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Farme\Desktop\Actuarial\Writings\Social Security\"/>
    </mc:Choice>
  </mc:AlternateContent>
  <xr:revisionPtr revIDLastSave="0" documentId="13_ncr:1_{2C668414-9002-49A0-AC68-DE3305332278}" xr6:coauthVersionLast="47" xr6:coauthVersionMax="47" xr10:uidLastSave="{00000000-0000-0000-0000-000000000000}"/>
  <bookViews>
    <workbookView xWindow="-110" yWindow="-110" windowWidth="19420" windowHeight="10300" xr2:uid="{449C9A5B-2CFB-4483-B33E-E383767428B7}"/>
  </bookViews>
  <sheets>
    <sheet name="Documentation" sheetId="15" r:id="rId1"/>
    <sheet name="Summary" sheetId="6" r:id="rId2"/>
    <sheet name="Asset Duration Calculation" sheetId="4" r:id="rId3"/>
    <sheet name="Liabiliy Duration Calculation" sheetId="11" r:id="rId4"/>
    <sheet name="PortfolioSummary" sheetId="3" r:id="rId5"/>
    <sheet name="Portfolio_History" sheetId="14" state="hidden" r:id="rId6"/>
    <sheet name="Data -&gt;" sheetId="5" r:id="rId7"/>
    <sheet name="Portfolio_Holdings" sheetId="1" r:id="rId8"/>
    <sheet name="Transactions_History" sheetId="2" r:id="rId9"/>
    <sheet name="Rates" sheetId="8" r:id="rId10"/>
    <sheet name="TaxablePayroll" sheetId="9" r:id="rId11"/>
    <sheet name="Liability_Projections" sheetId="10" r:id="rId12"/>
    <sheet name="Report_History" sheetId="12" state="hidden" r:id="rId13"/>
  </sheets>
  <definedNames>
    <definedName name="_xlnm._FilterDatabase" localSheetId="5" hidden="1">Portfolio_History!$A$1:$Y$769</definedName>
    <definedName name="_xlnm._FilterDatabase" localSheetId="7" hidden="1">Portfolio_Holdings!$J$7:$Q$77</definedName>
    <definedName name="_xlnm._FilterDatabase" localSheetId="4" hidden="1">PortfolioSummary!$A$3:$H$3</definedName>
    <definedName name="_xlnm._FilterDatabase" localSheetId="8" hidden="1">Transactions_History!$A$5:$I$1355</definedName>
    <definedName name="i_durYield">Summary!$B$3</definedName>
    <definedName name="i_valDate">Summary!$B$4</definedName>
    <definedName name="IV_A_SRest" localSheetId="11">Liability_Projections!$A$1:$Q$218</definedName>
    <definedName name="IV_B_LRest" localSheetId="9">Rates!$A$1:$P$498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5" l="1"/>
  <c r="A12" i="15" s="1"/>
  <c r="A13" i="15" s="1"/>
  <c r="A14" i="15" s="1"/>
  <c r="X757" i="14" l="1"/>
  <c r="Y739" i="14"/>
  <c r="X739" i="14"/>
  <c r="Y716" i="14"/>
  <c r="W651" i="14"/>
  <c r="V651" i="14"/>
  <c r="Y643" i="14"/>
  <c r="X643" i="14"/>
  <c r="W624" i="14"/>
  <c r="X611" i="14"/>
  <c r="V611" i="14"/>
  <c r="Y602" i="14"/>
  <c r="Y601" i="14"/>
  <c r="W601" i="14"/>
  <c r="V601" i="14"/>
  <c r="W589" i="14"/>
  <c r="V589" i="14"/>
  <c r="Y571" i="14"/>
  <c r="Y563" i="14"/>
  <c r="X563" i="14"/>
  <c r="X558" i="14"/>
  <c r="W558" i="14"/>
  <c r="V550" i="14"/>
  <c r="W545" i="14"/>
  <c r="V545" i="14"/>
  <c r="Y536" i="14"/>
  <c r="X536" i="14"/>
  <c r="X525" i="14"/>
  <c r="W525" i="14"/>
  <c r="Y515" i="14"/>
  <c r="V515" i="14"/>
  <c r="Y507" i="14"/>
  <c r="X507" i="14"/>
  <c r="V507" i="14"/>
  <c r="X502" i="14"/>
  <c r="Y497" i="14"/>
  <c r="W497" i="14"/>
  <c r="V497" i="14"/>
  <c r="X487" i="14"/>
  <c r="X480" i="14"/>
  <c r="W480" i="14"/>
  <c r="Y469" i="14"/>
  <c r="X469" i="14"/>
  <c r="W469" i="14"/>
  <c r="V469" i="14"/>
  <c r="X458" i="14"/>
  <c r="W458" i="14"/>
  <c r="Y456" i="14"/>
  <c r="X456" i="14"/>
  <c r="W456" i="14"/>
  <c r="V456" i="14"/>
  <c r="W448" i="14"/>
  <c r="Y441" i="14"/>
  <c r="V441" i="14"/>
  <c r="Y432" i="14"/>
  <c r="X432" i="14"/>
  <c r="V432" i="14"/>
  <c r="X420" i="14"/>
  <c r="V420" i="14"/>
  <c r="V410" i="14"/>
  <c r="Y405" i="14"/>
  <c r="W405" i="14"/>
  <c r="V405" i="14"/>
  <c r="W400" i="14"/>
  <c r="V400" i="14"/>
  <c r="W389" i="14"/>
  <c r="V389" i="14"/>
  <c r="Y383" i="14"/>
  <c r="X383" i="14"/>
  <c r="V383" i="14"/>
  <c r="Y371" i="14"/>
  <c r="V371" i="14"/>
  <c r="X368" i="14"/>
  <c r="W368" i="14"/>
  <c r="X360" i="14"/>
  <c r="V360" i="14"/>
  <c r="Y350" i="14"/>
  <c r="V350" i="14"/>
  <c r="X338" i="14"/>
  <c r="W338" i="14"/>
  <c r="V338" i="14"/>
  <c r="X337" i="14"/>
  <c r="W337" i="14"/>
  <c r="W323" i="14"/>
  <c r="V323" i="14"/>
  <c r="Y321" i="14"/>
  <c r="X321" i="14"/>
  <c r="X313" i="14"/>
  <c r="W313" i="14"/>
  <c r="W299" i="14"/>
  <c r="V299" i="14"/>
  <c r="X296" i="14"/>
  <c r="W296" i="14"/>
  <c r="Y284" i="14"/>
  <c r="X284" i="14"/>
  <c r="V284" i="14"/>
  <c r="V276" i="14"/>
  <c r="X274" i="14"/>
  <c r="W274" i="14"/>
  <c r="Y266" i="14"/>
  <c r="X266" i="14"/>
  <c r="X261" i="14"/>
  <c r="W261" i="14"/>
  <c r="V261" i="14"/>
  <c r="Y250" i="14"/>
  <c r="V250" i="14"/>
  <c r="X248" i="14"/>
  <c r="V248" i="14"/>
  <c r="X236" i="14"/>
  <c r="W236" i="14"/>
  <c r="V236" i="14"/>
  <c r="X226" i="14"/>
  <c r="V226" i="14"/>
  <c r="Y218" i="14"/>
  <c r="X218" i="14"/>
  <c r="W218" i="14"/>
  <c r="V218" i="14"/>
  <c r="X213" i="14"/>
  <c r="V213" i="14"/>
  <c r="X208" i="14"/>
  <c r="W208" i="14"/>
  <c r="V208" i="14"/>
  <c r="Y195" i="14"/>
  <c r="V195" i="14"/>
  <c r="Y186" i="14"/>
  <c r="V186" i="14"/>
  <c r="Y178" i="14"/>
  <c r="X178" i="14"/>
  <c r="W178" i="14"/>
  <c r="V178" i="14"/>
  <c r="Y173" i="14"/>
  <c r="W173" i="14"/>
  <c r="Y166" i="14"/>
  <c r="X166" i="14"/>
  <c r="V166" i="14"/>
  <c r="X159" i="14"/>
  <c r="W159" i="14"/>
  <c r="V159" i="14"/>
  <c r="Y151" i="14"/>
  <c r="W151" i="14"/>
  <c r="Y143" i="14"/>
  <c r="X143" i="14"/>
  <c r="W143" i="14"/>
  <c r="V143" i="14"/>
  <c r="Y135" i="14"/>
  <c r="W135" i="14"/>
  <c r="Y122" i="14"/>
  <c r="W122" i="14"/>
  <c r="V122" i="14"/>
  <c r="Y119" i="14"/>
  <c r="X119" i="14"/>
  <c r="W119" i="14"/>
  <c r="V119" i="14"/>
  <c r="X111" i="14"/>
  <c r="V111" i="14"/>
  <c r="Y102" i="14"/>
  <c r="X102" i="14"/>
  <c r="V102" i="14"/>
  <c r="Y94" i="14"/>
  <c r="X94" i="14"/>
  <c r="W87" i="14"/>
  <c r="Y84" i="14"/>
  <c r="W84" i="14"/>
  <c r="V84" i="14"/>
  <c r="Y81" i="14"/>
  <c r="Y78" i="14"/>
  <c r="X78" i="14"/>
  <c r="Y76" i="14"/>
  <c r="X73" i="14"/>
  <c r="W73" i="14"/>
  <c r="V73" i="14"/>
  <c r="W67" i="14"/>
  <c r="Y62" i="14"/>
  <c r="X62" i="14"/>
  <c r="V62" i="14"/>
  <c r="W61" i="14"/>
  <c r="Y54" i="14"/>
  <c r="X54" i="14"/>
  <c r="W54" i="14"/>
  <c r="V54" i="14"/>
  <c r="Y52" i="14"/>
  <c r="V52" i="14"/>
  <c r="Y48" i="14"/>
  <c r="W45" i="14"/>
  <c r="Y44" i="14"/>
  <c r="W44" i="14"/>
  <c r="V44" i="14"/>
  <c r="X43" i="14"/>
  <c r="V38" i="14"/>
  <c r="Y36" i="14"/>
  <c r="W36" i="14"/>
  <c r="V36" i="14"/>
  <c r="Y31" i="14"/>
  <c r="X31" i="14"/>
  <c r="W30" i="14"/>
  <c r="V29" i="14"/>
  <c r="Y28" i="14"/>
  <c r="W28" i="14"/>
  <c r="V28" i="14"/>
  <c r="X24" i="14"/>
  <c r="W24" i="14"/>
  <c r="W20" i="14"/>
  <c r="X19" i="14"/>
  <c r="W19" i="14"/>
  <c r="V19" i="14"/>
  <c r="Y14" i="14"/>
  <c r="X14" i="14"/>
  <c r="Y13" i="14"/>
  <c r="X13" i="14"/>
  <c r="W12" i="14"/>
  <c r="V12" i="14"/>
  <c r="Y11" i="14"/>
  <c r="X11" i="14"/>
  <c r="W11" i="14"/>
  <c r="V11" i="14"/>
  <c r="Y8" i="14"/>
  <c r="V7" i="14"/>
  <c r="V6" i="14"/>
  <c r="Y5" i="14"/>
  <c r="V5" i="14"/>
  <c r="Y3" i="14"/>
  <c r="V3" i="14"/>
  <c r="Y2" i="14"/>
  <c r="W2" i="14"/>
  <c r="H1" i="14"/>
  <c r="I1" i="14" s="1"/>
  <c r="J1" i="14" s="1"/>
  <c r="K1" i="14" s="1"/>
  <c r="L1" i="14" s="1"/>
  <c r="M1" i="14" s="1"/>
  <c r="N1" i="14" s="1"/>
  <c r="O1" i="14" s="1"/>
  <c r="P1" i="14" s="1"/>
  <c r="Q1" i="14" s="1"/>
  <c r="R1" i="14" s="1"/>
  <c r="S1" i="14" s="1"/>
  <c r="T1" i="14" s="1"/>
  <c r="U1" i="14" s="1"/>
  <c r="V1" i="14" s="1"/>
  <c r="W1" i="14" s="1"/>
  <c r="X1" i="14" s="1"/>
  <c r="Y1" i="14" s="1"/>
  <c r="F4" i="14"/>
  <c r="Y4" i="14" s="1"/>
  <c r="F25" i="14"/>
  <c r="X25" i="14" s="1"/>
  <c r="F46" i="14"/>
  <c r="F52" i="14"/>
  <c r="F67" i="14"/>
  <c r="F71" i="14"/>
  <c r="F72" i="14"/>
  <c r="V72" i="14" s="1"/>
  <c r="F78" i="14"/>
  <c r="F81" i="14"/>
  <c r="F83" i="14"/>
  <c r="F91" i="14"/>
  <c r="F92" i="14"/>
  <c r="W92" i="14" s="1"/>
  <c r="F108" i="14"/>
  <c r="V108" i="14" s="1"/>
  <c r="F114" i="14"/>
  <c r="F118" i="14"/>
  <c r="F119" i="14"/>
  <c r="F123" i="14"/>
  <c r="F124" i="14"/>
  <c r="F125" i="14"/>
  <c r="F129" i="14"/>
  <c r="F131" i="14"/>
  <c r="F155" i="14"/>
  <c r="F156" i="14"/>
  <c r="F159" i="14"/>
  <c r="F162" i="14"/>
  <c r="F163" i="14"/>
  <c r="F164" i="14"/>
  <c r="F165" i="14"/>
  <c r="Y165" i="14" s="1"/>
  <c r="F167" i="14"/>
  <c r="F168" i="14"/>
  <c r="F172" i="14"/>
  <c r="F173" i="14"/>
  <c r="F189" i="14"/>
  <c r="F199" i="14"/>
  <c r="F200" i="14"/>
  <c r="F202" i="14"/>
  <c r="F204" i="14"/>
  <c r="F205" i="14"/>
  <c r="F206" i="14"/>
  <c r="Y206" i="14" s="1"/>
  <c r="F208" i="14"/>
  <c r="F209" i="14"/>
  <c r="F210" i="14"/>
  <c r="F211" i="14"/>
  <c r="V211" i="14" s="1"/>
  <c r="F214" i="14"/>
  <c r="X214" i="14" s="1"/>
  <c r="F215" i="14"/>
  <c r="F216" i="14"/>
  <c r="F217" i="14"/>
  <c r="F218" i="14"/>
  <c r="F219" i="14"/>
  <c r="F220" i="14"/>
  <c r="F221" i="14"/>
  <c r="V221" i="14" s="1"/>
  <c r="F222" i="14"/>
  <c r="X222" i="14" s="1"/>
  <c r="F223" i="14"/>
  <c r="F224" i="14"/>
  <c r="F225" i="14"/>
  <c r="F226" i="14"/>
  <c r="F227" i="14"/>
  <c r="W227" i="14" s="1"/>
  <c r="F233" i="14"/>
  <c r="F241" i="14"/>
  <c r="F244" i="14"/>
  <c r="X244" i="14" s="1"/>
  <c r="F245" i="14"/>
  <c r="F246" i="14"/>
  <c r="F247" i="14"/>
  <c r="F248" i="14"/>
  <c r="F253" i="14"/>
  <c r="F254" i="14"/>
  <c r="F256" i="14"/>
  <c r="F257" i="14"/>
  <c r="F258" i="14"/>
  <c r="F259" i="14"/>
  <c r="F260" i="14"/>
  <c r="F261" i="14"/>
  <c r="F276" i="14"/>
  <c r="F283" i="14"/>
  <c r="F287" i="14"/>
  <c r="F291" i="14"/>
  <c r="Y291" i="14" s="1"/>
  <c r="F292" i="14"/>
  <c r="F293" i="14"/>
  <c r="F298" i="14"/>
  <c r="F299" i="14"/>
  <c r="F301" i="14"/>
  <c r="F302" i="14"/>
  <c r="F303" i="14"/>
  <c r="F304" i="14"/>
  <c r="F305" i="14"/>
  <c r="F306" i="14"/>
  <c r="F307" i="14"/>
  <c r="F323" i="14"/>
  <c r="F327" i="14"/>
  <c r="F329" i="14"/>
  <c r="F330" i="14"/>
  <c r="F331" i="14"/>
  <c r="F332" i="14"/>
  <c r="F333" i="14"/>
  <c r="F334" i="14"/>
  <c r="F337" i="14"/>
  <c r="F340" i="14"/>
  <c r="F342" i="14"/>
  <c r="F343" i="14"/>
  <c r="F344" i="14"/>
  <c r="F345" i="14"/>
  <c r="F346" i="14"/>
  <c r="F349" i="14"/>
  <c r="F350" i="14"/>
  <c r="F352" i="14"/>
  <c r="F353" i="14"/>
  <c r="F355" i="14"/>
  <c r="F356" i="14"/>
  <c r="F357" i="14"/>
  <c r="F358" i="14"/>
  <c r="F359" i="14"/>
  <c r="F360" i="14"/>
  <c r="F361" i="14"/>
  <c r="F362" i="14"/>
  <c r="F363" i="14"/>
  <c r="F364" i="14"/>
  <c r="F365" i="14"/>
  <c r="F366" i="14"/>
  <c r="F367" i="14"/>
  <c r="F368" i="14"/>
  <c r="F370" i="14"/>
  <c r="F372" i="14"/>
  <c r="F374" i="14"/>
  <c r="F376" i="14"/>
  <c r="F381" i="14"/>
  <c r="F385" i="14"/>
  <c r="F388" i="14"/>
  <c r="F389" i="14"/>
  <c r="F390" i="14"/>
  <c r="F392" i="14"/>
  <c r="F394" i="14"/>
  <c r="F396" i="14"/>
  <c r="F397" i="14"/>
  <c r="F398" i="14"/>
  <c r="F399" i="14"/>
  <c r="F400" i="14"/>
  <c r="F401" i="14"/>
  <c r="F402" i="14"/>
  <c r="F403" i="14"/>
  <c r="F406" i="14"/>
  <c r="F407" i="14"/>
  <c r="F408" i="14"/>
  <c r="F409" i="14"/>
  <c r="F410" i="14"/>
  <c r="F412" i="14"/>
  <c r="F413" i="14"/>
  <c r="F414" i="14"/>
  <c r="F416" i="14"/>
  <c r="F417" i="14"/>
  <c r="F418" i="14"/>
  <c r="F419" i="14"/>
  <c r="F420" i="14"/>
  <c r="F421" i="14"/>
  <c r="F422" i="14"/>
  <c r="F423" i="14"/>
  <c r="F424" i="14"/>
  <c r="F430" i="14"/>
  <c r="F431" i="14"/>
  <c r="F433" i="14"/>
  <c r="F448" i="14"/>
  <c r="F449" i="14"/>
  <c r="F450" i="14"/>
  <c r="F451" i="14"/>
  <c r="F452" i="14"/>
  <c r="F454" i="14"/>
  <c r="F455" i="14"/>
  <c r="F457" i="14"/>
  <c r="F458" i="14"/>
  <c r="F460" i="14"/>
  <c r="F461" i="14"/>
  <c r="F462" i="14"/>
  <c r="F463" i="14"/>
  <c r="F466" i="14"/>
  <c r="F467" i="14"/>
  <c r="F468" i="14"/>
  <c r="F469" i="14"/>
  <c r="F470" i="14"/>
  <c r="F471" i="14"/>
  <c r="F474" i="14"/>
  <c r="F476" i="14"/>
  <c r="F477" i="14"/>
  <c r="F478" i="14"/>
  <c r="F479" i="14"/>
  <c r="F480" i="14"/>
  <c r="F481" i="14"/>
  <c r="F482" i="14"/>
  <c r="F483" i="14"/>
  <c r="F484" i="14"/>
  <c r="F485" i="14"/>
  <c r="F490" i="14"/>
  <c r="F491" i="14"/>
  <c r="F502" i="14"/>
  <c r="F506" i="14"/>
  <c r="F509" i="14"/>
  <c r="F510" i="14"/>
  <c r="F511" i="14"/>
  <c r="F512" i="14"/>
  <c r="F513" i="14"/>
  <c r="F514" i="14"/>
  <c r="F515" i="14"/>
  <c r="F517" i="14"/>
  <c r="F518" i="14"/>
  <c r="F519" i="14"/>
  <c r="F521" i="14"/>
  <c r="F522" i="14"/>
  <c r="F523" i="14"/>
  <c r="F524" i="14"/>
  <c r="F525" i="14"/>
  <c r="F526" i="14"/>
  <c r="F527" i="14"/>
  <c r="F528" i="14"/>
  <c r="F531" i="14"/>
  <c r="F532" i="14"/>
  <c r="F533" i="14"/>
  <c r="F535" i="14"/>
  <c r="F536" i="14"/>
  <c r="F537" i="14"/>
  <c r="F539" i="14"/>
  <c r="F540" i="14"/>
  <c r="F541" i="14"/>
  <c r="F542" i="14"/>
  <c r="F543" i="14"/>
  <c r="F544" i="14"/>
  <c r="F545" i="14"/>
  <c r="F546" i="14"/>
  <c r="F547" i="14"/>
  <c r="F548" i="14"/>
  <c r="F549" i="14"/>
  <c r="F553" i="14"/>
  <c r="F554" i="14"/>
  <c r="F556" i="14"/>
  <c r="F558" i="14"/>
  <c r="F560" i="14"/>
  <c r="F573" i="14"/>
  <c r="F574" i="14"/>
  <c r="F576" i="14"/>
  <c r="F577" i="14"/>
  <c r="F578" i="14"/>
  <c r="F580" i="14"/>
  <c r="F581" i="14"/>
  <c r="F582" i="14"/>
  <c r="F583" i="14"/>
  <c r="F584" i="14"/>
  <c r="F585" i="14"/>
  <c r="F586" i="14"/>
  <c r="F587" i="14"/>
  <c r="F588" i="14"/>
  <c r="F589" i="14"/>
  <c r="F590" i="14"/>
  <c r="F591" i="14"/>
  <c r="F595" i="14"/>
  <c r="F596" i="14"/>
  <c r="F597" i="14"/>
  <c r="F598" i="14"/>
  <c r="F599" i="14"/>
  <c r="F601" i="14"/>
  <c r="F604" i="14"/>
  <c r="F605" i="14"/>
  <c r="F606" i="14"/>
  <c r="F607" i="14"/>
  <c r="F608" i="14"/>
  <c r="F609" i="14"/>
  <c r="F610" i="14"/>
  <c r="F611" i="14"/>
  <c r="F612" i="14"/>
  <c r="F613" i="14"/>
  <c r="F614" i="14"/>
  <c r="F615" i="14"/>
  <c r="F616" i="14"/>
  <c r="F617" i="14"/>
  <c r="F625" i="14"/>
  <c r="F627" i="14"/>
  <c r="F629" i="14"/>
  <c r="F630" i="14"/>
  <c r="F633" i="14"/>
  <c r="F636" i="14"/>
  <c r="F639" i="14"/>
  <c r="F641" i="14"/>
  <c r="F642" i="14"/>
  <c r="F643" i="14"/>
  <c r="F644" i="14"/>
  <c r="F645" i="14"/>
  <c r="F646" i="14"/>
  <c r="F647" i="14"/>
  <c r="F648" i="14"/>
  <c r="F649" i="14"/>
  <c r="F650" i="14"/>
  <c r="F651" i="14"/>
  <c r="F652" i="14"/>
  <c r="F653" i="14"/>
  <c r="F654" i="14"/>
  <c r="F655" i="14"/>
  <c r="F656" i="14"/>
  <c r="F659" i="14"/>
  <c r="F663" i="14"/>
  <c r="F665" i="14"/>
  <c r="F666" i="14"/>
  <c r="F667" i="14"/>
  <c r="F668" i="14"/>
  <c r="F669" i="14"/>
  <c r="F670" i="14"/>
  <c r="F671" i="14"/>
  <c r="F672" i="14"/>
  <c r="F673" i="14"/>
  <c r="F674" i="14"/>
  <c r="F675" i="14"/>
  <c r="F676" i="14"/>
  <c r="F677" i="14"/>
  <c r="F689" i="14"/>
  <c r="F697" i="14"/>
  <c r="F698" i="14"/>
  <c r="F699" i="14"/>
  <c r="F700" i="14"/>
  <c r="F701" i="14"/>
  <c r="F702" i="14"/>
  <c r="F703" i="14"/>
  <c r="F704" i="14"/>
  <c r="F705" i="14"/>
  <c r="F706" i="14"/>
  <c r="F707" i="14"/>
  <c r="F708" i="14"/>
  <c r="F709" i="14"/>
  <c r="F711" i="14"/>
  <c r="F712" i="14"/>
  <c r="F713" i="14"/>
  <c r="F714" i="14"/>
  <c r="F715" i="14"/>
  <c r="F716" i="14"/>
  <c r="F718" i="14"/>
  <c r="F721" i="14"/>
  <c r="F723" i="14"/>
  <c r="F724" i="14"/>
  <c r="F725" i="14"/>
  <c r="F726" i="14"/>
  <c r="F727" i="14"/>
  <c r="F728" i="14"/>
  <c r="F729" i="14"/>
  <c r="F730" i="14"/>
  <c r="F731" i="14"/>
  <c r="F732" i="14"/>
  <c r="F733" i="14"/>
  <c r="F734" i="14"/>
  <c r="F735" i="14"/>
  <c r="F736" i="14"/>
  <c r="F737" i="14"/>
  <c r="F745" i="14"/>
  <c r="F749" i="14"/>
  <c r="F753" i="14"/>
  <c r="F754" i="14"/>
  <c r="F755" i="14"/>
  <c r="F756" i="14"/>
  <c r="F757" i="14"/>
  <c r="F758" i="14"/>
  <c r="F759" i="14"/>
  <c r="F760" i="14"/>
  <c r="F761" i="14"/>
  <c r="F762" i="14"/>
  <c r="F764" i="14"/>
  <c r="F765" i="14"/>
  <c r="F766" i="14"/>
  <c r="F767" i="14"/>
  <c r="F768" i="14"/>
  <c r="F769" i="14"/>
  <c r="F763" i="14"/>
  <c r="F752" i="14"/>
  <c r="F751" i="14"/>
  <c r="F750" i="14"/>
  <c r="F748" i="14"/>
  <c r="F747" i="14"/>
  <c r="F746" i="14"/>
  <c r="F744" i="14"/>
  <c r="F743" i="14"/>
  <c r="F742" i="14"/>
  <c r="F741" i="14"/>
  <c r="F740" i="14"/>
  <c r="F739" i="14"/>
  <c r="F738" i="14"/>
  <c r="F722" i="14"/>
  <c r="F720" i="14"/>
  <c r="F719" i="14"/>
  <c r="F717" i="14"/>
  <c r="F710" i="14"/>
  <c r="F696" i="14"/>
  <c r="F695" i="14"/>
  <c r="F694" i="14"/>
  <c r="F693" i="14"/>
  <c r="F692" i="14"/>
  <c r="F691" i="14"/>
  <c r="F690" i="14"/>
  <c r="F688" i="14"/>
  <c r="F687" i="14"/>
  <c r="F686" i="14"/>
  <c r="F685" i="14"/>
  <c r="F684" i="14"/>
  <c r="F683" i="14"/>
  <c r="F682" i="14"/>
  <c r="F681" i="14"/>
  <c r="F680" i="14"/>
  <c r="F679" i="14"/>
  <c r="F678" i="14"/>
  <c r="F664" i="14"/>
  <c r="F662" i="14"/>
  <c r="F661" i="14"/>
  <c r="F660" i="14"/>
  <c r="F658" i="14"/>
  <c r="F657" i="14"/>
  <c r="F640" i="14"/>
  <c r="F638" i="14"/>
  <c r="F637" i="14"/>
  <c r="F635" i="14"/>
  <c r="F634" i="14"/>
  <c r="F632" i="14"/>
  <c r="F631" i="14"/>
  <c r="F628" i="14"/>
  <c r="F626" i="14"/>
  <c r="F624" i="14"/>
  <c r="F623" i="14"/>
  <c r="F622" i="14"/>
  <c r="F621" i="14"/>
  <c r="F620" i="14"/>
  <c r="F619" i="14"/>
  <c r="F618" i="14"/>
  <c r="F603" i="14"/>
  <c r="F602" i="14"/>
  <c r="F600" i="14"/>
  <c r="F594" i="14"/>
  <c r="F593" i="14"/>
  <c r="F592" i="14"/>
  <c r="F579" i="14"/>
  <c r="F575" i="14"/>
  <c r="F572" i="14"/>
  <c r="F571" i="14"/>
  <c r="F570" i="14"/>
  <c r="F569" i="14"/>
  <c r="F568" i="14"/>
  <c r="F567" i="14"/>
  <c r="F566" i="14"/>
  <c r="F565" i="14"/>
  <c r="F564" i="14"/>
  <c r="F563" i="14"/>
  <c r="F562" i="14"/>
  <c r="F561" i="14"/>
  <c r="F559" i="14"/>
  <c r="F557" i="14"/>
  <c r="F555" i="14"/>
  <c r="F552" i="14"/>
  <c r="F551" i="14"/>
  <c r="F550" i="14"/>
  <c r="F538" i="14"/>
  <c r="F534" i="14"/>
  <c r="F530" i="14"/>
  <c r="F529" i="14"/>
  <c r="F520" i="14"/>
  <c r="F516" i="14"/>
  <c r="F508" i="14"/>
  <c r="F507" i="14"/>
  <c r="F505" i="14"/>
  <c r="F504" i="14"/>
  <c r="F503" i="14"/>
  <c r="F501" i="14"/>
  <c r="F500" i="14"/>
  <c r="F499" i="14"/>
  <c r="F498" i="14"/>
  <c r="F497" i="14"/>
  <c r="F496" i="14"/>
  <c r="F495" i="14"/>
  <c r="F494" i="14"/>
  <c r="F493" i="14"/>
  <c r="F492" i="14"/>
  <c r="F489" i="14"/>
  <c r="F488" i="14"/>
  <c r="F487" i="14"/>
  <c r="F486" i="14"/>
  <c r="F475" i="14"/>
  <c r="F473" i="14"/>
  <c r="F472" i="14"/>
  <c r="F465" i="14"/>
  <c r="F464" i="14"/>
  <c r="F459" i="14"/>
  <c r="F456" i="14"/>
  <c r="F453" i="14"/>
  <c r="F447" i="14"/>
  <c r="F446" i="14"/>
  <c r="F445" i="14"/>
  <c r="F444" i="14"/>
  <c r="F443" i="14"/>
  <c r="F442" i="14"/>
  <c r="F441" i="14"/>
  <c r="F440" i="14"/>
  <c r="F439" i="14"/>
  <c r="F438" i="14"/>
  <c r="F437" i="14"/>
  <c r="F436" i="14"/>
  <c r="F435" i="14"/>
  <c r="F434" i="14"/>
  <c r="F432" i="14"/>
  <c r="F429" i="14"/>
  <c r="F428" i="14"/>
  <c r="F427" i="14"/>
  <c r="F426" i="14"/>
  <c r="F425" i="14"/>
  <c r="F415" i="14"/>
  <c r="F411" i="14"/>
  <c r="F405" i="14"/>
  <c r="F404" i="14"/>
  <c r="F395" i="14"/>
  <c r="F393" i="14"/>
  <c r="F391" i="14"/>
  <c r="F387" i="14"/>
  <c r="F386" i="14"/>
  <c r="F384" i="14"/>
  <c r="F383" i="14"/>
  <c r="F382" i="14"/>
  <c r="F380" i="14"/>
  <c r="F379" i="14"/>
  <c r="F378" i="14"/>
  <c r="F377" i="14"/>
  <c r="F375" i="14"/>
  <c r="W375" i="14" s="1"/>
  <c r="F373" i="14"/>
  <c r="F371" i="14"/>
  <c r="F369" i="14"/>
  <c r="F354" i="14"/>
  <c r="F351" i="14"/>
  <c r="F348" i="14"/>
  <c r="F347" i="14"/>
  <c r="F341" i="14"/>
  <c r="F339" i="14"/>
  <c r="F338" i="14"/>
  <c r="F336" i="14"/>
  <c r="F335" i="14"/>
  <c r="F328" i="14"/>
  <c r="F326" i="14"/>
  <c r="F325" i="14"/>
  <c r="F324" i="14"/>
  <c r="F322" i="14"/>
  <c r="F321" i="14"/>
  <c r="F320" i="14"/>
  <c r="F319" i="14"/>
  <c r="F318" i="14"/>
  <c r="F317" i="14"/>
  <c r="F316" i="14"/>
  <c r="F315" i="14"/>
  <c r="F314" i="14"/>
  <c r="F313" i="14"/>
  <c r="F312" i="14"/>
  <c r="F311" i="14"/>
  <c r="F310" i="14"/>
  <c r="F309" i="14"/>
  <c r="F308" i="14"/>
  <c r="F300" i="14"/>
  <c r="F297" i="14"/>
  <c r="F296" i="14"/>
  <c r="F295" i="14"/>
  <c r="F294" i="14"/>
  <c r="F290" i="14"/>
  <c r="F289" i="14"/>
  <c r="F288" i="14"/>
  <c r="F286" i="14"/>
  <c r="F285" i="14"/>
  <c r="F284" i="14"/>
  <c r="F282" i="14"/>
  <c r="F281" i="14"/>
  <c r="F280" i="14"/>
  <c r="F279" i="14"/>
  <c r="F278" i="14"/>
  <c r="F277" i="14"/>
  <c r="F275" i="14"/>
  <c r="F274" i="14"/>
  <c r="F273" i="14"/>
  <c r="F272" i="14"/>
  <c r="F271" i="14"/>
  <c r="F270" i="14"/>
  <c r="F269" i="14"/>
  <c r="F268" i="14"/>
  <c r="F267" i="14"/>
  <c r="F266" i="14"/>
  <c r="F265" i="14"/>
  <c r="F264" i="14"/>
  <c r="F263" i="14"/>
  <c r="F262" i="14"/>
  <c r="X262" i="14" s="1"/>
  <c r="F255" i="14"/>
  <c r="F252" i="14"/>
  <c r="F251" i="14"/>
  <c r="F250" i="14"/>
  <c r="F249" i="14"/>
  <c r="F243" i="14"/>
  <c r="F242" i="14"/>
  <c r="F240" i="14"/>
  <c r="F239" i="14"/>
  <c r="F238" i="14"/>
  <c r="F237" i="14"/>
  <c r="F236" i="14"/>
  <c r="F235" i="14"/>
  <c r="F234" i="14"/>
  <c r="F232" i="14"/>
  <c r="F231" i="14"/>
  <c r="F230" i="14"/>
  <c r="F229" i="14"/>
  <c r="F228" i="14"/>
  <c r="F213" i="14"/>
  <c r="F212" i="14"/>
  <c r="F207" i="14"/>
  <c r="F203" i="14"/>
  <c r="F201" i="14"/>
  <c r="Y201" i="14" s="1"/>
  <c r="F198" i="14"/>
  <c r="F197" i="14"/>
  <c r="F196" i="14"/>
  <c r="F195" i="14"/>
  <c r="F194" i="14"/>
  <c r="F193" i="14"/>
  <c r="F192" i="14"/>
  <c r="W192" i="14" s="1"/>
  <c r="F191" i="14"/>
  <c r="F190" i="14"/>
  <c r="F188" i="14"/>
  <c r="F187" i="14"/>
  <c r="F186" i="14"/>
  <c r="F185" i="14"/>
  <c r="F184" i="14"/>
  <c r="F183" i="14"/>
  <c r="F182" i="14"/>
  <c r="F181" i="14"/>
  <c r="F180" i="14"/>
  <c r="F179" i="14"/>
  <c r="F178" i="14"/>
  <c r="F177" i="14"/>
  <c r="F176" i="14"/>
  <c r="F175" i="14"/>
  <c r="X175" i="14" s="1"/>
  <c r="F174" i="14"/>
  <c r="F171" i="14"/>
  <c r="F170" i="14"/>
  <c r="F169" i="14"/>
  <c r="F166" i="14"/>
  <c r="F161" i="14"/>
  <c r="F160" i="14"/>
  <c r="W160" i="14" s="1"/>
  <c r="F158" i="14"/>
  <c r="F157" i="14"/>
  <c r="F154" i="14"/>
  <c r="Y154" i="14" s="1"/>
  <c r="F153" i="14"/>
  <c r="F152" i="14"/>
  <c r="F151" i="14"/>
  <c r="F150" i="14"/>
  <c r="F149" i="14"/>
  <c r="X149" i="14" s="1"/>
  <c r="F148" i="14"/>
  <c r="F147" i="14"/>
  <c r="F146" i="14"/>
  <c r="F145" i="14"/>
  <c r="F144" i="14"/>
  <c r="F143" i="14"/>
  <c r="F142" i="14"/>
  <c r="F141" i="14"/>
  <c r="F140" i="14"/>
  <c r="F139" i="14"/>
  <c r="F138" i="14"/>
  <c r="F137" i="14"/>
  <c r="F136" i="14"/>
  <c r="F135" i="14"/>
  <c r="F134" i="14"/>
  <c r="F133" i="14"/>
  <c r="F132" i="14"/>
  <c r="X132" i="14" s="1"/>
  <c r="F130" i="14"/>
  <c r="F128" i="14"/>
  <c r="F127" i="14"/>
  <c r="X127" i="14" s="1"/>
  <c r="F126" i="14"/>
  <c r="X126" i="14" s="1"/>
  <c r="F122" i="14"/>
  <c r="F121" i="14"/>
  <c r="F120" i="14"/>
  <c r="F117" i="14"/>
  <c r="F116" i="14"/>
  <c r="F115" i="14"/>
  <c r="F113" i="14"/>
  <c r="F112" i="14"/>
  <c r="F111" i="14"/>
  <c r="F110" i="14"/>
  <c r="F109" i="14"/>
  <c r="F107" i="14"/>
  <c r="V107" i="14" s="1"/>
  <c r="F106" i="14"/>
  <c r="F105" i="14"/>
  <c r="F104" i="14"/>
  <c r="F103" i="14"/>
  <c r="F102" i="14"/>
  <c r="F101" i="14"/>
  <c r="F100" i="14"/>
  <c r="F99" i="14"/>
  <c r="F98" i="14"/>
  <c r="F97" i="14"/>
  <c r="F96" i="14"/>
  <c r="F95" i="14"/>
  <c r="F94" i="14"/>
  <c r="F93" i="14"/>
  <c r="F90" i="14"/>
  <c r="F89" i="14"/>
  <c r="F88" i="14"/>
  <c r="W88" i="14" s="1"/>
  <c r="F87" i="14"/>
  <c r="X87" i="14" s="1"/>
  <c r="F86" i="14"/>
  <c r="F85" i="14"/>
  <c r="F84" i="14"/>
  <c r="F82" i="14"/>
  <c r="W82" i="14" s="1"/>
  <c r="F80" i="14"/>
  <c r="F79" i="14"/>
  <c r="F77" i="14"/>
  <c r="W77" i="14" s="1"/>
  <c r="F76" i="14"/>
  <c r="F75" i="14"/>
  <c r="F74" i="14"/>
  <c r="F73" i="14"/>
  <c r="Y73" i="14" s="1"/>
  <c r="F70" i="14"/>
  <c r="F69" i="14"/>
  <c r="F68" i="14"/>
  <c r="Y68" i="14" s="1"/>
  <c r="F66" i="14"/>
  <c r="W66" i="14" s="1"/>
  <c r="F65" i="14"/>
  <c r="F64" i="14"/>
  <c r="F63" i="14"/>
  <c r="F62" i="14"/>
  <c r="F61" i="14"/>
  <c r="F60" i="14"/>
  <c r="V60" i="14" s="1"/>
  <c r="F59" i="14"/>
  <c r="F58" i="14"/>
  <c r="F57" i="14"/>
  <c r="F56" i="14"/>
  <c r="F55" i="14"/>
  <c r="F54" i="14"/>
  <c r="F53" i="14"/>
  <c r="W53" i="14" s="1"/>
  <c r="F51" i="14"/>
  <c r="V51" i="14" s="1"/>
  <c r="F50" i="14"/>
  <c r="F49" i="14"/>
  <c r="F48" i="14"/>
  <c r="F47" i="14"/>
  <c r="F45" i="14"/>
  <c r="F44" i="14"/>
  <c r="X44" i="14" s="1"/>
  <c r="F43" i="14"/>
  <c r="F42" i="14"/>
  <c r="Y42" i="14" s="1"/>
  <c r="F41" i="14"/>
  <c r="V41" i="14" s="1"/>
  <c r="F40" i="14"/>
  <c r="F39" i="14"/>
  <c r="F38" i="14"/>
  <c r="Y38" i="14" s="1"/>
  <c r="F37" i="14"/>
  <c r="F36" i="14"/>
  <c r="X36" i="14" s="1"/>
  <c r="F35" i="14"/>
  <c r="F34" i="14"/>
  <c r="F33" i="14"/>
  <c r="F32" i="14"/>
  <c r="V32" i="14" s="1"/>
  <c r="F31" i="14"/>
  <c r="F30" i="14"/>
  <c r="Y30" i="14" s="1"/>
  <c r="F29" i="14"/>
  <c r="X29" i="14" s="1"/>
  <c r="F28" i="14"/>
  <c r="X28" i="14" s="1"/>
  <c r="F27" i="14"/>
  <c r="W27" i="14" s="1"/>
  <c r="F26" i="14"/>
  <c r="F24" i="14"/>
  <c r="F23" i="14"/>
  <c r="F22" i="14"/>
  <c r="X22" i="14" s="1"/>
  <c r="F21" i="14"/>
  <c r="F20" i="14"/>
  <c r="F19" i="14"/>
  <c r="F18" i="14"/>
  <c r="F17" i="14"/>
  <c r="F16" i="14"/>
  <c r="Y16" i="14" s="1"/>
  <c r="F15" i="14"/>
  <c r="X15" i="14" s="1"/>
  <c r="F14" i="14"/>
  <c r="F13" i="14"/>
  <c r="F12" i="14"/>
  <c r="Y12" i="14" s="1"/>
  <c r="F11" i="14"/>
  <c r="F10" i="14"/>
  <c r="X10" i="14" s="1"/>
  <c r="F9" i="14"/>
  <c r="F8" i="14"/>
  <c r="V8" i="14" s="1"/>
  <c r="F7" i="14"/>
  <c r="F6" i="14"/>
  <c r="F5" i="14"/>
  <c r="W5" i="14" s="1"/>
  <c r="F3" i="14"/>
  <c r="F2" i="14"/>
  <c r="V2" i="14" s="1"/>
  <c r="D94" i="3"/>
  <c r="D93" i="3"/>
  <c r="D92" i="3"/>
  <c r="I6" i="2"/>
  <c r="Y699" i="14" s="1"/>
  <c r="G5" i="11"/>
  <c r="K6" i="11"/>
  <c r="K7" i="11" s="1"/>
  <c r="K8" i="11" s="1"/>
  <c r="K9" i="11" s="1"/>
  <c r="K10" i="11" s="1"/>
  <c r="K11" i="11" s="1"/>
  <c r="K12" i="11" s="1"/>
  <c r="K13" i="11" s="1"/>
  <c r="K14" i="11" s="1"/>
  <c r="K15" i="11" s="1"/>
  <c r="K16" i="11" s="1"/>
  <c r="K17" i="11" s="1"/>
  <c r="K18" i="11" s="1"/>
  <c r="K19" i="11" s="1"/>
  <c r="K20" i="11" s="1"/>
  <c r="K21" i="11" s="1"/>
  <c r="K22" i="11" s="1"/>
  <c r="K23" i="11" s="1"/>
  <c r="K24" i="11" s="1"/>
  <c r="K25" i="11" s="1"/>
  <c r="K26" i="11" s="1"/>
  <c r="K27" i="11" s="1"/>
  <c r="K28" i="11" s="1"/>
  <c r="K29" i="11" s="1"/>
  <c r="K30" i="11" s="1"/>
  <c r="K31" i="11" s="1"/>
  <c r="K32" i="11" s="1"/>
  <c r="K33" i="11" s="1"/>
  <c r="K34" i="11" s="1"/>
  <c r="K35" i="11" s="1"/>
  <c r="K36" i="11" s="1"/>
  <c r="K37" i="11" s="1"/>
  <c r="K38" i="11" s="1"/>
  <c r="K39" i="11" s="1"/>
  <c r="K40" i="11" s="1"/>
  <c r="K41" i="11" s="1"/>
  <c r="K42" i="11" s="1"/>
  <c r="K43" i="11" s="1"/>
  <c r="K44" i="11" s="1"/>
  <c r="K45" i="11" s="1"/>
  <c r="K46" i="11" s="1"/>
  <c r="K47" i="11" s="1"/>
  <c r="K48" i="11" s="1"/>
  <c r="K49" i="11" s="1"/>
  <c r="K50" i="11" s="1"/>
  <c r="K51" i="11" s="1"/>
  <c r="K52" i="11" s="1"/>
  <c r="K53" i="11" s="1"/>
  <c r="K54" i="11" s="1"/>
  <c r="D5" i="11"/>
  <c r="X2" i="14" l="1"/>
  <c r="X7" i="14"/>
  <c r="W13" i="14"/>
  <c r="Y19" i="14"/>
  <c r="V30" i="14"/>
  <c r="W38" i="14"/>
  <c r="W52" i="14"/>
  <c r="W62" i="14"/>
  <c r="V78" i="14"/>
  <c r="V94" i="14"/>
  <c r="Y111" i="14"/>
  <c r="V135" i="14"/>
  <c r="X151" i="14"/>
  <c r="V173" i="14"/>
  <c r="W186" i="14"/>
  <c r="X209" i="14"/>
  <c r="W223" i="14"/>
  <c r="W248" i="14"/>
  <c r="W266" i="14"/>
  <c r="W284" i="14"/>
  <c r="Y299" i="14"/>
  <c r="Y323" i="14"/>
  <c r="X350" i="14"/>
  <c r="W371" i="14"/>
  <c r="X389" i="14"/>
  <c r="X410" i="14"/>
  <c r="W441" i="14"/>
  <c r="V458" i="14"/>
  <c r="V480" i="14"/>
  <c r="V502" i="14"/>
  <c r="W519" i="14"/>
  <c r="Y545" i="14"/>
  <c r="X571" i="14"/>
  <c r="X601" i="14"/>
  <c r="Y624" i="14"/>
  <c r="X665" i="14"/>
  <c r="V627" i="14"/>
  <c r="X673" i="14"/>
  <c r="W550" i="14"/>
  <c r="V581" i="14"/>
  <c r="W602" i="14"/>
  <c r="W638" i="14"/>
  <c r="V686" i="14"/>
  <c r="W195" i="14"/>
  <c r="Y213" i="14"/>
  <c r="Y226" i="14"/>
  <c r="W250" i="14"/>
  <c r="V274" i="14"/>
  <c r="V296" i="14"/>
  <c r="W321" i="14"/>
  <c r="Y337" i="14"/>
  <c r="W360" i="14"/>
  <c r="W383" i="14"/>
  <c r="X400" i="14"/>
  <c r="Y420" i="14"/>
  <c r="X448" i="14"/>
  <c r="Y458" i="14"/>
  <c r="Y480" i="14"/>
  <c r="W507" i="14"/>
  <c r="W536" i="14"/>
  <c r="X550" i="14"/>
  <c r="W581" i="14"/>
  <c r="X602" i="14"/>
  <c r="Y638" i="14"/>
  <c r="W35" i="14"/>
  <c r="Y70" i="14"/>
  <c r="X70" i="14"/>
  <c r="W70" i="14"/>
  <c r="V70" i="14"/>
  <c r="W142" i="14"/>
  <c r="Y142" i="14"/>
  <c r="X142" i="14"/>
  <c r="V142" i="14"/>
  <c r="X212" i="14"/>
  <c r="Y212" i="14"/>
  <c r="W212" i="14"/>
  <c r="V212" i="14"/>
  <c r="V265" i="14"/>
  <c r="W265" i="14"/>
  <c r="Y265" i="14"/>
  <c r="X265" i="14"/>
  <c r="Y336" i="14"/>
  <c r="V336" i="14"/>
  <c r="X336" i="14"/>
  <c r="W336" i="14"/>
  <c r="V453" i="14"/>
  <c r="Y453" i="14"/>
  <c r="X453" i="14"/>
  <c r="W453" i="14"/>
  <c r="Y538" i="14"/>
  <c r="X538" i="14"/>
  <c r="W538" i="14"/>
  <c r="V538" i="14"/>
  <c r="Y637" i="14"/>
  <c r="V637" i="14"/>
  <c r="X637" i="14"/>
  <c r="W637" i="14"/>
  <c r="W767" i="14"/>
  <c r="V767" i="14"/>
  <c r="X767" i="14"/>
  <c r="Y767" i="14"/>
  <c r="V718" i="14"/>
  <c r="X718" i="14"/>
  <c r="W718" i="14"/>
  <c r="Y718" i="14"/>
  <c r="Y629" i="14"/>
  <c r="V629" i="14"/>
  <c r="W629" i="14"/>
  <c r="X629" i="14"/>
  <c r="X537" i="14"/>
  <c r="W537" i="14"/>
  <c r="V537" i="14"/>
  <c r="Y537" i="14"/>
  <c r="X401" i="14"/>
  <c r="V401" i="14"/>
  <c r="W401" i="14"/>
  <c r="Y401" i="14"/>
  <c r="V35" i="14"/>
  <c r="V40" i="14"/>
  <c r="Y43" i="14"/>
  <c r="W49" i="14"/>
  <c r="V53" i="14"/>
  <c r="Y61" i="14"/>
  <c r="X67" i="14"/>
  <c r="V82" i="14"/>
  <c r="V126" i="14"/>
  <c r="X206" i="14"/>
  <c r="V34" i="14"/>
  <c r="X34" i="14"/>
  <c r="V100" i="14"/>
  <c r="X100" i="14"/>
  <c r="W100" i="14"/>
  <c r="Y100" i="14"/>
  <c r="Y184" i="14"/>
  <c r="X184" i="14"/>
  <c r="W184" i="14"/>
  <c r="V184" i="14"/>
  <c r="W294" i="14"/>
  <c r="Y294" i="14"/>
  <c r="V294" i="14"/>
  <c r="X294" i="14"/>
  <c r="W428" i="14"/>
  <c r="Y428" i="14"/>
  <c r="X428" i="14"/>
  <c r="V428" i="14"/>
  <c r="Y534" i="14"/>
  <c r="V534" i="14"/>
  <c r="W534" i="14"/>
  <c r="X534" i="14"/>
  <c r="V684" i="14"/>
  <c r="X684" i="14"/>
  <c r="W684" i="14"/>
  <c r="Y684" i="14"/>
  <c r="X730" i="14"/>
  <c r="V730" i="14"/>
  <c r="W730" i="14"/>
  <c r="Y730" i="14"/>
  <c r="Y645" i="14"/>
  <c r="V645" i="14"/>
  <c r="X645" i="14"/>
  <c r="W645" i="14"/>
  <c r="W583" i="14"/>
  <c r="X583" i="14"/>
  <c r="Y583" i="14"/>
  <c r="V583" i="14"/>
  <c r="W509" i="14"/>
  <c r="V509" i="14"/>
  <c r="Y509" i="14"/>
  <c r="X509" i="14"/>
  <c r="X450" i="14"/>
  <c r="Y450" i="14"/>
  <c r="W450" i="14"/>
  <c r="V450" i="14"/>
  <c r="V372" i="14"/>
  <c r="X372" i="14"/>
  <c r="Y372" i="14"/>
  <c r="W372" i="14"/>
  <c r="V329" i="14"/>
  <c r="W329" i="14"/>
  <c r="Y329" i="14"/>
  <c r="X329" i="14"/>
  <c r="V233" i="14"/>
  <c r="Y233" i="14"/>
  <c r="X233" i="14"/>
  <c r="W233" i="14"/>
  <c r="Y210" i="14"/>
  <c r="X210" i="14"/>
  <c r="W210" i="14"/>
  <c r="V210" i="14"/>
  <c r="X163" i="14"/>
  <c r="V163" i="14"/>
  <c r="Y163" i="14"/>
  <c r="W163" i="14"/>
  <c r="X83" i="14"/>
  <c r="Y83" i="14"/>
  <c r="W83" i="14"/>
  <c r="Y25" i="14"/>
  <c r="W25" i="14"/>
  <c r="Y26" i="14"/>
  <c r="Y51" i="14"/>
  <c r="W18" i="14"/>
  <c r="V17" i="14"/>
  <c r="X18" i="14"/>
  <c r="W29" i="14"/>
  <c r="X30" i="14"/>
  <c r="X35" i="14"/>
  <c r="X38" i="14"/>
  <c r="W40" i="14"/>
  <c r="V46" i="14"/>
  <c r="X49" i="14"/>
  <c r="V88" i="14"/>
  <c r="Y9" i="14"/>
  <c r="W9" i="14"/>
  <c r="Y80" i="14"/>
  <c r="X80" i="14"/>
  <c r="V80" i="14"/>
  <c r="W80" i="14"/>
  <c r="W149" i="14"/>
  <c r="V149" i="14"/>
  <c r="Y149" i="14"/>
  <c r="Y264" i="14"/>
  <c r="W264" i="14"/>
  <c r="X264" i="14"/>
  <c r="V264" i="14"/>
  <c r="W380" i="14"/>
  <c r="Y380" i="14"/>
  <c r="X380" i="14"/>
  <c r="V380" i="14"/>
  <c r="X561" i="14"/>
  <c r="W561" i="14"/>
  <c r="Y561" i="14"/>
  <c r="V561" i="14"/>
  <c r="Y722" i="14"/>
  <c r="V722" i="14"/>
  <c r="W722" i="14"/>
  <c r="X722" i="14"/>
  <c r="Y709" i="14"/>
  <c r="X709" i="14"/>
  <c r="W709" i="14"/>
  <c r="V709" i="14"/>
  <c r="V630" i="14"/>
  <c r="Y630" i="14"/>
  <c r="X630" i="14"/>
  <c r="W630" i="14"/>
  <c r="Y573" i="14"/>
  <c r="W573" i="14"/>
  <c r="V573" i="14"/>
  <c r="X573" i="14"/>
  <c r="Y461" i="14"/>
  <c r="X461" i="14"/>
  <c r="W461" i="14"/>
  <c r="V461" i="14"/>
  <c r="W362" i="14"/>
  <c r="Y362" i="14"/>
  <c r="X362" i="14"/>
  <c r="V362" i="14"/>
  <c r="Y53" i="14"/>
  <c r="X53" i="14"/>
  <c r="V121" i="14"/>
  <c r="Y121" i="14"/>
  <c r="X121" i="14"/>
  <c r="W121" i="14"/>
  <c r="V177" i="14"/>
  <c r="X177" i="14"/>
  <c r="W177" i="14"/>
  <c r="Y177" i="14"/>
  <c r="X295" i="14"/>
  <c r="W295" i="14"/>
  <c r="Y295" i="14"/>
  <c r="V295" i="14"/>
  <c r="V440" i="14"/>
  <c r="X440" i="14"/>
  <c r="W440" i="14"/>
  <c r="Y440" i="14"/>
  <c r="W562" i="14"/>
  <c r="V562" i="14"/>
  <c r="Y562" i="14"/>
  <c r="X562" i="14"/>
  <c r="V694" i="14"/>
  <c r="W694" i="14"/>
  <c r="X694" i="14"/>
  <c r="Y694" i="14"/>
  <c r="X729" i="14"/>
  <c r="W729" i="14"/>
  <c r="V729" i="14"/>
  <c r="Y729" i="14"/>
  <c r="X666" i="14"/>
  <c r="W666" i="14"/>
  <c r="V666" i="14"/>
  <c r="Y666" i="14"/>
  <c r="V582" i="14"/>
  <c r="X582" i="14"/>
  <c r="Y582" i="14"/>
  <c r="W582" i="14"/>
  <c r="V506" i="14"/>
  <c r="Y506" i="14"/>
  <c r="X506" i="14"/>
  <c r="W506" i="14"/>
  <c r="W421" i="14"/>
  <c r="V421" i="14"/>
  <c r="Y421" i="14"/>
  <c r="X421" i="14"/>
  <c r="Y352" i="14"/>
  <c r="X352" i="14"/>
  <c r="W352" i="14"/>
  <c r="V352" i="14"/>
  <c r="X219" i="14"/>
  <c r="W219" i="14"/>
  <c r="Y219" i="14"/>
  <c r="V219" i="14"/>
  <c r="W6" i="14"/>
  <c r="X20" i="14"/>
  <c r="Y20" i="14"/>
  <c r="V37" i="14"/>
  <c r="W55" i="14"/>
  <c r="Y55" i="14"/>
  <c r="X55" i="14"/>
  <c r="V55" i="14"/>
  <c r="V74" i="14"/>
  <c r="X74" i="14"/>
  <c r="W74" i="14"/>
  <c r="Y74" i="14"/>
  <c r="Y95" i="14"/>
  <c r="X95" i="14"/>
  <c r="W95" i="14"/>
  <c r="V95" i="14"/>
  <c r="W126" i="14"/>
  <c r="Y126" i="14"/>
  <c r="Y152" i="14"/>
  <c r="X152" i="14"/>
  <c r="W152" i="14"/>
  <c r="V152" i="14"/>
  <c r="X179" i="14"/>
  <c r="Y179" i="14"/>
  <c r="W179" i="14"/>
  <c r="V179" i="14"/>
  <c r="V196" i="14"/>
  <c r="Y196" i="14"/>
  <c r="X237" i="14"/>
  <c r="Y237" i="14"/>
  <c r="W237" i="14"/>
  <c r="V237" i="14"/>
  <c r="X275" i="14"/>
  <c r="Y275" i="14"/>
  <c r="W275" i="14"/>
  <c r="V275" i="14"/>
  <c r="V297" i="14"/>
  <c r="X297" i="14"/>
  <c r="Y297" i="14"/>
  <c r="W297" i="14"/>
  <c r="X339" i="14"/>
  <c r="Y339" i="14"/>
  <c r="W339" i="14"/>
  <c r="V339" i="14"/>
  <c r="Y384" i="14"/>
  <c r="W384" i="14"/>
  <c r="V384" i="14"/>
  <c r="X384" i="14"/>
  <c r="Y434" i="14"/>
  <c r="X434" i="14"/>
  <c r="V434" i="14"/>
  <c r="W434" i="14"/>
  <c r="X488" i="14"/>
  <c r="Y488" i="14"/>
  <c r="W488" i="14"/>
  <c r="V488" i="14"/>
  <c r="W508" i="14"/>
  <c r="Y508" i="14"/>
  <c r="X508" i="14"/>
  <c r="V508" i="14"/>
  <c r="Y564" i="14"/>
  <c r="V564" i="14"/>
  <c r="X564" i="14"/>
  <c r="W564" i="14"/>
  <c r="W603" i="14"/>
  <c r="Y603" i="14"/>
  <c r="X603" i="14"/>
  <c r="V603" i="14"/>
  <c r="X640" i="14"/>
  <c r="Y640" i="14"/>
  <c r="W640" i="14"/>
  <c r="V640" i="14"/>
  <c r="Y687" i="14"/>
  <c r="X687" i="14"/>
  <c r="W687" i="14"/>
  <c r="V687" i="14"/>
  <c r="Y750" i="14"/>
  <c r="X750" i="14"/>
  <c r="W750" i="14"/>
  <c r="V750" i="14"/>
  <c r="W756" i="14"/>
  <c r="Y756" i="14"/>
  <c r="X756" i="14"/>
  <c r="V756" i="14"/>
  <c r="W727" i="14"/>
  <c r="V727" i="14"/>
  <c r="Y727" i="14"/>
  <c r="X727" i="14"/>
  <c r="Y706" i="14"/>
  <c r="X706" i="14"/>
  <c r="W706" i="14"/>
  <c r="V706" i="14"/>
  <c r="Y698" i="14"/>
  <c r="W698" i="14"/>
  <c r="X698" i="14"/>
  <c r="V698" i="14"/>
  <c r="V672" i="14"/>
  <c r="X672" i="14"/>
  <c r="Y672" i="14"/>
  <c r="W672" i="14"/>
  <c r="Y650" i="14"/>
  <c r="V650" i="14"/>
  <c r="X650" i="14"/>
  <c r="W650" i="14"/>
  <c r="Y642" i="14"/>
  <c r="X642" i="14"/>
  <c r="W642" i="14"/>
  <c r="V642" i="14"/>
  <c r="Y625" i="14"/>
  <c r="V625" i="14"/>
  <c r="W625" i="14"/>
  <c r="X625" i="14"/>
  <c r="V610" i="14"/>
  <c r="W610" i="14"/>
  <c r="Y610" i="14"/>
  <c r="X610" i="14"/>
  <c r="W599" i="14"/>
  <c r="X599" i="14"/>
  <c r="Y599" i="14"/>
  <c r="V599" i="14"/>
  <c r="W588" i="14"/>
  <c r="Y588" i="14"/>
  <c r="X588" i="14"/>
  <c r="V588" i="14"/>
  <c r="Y580" i="14"/>
  <c r="V580" i="14"/>
  <c r="X580" i="14"/>
  <c r="W580" i="14"/>
  <c r="W556" i="14"/>
  <c r="V556" i="14"/>
  <c r="Y556" i="14"/>
  <c r="X556" i="14"/>
  <c r="Y544" i="14"/>
  <c r="X544" i="14"/>
  <c r="W544" i="14"/>
  <c r="V544" i="14"/>
  <c r="V535" i="14"/>
  <c r="X535" i="14"/>
  <c r="Y535" i="14"/>
  <c r="W535" i="14"/>
  <c r="W524" i="14"/>
  <c r="X524" i="14"/>
  <c r="Y524" i="14"/>
  <c r="V524" i="14"/>
  <c r="X514" i="14"/>
  <c r="V514" i="14"/>
  <c r="W514" i="14"/>
  <c r="Y514" i="14"/>
  <c r="V491" i="14"/>
  <c r="Y491" i="14"/>
  <c r="X491" i="14"/>
  <c r="W491" i="14"/>
  <c r="V479" i="14"/>
  <c r="X479" i="14"/>
  <c r="W479" i="14"/>
  <c r="Y479" i="14"/>
  <c r="W468" i="14"/>
  <c r="X468" i="14"/>
  <c r="V468" i="14"/>
  <c r="Y468" i="14"/>
  <c r="X457" i="14"/>
  <c r="W457" i="14"/>
  <c r="V457" i="14"/>
  <c r="Y457" i="14"/>
  <c r="X433" i="14"/>
  <c r="Y433" i="14"/>
  <c r="W433" i="14"/>
  <c r="V433" i="14"/>
  <c r="V419" i="14"/>
  <c r="X419" i="14"/>
  <c r="W419" i="14"/>
  <c r="Y419" i="14"/>
  <c r="X409" i="14"/>
  <c r="V409" i="14"/>
  <c r="W409" i="14"/>
  <c r="Y409" i="14"/>
  <c r="W399" i="14"/>
  <c r="V399" i="14"/>
  <c r="Y399" i="14"/>
  <c r="X399" i="14"/>
  <c r="W388" i="14"/>
  <c r="V388" i="14"/>
  <c r="Y388" i="14"/>
  <c r="X388" i="14"/>
  <c r="W367" i="14"/>
  <c r="V367" i="14"/>
  <c r="Y367" i="14"/>
  <c r="X367" i="14"/>
  <c r="X359" i="14"/>
  <c r="Y359" i="14"/>
  <c r="W359" i="14"/>
  <c r="V359" i="14"/>
  <c r="Y349" i="14"/>
  <c r="X349" i="14"/>
  <c r="W349" i="14"/>
  <c r="V349" i="14"/>
  <c r="W334" i="14"/>
  <c r="Y334" i="14"/>
  <c r="X334" i="14"/>
  <c r="V334" i="14"/>
  <c r="X307" i="14"/>
  <c r="Y307" i="14"/>
  <c r="W307" i="14"/>
  <c r="V298" i="14"/>
  <c r="Y298" i="14"/>
  <c r="W298" i="14"/>
  <c r="X298" i="14"/>
  <c r="Y260" i="14"/>
  <c r="X260" i="14"/>
  <c r="V260" i="14"/>
  <c r="W260" i="14"/>
  <c r="Y247" i="14"/>
  <c r="X247" i="14"/>
  <c r="W247" i="14"/>
  <c r="V247" i="14"/>
  <c r="V225" i="14"/>
  <c r="X225" i="14"/>
  <c r="Y225" i="14"/>
  <c r="W225" i="14"/>
  <c r="V217" i="14"/>
  <c r="Y217" i="14"/>
  <c r="X217" i="14"/>
  <c r="W217" i="14"/>
  <c r="W206" i="14"/>
  <c r="V206" i="14"/>
  <c r="Y172" i="14"/>
  <c r="X172" i="14"/>
  <c r="W172" i="14"/>
  <c r="V172" i="14"/>
  <c r="Y156" i="14"/>
  <c r="X156" i="14"/>
  <c r="W156" i="14"/>
  <c r="V156" i="14"/>
  <c r="W118" i="14"/>
  <c r="Y118" i="14"/>
  <c r="X118" i="14"/>
  <c r="V118" i="14"/>
  <c r="Y72" i="14"/>
  <c r="X72" i="14"/>
  <c r="X6" i="14"/>
  <c r="V16" i="14"/>
  <c r="W17" i="14"/>
  <c r="Y18" i="14"/>
  <c r="X23" i="14"/>
  <c r="Y24" i="14"/>
  <c r="W34" i="14"/>
  <c r="Y35" i="14"/>
  <c r="X40" i="14"/>
  <c r="W42" i="14"/>
  <c r="Y46" i="14"/>
  <c r="W50" i="14"/>
  <c r="W72" i="14"/>
  <c r="W132" i="14"/>
  <c r="X154" i="14"/>
  <c r="X201" i="14"/>
  <c r="V26" i="14"/>
  <c r="Y69" i="14"/>
  <c r="X69" i="14"/>
  <c r="W69" i="14"/>
  <c r="V69" i="14"/>
  <c r="Y133" i="14"/>
  <c r="W133" i="14"/>
  <c r="V133" i="14"/>
  <c r="X133" i="14"/>
  <c r="Y176" i="14"/>
  <c r="V176" i="14"/>
  <c r="X176" i="14"/>
  <c r="W176" i="14"/>
  <c r="X243" i="14"/>
  <c r="Y243" i="14"/>
  <c r="W243" i="14"/>
  <c r="V243" i="14"/>
  <c r="V319" i="14"/>
  <c r="Y319" i="14"/>
  <c r="W319" i="14"/>
  <c r="X319" i="14"/>
  <c r="V447" i="14"/>
  <c r="Y447" i="14"/>
  <c r="W447" i="14"/>
  <c r="X447" i="14"/>
  <c r="X569" i="14"/>
  <c r="V569" i="14"/>
  <c r="Y569" i="14"/>
  <c r="W569" i="14"/>
  <c r="Y693" i="14"/>
  <c r="X693" i="14"/>
  <c r="W693" i="14"/>
  <c r="V693" i="14"/>
  <c r="X745" i="14"/>
  <c r="V745" i="14"/>
  <c r="Y745" i="14"/>
  <c r="W745" i="14"/>
  <c r="Y675" i="14"/>
  <c r="X675" i="14"/>
  <c r="W675" i="14"/>
  <c r="V675" i="14"/>
  <c r="Y605" i="14"/>
  <c r="W605" i="14"/>
  <c r="X605" i="14"/>
  <c r="V605" i="14"/>
  <c r="Y547" i="14"/>
  <c r="V547" i="14"/>
  <c r="W547" i="14"/>
  <c r="X547" i="14"/>
  <c r="X482" i="14"/>
  <c r="W482" i="14"/>
  <c r="V482" i="14"/>
  <c r="Y482" i="14"/>
  <c r="W413" i="14"/>
  <c r="X413" i="14"/>
  <c r="V413" i="14"/>
  <c r="Y413" i="14"/>
  <c r="Y392" i="14"/>
  <c r="W392" i="14"/>
  <c r="X392" i="14"/>
  <c r="V392" i="14"/>
  <c r="W342" i="14"/>
  <c r="V342" i="14"/>
  <c r="X342" i="14"/>
  <c r="Y342" i="14"/>
  <c r="W302" i="14"/>
  <c r="X302" i="14"/>
  <c r="Y302" i="14"/>
  <c r="V302" i="14"/>
  <c r="W254" i="14"/>
  <c r="Y254" i="14"/>
  <c r="X254" i="14"/>
  <c r="V254" i="14"/>
  <c r="Y220" i="14"/>
  <c r="V220" i="14"/>
  <c r="W220" i="14"/>
  <c r="X220" i="14"/>
  <c r="W124" i="14"/>
  <c r="Y124" i="14"/>
  <c r="V124" i="14"/>
  <c r="X124" i="14"/>
  <c r="W43" i="14"/>
  <c r="Y82" i="14"/>
  <c r="X82" i="14"/>
  <c r="W150" i="14"/>
  <c r="V150" i="14"/>
  <c r="Y150" i="14"/>
  <c r="X150" i="14"/>
  <c r="X194" i="14"/>
  <c r="W194" i="14"/>
  <c r="V194" i="14"/>
  <c r="Y194" i="14"/>
  <c r="V273" i="14"/>
  <c r="W273" i="14"/>
  <c r="Y273" i="14"/>
  <c r="X273" i="14"/>
  <c r="W382" i="14"/>
  <c r="V382" i="14"/>
  <c r="X382" i="14"/>
  <c r="Y382" i="14"/>
  <c r="Y486" i="14"/>
  <c r="W486" i="14"/>
  <c r="V486" i="14"/>
  <c r="X486" i="14"/>
  <c r="W570" i="14"/>
  <c r="Y570" i="14"/>
  <c r="V570" i="14"/>
  <c r="X570" i="14"/>
  <c r="X685" i="14"/>
  <c r="V685" i="14"/>
  <c r="W685" i="14"/>
  <c r="Y685" i="14"/>
  <c r="Y758" i="14"/>
  <c r="X758" i="14"/>
  <c r="V758" i="14"/>
  <c r="W758" i="14"/>
  <c r="X674" i="14"/>
  <c r="W674" i="14"/>
  <c r="Y674" i="14"/>
  <c r="V674" i="14"/>
  <c r="W612" i="14"/>
  <c r="V612" i="14"/>
  <c r="Y612" i="14"/>
  <c r="X612" i="14"/>
  <c r="X546" i="14"/>
  <c r="Y546" i="14"/>
  <c r="V546" i="14"/>
  <c r="W546" i="14"/>
  <c r="X481" i="14"/>
  <c r="V481" i="14"/>
  <c r="Y481" i="14"/>
  <c r="W481" i="14"/>
  <c r="W412" i="14"/>
  <c r="X412" i="14"/>
  <c r="Y412" i="14"/>
  <c r="V412" i="14"/>
  <c r="X301" i="14"/>
  <c r="Y301" i="14"/>
  <c r="W301" i="14"/>
  <c r="V301" i="14"/>
  <c r="X12" i="14"/>
  <c r="Y45" i="14"/>
  <c r="X45" i="14"/>
  <c r="V45" i="14"/>
  <c r="W63" i="14"/>
  <c r="V63" i="14"/>
  <c r="Y63" i="14"/>
  <c r="X63" i="14"/>
  <c r="W85" i="14"/>
  <c r="Y85" i="14"/>
  <c r="X85" i="14"/>
  <c r="V85" i="14"/>
  <c r="X103" i="14"/>
  <c r="Y103" i="14"/>
  <c r="W103" i="14"/>
  <c r="V103" i="14"/>
  <c r="Y112" i="14"/>
  <c r="V112" i="14"/>
  <c r="X112" i="14"/>
  <c r="W112" i="14"/>
  <c r="Y136" i="14"/>
  <c r="W136" i="14"/>
  <c r="X136" i="14"/>
  <c r="V136" i="14"/>
  <c r="Y144" i="14"/>
  <c r="W144" i="14"/>
  <c r="V144" i="14"/>
  <c r="X144" i="14"/>
  <c r="V169" i="14"/>
  <c r="Y169" i="14"/>
  <c r="X169" i="14"/>
  <c r="W169" i="14"/>
  <c r="X187" i="14"/>
  <c r="W187" i="14"/>
  <c r="Y187" i="14"/>
  <c r="V187" i="14"/>
  <c r="V228" i="14"/>
  <c r="X228" i="14"/>
  <c r="W228" i="14"/>
  <c r="Y228" i="14"/>
  <c r="X251" i="14"/>
  <c r="W251" i="14"/>
  <c r="V251" i="14"/>
  <c r="Y251" i="14"/>
  <c r="X267" i="14"/>
  <c r="V267" i="14"/>
  <c r="Y267" i="14"/>
  <c r="W267" i="14"/>
  <c r="Y285" i="14"/>
  <c r="X285" i="14"/>
  <c r="V285" i="14"/>
  <c r="W285" i="14"/>
  <c r="X314" i="14"/>
  <c r="V314" i="14"/>
  <c r="Y314" i="14"/>
  <c r="W314" i="14"/>
  <c r="Y322" i="14"/>
  <c r="X322" i="14"/>
  <c r="W322" i="14"/>
  <c r="V322" i="14"/>
  <c r="W373" i="14"/>
  <c r="V373" i="14"/>
  <c r="Y373" i="14"/>
  <c r="X373" i="14"/>
  <c r="X411" i="14"/>
  <c r="Y411" i="14"/>
  <c r="W411" i="14"/>
  <c r="V411" i="14"/>
  <c r="V442" i="14"/>
  <c r="Y442" i="14"/>
  <c r="X442" i="14"/>
  <c r="W442" i="14"/>
  <c r="V459" i="14"/>
  <c r="X459" i="14"/>
  <c r="W459" i="14"/>
  <c r="Y459" i="14"/>
  <c r="W498" i="14"/>
  <c r="V498" i="14"/>
  <c r="Y498" i="14"/>
  <c r="X498" i="14"/>
  <c r="V551" i="14"/>
  <c r="Y551" i="14"/>
  <c r="W551" i="14"/>
  <c r="X551" i="14"/>
  <c r="V572" i="14"/>
  <c r="X572" i="14"/>
  <c r="W572" i="14"/>
  <c r="Y572" i="14"/>
  <c r="V626" i="14"/>
  <c r="X626" i="14"/>
  <c r="W626" i="14"/>
  <c r="Y626" i="14"/>
  <c r="Y679" i="14"/>
  <c r="X679" i="14"/>
  <c r="V679" i="14"/>
  <c r="W679" i="14"/>
  <c r="X696" i="14"/>
  <c r="W696" i="14"/>
  <c r="Y696" i="14"/>
  <c r="V696" i="14"/>
  <c r="W740" i="14"/>
  <c r="V740" i="14"/>
  <c r="Y740" i="14"/>
  <c r="X740" i="14"/>
  <c r="Y765" i="14"/>
  <c r="X765" i="14"/>
  <c r="W765" i="14"/>
  <c r="V765" i="14"/>
  <c r="V735" i="14"/>
  <c r="Y735" i="14"/>
  <c r="X735" i="14"/>
  <c r="W735" i="14"/>
  <c r="W715" i="14"/>
  <c r="V715" i="14"/>
  <c r="X715" i="14"/>
  <c r="Y715" i="14"/>
  <c r="V663" i="14"/>
  <c r="X663" i="14"/>
  <c r="Y663" i="14"/>
  <c r="W663" i="14"/>
  <c r="X21" i="14"/>
  <c r="W47" i="14"/>
  <c r="X47" i="14"/>
  <c r="V47" i="14"/>
  <c r="Y56" i="14"/>
  <c r="X56" i="14"/>
  <c r="W56" i="14"/>
  <c r="V56" i="14"/>
  <c r="V64" i="14"/>
  <c r="Y64" i="14"/>
  <c r="X64" i="14"/>
  <c r="W64" i="14"/>
  <c r="W75" i="14"/>
  <c r="V75" i="14"/>
  <c r="Y75" i="14"/>
  <c r="X75" i="14"/>
  <c r="W86" i="14"/>
  <c r="V86" i="14"/>
  <c r="X86" i="14"/>
  <c r="Y96" i="14"/>
  <c r="X96" i="14"/>
  <c r="W96" i="14"/>
  <c r="V96" i="14"/>
  <c r="Y104" i="14"/>
  <c r="X104" i="14"/>
  <c r="W104" i="14"/>
  <c r="V104" i="14"/>
  <c r="V113" i="14"/>
  <c r="Y113" i="14"/>
  <c r="W113" i="14"/>
  <c r="X113" i="14"/>
  <c r="W127" i="14"/>
  <c r="V127" i="14"/>
  <c r="V137" i="14"/>
  <c r="W137" i="14"/>
  <c r="X137" i="14"/>
  <c r="V145" i="14"/>
  <c r="Y145" i="14"/>
  <c r="X145" i="14"/>
  <c r="W145" i="14"/>
  <c r="V153" i="14"/>
  <c r="Y153" i="14"/>
  <c r="X153" i="14"/>
  <c r="W153" i="14"/>
  <c r="Y170" i="14"/>
  <c r="X170" i="14"/>
  <c r="Y180" i="14"/>
  <c r="X180" i="14"/>
  <c r="W180" i="14"/>
  <c r="V180" i="14"/>
  <c r="W188" i="14"/>
  <c r="X188" i="14"/>
  <c r="V188" i="14"/>
  <c r="Y188" i="14"/>
  <c r="Y197" i="14"/>
  <c r="W197" i="14"/>
  <c r="X197" i="14"/>
  <c r="V197" i="14"/>
  <c r="W229" i="14"/>
  <c r="V229" i="14"/>
  <c r="Y229" i="14"/>
  <c r="X229" i="14"/>
  <c r="W238" i="14"/>
  <c r="X238" i="14"/>
  <c r="Y238" i="14"/>
  <c r="V238" i="14"/>
  <c r="W252" i="14"/>
  <c r="Y252" i="14"/>
  <c r="X252" i="14"/>
  <c r="V252" i="14"/>
  <c r="X268" i="14"/>
  <c r="W268" i="14"/>
  <c r="V268" i="14"/>
  <c r="Y268" i="14"/>
  <c r="W277" i="14"/>
  <c r="Y277" i="14"/>
  <c r="V277" i="14"/>
  <c r="X277" i="14"/>
  <c r="W286" i="14"/>
  <c r="Y286" i="14"/>
  <c r="X286" i="14"/>
  <c r="V286" i="14"/>
  <c r="Y300" i="14"/>
  <c r="X300" i="14"/>
  <c r="W300" i="14"/>
  <c r="V300" i="14"/>
  <c r="X315" i="14"/>
  <c r="W315" i="14"/>
  <c r="Y315" i="14"/>
  <c r="V315" i="14"/>
  <c r="Y324" i="14"/>
  <c r="X324" i="14"/>
  <c r="V324" i="14"/>
  <c r="W324" i="14"/>
  <c r="W341" i="14"/>
  <c r="Y341" i="14"/>
  <c r="X341" i="14"/>
  <c r="V341" i="14"/>
  <c r="Y375" i="14"/>
  <c r="V375" i="14"/>
  <c r="X375" i="14"/>
  <c r="Y386" i="14"/>
  <c r="V386" i="14"/>
  <c r="X386" i="14"/>
  <c r="W386" i="14"/>
  <c r="V415" i="14"/>
  <c r="W415" i="14"/>
  <c r="Y415" i="14"/>
  <c r="X415" i="14"/>
  <c r="Y435" i="14"/>
  <c r="V435" i="14"/>
  <c r="X435" i="14"/>
  <c r="W435" i="14"/>
  <c r="W443" i="14"/>
  <c r="V443" i="14"/>
  <c r="X443" i="14"/>
  <c r="Y443" i="14"/>
  <c r="W464" i="14"/>
  <c r="Y464" i="14"/>
  <c r="X464" i="14"/>
  <c r="V464" i="14"/>
  <c r="X489" i="14"/>
  <c r="W489" i="14"/>
  <c r="V489" i="14"/>
  <c r="Y489" i="14"/>
  <c r="Y499" i="14"/>
  <c r="X499" i="14"/>
  <c r="W499" i="14"/>
  <c r="V499" i="14"/>
  <c r="W516" i="14"/>
  <c r="V516" i="14"/>
  <c r="Y516" i="14"/>
  <c r="X516" i="14"/>
  <c r="X552" i="14"/>
  <c r="Y552" i="14"/>
  <c r="W552" i="14"/>
  <c r="V552" i="14"/>
  <c r="Y565" i="14"/>
  <c r="X565" i="14"/>
  <c r="V565" i="14"/>
  <c r="W565" i="14"/>
  <c r="Y575" i="14"/>
  <c r="V575" i="14"/>
  <c r="X575" i="14"/>
  <c r="W575" i="14"/>
  <c r="Y618" i="14"/>
  <c r="V618" i="14"/>
  <c r="W618" i="14"/>
  <c r="X618" i="14"/>
  <c r="Y628" i="14"/>
  <c r="V628" i="14"/>
  <c r="X628" i="14"/>
  <c r="W628" i="14"/>
  <c r="W657" i="14"/>
  <c r="Y657" i="14"/>
  <c r="X657" i="14"/>
  <c r="V657" i="14"/>
  <c r="V680" i="14"/>
  <c r="X680" i="14"/>
  <c r="W680" i="14"/>
  <c r="Y680" i="14"/>
  <c r="X688" i="14"/>
  <c r="W688" i="14"/>
  <c r="V688" i="14"/>
  <c r="Y688" i="14"/>
  <c r="V710" i="14"/>
  <c r="Y710" i="14"/>
  <c r="W710" i="14"/>
  <c r="X710" i="14"/>
  <c r="V741" i="14"/>
  <c r="Y741" i="14"/>
  <c r="W741" i="14"/>
  <c r="X741" i="14"/>
  <c r="V751" i="14"/>
  <c r="X751" i="14"/>
  <c r="W751" i="14"/>
  <c r="Y751" i="14"/>
  <c r="X764" i="14"/>
  <c r="W764" i="14"/>
  <c r="V764" i="14"/>
  <c r="Y764" i="14"/>
  <c r="W755" i="14"/>
  <c r="V755" i="14"/>
  <c r="Y755" i="14"/>
  <c r="X755" i="14"/>
  <c r="Y734" i="14"/>
  <c r="W734" i="14"/>
  <c r="X734" i="14"/>
  <c r="V734" i="14"/>
  <c r="V726" i="14"/>
  <c r="W726" i="14"/>
  <c r="Y726" i="14"/>
  <c r="X726" i="14"/>
  <c r="Y714" i="14"/>
  <c r="X714" i="14"/>
  <c r="W714" i="14"/>
  <c r="V714" i="14"/>
  <c r="Y705" i="14"/>
  <c r="X705" i="14"/>
  <c r="V705" i="14"/>
  <c r="W705" i="14"/>
  <c r="W697" i="14"/>
  <c r="Y697" i="14"/>
  <c r="V697" i="14"/>
  <c r="X697" i="14"/>
  <c r="Y671" i="14"/>
  <c r="X671" i="14"/>
  <c r="V671" i="14"/>
  <c r="W671" i="14"/>
  <c r="Y659" i="14"/>
  <c r="X659" i="14"/>
  <c r="W659" i="14"/>
  <c r="V659" i="14"/>
  <c r="W649" i="14"/>
  <c r="Y649" i="14"/>
  <c r="X649" i="14"/>
  <c r="V649" i="14"/>
  <c r="Y641" i="14"/>
  <c r="V641" i="14"/>
  <c r="X641" i="14"/>
  <c r="W641" i="14"/>
  <c r="Y617" i="14"/>
  <c r="W617" i="14"/>
  <c r="V617" i="14"/>
  <c r="X617" i="14"/>
  <c r="W609" i="14"/>
  <c r="Y609" i="14"/>
  <c r="X609" i="14"/>
  <c r="V609" i="14"/>
  <c r="V598" i="14"/>
  <c r="Y598" i="14"/>
  <c r="X598" i="14"/>
  <c r="W598" i="14"/>
  <c r="W587" i="14"/>
  <c r="Y587" i="14"/>
  <c r="X587" i="14"/>
  <c r="V587" i="14"/>
  <c r="X578" i="14"/>
  <c r="W578" i="14"/>
  <c r="V578" i="14"/>
  <c r="Y578" i="14"/>
  <c r="W554" i="14"/>
  <c r="Y554" i="14"/>
  <c r="X554" i="14"/>
  <c r="V554" i="14"/>
  <c r="V543" i="14"/>
  <c r="Y543" i="14"/>
  <c r="X543" i="14"/>
  <c r="W543" i="14"/>
  <c r="Y533" i="14"/>
  <c r="X533" i="14"/>
  <c r="W533" i="14"/>
  <c r="V533" i="14"/>
  <c r="V523" i="14"/>
  <c r="Y523" i="14"/>
  <c r="X523" i="14"/>
  <c r="W523" i="14"/>
  <c r="X513" i="14"/>
  <c r="Y513" i="14"/>
  <c r="W513" i="14"/>
  <c r="V513" i="14"/>
  <c r="W490" i="14"/>
  <c r="V490" i="14"/>
  <c r="Y490" i="14"/>
  <c r="X490" i="14"/>
  <c r="Y478" i="14"/>
  <c r="V478" i="14"/>
  <c r="X478" i="14"/>
  <c r="W478" i="14"/>
  <c r="Y467" i="14"/>
  <c r="X467" i="14"/>
  <c r="W467" i="14"/>
  <c r="V467" i="14"/>
  <c r="V455" i="14"/>
  <c r="Y455" i="14"/>
  <c r="X455" i="14"/>
  <c r="W455" i="14"/>
  <c r="V431" i="14"/>
  <c r="Y431" i="14"/>
  <c r="W431" i="14"/>
  <c r="X431" i="14"/>
  <c r="Y418" i="14"/>
  <c r="X418" i="14"/>
  <c r="W418" i="14"/>
  <c r="V418" i="14"/>
  <c r="W408" i="14"/>
  <c r="V408" i="14"/>
  <c r="Y408" i="14"/>
  <c r="X408" i="14"/>
  <c r="W398" i="14"/>
  <c r="Y398" i="14"/>
  <c r="X398" i="14"/>
  <c r="V398" i="14"/>
  <c r="V385" i="14"/>
  <c r="Y385" i="14"/>
  <c r="X385" i="14"/>
  <c r="W385" i="14"/>
  <c r="W366" i="14"/>
  <c r="X366" i="14"/>
  <c r="V366" i="14"/>
  <c r="Y366" i="14"/>
  <c r="W358" i="14"/>
  <c r="V358" i="14"/>
  <c r="Y358" i="14"/>
  <c r="X358" i="14"/>
  <c r="Y346" i="14"/>
  <c r="W346" i="14"/>
  <c r="V346" i="14"/>
  <c r="X346" i="14"/>
  <c r="Y333" i="14"/>
  <c r="X333" i="14"/>
  <c r="W333" i="14"/>
  <c r="V333" i="14"/>
  <c r="Y306" i="14"/>
  <c r="X306" i="14"/>
  <c r="W306" i="14"/>
  <c r="V306" i="14"/>
  <c r="W293" i="14"/>
  <c r="Y293" i="14"/>
  <c r="X293" i="14"/>
  <c r="V293" i="14"/>
  <c r="X259" i="14"/>
  <c r="Y259" i="14"/>
  <c r="W259" i="14"/>
  <c r="V259" i="14"/>
  <c r="W246" i="14"/>
  <c r="X246" i="14"/>
  <c r="V246" i="14"/>
  <c r="Y224" i="14"/>
  <c r="X224" i="14"/>
  <c r="W224" i="14"/>
  <c r="V224" i="14"/>
  <c r="Y216" i="14"/>
  <c r="X216" i="14"/>
  <c r="W216" i="14"/>
  <c r="V216" i="14"/>
  <c r="Y205" i="14"/>
  <c r="X205" i="14"/>
  <c r="W205" i="14"/>
  <c r="V205" i="14"/>
  <c r="Y168" i="14"/>
  <c r="X168" i="14"/>
  <c r="W168" i="14"/>
  <c r="V168" i="14"/>
  <c r="X155" i="14"/>
  <c r="W155" i="14"/>
  <c r="V155" i="14"/>
  <c r="Y155" i="14"/>
  <c r="X114" i="14"/>
  <c r="Y114" i="14"/>
  <c r="W114" i="14"/>
  <c r="V114" i="14"/>
  <c r="W71" i="14"/>
  <c r="Y71" i="14"/>
  <c r="X71" i="14"/>
  <c r="V71" i="14"/>
  <c r="V4" i="14"/>
  <c r="X5" i="14"/>
  <c r="W16" i="14"/>
  <c r="X17" i="14"/>
  <c r="V22" i="14"/>
  <c r="Y23" i="14"/>
  <c r="V27" i="14"/>
  <c r="Y29" i="14"/>
  <c r="V33" i="14"/>
  <c r="Y34" i="14"/>
  <c r="W37" i="14"/>
  <c r="X50" i="14"/>
  <c r="V83" i="14"/>
  <c r="Y127" i="14"/>
  <c r="V192" i="14"/>
  <c r="Y246" i="14"/>
  <c r="V307" i="14"/>
  <c r="V42" i="14"/>
  <c r="X42" i="14"/>
  <c r="X109" i="14"/>
  <c r="Y109" i="14"/>
  <c r="V109" i="14"/>
  <c r="V207" i="14"/>
  <c r="Y207" i="14"/>
  <c r="X207" i="14"/>
  <c r="W207" i="14"/>
  <c r="Y311" i="14"/>
  <c r="X311" i="14"/>
  <c r="W311" i="14"/>
  <c r="V311" i="14"/>
  <c r="X395" i="14"/>
  <c r="W395" i="14"/>
  <c r="V395" i="14"/>
  <c r="Y395" i="14"/>
  <c r="V495" i="14"/>
  <c r="W495" i="14"/>
  <c r="Y495" i="14"/>
  <c r="X495" i="14"/>
  <c r="V622" i="14"/>
  <c r="W622" i="14"/>
  <c r="Y622" i="14"/>
  <c r="X622" i="14"/>
  <c r="V759" i="14"/>
  <c r="Y759" i="14"/>
  <c r="X759" i="14"/>
  <c r="W759" i="14"/>
  <c r="X653" i="14"/>
  <c r="W653" i="14"/>
  <c r="V653" i="14"/>
  <c r="Y653" i="14"/>
  <c r="Y518" i="14"/>
  <c r="W518" i="14"/>
  <c r="X518" i="14"/>
  <c r="V518" i="14"/>
  <c r="W109" i="14"/>
  <c r="V10" i="14"/>
  <c r="W10" i="14"/>
  <c r="Y101" i="14"/>
  <c r="X101" i="14"/>
  <c r="W101" i="14"/>
  <c r="V101" i="14"/>
  <c r="V369" i="14"/>
  <c r="X369" i="14"/>
  <c r="W369" i="14"/>
  <c r="Y369" i="14"/>
  <c r="W39" i="14"/>
  <c r="X76" i="14"/>
  <c r="V76" i="14"/>
  <c r="W76" i="14"/>
  <c r="V105" i="14"/>
  <c r="W105" i="14"/>
  <c r="Y105" i="14"/>
  <c r="X105" i="14"/>
  <c r="Y146" i="14"/>
  <c r="X146" i="14"/>
  <c r="W146" i="14"/>
  <c r="V146" i="14"/>
  <c r="Y181" i="14"/>
  <c r="X181" i="14"/>
  <c r="W181" i="14"/>
  <c r="V181" i="14"/>
  <c r="W230" i="14"/>
  <c r="Y230" i="14"/>
  <c r="X230" i="14"/>
  <c r="V230" i="14"/>
  <c r="W278" i="14"/>
  <c r="V278" i="14"/>
  <c r="Y278" i="14"/>
  <c r="X278" i="14"/>
  <c r="X347" i="14"/>
  <c r="V347" i="14"/>
  <c r="Y347" i="14"/>
  <c r="W347" i="14"/>
  <c r="X425" i="14"/>
  <c r="W425" i="14"/>
  <c r="V425" i="14"/>
  <c r="Y425" i="14"/>
  <c r="W492" i="14"/>
  <c r="V492" i="14"/>
  <c r="X492" i="14"/>
  <c r="Y492" i="14"/>
  <c r="V555" i="14"/>
  <c r="Y555" i="14"/>
  <c r="X555" i="14"/>
  <c r="W555" i="14"/>
  <c r="Y631" i="14"/>
  <c r="X631" i="14"/>
  <c r="W631" i="14"/>
  <c r="V631" i="14"/>
  <c r="Y690" i="14"/>
  <c r="V690" i="14"/>
  <c r="X690" i="14"/>
  <c r="W690" i="14"/>
  <c r="V762" i="14"/>
  <c r="Y762" i="14"/>
  <c r="X762" i="14"/>
  <c r="W762" i="14"/>
  <c r="X704" i="14"/>
  <c r="W704" i="14"/>
  <c r="V704" i="14"/>
  <c r="Y704" i="14"/>
  <c r="X648" i="14"/>
  <c r="V648" i="14"/>
  <c r="W648" i="14"/>
  <c r="Y648" i="14"/>
  <c r="X608" i="14"/>
  <c r="W608" i="14"/>
  <c r="Y608" i="14"/>
  <c r="V608" i="14"/>
  <c r="X553" i="14"/>
  <c r="W553" i="14"/>
  <c r="V553" i="14"/>
  <c r="Y553" i="14"/>
  <c r="Y522" i="14"/>
  <c r="X522" i="14"/>
  <c r="V522" i="14"/>
  <c r="W522" i="14"/>
  <c r="Y454" i="14"/>
  <c r="W454" i="14"/>
  <c r="V454" i="14"/>
  <c r="X454" i="14"/>
  <c r="X365" i="14"/>
  <c r="W365" i="14"/>
  <c r="V365" i="14"/>
  <c r="Y365" i="14"/>
  <c r="W4" i="14"/>
  <c r="V9" i="14"/>
  <c r="Y10" i="14"/>
  <c r="V15" i="14"/>
  <c r="X16" i="14"/>
  <c r="V21" i="14"/>
  <c r="W33" i="14"/>
  <c r="X37" i="14"/>
  <c r="V39" i="14"/>
  <c r="Y47" i="14"/>
  <c r="Y50" i="14"/>
  <c r="W196" i="14"/>
  <c r="Y120" i="14"/>
  <c r="X120" i="14"/>
  <c r="W120" i="14"/>
  <c r="V120" i="14"/>
  <c r="V193" i="14"/>
  <c r="W193" i="14"/>
  <c r="Y193" i="14"/>
  <c r="X193" i="14"/>
  <c r="V281" i="14"/>
  <c r="Y281" i="14"/>
  <c r="X281" i="14"/>
  <c r="W281" i="14"/>
  <c r="W354" i="14"/>
  <c r="Y354" i="14"/>
  <c r="X354" i="14"/>
  <c r="V354" i="14"/>
  <c r="V504" i="14"/>
  <c r="X504" i="14"/>
  <c r="W504" i="14"/>
  <c r="Y504" i="14"/>
  <c r="W635" i="14"/>
  <c r="V635" i="14"/>
  <c r="X635" i="14"/>
  <c r="Y635" i="14"/>
  <c r="V768" i="14"/>
  <c r="Y768" i="14"/>
  <c r="X768" i="14"/>
  <c r="W768" i="14"/>
  <c r="Y701" i="14"/>
  <c r="X701" i="14"/>
  <c r="V701" i="14"/>
  <c r="W701" i="14"/>
  <c r="Y591" i="14"/>
  <c r="X591" i="14"/>
  <c r="W591" i="14"/>
  <c r="V591" i="14"/>
  <c r="V527" i="14"/>
  <c r="X527" i="14"/>
  <c r="Y527" i="14"/>
  <c r="W527" i="14"/>
  <c r="V471" i="14"/>
  <c r="X471" i="14"/>
  <c r="W471" i="14"/>
  <c r="Y471" i="14"/>
  <c r="V402" i="14"/>
  <c r="Y402" i="14"/>
  <c r="W402" i="14"/>
  <c r="X402" i="14"/>
  <c r="V353" i="14"/>
  <c r="X353" i="14"/>
  <c r="W353" i="14"/>
  <c r="Y353" i="14"/>
  <c r="X283" i="14"/>
  <c r="W283" i="14"/>
  <c r="Y283" i="14"/>
  <c r="V283" i="14"/>
  <c r="X199" i="14"/>
  <c r="W199" i="14"/>
  <c r="V199" i="14"/>
  <c r="Y199" i="14"/>
  <c r="Y93" i="14"/>
  <c r="W93" i="14"/>
  <c r="V93" i="14"/>
  <c r="V161" i="14"/>
  <c r="X161" i="14"/>
  <c r="Y161" i="14"/>
  <c r="W161" i="14"/>
  <c r="X235" i="14"/>
  <c r="W235" i="14"/>
  <c r="V235" i="14"/>
  <c r="Y235" i="14"/>
  <c r="Y312" i="14"/>
  <c r="X312" i="14"/>
  <c r="W312" i="14"/>
  <c r="V312" i="14"/>
  <c r="W404" i="14"/>
  <c r="V404" i="14"/>
  <c r="X404" i="14"/>
  <c r="Y404" i="14"/>
  <c r="X505" i="14"/>
  <c r="Y505" i="14"/>
  <c r="W505" i="14"/>
  <c r="V505" i="14"/>
  <c r="V623" i="14"/>
  <c r="Y623" i="14"/>
  <c r="X623" i="14"/>
  <c r="W623" i="14"/>
  <c r="Y747" i="14"/>
  <c r="X747" i="14"/>
  <c r="W747" i="14"/>
  <c r="V747" i="14"/>
  <c r="V708" i="14"/>
  <c r="W708" i="14"/>
  <c r="Y708" i="14"/>
  <c r="X708" i="14"/>
  <c r="V644" i="14"/>
  <c r="Y644" i="14"/>
  <c r="X644" i="14"/>
  <c r="W644" i="14"/>
  <c r="V590" i="14"/>
  <c r="W590" i="14"/>
  <c r="Y590" i="14"/>
  <c r="X590" i="14"/>
  <c r="V517" i="14"/>
  <c r="Y517" i="14"/>
  <c r="X517" i="14"/>
  <c r="W517" i="14"/>
  <c r="W460" i="14"/>
  <c r="X460" i="14"/>
  <c r="V460" i="14"/>
  <c r="Y460" i="14"/>
  <c r="W390" i="14"/>
  <c r="Y390" i="14"/>
  <c r="X390" i="14"/>
  <c r="V390" i="14"/>
  <c r="X340" i="14"/>
  <c r="Y340" i="14"/>
  <c r="W340" i="14"/>
  <c r="V340" i="14"/>
  <c r="V253" i="14"/>
  <c r="Y253" i="14"/>
  <c r="X253" i="14"/>
  <c r="W253" i="14"/>
  <c r="W162" i="14"/>
  <c r="Y162" i="14"/>
  <c r="X162" i="14"/>
  <c r="V162" i="14"/>
  <c r="W22" i="14"/>
  <c r="W48" i="14"/>
  <c r="V48" i="14"/>
  <c r="V87" i="14"/>
  <c r="Y87" i="14"/>
  <c r="X115" i="14"/>
  <c r="Y115" i="14"/>
  <c r="W115" i="14"/>
  <c r="V115" i="14"/>
  <c r="V154" i="14"/>
  <c r="W154" i="14"/>
  <c r="W190" i="14"/>
  <c r="Y190" i="14"/>
  <c r="X190" i="14"/>
  <c r="V190" i="14"/>
  <c r="Y255" i="14"/>
  <c r="W255" i="14"/>
  <c r="X255" i="14"/>
  <c r="V255" i="14"/>
  <c r="Y288" i="14"/>
  <c r="X288" i="14"/>
  <c r="W288" i="14"/>
  <c r="V288" i="14"/>
  <c r="Y325" i="14"/>
  <c r="V325" i="14"/>
  <c r="W325" i="14"/>
  <c r="X325" i="14"/>
  <c r="X387" i="14"/>
  <c r="W387" i="14"/>
  <c r="Y387" i="14"/>
  <c r="V387" i="14"/>
  <c r="W444" i="14"/>
  <c r="Y444" i="14"/>
  <c r="X444" i="14"/>
  <c r="V444" i="14"/>
  <c r="W520" i="14"/>
  <c r="V520" i="14"/>
  <c r="Y520" i="14"/>
  <c r="X520" i="14"/>
  <c r="W579" i="14"/>
  <c r="Y579" i="14"/>
  <c r="X579" i="14"/>
  <c r="V579" i="14"/>
  <c r="W681" i="14"/>
  <c r="X681" i="14"/>
  <c r="V681" i="14"/>
  <c r="Y681" i="14"/>
  <c r="Y742" i="14"/>
  <c r="X742" i="14"/>
  <c r="W742" i="14"/>
  <c r="V742" i="14"/>
  <c r="V754" i="14"/>
  <c r="X754" i="14"/>
  <c r="W754" i="14"/>
  <c r="Y754" i="14"/>
  <c r="W713" i="14"/>
  <c r="V713" i="14"/>
  <c r="X713" i="14"/>
  <c r="Y713" i="14"/>
  <c r="W670" i="14"/>
  <c r="X670" i="14"/>
  <c r="V670" i="14"/>
  <c r="Y670" i="14"/>
  <c r="Y639" i="14"/>
  <c r="W639" i="14"/>
  <c r="V639" i="14"/>
  <c r="X639" i="14"/>
  <c r="Y586" i="14"/>
  <c r="X586" i="14"/>
  <c r="W586" i="14"/>
  <c r="V586" i="14"/>
  <c r="Y542" i="14"/>
  <c r="V542" i="14"/>
  <c r="W542" i="14"/>
  <c r="X542" i="14"/>
  <c r="Y512" i="14"/>
  <c r="V512" i="14"/>
  <c r="X512" i="14"/>
  <c r="W512" i="14"/>
  <c r="V466" i="14"/>
  <c r="Y466" i="14"/>
  <c r="X466" i="14"/>
  <c r="W466" i="14"/>
  <c r="X417" i="14"/>
  <c r="Y417" i="14"/>
  <c r="W417" i="14"/>
  <c r="V417" i="14"/>
  <c r="Y397" i="14"/>
  <c r="X397" i="14"/>
  <c r="W397" i="14"/>
  <c r="V397" i="14"/>
  <c r="V345" i="14"/>
  <c r="Y345" i="14"/>
  <c r="X345" i="14"/>
  <c r="W345" i="14"/>
  <c r="V292" i="14"/>
  <c r="Y292" i="14"/>
  <c r="W292" i="14"/>
  <c r="X292" i="14"/>
  <c r="Y223" i="14"/>
  <c r="V223" i="14"/>
  <c r="X223" i="14"/>
  <c r="W7" i="14"/>
  <c r="Y7" i="14"/>
  <c r="Y32" i="14"/>
  <c r="Y49" i="14"/>
  <c r="V49" i="14"/>
  <c r="V77" i="14"/>
  <c r="Y77" i="14"/>
  <c r="X77" i="14"/>
  <c r="W98" i="14"/>
  <c r="Y98" i="14"/>
  <c r="X98" i="14"/>
  <c r="V98" i="14"/>
  <c r="Y130" i="14"/>
  <c r="X130" i="14"/>
  <c r="W130" i="14"/>
  <c r="V130" i="14"/>
  <c r="Y157" i="14"/>
  <c r="X157" i="14"/>
  <c r="W157" i="14"/>
  <c r="V157" i="14"/>
  <c r="W182" i="14"/>
  <c r="V182" i="14"/>
  <c r="Y182" i="14"/>
  <c r="V201" i="14"/>
  <c r="W201" i="14"/>
  <c r="Y240" i="14"/>
  <c r="V240" i="14"/>
  <c r="W240" i="14"/>
  <c r="X240" i="14"/>
  <c r="V279" i="14"/>
  <c r="X279" i="14"/>
  <c r="W279" i="14"/>
  <c r="Y279" i="14"/>
  <c r="V317" i="14"/>
  <c r="Y317" i="14"/>
  <c r="X317" i="14"/>
  <c r="W317" i="14"/>
  <c r="X378" i="14"/>
  <c r="V378" i="14"/>
  <c r="Y378" i="14"/>
  <c r="W378" i="14"/>
  <c r="W426" i="14"/>
  <c r="V426" i="14"/>
  <c r="X426" i="14"/>
  <c r="Y426" i="14"/>
  <c r="Y445" i="14"/>
  <c r="X445" i="14"/>
  <c r="W445" i="14"/>
  <c r="V445" i="14"/>
  <c r="X493" i="14"/>
  <c r="W493" i="14"/>
  <c r="Y493" i="14"/>
  <c r="V493" i="14"/>
  <c r="X529" i="14"/>
  <c r="V529" i="14"/>
  <c r="W529" i="14"/>
  <c r="Y529" i="14"/>
  <c r="X592" i="14"/>
  <c r="Y592" i="14"/>
  <c r="W592" i="14"/>
  <c r="V592" i="14"/>
  <c r="V660" i="14"/>
  <c r="W660" i="14"/>
  <c r="Y660" i="14"/>
  <c r="X660" i="14"/>
  <c r="Y719" i="14"/>
  <c r="X719" i="14"/>
  <c r="V719" i="14"/>
  <c r="W719" i="14"/>
  <c r="W763" i="14"/>
  <c r="V763" i="14"/>
  <c r="X763" i="14"/>
  <c r="Y763" i="14"/>
  <c r="X753" i="14"/>
  <c r="V753" i="14"/>
  <c r="Y753" i="14"/>
  <c r="W753" i="14"/>
  <c r="X712" i="14"/>
  <c r="W712" i="14"/>
  <c r="V712" i="14"/>
  <c r="Y712" i="14"/>
  <c r="W669" i="14"/>
  <c r="V669" i="14"/>
  <c r="Y669" i="14"/>
  <c r="X669" i="14"/>
  <c r="W647" i="14"/>
  <c r="X647" i="14"/>
  <c r="V647" i="14"/>
  <c r="Y647" i="14"/>
  <c r="V615" i="14"/>
  <c r="Y615" i="14"/>
  <c r="X615" i="14"/>
  <c r="W615" i="14"/>
  <c r="V585" i="14"/>
  <c r="W585" i="14"/>
  <c r="Y585" i="14"/>
  <c r="X585" i="14"/>
  <c r="W541" i="14"/>
  <c r="Y541" i="14"/>
  <c r="V541" i="14"/>
  <c r="X541" i="14"/>
  <c r="X521" i="14"/>
  <c r="Y521" i="14"/>
  <c r="W521" i="14"/>
  <c r="V521" i="14"/>
  <c r="W484" i="14"/>
  <c r="Y484" i="14"/>
  <c r="V484" i="14"/>
  <c r="X484" i="14"/>
  <c r="W452" i="14"/>
  <c r="V452" i="14"/>
  <c r="X452" i="14"/>
  <c r="Y452" i="14"/>
  <c r="X424" i="14"/>
  <c r="W424" i="14"/>
  <c r="V424" i="14"/>
  <c r="Y424" i="14"/>
  <c r="W3" i="14"/>
  <c r="X9" i="14"/>
  <c r="V14" i="14"/>
  <c r="W21" i="14"/>
  <c r="Y22" i="14"/>
  <c r="W26" i="14"/>
  <c r="X27" i="14"/>
  <c r="W32" i="14"/>
  <c r="Y37" i="14"/>
  <c r="X39" i="14"/>
  <c r="W51" i="14"/>
  <c r="Y86" i="14"/>
  <c r="X93" i="14"/>
  <c r="Y137" i="14"/>
  <c r="V170" i="14"/>
  <c r="X182" i="14"/>
  <c r="X196" i="14"/>
  <c r="Y17" i="14"/>
  <c r="X60" i="14"/>
  <c r="Y60" i="14"/>
  <c r="W60" i="14"/>
  <c r="X90" i="14"/>
  <c r="W90" i="14"/>
  <c r="Y90" i="14"/>
  <c r="V90" i="14"/>
  <c r="Y141" i="14"/>
  <c r="X141" i="14"/>
  <c r="W141" i="14"/>
  <c r="V141" i="14"/>
  <c r="Y160" i="14"/>
  <c r="X160" i="14"/>
  <c r="V160" i="14"/>
  <c r="V234" i="14"/>
  <c r="Y234" i="14"/>
  <c r="X234" i="14"/>
  <c r="W234" i="14"/>
  <c r="Y272" i="14"/>
  <c r="W272" i="14"/>
  <c r="X272" i="14"/>
  <c r="V272" i="14"/>
  <c r="Y335" i="14"/>
  <c r="X335" i="14"/>
  <c r="W335" i="14"/>
  <c r="V335" i="14"/>
  <c r="V439" i="14"/>
  <c r="W439" i="14"/>
  <c r="Y439" i="14"/>
  <c r="X439" i="14"/>
  <c r="X475" i="14"/>
  <c r="Y475" i="14"/>
  <c r="W475" i="14"/>
  <c r="V475" i="14"/>
  <c r="X594" i="14"/>
  <c r="W594" i="14"/>
  <c r="V594" i="14"/>
  <c r="Y594" i="14"/>
  <c r="X662" i="14"/>
  <c r="Y662" i="14"/>
  <c r="W662" i="14"/>
  <c r="V662" i="14"/>
  <c r="W746" i="14"/>
  <c r="V746" i="14"/>
  <c r="Y746" i="14"/>
  <c r="X746" i="14"/>
  <c r="V721" i="14"/>
  <c r="W721" i="14"/>
  <c r="Y721" i="14"/>
  <c r="X721" i="14"/>
  <c r="W667" i="14"/>
  <c r="Y667" i="14"/>
  <c r="V667" i="14"/>
  <c r="X667" i="14"/>
  <c r="Y613" i="14"/>
  <c r="W613" i="14"/>
  <c r="V613" i="14"/>
  <c r="X613" i="14"/>
  <c r="X539" i="14"/>
  <c r="Y539" i="14"/>
  <c r="W539" i="14"/>
  <c r="V539" i="14"/>
  <c r="Y422" i="14"/>
  <c r="X422" i="14"/>
  <c r="W422" i="14"/>
  <c r="V422" i="14"/>
  <c r="V18" i="14"/>
  <c r="X61" i="14"/>
  <c r="V61" i="14"/>
  <c r="W110" i="14"/>
  <c r="X110" i="14"/>
  <c r="Y110" i="14"/>
  <c r="V110" i="14"/>
  <c r="W134" i="14"/>
  <c r="Y134" i="14"/>
  <c r="X134" i="14"/>
  <c r="V134" i="14"/>
  <c r="V185" i="14"/>
  <c r="Y185" i="14"/>
  <c r="X185" i="14"/>
  <c r="W185" i="14"/>
  <c r="V249" i="14"/>
  <c r="Y249" i="14"/>
  <c r="X249" i="14"/>
  <c r="W249" i="14"/>
  <c r="Y282" i="14"/>
  <c r="X282" i="14"/>
  <c r="V282" i="14"/>
  <c r="W282" i="14"/>
  <c r="Y320" i="14"/>
  <c r="W320" i="14"/>
  <c r="V320" i="14"/>
  <c r="X320" i="14"/>
  <c r="Y429" i="14"/>
  <c r="X429" i="14"/>
  <c r="V429" i="14"/>
  <c r="W429" i="14"/>
  <c r="W496" i="14"/>
  <c r="X496" i="14"/>
  <c r="V496" i="14"/>
  <c r="Y496" i="14"/>
  <c r="X600" i="14"/>
  <c r="Y600" i="14"/>
  <c r="W600" i="14"/>
  <c r="V600" i="14"/>
  <c r="Y664" i="14"/>
  <c r="W664" i="14"/>
  <c r="X664" i="14"/>
  <c r="V664" i="14"/>
  <c r="X738" i="14"/>
  <c r="W738" i="14"/>
  <c r="V738" i="14"/>
  <c r="Y738" i="14"/>
  <c r="X737" i="14"/>
  <c r="Y737" i="14"/>
  <c r="W737" i="14"/>
  <c r="V737" i="14"/>
  <c r="X700" i="14"/>
  <c r="W700" i="14"/>
  <c r="Y700" i="14"/>
  <c r="V700" i="14"/>
  <c r="V652" i="14"/>
  <c r="Y652" i="14"/>
  <c r="X652" i="14"/>
  <c r="W652" i="14"/>
  <c r="V604" i="14"/>
  <c r="X604" i="14"/>
  <c r="Y604" i="14"/>
  <c r="W604" i="14"/>
  <c r="Y560" i="14"/>
  <c r="X560" i="14"/>
  <c r="V560" i="14"/>
  <c r="W560" i="14"/>
  <c r="Y526" i="14"/>
  <c r="X526" i="14"/>
  <c r="W526" i="14"/>
  <c r="V526" i="14"/>
  <c r="Y470" i="14"/>
  <c r="V470" i="14"/>
  <c r="X470" i="14"/>
  <c r="W470" i="14"/>
  <c r="X449" i="14"/>
  <c r="Y449" i="14"/>
  <c r="W449" i="14"/>
  <c r="V449" i="14"/>
  <c r="Y370" i="14"/>
  <c r="X370" i="14"/>
  <c r="W370" i="14"/>
  <c r="V370" i="14"/>
  <c r="V361" i="14"/>
  <c r="W361" i="14"/>
  <c r="Y361" i="14"/>
  <c r="X361" i="14"/>
  <c r="X327" i="14"/>
  <c r="Y327" i="14"/>
  <c r="W327" i="14"/>
  <c r="V327" i="14"/>
  <c r="X276" i="14"/>
  <c r="Y276" i="14"/>
  <c r="W276" i="14"/>
  <c r="X227" i="14"/>
  <c r="V227" i="14"/>
  <c r="Y227" i="14"/>
  <c r="V209" i="14"/>
  <c r="Y209" i="14"/>
  <c r="W209" i="14"/>
  <c r="V189" i="14"/>
  <c r="Y189" i="14"/>
  <c r="X189" i="14"/>
  <c r="W189" i="14"/>
  <c r="X123" i="14"/>
  <c r="W123" i="14"/>
  <c r="Y123" i="14"/>
  <c r="V123" i="14"/>
  <c r="V81" i="14"/>
  <c r="X81" i="14"/>
  <c r="X4" i="14"/>
  <c r="Y6" i="14"/>
  <c r="W31" i="14"/>
  <c r="Y57" i="14"/>
  <c r="X57" i="14"/>
  <c r="W57" i="14"/>
  <c r="V57" i="14"/>
  <c r="Y65" i="14"/>
  <c r="X65" i="14"/>
  <c r="W65" i="14"/>
  <c r="V65" i="14"/>
  <c r="V97" i="14"/>
  <c r="X97" i="14"/>
  <c r="W97" i="14"/>
  <c r="Y97" i="14"/>
  <c r="Y128" i="14"/>
  <c r="X128" i="14"/>
  <c r="W128" i="14"/>
  <c r="V128" i="14"/>
  <c r="V138" i="14"/>
  <c r="W138" i="14"/>
  <c r="Y138" i="14"/>
  <c r="X138" i="14"/>
  <c r="X171" i="14"/>
  <c r="V171" i="14"/>
  <c r="Y171" i="14"/>
  <c r="W171" i="14"/>
  <c r="W198" i="14"/>
  <c r="Y198" i="14"/>
  <c r="X198" i="14"/>
  <c r="V198" i="14"/>
  <c r="W239" i="14"/>
  <c r="Y239" i="14"/>
  <c r="X239" i="14"/>
  <c r="V239" i="14"/>
  <c r="Y269" i="14"/>
  <c r="X269" i="14"/>
  <c r="W269" i="14"/>
  <c r="V269" i="14"/>
  <c r="V308" i="14"/>
  <c r="Y308" i="14"/>
  <c r="X308" i="14"/>
  <c r="W308" i="14"/>
  <c r="W316" i="14"/>
  <c r="Y316" i="14"/>
  <c r="X316" i="14"/>
  <c r="V316" i="14"/>
  <c r="V377" i="14"/>
  <c r="Y377" i="14"/>
  <c r="W377" i="14"/>
  <c r="X377" i="14"/>
  <c r="W436" i="14"/>
  <c r="Y436" i="14"/>
  <c r="V436" i="14"/>
  <c r="X436" i="14"/>
  <c r="X465" i="14"/>
  <c r="V465" i="14"/>
  <c r="W465" i="14"/>
  <c r="Y465" i="14"/>
  <c r="W500" i="14"/>
  <c r="Y500" i="14"/>
  <c r="X500" i="14"/>
  <c r="V500" i="14"/>
  <c r="V566" i="14"/>
  <c r="W566" i="14"/>
  <c r="Y566" i="14"/>
  <c r="X566" i="14"/>
  <c r="W619" i="14"/>
  <c r="Y619" i="14"/>
  <c r="X619" i="14"/>
  <c r="V619" i="14"/>
  <c r="W658" i="14"/>
  <c r="X658" i="14"/>
  <c r="Y658" i="14"/>
  <c r="V658" i="14"/>
  <c r="Y717" i="14"/>
  <c r="X717" i="14"/>
  <c r="V717" i="14"/>
  <c r="W717" i="14"/>
  <c r="W752" i="14"/>
  <c r="V752" i="14"/>
  <c r="X752" i="14"/>
  <c r="Y752" i="14"/>
  <c r="Y733" i="14"/>
  <c r="W733" i="14"/>
  <c r="V733" i="14"/>
  <c r="X733" i="14"/>
  <c r="Y725" i="14"/>
  <c r="X725" i="14"/>
  <c r="V725" i="14"/>
  <c r="W725" i="14"/>
  <c r="V689" i="14"/>
  <c r="X689" i="14"/>
  <c r="W689" i="14"/>
  <c r="Y689" i="14"/>
  <c r="V656" i="14"/>
  <c r="Y656" i="14"/>
  <c r="W656" i="14"/>
  <c r="X656" i="14"/>
  <c r="X616" i="14"/>
  <c r="W616" i="14"/>
  <c r="V616" i="14"/>
  <c r="Y616" i="14"/>
  <c r="Y597" i="14"/>
  <c r="V597" i="14"/>
  <c r="W597" i="14"/>
  <c r="X597" i="14"/>
  <c r="W577" i="14"/>
  <c r="X577" i="14"/>
  <c r="Y577" i="14"/>
  <c r="V577" i="14"/>
  <c r="W532" i="14"/>
  <c r="Y532" i="14"/>
  <c r="X532" i="14"/>
  <c r="V532" i="14"/>
  <c r="Y485" i="14"/>
  <c r="X485" i="14"/>
  <c r="V485" i="14"/>
  <c r="W485" i="14"/>
  <c r="W477" i="14"/>
  <c r="Y477" i="14"/>
  <c r="X477" i="14"/>
  <c r="V477" i="14"/>
  <c r="Y430" i="14"/>
  <c r="V430" i="14"/>
  <c r="X430" i="14"/>
  <c r="W430" i="14"/>
  <c r="V407" i="14"/>
  <c r="Y407" i="14"/>
  <c r="X407" i="14"/>
  <c r="W407" i="14"/>
  <c r="V381" i="14"/>
  <c r="W381" i="14"/>
  <c r="Y381" i="14"/>
  <c r="X381" i="14"/>
  <c r="Y357" i="14"/>
  <c r="X357" i="14"/>
  <c r="W357" i="14"/>
  <c r="V357" i="14"/>
  <c r="Y332" i="14"/>
  <c r="X332" i="14"/>
  <c r="W332" i="14"/>
  <c r="V332" i="14"/>
  <c r="V305" i="14"/>
  <c r="Y305" i="14"/>
  <c r="X305" i="14"/>
  <c r="W305" i="14"/>
  <c r="Y258" i="14"/>
  <c r="X258" i="14"/>
  <c r="W258" i="14"/>
  <c r="V258" i="14"/>
  <c r="V245" i="14"/>
  <c r="Y245" i="14"/>
  <c r="X245" i="14"/>
  <c r="W245" i="14"/>
  <c r="V215" i="14"/>
  <c r="Y215" i="14"/>
  <c r="X215" i="14"/>
  <c r="W215" i="14"/>
  <c r="X204" i="14"/>
  <c r="W204" i="14"/>
  <c r="V204" i="14"/>
  <c r="Y204" i="14"/>
  <c r="Y167" i="14"/>
  <c r="X167" i="14"/>
  <c r="W167" i="14"/>
  <c r="V167" i="14"/>
  <c r="X131" i="14"/>
  <c r="Y131" i="14"/>
  <c r="W131" i="14"/>
  <c r="V131" i="14"/>
  <c r="Y108" i="14"/>
  <c r="W108" i="14"/>
  <c r="V67" i="14"/>
  <c r="Y67" i="14"/>
  <c r="X766" i="14"/>
  <c r="W728" i="14"/>
  <c r="X686" i="14"/>
  <c r="V678" i="14"/>
  <c r="W15" i="14"/>
  <c r="W23" i="14"/>
  <c r="V23" i="14"/>
  <c r="Y40" i="14"/>
  <c r="V58" i="14"/>
  <c r="Y58" i="14"/>
  <c r="X58" i="14"/>
  <c r="W58" i="14"/>
  <c r="V66" i="14"/>
  <c r="Y66" i="14"/>
  <c r="X66" i="14"/>
  <c r="Y88" i="14"/>
  <c r="X88" i="14"/>
  <c r="X106" i="14"/>
  <c r="W106" i="14"/>
  <c r="V106" i="14"/>
  <c r="Y106" i="14"/>
  <c r="W116" i="14"/>
  <c r="V116" i="14"/>
  <c r="Y116" i="14"/>
  <c r="X116" i="14"/>
  <c r="X139" i="14"/>
  <c r="Y139" i="14"/>
  <c r="W139" i="14"/>
  <c r="V139" i="14"/>
  <c r="X147" i="14"/>
  <c r="Y147" i="14"/>
  <c r="W147" i="14"/>
  <c r="V147" i="14"/>
  <c r="W174" i="14"/>
  <c r="X174" i="14"/>
  <c r="Y174" i="14"/>
  <c r="V174" i="14"/>
  <c r="Y191" i="14"/>
  <c r="X191" i="14"/>
  <c r="W191" i="14"/>
  <c r="V191" i="14"/>
  <c r="Y231" i="14"/>
  <c r="X231" i="14"/>
  <c r="V231" i="14"/>
  <c r="W231" i="14"/>
  <c r="W262" i="14"/>
  <c r="Y262" i="14"/>
  <c r="V262" i="14"/>
  <c r="W270" i="14"/>
  <c r="Y270" i="14"/>
  <c r="X270" i="14"/>
  <c r="V270" i="14"/>
  <c r="V289" i="14"/>
  <c r="X289" i="14"/>
  <c r="W289" i="14"/>
  <c r="Y289" i="14"/>
  <c r="W309" i="14"/>
  <c r="V309" i="14"/>
  <c r="Y309" i="14"/>
  <c r="X309" i="14"/>
  <c r="W326" i="14"/>
  <c r="Y326" i="14"/>
  <c r="X326" i="14"/>
  <c r="V326" i="14"/>
  <c r="X348" i="14"/>
  <c r="W348" i="14"/>
  <c r="V348" i="14"/>
  <c r="Y348" i="14"/>
  <c r="X391" i="14"/>
  <c r="Y391" i="14"/>
  <c r="V391" i="14"/>
  <c r="W391" i="14"/>
  <c r="X437" i="14"/>
  <c r="V437" i="14"/>
  <c r="Y437" i="14"/>
  <c r="W437" i="14"/>
  <c r="Y472" i="14"/>
  <c r="X472" i="14"/>
  <c r="W472" i="14"/>
  <c r="V472" i="14"/>
  <c r="X501" i="14"/>
  <c r="V501" i="14"/>
  <c r="W501" i="14"/>
  <c r="Y501" i="14"/>
  <c r="X557" i="14"/>
  <c r="Y557" i="14"/>
  <c r="W557" i="14"/>
  <c r="V557" i="14"/>
  <c r="Y567" i="14"/>
  <c r="X567" i="14"/>
  <c r="V567" i="14"/>
  <c r="W567" i="14"/>
  <c r="X620" i="14"/>
  <c r="Y620" i="14"/>
  <c r="W620" i="14"/>
  <c r="V620" i="14"/>
  <c r="X632" i="14"/>
  <c r="Y632" i="14"/>
  <c r="V632" i="14"/>
  <c r="W632" i="14"/>
  <c r="X682" i="14"/>
  <c r="W682" i="14"/>
  <c r="Y682" i="14"/>
  <c r="V682" i="14"/>
  <c r="W691" i="14"/>
  <c r="V691" i="14"/>
  <c r="Y691" i="14"/>
  <c r="X691" i="14"/>
  <c r="V743" i="14"/>
  <c r="W743" i="14"/>
  <c r="Y743" i="14"/>
  <c r="X743" i="14"/>
  <c r="Y761" i="14"/>
  <c r="X761" i="14"/>
  <c r="W761" i="14"/>
  <c r="V761" i="14"/>
  <c r="W732" i="14"/>
  <c r="V732" i="14"/>
  <c r="Y732" i="14"/>
  <c r="X732" i="14"/>
  <c r="Y724" i="14"/>
  <c r="X724" i="14"/>
  <c r="W724" i="14"/>
  <c r="V724" i="14"/>
  <c r="Y703" i="14"/>
  <c r="V703" i="14"/>
  <c r="X703" i="14"/>
  <c r="W703" i="14"/>
  <c r="W677" i="14"/>
  <c r="V677" i="14"/>
  <c r="Y677" i="14"/>
  <c r="X677" i="14"/>
  <c r="W655" i="14"/>
  <c r="V655" i="14"/>
  <c r="Y655" i="14"/>
  <c r="X655" i="14"/>
  <c r="V636" i="14"/>
  <c r="Y636" i="14"/>
  <c r="W636" i="14"/>
  <c r="X636" i="14"/>
  <c r="X607" i="14"/>
  <c r="V607" i="14"/>
  <c r="W607" i="14"/>
  <c r="Y607" i="14"/>
  <c r="W596" i="14"/>
  <c r="X596" i="14"/>
  <c r="V596" i="14"/>
  <c r="Y596" i="14"/>
  <c r="X576" i="14"/>
  <c r="Y576" i="14"/>
  <c r="W576" i="14"/>
  <c r="V576" i="14"/>
  <c r="Y549" i="14"/>
  <c r="X549" i="14"/>
  <c r="W549" i="14"/>
  <c r="V549" i="14"/>
  <c r="W531" i="14"/>
  <c r="V531" i="14"/>
  <c r="Y531" i="14"/>
  <c r="X531" i="14"/>
  <c r="V511" i="14"/>
  <c r="Y511" i="14"/>
  <c r="X511" i="14"/>
  <c r="W511" i="14"/>
  <c r="W476" i="14"/>
  <c r="X476" i="14"/>
  <c r="V476" i="14"/>
  <c r="Y476" i="14"/>
  <c r="V463" i="14"/>
  <c r="X463" i="14"/>
  <c r="Y463" i="14"/>
  <c r="W463" i="14"/>
  <c r="X8" i="14"/>
  <c r="V24" i="14"/>
  <c r="Y33" i="14"/>
  <c r="X33" i="14"/>
  <c r="Y41" i="14"/>
  <c r="X41" i="14"/>
  <c r="V50" i="14"/>
  <c r="Y59" i="14"/>
  <c r="X59" i="14"/>
  <c r="W59" i="14"/>
  <c r="V59" i="14"/>
  <c r="X68" i="14"/>
  <c r="W68" i="14"/>
  <c r="V68" i="14"/>
  <c r="X79" i="14"/>
  <c r="W79" i="14"/>
  <c r="Y79" i="14"/>
  <c r="V79" i="14"/>
  <c r="V89" i="14"/>
  <c r="W89" i="14"/>
  <c r="Y89" i="14"/>
  <c r="X89" i="14"/>
  <c r="X99" i="14"/>
  <c r="V99" i="14"/>
  <c r="Y99" i="14"/>
  <c r="W99" i="14"/>
  <c r="X107" i="14"/>
  <c r="Y107" i="14"/>
  <c r="W107" i="14"/>
  <c r="X117" i="14"/>
  <c r="W117" i="14"/>
  <c r="V117" i="14"/>
  <c r="Y117" i="14"/>
  <c r="V132" i="14"/>
  <c r="Y132" i="14"/>
  <c r="Y140" i="14"/>
  <c r="X140" i="14"/>
  <c r="W140" i="14"/>
  <c r="V140" i="14"/>
  <c r="X148" i="14"/>
  <c r="Y148" i="14"/>
  <c r="W148" i="14"/>
  <c r="V148" i="14"/>
  <c r="W158" i="14"/>
  <c r="Y158" i="14"/>
  <c r="X158" i="14"/>
  <c r="V158" i="14"/>
  <c r="W175" i="14"/>
  <c r="Y175" i="14"/>
  <c r="V175" i="14"/>
  <c r="X183" i="14"/>
  <c r="W183" i="14"/>
  <c r="V183" i="14"/>
  <c r="Y183" i="14"/>
  <c r="Y192" i="14"/>
  <c r="X192" i="14"/>
  <c r="X203" i="14"/>
  <c r="Y203" i="14"/>
  <c r="W203" i="14"/>
  <c r="V203" i="14"/>
  <c r="Y232" i="14"/>
  <c r="W232" i="14"/>
  <c r="X232" i="14"/>
  <c r="V232" i="14"/>
  <c r="Y242" i="14"/>
  <c r="X242" i="14"/>
  <c r="W242" i="14"/>
  <c r="V242" i="14"/>
  <c r="X263" i="14"/>
  <c r="Y263" i="14"/>
  <c r="W263" i="14"/>
  <c r="V263" i="14"/>
  <c r="Y271" i="14"/>
  <c r="X271" i="14"/>
  <c r="V271" i="14"/>
  <c r="W271" i="14"/>
  <c r="Y280" i="14"/>
  <c r="X280" i="14"/>
  <c r="W280" i="14"/>
  <c r="V280" i="14"/>
  <c r="W290" i="14"/>
  <c r="Y290" i="14"/>
  <c r="X290" i="14"/>
  <c r="V290" i="14"/>
  <c r="W310" i="14"/>
  <c r="Y310" i="14"/>
  <c r="X310" i="14"/>
  <c r="V310" i="14"/>
  <c r="W318" i="14"/>
  <c r="Y318" i="14"/>
  <c r="X318" i="14"/>
  <c r="V318" i="14"/>
  <c r="Y328" i="14"/>
  <c r="W328" i="14"/>
  <c r="X328" i="14"/>
  <c r="V328" i="14"/>
  <c r="Y351" i="14"/>
  <c r="W351" i="14"/>
  <c r="V351" i="14"/>
  <c r="X351" i="14"/>
  <c r="X379" i="14"/>
  <c r="W379" i="14"/>
  <c r="Y379" i="14"/>
  <c r="V379" i="14"/>
  <c r="V393" i="14"/>
  <c r="W393" i="14"/>
  <c r="X393" i="14"/>
  <c r="Y393" i="14"/>
  <c r="V427" i="14"/>
  <c r="X427" i="14"/>
  <c r="W427" i="14"/>
  <c r="Y427" i="14"/>
  <c r="Y438" i="14"/>
  <c r="W438" i="14"/>
  <c r="X438" i="14"/>
  <c r="V438" i="14"/>
  <c r="Y446" i="14"/>
  <c r="V446" i="14"/>
  <c r="X446" i="14"/>
  <c r="W446" i="14"/>
  <c r="X473" i="14"/>
  <c r="V473" i="14"/>
  <c r="Y473" i="14"/>
  <c r="W473" i="14"/>
  <c r="Y494" i="14"/>
  <c r="X494" i="14"/>
  <c r="W494" i="14"/>
  <c r="V494" i="14"/>
  <c r="V503" i="14"/>
  <c r="W503" i="14"/>
  <c r="Y503" i="14"/>
  <c r="X503" i="14"/>
  <c r="V530" i="14"/>
  <c r="Y530" i="14"/>
  <c r="X530" i="14"/>
  <c r="W530" i="14"/>
  <c r="V559" i="14"/>
  <c r="X559" i="14"/>
  <c r="W559" i="14"/>
  <c r="Y559" i="14"/>
  <c r="X568" i="14"/>
  <c r="Y568" i="14"/>
  <c r="V568" i="14"/>
  <c r="W568" i="14"/>
  <c r="Y593" i="14"/>
  <c r="V593" i="14"/>
  <c r="X593" i="14"/>
  <c r="W593" i="14"/>
  <c r="Y621" i="14"/>
  <c r="W621" i="14"/>
  <c r="V621" i="14"/>
  <c r="X621" i="14"/>
  <c r="W634" i="14"/>
  <c r="V634" i="14"/>
  <c r="Y634" i="14"/>
  <c r="X634" i="14"/>
  <c r="Y661" i="14"/>
  <c r="V661" i="14"/>
  <c r="X661" i="14"/>
  <c r="W661" i="14"/>
  <c r="X683" i="14"/>
  <c r="Y683" i="14"/>
  <c r="V683" i="14"/>
  <c r="W683" i="14"/>
  <c r="Y692" i="14"/>
  <c r="W692" i="14"/>
  <c r="X692" i="14"/>
  <c r="V692" i="14"/>
  <c r="X720" i="14"/>
  <c r="W720" i="14"/>
  <c r="Y720" i="14"/>
  <c r="V720" i="14"/>
  <c r="X744" i="14"/>
  <c r="W744" i="14"/>
  <c r="Y744" i="14"/>
  <c r="V744" i="14"/>
  <c r="Y769" i="14"/>
  <c r="X769" i="14"/>
  <c r="W769" i="14"/>
  <c r="V769" i="14"/>
  <c r="Y760" i="14"/>
  <c r="X760" i="14"/>
  <c r="W760" i="14"/>
  <c r="V760" i="14"/>
  <c r="Y749" i="14"/>
  <c r="X749" i="14"/>
  <c r="V749" i="14"/>
  <c r="W749" i="14"/>
  <c r="Y731" i="14"/>
  <c r="V731" i="14"/>
  <c r="W731" i="14"/>
  <c r="X731" i="14"/>
  <c r="W723" i="14"/>
  <c r="V723" i="14"/>
  <c r="Y723" i="14"/>
  <c r="X723" i="14"/>
  <c r="W711" i="14"/>
  <c r="Y711" i="14"/>
  <c r="X711" i="14"/>
  <c r="V711" i="14"/>
  <c r="V702" i="14"/>
  <c r="W702" i="14"/>
  <c r="X702" i="14"/>
  <c r="Y702" i="14"/>
  <c r="Y676" i="14"/>
  <c r="V676" i="14"/>
  <c r="X676" i="14"/>
  <c r="W676" i="14"/>
  <c r="Y668" i="14"/>
  <c r="X668" i="14"/>
  <c r="W668" i="14"/>
  <c r="V668" i="14"/>
  <c r="X654" i="14"/>
  <c r="W654" i="14"/>
  <c r="Y654" i="14"/>
  <c r="V654" i="14"/>
  <c r="X646" i="14"/>
  <c r="Y646" i="14"/>
  <c r="W646" i="14"/>
  <c r="V646" i="14"/>
  <c r="X633" i="14"/>
  <c r="Y633" i="14"/>
  <c r="V633" i="14"/>
  <c r="W633" i="14"/>
  <c r="V614" i="14"/>
  <c r="Y614" i="14"/>
  <c r="X614" i="14"/>
  <c r="W614" i="14"/>
  <c r="V606" i="14"/>
  <c r="Y606" i="14"/>
  <c r="X606" i="14"/>
  <c r="W606" i="14"/>
  <c r="W595" i="14"/>
  <c r="X595" i="14"/>
  <c r="V595" i="14"/>
  <c r="Y595" i="14"/>
  <c r="X584" i="14"/>
  <c r="V584" i="14"/>
  <c r="Y584" i="14"/>
  <c r="W584" i="14"/>
  <c r="V574" i="14"/>
  <c r="Y574" i="14"/>
  <c r="X574" i="14"/>
  <c r="W574" i="14"/>
  <c r="W548" i="14"/>
  <c r="X548" i="14"/>
  <c r="V548" i="14"/>
  <c r="Y548" i="14"/>
  <c r="W540" i="14"/>
  <c r="X540" i="14"/>
  <c r="V540" i="14"/>
  <c r="Y540" i="14"/>
  <c r="W528" i="14"/>
  <c r="Y528" i="14"/>
  <c r="X528" i="14"/>
  <c r="V528" i="14"/>
  <c r="V519" i="14"/>
  <c r="Y519" i="14"/>
  <c r="X519" i="14"/>
  <c r="Y510" i="14"/>
  <c r="X510" i="14"/>
  <c r="W510" i="14"/>
  <c r="V510" i="14"/>
  <c r="Y483" i="14"/>
  <c r="X483" i="14"/>
  <c r="V483" i="14"/>
  <c r="W483" i="14"/>
  <c r="Y474" i="14"/>
  <c r="V474" i="14"/>
  <c r="X474" i="14"/>
  <c r="W474" i="14"/>
  <c r="Y462" i="14"/>
  <c r="X462" i="14"/>
  <c r="V462" i="14"/>
  <c r="W462" i="14"/>
  <c r="W451" i="14"/>
  <c r="X451" i="14"/>
  <c r="V451" i="14"/>
  <c r="Y451" i="14"/>
  <c r="V423" i="14"/>
  <c r="Y423" i="14"/>
  <c r="W423" i="14"/>
  <c r="X423" i="14"/>
  <c r="Y414" i="14"/>
  <c r="V414" i="14"/>
  <c r="W414" i="14"/>
  <c r="X414" i="14"/>
  <c r="W403" i="14"/>
  <c r="V403" i="14"/>
  <c r="Y403" i="14"/>
  <c r="X403" i="14"/>
  <c r="V394" i="14"/>
  <c r="X394" i="14"/>
  <c r="W394" i="14"/>
  <c r="Y394" i="14"/>
  <c r="W374" i="14"/>
  <c r="Y374" i="14"/>
  <c r="X374" i="14"/>
  <c r="V374" i="14"/>
  <c r="X363" i="14"/>
  <c r="Y363" i="14"/>
  <c r="W363" i="14"/>
  <c r="V363" i="14"/>
  <c r="X355" i="14"/>
  <c r="V355" i="14"/>
  <c r="Y355" i="14"/>
  <c r="W355" i="14"/>
  <c r="V343" i="14"/>
  <c r="Y343" i="14"/>
  <c r="X343" i="14"/>
  <c r="W343" i="14"/>
  <c r="V330" i="14"/>
  <c r="Y330" i="14"/>
  <c r="X330" i="14"/>
  <c r="W330" i="14"/>
  <c r="W303" i="14"/>
  <c r="V303" i="14"/>
  <c r="Y303" i="14"/>
  <c r="X303" i="14"/>
  <c r="Y287" i="14"/>
  <c r="V287" i="14"/>
  <c r="X287" i="14"/>
  <c r="W287" i="14"/>
  <c r="Y256" i="14"/>
  <c r="V256" i="14"/>
  <c r="X256" i="14"/>
  <c r="W256" i="14"/>
  <c r="V241" i="14"/>
  <c r="Y241" i="14"/>
  <c r="X241" i="14"/>
  <c r="W241" i="14"/>
  <c r="W221" i="14"/>
  <c r="Y221" i="14"/>
  <c r="X221" i="14"/>
  <c r="X211" i="14"/>
  <c r="Y211" i="14"/>
  <c r="W211" i="14"/>
  <c r="Y200" i="14"/>
  <c r="W200" i="14"/>
  <c r="X200" i="14"/>
  <c r="V200" i="14"/>
  <c r="V164" i="14"/>
  <c r="Y164" i="14"/>
  <c r="X164" i="14"/>
  <c r="W164" i="14"/>
  <c r="V125" i="14"/>
  <c r="X125" i="14"/>
  <c r="Y125" i="14"/>
  <c r="W125" i="14"/>
  <c r="X91" i="14"/>
  <c r="Y91" i="14"/>
  <c r="V91" i="14"/>
  <c r="W91" i="14"/>
  <c r="X46" i="14"/>
  <c r="W46" i="14"/>
  <c r="X3" i="14"/>
  <c r="W8" i="14"/>
  <c r="V13" i="14"/>
  <c r="W14" i="14"/>
  <c r="Y15" i="14"/>
  <c r="V20" i="14"/>
  <c r="Y21" i="14"/>
  <c r="V25" i="14"/>
  <c r="X26" i="14"/>
  <c r="Y27" i="14"/>
  <c r="V31" i="14"/>
  <c r="X32" i="14"/>
  <c r="Y39" i="14"/>
  <c r="W41" i="14"/>
  <c r="V43" i="14"/>
  <c r="X48" i="14"/>
  <c r="X51" i="14"/>
  <c r="W81" i="14"/>
  <c r="X108" i="14"/>
  <c r="W170" i="14"/>
  <c r="W165" i="14"/>
  <c r="X165" i="14"/>
  <c r="V92" i="14"/>
  <c r="V222" i="14"/>
  <c r="X416" i="14"/>
  <c r="W416" i="14"/>
  <c r="V416" i="14"/>
  <c r="Y416" i="14"/>
  <c r="Y406" i="14"/>
  <c r="X406" i="14"/>
  <c r="V406" i="14"/>
  <c r="W406" i="14"/>
  <c r="Y396" i="14"/>
  <c r="X396" i="14"/>
  <c r="W396" i="14"/>
  <c r="V396" i="14"/>
  <c r="Y376" i="14"/>
  <c r="X376" i="14"/>
  <c r="W376" i="14"/>
  <c r="V376" i="14"/>
  <c r="Y364" i="14"/>
  <c r="X364" i="14"/>
  <c r="W364" i="14"/>
  <c r="V364" i="14"/>
  <c r="V356" i="14"/>
  <c r="X356" i="14"/>
  <c r="W356" i="14"/>
  <c r="Y356" i="14"/>
  <c r="Y344" i="14"/>
  <c r="X344" i="14"/>
  <c r="W344" i="14"/>
  <c r="V344" i="14"/>
  <c r="X331" i="14"/>
  <c r="W331" i="14"/>
  <c r="V331" i="14"/>
  <c r="Y331" i="14"/>
  <c r="Y304" i="14"/>
  <c r="V304" i="14"/>
  <c r="X304" i="14"/>
  <c r="W304" i="14"/>
  <c r="X291" i="14"/>
  <c r="V291" i="14"/>
  <c r="W291" i="14"/>
  <c r="V257" i="14"/>
  <c r="X257" i="14"/>
  <c r="W257" i="14"/>
  <c r="Y257" i="14"/>
  <c r="Y244" i="14"/>
  <c r="W244" i="14"/>
  <c r="V244" i="14"/>
  <c r="W222" i="14"/>
  <c r="Y222" i="14"/>
  <c r="W214" i="14"/>
  <c r="V214" i="14"/>
  <c r="Y214" i="14"/>
  <c r="V202" i="14"/>
  <c r="W202" i="14"/>
  <c r="Y202" i="14"/>
  <c r="X202" i="14"/>
  <c r="V165" i="14"/>
  <c r="V129" i="14"/>
  <c r="Y129" i="14"/>
  <c r="X129" i="14"/>
  <c r="X92" i="14"/>
  <c r="X52" i="14"/>
  <c r="Y92" i="14"/>
  <c r="W129" i="14"/>
  <c r="W94" i="14"/>
  <c r="W102" i="14"/>
  <c r="W166" i="14"/>
  <c r="X195" i="14"/>
  <c r="Y296" i="14"/>
  <c r="V313" i="14"/>
  <c r="V321" i="14"/>
  <c r="X371" i="14"/>
  <c r="X441" i="14"/>
  <c r="V487" i="14"/>
  <c r="Y487" i="14"/>
  <c r="X497" i="14"/>
  <c r="Y550" i="14"/>
  <c r="W563" i="14"/>
  <c r="W571" i="14"/>
  <c r="V571" i="14"/>
  <c r="X624" i="14"/>
  <c r="V638" i="14"/>
  <c r="X638" i="14"/>
  <c r="X678" i="14"/>
  <c r="W678" i="14"/>
  <c r="W686" i="14"/>
  <c r="W695" i="14"/>
  <c r="V695" i="14"/>
  <c r="X695" i="14"/>
  <c r="Y695" i="14"/>
  <c r="W739" i="14"/>
  <c r="V739" i="14"/>
  <c r="W748" i="14"/>
  <c r="Y748" i="14"/>
  <c r="X748" i="14"/>
  <c r="V748" i="14"/>
  <c r="Y766" i="14"/>
  <c r="V766" i="14"/>
  <c r="W766" i="14"/>
  <c r="V757" i="14"/>
  <c r="W757" i="14"/>
  <c r="Y757" i="14"/>
  <c r="Y736" i="14"/>
  <c r="X736" i="14"/>
  <c r="W736" i="14"/>
  <c r="V736" i="14"/>
  <c r="Y728" i="14"/>
  <c r="X728" i="14"/>
  <c r="V728" i="14"/>
  <c r="W716" i="14"/>
  <c r="V716" i="14"/>
  <c r="X716" i="14"/>
  <c r="W707" i="14"/>
  <c r="V707" i="14"/>
  <c r="X707" i="14"/>
  <c r="Y707" i="14"/>
  <c r="W699" i="14"/>
  <c r="V699" i="14"/>
  <c r="X699" i="14"/>
  <c r="Y673" i="14"/>
  <c r="V673" i="14"/>
  <c r="W673" i="14"/>
  <c r="W665" i="14"/>
  <c r="Y665" i="14"/>
  <c r="Y651" i="14"/>
  <c r="X651" i="14"/>
  <c r="W643" i="14"/>
  <c r="V643" i="14"/>
  <c r="W627" i="14"/>
  <c r="X627" i="14"/>
  <c r="W611" i="14"/>
  <c r="Y611" i="14"/>
  <c r="Y589" i="14"/>
  <c r="X589" i="14"/>
  <c r="Y581" i="14"/>
  <c r="X581" i="14"/>
  <c r="Y558" i="14"/>
  <c r="X545" i="14"/>
  <c r="Y525" i="14"/>
  <c r="W515" i="14"/>
  <c r="Y502" i="14"/>
  <c r="W502" i="14"/>
  <c r="Y448" i="14"/>
  <c r="W420" i="14"/>
  <c r="Y410" i="14"/>
  <c r="Y400" i="14"/>
  <c r="Y368" i="14"/>
  <c r="Y360" i="14"/>
  <c r="W350" i="14"/>
  <c r="V337" i="14"/>
  <c r="X323" i="14"/>
  <c r="X299" i="14"/>
  <c r="Y248" i="14"/>
  <c r="Y208" i="14"/>
  <c r="W78" i="14"/>
  <c r="X84" i="14"/>
  <c r="W111" i="14"/>
  <c r="X122" i="14"/>
  <c r="X135" i="14"/>
  <c r="V151" i="14"/>
  <c r="Y159" i="14"/>
  <c r="X173" i="14"/>
  <c r="X186" i="14"/>
  <c r="W213" i="14"/>
  <c r="W226" i="14"/>
  <c r="Y236" i="14"/>
  <c r="X250" i="14"/>
  <c r="Y261" i="14"/>
  <c r="V266" i="14"/>
  <c r="Y274" i="14"/>
  <c r="Y313" i="14"/>
  <c r="Y338" i="14"/>
  <c r="V368" i="14"/>
  <c r="Y389" i="14"/>
  <c r="X405" i="14"/>
  <c r="W410" i="14"/>
  <c r="W432" i="14"/>
  <c r="V448" i="14"/>
  <c r="W487" i="14"/>
  <c r="X515" i="14"/>
  <c r="V525" i="14"/>
  <c r="V536" i="14"/>
  <c r="V558" i="14"/>
  <c r="V563" i="14"/>
  <c r="V602" i="14"/>
  <c r="V624" i="14"/>
  <c r="Y627" i="14"/>
  <c r="V665" i="14"/>
  <c r="Y678" i="14"/>
  <c r="Y686" i="14"/>
  <c r="D13" i="11"/>
  <c r="D18" i="11"/>
  <c r="D41" i="11"/>
  <c r="D42" i="11"/>
  <c r="D21" i="11"/>
  <c r="D8" i="11"/>
  <c r="D26" i="11"/>
  <c r="D39" i="11"/>
  <c r="D7" i="11"/>
  <c r="D17" i="11"/>
  <c r="D27" i="11"/>
  <c r="D52" i="11"/>
  <c r="D30" i="11"/>
  <c r="D38" i="11"/>
  <c r="E5" i="11"/>
  <c r="C5" i="11"/>
  <c r="A6" i="1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G54" i="11" s="1"/>
  <c r="B6" i="1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C54" i="11" s="1"/>
  <c r="D44" i="11" l="1"/>
  <c r="D16" i="11"/>
  <c r="D19" i="11"/>
  <c r="D31" i="11"/>
  <c r="D6" i="11"/>
  <c r="D20" i="11"/>
  <c r="D15" i="11"/>
  <c r="D25" i="11"/>
  <c r="D47" i="11"/>
  <c r="D32" i="11"/>
  <c r="D22" i="11"/>
  <c r="D36" i="11"/>
  <c r="D45" i="11"/>
  <c r="D51" i="11"/>
  <c r="D34" i="11"/>
  <c r="D10" i="11"/>
  <c r="D9" i="11"/>
  <c r="D11" i="11"/>
  <c r="D14" i="11"/>
  <c r="D28" i="11"/>
  <c r="D35" i="11"/>
  <c r="D49" i="11"/>
  <c r="D33" i="11"/>
  <c r="D53" i="11"/>
  <c r="D12" i="11"/>
  <c r="D48" i="11"/>
  <c r="D29" i="11"/>
  <c r="D24" i="11"/>
  <c r="D46" i="11"/>
  <c r="D37" i="11"/>
  <c r="D40" i="11"/>
  <c r="D50" i="11"/>
  <c r="D43" i="11"/>
  <c r="D23" i="11"/>
  <c r="D54" i="11"/>
  <c r="E15" i="11"/>
  <c r="E23" i="11"/>
  <c r="E31" i="11"/>
  <c r="E39" i="11"/>
  <c r="E47" i="11"/>
  <c r="E16" i="11"/>
  <c r="E24" i="11"/>
  <c r="E32" i="11"/>
  <c r="E40" i="11"/>
  <c r="E48" i="11"/>
  <c r="E18" i="11"/>
  <c r="E26" i="11"/>
  <c r="E34" i="11"/>
  <c r="E42" i="11"/>
  <c r="E50" i="11"/>
  <c r="E19" i="11"/>
  <c r="E27" i="11"/>
  <c r="E35" i="11"/>
  <c r="E43" i="11"/>
  <c r="E51" i="11"/>
  <c r="E20" i="11"/>
  <c r="E28" i="11"/>
  <c r="E36" i="11"/>
  <c r="E44" i="11"/>
  <c r="E52" i="11"/>
  <c r="E21" i="11"/>
  <c r="E29" i="11"/>
  <c r="E37" i="11"/>
  <c r="E45" i="11"/>
  <c r="E53" i="11"/>
  <c r="E17" i="11"/>
  <c r="E25" i="11"/>
  <c r="E33" i="11"/>
  <c r="E41" i="11"/>
  <c r="E49" i="11"/>
  <c r="E14" i="11"/>
  <c r="E22" i="11"/>
  <c r="E30" i="11"/>
  <c r="E38" i="11"/>
  <c r="E46" i="11"/>
  <c r="E54" i="11"/>
  <c r="E6" i="11"/>
  <c r="E7" i="11"/>
  <c r="E9" i="11"/>
  <c r="E10" i="11"/>
  <c r="F5" i="11"/>
  <c r="H5" i="11" s="1"/>
  <c r="E8" i="11"/>
  <c r="E11" i="11"/>
  <c r="E12" i="11"/>
  <c r="E13" i="11"/>
  <c r="G45" i="11"/>
  <c r="G53" i="11"/>
  <c r="G37" i="11"/>
  <c r="G29" i="11"/>
  <c r="G21" i="11"/>
  <c r="G13" i="11"/>
  <c r="G52" i="11"/>
  <c r="G44" i="11"/>
  <c r="G36" i="11"/>
  <c r="G28" i="11"/>
  <c r="G20" i="11"/>
  <c r="G12" i="11"/>
  <c r="G50" i="11"/>
  <c r="G42" i="11"/>
  <c r="G34" i="11"/>
  <c r="G26" i="11"/>
  <c r="G18" i="11"/>
  <c r="G10" i="11"/>
  <c r="G49" i="11"/>
  <c r="G41" i="11"/>
  <c r="G33" i="11"/>
  <c r="G25" i="11"/>
  <c r="G17" i="11"/>
  <c r="G9" i="11"/>
  <c r="G48" i="11"/>
  <c r="G40" i="11"/>
  <c r="G32" i="11"/>
  <c r="G24" i="11"/>
  <c r="G16" i="11"/>
  <c r="G8" i="11"/>
  <c r="G47" i="11"/>
  <c r="G39" i="11"/>
  <c r="G31" i="11"/>
  <c r="G23" i="11"/>
  <c r="G15" i="11"/>
  <c r="G7" i="11"/>
  <c r="G51" i="11"/>
  <c r="G43" i="11"/>
  <c r="G35" i="11"/>
  <c r="G27" i="11"/>
  <c r="G19" i="11"/>
  <c r="G11" i="11"/>
  <c r="G46" i="11"/>
  <c r="G38" i="11"/>
  <c r="G30" i="11"/>
  <c r="G22" i="11"/>
  <c r="G14" i="11"/>
  <c r="G6" i="11"/>
  <c r="C13" i="11"/>
  <c r="C52" i="11"/>
  <c r="C44" i="11"/>
  <c r="C36" i="11"/>
  <c r="C28" i="11"/>
  <c r="C20" i="11"/>
  <c r="C12" i="11"/>
  <c r="C53" i="11"/>
  <c r="C29" i="11"/>
  <c r="C51" i="11"/>
  <c r="C43" i="11"/>
  <c r="C35" i="11"/>
  <c r="C27" i="11"/>
  <c r="C19" i="11"/>
  <c r="C11" i="11"/>
  <c r="C45" i="11"/>
  <c r="C21" i="11"/>
  <c r="C50" i="11"/>
  <c r="C42" i="11"/>
  <c r="C34" i="11"/>
  <c r="C26" i="11"/>
  <c r="C18" i="11"/>
  <c r="C10" i="11"/>
  <c r="C49" i="11"/>
  <c r="C41" i="11"/>
  <c r="C33" i="11"/>
  <c r="C25" i="11"/>
  <c r="C17" i="11"/>
  <c r="C9" i="11"/>
  <c r="C48" i="11"/>
  <c r="C40" i="11"/>
  <c r="C32" i="11"/>
  <c r="C24" i="11"/>
  <c r="C16" i="11"/>
  <c r="C8" i="11"/>
  <c r="C47" i="11"/>
  <c r="C39" i="11"/>
  <c r="C31" i="11"/>
  <c r="C23" i="11"/>
  <c r="C15" i="11"/>
  <c r="C7" i="11"/>
  <c r="C37" i="11"/>
  <c r="C46" i="11"/>
  <c r="C38" i="11"/>
  <c r="C30" i="11"/>
  <c r="C22" i="11"/>
  <c r="C14" i="11"/>
  <c r="C6" i="11"/>
  <c r="L1" i="4"/>
  <c r="M1" i="4" s="1"/>
  <c r="M2" i="4" s="1"/>
  <c r="K3" i="4"/>
  <c r="L3" i="4" s="1"/>
  <c r="M3" i="4" s="1"/>
  <c r="N3" i="4" s="1"/>
  <c r="O3" i="4" s="1"/>
  <c r="P3" i="4" s="1"/>
  <c r="Q3" i="4" s="1"/>
  <c r="R3" i="4" s="1"/>
  <c r="S3" i="4" s="1"/>
  <c r="T3" i="4" s="1"/>
  <c r="U3" i="4" s="1"/>
  <c r="V3" i="4" s="1"/>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AY3" i="4" s="1"/>
  <c r="A3" i="4"/>
  <c r="B3" i="4"/>
  <c r="C3" i="4"/>
  <c r="D3" i="4"/>
  <c r="E3" i="4"/>
  <c r="F3" i="4"/>
  <c r="G3" i="4"/>
  <c r="H3" i="4"/>
  <c r="A5" i="4"/>
  <c r="B5" i="4"/>
  <c r="C5" i="4"/>
  <c r="E5" i="4"/>
  <c r="F5" i="4"/>
  <c r="A6" i="4"/>
  <c r="B6" i="4"/>
  <c r="E6" i="4"/>
  <c r="A7" i="4"/>
  <c r="B7" i="4"/>
  <c r="E7" i="4"/>
  <c r="A8" i="4"/>
  <c r="B8" i="4"/>
  <c r="E8" i="4"/>
  <c r="A9" i="4"/>
  <c r="B9" i="4"/>
  <c r="E9" i="4"/>
  <c r="A10" i="4"/>
  <c r="B10" i="4"/>
  <c r="E10" i="4"/>
  <c r="A11" i="4"/>
  <c r="B11" i="4"/>
  <c r="E11" i="4"/>
  <c r="A12" i="4"/>
  <c r="B12" i="4"/>
  <c r="E12" i="4"/>
  <c r="A13" i="4"/>
  <c r="B13" i="4"/>
  <c r="E13" i="4"/>
  <c r="A14" i="4"/>
  <c r="B14" i="4"/>
  <c r="E14" i="4"/>
  <c r="A15" i="4"/>
  <c r="B15" i="4"/>
  <c r="E15" i="4"/>
  <c r="A16" i="4"/>
  <c r="B16" i="4"/>
  <c r="E16" i="4"/>
  <c r="F16" i="4"/>
  <c r="A17" i="4"/>
  <c r="B17" i="4"/>
  <c r="E17" i="4"/>
  <c r="F17" i="4"/>
  <c r="A18" i="4"/>
  <c r="B18" i="4"/>
  <c r="E18" i="4"/>
  <c r="A19" i="4"/>
  <c r="B19" i="4"/>
  <c r="E19" i="4"/>
  <c r="A20" i="4"/>
  <c r="B20" i="4"/>
  <c r="E20" i="4"/>
  <c r="A21" i="4"/>
  <c r="B21" i="4"/>
  <c r="E21" i="4"/>
  <c r="F21" i="4"/>
  <c r="A22" i="4"/>
  <c r="B22" i="4"/>
  <c r="E22" i="4"/>
  <c r="A23" i="4"/>
  <c r="B23" i="4"/>
  <c r="E23" i="4"/>
  <c r="A24" i="4"/>
  <c r="B24" i="4"/>
  <c r="E24" i="4"/>
  <c r="A25" i="4"/>
  <c r="B25" i="4"/>
  <c r="E25" i="4"/>
  <c r="A26" i="4"/>
  <c r="B26" i="4"/>
  <c r="E26" i="4"/>
  <c r="A27" i="4"/>
  <c r="B27" i="4"/>
  <c r="E27" i="4"/>
  <c r="A28" i="4"/>
  <c r="B28" i="4"/>
  <c r="E28" i="4"/>
  <c r="A29" i="4"/>
  <c r="B29" i="4"/>
  <c r="E29" i="4"/>
  <c r="A30" i="4"/>
  <c r="B30" i="4"/>
  <c r="E30" i="4"/>
  <c r="A31" i="4"/>
  <c r="B31" i="4"/>
  <c r="E31" i="4"/>
  <c r="A32" i="4"/>
  <c r="B32" i="4"/>
  <c r="E32" i="4"/>
  <c r="A33" i="4"/>
  <c r="B33" i="4"/>
  <c r="E33" i="4"/>
  <c r="A34" i="4"/>
  <c r="B34" i="4"/>
  <c r="E34" i="4"/>
  <c r="F34" i="4"/>
  <c r="A35" i="4"/>
  <c r="B35" i="4"/>
  <c r="E35" i="4"/>
  <c r="A36" i="4"/>
  <c r="B36" i="4"/>
  <c r="E36" i="4"/>
  <c r="A37" i="4"/>
  <c r="B37" i="4"/>
  <c r="E37" i="4"/>
  <c r="A38" i="4"/>
  <c r="B38" i="4"/>
  <c r="E38" i="4"/>
  <c r="A39" i="4"/>
  <c r="B39" i="4"/>
  <c r="E39" i="4"/>
  <c r="F39" i="4"/>
  <c r="A40" i="4"/>
  <c r="B40" i="4"/>
  <c r="E40" i="4"/>
  <c r="A41" i="4"/>
  <c r="B41" i="4"/>
  <c r="E41" i="4"/>
  <c r="A42" i="4"/>
  <c r="B42" i="4"/>
  <c r="E42" i="4"/>
  <c r="A43" i="4"/>
  <c r="B43" i="4"/>
  <c r="E43" i="4"/>
  <c r="A44" i="4"/>
  <c r="B44" i="4"/>
  <c r="E44" i="4"/>
  <c r="A45" i="4"/>
  <c r="B45" i="4"/>
  <c r="E45" i="4"/>
  <c r="A46" i="4"/>
  <c r="B46" i="4"/>
  <c r="E46" i="4"/>
  <c r="A47" i="4"/>
  <c r="B47" i="4"/>
  <c r="E47" i="4"/>
  <c r="F47" i="4"/>
  <c r="A48" i="4"/>
  <c r="B48" i="4"/>
  <c r="E48" i="4"/>
  <c r="A49" i="4"/>
  <c r="B49" i="4"/>
  <c r="E49" i="4"/>
  <c r="A50" i="4"/>
  <c r="B50" i="4"/>
  <c r="E50" i="4"/>
  <c r="A51" i="4"/>
  <c r="B51" i="4"/>
  <c r="E51" i="4"/>
  <c r="A52" i="4"/>
  <c r="B52" i="4"/>
  <c r="E52" i="4"/>
  <c r="A53" i="4"/>
  <c r="B53" i="4"/>
  <c r="E53" i="4"/>
  <c r="A54" i="4"/>
  <c r="B54" i="4"/>
  <c r="E54" i="4"/>
  <c r="F54" i="4"/>
  <c r="A55" i="4"/>
  <c r="B55" i="4"/>
  <c r="E55" i="4"/>
  <c r="A56" i="4"/>
  <c r="B56" i="4"/>
  <c r="E56" i="4"/>
  <c r="A57" i="4"/>
  <c r="B57" i="4"/>
  <c r="E57" i="4"/>
  <c r="A58" i="4"/>
  <c r="B58" i="4"/>
  <c r="E58" i="4"/>
  <c r="A59" i="4"/>
  <c r="B59" i="4"/>
  <c r="E59" i="4"/>
  <c r="A60" i="4"/>
  <c r="B60" i="4"/>
  <c r="E60" i="4"/>
  <c r="A61" i="4"/>
  <c r="B61" i="4"/>
  <c r="E61" i="4"/>
  <c r="A62" i="4"/>
  <c r="B62" i="4"/>
  <c r="E62" i="4"/>
  <c r="A63" i="4"/>
  <c r="B63" i="4"/>
  <c r="E63" i="4"/>
  <c r="A64" i="4"/>
  <c r="B64" i="4"/>
  <c r="E64" i="4"/>
  <c r="A65" i="4"/>
  <c r="B65" i="4"/>
  <c r="E65" i="4"/>
  <c r="F65" i="4"/>
  <c r="A66" i="4"/>
  <c r="B66" i="4"/>
  <c r="E66" i="4"/>
  <c r="A67" i="4"/>
  <c r="B67" i="4"/>
  <c r="E67" i="4"/>
  <c r="A68" i="4"/>
  <c r="B68" i="4"/>
  <c r="E68" i="4"/>
  <c r="F68" i="4"/>
  <c r="A69" i="4"/>
  <c r="B69" i="4"/>
  <c r="E69" i="4"/>
  <c r="A70" i="4"/>
  <c r="B70" i="4"/>
  <c r="E70" i="4"/>
  <c r="A71" i="4"/>
  <c r="B71" i="4"/>
  <c r="E71" i="4"/>
  <c r="A72" i="4"/>
  <c r="B72" i="4"/>
  <c r="E72" i="4"/>
  <c r="A73" i="4"/>
  <c r="B73" i="4"/>
  <c r="E73" i="4"/>
  <c r="A74" i="4"/>
  <c r="B74" i="4"/>
  <c r="E74" i="4"/>
  <c r="A75" i="4"/>
  <c r="B75" i="4"/>
  <c r="E75" i="4"/>
  <c r="A76" i="4"/>
  <c r="B76" i="4"/>
  <c r="E76" i="4"/>
  <c r="A77" i="4"/>
  <c r="B77" i="4"/>
  <c r="E77" i="4"/>
  <c r="A78" i="4"/>
  <c r="B78" i="4"/>
  <c r="E78" i="4"/>
  <c r="F78" i="4"/>
  <c r="A79" i="4"/>
  <c r="B79" i="4"/>
  <c r="E79" i="4"/>
  <c r="A80" i="4"/>
  <c r="B80" i="4"/>
  <c r="E80" i="4"/>
  <c r="A81" i="4"/>
  <c r="B81" i="4"/>
  <c r="E81" i="4"/>
  <c r="A82" i="4"/>
  <c r="B82" i="4"/>
  <c r="E82" i="4"/>
  <c r="A83" i="4"/>
  <c r="B83" i="4"/>
  <c r="E83" i="4"/>
  <c r="A84" i="4"/>
  <c r="B84" i="4"/>
  <c r="E84" i="4"/>
  <c r="A85" i="4"/>
  <c r="B85" i="4"/>
  <c r="E85" i="4"/>
  <c r="A86" i="4"/>
  <c r="B86" i="4"/>
  <c r="E86" i="4"/>
  <c r="A87" i="4"/>
  <c r="B87" i="4"/>
  <c r="E87" i="4"/>
  <c r="A88" i="4"/>
  <c r="B88" i="4"/>
  <c r="E88" i="4"/>
  <c r="A89" i="4"/>
  <c r="B89" i="4"/>
  <c r="E89" i="4"/>
  <c r="A90" i="4"/>
  <c r="B90" i="4"/>
  <c r="E90" i="4"/>
  <c r="A91" i="4"/>
  <c r="B91" i="4"/>
  <c r="E91" i="4"/>
  <c r="A92" i="4"/>
  <c r="B92" i="4"/>
  <c r="E92" i="4"/>
  <c r="F92" i="4"/>
  <c r="A93" i="4"/>
  <c r="B93" i="4"/>
  <c r="E93" i="4"/>
  <c r="F93" i="4"/>
  <c r="A94" i="4"/>
  <c r="B94" i="4"/>
  <c r="E94" i="4"/>
  <c r="F94" i="4"/>
  <c r="A95" i="4"/>
  <c r="B95" i="4"/>
  <c r="E95" i="4"/>
  <c r="F95" i="4"/>
  <c r="D95" i="4"/>
  <c r="D94" i="4"/>
  <c r="D93" i="4"/>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G93" i="3"/>
  <c r="G94" i="4" s="1"/>
  <c r="H93" i="3"/>
  <c r="H94" i="4" s="1"/>
  <c r="G94" i="3"/>
  <c r="G95" i="4" s="1"/>
  <c r="H94" i="3"/>
  <c r="H95" i="4" s="1"/>
  <c r="G92" i="3"/>
  <c r="G93" i="4" s="1"/>
  <c r="H92" i="3"/>
  <c r="H93" i="4" s="1"/>
  <c r="F65" i="3"/>
  <c r="F54" i="3"/>
  <c r="G53" i="3"/>
  <c r="G54" i="4" s="1"/>
  <c r="H53" i="3"/>
  <c r="H54" i="4" s="1"/>
  <c r="F47" i="3"/>
  <c r="F39" i="3"/>
  <c r="G33" i="3"/>
  <c r="G34" i="4" s="1"/>
  <c r="H33" i="3"/>
  <c r="H34" i="4" s="1"/>
  <c r="F34" i="3"/>
  <c r="L5" i="3"/>
  <c r="L6" i="3"/>
  <c r="L7" i="3"/>
  <c r="L8" i="3"/>
  <c r="L9" i="3"/>
  <c r="L10" i="3"/>
  <c r="L11" i="3"/>
  <c r="L12" i="3"/>
  <c r="L13" i="3"/>
  <c r="L14" i="3"/>
  <c r="L15" i="3"/>
  <c r="L16" i="3"/>
  <c r="L17" i="3"/>
  <c r="L18" i="3"/>
  <c r="L19" i="3"/>
  <c r="L20" i="3"/>
  <c r="L21" i="3"/>
  <c r="L22" i="3"/>
  <c r="L23" i="3"/>
  <c r="L4" i="3"/>
  <c r="G20" i="3"/>
  <c r="G21" i="4" s="1"/>
  <c r="G16" i="3"/>
  <c r="G17" i="4" s="1"/>
  <c r="G15" i="3"/>
  <c r="G16" i="4" s="1"/>
  <c r="G4" i="3"/>
  <c r="G5" i="4" s="1"/>
  <c r="K5" i="3"/>
  <c r="K6" i="3" s="1"/>
  <c r="K7" i="3" s="1"/>
  <c r="K8" i="3" s="1"/>
  <c r="K9" i="3" s="1"/>
  <c r="K10" i="3" s="1"/>
  <c r="K11" i="3" s="1"/>
  <c r="K12" i="3" s="1"/>
  <c r="K13" i="3" s="1"/>
  <c r="K14" i="3" s="1"/>
  <c r="K15" i="3" s="1"/>
  <c r="K16" i="3" s="1"/>
  <c r="K17" i="3" s="1"/>
  <c r="K18" i="3" s="1"/>
  <c r="K19" i="3" s="1"/>
  <c r="K20" i="3" s="1"/>
  <c r="K21" i="3" s="1"/>
  <c r="K22" i="3" s="1"/>
  <c r="K23" i="3" s="1"/>
  <c r="H20" i="3"/>
  <c r="H21" i="4" s="1"/>
  <c r="F21" i="3"/>
  <c r="F17" i="3"/>
  <c r="H16" i="3"/>
  <c r="H17" i="4" s="1"/>
  <c r="H15" i="3"/>
  <c r="H16" i="4" s="1"/>
  <c r="H4" i="3"/>
  <c r="H5" i="4" s="1"/>
  <c r="F5" i="3"/>
  <c r="C5" i="3"/>
  <c r="P80" i="1"/>
  <c r="H1" i="11" l="1"/>
  <c r="H3" i="11"/>
  <c r="H2" i="11"/>
  <c r="Q673" i="14"/>
  <c r="Q627" i="14"/>
  <c r="Q515" i="14"/>
  <c r="Q699" i="14"/>
  <c r="Q611" i="14"/>
  <c r="Q545" i="14"/>
  <c r="Q507" i="14"/>
  <c r="Q707" i="14"/>
  <c r="Q665" i="14"/>
  <c r="Q624" i="14"/>
  <c r="Q571" i="14"/>
  <c r="Q497" i="14"/>
  <c r="Q525" i="14"/>
  <c r="Q487" i="14"/>
  <c r="Q441" i="14"/>
  <c r="Q480" i="14"/>
  <c r="Q469" i="14"/>
  <c r="Q458" i="14"/>
  <c r="Q456" i="14"/>
  <c r="Q410" i="14"/>
  <c r="Q420" i="14"/>
  <c r="Q383" i="14"/>
  <c r="Q432" i="14"/>
  <c r="Q405" i="14"/>
  <c r="Q389" i="14"/>
  <c r="Q448" i="14"/>
  <c r="Q371" i="14"/>
  <c r="Q323" i="14"/>
  <c r="Q313" i="14"/>
  <c r="Q226" i="14"/>
  <c r="Q338" i="14"/>
  <c r="Q266" i="14"/>
  <c r="Q261" i="14"/>
  <c r="Q250" i="14"/>
  <c r="Q321" i="14"/>
  <c r="Q218" i="14"/>
  <c r="Q274" i="14"/>
  <c r="Q135" i="14"/>
  <c r="Q102" i="14"/>
  <c r="Q236" i="14"/>
  <c r="Q213" i="14"/>
  <c r="Q186" i="14"/>
  <c r="Q284" i="14"/>
  <c r="Q159" i="14"/>
  <c r="Q143" i="14"/>
  <c r="Q195" i="14"/>
  <c r="Q173" i="14"/>
  <c r="Q44" i="14"/>
  <c r="Q178" i="14"/>
  <c r="Q54" i="14"/>
  <c r="Q111" i="14"/>
  <c r="Q151" i="14"/>
  <c r="Q62" i="14"/>
  <c r="Q28" i="14"/>
  <c r="Q16" i="14"/>
  <c r="Q166" i="14"/>
  <c r="Q122" i="14"/>
  <c r="Q11" i="14"/>
  <c r="Q4" i="14"/>
  <c r="Q84" i="14"/>
  <c r="Q78" i="14"/>
  <c r="Q15" i="14"/>
  <c r="Q139" i="14"/>
  <c r="Q3" i="14"/>
  <c r="Q21" i="14"/>
  <c r="Q22" i="14"/>
  <c r="Q36" i="14"/>
  <c r="Q19" i="14"/>
  <c r="Q2" i="14"/>
  <c r="Q20" i="14"/>
  <c r="Q8" i="14"/>
  <c r="Q37" i="14"/>
  <c r="Q32" i="14"/>
  <c r="Q374" i="14"/>
  <c r="Q40" i="14"/>
  <c r="Q118" i="14"/>
  <c r="Q27" i="14"/>
  <c r="Q509" i="14"/>
  <c r="Q163" i="14"/>
  <c r="Q9" i="14"/>
  <c r="Q362" i="14"/>
  <c r="Q121" i="14"/>
  <c r="Q729" i="14"/>
  <c r="Q506" i="14"/>
  <c r="Q179" i="14"/>
  <c r="Q603" i="14"/>
  <c r="Q640" i="14"/>
  <c r="Q687" i="14"/>
  <c r="Q727" i="14"/>
  <c r="Q698" i="14"/>
  <c r="Q63" i="14"/>
  <c r="Q538" i="14"/>
  <c r="Q50" i="14"/>
  <c r="Q428" i="14"/>
  <c r="Q730" i="14"/>
  <c r="Q372" i="14"/>
  <c r="Q149" i="14"/>
  <c r="Q573" i="14"/>
  <c r="Q694" i="14"/>
  <c r="Q666" i="14"/>
  <c r="Q582" i="14"/>
  <c r="Q352" i="14"/>
  <c r="Q237" i="14"/>
  <c r="Q297" i="14"/>
  <c r="Q508" i="14"/>
  <c r="Q599" i="14"/>
  <c r="Q162" i="14"/>
  <c r="Q537" i="14"/>
  <c r="Q722" i="14"/>
  <c r="Q461" i="14"/>
  <c r="Q453" i="14"/>
  <c r="Q100" i="14"/>
  <c r="Q329" i="14"/>
  <c r="Q561" i="14"/>
  <c r="Q709" i="14"/>
  <c r="Q152" i="14"/>
  <c r="Q336" i="14"/>
  <c r="Q637" i="14"/>
  <c r="Q534" i="14"/>
  <c r="Q684" i="14"/>
  <c r="Q450" i="14"/>
  <c r="Q210" i="14"/>
  <c r="Q25" i="14"/>
  <c r="Q380" i="14"/>
  <c r="Q440" i="14"/>
  <c r="Q55" i="14"/>
  <c r="Q142" i="14"/>
  <c r="Q212" i="14"/>
  <c r="Q629" i="14"/>
  <c r="Q401" i="14"/>
  <c r="Q47" i="14"/>
  <c r="Q184" i="14"/>
  <c r="Q294" i="14"/>
  <c r="Q583" i="14"/>
  <c r="Q83" i="14"/>
  <c r="Q80" i="14"/>
  <c r="Q562" i="14"/>
  <c r="Q95" i="14"/>
  <c r="Q126" i="14"/>
  <c r="Q275" i="14"/>
  <c r="Q339" i="14"/>
  <c r="Q706" i="14"/>
  <c r="Q650" i="14"/>
  <c r="Q23" i="14"/>
  <c r="Q91" i="14"/>
  <c r="Q265" i="14"/>
  <c r="Q233" i="14"/>
  <c r="Q74" i="14"/>
  <c r="Q196" i="14"/>
  <c r="Q434" i="14"/>
  <c r="Q756" i="14"/>
  <c r="Q625" i="14"/>
  <c r="Q134" i="14"/>
  <c r="Q70" i="14"/>
  <c r="Q767" i="14"/>
  <c r="Q718" i="14"/>
  <c r="Q645" i="14"/>
  <c r="Q26" i="14"/>
  <c r="Q264" i="14"/>
  <c r="Q630" i="14"/>
  <c r="Q421" i="14"/>
  <c r="Q488" i="14"/>
  <c r="Q564" i="14"/>
  <c r="Q384" i="14"/>
  <c r="Q588" i="14"/>
  <c r="Q413" i="14"/>
  <c r="Q43" i="14"/>
  <c r="Q86" i="14"/>
  <c r="Q127" i="14"/>
  <c r="Q300" i="14"/>
  <c r="Q375" i="14"/>
  <c r="Q734" i="14"/>
  <c r="Q714" i="14"/>
  <c r="Q578" i="14"/>
  <c r="Q554" i="14"/>
  <c r="Q533" i="14"/>
  <c r="Q513" i="14"/>
  <c r="Q672" i="14"/>
  <c r="Q544" i="14"/>
  <c r="Q524" i="14"/>
  <c r="Q514" i="14"/>
  <c r="Q468" i="14"/>
  <c r="Q419" i="14"/>
  <c r="Q409" i="14"/>
  <c r="Q260" i="14"/>
  <c r="Q72" i="14"/>
  <c r="Q133" i="14"/>
  <c r="Q319" i="14"/>
  <c r="Q693" i="14"/>
  <c r="Q112" i="14"/>
  <c r="Q679" i="14"/>
  <c r="Q765" i="14"/>
  <c r="Q38" i="14"/>
  <c r="Q113" i="14"/>
  <c r="Q137" i="14"/>
  <c r="Q197" i="14"/>
  <c r="Q386" i="14"/>
  <c r="Q680" i="14"/>
  <c r="Q710" i="14"/>
  <c r="Q642" i="14"/>
  <c r="Q433" i="14"/>
  <c r="Q399" i="14"/>
  <c r="Q569" i="14"/>
  <c r="Q745" i="14"/>
  <c r="Q605" i="14"/>
  <c r="Q342" i="14"/>
  <c r="Q570" i="14"/>
  <c r="Q674" i="14"/>
  <c r="Q412" i="14"/>
  <c r="Q75" i="14"/>
  <c r="Q153" i="14"/>
  <c r="Q180" i="14"/>
  <c r="Q268" i="14"/>
  <c r="Q726" i="14"/>
  <c r="Q659" i="14"/>
  <c r="Q535" i="14"/>
  <c r="Q172" i="14"/>
  <c r="Q123" i="14"/>
  <c r="Q273" i="14"/>
  <c r="Q136" i="14"/>
  <c r="Q285" i="14"/>
  <c r="Q411" i="14"/>
  <c r="Q459" i="14"/>
  <c r="Q30" i="14"/>
  <c r="Q145" i="14"/>
  <c r="Q286" i="14"/>
  <c r="Q324" i="14"/>
  <c r="Q552" i="14"/>
  <c r="Q649" i="14"/>
  <c r="Q580" i="14"/>
  <c r="Q491" i="14"/>
  <c r="Q457" i="14"/>
  <c r="Q359" i="14"/>
  <c r="Q307" i="14"/>
  <c r="Q247" i="14"/>
  <c r="Q7" i="14"/>
  <c r="Q295" i="14"/>
  <c r="Q447" i="14"/>
  <c r="Q482" i="14"/>
  <c r="Q382" i="14"/>
  <c r="Q685" i="14"/>
  <c r="Q546" i="14"/>
  <c r="Q481" i="14"/>
  <c r="Q144" i="14"/>
  <c r="Q169" i="14"/>
  <c r="Q187" i="14"/>
  <c r="Q267" i="14"/>
  <c r="Q322" i="14"/>
  <c r="Q373" i="14"/>
  <c r="Q442" i="14"/>
  <c r="Q572" i="14"/>
  <c r="Q740" i="14"/>
  <c r="Q715" i="14"/>
  <c r="Q663" i="14"/>
  <c r="Q96" i="14"/>
  <c r="Q489" i="14"/>
  <c r="Q565" i="14"/>
  <c r="Q575" i="14"/>
  <c r="Q628" i="14"/>
  <c r="Q479" i="14"/>
  <c r="Q14" i="14"/>
  <c r="Q176" i="14"/>
  <c r="Q243" i="14"/>
  <c r="Q254" i="14"/>
  <c r="Q220" i="14"/>
  <c r="Q150" i="14"/>
  <c r="Q612" i="14"/>
  <c r="Q85" i="14"/>
  <c r="Q103" i="14"/>
  <c r="Q251" i="14"/>
  <c r="Q696" i="14"/>
  <c r="Q104" i="14"/>
  <c r="Q170" i="14"/>
  <c r="Q229" i="14"/>
  <c r="Q341" i="14"/>
  <c r="Q415" i="14"/>
  <c r="Q435" i="14"/>
  <c r="Q499" i="14"/>
  <c r="Q516" i="14"/>
  <c r="Q741" i="14"/>
  <c r="Q705" i="14"/>
  <c r="Q587" i="14"/>
  <c r="Q556" i="14"/>
  <c r="Q388" i="14"/>
  <c r="Q367" i="14"/>
  <c r="Q225" i="14"/>
  <c r="Q206" i="14"/>
  <c r="Q392" i="14"/>
  <c r="Q302" i="14"/>
  <c r="Q486" i="14"/>
  <c r="Q301" i="14"/>
  <c r="Q314" i="14"/>
  <c r="Q498" i="14"/>
  <c r="Q735" i="14"/>
  <c r="Q56" i="14"/>
  <c r="Q277" i="14"/>
  <c r="Q443" i="14"/>
  <c r="Q464" i="14"/>
  <c r="Q618" i="14"/>
  <c r="Q657" i="14"/>
  <c r="Q750" i="14"/>
  <c r="Q610" i="14"/>
  <c r="Q349" i="14"/>
  <c r="Q334" i="14"/>
  <c r="Q298" i="14"/>
  <c r="Q675" i="14"/>
  <c r="Q547" i="14"/>
  <c r="Q124" i="14"/>
  <c r="Q82" i="14"/>
  <c r="Q194" i="14"/>
  <c r="Q758" i="14"/>
  <c r="Q228" i="14"/>
  <c r="Q551" i="14"/>
  <c r="Q626" i="14"/>
  <c r="Q5" i="14"/>
  <c r="Q188" i="14"/>
  <c r="Q238" i="14"/>
  <c r="Q252" i="14"/>
  <c r="Q315" i="14"/>
  <c r="Q751" i="14"/>
  <c r="Q755" i="14"/>
  <c r="Q697" i="14"/>
  <c r="Q671" i="14"/>
  <c r="Q641" i="14"/>
  <c r="Q598" i="14"/>
  <c r="Q418" i="14"/>
  <c r="Q333" i="14"/>
  <c r="Q64" i="14"/>
  <c r="Q311" i="14"/>
  <c r="Q653" i="14"/>
  <c r="Q76" i="14"/>
  <c r="Q347" i="14"/>
  <c r="Q425" i="14"/>
  <c r="Q555" i="14"/>
  <c r="Q631" i="14"/>
  <c r="Q454" i="14"/>
  <c r="Q365" i="14"/>
  <c r="Q24" i="14"/>
  <c r="Q35" i="14"/>
  <c r="Q217" i="14"/>
  <c r="Q51" i="14"/>
  <c r="Q283" i="14"/>
  <c r="Q115" i="14"/>
  <c r="Q190" i="14"/>
  <c r="Q325" i="14"/>
  <c r="Q542" i="14"/>
  <c r="Q49" i="14"/>
  <c r="Q77" i="14"/>
  <c r="Q98" i="14"/>
  <c r="Q317" i="14"/>
  <c r="Q493" i="14"/>
  <c r="Q234" i="14"/>
  <c r="Q688" i="14"/>
  <c r="Q408" i="14"/>
  <c r="Q398" i="14"/>
  <c r="Q246" i="14"/>
  <c r="Q168" i="14"/>
  <c r="Q71" i="14"/>
  <c r="Q109" i="14"/>
  <c r="Q395" i="14"/>
  <c r="Q495" i="14"/>
  <c r="Q518" i="14"/>
  <c r="Q39" i="14"/>
  <c r="Q146" i="14"/>
  <c r="Q591" i="14"/>
  <c r="Q404" i="14"/>
  <c r="Q253" i="14"/>
  <c r="Q288" i="14"/>
  <c r="Q417" i="14"/>
  <c r="Q292" i="14"/>
  <c r="Q182" i="14"/>
  <c r="Q201" i="14"/>
  <c r="Q279" i="14"/>
  <c r="Q592" i="14"/>
  <c r="Q647" i="14"/>
  <c r="Q34" i="14"/>
  <c r="Q609" i="14"/>
  <c r="Q155" i="14"/>
  <c r="Q369" i="14"/>
  <c r="Q281" i="14"/>
  <c r="Q354" i="14"/>
  <c r="Q93" i="14"/>
  <c r="Q579" i="14"/>
  <c r="Q681" i="14"/>
  <c r="Q713" i="14"/>
  <c r="Q660" i="14"/>
  <c r="Q719" i="14"/>
  <c r="Q763" i="14"/>
  <c r="Q29" i="14"/>
  <c r="Q764" i="14"/>
  <c r="Q205" i="14"/>
  <c r="Q114" i="14"/>
  <c r="Q45" i="14"/>
  <c r="Q177" i="14"/>
  <c r="Q207" i="14"/>
  <c r="Q762" i="14"/>
  <c r="Q120" i="14"/>
  <c r="Q635" i="14"/>
  <c r="Q527" i="14"/>
  <c r="Q199" i="14"/>
  <c r="Q747" i="14"/>
  <c r="Q644" i="14"/>
  <c r="Q517" i="14"/>
  <c r="Q460" i="14"/>
  <c r="Q444" i="14"/>
  <c r="Q520" i="14"/>
  <c r="Q639" i="14"/>
  <c r="Q512" i="14"/>
  <c r="Q445" i="14"/>
  <c r="Q101" i="14"/>
  <c r="Q543" i="14"/>
  <c r="Q478" i="14"/>
  <c r="Q224" i="14"/>
  <c r="Q704" i="14"/>
  <c r="Q505" i="14"/>
  <c r="Q708" i="14"/>
  <c r="Q590" i="14"/>
  <c r="Q390" i="14"/>
  <c r="Q154" i="14"/>
  <c r="Q397" i="14"/>
  <c r="Q345" i="14"/>
  <c r="Q157" i="14"/>
  <c r="Q753" i="14"/>
  <c r="Q615" i="14"/>
  <c r="Q541" i="14"/>
  <c r="Q335" i="14"/>
  <c r="Q475" i="14"/>
  <c r="Q523" i="14"/>
  <c r="Q467" i="14"/>
  <c r="Q385" i="14"/>
  <c r="Q346" i="14"/>
  <c r="Q293" i="14"/>
  <c r="Q259" i="14"/>
  <c r="Q13" i="14"/>
  <c r="Q622" i="14"/>
  <c r="Q105" i="14"/>
  <c r="Q181" i="14"/>
  <c r="Q230" i="14"/>
  <c r="Q278" i="14"/>
  <c r="Q690" i="14"/>
  <c r="Q648" i="14"/>
  <c r="Q522" i="14"/>
  <c r="Q12" i="14"/>
  <c r="Q768" i="14"/>
  <c r="Q701" i="14"/>
  <c r="Q235" i="14"/>
  <c r="Q623" i="14"/>
  <c r="Q255" i="14"/>
  <c r="Q387" i="14"/>
  <c r="Q466" i="14"/>
  <c r="Q223" i="14"/>
  <c r="Q130" i="14"/>
  <c r="Q669" i="14"/>
  <c r="Q585" i="14"/>
  <c r="Q160" i="14"/>
  <c r="Q617" i="14"/>
  <c r="Q431" i="14"/>
  <c r="Q358" i="14"/>
  <c r="Q219" i="14"/>
  <c r="Q759" i="14"/>
  <c r="Q492" i="14"/>
  <c r="Q608" i="14"/>
  <c r="Q553" i="14"/>
  <c r="Q471" i="14"/>
  <c r="Q402" i="14"/>
  <c r="Q312" i="14"/>
  <c r="Q340" i="14"/>
  <c r="Q742" i="14"/>
  <c r="Q754" i="14"/>
  <c r="Q586" i="14"/>
  <c r="Q426" i="14"/>
  <c r="Q529" i="14"/>
  <c r="Q521" i="14"/>
  <c r="Q424" i="14"/>
  <c r="Q490" i="14"/>
  <c r="Q455" i="14"/>
  <c r="Q366" i="14"/>
  <c r="Q306" i="14"/>
  <c r="Q216" i="14"/>
  <c r="Q48" i="14"/>
  <c r="Q89" i="14"/>
  <c r="Q6" i="14"/>
  <c r="Q193" i="14"/>
  <c r="Q504" i="14"/>
  <c r="Q353" i="14"/>
  <c r="Q161" i="14"/>
  <c r="Q87" i="14"/>
  <c r="Q670" i="14"/>
  <c r="Q240" i="14"/>
  <c r="Q378" i="14"/>
  <c r="Q712" i="14"/>
  <c r="Q484" i="14"/>
  <c r="Q452" i="14"/>
  <c r="Q156" i="14"/>
  <c r="Q17" i="14"/>
  <c r="Q429" i="14"/>
  <c r="Q189" i="14"/>
  <c r="Q377" i="14"/>
  <c r="Q616" i="14"/>
  <c r="Q532" i="14"/>
  <c r="Q357" i="14"/>
  <c r="Q258" i="14"/>
  <c r="Q215" i="14"/>
  <c r="Q108" i="14"/>
  <c r="Q58" i="14"/>
  <c r="Q116" i="14"/>
  <c r="Q472" i="14"/>
  <c r="Q192" i="14"/>
  <c r="Q272" i="14"/>
  <c r="Q667" i="14"/>
  <c r="Q422" i="14"/>
  <c r="Q600" i="14"/>
  <c r="Q560" i="14"/>
  <c r="Q97" i="14"/>
  <c r="Q316" i="14"/>
  <c r="Q430" i="14"/>
  <c r="Q131" i="14"/>
  <c r="Q147" i="14"/>
  <c r="Q391" i="14"/>
  <c r="Q501" i="14"/>
  <c r="Q567" i="14"/>
  <c r="Q682" i="14"/>
  <c r="Q636" i="14"/>
  <c r="Q549" i="14"/>
  <c r="Q41" i="14"/>
  <c r="Q148" i="14"/>
  <c r="Q310" i="14"/>
  <c r="Q446" i="14"/>
  <c r="Q621" i="14"/>
  <c r="Q185" i="14"/>
  <c r="Q320" i="14"/>
  <c r="Q276" i="14"/>
  <c r="Q209" i="14"/>
  <c r="Q465" i="14"/>
  <c r="Q733" i="14"/>
  <c r="Q597" i="14"/>
  <c r="Q381" i="14"/>
  <c r="Q174" i="14"/>
  <c r="Q191" i="14"/>
  <c r="Q326" i="14"/>
  <c r="Q620" i="14"/>
  <c r="Q607" i="14"/>
  <c r="Q117" i="14"/>
  <c r="Q175" i="14"/>
  <c r="Q203" i="14"/>
  <c r="Q232" i="14"/>
  <c r="Q661" i="14"/>
  <c r="Q760" i="14"/>
  <c r="Q613" i="14"/>
  <c r="Q539" i="14"/>
  <c r="Q110" i="14"/>
  <c r="Q526" i="14"/>
  <c r="Q327" i="14"/>
  <c r="Q227" i="14"/>
  <c r="Q31" i="14"/>
  <c r="Q138" i="14"/>
  <c r="Q308" i="14"/>
  <c r="Q436" i="14"/>
  <c r="Q332" i="14"/>
  <c r="Q204" i="14"/>
  <c r="Q289" i="14"/>
  <c r="Q309" i="14"/>
  <c r="Q632" i="14"/>
  <c r="Q703" i="14"/>
  <c r="Q531" i="14"/>
  <c r="Q463" i="14"/>
  <c r="Q99" i="14"/>
  <c r="Q140" i="14"/>
  <c r="Q158" i="14"/>
  <c r="Q290" i="14"/>
  <c r="Q559" i="14"/>
  <c r="Q141" i="14"/>
  <c r="Q439" i="14"/>
  <c r="Q282" i="14"/>
  <c r="Q664" i="14"/>
  <c r="Q737" i="14"/>
  <c r="Q361" i="14"/>
  <c r="Q171" i="14"/>
  <c r="Q269" i="14"/>
  <c r="Q658" i="14"/>
  <c r="Q656" i="14"/>
  <c r="Q485" i="14"/>
  <c r="Q167" i="14"/>
  <c r="Q67" i="14"/>
  <c r="Q437" i="14"/>
  <c r="Q724" i="14"/>
  <c r="Q655" i="14"/>
  <c r="Q33" i="14"/>
  <c r="Q107" i="14"/>
  <c r="Q242" i="14"/>
  <c r="Q393" i="14"/>
  <c r="Q746" i="14"/>
  <c r="Q721" i="14"/>
  <c r="Q61" i="14"/>
  <c r="Q249" i="14"/>
  <c r="Q700" i="14"/>
  <c r="Q449" i="14"/>
  <c r="Q65" i="14"/>
  <c r="Q128" i="14"/>
  <c r="Q198" i="14"/>
  <c r="Q566" i="14"/>
  <c r="Q717" i="14"/>
  <c r="Q689" i="14"/>
  <c r="Q477" i="14"/>
  <c r="Q66" i="14"/>
  <c r="Q88" i="14"/>
  <c r="Q231" i="14"/>
  <c r="Q348" i="14"/>
  <c r="Q557" i="14"/>
  <c r="Q691" i="14"/>
  <c r="Q761" i="14"/>
  <c r="Q596" i="14"/>
  <c r="Q476" i="14"/>
  <c r="Q68" i="14"/>
  <c r="Q79" i="14"/>
  <c r="Q132" i="14"/>
  <c r="Q263" i="14"/>
  <c r="Q280" i="14"/>
  <c r="Q379" i="14"/>
  <c r="Q530" i="14"/>
  <c r="Q593" i="14"/>
  <c r="Q594" i="14"/>
  <c r="Q662" i="14"/>
  <c r="Q738" i="14"/>
  <c r="Q604" i="14"/>
  <c r="Q470" i="14"/>
  <c r="Q57" i="14"/>
  <c r="Q619" i="14"/>
  <c r="Q725" i="14"/>
  <c r="Q577" i="14"/>
  <c r="Q305" i="14"/>
  <c r="Q270" i="14"/>
  <c r="Q743" i="14"/>
  <c r="Q732" i="14"/>
  <c r="Q677" i="14"/>
  <c r="Q576" i="14"/>
  <c r="Q59" i="14"/>
  <c r="Q183" i="14"/>
  <c r="Q318" i="14"/>
  <c r="Q427" i="14"/>
  <c r="Q438" i="14"/>
  <c r="Q473" i="14"/>
  <c r="Q503" i="14"/>
  <c r="Q634" i="14"/>
  <c r="Q720" i="14"/>
  <c r="Q769" i="14"/>
  <c r="Q60" i="14"/>
  <c r="Q18" i="14"/>
  <c r="Q496" i="14"/>
  <c r="Q652" i="14"/>
  <c r="Q370" i="14"/>
  <c r="Q81" i="14"/>
  <c r="Q239" i="14"/>
  <c r="Q500" i="14"/>
  <c r="Q752" i="14"/>
  <c r="Q407" i="14"/>
  <c r="Q245" i="14"/>
  <c r="Q638" i="14"/>
  <c r="Q106" i="14"/>
  <c r="Q262" i="14"/>
  <c r="Q511" i="14"/>
  <c r="Q271" i="14"/>
  <c r="Q328" i="14"/>
  <c r="Q351" i="14"/>
  <c r="Q494" i="14"/>
  <c r="Q568" i="14"/>
  <c r="Q692" i="14"/>
  <c r="Q711" i="14"/>
  <c r="Q668" i="14"/>
  <c r="Q633" i="14"/>
  <c r="Q519" i="14"/>
  <c r="Q355" i="14"/>
  <c r="Q303" i="14"/>
  <c r="Q287" i="14"/>
  <c r="Q90" i="14"/>
  <c r="Q244" i="14"/>
  <c r="Q214" i="14"/>
  <c r="Q550" i="14"/>
  <c r="Q563" i="14"/>
  <c r="Q736" i="14"/>
  <c r="Q368" i="14"/>
  <c r="Q73" i="14"/>
  <c r="Q614" i="14"/>
  <c r="Q574" i="14"/>
  <c r="Q483" i="14"/>
  <c r="Q403" i="14"/>
  <c r="Q394" i="14"/>
  <c r="Q356" i="14"/>
  <c r="Q678" i="14"/>
  <c r="Q748" i="14"/>
  <c r="Q474" i="14"/>
  <c r="Q221" i="14"/>
  <c r="Q165" i="14"/>
  <c r="Q686" i="14"/>
  <c r="Q766" i="14"/>
  <c r="Q584" i="14"/>
  <c r="Q540" i="14"/>
  <c r="Q451" i="14"/>
  <c r="Q363" i="14"/>
  <c r="Q330" i="14"/>
  <c r="Q256" i="14"/>
  <c r="Q200" i="14"/>
  <c r="Q164" i="14"/>
  <c r="Q69" i="14"/>
  <c r="Q52" i="14"/>
  <c r="Q406" i="14"/>
  <c r="Q304" i="14"/>
  <c r="Q296" i="14"/>
  <c r="Q739" i="14"/>
  <c r="Q651" i="14"/>
  <c r="Q502" i="14"/>
  <c r="Q400" i="14"/>
  <c r="Q360" i="14"/>
  <c r="Q248" i="14"/>
  <c r="Q749" i="14"/>
  <c r="Q731" i="14"/>
  <c r="Q528" i="14"/>
  <c r="Q510" i="14"/>
  <c r="Q241" i="14"/>
  <c r="Q125" i="14"/>
  <c r="Q46" i="14"/>
  <c r="Q53" i="14"/>
  <c r="Q396" i="14"/>
  <c r="Q291" i="14"/>
  <c r="Q92" i="14"/>
  <c r="Q728" i="14"/>
  <c r="Q716" i="14"/>
  <c r="Q558" i="14"/>
  <c r="Q119" i="14"/>
  <c r="Q350" i="14"/>
  <c r="Q581" i="14"/>
  <c r="Q683" i="14"/>
  <c r="Q702" i="14"/>
  <c r="Q676" i="14"/>
  <c r="Q646" i="14"/>
  <c r="Q606" i="14"/>
  <c r="Q595" i="14"/>
  <c r="Q548" i="14"/>
  <c r="Q462" i="14"/>
  <c r="Q343" i="14"/>
  <c r="Q211" i="14"/>
  <c r="Q10" i="14"/>
  <c r="Q129" i="14"/>
  <c r="Q222" i="14"/>
  <c r="Q602" i="14"/>
  <c r="Q723" i="14"/>
  <c r="Q654" i="14"/>
  <c r="Q414" i="14"/>
  <c r="Q364" i="14"/>
  <c r="Q331" i="14"/>
  <c r="Q257" i="14"/>
  <c r="Q695" i="14"/>
  <c r="Q757" i="14"/>
  <c r="Q643" i="14"/>
  <c r="Q589" i="14"/>
  <c r="Q94" i="14"/>
  <c r="Q299" i="14"/>
  <c r="Q208" i="14"/>
  <c r="Q744" i="14"/>
  <c r="Q423" i="14"/>
  <c r="Q42" i="14"/>
  <c r="Q202" i="14"/>
  <c r="Q416" i="14"/>
  <c r="Q376" i="14"/>
  <c r="Q344" i="14"/>
  <c r="Q536" i="14"/>
  <c r="Q337" i="14"/>
  <c r="Q601" i="14"/>
  <c r="P673" i="14"/>
  <c r="P589" i="14"/>
  <c r="P400" i="14"/>
  <c r="P699" i="14"/>
  <c r="P643" i="14"/>
  <c r="P627" i="14"/>
  <c r="P695" i="14"/>
  <c r="P638" i="14"/>
  <c r="P602" i="14"/>
  <c r="P581" i="14"/>
  <c r="P563" i="14"/>
  <c r="P611" i="14"/>
  <c r="P571" i="14"/>
  <c r="P558" i="14"/>
  <c r="P536" i="14"/>
  <c r="P515" i="14"/>
  <c r="P502" i="14"/>
  <c r="P507" i="14"/>
  <c r="P420" i="14"/>
  <c r="P405" i="14"/>
  <c r="P480" i="14"/>
  <c r="P469" i="14"/>
  <c r="P458" i="14"/>
  <c r="P360" i="14"/>
  <c r="P383" i="14"/>
  <c r="P432" i="14"/>
  <c r="P350" i="14"/>
  <c r="P284" i="14"/>
  <c r="P368" i="14"/>
  <c r="P337" i="14"/>
  <c r="P226" i="14"/>
  <c r="P266" i="14"/>
  <c r="P296" i="14"/>
  <c r="P250" i="14"/>
  <c r="P173" i="14"/>
  <c r="P151" i="14"/>
  <c r="P321" i="14"/>
  <c r="P135" i="14"/>
  <c r="P119" i="14"/>
  <c r="P102" i="14"/>
  <c r="P218" i="14"/>
  <c r="P213" i="14"/>
  <c r="P208" i="14"/>
  <c r="P186" i="14"/>
  <c r="P143" i="14"/>
  <c r="P166" i="14"/>
  <c r="P122" i="14"/>
  <c r="P84" i="14"/>
  <c r="P19" i="14"/>
  <c r="P178" i="14"/>
  <c r="P94" i="14"/>
  <c r="P111" i="14"/>
  <c r="P73" i="14"/>
  <c r="P54" i="14"/>
  <c r="P63" i="14"/>
  <c r="P27" i="14"/>
  <c r="P15" i="14"/>
  <c r="P47" i="14"/>
  <c r="P37" i="14"/>
  <c r="P21" i="14"/>
  <c r="P11" i="14"/>
  <c r="P78" i="14"/>
  <c r="P8" i="14"/>
  <c r="P3" i="14"/>
  <c r="P62" i="14"/>
  <c r="P214" i="14"/>
  <c r="P2" i="14"/>
  <c r="P50" i="14"/>
  <c r="P230" i="14"/>
  <c r="P105" i="14"/>
  <c r="P43" i="14"/>
  <c r="P265" i="14"/>
  <c r="P336" i="14"/>
  <c r="P767" i="14"/>
  <c r="P537" i="14"/>
  <c r="P121" i="14"/>
  <c r="P562" i="14"/>
  <c r="P694" i="14"/>
  <c r="P434" i="14"/>
  <c r="P117" i="14"/>
  <c r="P70" i="14"/>
  <c r="P629" i="14"/>
  <c r="P450" i="14"/>
  <c r="P53" i="14"/>
  <c r="P14" i="14"/>
  <c r="P95" i="14"/>
  <c r="P152" i="14"/>
  <c r="P275" i="14"/>
  <c r="P603" i="14"/>
  <c r="P727" i="14"/>
  <c r="P672" i="14"/>
  <c r="P650" i="14"/>
  <c r="P718" i="14"/>
  <c r="P730" i="14"/>
  <c r="P372" i="14"/>
  <c r="P210" i="14"/>
  <c r="P163" i="14"/>
  <c r="P538" i="14"/>
  <c r="P637" i="14"/>
  <c r="P645" i="14"/>
  <c r="P83" i="14"/>
  <c r="P80" i="14"/>
  <c r="P264" i="14"/>
  <c r="P295" i="14"/>
  <c r="P219" i="14"/>
  <c r="P237" i="14"/>
  <c r="P297" i="14"/>
  <c r="P384" i="14"/>
  <c r="P564" i="14"/>
  <c r="P687" i="14"/>
  <c r="P756" i="14"/>
  <c r="P698" i="14"/>
  <c r="P145" i="14"/>
  <c r="P453" i="14"/>
  <c r="P39" i="14"/>
  <c r="P534" i="14"/>
  <c r="P421" i="14"/>
  <c r="P126" i="14"/>
  <c r="P179" i="14"/>
  <c r="P640" i="14"/>
  <c r="P610" i="14"/>
  <c r="P17" i="14"/>
  <c r="P428" i="14"/>
  <c r="P329" i="14"/>
  <c r="P41" i="14"/>
  <c r="P233" i="14"/>
  <c r="P380" i="14"/>
  <c r="P561" i="14"/>
  <c r="P362" i="14"/>
  <c r="P20" i="14"/>
  <c r="P750" i="14"/>
  <c r="P182" i="14"/>
  <c r="P90" i="14"/>
  <c r="P13" i="14"/>
  <c r="P9" i="14"/>
  <c r="P142" i="14"/>
  <c r="P212" i="14"/>
  <c r="P26" i="14"/>
  <c r="P684" i="14"/>
  <c r="P509" i="14"/>
  <c r="P31" i="14"/>
  <c r="P722" i="14"/>
  <c r="P709" i="14"/>
  <c r="P573" i="14"/>
  <c r="P461" i="14"/>
  <c r="P440" i="14"/>
  <c r="P642" i="14"/>
  <c r="P599" i="14"/>
  <c r="P46" i="14"/>
  <c r="P401" i="14"/>
  <c r="P184" i="14"/>
  <c r="P294" i="14"/>
  <c r="P583" i="14"/>
  <c r="P630" i="14"/>
  <c r="P666" i="14"/>
  <c r="P582" i="14"/>
  <c r="P352" i="14"/>
  <c r="P55" i="14"/>
  <c r="P74" i="14"/>
  <c r="P196" i="14"/>
  <c r="P339" i="14"/>
  <c r="P488" i="14"/>
  <c r="P706" i="14"/>
  <c r="P506" i="14"/>
  <c r="P588" i="14"/>
  <c r="P334" i="14"/>
  <c r="P217" i="14"/>
  <c r="P675" i="14"/>
  <c r="P547" i="14"/>
  <c r="P194" i="14"/>
  <c r="P486" i="14"/>
  <c r="P612" i="14"/>
  <c r="P301" i="14"/>
  <c r="P187" i="14"/>
  <c r="P267" i="14"/>
  <c r="P373" i="14"/>
  <c r="P498" i="14"/>
  <c r="P96" i="14"/>
  <c r="P238" i="14"/>
  <c r="P277" i="14"/>
  <c r="P286" i="14"/>
  <c r="P489" i="14"/>
  <c r="P680" i="14"/>
  <c r="P751" i="14"/>
  <c r="P659" i="14"/>
  <c r="P617" i="14"/>
  <c r="P598" i="14"/>
  <c r="P625" i="14"/>
  <c r="P479" i="14"/>
  <c r="P433" i="14"/>
  <c r="P419" i="14"/>
  <c r="P388" i="14"/>
  <c r="P359" i="14"/>
  <c r="P225" i="14"/>
  <c r="P72" i="14"/>
  <c r="P48" i="14"/>
  <c r="P176" i="14"/>
  <c r="P482" i="14"/>
  <c r="P124" i="14"/>
  <c r="P546" i="14"/>
  <c r="P322" i="14"/>
  <c r="P735" i="14"/>
  <c r="P56" i="14"/>
  <c r="P86" i="14"/>
  <c r="P252" i="14"/>
  <c r="P268" i="14"/>
  <c r="P435" i="14"/>
  <c r="P714" i="14"/>
  <c r="P697" i="14"/>
  <c r="P649" i="14"/>
  <c r="P247" i="14"/>
  <c r="P118" i="14"/>
  <c r="P447" i="14"/>
  <c r="P674" i="14"/>
  <c r="P285" i="14"/>
  <c r="P314" i="14"/>
  <c r="P551" i="14"/>
  <c r="P229" i="14"/>
  <c r="P375" i="14"/>
  <c r="P443" i="14"/>
  <c r="P552" i="14"/>
  <c r="P741" i="14"/>
  <c r="P764" i="14"/>
  <c r="P671" i="14"/>
  <c r="P319" i="14"/>
  <c r="P413" i="14"/>
  <c r="P481" i="14"/>
  <c r="P412" i="14"/>
  <c r="P136" i="14"/>
  <c r="P144" i="14"/>
  <c r="P459" i="14"/>
  <c r="P113" i="14"/>
  <c r="P127" i="14"/>
  <c r="P137" i="14"/>
  <c r="P197" i="14"/>
  <c r="P324" i="14"/>
  <c r="P464" i="14"/>
  <c r="P734" i="14"/>
  <c r="P729" i="14"/>
  <c r="P535" i="14"/>
  <c r="P468" i="14"/>
  <c r="P307" i="14"/>
  <c r="P133" i="14"/>
  <c r="P693" i="14"/>
  <c r="P745" i="14"/>
  <c r="P605" i="14"/>
  <c r="P392" i="14"/>
  <c r="P685" i="14"/>
  <c r="P12" i="14"/>
  <c r="P228" i="14"/>
  <c r="P572" i="14"/>
  <c r="P626" i="14"/>
  <c r="P679" i="14"/>
  <c r="P696" i="14"/>
  <c r="P153" i="14"/>
  <c r="P180" i="14"/>
  <c r="P386" i="14"/>
  <c r="P516" i="14"/>
  <c r="P618" i="14"/>
  <c r="P508" i="14"/>
  <c r="P580" i="14"/>
  <c r="P514" i="14"/>
  <c r="P491" i="14"/>
  <c r="P367" i="14"/>
  <c r="P349" i="14"/>
  <c r="P51" i="14"/>
  <c r="P569" i="14"/>
  <c r="P758" i="14"/>
  <c r="P251" i="14"/>
  <c r="P411" i="14"/>
  <c r="P442" i="14"/>
  <c r="P740" i="14"/>
  <c r="P715" i="14"/>
  <c r="P170" i="14"/>
  <c r="P499" i="14"/>
  <c r="P565" i="14"/>
  <c r="P628" i="14"/>
  <c r="P755" i="14"/>
  <c r="P641" i="14"/>
  <c r="P543" i="14"/>
  <c r="P533" i="14"/>
  <c r="P544" i="14"/>
  <c r="P524" i="14"/>
  <c r="P457" i="14"/>
  <c r="P172" i="14"/>
  <c r="P254" i="14"/>
  <c r="P220" i="14"/>
  <c r="P150" i="14"/>
  <c r="P382" i="14"/>
  <c r="P85" i="14"/>
  <c r="P169" i="14"/>
  <c r="P663" i="14"/>
  <c r="P300" i="14"/>
  <c r="P415" i="14"/>
  <c r="P688" i="14"/>
  <c r="P705" i="14"/>
  <c r="P556" i="14"/>
  <c r="P409" i="14"/>
  <c r="P399" i="14"/>
  <c r="P298" i="14"/>
  <c r="P260" i="14"/>
  <c r="P206" i="14"/>
  <c r="P25" i="14"/>
  <c r="P177" i="14"/>
  <c r="P243" i="14"/>
  <c r="P342" i="14"/>
  <c r="P302" i="14"/>
  <c r="P82" i="14"/>
  <c r="P570" i="14"/>
  <c r="P45" i="14"/>
  <c r="P103" i="14"/>
  <c r="P112" i="14"/>
  <c r="P765" i="14"/>
  <c r="P64" i="14"/>
  <c r="P315" i="14"/>
  <c r="P341" i="14"/>
  <c r="P575" i="14"/>
  <c r="P657" i="14"/>
  <c r="P609" i="14"/>
  <c r="P455" i="14"/>
  <c r="P366" i="14"/>
  <c r="P216" i="14"/>
  <c r="P35" i="14"/>
  <c r="P273" i="14"/>
  <c r="P454" i="14"/>
  <c r="P768" i="14"/>
  <c r="P701" i="14"/>
  <c r="P527" i="14"/>
  <c r="P353" i="14"/>
  <c r="P161" i="14"/>
  <c r="P312" i="14"/>
  <c r="P340" i="14"/>
  <c r="P162" i="14"/>
  <c r="P520" i="14"/>
  <c r="P713" i="14"/>
  <c r="P670" i="14"/>
  <c r="P240" i="14"/>
  <c r="P378" i="14"/>
  <c r="P615" i="14"/>
  <c r="P521" i="14"/>
  <c r="P484" i="14"/>
  <c r="P452" i="14"/>
  <c r="P234" i="14"/>
  <c r="P587" i="14"/>
  <c r="P523" i="14"/>
  <c r="P490" i="14"/>
  <c r="P431" i="14"/>
  <c r="P398" i="14"/>
  <c r="P306" i="14"/>
  <c r="P259" i="14"/>
  <c r="P278" i="14"/>
  <c r="P704" i="14"/>
  <c r="P365" i="14"/>
  <c r="P591" i="14"/>
  <c r="P190" i="14"/>
  <c r="P288" i="14"/>
  <c r="P417" i="14"/>
  <c r="P7" i="14"/>
  <c r="P77" i="14"/>
  <c r="P445" i="14"/>
  <c r="P493" i="14"/>
  <c r="P585" i="14"/>
  <c r="P424" i="14"/>
  <c r="P554" i="14"/>
  <c r="P418" i="14"/>
  <c r="P246" i="14"/>
  <c r="P100" i="14"/>
  <c r="P311" i="14"/>
  <c r="P395" i="14"/>
  <c r="P492" i="14"/>
  <c r="P555" i="14"/>
  <c r="P631" i="14"/>
  <c r="P553" i="14"/>
  <c r="P522" i="14"/>
  <c r="P404" i="14"/>
  <c r="P623" i="14"/>
  <c r="P115" i="14"/>
  <c r="P742" i="14"/>
  <c r="P201" i="14"/>
  <c r="P317" i="14"/>
  <c r="P10" i="14"/>
  <c r="P42" i="14"/>
  <c r="P726" i="14"/>
  <c r="P155" i="14"/>
  <c r="P495" i="14"/>
  <c r="P759" i="14"/>
  <c r="P38" i="14"/>
  <c r="P101" i="14"/>
  <c r="P193" i="14"/>
  <c r="P402" i="14"/>
  <c r="P235" i="14"/>
  <c r="P460" i="14"/>
  <c r="P292" i="14"/>
  <c r="P719" i="14"/>
  <c r="P763" i="14"/>
  <c r="P753" i="14"/>
  <c r="P5" i="14"/>
  <c r="P513" i="14"/>
  <c r="P333" i="14"/>
  <c r="P207" i="14"/>
  <c r="P653" i="14"/>
  <c r="P149" i="14"/>
  <c r="P76" i="14"/>
  <c r="P347" i="14"/>
  <c r="P156" i="14"/>
  <c r="P281" i="14"/>
  <c r="P505" i="14"/>
  <c r="P444" i="14"/>
  <c r="P579" i="14"/>
  <c r="P681" i="14"/>
  <c r="P586" i="14"/>
  <c r="P542" i="14"/>
  <c r="P529" i="14"/>
  <c r="P60" i="14"/>
  <c r="P272" i="14"/>
  <c r="P224" i="14"/>
  <c r="P205" i="14"/>
  <c r="P168" i="14"/>
  <c r="P114" i="14"/>
  <c r="P18" i="14"/>
  <c r="P690" i="14"/>
  <c r="P762" i="14"/>
  <c r="P120" i="14"/>
  <c r="P504" i="14"/>
  <c r="P93" i="14"/>
  <c r="P708" i="14"/>
  <c r="P644" i="14"/>
  <c r="P517" i="14"/>
  <c r="P253" i="14"/>
  <c r="P87" i="14"/>
  <c r="P512" i="14"/>
  <c r="P32" i="14"/>
  <c r="P660" i="14"/>
  <c r="P541" i="14"/>
  <c r="P710" i="14"/>
  <c r="P578" i="14"/>
  <c r="P71" i="14"/>
  <c r="P24" i="14"/>
  <c r="P369" i="14"/>
  <c r="P648" i="14"/>
  <c r="P23" i="14"/>
  <c r="P29" i="14"/>
  <c r="P34" i="14"/>
  <c r="P283" i="14"/>
  <c r="P747" i="14"/>
  <c r="P590" i="14"/>
  <c r="P154" i="14"/>
  <c r="P325" i="14"/>
  <c r="P466" i="14"/>
  <c r="P345" i="14"/>
  <c r="P157" i="14"/>
  <c r="P712" i="14"/>
  <c r="P478" i="14"/>
  <c r="P467" i="14"/>
  <c r="P408" i="14"/>
  <c r="P385" i="14"/>
  <c r="P358" i="14"/>
  <c r="P346" i="14"/>
  <c r="P293" i="14"/>
  <c r="P30" i="14"/>
  <c r="P109" i="14"/>
  <c r="P622" i="14"/>
  <c r="P518" i="14"/>
  <c r="P146" i="14"/>
  <c r="P181" i="14"/>
  <c r="P425" i="14"/>
  <c r="P608" i="14"/>
  <c r="P75" i="14"/>
  <c r="P354" i="14"/>
  <c r="P635" i="14"/>
  <c r="P471" i="14"/>
  <c r="P199" i="14"/>
  <c r="P390" i="14"/>
  <c r="P255" i="14"/>
  <c r="P387" i="14"/>
  <c r="P754" i="14"/>
  <c r="P639" i="14"/>
  <c r="P397" i="14"/>
  <c r="P223" i="14"/>
  <c r="P98" i="14"/>
  <c r="P130" i="14"/>
  <c r="P279" i="14"/>
  <c r="P426" i="14"/>
  <c r="P592" i="14"/>
  <c r="P669" i="14"/>
  <c r="P647" i="14"/>
  <c r="P662" i="14"/>
  <c r="P721" i="14"/>
  <c r="P664" i="14"/>
  <c r="P57" i="14"/>
  <c r="P198" i="14"/>
  <c r="P316" i="14"/>
  <c r="P717" i="14"/>
  <c r="P689" i="14"/>
  <c r="P597" i="14"/>
  <c r="P430" i="14"/>
  <c r="P139" i="14"/>
  <c r="P289" i="14"/>
  <c r="P309" i="14"/>
  <c r="P437" i="14"/>
  <c r="P677" i="14"/>
  <c r="P140" i="14"/>
  <c r="P158" i="14"/>
  <c r="P232" i="14"/>
  <c r="P242" i="14"/>
  <c r="P263" i="14"/>
  <c r="P593" i="14"/>
  <c r="P661" i="14"/>
  <c r="P692" i="14"/>
  <c r="P720" i="14"/>
  <c r="P69" i="14"/>
  <c r="P160" i="14"/>
  <c r="P439" i="14"/>
  <c r="P746" i="14"/>
  <c r="P320" i="14"/>
  <c r="P449" i="14"/>
  <c r="P370" i="14"/>
  <c r="P189" i="14"/>
  <c r="P239" i="14"/>
  <c r="P566" i="14"/>
  <c r="P725" i="14"/>
  <c r="P532" i="14"/>
  <c r="P407" i="14"/>
  <c r="P245" i="14"/>
  <c r="P131" i="14"/>
  <c r="P58" i="14"/>
  <c r="P106" i="14"/>
  <c r="P147" i="14"/>
  <c r="P231" i="14"/>
  <c r="P557" i="14"/>
  <c r="P682" i="14"/>
  <c r="P732" i="14"/>
  <c r="P703" i="14"/>
  <c r="P596" i="14"/>
  <c r="P549" i="14"/>
  <c r="P89" i="14"/>
  <c r="P99" i="14"/>
  <c r="P203" i="14"/>
  <c r="P271" i="14"/>
  <c r="P438" i="14"/>
  <c r="P769" i="14"/>
  <c r="P475" i="14"/>
  <c r="P429" i="14"/>
  <c r="P496" i="14"/>
  <c r="P560" i="14"/>
  <c r="P171" i="14"/>
  <c r="P377" i="14"/>
  <c r="P619" i="14"/>
  <c r="P485" i="14"/>
  <c r="P258" i="14"/>
  <c r="P567" i="14"/>
  <c r="P636" i="14"/>
  <c r="P476" i="14"/>
  <c r="P59" i="14"/>
  <c r="P107" i="14"/>
  <c r="P192" i="14"/>
  <c r="P310" i="14"/>
  <c r="P667" i="14"/>
  <c r="P422" i="14"/>
  <c r="P600" i="14"/>
  <c r="P526" i="14"/>
  <c r="P81" i="14"/>
  <c r="P65" i="14"/>
  <c r="P97" i="14"/>
  <c r="P128" i="14"/>
  <c r="P305" i="14"/>
  <c r="P174" i="14"/>
  <c r="P262" i="14"/>
  <c r="P620" i="14"/>
  <c r="P761" i="14"/>
  <c r="P724" i="14"/>
  <c r="P511" i="14"/>
  <c r="P148" i="14"/>
  <c r="P568" i="14"/>
  <c r="P683" i="14"/>
  <c r="P737" i="14"/>
  <c r="P652" i="14"/>
  <c r="P276" i="14"/>
  <c r="P500" i="14"/>
  <c r="P381" i="14"/>
  <c r="P332" i="14"/>
  <c r="P215" i="14"/>
  <c r="P108" i="14"/>
  <c r="P40" i="14"/>
  <c r="P191" i="14"/>
  <c r="P391" i="14"/>
  <c r="P655" i="14"/>
  <c r="P463" i="14"/>
  <c r="P175" i="14"/>
  <c r="P183" i="14"/>
  <c r="P290" i="14"/>
  <c r="P351" i="14"/>
  <c r="P427" i="14"/>
  <c r="P473" i="14"/>
  <c r="P141" i="14"/>
  <c r="P594" i="14"/>
  <c r="P539" i="14"/>
  <c r="P604" i="14"/>
  <c r="P361" i="14"/>
  <c r="P327" i="14"/>
  <c r="P123" i="14"/>
  <c r="P4" i="14"/>
  <c r="P308" i="14"/>
  <c r="P752" i="14"/>
  <c r="P656" i="14"/>
  <c r="P167" i="14"/>
  <c r="P716" i="14"/>
  <c r="P88" i="14"/>
  <c r="P472" i="14"/>
  <c r="P691" i="14"/>
  <c r="P743" i="14"/>
  <c r="P607" i="14"/>
  <c r="P576" i="14"/>
  <c r="P280" i="14"/>
  <c r="P328" i="14"/>
  <c r="P379" i="14"/>
  <c r="P393" i="14"/>
  <c r="P503" i="14"/>
  <c r="P134" i="14"/>
  <c r="P185" i="14"/>
  <c r="P282" i="14"/>
  <c r="P6" i="14"/>
  <c r="P436" i="14"/>
  <c r="P465" i="14"/>
  <c r="P733" i="14"/>
  <c r="P577" i="14"/>
  <c r="P477" i="14"/>
  <c r="P67" i="14"/>
  <c r="P116" i="14"/>
  <c r="P326" i="14"/>
  <c r="P348" i="14"/>
  <c r="P632" i="14"/>
  <c r="P531" i="14"/>
  <c r="P79" i="14"/>
  <c r="P530" i="14"/>
  <c r="P621" i="14"/>
  <c r="P49" i="14"/>
  <c r="P335" i="14"/>
  <c r="P613" i="14"/>
  <c r="P61" i="14"/>
  <c r="P110" i="14"/>
  <c r="P249" i="14"/>
  <c r="P738" i="14"/>
  <c r="P700" i="14"/>
  <c r="P470" i="14"/>
  <c r="P227" i="14"/>
  <c r="P209" i="14"/>
  <c r="P138" i="14"/>
  <c r="P269" i="14"/>
  <c r="P658" i="14"/>
  <c r="P616" i="14"/>
  <c r="P357" i="14"/>
  <c r="P204" i="14"/>
  <c r="P66" i="14"/>
  <c r="P270" i="14"/>
  <c r="P501" i="14"/>
  <c r="P68" i="14"/>
  <c r="P132" i="14"/>
  <c r="P318" i="14"/>
  <c r="P446" i="14"/>
  <c r="P494" i="14"/>
  <c r="P559" i="14"/>
  <c r="P634" i="14"/>
  <c r="P744" i="14"/>
  <c r="P731" i="14"/>
  <c r="P91" i="14"/>
  <c r="P188" i="14"/>
  <c r="P416" i="14"/>
  <c r="P331" i="14"/>
  <c r="P624" i="14"/>
  <c r="P678" i="14"/>
  <c r="P410" i="14"/>
  <c r="P28" i="14"/>
  <c r="P313" i="14"/>
  <c r="P36" i="14"/>
  <c r="P654" i="14"/>
  <c r="P519" i="14"/>
  <c r="P363" i="14"/>
  <c r="P200" i="14"/>
  <c r="P202" i="14"/>
  <c r="P406" i="14"/>
  <c r="P376" i="14"/>
  <c r="P129" i="14"/>
  <c r="P441" i="14"/>
  <c r="P739" i="14"/>
  <c r="P707" i="14"/>
  <c r="P545" i="14"/>
  <c r="P711" i="14"/>
  <c r="P614" i="14"/>
  <c r="P483" i="14"/>
  <c r="P403" i="14"/>
  <c r="P287" i="14"/>
  <c r="P211" i="14"/>
  <c r="P33" i="14"/>
  <c r="P104" i="14"/>
  <c r="P304" i="14"/>
  <c r="P244" i="14"/>
  <c r="P52" i="14"/>
  <c r="P550" i="14"/>
  <c r="P749" i="14"/>
  <c r="P723" i="14"/>
  <c r="P676" i="14"/>
  <c r="P584" i="14"/>
  <c r="P548" i="14"/>
  <c r="P462" i="14"/>
  <c r="P344" i="14"/>
  <c r="P736" i="14"/>
  <c r="P728" i="14"/>
  <c r="P323" i="14"/>
  <c r="P236" i="14"/>
  <c r="P646" i="14"/>
  <c r="P595" i="14"/>
  <c r="P540" i="14"/>
  <c r="P474" i="14"/>
  <c r="P394" i="14"/>
  <c r="P355" i="14"/>
  <c r="P303" i="14"/>
  <c r="P364" i="14"/>
  <c r="P356" i="14"/>
  <c r="P257" i="14"/>
  <c r="P165" i="14"/>
  <c r="P195" i="14"/>
  <c r="P371" i="14"/>
  <c r="P487" i="14"/>
  <c r="P748" i="14"/>
  <c r="P766" i="14"/>
  <c r="P757" i="14"/>
  <c r="P601" i="14"/>
  <c r="P525" i="14"/>
  <c r="P44" i="14"/>
  <c r="P702" i="14"/>
  <c r="P668" i="14"/>
  <c r="P574" i="14"/>
  <c r="P510" i="14"/>
  <c r="P451" i="14"/>
  <c r="P423" i="14"/>
  <c r="P330" i="14"/>
  <c r="P241" i="14"/>
  <c r="P164" i="14"/>
  <c r="P651" i="14"/>
  <c r="P760" i="14"/>
  <c r="P633" i="14"/>
  <c r="P528" i="14"/>
  <c r="P374" i="14"/>
  <c r="P343" i="14"/>
  <c r="P221" i="14"/>
  <c r="P125" i="14"/>
  <c r="P16" i="14"/>
  <c r="P396" i="14"/>
  <c r="P291" i="14"/>
  <c r="P222" i="14"/>
  <c r="P92" i="14"/>
  <c r="P686" i="14"/>
  <c r="P665" i="14"/>
  <c r="P448" i="14"/>
  <c r="P299" i="14"/>
  <c r="P159" i="14"/>
  <c r="P248" i="14"/>
  <c r="P389" i="14"/>
  <c r="P456" i="14"/>
  <c r="P338" i="14"/>
  <c r="P261" i="14"/>
  <c r="P606" i="14"/>
  <c r="P414" i="14"/>
  <c r="P256" i="14"/>
  <c r="P22" i="14"/>
  <c r="P497" i="14"/>
  <c r="P274" i="14"/>
  <c r="J638" i="14"/>
  <c r="J611" i="14"/>
  <c r="J558" i="14"/>
  <c r="J536" i="14"/>
  <c r="J525" i="14"/>
  <c r="J497" i="14"/>
  <c r="J448" i="14"/>
  <c r="J420" i="14"/>
  <c r="J716" i="14"/>
  <c r="J643" i="14"/>
  <c r="J728" i="14"/>
  <c r="J571" i="14"/>
  <c r="J686" i="14"/>
  <c r="J550" i="14"/>
  <c r="J545" i="14"/>
  <c r="J432" i="14"/>
  <c r="J383" i="14"/>
  <c r="J487" i="14"/>
  <c r="J410" i="14"/>
  <c r="J480" i="14"/>
  <c r="J441" i="14"/>
  <c r="J371" i="14"/>
  <c r="J400" i="14"/>
  <c r="J313" i="14"/>
  <c r="J337" i="14"/>
  <c r="J338" i="14"/>
  <c r="J299" i="14"/>
  <c r="J250" i="14"/>
  <c r="J323" i="14"/>
  <c r="J284" i="14"/>
  <c r="J368" i="14"/>
  <c r="J274" i="14"/>
  <c r="J236" i="14"/>
  <c r="J350" i="14"/>
  <c r="J159" i="14"/>
  <c r="J143" i="14"/>
  <c r="J166" i="14"/>
  <c r="J122" i="14"/>
  <c r="J111" i="14"/>
  <c r="J94" i="14"/>
  <c r="J266" i="14"/>
  <c r="J178" i="14"/>
  <c r="J151" i="14"/>
  <c r="J28" i="14"/>
  <c r="J2" i="14"/>
  <c r="J208" i="14"/>
  <c r="J195" i="14"/>
  <c r="J135" i="14"/>
  <c r="J102" i="14"/>
  <c r="J119" i="14"/>
  <c r="J84" i="14"/>
  <c r="J73" i="14"/>
  <c r="J186" i="14"/>
  <c r="J248" i="14"/>
  <c r="J12" i="14"/>
  <c r="J36" i="14"/>
  <c r="J19" i="14"/>
  <c r="J29" i="14"/>
  <c r="J24" i="14"/>
  <c r="J8" i="14"/>
  <c r="J16" i="14"/>
  <c r="J23" i="14"/>
  <c r="J44" i="14"/>
  <c r="J5" i="14"/>
  <c r="J35" i="14"/>
  <c r="J152" i="14"/>
  <c r="J226" i="14"/>
  <c r="J11" i="14"/>
  <c r="J158" i="14"/>
  <c r="J130" i="14"/>
  <c r="J142" i="14"/>
  <c r="J718" i="14"/>
  <c r="J645" i="14"/>
  <c r="J450" i="14"/>
  <c r="J163" i="14"/>
  <c r="J722" i="14"/>
  <c r="J440" i="14"/>
  <c r="J297" i="14"/>
  <c r="J216" i="14"/>
  <c r="J34" i="14"/>
  <c r="J684" i="14"/>
  <c r="J730" i="14"/>
  <c r="J583" i="14"/>
  <c r="J33" i="14"/>
  <c r="J380" i="14"/>
  <c r="J184" i="14"/>
  <c r="J74" i="14"/>
  <c r="J179" i="14"/>
  <c r="J275" i="14"/>
  <c r="J488" i="14"/>
  <c r="J564" i="14"/>
  <c r="J672" i="14"/>
  <c r="J625" i="14"/>
  <c r="J212" i="14"/>
  <c r="J453" i="14"/>
  <c r="J537" i="14"/>
  <c r="J428" i="14"/>
  <c r="J83" i="14"/>
  <c r="J573" i="14"/>
  <c r="J295" i="14"/>
  <c r="J81" i="14"/>
  <c r="J538" i="14"/>
  <c r="J45" i="14"/>
  <c r="J509" i="14"/>
  <c r="J372" i="14"/>
  <c r="J233" i="14"/>
  <c r="J191" i="14"/>
  <c r="J561" i="14"/>
  <c r="J694" i="14"/>
  <c r="J582" i="14"/>
  <c r="J196" i="14"/>
  <c r="J706" i="14"/>
  <c r="J56" i="14"/>
  <c r="J401" i="14"/>
  <c r="J100" i="14"/>
  <c r="J329" i="14"/>
  <c r="J210" i="14"/>
  <c r="J709" i="14"/>
  <c r="J630" i="14"/>
  <c r="J666" i="14"/>
  <c r="J650" i="14"/>
  <c r="J200" i="14"/>
  <c r="J114" i="14"/>
  <c r="J336" i="14"/>
  <c r="J767" i="14"/>
  <c r="J53" i="14"/>
  <c r="J121" i="14"/>
  <c r="J562" i="14"/>
  <c r="J352" i="14"/>
  <c r="J339" i="14"/>
  <c r="J384" i="14"/>
  <c r="J70" i="14"/>
  <c r="J265" i="14"/>
  <c r="J637" i="14"/>
  <c r="J629" i="14"/>
  <c r="J42" i="14"/>
  <c r="J66" i="14"/>
  <c r="J149" i="14"/>
  <c r="J461" i="14"/>
  <c r="J362" i="14"/>
  <c r="J421" i="14"/>
  <c r="J219" i="14"/>
  <c r="J237" i="14"/>
  <c r="J508" i="14"/>
  <c r="J603" i="14"/>
  <c r="J750" i="14"/>
  <c r="J698" i="14"/>
  <c r="J599" i="14"/>
  <c r="J97" i="14"/>
  <c r="J294" i="14"/>
  <c r="J534" i="14"/>
  <c r="J264" i="14"/>
  <c r="J177" i="14"/>
  <c r="J506" i="14"/>
  <c r="J10" i="14"/>
  <c r="J95" i="14"/>
  <c r="J126" i="14"/>
  <c r="J640" i="14"/>
  <c r="J687" i="14"/>
  <c r="J642" i="14"/>
  <c r="J260" i="14"/>
  <c r="J569" i="14"/>
  <c r="J740" i="14"/>
  <c r="J104" i="14"/>
  <c r="J153" i="14"/>
  <c r="J170" i="14"/>
  <c r="J188" i="14"/>
  <c r="J238" i="14"/>
  <c r="J300" i="14"/>
  <c r="J516" i="14"/>
  <c r="J565" i="14"/>
  <c r="J705" i="14"/>
  <c r="J641" i="14"/>
  <c r="J514" i="14"/>
  <c r="J457" i="14"/>
  <c r="J388" i="14"/>
  <c r="J156" i="14"/>
  <c r="J693" i="14"/>
  <c r="J605" i="14"/>
  <c r="J302" i="14"/>
  <c r="J150" i="14"/>
  <c r="J570" i="14"/>
  <c r="J412" i="14"/>
  <c r="J301" i="14"/>
  <c r="J4" i="14"/>
  <c r="J63" i="14"/>
  <c r="J136" i="14"/>
  <c r="J314" i="14"/>
  <c r="J373" i="14"/>
  <c r="J572" i="14"/>
  <c r="J75" i="14"/>
  <c r="J197" i="14"/>
  <c r="J386" i="14"/>
  <c r="J464" i="14"/>
  <c r="J575" i="14"/>
  <c r="J587" i="14"/>
  <c r="J434" i="14"/>
  <c r="J727" i="14"/>
  <c r="J535" i="14"/>
  <c r="J433" i="14"/>
  <c r="J118" i="14"/>
  <c r="J133" i="14"/>
  <c r="J482" i="14"/>
  <c r="J342" i="14"/>
  <c r="J220" i="14"/>
  <c r="J273" i="14"/>
  <c r="J382" i="14"/>
  <c r="J758" i="14"/>
  <c r="J546" i="14"/>
  <c r="J481" i="14"/>
  <c r="J103" i="14"/>
  <c r="J285" i="14"/>
  <c r="J459" i="14"/>
  <c r="J765" i="14"/>
  <c r="J715" i="14"/>
  <c r="J30" i="14"/>
  <c r="J315" i="14"/>
  <c r="J415" i="14"/>
  <c r="J443" i="14"/>
  <c r="J618" i="14"/>
  <c r="J764" i="14"/>
  <c r="J659" i="14"/>
  <c r="J609" i="14"/>
  <c r="J554" i="14"/>
  <c r="J580" i="14"/>
  <c r="J544" i="14"/>
  <c r="J307" i="14"/>
  <c r="J217" i="14"/>
  <c r="J413" i="14"/>
  <c r="J194" i="14"/>
  <c r="J612" i="14"/>
  <c r="J112" i="14"/>
  <c r="J169" i="14"/>
  <c r="J442" i="14"/>
  <c r="J663" i="14"/>
  <c r="J96" i="14"/>
  <c r="J499" i="14"/>
  <c r="J628" i="14"/>
  <c r="J734" i="14"/>
  <c r="J671" i="14"/>
  <c r="J610" i="14"/>
  <c r="J479" i="14"/>
  <c r="J419" i="14"/>
  <c r="J334" i="14"/>
  <c r="J298" i="14"/>
  <c r="J72" i="14"/>
  <c r="J176" i="14"/>
  <c r="J243" i="14"/>
  <c r="J319" i="14"/>
  <c r="J254" i="14"/>
  <c r="J82" i="14"/>
  <c r="J411" i="14"/>
  <c r="J696" i="14"/>
  <c r="J137" i="14"/>
  <c r="J229" i="14"/>
  <c r="J252" i="14"/>
  <c r="J268" i="14"/>
  <c r="J341" i="14"/>
  <c r="J375" i="14"/>
  <c r="J588" i="14"/>
  <c r="J491" i="14"/>
  <c r="J359" i="14"/>
  <c r="J225" i="14"/>
  <c r="J675" i="14"/>
  <c r="J547" i="14"/>
  <c r="J486" i="14"/>
  <c r="J551" i="14"/>
  <c r="J113" i="14"/>
  <c r="J127" i="14"/>
  <c r="J657" i="14"/>
  <c r="J741" i="14"/>
  <c r="J755" i="14"/>
  <c r="J649" i="14"/>
  <c r="J598" i="14"/>
  <c r="J756" i="14"/>
  <c r="J524" i="14"/>
  <c r="J409" i="14"/>
  <c r="J399" i="14"/>
  <c r="J349" i="14"/>
  <c r="J206" i="14"/>
  <c r="J69" i="14"/>
  <c r="J392" i="14"/>
  <c r="J251" i="14"/>
  <c r="J322" i="14"/>
  <c r="J626" i="14"/>
  <c r="J38" i="14"/>
  <c r="J145" i="14"/>
  <c r="J286" i="14"/>
  <c r="J324" i="14"/>
  <c r="J714" i="14"/>
  <c r="J729" i="14"/>
  <c r="J556" i="14"/>
  <c r="J468" i="14"/>
  <c r="J367" i="14"/>
  <c r="J247" i="14"/>
  <c r="J172" i="14"/>
  <c r="J9" i="14"/>
  <c r="J80" i="14"/>
  <c r="J447" i="14"/>
  <c r="J745" i="14"/>
  <c r="J124" i="14"/>
  <c r="J685" i="14"/>
  <c r="J674" i="14"/>
  <c r="J85" i="14"/>
  <c r="J144" i="14"/>
  <c r="J187" i="14"/>
  <c r="J228" i="14"/>
  <c r="J267" i="14"/>
  <c r="J498" i="14"/>
  <c r="J679" i="14"/>
  <c r="J735" i="14"/>
  <c r="J64" i="14"/>
  <c r="J180" i="14"/>
  <c r="J277" i="14"/>
  <c r="J435" i="14"/>
  <c r="J489" i="14"/>
  <c r="J552" i="14"/>
  <c r="J680" i="14"/>
  <c r="J751" i="14"/>
  <c r="J726" i="14"/>
  <c r="J578" i="14"/>
  <c r="J543" i="14"/>
  <c r="J467" i="14"/>
  <c r="J408" i="14"/>
  <c r="J385" i="14"/>
  <c r="J346" i="14"/>
  <c r="J224" i="14"/>
  <c r="J205" i="14"/>
  <c r="J21" i="14"/>
  <c r="J278" i="14"/>
  <c r="J50" i="14"/>
  <c r="J120" i="14"/>
  <c r="J504" i="14"/>
  <c r="J635" i="14"/>
  <c r="J199" i="14"/>
  <c r="J404" i="14"/>
  <c r="J505" i="14"/>
  <c r="J623" i="14"/>
  <c r="J460" i="14"/>
  <c r="J390" i="14"/>
  <c r="J340" i="14"/>
  <c r="J162" i="14"/>
  <c r="J48" i="14"/>
  <c r="J87" i="14"/>
  <c r="J466" i="14"/>
  <c r="J240" i="14"/>
  <c r="J445" i="14"/>
  <c r="J529" i="14"/>
  <c r="J533" i="14"/>
  <c r="J333" i="14"/>
  <c r="J622" i="14"/>
  <c r="J14" i="14"/>
  <c r="J492" i="14"/>
  <c r="J608" i="14"/>
  <c r="J522" i="14"/>
  <c r="J20" i="14"/>
  <c r="J31" i="14"/>
  <c r="J86" i="14"/>
  <c r="J402" i="14"/>
  <c r="J283" i="14"/>
  <c r="J93" i="14"/>
  <c r="J235" i="14"/>
  <c r="J708" i="14"/>
  <c r="J387" i="14"/>
  <c r="J754" i="14"/>
  <c r="J426" i="14"/>
  <c r="J615" i="14"/>
  <c r="J585" i="14"/>
  <c r="J424" i="14"/>
  <c r="J710" i="14"/>
  <c r="J697" i="14"/>
  <c r="J617" i="14"/>
  <c r="J513" i="14"/>
  <c r="J32" i="14"/>
  <c r="J37" i="14"/>
  <c r="J71" i="14"/>
  <c r="J109" i="14"/>
  <c r="J395" i="14"/>
  <c r="J101" i="14"/>
  <c r="J369" i="14"/>
  <c r="J146" i="14"/>
  <c r="J553" i="14"/>
  <c r="J354" i="14"/>
  <c r="J591" i="14"/>
  <c r="J312" i="14"/>
  <c r="J747" i="14"/>
  <c r="J644" i="14"/>
  <c r="J517" i="14"/>
  <c r="J253" i="14"/>
  <c r="J288" i="14"/>
  <c r="J713" i="14"/>
  <c r="J542" i="14"/>
  <c r="J201" i="14"/>
  <c r="J279" i="14"/>
  <c r="J763" i="14"/>
  <c r="J669" i="14"/>
  <c r="J484" i="14"/>
  <c r="J688" i="14"/>
  <c r="J358" i="14"/>
  <c r="J518" i="14"/>
  <c r="J76" i="14"/>
  <c r="J690" i="14"/>
  <c r="J365" i="14"/>
  <c r="J26" i="14"/>
  <c r="J161" i="14"/>
  <c r="J590" i="14"/>
  <c r="J190" i="14"/>
  <c r="J742" i="14"/>
  <c r="J157" i="14"/>
  <c r="J493" i="14"/>
  <c r="J541" i="14"/>
  <c r="J521" i="14"/>
  <c r="J452" i="14"/>
  <c r="J25" i="14"/>
  <c r="J523" i="14"/>
  <c r="J478" i="14"/>
  <c r="J431" i="14"/>
  <c r="J306" i="14"/>
  <c r="J168" i="14"/>
  <c r="J653" i="14"/>
  <c r="J105" i="14"/>
  <c r="J425" i="14"/>
  <c r="J648" i="14"/>
  <c r="J39" i="14"/>
  <c r="J353" i="14"/>
  <c r="J325" i="14"/>
  <c r="J639" i="14"/>
  <c r="J397" i="14"/>
  <c r="J345" i="14"/>
  <c r="J223" i="14"/>
  <c r="J592" i="14"/>
  <c r="J660" i="14"/>
  <c r="J753" i="14"/>
  <c r="J712" i="14"/>
  <c r="J141" i="14"/>
  <c r="J490" i="14"/>
  <c r="J246" i="14"/>
  <c r="J3" i="14"/>
  <c r="J555" i="14"/>
  <c r="J631" i="14"/>
  <c r="J701" i="14"/>
  <c r="J471" i="14"/>
  <c r="J154" i="14"/>
  <c r="J444" i="14"/>
  <c r="J681" i="14"/>
  <c r="J670" i="14"/>
  <c r="J586" i="14"/>
  <c r="J77" i="14"/>
  <c r="J317" i="14"/>
  <c r="J7" i="14"/>
  <c r="J55" i="14"/>
  <c r="J90" i="14"/>
  <c r="J234" i="14"/>
  <c r="J398" i="14"/>
  <c r="J366" i="14"/>
  <c r="J293" i="14"/>
  <c r="J259" i="14"/>
  <c r="J155" i="14"/>
  <c r="J311" i="14"/>
  <c r="J759" i="14"/>
  <c r="J181" i="14"/>
  <c r="J230" i="14"/>
  <c r="J762" i="14"/>
  <c r="J704" i="14"/>
  <c r="J193" i="14"/>
  <c r="J768" i="14"/>
  <c r="J527" i="14"/>
  <c r="J22" i="14"/>
  <c r="J579" i="14"/>
  <c r="J417" i="14"/>
  <c r="J292" i="14"/>
  <c r="J182" i="14"/>
  <c r="J378" i="14"/>
  <c r="J647" i="14"/>
  <c r="J47" i="14"/>
  <c r="J455" i="14"/>
  <c r="J418" i="14"/>
  <c r="J207" i="14"/>
  <c r="J495" i="14"/>
  <c r="J347" i="14"/>
  <c r="J454" i="14"/>
  <c r="J51" i="14"/>
  <c r="J281" i="14"/>
  <c r="J27" i="14"/>
  <c r="J115" i="14"/>
  <c r="J255" i="14"/>
  <c r="J520" i="14"/>
  <c r="J512" i="14"/>
  <c r="J49" i="14"/>
  <c r="J719" i="14"/>
  <c r="J667" i="14"/>
  <c r="J61" i="14"/>
  <c r="J110" i="14"/>
  <c r="J738" i="14"/>
  <c r="J700" i="14"/>
  <c r="J316" i="14"/>
  <c r="J436" i="14"/>
  <c r="J658" i="14"/>
  <c r="J477" i="14"/>
  <c r="J108" i="14"/>
  <c r="J231" i="14"/>
  <c r="J309" i="14"/>
  <c r="J348" i="14"/>
  <c r="J632" i="14"/>
  <c r="J724" i="14"/>
  <c r="J576" i="14"/>
  <c r="J99" i="14"/>
  <c r="J107" i="14"/>
  <c r="J140" i="14"/>
  <c r="J242" i="14"/>
  <c r="J290" i="14"/>
  <c r="J310" i="14"/>
  <c r="J494" i="14"/>
  <c r="J593" i="14"/>
  <c r="J621" i="14"/>
  <c r="J613" i="14"/>
  <c r="J185" i="14"/>
  <c r="J282" i="14"/>
  <c r="J470" i="14"/>
  <c r="J209" i="14"/>
  <c r="J198" i="14"/>
  <c r="J752" i="14"/>
  <c r="J407" i="14"/>
  <c r="J167" i="14"/>
  <c r="J15" i="14"/>
  <c r="J116" i="14"/>
  <c r="J174" i="14"/>
  <c r="J262" i="14"/>
  <c r="J391" i="14"/>
  <c r="J472" i="14"/>
  <c r="J280" i="14"/>
  <c r="J446" i="14"/>
  <c r="J503" i="14"/>
  <c r="J746" i="14"/>
  <c r="J604" i="14"/>
  <c r="J276" i="14"/>
  <c r="J239" i="14"/>
  <c r="J733" i="14"/>
  <c r="J597" i="14"/>
  <c r="J532" i="14"/>
  <c r="J357" i="14"/>
  <c r="J40" i="14"/>
  <c r="J88" i="14"/>
  <c r="J147" i="14"/>
  <c r="J437" i="14"/>
  <c r="J501" i="14"/>
  <c r="J682" i="14"/>
  <c r="J511" i="14"/>
  <c r="J68" i="14"/>
  <c r="J132" i="14"/>
  <c r="J263" i="14"/>
  <c r="J379" i="14"/>
  <c r="J393" i="14"/>
  <c r="J438" i="14"/>
  <c r="J559" i="14"/>
  <c r="J335" i="14"/>
  <c r="J17" i="14"/>
  <c r="J320" i="14"/>
  <c r="J652" i="14"/>
  <c r="J560" i="14"/>
  <c r="J189" i="14"/>
  <c r="J171" i="14"/>
  <c r="J465" i="14"/>
  <c r="J616" i="14"/>
  <c r="J305" i="14"/>
  <c r="J215" i="14"/>
  <c r="J204" i="14"/>
  <c r="J106" i="14"/>
  <c r="J139" i="14"/>
  <c r="J557" i="14"/>
  <c r="J743" i="14"/>
  <c r="J761" i="14"/>
  <c r="J531" i="14"/>
  <c r="J463" i="14"/>
  <c r="J117" i="14"/>
  <c r="J175" i="14"/>
  <c r="J271" i="14"/>
  <c r="J351" i="14"/>
  <c r="J427" i="14"/>
  <c r="J473" i="14"/>
  <c r="J530" i="14"/>
  <c r="J662" i="14"/>
  <c r="J6" i="14"/>
  <c r="J308" i="14"/>
  <c r="J656" i="14"/>
  <c r="J58" i="14"/>
  <c r="J289" i="14"/>
  <c r="J636" i="14"/>
  <c r="J549" i="14"/>
  <c r="J41" i="14"/>
  <c r="J148" i="14"/>
  <c r="J568" i="14"/>
  <c r="J634" i="14"/>
  <c r="J60" i="14"/>
  <c r="J160" i="14"/>
  <c r="J721" i="14"/>
  <c r="J422" i="14"/>
  <c r="J249" i="14"/>
  <c r="J600" i="14"/>
  <c r="J737" i="14"/>
  <c r="J361" i="14"/>
  <c r="J327" i="14"/>
  <c r="J128" i="14"/>
  <c r="J377" i="14"/>
  <c r="J717" i="14"/>
  <c r="J67" i="14"/>
  <c r="J270" i="14"/>
  <c r="J732" i="14"/>
  <c r="J703" i="14"/>
  <c r="J655" i="14"/>
  <c r="J192" i="14"/>
  <c r="J203" i="14"/>
  <c r="J232" i="14"/>
  <c r="J272" i="14"/>
  <c r="J594" i="14"/>
  <c r="J539" i="14"/>
  <c r="J429" i="14"/>
  <c r="J496" i="14"/>
  <c r="J664" i="14"/>
  <c r="J449" i="14"/>
  <c r="J138" i="14"/>
  <c r="J500" i="14"/>
  <c r="J566" i="14"/>
  <c r="J245" i="14"/>
  <c r="J131" i="14"/>
  <c r="J326" i="14"/>
  <c r="J691" i="14"/>
  <c r="J607" i="14"/>
  <c r="J476" i="14"/>
  <c r="J89" i="14"/>
  <c r="J328" i="14"/>
  <c r="J661" i="14"/>
  <c r="J439" i="14"/>
  <c r="J475" i="14"/>
  <c r="J134" i="14"/>
  <c r="J526" i="14"/>
  <c r="J370" i="14"/>
  <c r="J227" i="14"/>
  <c r="J123" i="14"/>
  <c r="J269" i="14"/>
  <c r="J619" i="14"/>
  <c r="J725" i="14"/>
  <c r="J689" i="14"/>
  <c r="J577" i="14"/>
  <c r="J485" i="14"/>
  <c r="J430" i="14"/>
  <c r="J381" i="14"/>
  <c r="J332" i="14"/>
  <c r="J258" i="14"/>
  <c r="J567" i="14"/>
  <c r="J620" i="14"/>
  <c r="J677" i="14"/>
  <c r="J596" i="14"/>
  <c r="J79" i="14"/>
  <c r="J183" i="14"/>
  <c r="J692" i="14"/>
  <c r="J749" i="14"/>
  <c r="J540" i="14"/>
  <c r="J519" i="14"/>
  <c r="J451" i="14"/>
  <c r="J394" i="14"/>
  <c r="J374" i="14"/>
  <c r="J241" i="14"/>
  <c r="J13" i="14"/>
  <c r="J43" i="14"/>
  <c r="J318" i="14"/>
  <c r="J376" i="14"/>
  <c r="J222" i="14"/>
  <c r="J129" i="14"/>
  <c r="J456" i="14"/>
  <c r="J739" i="14"/>
  <c r="J766" i="14"/>
  <c r="J651" i="14"/>
  <c r="J502" i="14"/>
  <c r="J624" i="14"/>
  <c r="J723" i="14"/>
  <c r="J702" i="14"/>
  <c r="J646" i="14"/>
  <c r="J595" i="14"/>
  <c r="J584" i="14"/>
  <c r="J548" i="14"/>
  <c r="J474" i="14"/>
  <c r="J403" i="14"/>
  <c r="J343" i="14"/>
  <c r="J221" i="14"/>
  <c r="J211" i="14"/>
  <c r="J46" i="14"/>
  <c r="J18" i="14"/>
  <c r="J65" i="14"/>
  <c r="J98" i="14"/>
  <c r="J331" i="14"/>
  <c r="J257" i="14"/>
  <c r="J165" i="14"/>
  <c r="J665" i="14"/>
  <c r="J589" i="14"/>
  <c r="J261" i="14"/>
  <c r="J744" i="14"/>
  <c r="J731" i="14"/>
  <c r="J654" i="14"/>
  <c r="J363" i="14"/>
  <c r="J256" i="14"/>
  <c r="J396" i="14"/>
  <c r="J214" i="14"/>
  <c r="J602" i="14"/>
  <c r="J757" i="14"/>
  <c r="J699" i="14"/>
  <c r="J673" i="14"/>
  <c r="J581" i="14"/>
  <c r="J321" i="14"/>
  <c r="J720" i="14"/>
  <c r="J676" i="14"/>
  <c r="J606" i="14"/>
  <c r="J528" i="14"/>
  <c r="J414" i="14"/>
  <c r="J303" i="14"/>
  <c r="J287" i="14"/>
  <c r="J91" i="14"/>
  <c r="J416" i="14"/>
  <c r="J244" i="14"/>
  <c r="J202" i="14"/>
  <c r="J405" i="14"/>
  <c r="J678" i="14"/>
  <c r="J601" i="14"/>
  <c r="J296" i="14"/>
  <c r="J173" i="14"/>
  <c r="J614" i="14"/>
  <c r="J510" i="14"/>
  <c r="J423" i="14"/>
  <c r="J355" i="14"/>
  <c r="J364" i="14"/>
  <c r="J356" i="14"/>
  <c r="J507" i="14"/>
  <c r="J695" i="14"/>
  <c r="J736" i="14"/>
  <c r="J54" i="14"/>
  <c r="J360" i="14"/>
  <c r="J760" i="14"/>
  <c r="J633" i="14"/>
  <c r="J462" i="14"/>
  <c r="J164" i="14"/>
  <c r="J52" i="14"/>
  <c r="J291" i="14"/>
  <c r="J668" i="14"/>
  <c r="J330" i="14"/>
  <c r="J57" i="14"/>
  <c r="J406" i="14"/>
  <c r="J344" i="14"/>
  <c r="J304" i="14"/>
  <c r="J92" i="14"/>
  <c r="J748" i="14"/>
  <c r="J707" i="14"/>
  <c r="J627" i="14"/>
  <c r="J469" i="14"/>
  <c r="J389" i="14"/>
  <c r="J62" i="14"/>
  <c r="J218" i="14"/>
  <c r="J78" i="14"/>
  <c r="J683" i="14"/>
  <c r="J769" i="14"/>
  <c r="J711" i="14"/>
  <c r="J574" i="14"/>
  <c r="J483" i="14"/>
  <c r="J125" i="14"/>
  <c r="J59" i="14"/>
  <c r="J213" i="14"/>
  <c r="J563" i="14"/>
  <c r="J515" i="14"/>
  <c r="J458" i="14"/>
  <c r="G21" i="14"/>
  <c r="G259" i="14"/>
  <c r="G28" i="14"/>
  <c r="G22" i="14"/>
  <c r="G70" i="14"/>
  <c r="G33" i="14"/>
  <c r="G16" i="14"/>
  <c r="G3" i="14"/>
  <c r="G8" i="14"/>
  <c r="G767" i="14"/>
  <c r="G401" i="14"/>
  <c r="G100" i="14"/>
  <c r="G184" i="14"/>
  <c r="G684" i="14"/>
  <c r="G372" i="14"/>
  <c r="G264" i="14"/>
  <c r="G561" i="14"/>
  <c r="G362" i="14"/>
  <c r="G219" i="14"/>
  <c r="G152" i="14"/>
  <c r="G168" i="14"/>
  <c r="G722" i="14"/>
  <c r="G121" i="14"/>
  <c r="G506" i="14"/>
  <c r="G352" i="14"/>
  <c r="G55" i="14"/>
  <c r="G488" i="14"/>
  <c r="G610" i="14"/>
  <c r="G96" i="14"/>
  <c r="G637" i="14"/>
  <c r="G428" i="14"/>
  <c r="G450" i="14"/>
  <c r="G149" i="14"/>
  <c r="G380" i="14"/>
  <c r="G53" i="14"/>
  <c r="G537" i="14"/>
  <c r="G74" i="14"/>
  <c r="G534" i="14"/>
  <c r="G730" i="14"/>
  <c r="G645" i="14"/>
  <c r="G210" i="14"/>
  <c r="G126" i="14"/>
  <c r="G179" i="14"/>
  <c r="G434" i="14"/>
  <c r="G750" i="14"/>
  <c r="G538" i="14"/>
  <c r="G718" i="14"/>
  <c r="G46" i="14"/>
  <c r="G77" i="14"/>
  <c r="G583" i="14"/>
  <c r="G329" i="14"/>
  <c r="G83" i="14"/>
  <c r="G630" i="14"/>
  <c r="G573" i="14"/>
  <c r="G295" i="14"/>
  <c r="G562" i="14"/>
  <c r="G339" i="14"/>
  <c r="G508" i="14"/>
  <c r="G564" i="14"/>
  <c r="G687" i="14"/>
  <c r="G642" i="14"/>
  <c r="G11" i="14"/>
  <c r="G200" i="14"/>
  <c r="G64" i="14"/>
  <c r="G111" i="14"/>
  <c r="G177" i="14"/>
  <c r="G440" i="14"/>
  <c r="G421" i="14"/>
  <c r="G196" i="14"/>
  <c r="G706" i="14"/>
  <c r="G698" i="14"/>
  <c r="G672" i="14"/>
  <c r="G142" i="14"/>
  <c r="G453" i="14"/>
  <c r="G629" i="14"/>
  <c r="G509" i="14"/>
  <c r="G26" i="14"/>
  <c r="G709" i="14"/>
  <c r="G729" i="14"/>
  <c r="G640" i="14"/>
  <c r="G756" i="14"/>
  <c r="G727" i="14"/>
  <c r="G212" i="14"/>
  <c r="G265" i="14"/>
  <c r="G336" i="14"/>
  <c r="G27" i="14"/>
  <c r="G49" i="14"/>
  <c r="G294" i="14"/>
  <c r="G233" i="14"/>
  <c r="G163" i="14"/>
  <c r="G37" i="14"/>
  <c r="G80" i="14"/>
  <c r="G461" i="14"/>
  <c r="G694" i="14"/>
  <c r="G384" i="14"/>
  <c r="G535" i="14"/>
  <c r="G524" i="14"/>
  <c r="G176" i="14"/>
  <c r="G254" i="14"/>
  <c r="G124" i="14"/>
  <c r="G82" i="14"/>
  <c r="G758" i="14"/>
  <c r="G45" i="14"/>
  <c r="G442" i="14"/>
  <c r="G696" i="14"/>
  <c r="G740" i="14"/>
  <c r="G75" i="14"/>
  <c r="G238" i="14"/>
  <c r="G252" i="14"/>
  <c r="G315" i="14"/>
  <c r="G726" i="14"/>
  <c r="G697" i="14"/>
  <c r="G671" i="14"/>
  <c r="G609" i="14"/>
  <c r="G482" i="14"/>
  <c r="G413" i="14"/>
  <c r="G486" i="14"/>
  <c r="G144" i="14"/>
  <c r="G715" i="14"/>
  <c r="G127" i="14"/>
  <c r="G415" i="14"/>
  <c r="G575" i="14"/>
  <c r="G657" i="14"/>
  <c r="G688" i="14"/>
  <c r="G751" i="14"/>
  <c r="G543" i="14"/>
  <c r="G275" i="14"/>
  <c r="G491" i="14"/>
  <c r="G419" i="14"/>
  <c r="G409" i="14"/>
  <c r="G367" i="14"/>
  <c r="G359" i="14"/>
  <c r="G334" i="14"/>
  <c r="G72" i="14"/>
  <c r="G319" i="14"/>
  <c r="G342" i="14"/>
  <c r="G546" i="14"/>
  <c r="G85" i="14"/>
  <c r="G136" i="14"/>
  <c r="G251" i="14"/>
  <c r="G373" i="14"/>
  <c r="G735" i="14"/>
  <c r="G56" i="14"/>
  <c r="G113" i="14"/>
  <c r="G137" i="14"/>
  <c r="G286" i="14"/>
  <c r="G324" i="14"/>
  <c r="G386" i="14"/>
  <c r="G435" i="14"/>
  <c r="G464" i="14"/>
  <c r="G714" i="14"/>
  <c r="G641" i="14"/>
  <c r="G617" i="14"/>
  <c r="G578" i="14"/>
  <c r="G650" i="14"/>
  <c r="G457" i="14"/>
  <c r="G307" i="14"/>
  <c r="G225" i="14"/>
  <c r="G156" i="14"/>
  <c r="G50" i="14"/>
  <c r="G447" i="14"/>
  <c r="G392" i="14"/>
  <c r="G220" i="14"/>
  <c r="G570" i="14"/>
  <c r="G4" i="14"/>
  <c r="G187" i="14"/>
  <c r="G267" i="14"/>
  <c r="G498" i="14"/>
  <c r="G551" i="14"/>
  <c r="G572" i="14"/>
  <c r="G765" i="14"/>
  <c r="G153" i="14"/>
  <c r="G180" i="14"/>
  <c r="G489" i="14"/>
  <c r="G710" i="14"/>
  <c r="G755" i="14"/>
  <c r="G666" i="14"/>
  <c r="G582" i="14"/>
  <c r="G297" i="14"/>
  <c r="G599" i="14"/>
  <c r="G468" i="14"/>
  <c r="G388" i="14"/>
  <c r="G247" i="14"/>
  <c r="G206" i="14"/>
  <c r="G14" i="14"/>
  <c r="G243" i="14"/>
  <c r="G745" i="14"/>
  <c r="G675" i="14"/>
  <c r="G382" i="14"/>
  <c r="G685" i="14"/>
  <c r="G411" i="14"/>
  <c r="G459" i="14"/>
  <c r="G170" i="14"/>
  <c r="G197" i="14"/>
  <c r="G268" i="14"/>
  <c r="G443" i="14"/>
  <c r="G603" i="14"/>
  <c r="G625" i="14"/>
  <c r="G588" i="14"/>
  <c r="G544" i="14"/>
  <c r="G433" i="14"/>
  <c r="G2" i="14"/>
  <c r="G133" i="14"/>
  <c r="G605" i="14"/>
  <c r="G302" i="14"/>
  <c r="G9" i="14"/>
  <c r="G169" i="14"/>
  <c r="G47" i="14"/>
  <c r="G86" i="14"/>
  <c r="G188" i="14"/>
  <c r="G375" i="14"/>
  <c r="G565" i="14"/>
  <c r="G618" i="14"/>
  <c r="G628" i="14"/>
  <c r="G587" i="14"/>
  <c r="G95" i="14"/>
  <c r="G580" i="14"/>
  <c r="G514" i="14"/>
  <c r="G479" i="14"/>
  <c r="G399" i="14"/>
  <c r="G298" i="14"/>
  <c r="G260" i="14"/>
  <c r="G20" i="14"/>
  <c r="G547" i="14"/>
  <c r="G273" i="14"/>
  <c r="G674" i="14"/>
  <c r="G481" i="14"/>
  <c r="G103" i="14"/>
  <c r="G285" i="14"/>
  <c r="G626" i="14"/>
  <c r="G104" i="14"/>
  <c r="G229" i="14"/>
  <c r="G341" i="14"/>
  <c r="G499" i="14"/>
  <c r="G552" i="14"/>
  <c r="G680" i="14"/>
  <c r="G764" i="14"/>
  <c r="G734" i="14"/>
  <c r="G649" i="14"/>
  <c r="G237" i="14"/>
  <c r="G556" i="14"/>
  <c r="G349" i="14"/>
  <c r="G217" i="14"/>
  <c r="G172" i="14"/>
  <c r="G118" i="14"/>
  <c r="G54" i="14"/>
  <c r="G569" i="14"/>
  <c r="G693" i="14"/>
  <c r="G150" i="14"/>
  <c r="G612" i="14"/>
  <c r="G412" i="14"/>
  <c r="G301" i="14"/>
  <c r="G63" i="14"/>
  <c r="G314" i="14"/>
  <c r="G322" i="14"/>
  <c r="G679" i="14"/>
  <c r="G663" i="14"/>
  <c r="G145" i="14"/>
  <c r="G277" i="14"/>
  <c r="G300" i="14"/>
  <c r="G516" i="14"/>
  <c r="G598" i="14"/>
  <c r="G490" i="14"/>
  <c r="G659" i="14"/>
  <c r="G533" i="14"/>
  <c r="G523" i="14"/>
  <c r="G431" i="14"/>
  <c r="G306" i="14"/>
  <c r="G155" i="14"/>
  <c r="G71" i="14"/>
  <c r="G146" i="14"/>
  <c r="G230" i="14"/>
  <c r="G193" i="14"/>
  <c r="G354" i="14"/>
  <c r="G504" i="14"/>
  <c r="G635" i="14"/>
  <c r="G87" i="14"/>
  <c r="G742" i="14"/>
  <c r="G639" i="14"/>
  <c r="G223" i="14"/>
  <c r="G201" i="14"/>
  <c r="G763" i="14"/>
  <c r="G34" i="14"/>
  <c r="G90" i="14"/>
  <c r="G141" i="14"/>
  <c r="G475" i="14"/>
  <c r="G467" i="14"/>
  <c r="G418" i="14"/>
  <c r="G224" i="14"/>
  <c r="G36" i="14"/>
  <c r="G622" i="14"/>
  <c r="G759" i="14"/>
  <c r="G522" i="14"/>
  <c r="G312" i="14"/>
  <c r="G520" i="14"/>
  <c r="G579" i="14"/>
  <c r="G98" i="14"/>
  <c r="G317" i="14"/>
  <c r="G647" i="14"/>
  <c r="G541" i="14"/>
  <c r="G29" i="14"/>
  <c r="G366" i="14"/>
  <c r="G109" i="14"/>
  <c r="G495" i="14"/>
  <c r="G518" i="14"/>
  <c r="G278" i="14"/>
  <c r="G43" i="14"/>
  <c r="G42" i="14"/>
  <c r="G404" i="14"/>
  <c r="G505" i="14"/>
  <c r="G460" i="14"/>
  <c r="G162" i="14"/>
  <c r="G466" i="14"/>
  <c r="G292" i="14"/>
  <c r="G592" i="14"/>
  <c r="G712" i="14"/>
  <c r="G669" i="14"/>
  <c r="G51" i="14"/>
  <c r="G293" i="14"/>
  <c r="G246" i="14"/>
  <c r="G395" i="14"/>
  <c r="G425" i="14"/>
  <c r="G492" i="14"/>
  <c r="G631" i="14"/>
  <c r="G690" i="14"/>
  <c r="G648" i="14"/>
  <c r="G553" i="14"/>
  <c r="G454" i="14"/>
  <c r="G281" i="14"/>
  <c r="G768" i="14"/>
  <c r="G253" i="14"/>
  <c r="G115" i="14"/>
  <c r="G444" i="14"/>
  <c r="G754" i="14"/>
  <c r="G586" i="14"/>
  <c r="G417" i="14"/>
  <c r="G157" i="14"/>
  <c r="G279" i="14"/>
  <c r="G378" i="14"/>
  <c r="G12" i="14"/>
  <c r="G398" i="14"/>
  <c r="G358" i="14"/>
  <c r="G216" i="14"/>
  <c r="G205" i="14"/>
  <c r="G114" i="14"/>
  <c r="G13" i="14"/>
  <c r="G762" i="14"/>
  <c r="G365" i="14"/>
  <c r="G591" i="14"/>
  <c r="G527" i="14"/>
  <c r="G471" i="14"/>
  <c r="G199" i="14"/>
  <c r="G644" i="14"/>
  <c r="G517" i="14"/>
  <c r="G288" i="14"/>
  <c r="G387" i="14"/>
  <c r="G670" i="14"/>
  <c r="G542" i="14"/>
  <c r="G240" i="14"/>
  <c r="G426" i="14"/>
  <c r="G660" i="14"/>
  <c r="G484" i="14"/>
  <c r="G257" i="14"/>
  <c r="G741" i="14"/>
  <c r="G554" i="14"/>
  <c r="G455" i="14"/>
  <c r="G207" i="14"/>
  <c r="G76" i="14"/>
  <c r="G704" i="14"/>
  <c r="G69" i="14"/>
  <c r="G390" i="14"/>
  <c r="G154" i="14"/>
  <c r="G190" i="14"/>
  <c r="G397" i="14"/>
  <c r="G345" i="14"/>
  <c r="G529" i="14"/>
  <c r="G521" i="14"/>
  <c r="G60" i="14"/>
  <c r="G705" i="14"/>
  <c r="G513" i="14"/>
  <c r="G408" i="14"/>
  <c r="G385" i="14"/>
  <c r="G346" i="14"/>
  <c r="G333" i="14"/>
  <c r="G369" i="14"/>
  <c r="G39" i="14"/>
  <c r="G105" i="14"/>
  <c r="G181" i="14"/>
  <c r="G555" i="14"/>
  <c r="G608" i="14"/>
  <c r="G120" i="14"/>
  <c r="G353" i="14"/>
  <c r="G235" i="14"/>
  <c r="G590" i="14"/>
  <c r="G255" i="14"/>
  <c r="G681" i="14"/>
  <c r="G713" i="14"/>
  <c r="G512" i="14"/>
  <c r="G32" i="14"/>
  <c r="G130" i="14"/>
  <c r="G182" i="14"/>
  <c r="G493" i="14"/>
  <c r="G753" i="14"/>
  <c r="G585" i="14"/>
  <c r="G478" i="14"/>
  <c r="G25" i="14"/>
  <c r="G41" i="14"/>
  <c r="G311" i="14"/>
  <c r="G653" i="14"/>
  <c r="G101" i="14"/>
  <c r="G347" i="14"/>
  <c r="G18" i="14"/>
  <c r="G24" i="14"/>
  <c r="G30" i="14"/>
  <c r="G35" i="14"/>
  <c r="G129" i="14"/>
  <c r="G701" i="14"/>
  <c r="G402" i="14"/>
  <c r="G283" i="14"/>
  <c r="G93" i="14"/>
  <c r="G623" i="14"/>
  <c r="G747" i="14"/>
  <c r="G708" i="14"/>
  <c r="G340" i="14"/>
  <c r="G325" i="14"/>
  <c r="G7" i="14"/>
  <c r="G445" i="14"/>
  <c r="G719" i="14"/>
  <c r="G615" i="14"/>
  <c r="G452" i="14"/>
  <c r="G424" i="14"/>
  <c r="G48" i="14"/>
  <c r="G160" i="14"/>
  <c r="G272" i="14"/>
  <c r="G662" i="14"/>
  <c r="G746" i="14"/>
  <c r="G613" i="14"/>
  <c r="G249" i="14"/>
  <c r="G496" i="14"/>
  <c r="G526" i="14"/>
  <c r="G370" i="14"/>
  <c r="G327" i="14"/>
  <c r="G239" i="14"/>
  <c r="G619" i="14"/>
  <c r="G430" i="14"/>
  <c r="G407" i="14"/>
  <c r="G245" i="14"/>
  <c r="G131" i="14"/>
  <c r="G507" i="14"/>
  <c r="G502" i="14"/>
  <c r="G383" i="14"/>
  <c r="G458" i="14"/>
  <c r="G143" i="14"/>
  <c r="G469" i="14"/>
  <c r="G147" i="14"/>
  <c r="G289" i="14"/>
  <c r="G472" i="14"/>
  <c r="G576" i="14"/>
  <c r="G463" i="14"/>
  <c r="G203" i="14"/>
  <c r="G271" i="14"/>
  <c r="G769" i="14"/>
  <c r="G439" i="14"/>
  <c r="G429" i="14"/>
  <c r="G664" i="14"/>
  <c r="G700" i="14"/>
  <c r="G560" i="14"/>
  <c r="G470" i="14"/>
  <c r="G361" i="14"/>
  <c r="G57" i="14"/>
  <c r="G532" i="14"/>
  <c r="G485" i="14"/>
  <c r="G305" i="14"/>
  <c r="G258" i="14"/>
  <c r="G204" i="14"/>
  <c r="G581" i="14"/>
  <c r="G441" i="14"/>
  <c r="G368" i="14"/>
  <c r="G226" i="14"/>
  <c r="G213" i="14"/>
  <c r="G151" i="14"/>
  <c r="G178" i="14"/>
  <c r="G116" i="14"/>
  <c r="G231" i="14"/>
  <c r="G262" i="14"/>
  <c r="G620" i="14"/>
  <c r="G192" i="14"/>
  <c r="G242" i="14"/>
  <c r="G393" i="14"/>
  <c r="G530" i="14"/>
  <c r="G593" i="14"/>
  <c r="G110" i="14"/>
  <c r="G738" i="14"/>
  <c r="G449" i="14"/>
  <c r="G123" i="14"/>
  <c r="G81" i="14"/>
  <c r="G31" i="14"/>
  <c r="G65" i="14"/>
  <c r="G97" i="14"/>
  <c r="G500" i="14"/>
  <c r="G658" i="14"/>
  <c r="G689" i="14"/>
  <c r="G477" i="14"/>
  <c r="G357" i="14"/>
  <c r="G215" i="14"/>
  <c r="G515" i="14"/>
  <c r="G400" i="14"/>
  <c r="G360" i="14"/>
  <c r="G337" i="14"/>
  <c r="G208" i="14"/>
  <c r="G44" i="14"/>
  <c r="G84" i="14"/>
  <c r="G58" i="14"/>
  <c r="G391" i="14"/>
  <c r="G501" i="14"/>
  <c r="G632" i="14"/>
  <c r="G476" i="14"/>
  <c r="G79" i="14"/>
  <c r="G148" i="14"/>
  <c r="G158" i="14"/>
  <c r="G621" i="14"/>
  <c r="G234" i="14"/>
  <c r="G721" i="14"/>
  <c r="G737" i="14"/>
  <c r="G276" i="14"/>
  <c r="G189" i="14"/>
  <c r="G377" i="14"/>
  <c r="G566" i="14"/>
  <c r="G717" i="14"/>
  <c r="G381" i="14"/>
  <c r="G739" i="14"/>
  <c r="G601" i="14"/>
  <c r="G323" i="14"/>
  <c r="G266" i="14"/>
  <c r="G135" i="14"/>
  <c r="G19" i="14"/>
  <c r="G73" i="14"/>
  <c r="G191" i="14"/>
  <c r="G270" i="14"/>
  <c r="G567" i="14"/>
  <c r="G607" i="14"/>
  <c r="G59" i="14"/>
  <c r="G175" i="14"/>
  <c r="G280" i="14"/>
  <c r="G661" i="14"/>
  <c r="G539" i="14"/>
  <c r="G422" i="14"/>
  <c r="G134" i="14"/>
  <c r="G138" i="14"/>
  <c r="G308" i="14"/>
  <c r="G316" i="14"/>
  <c r="G436" i="14"/>
  <c r="G733" i="14"/>
  <c r="G725" i="14"/>
  <c r="G656" i="14"/>
  <c r="G616" i="14"/>
  <c r="G597" i="14"/>
  <c r="G589" i="14"/>
  <c r="G432" i="14"/>
  <c r="G497" i="14"/>
  <c r="G119" i="14"/>
  <c r="G195" i="14"/>
  <c r="G62" i="14"/>
  <c r="G23" i="14"/>
  <c r="G88" i="14"/>
  <c r="G106" i="14"/>
  <c r="G309" i="14"/>
  <c r="G326" i="14"/>
  <c r="G348" i="14"/>
  <c r="G68" i="14"/>
  <c r="G99" i="14"/>
  <c r="G290" i="14"/>
  <c r="G310" i="14"/>
  <c r="G328" i="14"/>
  <c r="G494" i="14"/>
  <c r="G559" i="14"/>
  <c r="G568" i="14"/>
  <c r="G594" i="14"/>
  <c r="G282" i="14"/>
  <c r="G652" i="14"/>
  <c r="G604" i="14"/>
  <c r="G209" i="14"/>
  <c r="G171" i="14"/>
  <c r="G269" i="14"/>
  <c r="G577" i="14"/>
  <c r="G332" i="14"/>
  <c r="G108" i="14"/>
  <c r="G67" i="14"/>
  <c r="G558" i="14"/>
  <c r="G296" i="14"/>
  <c r="G250" i="14"/>
  <c r="G480" i="14"/>
  <c r="G173" i="14"/>
  <c r="G40" i="14"/>
  <c r="G174" i="14"/>
  <c r="G682" i="14"/>
  <c r="G691" i="14"/>
  <c r="G743" i="14"/>
  <c r="G703" i="14"/>
  <c r="G655" i="14"/>
  <c r="G549" i="14"/>
  <c r="G107" i="14"/>
  <c r="G351" i="14"/>
  <c r="G427" i="14"/>
  <c r="G503" i="14"/>
  <c r="G335" i="14"/>
  <c r="G667" i="14"/>
  <c r="G61" i="14"/>
  <c r="G227" i="14"/>
  <c r="G128" i="14"/>
  <c r="G198" i="14"/>
  <c r="G752" i="14"/>
  <c r="G536" i="14"/>
  <c r="G405" i="14"/>
  <c r="G284" i="14"/>
  <c r="G321" i="14"/>
  <c r="G122" i="14"/>
  <c r="G66" i="14"/>
  <c r="G761" i="14"/>
  <c r="G732" i="14"/>
  <c r="G724" i="14"/>
  <c r="G636" i="14"/>
  <c r="G596" i="14"/>
  <c r="G511" i="14"/>
  <c r="G89" i="14"/>
  <c r="G132" i="14"/>
  <c r="G140" i="14"/>
  <c r="G183" i="14"/>
  <c r="G263" i="14"/>
  <c r="G446" i="14"/>
  <c r="G683" i="14"/>
  <c r="G744" i="14"/>
  <c r="G194" i="14"/>
  <c r="G185" i="14"/>
  <c r="G320" i="14"/>
  <c r="G600" i="14"/>
  <c r="G6" i="14"/>
  <c r="G465" i="14"/>
  <c r="G167" i="14"/>
  <c r="G371" i="14"/>
  <c r="G456" i="14"/>
  <c r="G218" i="14"/>
  <c r="G186" i="14"/>
  <c r="G78" i="14"/>
  <c r="G15" i="14"/>
  <c r="G139" i="14"/>
  <c r="G437" i="14"/>
  <c r="G557" i="14"/>
  <c r="G677" i="14"/>
  <c r="G531" i="14"/>
  <c r="G117" i="14"/>
  <c r="G232" i="14"/>
  <c r="G318" i="14"/>
  <c r="G379" i="14"/>
  <c r="G438" i="14"/>
  <c r="G473" i="14"/>
  <c r="G668" i="14"/>
  <c r="G606" i="14"/>
  <c r="G374" i="14"/>
  <c r="G343" i="14"/>
  <c r="G38" i="14"/>
  <c r="G356" i="14"/>
  <c r="G748" i="14"/>
  <c r="G757" i="14"/>
  <c r="G338" i="14"/>
  <c r="G261" i="14"/>
  <c r="G692" i="14"/>
  <c r="G711" i="14"/>
  <c r="G654" i="14"/>
  <c r="G595" i="14"/>
  <c r="G510" i="14"/>
  <c r="G414" i="14"/>
  <c r="G403" i="14"/>
  <c r="G303" i="14"/>
  <c r="G244" i="14"/>
  <c r="G102" i="14"/>
  <c r="G563" i="14"/>
  <c r="G766" i="14"/>
  <c r="G673" i="14"/>
  <c r="G410" i="14"/>
  <c r="G574" i="14"/>
  <c r="G548" i="14"/>
  <c r="G462" i="14"/>
  <c r="G394" i="14"/>
  <c r="G355" i="14"/>
  <c r="G52" i="14"/>
  <c r="G416" i="14"/>
  <c r="G376" i="14"/>
  <c r="G236" i="14"/>
  <c r="G676" i="14"/>
  <c r="G287" i="14"/>
  <c r="G211" i="14"/>
  <c r="G5" i="14"/>
  <c r="G344" i="14"/>
  <c r="G165" i="14"/>
  <c r="G550" i="14"/>
  <c r="G611" i="14"/>
  <c r="G545" i="14"/>
  <c r="G389" i="14"/>
  <c r="G749" i="14"/>
  <c r="G723" i="14"/>
  <c r="G646" i="14"/>
  <c r="G614" i="14"/>
  <c r="G519" i="14"/>
  <c r="G451" i="14"/>
  <c r="G363" i="14"/>
  <c r="G330" i="14"/>
  <c r="G164" i="14"/>
  <c r="G91" i="14"/>
  <c r="G10" i="14"/>
  <c r="G112" i="14"/>
  <c r="G161" i="14"/>
  <c r="G304" i="14"/>
  <c r="G291" i="14"/>
  <c r="G222" i="14"/>
  <c r="G214" i="14"/>
  <c r="G571" i="14"/>
  <c r="G695" i="14"/>
  <c r="G736" i="14"/>
  <c r="G699" i="14"/>
  <c r="G665" i="14"/>
  <c r="G627" i="14"/>
  <c r="G678" i="14"/>
  <c r="G716" i="14"/>
  <c r="G525" i="14"/>
  <c r="G159" i="14"/>
  <c r="G638" i="14"/>
  <c r="G731" i="14"/>
  <c r="G540" i="14"/>
  <c r="G528" i="14"/>
  <c r="G483" i="14"/>
  <c r="G474" i="14"/>
  <c r="G221" i="14"/>
  <c r="G125" i="14"/>
  <c r="G228" i="14"/>
  <c r="G202" i="14"/>
  <c r="G396" i="14"/>
  <c r="G364" i="14"/>
  <c r="G331" i="14"/>
  <c r="G92" i="14"/>
  <c r="G487" i="14"/>
  <c r="G624" i="14"/>
  <c r="G686" i="14"/>
  <c r="G643" i="14"/>
  <c r="G248" i="14"/>
  <c r="G299" i="14"/>
  <c r="G634" i="14"/>
  <c r="G702" i="14"/>
  <c r="G423" i="14"/>
  <c r="G256" i="14"/>
  <c r="G94" i="14"/>
  <c r="G166" i="14"/>
  <c r="G602" i="14"/>
  <c r="G707" i="14"/>
  <c r="G651" i="14"/>
  <c r="G274" i="14"/>
  <c r="G420" i="14"/>
  <c r="G720" i="14"/>
  <c r="G760" i="14"/>
  <c r="G633" i="14"/>
  <c r="G584" i="14"/>
  <c r="G241" i="14"/>
  <c r="G17" i="14"/>
  <c r="G406" i="14"/>
  <c r="G728" i="14"/>
  <c r="G448" i="14"/>
  <c r="G350" i="14"/>
  <c r="G313" i="14"/>
  <c r="U651" i="14"/>
  <c r="U550" i="14"/>
  <c r="U728" i="14"/>
  <c r="U602" i="14"/>
  <c r="U563" i="14"/>
  <c r="U558" i="14"/>
  <c r="U536" i="14"/>
  <c r="U525" i="14"/>
  <c r="U487" i="14"/>
  <c r="U448" i="14"/>
  <c r="U736" i="14"/>
  <c r="U673" i="14"/>
  <c r="U638" i="14"/>
  <c r="U695" i="14"/>
  <c r="U678" i="14"/>
  <c r="U643" i="14"/>
  <c r="U627" i="14"/>
  <c r="U589" i="14"/>
  <c r="U581" i="14"/>
  <c r="U515" i="14"/>
  <c r="U502" i="14"/>
  <c r="U545" i="14"/>
  <c r="U507" i="14"/>
  <c r="U389" i="14"/>
  <c r="U405" i="14"/>
  <c r="U432" i="14"/>
  <c r="U400" i="14"/>
  <c r="U360" i="14"/>
  <c r="U337" i="14"/>
  <c r="U456" i="14"/>
  <c r="U368" i="14"/>
  <c r="U321" i="14"/>
  <c r="U299" i="14"/>
  <c r="U338" i="14"/>
  <c r="U371" i="14"/>
  <c r="U261" i="14"/>
  <c r="U250" i="14"/>
  <c r="U296" i="14"/>
  <c r="U350" i="14"/>
  <c r="U274" i="14"/>
  <c r="U218" i="14"/>
  <c r="U159" i="14"/>
  <c r="U266" i="14"/>
  <c r="U143" i="14"/>
  <c r="U94" i="14"/>
  <c r="U323" i="14"/>
  <c r="U248" i="14"/>
  <c r="U226" i="14"/>
  <c r="U166" i="14"/>
  <c r="U122" i="14"/>
  <c r="U111" i="14"/>
  <c r="U78" i="14"/>
  <c r="U173" i="14"/>
  <c r="U151" i="14"/>
  <c r="U73" i="14"/>
  <c r="U186" i="14"/>
  <c r="U62" i="14"/>
  <c r="U313" i="14"/>
  <c r="U213" i="14"/>
  <c r="U102" i="14"/>
  <c r="U52" i="14"/>
  <c r="U11" i="14"/>
  <c r="U40" i="14"/>
  <c r="U6" i="14"/>
  <c r="U36" i="14"/>
  <c r="U19" i="14"/>
  <c r="U2" i="14"/>
  <c r="U135" i="14"/>
  <c r="U119" i="14"/>
  <c r="U8" i="14"/>
  <c r="U18" i="14"/>
  <c r="U208" i="14"/>
  <c r="U44" i="14"/>
  <c r="U125" i="14"/>
  <c r="U28" i="14"/>
  <c r="U16" i="14"/>
  <c r="U35" i="14"/>
  <c r="U24" i="14"/>
  <c r="U195" i="14"/>
  <c r="U54" i="14"/>
  <c r="U153" i="14"/>
  <c r="U538" i="14"/>
  <c r="U184" i="14"/>
  <c r="U372" i="14"/>
  <c r="U80" i="14"/>
  <c r="U177" i="14"/>
  <c r="U694" i="14"/>
  <c r="U666" i="14"/>
  <c r="U243" i="14"/>
  <c r="U453" i="14"/>
  <c r="U767" i="14"/>
  <c r="U730" i="14"/>
  <c r="U329" i="14"/>
  <c r="U264" i="14"/>
  <c r="U380" i="14"/>
  <c r="U561" i="14"/>
  <c r="U440" i="14"/>
  <c r="U219" i="14"/>
  <c r="U37" i="14"/>
  <c r="U384" i="14"/>
  <c r="U508" i="14"/>
  <c r="U640" i="14"/>
  <c r="U687" i="14"/>
  <c r="U650" i="14"/>
  <c r="U625" i="14"/>
  <c r="U599" i="14"/>
  <c r="U31" i="14"/>
  <c r="U281" i="14"/>
  <c r="U70" i="14"/>
  <c r="U336" i="14"/>
  <c r="U534" i="14"/>
  <c r="U362" i="14"/>
  <c r="U53" i="14"/>
  <c r="U121" i="14"/>
  <c r="U106" i="14"/>
  <c r="U718" i="14"/>
  <c r="U401" i="14"/>
  <c r="U100" i="14"/>
  <c r="U428" i="14"/>
  <c r="U684" i="14"/>
  <c r="U149" i="14"/>
  <c r="U630" i="14"/>
  <c r="U573" i="14"/>
  <c r="U461" i="14"/>
  <c r="U562" i="14"/>
  <c r="U729" i="14"/>
  <c r="U582" i="14"/>
  <c r="U95" i="14"/>
  <c r="U275" i="14"/>
  <c r="U564" i="14"/>
  <c r="U179" i="14"/>
  <c r="U34" i="14"/>
  <c r="U55" i="14"/>
  <c r="U74" i="14"/>
  <c r="U126" i="14"/>
  <c r="U196" i="14"/>
  <c r="U297" i="14"/>
  <c r="U434" i="14"/>
  <c r="U488" i="14"/>
  <c r="U212" i="14"/>
  <c r="U629" i="14"/>
  <c r="U537" i="14"/>
  <c r="U59" i="14"/>
  <c r="U583" i="14"/>
  <c r="U450" i="14"/>
  <c r="U210" i="14"/>
  <c r="U295" i="14"/>
  <c r="U352" i="14"/>
  <c r="U152" i="14"/>
  <c r="U698" i="14"/>
  <c r="U39" i="14"/>
  <c r="U285" i="14"/>
  <c r="U637" i="14"/>
  <c r="U294" i="14"/>
  <c r="U645" i="14"/>
  <c r="U25" i="14"/>
  <c r="U17" i="14"/>
  <c r="U722" i="14"/>
  <c r="U421" i="14"/>
  <c r="U237" i="14"/>
  <c r="U706" i="14"/>
  <c r="U265" i="14"/>
  <c r="U509" i="14"/>
  <c r="U83" i="14"/>
  <c r="U42" i="14"/>
  <c r="U709" i="14"/>
  <c r="U339" i="14"/>
  <c r="U750" i="14"/>
  <c r="U756" i="14"/>
  <c r="U727" i="14"/>
  <c r="U556" i="14"/>
  <c r="U307" i="14"/>
  <c r="U4" i="14"/>
  <c r="U220" i="14"/>
  <c r="U570" i="14"/>
  <c r="U29" i="14"/>
  <c r="U314" i="14"/>
  <c r="U411" i="14"/>
  <c r="U715" i="14"/>
  <c r="U127" i="14"/>
  <c r="U386" i="14"/>
  <c r="U435" i="14"/>
  <c r="U464" i="14"/>
  <c r="U489" i="14"/>
  <c r="U565" i="14"/>
  <c r="U575" i="14"/>
  <c r="U705" i="14"/>
  <c r="U659" i="14"/>
  <c r="U649" i="14"/>
  <c r="U587" i="14"/>
  <c r="U523" i="14"/>
  <c r="U490" i="14"/>
  <c r="U514" i="14"/>
  <c r="U479" i="14"/>
  <c r="U349" i="14"/>
  <c r="U33" i="14"/>
  <c r="U69" i="14"/>
  <c r="U176" i="14"/>
  <c r="U319" i="14"/>
  <c r="U745" i="14"/>
  <c r="U413" i="14"/>
  <c r="U392" i="14"/>
  <c r="U254" i="14"/>
  <c r="U481" i="14"/>
  <c r="U765" i="14"/>
  <c r="U13" i="14"/>
  <c r="U56" i="14"/>
  <c r="U104" i="14"/>
  <c r="U252" i="14"/>
  <c r="U286" i="14"/>
  <c r="U324" i="14"/>
  <c r="U499" i="14"/>
  <c r="U688" i="14"/>
  <c r="U764" i="14"/>
  <c r="U554" i="14"/>
  <c r="U603" i="14"/>
  <c r="U544" i="14"/>
  <c r="U468" i="14"/>
  <c r="U334" i="14"/>
  <c r="U225" i="14"/>
  <c r="U10" i="14"/>
  <c r="U22" i="14"/>
  <c r="U27" i="14"/>
  <c r="U133" i="14"/>
  <c r="U693" i="14"/>
  <c r="U605" i="14"/>
  <c r="U302" i="14"/>
  <c r="U194" i="14"/>
  <c r="U486" i="14"/>
  <c r="U228" i="14"/>
  <c r="U267" i="14"/>
  <c r="U322" i="14"/>
  <c r="U551" i="14"/>
  <c r="U626" i="14"/>
  <c r="U663" i="14"/>
  <c r="U657" i="14"/>
  <c r="U710" i="14"/>
  <c r="U617" i="14"/>
  <c r="U598" i="14"/>
  <c r="U672" i="14"/>
  <c r="U642" i="14"/>
  <c r="U491" i="14"/>
  <c r="U409" i="14"/>
  <c r="U367" i="14"/>
  <c r="U206" i="14"/>
  <c r="U172" i="14"/>
  <c r="U72" i="14"/>
  <c r="U233" i="14"/>
  <c r="U124" i="14"/>
  <c r="U758" i="14"/>
  <c r="U674" i="14"/>
  <c r="U412" i="14"/>
  <c r="U251" i="14"/>
  <c r="U572" i="14"/>
  <c r="U679" i="14"/>
  <c r="U740" i="14"/>
  <c r="U735" i="14"/>
  <c r="U145" i="14"/>
  <c r="U268" i="14"/>
  <c r="U300" i="14"/>
  <c r="U443" i="14"/>
  <c r="U697" i="14"/>
  <c r="U610" i="14"/>
  <c r="U580" i="14"/>
  <c r="U524" i="14"/>
  <c r="U433" i="14"/>
  <c r="U419" i="14"/>
  <c r="U388" i="14"/>
  <c r="U217" i="14"/>
  <c r="U156" i="14"/>
  <c r="U547" i="14"/>
  <c r="U45" i="14"/>
  <c r="U112" i="14"/>
  <c r="U144" i="14"/>
  <c r="U187" i="14"/>
  <c r="U498" i="14"/>
  <c r="U86" i="14"/>
  <c r="U96" i="14"/>
  <c r="U180" i="14"/>
  <c r="U197" i="14"/>
  <c r="U238" i="14"/>
  <c r="U535" i="14"/>
  <c r="U457" i="14"/>
  <c r="U399" i="14"/>
  <c r="U569" i="14"/>
  <c r="U382" i="14"/>
  <c r="U685" i="14"/>
  <c r="U301" i="14"/>
  <c r="U169" i="14"/>
  <c r="U696" i="14"/>
  <c r="U5" i="14"/>
  <c r="U21" i="14"/>
  <c r="U137" i="14"/>
  <c r="U229" i="14"/>
  <c r="U415" i="14"/>
  <c r="U609" i="14"/>
  <c r="U506" i="14"/>
  <c r="U247" i="14"/>
  <c r="U163" i="14"/>
  <c r="U675" i="14"/>
  <c r="U82" i="14"/>
  <c r="U150" i="14"/>
  <c r="U612" i="14"/>
  <c r="U23" i="14"/>
  <c r="U12" i="14"/>
  <c r="U63" i="14"/>
  <c r="U85" i="14"/>
  <c r="U373" i="14"/>
  <c r="U442" i="14"/>
  <c r="U64" i="14"/>
  <c r="U277" i="14"/>
  <c r="U552" i="14"/>
  <c r="U755" i="14"/>
  <c r="U588" i="14"/>
  <c r="U359" i="14"/>
  <c r="U260" i="14"/>
  <c r="U118" i="14"/>
  <c r="U447" i="14"/>
  <c r="U482" i="14"/>
  <c r="U342" i="14"/>
  <c r="U273" i="14"/>
  <c r="U546" i="14"/>
  <c r="U103" i="14"/>
  <c r="U459" i="14"/>
  <c r="U38" i="14"/>
  <c r="U75" i="14"/>
  <c r="U113" i="14"/>
  <c r="U170" i="14"/>
  <c r="U188" i="14"/>
  <c r="U315" i="14"/>
  <c r="U341" i="14"/>
  <c r="U375" i="14"/>
  <c r="U516" i="14"/>
  <c r="U618" i="14"/>
  <c r="U628" i="14"/>
  <c r="U741" i="14"/>
  <c r="U734" i="14"/>
  <c r="U714" i="14"/>
  <c r="U641" i="14"/>
  <c r="U578" i="14"/>
  <c r="U543" i="14"/>
  <c r="U513" i="14"/>
  <c r="U15" i="14"/>
  <c r="U207" i="14"/>
  <c r="U495" i="14"/>
  <c r="U622" i="14"/>
  <c r="U759" i="14"/>
  <c r="U76" i="14"/>
  <c r="U704" i="14"/>
  <c r="U41" i="14"/>
  <c r="U402" i="14"/>
  <c r="U161" i="14"/>
  <c r="U154" i="14"/>
  <c r="U681" i="14"/>
  <c r="U742" i="14"/>
  <c r="U754" i="14"/>
  <c r="U77" i="14"/>
  <c r="U424" i="14"/>
  <c r="U48" i="14"/>
  <c r="U335" i="14"/>
  <c r="U680" i="14"/>
  <c r="U726" i="14"/>
  <c r="U408" i="14"/>
  <c r="U366" i="14"/>
  <c r="U358" i="14"/>
  <c r="U346" i="14"/>
  <c r="U216" i="14"/>
  <c r="U9" i="14"/>
  <c r="U66" i="14"/>
  <c r="U105" i="14"/>
  <c r="U181" i="14"/>
  <c r="U690" i="14"/>
  <c r="U553" i="14"/>
  <c r="U14" i="14"/>
  <c r="U136" i="14"/>
  <c r="U193" i="14"/>
  <c r="U471" i="14"/>
  <c r="U199" i="14"/>
  <c r="U644" i="14"/>
  <c r="U517" i="14"/>
  <c r="U670" i="14"/>
  <c r="U292" i="14"/>
  <c r="U279" i="14"/>
  <c r="U317" i="14"/>
  <c r="U669" i="14"/>
  <c r="U585" i="14"/>
  <c r="U671" i="14"/>
  <c r="U533" i="14"/>
  <c r="U455" i="14"/>
  <c r="U398" i="14"/>
  <c r="U246" i="14"/>
  <c r="U224" i="14"/>
  <c r="U653" i="14"/>
  <c r="U347" i="14"/>
  <c r="U454" i="14"/>
  <c r="U142" i="14"/>
  <c r="U120" i="14"/>
  <c r="U353" i="14"/>
  <c r="U283" i="14"/>
  <c r="U708" i="14"/>
  <c r="U590" i="14"/>
  <c r="U390" i="14"/>
  <c r="U325" i="14"/>
  <c r="U417" i="14"/>
  <c r="U426" i="14"/>
  <c r="U493" i="14"/>
  <c r="U529" i="14"/>
  <c r="U541" i="14"/>
  <c r="U90" i="14"/>
  <c r="U155" i="14"/>
  <c r="U32" i="14"/>
  <c r="U311" i="14"/>
  <c r="U518" i="14"/>
  <c r="U101" i="14"/>
  <c r="U230" i="14"/>
  <c r="U146" i="14"/>
  <c r="U354" i="14"/>
  <c r="U701" i="14"/>
  <c r="U527" i="14"/>
  <c r="U235" i="14"/>
  <c r="U623" i="14"/>
  <c r="U747" i="14"/>
  <c r="U87" i="14"/>
  <c r="U713" i="14"/>
  <c r="U512" i="14"/>
  <c r="U397" i="14"/>
  <c r="U223" i="14"/>
  <c r="U182" i="14"/>
  <c r="U201" i="14"/>
  <c r="U763" i="14"/>
  <c r="U647" i="14"/>
  <c r="U418" i="14"/>
  <c r="U395" i="14"/>
  <c r="U369" i="14"/>
  <c r="U425" i="14"/>
  <c r="U492" i="14"/>
  <c r="U631" i="14"/>
  <c r="U608" i="14"/>
  <c r="U522" i="14"/>
  <c r="U26" i="14"/>
  <c r="U51" i="14"/>
  <c r="U93" i="14"/>
  <c r="U312" i="14"/>
  <c r="U253" i="14"/>
  <c r="U49" i="14"/>
  <c r="U719" i="14"/>
  <c r="U615" i="14"/>
  <c r="U452" i="14"/>
  <c r="U43" i="14"/>
  <c r="U234" i="14"/>
  <c r="U478" i="14"/>
  <c r="U467" i="14"/>
  <c r="U431" i="14"/>
  <c r="U385" i="14"/>
  <c r="U306" i="14"/>
  <c r="U168" i="14"/>
  <c r="U278" i="14"/>
  <c r="U648" i="14"/>
  <c r="U504" i="14"/>
  <c r="U591" i="14"/>
  <c r="U460" i="14"/>
  <c r="U520" i="14"/>
  <c r="U579" i="14"/>
  <c r="U466" i="14"/>
  <c r="U240" i="14"/>
  <c r="U378" i="14"/>
  <c r="U712" i="14"/>
  <c r="U521" i="14"/>
  <c r="U20" i="14"/>
  <c r="U205" i="14"/>
  <c r="U3" i="14"/>
  <c r="U47" i="14"/>
  <c r="U109" i="14"/>
  <c r="U365" i="14"/>
  <c r="U635" i="14"/>
  <c r="U505" i="14"/>
  <c r="U340" i="14"/>
  <c r="U115" i="14"/>
  <c r="U190" i="14"/>
  <c r="U387" i="14"/>
  <c r="U444" i="14"/>
  <c r="U639" i="14"/>
  <c r="U586" i="14"/>
  <c r="U345" i="14"/>
  <c r="U98" i="14"/>
  <c r="U130" i="14"/>
  <c r="U445" i="14"/>
  <c r="U660" i="14"/>
  <c r="U751" i="14"/>
  <c r="U333" i="14"/>
  <c r="U293" i="14"/>
  <c r="U259" i="14"/>
  <c r="U114" i="14"/>
  <c r="U60" i="14"/>
  <c r="U555" i="14"/>
  <c r="U762" i="14"/>
  <c r="U768" i="14"/>
  <c r="U404" i="14"/>
  <c r="U162" i="14"/>
  <c r="U255" i="14"/>
  <c r="U288" i="14"/>
  <c r="U542" i="14"/>
  <c r="U592" i="14"/>
  <c r="U753" i="14"/>
  <c r="U484" i="14"/>
  <c r="U600" i="14"/>
  <c r="U664" i="14"/>
  <c r="U738" i="14"/>
  <c r="U526" i="14"/>
  <c r="U209" i="14"/>
  <c r="U57" i="14"/>
  <c r="U171" i="14"/>
  <c r="U689" i="14"/>
  <c r="U616" i="14"/>
  <c r="U131" i="14"/>
  <c r="U67" i="14"/>
  <c r="U270" i="14"/>
  <c r="U391" i="14"/>
  <c r="U743" i="14"/>
  <c r="U655" i="14"/>
  <c r="U549" i="14"/>
  <c r="U175" i="14"/>
  <c r="U232" i="14"/>
  <c r="U318" i="14"/>
  <c r="U328" i="14"/>
  <c r="U720" i="14"/>
  <c r="U723" i="14"/>
  <c r="U746" i="14"/>
  <c r="U613" i="14"/>
  <c r="U539" i="14"/>
  <c r="U61" i="14"/>
  <c r="U496" i="14"/>
  <c r="U227" i="14"/>
  <c r="U128" i="14"/>
  <c r="U239" i="14"/>
  <c r="U308" i="14"/>
  <c r="U597" i="14"/>
  <c r="U485" i="14"/>
  <c r="U305" i="14"/>
  <c r="U108" i="14"/>
  <c r="U58" i="14"/>
  <c r="U437" i="14"/>
  <c r="U691" i="14"/>
  <c r="U576" i="14"/>
  <c r="U50" i="14"/>
  <c r="U117" i="14"/>
  <c r="U263" i="14"/>
  <c r="U271" i="14"/>
  <c r="U290" i="14"/>
  <c r="U621" i="14"/>
  <c r="U683" i="14"/>
  <c r="U439" i="14"/>
  <c r="U475" i="14"/>
  <c r="U249" i="14"/>
  <c r="U320" i="14"/>
  <c r="U361" i="14"/>
  <c r="U269" i="14"/>
  <c r="U717" i="14"/>
  <c r="U725" i="14"/>
  <c r="U430" i="14"/>
  <c r="U407" i="14"/>
  <c r="U167" i="14"/>
  <c r="U139" i="14"/>
  <c r="U761" i="14"/>
  <c r="U724" i="14"/>
  <c r="U427" i="14"/>
  <c r="U446" i="14"/>
  <c r="U744" i="14"/>
  <c r="U185" i="14"/>
  <c r="U123" i="14"/>
  <c r="U658" i="14"/>
  <c r="U656" i="14"/>
  <c r="U357" i="14"/>
  <c r="U245" i="14"/>
  <c r="U204" i="14"/>
  <c r="U174" i="14"/>
  <c r="U231" i="14"/>
  <c r="U289" i="14"/>
  <c r="U326" i="14"/>
  <c r="U677" i="14"/>
  <c r="U636" i="14"/>
  <c r="U107" i="14"/>
  <c r="U132" i="14"/>
  <c r="U203" i="14"/>
  <c r="U438" i="14"/>
  <c r="U494" i="14"/>
  <c r="U568" i="14"/>
  <c r="U634" i="14"/>
  <c r="U661" i="14"/>
  <c r="U141" i="14"/>
  <c r="U160" i="14"/>
  <c r="U272" i="14"/>
  <c r="U721" i="14"/>
  <c r="U134" i="14"/>
  <c r="U737" i="14"/>
  <c r="U604" i="14"/>
  <c r="U470" i="14"/>
  <c r="U327" i="14"/>
  <c r="U276" i="14"/>
  <c r="U189" i="14"/>
  <c r="U198" i="14"/>
  <c r="U316" i="14"/>
  <c r="U465" i="14"/>
  <c r="U566" i="14"/>
  <c r="U577" i="14"/>
  <c r="U332" i="14"/>
  <c r="U215" i="14"/>
  <c r="U567" i="14"/>
  <c r="U531" i="14"/>
  <c r="U140" i="14"/>
  <c r="U192" i="14"/>
  <c r="U351" i="14"/>
  <c r="U473" i="14"/>
  <c r="U530" i="14"/>
  <c r="U662" i="14"/>
  <c r="U110" i="14"/>
  <c r="U560" i="14"/>
  <c r="U370" i="14"/>
  <c r="U138" i="14"/>
  <c r="U381" i="14"/>
  <c r="U348" i="14"/>
  <c r="U501" i="14"/>
  <c r="U632" i="14"/>
  <c r="U682" i="14"/>
  <c r="U732" i="14"/>
  <c r="U89" i="14"/>
  <c r="U99" i="14"/>
  <c r="U310" i="14"/>
  <c r="U593" i="14"/>
  <c r="U594" i="14"/>
  <c r="U422" i="14"/>
  <c r="U282" i="14"/>
  <c r="U429" i="14"/>
  <c r="U700" i="14"/>
  <c r="U652" i="14"/>
  <c r="U81" i="14"/>
  <c r="U377" i="14"/>
  <c r="U436" i="14"/>
  <c r="U500" i="14"/>
  <c r="U619" i="14"/>
  <c r="U752" i="14"/>
  <c r="U733" i="14"/>
  <c r="U532" i="14"/>
  <c r="U477" i="14"/>
  <c r="U258" i="14"/>
  <c r="U116" i="14"/>
  <c r="U147" i="14"/>
  <c r="U191" i="14"/>
  <c r="U262" i="14"/>
  <c r="U472" i="14"/>
  <c r="U557" i="14"/>
  <c r="U620" i="14"/>
  <c r="U703" i="14"/>
  <c r="U511" i="14"/>
  <c r="U79" i="14"/>
  <c r="U158" i="14"/>
  <c r="U183" i="14"/>
  <c r="U242" i="14"/>
  <c r="U379" i="14"/>
  <c r="U503" i="14"/>
  <c r="U559" i="14"/>
  <c r="U692" i="14"/>
  <c r="U667" i="14"/>
  <c r="U449" i="14"/>
  <c r="U65" i="14"/>
  <c r="U97" i="14"/>
  <c r="U88" i="14"/>
  <c r="U309" i="14"/>
  <c r="U607" i="14"/>
  <c r="U596" i="14"/>
  <c r="U476" i="14"/>
  <c r="U463" i="14"/>
  <c r="U68" i="14"/>
  <c r="U148" i="14"/>
  <c r="U280" i="14"/>
  <c r="U393" i="14"/>
  <c r="U749" i="14"/>
  <c r="U731" i="14"/>
  <c r="U646" i="14"/>
  <c r="U595" i="14"/>
  <c r="U584" i="14"/>
  <c r="U343" i="14"/>
  <c r="U211" i="14"/>
  <c r="U200" i="14"/>
  <c r="U7" i="14"/>
  <c r="U222" i="14"/>
  <c r="U244" i="14"/>
  <c r="U92" i="14"/>
  <c r="U236" i="14"/>
  <c r="U284" i="14"/>
  <c r="U766" i="14"/>
  <c r="U707" i="14"/>
  <c r="U665" i="14"/>
  <c r="U601" i="14"/>
  <c r="U497" i="14"/>
  <c r="U702" i="14"/>
  <c r="U668" i="14"/>
  <c r="U614" i="14"/>
  <c r="U540" i="14"/>
  <c r="U474" i="14"/>
  <c r="U374" i="14"/>
  <c r="U355" i="14"/>
  <c r="U256" i="14"/>
  <c r="U221" i="14"/>
  <c r="U416" i="14"/>
  <c r="U364" i="14"/>
  <c r="U344" i="14"/>
  <c r="U214" i="14"/>
  <c r="U480" i="14"/>
  <c r="U469" i="14"/>
  <c r="U676" i="14"/>
  <c r="U606" i="14"/>
  <c r="U528" i="14"/>
  <c r="U451" i="14"/>
  <c r="U423" i="14"/>
  <c r="U414" i="14"/>
  <c r="U403" i="14"/>
  <c r="U303" i="14"/>
  <c r="U331" i="14"/>
  <c r="U165" i="14"/>
  <c r="U84" i="14"/>
  <c r="U624" i="14"/>
  <c r="U760" i="14"/>
  <c r="U574" i="14"/>
  <c r="U164" i="14"/>
  <c r="U157" i="14"/>
  <c r="U356" i="14"/>
  <c r="U304" i="14"/>
  <c r="U441" i="14"/>
  <c r="U410" i="14"/>
  <c r="U178" i="14"/>
  <c r="U769" i="14"/>
  <c r="U711" i="14"/>
  <c r="U71" i="14"/>
  <c r="U291" i="14"/>
  <c r="U396" i="14"/>
  <c r="U202" i="14"/>
  <c r="U611" i="14"/>
  <c r="U383" i="14"/>
  <c r="U654" i="14"/>
  <c r="U363" i="14"/>
  <c r="U330" i="14"/>
  <c r="U91" i="14"/>
  <c r="U30" i="14"/>
  <c r="U739" i="14"/>
  <c r="U748" i="14"/>
  <c r="U633" i="14"/>
  <c r="U548" i="14"/>
  <c r="U483" i="14"/>
  <c r="U462" i="14"/>
  <c r="U287" i="14"/>
  <c r="U46" i="14"/>
  <c r="U406" i="14"/>
  <c r="U376" i="14"/>
  <c r="U257" i="14"/>
  <c r="U129" i="14"/>
  <c r="U686" i="14"/>
  <c r="U519" i="14"/>
  <c r="U510" i="14"/>
  <c r="U394" i="14"/>
  <c r="U241" i="14"/>
  <c r="U298" i="14"/>
  <c r="U571" i="14"/>
  <c r="U757" i="14"/>
  <c r="U699" i="14"/>
  <c r="U458" i="14"/>
  <c r="U420" i="14"/>
  <c r="U716" i="14"/>
  <c r="T624" i="14"/>
  <c r="T497" i="14"/>
  <c r="T420" i="14"/>
  <c r="T728" i="14"/>
  <c r="T695" i="14"/>
  <c r="T627" i="14"/>
  <c r="T673" i="14"/>
  <c r="T643" i="14"/>
  <c r="T571" i="14"/>
  <c r="T563" i="14"/>
  <c r="T550" i="14"/>
  <c r="T602" i="14"/>
  <c r="T589" i="14"/>
  <c r="T536" i="14"/>
  <c r="T515" i="14"/>
  <c r="T611" i="14"/>
  <c r="T601" i="14"/>
  <c r="T441" i="14"/>
  <c r="T360" i="14"/>
  <c r="T448" i="14"/>
  <c r="T432" i="14"/>
  <c r="T487" i="14"/>
  <c r="T389" i="14"/>
  <c r="T368" i="14"/>
  <c r="T410" i="14"/>
  <c r="T313" i="14"/>
  <c r="T400" i="14"/>
  <c r="T337" i="14"/>
  <c r="T321" i="14"/>
  <c r="T299" i="14"/>
  <c r="T266" i="14"/>
  <c r="T261" i="14"/>
  <c r="T250" i="14"/>
  <c r="T195" i="14"/>
  <c r="T296" i="14"/>
  <c r="T284" i="14"/>
  <c r="T350" i="14"/>
  <c r="T274" i="14"/>
  <c r="T236" i="14"/>
  <c r="T323" i="14"/>
  <c r="T338" i="14"/>
  <c r="T208" i="14"/>
  <c r="T186" i="14"/>
  <c r="T94" i="14"/>
  <c r="T248" i="14"/>
  <c r="T226" i="14"/>
  <c r="T178" i="14"/>
  <c r="T73" i="14"/>
  <c r="T62" i="14"/>
  <c r="T213" i="14"/>
  <c r="T84" i="14"/>
  <c r="T78" i="14"/>
  <c r="T122" i="14"/>
  <c r="T2" i="14"/>
  <c r="T23" i="14"/>
  <c r="T59" i="14"/>
  <c r="T54" i="14"/>
  <c r="T5" i="14"/>
  <c r="T36" i="14"/>
  <c r="T19" i="14"/>
  <c r="T198" i="14"/>
  <c r="T29" i="14"/>
  <c r="T49" i="14"/>
  <c r="T11" i="14"/>
  <c r="T173" i="14"/>
  <c r="T174" i="14"/>
  <c r="T44" i="14"/>
  <c r="T28" i="14"/>
  <c r="T46" i="14"/>
  <c r="T53" i="14"/>
  <c r="T12" i="14"/>
  <c r="T55" i="14"/>
  <c r="T637" i="14"/>
  <c r="T42" i="14"/>
  <c r="T294" i="14"/>
  <c r="T684" i="14"/>
  <c r="T722" i="14"/>
  <c r="T709" i="14"/>
  <c r="T10" i="14"/>
  <c r="T152" i="14"/>
  <c r="T339" i="14"/>
  <c r="T750" i="14"/>
  <c r="T142" i="14"/>
  <c r="T212" i="14"/>
  <c r="T629" i="14"/>
  <c r="T83" i="14"/>
  <c r="T80" i="14"/>
  <c r="T561" i="14"/>
  <c r="T573" i="14"/>
  <c r="T219" i="14"/>
  <c r="T727" i="14"/>
  <c r="T306" i="14"/>
  <c r="T185" i="14"/>
  <c r="T34" i="14"/>
  <c r="T767" i="14"/>
  <c r="T184" i="14"/>
  <c r="T645" i="14"/>
  <c r="T509" i="14"/>
  <c r="T329" i="14"/>
  <c r="T233" i="14"/>
  <c r="T33" i="14"/>
  <c r="T163" i="14"/>
  <c r="T380" i="14"/>
  <c r="T203" i="14"/>
  <c r="T718" i="14"/>
  <c r="T100" i="14"/>
  <c r="T428" i="14"/>
  <c r="T534" i="14"/>
  <c r="T730" i="14"/>
  <c r="T630" i="14"/>
  <c r="T461" i="14"/>
  <c r="T362" i="14"/>
  <c r="T440" i="14"/>
  <c r="T508" i="14"/>
  <c r="T706" i="14"/>
  <c r="T650" i="14"/>
  <c r="T625" i="14"/>
  <c r="T610" i="14"/>
  <c r="T336" i="14"/>
  <c r="T121" i="14"/>
  <c r="T562" i="14"/>
  <c r="T506" i="14"/>
  <c r="T74" i="14"/>
  <c r="T384" i="14"/>
  <c r="T434" i="14"/>
  <c r="T640" i="14"/>
  <c r="T146" i="14"/>
  <c r="T3" i="14"/>
  <c r="T265" i="14"/>
  <c r="T453" i="14"/>
  <c r="T401" i="14"/>
  <c r="T450" i="14"/>
  <c r="T149" i="14"/>
  <c r="T264" i="14"/>
  <c r="T421" i="14"/>
  <c r="T488" i="14"/>
  <c r="T564" i="14"/>
  <c r="T603" i="14"/>
  <c r="T537" i="14"/>
  <c r="T583" i="14"/>
  <c r="T372" i="14"/>
  <c r="T210" i="14"/>
  <c r="T177" i="14"/>
  <c r="T666" i="14"/>
  <c r="T582" i="14"/>
  <c r="T95" i="14"/>
  <c r="T126" i="14"/>
  <c r="T179" i="14"/>
  <c r="T687" i="14"/>
  <c r="T672" i="14"/>
  <c r="T538" i="14"/>
  <c r="T65" i="14"/>
  <c r="T295" i="14"/>
  <c r="T729" i="14"/>
  <c r="T237" i="14"/>
  <c r="T275" i="14"/>
  <c r="T297" i="14"/>
  <c r="T756" i="14"/>
  <c r="T642" i="14"/>
  <c r="T599" i="14"/>
  <c r="T514" i="14"/>
  <c r="T491" i="14"/>
  <c r="T388" i="14"/>
  <c r="T156" i="14"/>
  <c r="T9" i="14"/>
  <c r="T745" i="14"/>
  <c r="T675" i="14"/>
  <c r="T302" i="14"/>
  <c r="T150" i="14"/>
  <c r="T674" i="14"/>
  <c r="T63" i="14"/>
  <c r="T442" i="14"/>
  <c r="T75" i="14"/>
  <c r="T552" i="14"/>
  <c r="T575" i="14"/>
  <c r="T755" i="14"/>
  <c r="T535" i="14"/>
  <c r="T399" i="14"/>
  <c r="T243" i="14"/>
  <c r="T693" i="14"/>
  <c r="T342" i="14"/>
  <c r="T82" i="14"/>
  <c r="T273" i="14"/>
  <c r="T285" i="14"/>
  <c r="T715" i="14"/>
  <c r="T663" i="14"/>
  <c r="T113" i="14"/>
  <c r="T170" i="14"/>
  <c r="T315" i="14"/>
  <c r="T341" i="14"/>
  <c r="T415" i="14"/>
  <c r="T671" i="14"/>
  <c r="T641" i="14"/>
  <c r="T609" i="14"/>
  <c r="T554" i="14"/>
  <c r="T359" i="14"/>
  <c r="T247" i="14"/>
  <c r="T217" i="14"/>
  <c r="T547" i="14"/>
  <c r="T482" i="14"/>
  <c r="T413" i="14"/>
  <c r="T220" i="14"/>
  <c r="T685" i="14"/>
  <c r="T4" i="14"/>
  <c r="T112" i="14"/>
  <c r="T314" i="14"/>
  <c r="T572" i="14"/>
  <c r="T679" i="14"/>
  <c r="T47" i="14"/>
  <c r="T277" i="14"/>
  <c r="T464" i="14"/>
  <c r="T489" i="14"/>
  <c r="T499" i="14"/>
  <c r="T705" i="14"/>
  <c r="T649" i="14"/>
  <c r="T196" i="14"/>
  <c r="T588" i="14"/>
  <c r="T580" i="14"/>
  <c r="T349" i="14"/>
  <c r="T298" i="14"/>
  <c r="T176" i="14"/>
  <c r="T569" i="14"/>
  <c r="T605" i="14"/>
  <c r="T254" i="14"/>
  <c r="T124" i="14"/>
  <c r="T85" i="14"/>
  <c r="T322" i="14"/>
  <c r="T411" i="14"/>
  <c r="T551" i="14"/>
  <c r="T765" i="14"/>
  <c r="T13" i="14"/>
  <c r="T64" i="14"/>
  <c r="T104" i="14"/>
  <c r="T137" i="14"/>
  <c r="T180" i="14"/>
  <c r="T229" i="14"/>
  <c r="T252" i="14"/>
  <c r="T443" i="14"/>
  <c r="T516" i="14"/>
  <c r="T741" i="14"/>
  <c r="T544" i="14"/>
  <c r="T225" i="14"/>
  <c r="T70" i="14"/>
  <c r="T133" i="14"/>
  <c r="T194" i="14"/>
  <c r="T486" i="14"/>
  <c r="T570" i="14"/>
  <c r="T612" i="14"/>
  <c r="T22" i="14"/>
  <c r="T56" i="14"/>
  <c r="T153" i="14"/>
  <c r="T300" i="14"/>
  <c r="T565" i="14"/>
  <c r="T628" i="14"/>
  <c r="T524" i="14"/>
  <c r="T468" i="14"/>
  <c r="T409" i="14"/>
  <c r="T334" i="14"/>
  <c r="T118" i="14"/>
  <c r="T69" i="14"/>
  <c r="T392" i="14"/>
  <c r="T382" i="14"/>
  <c r="T546" i="14"/>
  <c r="T481" i="14"/>
  <c r="T251" i="14"/>
  <c r="T459" i="14"/>
  <c r="T735" i="14"/>
  <c r="T145" i="14"/>
  <c r="T238" i="14"/>
  <c r="T268" i="14"/>
  <c r="T286" i="14"/>
  <c r="T324" i="14"/>
  <c r="T688" i="14"/>
  <c r="T751" i="14"/>
  <c r="T764" i="14"/>
  <c r="T734" i="14"/>
  <c r="T697" i="14"/>
  <c r="T698" i="14"/>
  <c r="T556" i="14"/>
  <c r="T457" i="14"/>
  <c r="T433" i="14"/>
  <c r="T307" i="14"/>
  <c r="T260" i="14"/>
  <c r="T172" i="14"/>
  <c r="T72" i="14"/>
  <c r="T447" i="14"/>
  <c r="T412" i="14"/>
  <c r="T301" i="14"/>
  <c r="T144" i="14"/>
  <c r="T169" i="14"/>
  <c r="T187" i="14"/>
  <c r="T228" i="14"/>
  <c r="T267" i="14"/>
  <c r="T498" i="14"/>
  <c r="T86" i="14"/>
  <c r="T127" i="14"/>
  <c r="T197" i="14"/>
  <c r="T375" i="14"/>
  <c r="T435" i="14"/>
  <c r="T618" i="14"/>
  <c r="T680" i="14"/>
  <c r="T710" i="14"/>
  <c r="T726" i="14"/>
  <c r="T587" i="14"/>
  <c r="T694" i="14"/>
  <c r="T479" i="14"/>
  <c r="T419" i="14"/>
  <c r="T367" i="14"/>
  <c r="T206" i="14"/>
  <c r="T15" i="14"/>
  <c r="T37" i="14"/>
  <c r="T26" i="14"/>
  <c r="T319" i="14"/>
  <c r="T758" i="14"/>
  <c r="T103" i="14"/>
  <c r="T373" i="14"/>
  <c r="T626" i="14"/>
  <c r="T696" i="14"/>
  <c r="T740" i="14"/>
  <c r="T96" i="14"/>
  <c r="T188" i="14"/>
  <c r="T386" i="14"/>
  <c r="T714" i="14"/>
  <c r="T533" i="14"/>
  <c r="T490" i="14"/>
  <c r="T467" i="14"/>
  <c r="T455" i="14"/>
  <c r="T41" i="14"/>
  <c r="T136" i="14"/>
  <c r="T759" i="14"/>
  <c r="T492" i="14"/>
  <c r="T555" i="14"/>
  <c r="T631" i="14"/>
  <c r="T762" i="14"/>
  <c r="T522" i="14"/>
  <c r="T281" i="14"/>
  <c r="T590" i="14"/>
  <c r="T253" i="14"/>
  <c r="T190" i="14"/>
  <c r="T387" i="14"/>
  <c r="T444" i="14"/>
  <c r="T681" i="14"/>
  <c r="T345" i="14"/>
  <c r="T426" i="14"/>
  <c r="T493" i="14"/>
  <c r="T719" i="14"/>
  <c r="T669" i="14"/>
  <c r="T484" i="14"/>
  <c r="T60" i="14"/>
  <c r="T272" i="14"/>
  <c r="T475" i="14"/>
  <c r="T513" i="14"/>
  <c r="T205" i="14"/>
  <c r="T21" i="14"/>
  <c r="T230" i="14"/>
  <c r="T768" i="14"/>
  <c r="T527" i="14"/>
  <c r="T353" i="14"/>
  <c r="T747" i="14"/>
  <c r="T644" i="14"/>
  <c r="T390" i="14"/>
  <c r="T48" i="14"/>
  <c r="T87" i="14"/>
  <c r="T288" i="14"/>
  <c r="T201" i="14"/>
  <c r="T279" i="14"/>
  <c r="T753" i="14"/>
  <c r="T333" i="14"/>
  <c r="T352" i="14"/>
  <c r="T14" i="14"/>
  <c r="T454" i="14"/>
  <c r="T20" i="14"/>
  <c r="T31" i="14"/>
  <c r="T161" i="14"/>
  <c r="T742" i="14"/>
  <c r="T586" i="14"/>
  <c r="T32" i="14"/>
  <c r="T317" i="14"/>
  <c r="T585" i="14"/>
  <c r="T521" i="14"/>
  <c r="T578" i="14"/>
  <c r="T418" i="14"/>
  <c r="T408" i="14"/>
  <c r="T385" i="14"/>
  <c r="T293" i="14"/>
  <c r="T224" i="14"/>
  <c r="T114" i="14"/>
  <c r="T207" i="14"/>
  <c r="T653" i="14"/>
  <c r="T101" i="14"/>
  <c r="T369" i="14"/>
  <c r="T105" i="14"/>
  <c r="T181" i="14"/>
  <c r="T425" i="14"/>
  <c r="T43" i="14"/>
  <c r="T193" i="14"/>
  <c r="T471" i="14"/>
  <c r="T235" i="14"/>
  <c r="T404" i="14"/>
  <c r="T162" i="14"/>
  <c r="T639" i="14"/>
  <c r="T417" i="14"/>
  <c r="T529" i="14"/>
  <c r="T592" i="14"/>
  <c r="T660" i="14"/>
  <c r="T712" i="14"/>
  <c r="T657" i="14"/>
  <c r="T617" i="14"/>
  <c r="T398" i="14"/>
  <c r="T246" i="14"/>
  <c r="T107" i="14"/>
  <c r="T622" i="14"/>
  <c r="T347" i="14"/>
  <c r="T690" i="14"/>
  <c r="T283" i="14"/>
  <c r="T93" i="14"/>
  <c r="T623" i="14"/>
  <c r="T708" i="14"/>
  <c r="T115" i="14"/>
  <c r="T154" i="14"/>
  <c r="T325" i="14"/>
  <c r="T754" i="14"/>
  <c r="T512" i="14"/>
  <c r="T223" i="14"/>
  <c r="T77" i="14"/>
  <c r="T98" i="14"/>
  <c r="T378" i="14"/>
  <c r="T541" i="14"/>
  <c r="T424" i="14"/>
  <c r="T25" i="14"/>
  <c r="T30" i="14"/>
  <c r="T90" i="14"/>
  <c r="T335" i="14"/>
  <c r="T598" i="14"/>
  <c r="T366" i="14"/>
  <c r="T358" i="14"/>
  <c r="T259" i="14"/>
  <c r="T216" i="14"/>
  <c r="T155" i="14"/>
  <c r="T109" i="14"/>
  <c r="T395" i="14"/>
  <c r="T608" i="14"/>
  <c r="T354" i="14"/>
  <c r="T635" i="14"/>
  <c r="T701" i="14"/>
  <c r="T505" i="14"/>
  <c r="T517" i="14"/>
  <c r="T340" i="14"/>
  <c r="T255" i="14"/>
  <c r="T713" i="14"/>
  <c r="T397" i="14"/>
  <c r="T292" i="14"/>
  <c r="T182" i="14"/>
  <c r="T445" i="14"/>
  <c r="T763" i="14"/>
  <c r="T647" i="14"/>
  <c r="T615" i="14"/>
  <c r="T141" i="14"/>
  <c r="T160" i="14"/>
  <c r="T659" i="14"/>
  <c r="T543" i="14"/>
  <c r="T478" i="14"/>
  <c r="T168" i="14"/>
  <c r="T311" i="14"/>
  <c r="T495" i="14"/>
  <c r="T518" i="14"/>
  <c r="T76" i="14"/>
  <c r="T553" i="14"/>
  <c r="T51" i="14"/>
  <c r="T504" i="14"/>
  <c r="T591" i="14"/>
  <c r="T402" i="14"/>
  <c r="T27" i="14"/>
  <c r="T312" i="14"/>
  <c r="T520" i="14"/>
  <c r="T579" i="14"/>
  <c r="T670" i="14"/>
  <c r="T542" i="14"/>
  <c r="T466" i="14"/>
  <c r="T452" i="14"/>
  <c r="T129" i="14"/>
  <c r="T7" i="14"/>
  <c r="T523" i="14"/>
  <c r="T431" i="14"/>
  <c r="T346" i="14"/>
  <c r="T39" i="14"/>
  <c r="T278" i="14"/>
  <c r="T704" i="14"/>
  <c r="T648" i="14"/>
  <c r="T365" i="14"/>
  <c r="T120" i="14"/>
  <c r="T199" i="14"/>
  <c r="T460" i="14"/>
  <c r="T130" i="14"/>
  <c r="T157" i="14"/>
  <c r="T240" i="14"/>
  <c r="T71" i="14"/>
  <c r="T282" i="14"/>
  <c r="T97" i="14"/>
  <c r="T269" i="14"/>
  <c r="T566" i="14"/>
  <c r="T619" i="14"/>
  <c r="T215" i="14"/>
  <c r="T262" i="14"/>
  <c r="T391" i="14"/>
  <c r="T567" i="14"/>
  <c r="T743" i="14"/>
  <c r="T703" i="14"/>
  <c r="T280" i="14"/>
  <c r="T379" i="14"/>
  <c r="T503" i="14"/>
  <c r="T760" i="14"/>
  <c r="T667" i="14"/>
  <c r="T422" i="14"/>
  <c r="T526" i="14"/>
  <c r="T449" i="14"/>
  <c r="T327" i="14"/>
  <c r="T276" i="14"/>
  <c r="T658" i="14"/>
  <c r="T88" i="14"/>
  <c r="T309" i="14"/>
  <c r="T501" i="14"/>
  <c r="T596" i="14"/>
  <c r="T531" i="14"/>
  <c r="T511" i="14"/>
  <c r="T476" i="14"/>
  <c r="T463" i="14"/>
  <c r="T68" i="14"/>
  <c r="T89" i="14"/>
  <c r="T132" i="14"/>
  <c r="T232" i="14"/>
  <c r="T271" i="14"/>
  <c r="T351" i="14"/>
  <c r="T393" i="14"/>
  <c r="T494" i="14"/>
  <c r="T559" i="14"/>
  <c r="T634" i="14"/>
  <c r="T720" i="14"/>
  <c r="T746" i="14"/>
  <c r="T652" i="14"/>
  <c r="T470" i="14"/>
  <c r="T227" i="14"/>
  <c r="T209" i="14"/>
  <c r="T57" i="14"/>
  <c r="T171" i="14"/>
  <c r="T733" i="14"/>
  <c r="T689" i="14"/>
  <c r="T577" i="14"/>
  <c r="T532" i="14"/>
  <c r="T485" i="14"/>
  <c r="T305" i="14"/>
  <c r="T139" i="14"/>
  <c r="T620" i="14"/>
  <c r="T691" i="14"/>
  <c r="T576" i="14"/>
  <c r="T175" i="14"/>
  <c r="T192" i="14"/>
  <c r="T242" i="14"/>
  <c r="T290" i="14"/>
  <c r="T530" i="14"/>
  <c r="T621" i="14"/>
  <c r="T439" i="14"/>
  <c r="T662" i="14"/>
  <c r="T249" i="14"/>
  <c r="T560" i="14"/>
  <c r="T597" i="14"/>
  <c r="T430" i="14"/>
  <c r="T407" i="14"/>
  <c r="T665" i="14"/>
  <c r="T58" i="14"/>
  <c r="T437" i="14"/>
  <c r="T761" i="14"/>
  <c r="T636" i="14"/>
  <c r="T607" i="14"/>
  <c r="T16" i="14"/>
  <c r="T50" i="14"/>
  <c r="T148" i="14"/>
  <c r="T328" i="14"/>
  <c r="T446" i="14"/>
  <c r="T683" i="14"/>
  <c r="T594" i="14"/>
  <c r="T539" i="14"/>
  <c r="T17" i="14"/>
  <c r="T320" i="14"/>
  <c r="T429" i="14"/>
  <c r="T604" i="14"/>
  <c r="T377" i="14"/>
  <c r="T717" i="14"/>
  <c r="T258" i="14"/>
  <c r="T108" i="14"/>
  <c r="T67" i="14"/>
  <c r="T191" i="14"/>
  <c r="T557" i="14"/>
  <c r="T117" i="14"/>
  <c r="T183" i="14"/>
  <c r="T318" i="14"/>
  <c r="T427" i="14"/>
  <c r="T593" i="14"/>
  <c r="T661" i="14"/>
  <c r="T613" i="14"/>
  <c r="T496" i="14"/>
  <c r="T600" i="14"/>
  <c r="T664" i="14"/>
  <c r="T370" i="14"/>
  <c r="T239" i="14"/>
  <c r="T500" i="14"/>
  <c r="T477" i="14"/>
  <c r="T381" i="14"/>
  <c r="T357" i="14"/>
  <c r="T245" i="14"/>
  <c r="T204" i="14"/>
  <c r="T131" i="14"/>
  <c r="T231" i="14"/>
  <c r="T326" i="14"/>
  <c r="T677" i="14"/>
  <c r="T721" i="14"/>
  <c r="T134" i="14"/>
  <c r="T737" i="14"/>
  <c r="T700" i="14"/>
  <c r="T361" i="14"/>
  <c r="T189" i="14"/>
  <c r="T123" i="14"/>
  <c r="T465" i="14"/>
  <c r="T725" i="14"/>
  <c r="T616" i="14"/>
  <c r="T332" i="14"/>
  <c r="T167" i="14"/>
  <c r="T707" i="14"/>
  <c r="T116" i="14"/>
  <c r="T270" i="14"/>
  <c r="T632" i="14"/>
  <c r="T682" i="14"/>
  <c r="T655" i="14"/>
  <c r="T79" i="14"/>
  <c r="T140" i="14"/>
  <c r="T438" i="14"/>
  <c r="T473" i="14"/>
  <c r="T234" i="14"/>
  <c r="T61" i="14"/>
  <c r="T110" i="14"/>
  <c r="T738" i="14"/>
  <c r="T81" i="14"/>
  <c r="T128" i="14"/>
  <c r="T138" i="14"/>
  <c r="T308" i="14"/>
  <c r="T316" i="14"/>
  <c r="T436" i="14"/>
  <c r="T752" i="14"/>
  <c r="T656" i="14"/>
  <c r="T40" i="14"/>
  <c r="T66" i="14"/>
  <c r="T106" i="14"/>
  <c r="T147" i="14"/>
  <c r="T289" i="14"/>
  <c r="T348" i="14"/>
  <c r="T472" i="14"/>
  <c r="T732" i="14"/>
  <c r="T724" i="14"/>
  <c r="T549" i="14"/>
  <c r="T8" i="14"/>
  <c r="T24" i="14"/>
  <c r="T99" i="14"/>
  <c r="T158" i="14"/>
  <c r="T263" i="14"/>
  <c r="T310" i="14"/>
  <c r="T568" i="14"/>
  <c r="T749" i="14"/>
  <c r="T633" i="14"/>
  <c r="T510" i="14"/>
  <c r="T483" i="14"/>
  <c r="T462" i="14"/>
  <c r="T331" i="14"/>
  <c r="T257" i="14"/>
  <c r="T143" i="14"/>
  <c r="T405" i="14"/>
  <c r="T638" i="14"/>
  <c r="T119" i="14"/>
  <c r="T102" i="14"/>
  <c r="T458" i="14"/>
  <c r="T744" i="14"/>
  <c r="T584" i="14"/>
  <c r="T394" i="14"/>
  <c r="T200" i="14"/>
  <c r="T38" i="14"/>
  <c r="T416" i="14"/>
  <c r="T699" i="14"/>
  <c r="T581" i="14"/>
  <c r="T525" i="14"/>
  <c r="T723" i="14"/>
  <c r="T676" i="14"/>
  <c r="T548" i="14"/>
  <c r="T540" i="14"/>
  <c r="T414" i="14"/>
  <c r="T355" i="14"/>
  <c r="T221" i="14"/>
  <c r="T211" i="14"/>
  <c r="T164" i="14"/>
  <c r="T18" i="14"/>
  <c r="T406" i="14"/>
  <c r="T111" i="14"/>
  <c r="T151" i="14"/>
  <c r="T766" i="14"/>
  <c r="T502" i="14"/>
  <c r="T692" i="14"/>
  <c r="T711" i="14"/>
  <c r="T519" i="14"/>
  <c r="T374" i="14"/>
  <c r="T45" i="14"/>
  <c r="T214" i="14"/>
  <c r="T545" i="14"/>
  <c r="T469" i="14"/>
  <c r="T731" i="14"/>
  <c r="T702" i="14"/>
  <c r="T451" i="14"/>
  <c r="T423" i="14"/>
  <c r="T403" i="14"/>
  <c r="T303" i="14"/>
  <c r="T92" i="14"/>
  <c r="T344" i="14"/>
  <c r="T244" i="14"/>
  <c r="T678" i="14"/>
  <c r="T686" i="14"/>
  <c r="T480" i="14"/>
  <c r="T769" i="14"/>
  <c r="T614" i="14"/>
  <c r="T256" i="14"/>
  <c r="T364" i="14"/>
  <c r="T356" i="14"/>
  <c r="T304" i="14"/>
  <c r="T52" i="14"/>
  <c r="T507" i="14"/>
  <c r="T668" i="14"/>
  <c r="T654" i="14"/>
  <c r="T646" i="14"/>
  <c r="T343" i="14"/>
  <c r="T91" i="14"/>
  <c r="T6" i="14"/>
  <c r="T35" i="14"/>
  <c r="T125" i="14"/>
  <c r="T396" i="14"/>
  <c r="T376" i="14"/>
  <c r="T291" i="14"/>
  <c r="T202" i="14"/>
  <c r="T165" i="14"/>
  <c r="T135" i="14"/>
  <c r="T383" i="14"/>
  <c r="T736" i="14"/>
  <c r="T716" i="14"/>
  <c r="T558" i="14"/>
  <c r="T159" i="14"/>
  <c r="T166" i="14"/>
  <c r="T606" i="14"/>
  <c r="T595" i="14"/>
  <c r="T574" i="14"/>
  <c r="T528" i="14"/>
  <c r="T474" i="14"/>
  <c r="T363" i="14"/>
  <c r="T330" i="14"/>
  <c r="T287" i="14"/>
  <c r="T241" i="14"/>
  <c r="T222" i="14"/>
  <c r="T456" i="14"/>
  <c r="T739" i="14"/>
  <c r="T748" i="14"/>
  <c r="T757" i="14"/>
  <c r="T651" i="14"/>
  <c r="T218" i="14"/>
  <c r="T371" i="14"/>
  <c r="M665" i="14"/>
  <c r="M507" i="14"/>
  <c r="M502" i="14"/>
  <c r="M678" i="14"/>
  <c r="M581" i="14"/>
  <c r="M405" i="14"/>
  <c r="M707" i="14"/>
  <c r="M673" i="14"/>
  <c r="M624" i="14"/>
  <c r="M643" i="14"/>
  <c r="M716" i="14"/>
  <c r="M611" i="14"/>
  <c r="M602" i="14"/>
  <c r="M545" i="14"/>
  <c r="M589" i="14"/>
  <c r="M563" i="14"/>
  <c r="M536" i="14"/>
  <c r="M525" i="14"/>
  <c r="M550" i="14"/>
  <c r="M558" i="14"/>
  <c r="M497" i="14"/>
  <c r="M487" i="14"/>
  <c r="M456" i="14"/>
  <c r="M448" i="14"/>
  <c r="M400" i="14"/>
  <c r="M480" i="14"/>
  <c r="M469" i="14"/>
  <c r="M389" i="14"/>
  <c r="M383" i="14"/>
  <c r="M441" i="14"/>
  <c r="M337" i="14"/>
  <c r="M321" i="14"/>
  <c r="M299" i="14"/>
  <c r="M371" i="14"/>
  <c r="M338" i="14"/>
  <c r="M350" i="14"/>
  <c r="M323" i="14"/>
  <c r="M313" i="14"/>
  <c r="M274" i="14"/>
  <c r="M208" i="14"/>
  <c r="M360" i="14"/>
  <c r="M248" i="14"/>
  <c r="M261" i="14"/>
  <c r="M420" i="14"/>
  <c r="M166" i="14"/>
  <c r="M122" i="14"/>
  <c r="M111" i="14"/>
  <c r="M195" i="14"/>
  <c r="M178" i="14"/>
  <c r="M173" i="14"/>
  <c r="M135" i="14"/>
  <c r="M296" i="14"/>
  <c r="M213" i="14"/>
  <c r="M119" i="14"/>
  <c r="M102" i="14"/>
  <c r="M62" i="14"/>
  <c r="M36" i="14"/>
  <c r="M11" i="14"/>
  <c r="M78" i="14"/>
  <c r="M186" i="14"/>
  <c r="M143" i="14"/>
  <c r="M44" i="14"/>
  <c r="M218" i="14"/>
  <c r="M94" i="14"/>
  <c r="M318" i="14"/>
  <c r="M91" i="14"/>
  <c r="M31" i="14"/>
  <c r="M20" i="14"/>
  <c r="M54" i="14"/>
  <c r="M41" i="14"/>
  <c r="M239" i="14"/>
  <c r="M2" i="14"/>
  <c r="M165" i="14"/>
  <c r="M73" i="14"/>
  <c r="M28" i="14"/>
  <c r="M12" i="14"/>
  <c r="M52" i="14"/>
  <c r="M19" i="14"/>
  <c r="M250" i="14"/>
  <c r="M226" i="14"/>
  <c r="M7" i="14"/>
  <c r="M159" i="14"/>
  <c r="M30" i="14"/>
  <c r="M366" i="14"/>
  <c r="M453" i="14"/>
  <c r="M294" i="14"/>
  <c r="M428" i="14"/>
  <c r="M684" i="14"/>
  <c r="M509" i="14"/>
  <c r="M210" i="14"/>
  <c r="M25" i="14"/>
  <c r="M38" i="14"/>
  <c r="M573" i="14"/>
  <c r="M582" i="14"/>
  <c r="M219" i="14"/>
  <c r="M275" i="14"/>
  <c r="M339" i="14"/>
  <c r="M538" i="14"/>
  <c r="M43" i="14"/>
  <c r="M372" i="14"/>
  <c r="M709" i="14"/>
  <c r="M121" i="14"/>
  <c r="M694" i="14"/>
  <c r="M729" i="14"/>
  <c r="M352" i="14"/>
  <c r="M640" i="14"/>
  <c r="M750" i="14"/>
  <c r="M706" i="14"/>
  <c r="M131" i="14"/>
  <c r="M72" i="14"/>
  <c r="M153" i="14"/>
  <c r="M730" i="14"/>
  <c r="M380" i="14"/>
  <c r="M67" i="14"/>
  <c r="M273" i="14"/>
  <c r="M265" i="14"/>
  <c r="M18" i="14"/>
  <c r="M461" i="14"/>
  <c r="M362" i="14"/>
  <c r="M53" i="14"/>
  <c r="M177" i="14"/>
  <c r="M440" i="14"/>
  <c r="M506" i="14"/>
  <c r="M6" i="14"/>
  <c r="M55" i="14"/>
  <c r="M74" i="14"/>
  <c r="M508" i="14"/>
  <c r="M672" i="14"/>
  <c r="M115" i="14"/>
  <c r="M336" i="14"/>
  <c r="M718" i="14"/>
  <c r="M100" i="14"/>
  <c r="M583" i="14"/>
  <c r="M51" i="14"/>
  <c r="M211" i="14"/>
  <c r="M80" i="14"/>
  <c r="M149" i="14"/>
  <c r="M562" i="14"/>
  <c r="M564" i="14"/>
  <c r="M756" i="14"/>
  <c r="M727" i="14"/>
  <c r="M698" i="14"/>
  <c r="M650" i="14"/>
  <c r="M599" i="14"/>
  <c r="M50" i="14"/>
  <c r="M267" i="14"/>
  <c r="M637" i="14"/>
  <c r="M629" i="14"/>
  <c r="M184" i="14"/>
  <c r="M645" i="14"/>
  <c r="M163" i="14"/>
  <c r="M35" i="14"/>
  <c r="M179" i="14"/>
  <c r="M196" i="14"/>
  <c r="M434" i="14"/>
  <c r="M181" i="14"/>
  <c r="M212" i="14"/>
  <c r="M537" i="14"/>
  <c r="M534" i="14"/>
  <c r="M450" i="14"/>
  <c r="M329" i="14"/>
  <c r="M233" i="14"/>
  <c r="M264" i="14"/>
  <c r="M561" i="14"/>
  <c r="M95" i="14"/>
  <c r="M152" i="14"/>
  <c r="M488" i="14"/>
  <c r="M687" i="14"/>
  <c r="M191" i="14"/>
  <c r="M70" i="14"/>
  <c r="M767" i="14"/>
  <c r="M401" i="14"/>
  <c r="M83" i="14"/>
  <c r="M120" i="14"/>
  <c r="M722" i="14"/>
  <c r="M630" i="14"/>
  <c r="M295" i="14"/>
  <c r="M126" i="14"/>
  <c r="M237" i="14"/>
  <c r="M297" i="14"/>
  <c r="M384" i="14"/>
  <c r="M610" i="14"/>
  <c r="M535" i="14"/>
  <c r="M433" i="14"/>
  <c r="M367" i="14"/>
  <c r="M260" i="14"/>
  <c r="M176" i="14"/>
  <c r="M482" i="14"/>
  <c r="M382" i="14"/>
  <c r="M546" i="14"/>
  <c r="M187" i="14"/>
  <c r="M56" i="14"/>
  <c r="M104" i="14"/>
  <c r="M145" i="14"/>
  <c r="M188" i="14"/>
  <c r="M229" i="14"/>
  <c r="M435" i="14"/>
  <c r="M552" i="14"/>
  <c r="M618" i="14"/>
  <c r="M657" i="14"/>
  <c r="M734" i="14"/>
  <c r="M671" i="14"/>
  <c r="M641" i="14"/>
  <c r="M479" i="14"/>
  <c r="M307" i="14"/>
  <c r="M206" i="14"/>
  <c r="M220" i="14"/>
  <c r="M82" i="14"/>
  <c r="M150" i="14"/>
  <c r="M612" i="14"/>
  <c r="M29" i="14"/>
  <c r="M63" i="14"/>
  <c r="M144" i="14"/>
  <c r="M459" i="14"/>
  <c r="M47" i="14"/>
  <c r="M170" i="14"/>
  <c r="M286" i="14"/>
  <c r="M489" i="14"/>
  <c r="M516" i="14"/>
  <c r="M705" i="14"/>
  <c r="M37" i="14"/>
  <c r="M544" i="14"/>
  <c r="M514" i="14"/>
  <c r="M399" i="14"/>
  <c r="M359" i="14"/>
  <c r="M298" i="14"/>
  <c r="M17" i="14"/>
  <c r="M40" i="14"/>
  <c r="M69" i="14"/>
  <c r="M243" i="14"/>
  <c r="M693" i="14"/>
  <c r="M254" i="14"/>
  <c r="M486" i="14"/>
  <c r="M481" i="14"/>
  <c r="M169" i="14"/>
  <c r="M411" i="14"/>
  <c r="M740" i="14"/>
  <c r="M765" i="14"/>
  <c r="M13" i="14"/>
  <c r="M137" i="14"/>
  <c r="M238" i="14"/>
  <c r="M252" i="14"/>
  <c r="M324" i="14"/>
  <c r="M375" i="14"/>
  <c r="M659" i="14"/>
  <c r="M598" i="14"/>
  <c r="M554" i="14"/>
  <c r="M625" i="14"/>
  <c r="M580" i="14"/>
  <c r="M247" i="14"/>
  <c r="M225" i="14"/>
  <c r="M392" i="14"/>
  <c r="M302" i="14"/>
  <c r="M685" i="14"/>
  <c r="M228" i="14"/>
  <c r="M696" i="14"/>
  <c r="M663" i="14"/>
  <c r="M96" i="14"/>
  <c r="M127" i="14"/>
  <c r="M341" i="14"/>
  <c r="M565" i="14"/>
  <c r="M688" i="14"/>
  <c r="M710" i="14"/>
  <c r="M751" i="14"/>
  <c r="M617" i="14"/>
  <c r="M556" i="14"/>
  <c r="M524" i="14"/>
  <c r="M468" i="14"/>
  <c r="M419" i="14"/>
  <c r="M334" i="14"/>
  <c r="M172" i="14"/>
  <c r="M447" i="14"/>
  <c r="M547" i="14"/>
  <c r="M342" i="14"/>
  <c r="M124" i="14"/>
  <c r="M412" i="14"/>
  <c r="M301" i="14"/>
  <c r="M112" i="14"/>
  <c r="M285" i="14"/>
  <c r="M314" i="14"/>
  <c r="M551" i="14"/>
  <c r="M626" i="14"/>
  <c r="M679" i="14"/>
  <c r="M113" i="14"/>
  <c r="M268" i="14"/>
  <c r="M300" i="14"/>
  <c r="M315" i="14"/>
  <c r="M386" i="14"/>
  <c r="M415" i="14"/>
  <c r="M464" i="14"/>
  <c r="M499" i="14"/>
  <c r="M409" i="14"/>
  <c r="M388" i="14"/>
  <c r="M156" i="14"/>
  <c r="M319" i="14"/>
  <c r="M745" i="14"/>
  <c r="M674" i="14"/>
  <c r="M45" i="14"/>
  <c r="M85" i="14"/>
  <c r="M373" i="14"/>
  <c r="M498" i="14"/>
  <c r="M572" i="14"/>
  <c r="M180" i="14"/>
  <c r="M680" i="14"/>
  <c r="M726" i="14"/>
  <c r="M714" i="14"/>
  <c r="M543" i="14"/>
  <c r="M666" i="14"/>
  <c r="M421" i="14"/>
  <c r="M642" i="14"/>
  <c r="M349" i="14"/>
  <c r="M118" i="14"/>
  <c r="M569" i="14"/>
  <c r="M413" i="14"/>
  <c r="M136" i="14"/>
  <c r="M251" i="14"/>
  <c r="M735" i="14"/>
  <c r="M5" i="14"/>
  <c r="M21" i="14"/>
  <c r="M64" i="14"/>
  <c r="M197" i="14"/>
  <c r="M443" i="14"/>
  <c r="M575" i="14"/>
  <c r="M741" i="14"/>
  <c r="M609" i="14"/>
  <c r="M603" i="14"/>
  <c r="M588" i="14"/>
  <c r="M491" i="14"/>
  <c r="M457" i="14"/>
  <c r="M217" i="14"/>
  <c r="M133" i="14"/>
  <c r="M675" i="14"/>
  <c r="M605" i="14"/>
  <c r="M194" i="14"/>
  <c r="M570" i="14"/>
  <c r="M758" i="14"/>
  <c r="M322" i="14"/>
  <c r="M442" i="14"/>
  <c r="M715" i="14"/>
  <c r="M75" i="14"/>
  <c r="M86" i="14"/>
  <c r="M277" i="14"/>
  <c r="M764" i="14"/>
  <c r="M478" i="14"/>
  <c r="M513" i="14"/>
  <c r="M155" i="14"/>
  <c r="M109" i="14"/>
  <c r="M311" i="14"/>
  <c r="M10" i="14"/>
  <c r="M105" i="14"/>
  <c r="M492" i="14"/>
  <c r="M762" i="14"/>
  <c r="M608" i="14"/>
  <c r="M365" i="14"/>
  <c r="M281" i="14"/>
  <c r="M235" i="14"/>
  <c r="M517" i="14"/>
  <c r="M417" i="14"/>
  <c r="M223" i="14"/>
  <c r="M98" i="14"/>
  <c r="M201" i="14"/>
  <c r="M660" i="14"/>
  <c r="M615" i="14"/>
  <c r="M3" i="14"/>
  <c r="M9" i="14"/>
  <c r="M697" i="14"/>
  <c r="M523" i="14"/>
  <c r="M224" i="14"/>
  <c r="M16" i="14"/>
  <c r="M142" i="14"/>
  <c r="M425" i="14"/>
  <c r="M648" i="14"/>
  <c r="M553" i="14"/>
  <c r="M42" i="14"/>
  <c r="M402" i="14"/>
  <c r="M199" i="14"/>
  <c r="M312" i="14"/>
  <c r="M623" i="14"/>
  <c r="M390" i="14"/>
  <c r="M444" i="14"/>
  <c r="M754" i="14"/>
  <c r="M397" i="14"/>
  <c r="M77" i="14"/>
  <c r="M521" i="14"/>
  <c r="M452" i="14"/>
  <c r="M15" i="14"/>
  <c r="M628" i="14"/>
  <c r="M755" i="14"/>
  <c r="M490" i="14"/>
  <c r="M398" i="14"/>
  <c r="M333" i="14"/>
  <c r="M293" i="14"/>
  <c r="M259" i="14"/>
  <c r="M205" i="14"/>
  <c r="M168" i="14"/>
  <c r="M71" i="14"/>
  <c r="M622" i="14"/>
  <c r="M653" i="14"/>
  <c r="M101" i="14"/>
  <c r="M704" i="14"/>
  <c r="M635" i="14"/>
  <c r="M701" i="14"/>
  <c r="M527" i="14"/>
  <c r="M471" i="14"/>
  <c r="M590" i="14"/>
  <c r="M154" i="14"/>
  <c r="M520" i="14"/>
  <c r="M345" i="14"/>
  <c r="M292" i="14"/>
  <c r="M240" i="14"/>
  <c r="M585" i="14"/>
  <c r="M467" i="14"/>
  <c r="M431" i="14"/>
  <c r="M408" i="14"/>
  <c r="M103" i="14"/>
  <c r="M768" i="14"/>
  <c r="M353" i="14"/>
  <c r="M283" i="14"/>
  <c r="M255" i="14"/>
  <c r="M670" i="14"/>
  <c r="M542" i="14"/>
  <c r="M49" i="14"/>
  <c r="M182" i="14"/>
  <c r="M426" i="14"/>
  <c r="M484" i="14"/>
  <c r="M578" i="14"/>
  <c r="M385" i="14"/>
  <c r="M358" i="14"/>
  <c r="M369" i="14"/>
  <c r="M278" i="14"/>
  <c r="M347" i="14"/>
  <c r="M33" i="14"/>
  <c r="M708" i="14"/>
  <c r="M253" i="14"/>
  <c r="M162" i="14"/>
  <c r="M87" i="14"/>
  <c r="M325" i="14"/>
  <c r="M387" i="14"/>
  <c r="M713" i="14"/>
  <c r="M512" i="14"/>
  <c r="M130" i="14"/>
  <c r="M157" i="14"/>
  <c r="M279" i="14"/>
  <c r="M445" i="14"/>
  <c r="M647" i="14"/>
  <c r="M587" i="14"/>
  <c r="M455" i="14"/>
  <c r="M418" i="14"/>
  <c r="M346" i="14"/>
  <c r="M114" i="14"/>
  <c r="M207" i="14"/>
  <c r="M495" i="14"/>
  <c r="M522" i="14"/>
  <c r="M454" i="14"/>
  <c r="M4" i="14"/>
  <c r="M22" i="14"/>
  <c r="M27" i="14"/>
  <c r="M46" i="14"/>
  <c r="M193" i="14"/>
  <c r="M161" i="14"/>
  <c r="M404" i="14"/>
  <c r="M505" i="14"/>
  <c r="M190" i="14"/>
  <c r="M586" i="14"/>
  <c r="M378" i="14"/>
  <c r="M424" i="14"/>
  <c r="M160" i="14"/>
  <c r="M533" i="14"/>
  <c r="M216" i="14"/>
  <c r="M34" i="14"/>
  <c r="M518" i="14"/>
  <c r="M146" i="14"/>
  <c r="M230" i="14"/>
  <c r="M690" i="14"/>
  <c r="M354" i="14"/>
  <c r="M504" i="14"/>
  <c r="M644" i="14"/>
  <c r="M460" i="14"/>
  <c r="M48" i="14"/>
  <c r="M288" i="14"/>
  <c r="M742" i="14"/>
  <c r="M466" i="14"/>
  <c r="M592" i="14"/>
  <c r="M719" i="14"/>
  <c r="M753" i="14"/>
  <c r="M541" i="14"/>
  <c r="M32" i="14"/>
  <c r="M649" i="14"/>
  <c r="M306" i="14"/>
  <c r="M246" i="14"/>
  <c r="M395" i="14"/>
  <c r="M759" i="14"/>
  <c r="M76" i="14"/>
  <c r="M555" i="14"/>
  <c r="M631" i="14"/>
  <c r="M591" i="14"/>
  <c r="M93" i="14"/>
  <c r="M747" i="14"/>
  <c r="M340" i="14"/>
  <c r="M579" i="14"/>
  <c r="M681" i="14"/>
  <c r="M639" i="14"/>
  <c r="M317" i="14"/>
  <c r="M493" i="14"/>
  <c r="M529" i="14"/>
  <c r="M763" i="14"/>
  <c r="M712" i="14"/>
  <c r="M669" i="14"/>
  <c r="M439" i="14"/>
  <c r="M667" i="14"/>
  <c r="M613" i="14"/>
  <c r="M422" i="14"/>
  <c r="M110" i="14"/>
  <c r="M249" i="14"/>
  <c r="M652" i="14"/>
  <c r="M209" i="14"/>
  <c r="M65" i="14"/>
  <c r="M262" i="14"/>
  <c r="M326" i="14"/>
  <c r="M743" i="14"/>
  <c r="M531" i="14"/>
  <c r="M148" i="14"/>
  <c r="M290" i="14"/>
  <c r="M328" i="14"/>
  <c r="M494" i="14"/>
  <c r="M760" i="14"/>
  <c r="M731" i="14"/>
  <c r="M60" i="14"/>
  <c r="M134" i="14"/>
  <c r="M738" i="14"/>
  <c r="M327" i="14"/>
  <c r="M377" i="14"/>
  <c r="M465" i="14"/>
  <c r="M500" i="14"/>
  <c r="M689" i="14"/>
  <c r="M532" i="14"/>
  <c r="M381" i="14"/>
  <c r="M88" i="14"/>
  <c r="M691" i="14"/>
  <c r="M655" i="14"/>
  <c r="M476" i="14"/>
  <c r="M117" i="14"/>
  <c r="M175" i="14"/>
  <c r="M568" i="14"/>
  <c r="M744" i="14"/>
  <c r="M141" i="14"/>
  <c r="M234" i="14"/>
  <c r="M594" i="14"/>
  <c r="M746" i="14"/>
  <c r="M61" i="14"/>
  <c r="M737" i="14"/>
  <c r="M526" i="14"/>
  <c r="M227" i="14"/>
  <c r="M97" i="14"/>
  <c r="M138" i="14"/>
  <c r="M308" i="14"/>
  <c r="M430" i="14"/>
  <c r="M407" i="14"/>
  <c r="M108" i="14"/>
  <c r="M557" i="14"/>
  <c r="M732" i="14"/>
  <c r="M703" i="14"/>
  <c r="M549" i="14"/>
  <c r="M24" i="14"/>
  <c r="M107" i="14"/>
  <c r="M271" i="14"/>
  <c r="M310" i="14"/>
  <c r="M379" i="14"/>
  <c r="M393" i="14"/>
  <c r="M446" i="14"/>
  <c r="M683" i="14"/>
  <c r="M272" i="14"/>
  <c r="M664" i="14"/>
  <c r="M604" i="14"/>
  <c r="M123" i="14"/>
  <c r="M171" i="14"/>
  <c r="M436" i="14"/>
  <c r="M566" i="14"/>
  <c r="M733" i="14"/>
  <c r="M725" i="14"/>
  <c r="M258" i="14"/>
  <c r="M215" i="14"/>
  <c r="M66" i="14"/>
  <c r="M270" i="14"/>
  <c r="M437" i="14"/>
  <c r="M501" i="14"/>
  <c r="M677" i="14"/>
  <c r="M59" i="14"/>
  <c r="M89" i="14"/>
  <c r="M183" i="14"/>
  <c r="M232" i="14"/>
  <c r="M351" i="14"/>
  <c r="M438" i="14"/>
  <c r="M335" i="14"/>
  <c r="M429" i="14"/>
  <c r="M496" i="14"/>
  <c r="M128" i="14"/>
  <c r="M752" i="14"/>
  <c r="M616" i="14"/>
  <c r="M485" i="14"/>
  <c r="M477" i="14"/>
  <c r="M357" i="14"/>
  <c r="M204" i="14"/>
  <c r="M106" i="14"/>
  <c r="M147" i="14"/>
  <c r="M309" i="14"/>
  <c r="M391" i="14"/>
  <c r="M620" i="14"/>
  <c r="M68" i="14"/>
  <c r="M99" i="14"/>
  <c r="M132" i="14"/>
  <c r="M158" i="14"/>
  <c r="M203" i="14"/>
  <c r="M473" i="14"/>
  <c r="M503" i="14"/>
  <c r="M621" i="14"/>
  <c r="M90" i="14"/>
  <c r="M475" i="14"/>
  <c r="M721" i="14"/>
  <c r="M185" i="14"/>
  <c r="M700" i="14"/>
  <c r="M470" i="14"/>
  <c r="M370" i="14"/>
  <c r="M276" i="14"/>
  <c r="M189" i="14"/>
  <c r="M81" i="14"/>
  <c r="M316" i="14"/>
  <c r="M619" i="14"/>
  <c r="M597" i="14"/>
  <c r="M577" i="14"/>
  <c r="M332" i="14"/>
  <c r="M174" i="14"/>
  <c r="M289" i="14"/>
  <c r="M632" i="14"/>
  <c r="M761" i="14"/>
  <c r="M463" i="14"/>
  <c r="M79" i="14"/>
  <c r="M140" i="14"/>
  <c r="M192" i="14"/>
  <c r="M280" i="14"/>
  <c r="M427" i="14"/>
  <c r="M530" i="14"/>
  <c r="M600" i="14"/>
  <c r="M449" i="14"/>
  <c r="M198" i="14"/>
  <c r="M658" i="14"/>
  <c r="M656" i="14"/>
  <c r="M23" i="14"/>
  <c r="M58" i="14"/>
  <c r="M231" i="14"/>
  <c r="M348" i="14"/>
  <c r="M472" i="14"/>
  <c r="M567" i="14"/>
  <c r="M724" i="14"/>
  <c r="M636" i="14"/>
  <c r="M607" i="14"/>
  <c r="M596" i="14"/>
  <c r="M576" i="14"/>
  <c r="M242" i="14"/>
  <c r="M263" i="14"/>
  <c r="M559" i="14"/>
  <c r="M593" i="14"/>
  <c r="M692" i="14"/>
  <c r="M662" i="14"/>
  <c r="M539" i="14"/>
  <c r="M282" i="14"/>
  <c r="M320" i="14"/>
  <c r="M560" i="14"/>
  <c r="M361" i="14"/>
  <c r="M57" i="14"/>
  <c r="M269" i="14"/>
  <c r="M717" i="14"/>
  <c r="M305" i="14"/>
  <c r="M245" i="14"/>
  <c r="M167" i="14"/>
  <c r="M116" i="14"/>
  <c r="M139" i="14"/>
  <c r="M682" i="14"/>
  <c r="M511" i="14"/>
  <c r="M634" i="14"/>
  <c r="M723" i="14"/>
  <c r="M614" i="14"/>
  <c r="M528" i="14"/>
  <c r="M221" i="14"/>
  <c r="M344" i="14"/>
  <c r="M736" i="14"/>
  <c r="M627" i="14"/>
  <c r="M458" i="14"/>
  <c r="M432" i="14"/>
  <c r="M769" i="14"/>
  <c r="M606" i="14"/>
  <c r="M423" i="14"/>
  <c r="M414" i="14"/>
  <c r="M343" i="14"/>
  <c r="M125" i="14"/>
  <c r="M8" i="14"/>
  <c r="M291" i="14"/>
  <c r="M244" i="14"/>
  <c r="M92" i="14"/>
  <c r="M236" i="14"/>
  <c r="M284" i="14"/>
  <c r="M728" i="14"/>
  <c r="M601" i="14"/>
  <c r="M661" i="14"/>
  <c r="M702" i="14"/>
  <c r="M519" i="14"/>
  <c r="M474" i="14"/>
  <c r="M303" i="14"/>
  <c r="M287" i="14"/>
  <c r="M256" i="14"/>
  <c r="M14" i="14"/>
  <c r="M39" i="14"/>
  <c r="M406" i="14"/>
  <c r="M364" i="14"/>
  <c r="M651" i="14"/>
  <c r="M668" i="14"/>
  <c r="M654" i="14"/>
  <c r="M646" i="14"/>
  <c r="M483" i="14"/>
  <c r="M200" i="14"/>
  <c r="M257" i="14"/>
  <c r="M84" i="14"/>
  <c r="M638" i="14"/>
  <c r="M151" i="14"/>
  <c r="M515" i="14"/>
  <c r="M711" i="14"/>
  <c r="M595" i="14"/>
  <c r="M574" i="14"/>
  <c r="M403" i="14"/>
  <c r="M330" i="14"/>
  <c r="M241" i="14"/>
  <c r="M164" i="14"/>
  <c r="M356" i="14"/>
  <c r="M202" i="14"/>
  <c r="M739" i="14"/>
  <c r="M748" i="14"/>
  <c r="M766" i="14"/>
  <c r="M699" i="14"/>
  <c r="M266" i="14"/>
  <c r="M757" i="14"/>
  <c r="M540" i="14"/>
  <c r="M510" i="14"/>
  <c r="M462" i="14"/>
  <c r="M451" i="14"/>
  <c r="M396" i="14"/>
  <c r="M331" i="14"/>
  <c r="M129" i="14"/>
  <c r="M720" i="14"/>
  <c r="M676" i="14"/>
  <c r="M584" i="14"/>
  <c r="M394" i="14"/>
  <c r="M374" i="14"/>
  <c r="M26" i="14"/>
  <c r="M416" i="14"/>
  <c r="M304" i="14"/>
  <c r="M214" i="14"/>
  <c r="M571" i="14"/>
  <c r="M695" i="14"/>
  <c r="M410" i="14"/>
  <c r="M749" i="14"/>
  <c r="M633" i="14"/>
  <c r="M548" i="14"/>
  <c r="M363" i="14"/>
  <c r="M355" i="14"/>
  <c r="M376" i="14"/>
  <c r="M222" i="14"/>
  <c r="M686" i="14"/>
  <c r="M368" i="14"/>
  <c r="N678" i="14"/>
  <c r="N624" i="14"/>
  <c r="N602" i="14"/>
  <c r="N563" i="14"/>
  <c r="N497" i="14"/>
  <c r="N766" i="14"/>
  <c r="N627" i="14"/>
  <c r="N643" i="14"/>
  <c r="N686" i="14"/>
  <c r="N558" i="14"/>
  <c r="N550" i="14"/>
  <c r="N601" i="14"/>
  <c r="N545" i="14"/>
  <c r="N507" i="14"/>
  <c r="N536" i="14"/>
  <c r="N525" i="14"/>
  <c r="N410" i="14"/>
  <c r="N368" i="14"/>
  <c r="N480" i="14"/>
  <c r="N469" i="14"/>
  <c r="N458" i="14"/>
  <c r="N420" i="14"/>
  <c r="N441" i="14"/>
  <c r="N389" i="14"/>
  <c r="N383" i="14"/>
  <c r="N456" i="14"/>
  <c r="N448" i="14"/>
  <c r="N432" i="14"/>
  <c r="N400" i="14"/>
  <c r="N371" i="14"/>
  <c r="N338" i="14"/>
  <c r="N350" i="14"/>
  <c r="N323" i="14"/>
  <c r="N360" i="14"/>
  <c r="N296" i="14"/>
  <c r="N274" i="14"/>
  <c r="N299" i="14"/>
  <c r="N236" i="14"/>
  <c r="N248" i="14"/>
  <c r="N195" i="14"/>
  <c r="N178" i="14"/>
  <c r="N173" i="14"/>
  <c r="N62" i="14"/>
  <c r="N266" i="14"/>
  <c r="N151" i="14"/>
  <c r="N135" i="14"/>
  <c r="N102" i="14"/>
  <c r="N284" i="14"/>
  <c r="N218" i="14"/>
  <c r="N208" i="14"/>
  <c r="N186" i="14"/>
  <c r="N119" i="14"/>
  <c r="N78" i="14"/>
  <c r="N166" i="14"/>
  <c r="N122" i="14"/>
  <c r="N84" i="14"/>
  <c r="N143" i="14"/>
  <c r="N261" i="14"/>
  <c r="N94" i="14"/>
  <c r="N54" i="14"/>
  <c r="N250" i="14"/>
  <c r="N8" i="14"/>
  <c r="N44" i="14"/>
  <c r="N20" i="14"/>
  <c r="N165" i="14"/>
  <c r="N73" i="14"/>
  <c r="N28" i="14"/>
  <c r="N52" i="14"/>
  <c r="N7" i="14"/>
  <c r="N31" i="14"/>
  <c r="N11" i="14"/>
  <c r="N24" i="14"/>
  <c r="N14" i="14"/>
  <c r="N159" i="14"/>
  <c r="N39" i="14"/>
  <c r="N364" i="14"/>
  <c r="N41" i="14"/>
  <c r="N36" i="14"/>
  <c r="N19" i="14"/>
  <c r="N13" i="14"/>
  <c r="N99" i="14"/>
  <c r="N142" i="14"/>
  <c r="N34" i="14"/>
  <c r="N100" i="14"/>
  <c r="N149" i="14"/>
  <c r="N582" i="14"/>
  <c r="N352" i="14"/>
  <c r="N508" i="14"/>
  <c r="N603" i="14"/>
  <c r="N265" i="14"/>
  <c r="N538" i="14"/>
  <c r="N537" i="14"/>
  <c r="N55" i="14"/>
  <c r="N196" i="14"/>
  <c r="N434" i="14"/>
  <c r="N672" i="14"/>
  <c r="N767" i="14"/>
  <c r="N718" i="14"/>
  <c r="N629" i="14"/>
  <c r="N51" i="14"/>
  <c r="N730" i="14"/>
  <c r="N583" i="14"/>
  <c r="N509" i="14"/>
  <c r="N264" i="14"/>
  <c r="N461" i="14"/>
  <c r="N212" i="14"/>
  <c r="N336" i="14"/>
  <c r="N637" i="14"/>
  <c r="N184" i="14"/>
  <c r="N294" i="14"/>
  <c r="N450" i="14"/>
  <c r="N163" i="14"/>
  <c r="N9" i="14"/>
  <c r="N80" i="14"/>
  <c r="N666" i="14"/>
  <c r="N506" i="14"/>
  <c r="N421" i="14"/>
  <c r="N219" i="14"/>
  <c r="N179" i="14"/>
  <c r="N625" i="14"/>
  <c r="N116" i="14"/>
  <c r="N283" i="14"/>
  <c r="N35" i="14"/>
  <c r="N401" i="14"/>
  <c r="N329" i="14"/>
  <c r="N30" i="14"/>
  <c r="N380" i="14"/>
  <c r="N722" i="14"/>
  <c r="N709" i="14"/>
  <c r="N440" i="14"/>
  <c r="N95" i="14"/>
  <c r="N152" i="14"/>
  <c r="N297" i="14"/>
  <c r="N384" i="14"/>
  <c r="N488" i="14"/>
  <c r="N640" i="14"/>
  <c r="N756" i="14"/>
  <c r="N610" i="14"/>
  <c r="N70" i="14"/>
  <c r="N25" i="14"/>
  <c r="N534" i="14"/>
  <c r="N645" i="14"/>
  <c r="N561" i="14"/>
  <c r="N295" i="14"/>
  <c r="N562" i="14"/>
  <c r="N237" i="14"/>
  <c r="N650" i="14"/>
  <c r="N453" i="14"/>
  <c r="N684" i="14"/>
  <c r="N372" i="14"/>
  <c r="N210" i="14"/>
  <c r="N83" i="14"/>
  <c r="N630" i="14"/>
  <c r="N362" i="14"/>
  <c r="N121" i="14"/>
  <c r="N729" i="14"/>
  <c r="N126" i="14"/>
  <c r="N275" i="14"/>
  <c r="N339" i="14"/>
  <c r="N698" i="14"/>
  <c r="N642" i="14"/>
  <c r="N33" i="14"/>
  <c r="N45" i="14"/>
  <c r="N428" i="14"/>
  <c r="N233" i="14"/>
  <c r="N68" i="14"/>
  <c r="N573" i="14"/>
  <c r="N177" i="14"/>
  <c r="N694" i="14"/>
  <c r="N74" i="14"/>
  <c r="N564" i="14"/>
  <c r="N750" i="14"/>
  <c r="N727" i="14"/>
  <c r="N479" i="14"/>
  <c r="N457" i="14"/>
  <c r="N206" i="14"/>
  <c r="N38" i="14"/>
  <c r="N69" i="14"/>
  <c r="N243" i="14"/>
  <c r="N605" i="14"/>
  <c r="N342" i="14"/>
  <c r="N254" i="14"/>
  <c r="N220" i="14"/>
  <c r="N82" i="14"/>
  <c r="N612" i="14"/>
  <c r="N251" i="14"/>
  <c r="N411" i="14"/>
  <c r="N551" i="14"/>
  <c r="N626" i="14"/>
  <c r="N765" i="14"/>
  <c r="N137" i="14"/>
  <c r="N170" i="14"/>
  <c r="N180" i="14"/>
  <c r="N268" i="14"/>
  <c r="N617" i="14"/>
  <c r="N609" i="14"/>
  <c r="N580" i="14"/>
  <c r="N544" i="14"/>
  <c r="N298" i="14"/>
  <c r="N247" i="14"/>
  <c r="N217" i="14"/>
  <c r="N172" i="14"/>
  <c r="N392" i="14"/>
  <c r="N486" i="14"/>
  <c r="N481" i="14"/>
  <c r="N412" i="14"/>
  <c r="N85" i="14"/>
  <c r="N103" i="14"/>
  <c r="N228" i="14"/>
  <c r="N373" i="14"/>
  <c r="N696" i="14"/>
  <c r="N86" i="14"/>
  <c r="N96" i="14"/>
  <c r="N277" i="14"/>
  <c r="N628" i="14"/>
  <c r="N710" i="14"/>
  <c r="N734" i="14"/>
  <c r="N598" i="14"/>
  <c r="N533" i="14"/>
  <c r="N588" i="14"/>
  <c r="N514" i="14"/>
  <c r="N367" i="14"/>
  <c r="N334" i="14"/>
  <c r="N6" i="14"/>
  <c r="N273" i="14"/>
  <c r="N685" i="14"/>
  <c r="N301" i="14"/>
  <c r="N679" i="14"/>
  <c r="N663" i="14"/>
  <c r="N145" i="14"/>
  <c r="N188" i="14"/>
  <c r="N238" i="14"/>
  <c r="N286" i="14"/>
  <c r="N315" i="14"/>
  <c r="N499" i="14"/>
  <c r="N618" i="14"/>
  <c r="N688" i="14"/>
  <c r="N697" i="14"/>
  <c r="N649" i="14"/>
  <c r="N687" i="14"/>
  <c r="N556" i="14"/>
  <c r="N419" i="14"/>
  <c r="N260" i="14"/>
  <c r="N156" i="14"/>
  <c r="N12" i="14"/>
  <c r="N29" i="14"/>
  <c r="N133" i="14"/>
  <c r="N447" i="14"/>
  <c r="N547" i="14"/>
  <c r="N43" i="14"/>
  <c r="N150" i="14"/>
  <c r="N570" i="14"/>
  <c r="N63" i="14"/>
  <c r="N187" i="14"/>
  <c r="N285" i="14"/>
  <c r="N314" i="14"/>
  <c r="N715" i="14"/>
  <c r="N64" i="14"/>
  <c r="N153" i="14"/>
  <c r="N300" i="14"/>
  <c r="N386" i="14"/>
  <c r="N489" i="14"/>
  <c r="N565" i="14"/>
  <c r="N680" i="14"/>
  <c r="N764" i="14"/>
  <c r="N726" i="14"/>
  <c r="N714" i="14"/>
  <c r="N706" i="14"/>
  <c r="N535" i="14"/>
  <c r="N491" i="14"/>
  <c r="N409" i="14"/>
  <c r="N349" i="14"/>
  <c r="N118" i="14"/>
  <c r="N72" i="14"/>
  <c r="N319" i="14"/>
  <c r="N693" i="14"/>
  <c r="N745" i="14"/>
  <c r="N482" i="14"/>
  <c r="N674" i="14"/>
  <c r="N546" i="14"/>
  <c r="N229" i="14"/>
  <c r="N252" i="14"/>
  <c r="N415" i="14"/>
  <c r="N599" i="14"/>
  <c r="N468" i="14"/>
  <c r="N399" i="14"/>
  <c r="N388" i="14"/>
  <c r="N176" i="14"/>
  <c r="N675" i="14"/>
  <c r="N413" i="14"/>
  <c r="N194" i="14"/>
  <c r="N758" i="14"/>
  <c r="N144" i="14"/>
  <c r="N322" i="14"/>
  <c r="N735" i="14"/>
  <c r="N75" i="14"/>
  <c r="N127" i="14"/>
  <c r="N552" i="14"/>
  <c r="N575" i="14"/>
  <c r="N543" i="14"/>
  <c r="N433" i="14"/>
  <c r="N225" i="14"/>
  <c r="N26" i="14"/>
  <c r="N569" i="14"/>
  <c r="N124" i="14"/>
  <c r="N136" i="14"/>
  <c r="N267" i="14"/>
  <c r="N498" i="14"/>
  <c r="N740" i="14"/>
  <c r="N56" i="14"/>
  <c r="N113" i="14"/>
  <c r="N341" i="14"/>
  <c r="N516" i="14"/>
  <c r="N755" i="14"/>
  <c r="N641" i="14"/>
  <c r="N524" i="14"/>
  <c r="N359" i="14"/>
  <c r="N307" i="14"/>
  <c r="N302" i="14"/>
  <c r="N382" i="14"/>
  <c r="N112" i="14"/>
  <c r="N169" i="14"/>
  <c r="N442" i="14"/>
  <c r="N459" i="14"/>
  <c r="N572" i="14"/>
  <c r="N47" i="14"/>
  <c r="N197" i="14"/>
  <c r="N375" i="14"/>
  <c r="N435" i="14"/>
  <c r="N443" i="14"/>
  <c r="N464" i="14"/>
  <c r="N657" i="14"/>
  <c r="N751" i="14"/>
  <c r="N705" i="14"/>
  <c r="N671" i="14"/>
  <c r="N659" i="14"/>
  <c r="N478" i="14"/>
  <c r="N418" i="14"/>
  <c r="N398" i="14"/>
  <c r="N333" i="14"/>
  <c r="N293" i="14"/>
  <c r="N259" i="14"/>
  <c r="N246" i="14"/>
  <c r="N205" i="14"/>
  <c r="N168" i="14"/>
  <c r="N71" i="14"/>
  <c r="N49" i="14"/>
  <c r="N622" i="14"/>
  <c r="N101" i="14"/>
  <c r="N704" i="14"/>
  <c r="N648" i="14"/>
  <c r="N635" i="14"/>
  <c r="N402" i="14"/>
  <c r="N199" i="14"/>
  <c r="N235" i="14"/>
  <c r="N623" i="14"/>
  <c r="N644" i="14"/>
  <c r="N22" i="14"/>
  <c r="N288" i="14"/>
  <c r="N579" i="14"/>
  <c r="N130" i="14"/>
  <c r="N378" i="14"/>
  <c r="N439" i="14"/>
  <c r="N741" i="14"/>
  <c r="N5" i="14"/>
  <c r="N518" i="14"/>
  <c r="N555" i="14"/>
  <c r="N768" i="14"/>
  <c r="N591" i="14"/>
  <c r="N161" i="14"/>
  <c r="N747" i="14"/>
  <c r="N253" i="14"/>
  <c r="N115" i="14"/>
  <c r="N154" i="14"/>
  <c r="N542" i="14"/>
  <c r="N763" i="14"/>
  <c r="N452" i="14"/>
  <c r="N587" i="14"/>
  <c r="N523" i="14"/>
  <c r="N467" i="14"/>
  <c r="N431" i="14"/>
  <c r="N358" i="14"/>
  <c r="N216" i="14"/>
  <c r="N76" i="14"/>
  <c r="N425" i="14"/>
  <c r="N690" i="14"/>
  <c r="N608" i="14"/>
  <c r="N365" i="14"/>
  <c r="N504" i="14"/>
  <c r="N404" i="14"/>
  <c r="N708" i="14"/>
  <c r="N340" i="14"/>
  <c r="N670" i="14"/>
  <c r="N639" i="14"/>
  <c r="N157" i="14"/>
  <c r="N182" i="14"/>
  <c r="N660" i="14"/>
  <c r="N712" i="14"/>
  <c r="N585" i="14"/>
  <c r="N484" i="14"/>
  <c r="N424" i="14"/>
  <c r="N4" i="14"/>
  <c r="N17" i="14"/>
  <c r="N207" i="14"/>
  <c r="N759" i="14"/>
  <c r="N369" i="14"/>
  <c r="N492" i="14"/>
  <c r="N354" i="14"/>
  <c r="N701" i="14"/>
  <c r="N527" i="14"/>
  <c r="N590" i="14"/>
  <c r="N190" i="14"/>
  <c r="N325" i="14"/>
  <c r="N387" i="14"/>
  <c r="N681" i="14"/>
  <c r="N713" i="14"/>
  <c r="N77" i="14"/>
  <c r="N98" i="14"/>
  <c r="N719" i="14"/>
  <c r="N513" i="14"/>
  <c r="N490" i="14"/>
  <c r="N366" i="14"/>
  <c r="N346" i="14"/>
  <c r="N155" i="14"/>
  <c r="N23" i="14"/>
  <c r="N42" i="14"/>
  <c r="N109" i="14"/>
  <c r="N395" i="14"/>
  <c r="N105" i="14"/>
  <c r="N146" i="14"/>
  <c r="N230" i="14"/>
  <c r="N522" i="14"/>
  <c r="N16" i="14"/>
  <c r="N193" i="14"/>
  <c r="N353" i="14"/>
  <c r="N505" i="14"/>
  <c r="N460" i="14"/>
  <c r="N48" i="14"/>
  <c r="N742" i="14"/>
  <c r="N754" i="14"/>
  <c r="N466" i="14"/>
  <c r="N397" i="14"/>
  <c r="N445" i="14"/>
  <c r="N669" i="14"/>
  <c r="N647" i="14"/>
  <c r="N37" i="14"/>
  <c r="N53" i="14"/>
  <c r="N104" i="14"/>
  <c r="N160" i="14"/>
  <c r="N335" i="14"/>
  <c r="N578" i="14"/>
  <c r="N306" i="14"/>
  <c r="N495" i="14"/>
  <c r="N653" i="14"/>
  <c r="N181" i="14"/>
  <c r="N347" i="14"/>
  <c r="N631" i="14"/>
  <c r="N553" i="14"/>
  <c r="N120" i="14"/>
  <c r="N390" i="14"/>
  <c r="N520" i="14"/>
  <c r="N292" i="14"/>
  <c r="N426" i="14"/>
  <c r="N493" i="14"/>
  <c r="N529" i="14"/>
  <c r="N141" i="14"/>
  <c r="N554" i="14"/>
  <c r="N408" i="14"/>
  <c r="N385" i="14"/>
  <c r="N224" i="14"/>
  <c r="N40" i="14"/>
  <c r="N311" i="14"/>
  <c r="N10" i="14"/>
  <c r="N762" i="14"/>
  <c r="N454" i="14"/>
  <c r="N471" i="14"/>
  <c r="N93" i="14"/>
  <c r="N517" i="14"/>
  <c r="N87" i="14"/>
  <c r="N255" i="14"/>
  <c r="N586" i="14"/>
  <c r="N512" i="14"/>
  <c r="N201" i="14"/>
  <c r="N240" i="14"/>
  <c r="N279" i="14"/>
  <c r="N317" i="14"/>
  <c r="N592" i="14"/>
  <c r="N615" i="14"/>
  <c r="N455" i="14"/>
  <c r="N114" i="14"/>
  <c r="N278" i="14"/>
  <c r="N281" i="14"/>
  <c r="N312" i="14"/>
  <c r="N162" i="14"/>
  <c r="N444" i="14"/>
  <c r="N417" i="14"/>
  <c r="N345" i="14"/>
  <c r="N223" i="14"/>
  <c r="N753" i="14"/>
  <c r="N541" i="14"/>
  <c r="N521" i="14"/>
  <c r="N27" i="14"/>
  <c r="N60" i="14"/>
  <c r="N90" i="14"/>
  <c r="N594" i="14"/>
  <c r="N667" i="14"/>
  <c r="N600" i="14"/>
  <c r="N560" i="14"/>
  <c r="N227" i="14"/>
  <c r="N123" i="14"/>
  <c r="N239" i="14"/>
  <c r="N377" i="14"/>
  <c r="N500" i="14"/>
  <c r="N619" i="14"/>
  <c r="N597" i="14"/>
  <c r="N477" i="14"/>
  <c r="N305" i="14"/>
  <c r="N88" i="14"/>
  <c r="N191" i="14"/>
  <c r="N732" i="14"/>
  <c r="N549" i="14"/>
  <c r="N50" i="14"/>
  <c r="N89" i="14"/>
  <c r="N107" i="14"/>
  <c r="N310" i="14"/>
  <c r="N379" i="14"/>
  <c r="N393" i="14"/>
  <c r="N559" i="14"/>
  <c r="N568" i="14"/>
  <c r="N720" i="14"/>
  <c r="N744" i="14"/>
  <c r="N234" i="14"/>
  <c r="N737" i="14"/>
  <c r="N604" i="14"/>
  <c r="N449" i="14"/>
  <c r="N209" i="14"/>
  <c r="N189" i="14"/>
  <c r="N198" i="14"/>
  <c r="N430" i="14"/>
  <c r="N381" i="14"/>
  <c r="N258" i="14"/>
  <c r="N270" i="14"/>
  <c r="N309" i="14"/>
  <c r="N437" i="14"/>
  <c r="N557" i="14"/>
  <c r="N761" i="14"/>
  <c r="N677" i="14"/>
  <c r="N59" i="14"/>
  <c r="N132" i="14"/>
  <c r="N183" i="14"/>
  <c r="N318" i="14"/>
  <c r="N351" i="14"/>
  <c r="N438" i="14"/>
  <c r="N446" i="14"/>
  <c r="N683" i="14"/>
  <c r="N282" i="14"/>
  <c r="N429" i="14"/>
  <c r="N652" i="14"/>
  <c r="N128" i="14"/>
  <c r="N171" i="14"/>
  <c r="N308" i="14"/>
  <c r="N752" i="14"/>
  <c r="N656" i="14"/>
  <c r="N485" i="14"/>
  <c r="N357" i="14"/>
  <c r="N106" i="14"/>
  <c r="N147" i="14"/>
  <c r="N348" i="14"/>
  <c r="N620" i="14"/>
  <c r="N703" i="14"/>
  <c r="N636" i="14"/>
  <c r="N158" i="14"/>
  <c r="N232" i="14"/>
  <c r="N290" i="14"/>
  <c r="N328" i="14"/>
  <c r="N503" i="14"/>
  <c r="N692" i="14"/>
  <c r="N760" i="14"/>
  <c r="N749" i="14"/>
  <c r="N475" i="14"/>
  <c r="N662" i="14"/>
  <c r="N746" i="14"/>
  <c r="N320" i="14"/>
  <c r="N700" i="14"/>
  <c r="N658" i="14"/>
  <c r="N332" i="14"/>
  <c r="N501" i="14"/>
  <c r="N655" i="14"/>
  <c r="N531" i="14"/>
  <c r="N79" i="14"/>
  <c r="N280" i="14"/>
  <c r="N721" i="14"/>
  <c r="N613" i="14"/>
  <c r="N110" i="14"/>
  <c r="N185" i="14"/>
  <c r="N496" i="14"/>
  <c r="N526" i="14"/>
  <c r="N470" i="14"/>
  <c r="N370" i="14"/>
  <c r="N97" i="14"/>
  <c r="N436" i="14"/>
  <c r="N566" i="14"/>
  <c r="N717" i="14"/>
  <c r="N733" i="14"/>
  <c r="N725" i="14"/>
  <c r="N577" i="14"/>
  <c r="N407" i="14"/>
  <c r="N131" i="14"/>
  <c r="N326" i="14"/>
  <c r="N632" i="14"/>
  <c r="N607" i="14"/>
  <c r="N596" i="14"/>
  <c r="N576" i="14"/>
  <c r="N476" i="14"/>
  <c r="N463" i="14"/>
  <c r="N140" i="14"/>
  <c r="N192" i="14"/>
  <c r="N242" i="14"/>
  <c r="N263" i="14"/>
  <c r="N621" i="14"/>
  <c r="N249" i="14"/>
  <c r="N738" i="14"/>
  <c r="N57" i="14"/>
  <c r="N269" i="14"/>
  <c r="N204" i="14"/>
  <c r="N167" i="14"/>
  <c r="N651" i="14"/>
  <c r="N139" i="14"/>
  <c r="N231" i="14"/>
  <c r="N289" i="14"/>
  <c r="N472" i="14"/>
  <c r="N567" i="14"/>
  <c r="N724" i="14"/>
  <c r="N175" i="14"/>
  <c r="N271" i="14"/>
  <c r="N473" i="14"/>
  <c r="N494" i="14"/>
  <c r="N593" i="14"/>
  <c r="N272" i="14"/>
  <c r="N539" i="14"/>
  <c r="N422" i="14"/>
  <c r="N18" i="14"/>
  <c r="N664" i="14"/>
  <c r="N276" i="14"/>
  <c r="N81" i="14"/>
  <c r="N65" i="14"/>
  <c r="N465" i="14"/>
  <c r="N689" i="14"/>
  <c r="N245" i="14"/>
  <c r="N108" i="14"/>
  <c r="N66" i="14"/>
  <c r="N262" i="14"/>
  <c r="N391" i="14"/>
  <c r="N682" i="14"/>
  <c r="N511" i="14"/>
  <c r="N203" i="14"/>
  <c r="N530" i="14"/>
  <c r="N634" i="14"/>
  <c r="N134" i="14"/>
  <c r="N361" i="14"/>
  <c r="N327" i="14"/>
  <c r="N316" i="14"/>
  <c r="N616" i="14"/>
  <c r="N532" i="14"/>
  <c r="N215" i="14"/>
  <c r="N58" i="14"/>
  <c r="N174" i="14"/>
  <c r="N691" i="14"/>
  <c r="N743" i="14"/>
  <c r="N117" i="14"/>
  <c r="N148" i="14"/>
  <c r="N427" i="14"/>
  <c r="N661" i="14"/>
  <c r="N702" i="14"/>
  <c r="N125" i="14"/>
  <c r="N3" i="14"/>
  <c r="N32" i="14"/>
  <c r="N61" i="14"/>
  <c r="N138" i="14"/>
  <c r="N331" i="14"/>
  <c r="N304" i="14"/>
  <c r="N291" i="14"/>
  <c r="N214" i="14"/>
  <c r="N92" i="14"/>
  <c r="N321" i="14"/>
  <c r="N728" i="14"/>
  <c r="N707" i="14"/>
  <c r="N226" i="14"/>
  <c r="N769" i="14"/>
  <c r="N528" i="14"/>
  <c r="N287" i="14"/>
  <c r="N256" i="14"/>
  <c r="N324" i="14"/>
  <c r="N406" i="14"/>
  <c r="N202" i="14"/>
  <c r="N515" i="14"/>
  <c r="N337" i="14"/>
  <c r="N731" i="14"/>
  <c r="N614" i="14"/>
  <c r="N584" i="14"/>
  <c r="N519" i="14"/>
  <c r="N451" i="14"/>
  <c r="N67" i="14"/>
  <c r="N487" i="14"/>
  <c r="N739" i="14"/>
  <c r="N757" i="14"/>
  <c r="N668" i="14"/>
  <c r="N633" i="14"/>
  <c r="N595" i="14"/>
  <c r="N510" i="14"/>
  <c r="N423" i="14"/>
  <c r="N330" i="14"/>
  <c r="N164" i="14"/>
  <c r="N396" i="14"/>
  <c r="N716" i="14"/>
  <c r="N589" i="14"/>
  <c r="N581" i="14"/>
  <c r="N676" i="14"/>
  <c r="N654" i="14"/>
  <c r="N548" i="14"/>
  <c r="N474" i="14"/>
  <c r="N394" i="14"/>
  <c r="N374" i="14"/>
  <c r="N221" i="14"/>
  <c r="N15" i="14"/>
  <c r="N416" i="14"/>
  <c r="N222" i="14"/>
  <c r="N2" i="14"/>
  <c r="N213" i="14"/>
  <c r="N606" i="14"/>
  <c r="N483" i="14"/>
  <c r="N355" i="14"/>
  <c r="N343" i="14"/>
  <c r="N46" i="14"/>
  <c r="N21" i="14"/>
  <c r="N356" i="14"/>
  <c r="N695" i="14"/>
  <c r="N748" i="14"/>
  <c r="N673" i="14"/>
  <c r="N723" i="14"/>
  <c r="N646" i="14"/>
  <c r="N574" i="14"/>
  <c r="N462" i="14"/>
  <c r="N414" i="14"/>
  <c r="N363" i="14"/>
  <c r="N241" i="14"/>
  <c r="N211" i="14"/>
  <c r="N200" i="14"/>
  <c r="N91" i="14"/>
  <c r="N344" i="14"/>
  <c r="N129" i="14"/>
  <c r="N313" i="14"/>
  <c r="N699" i="14"/>
  <c r="N502" i="14"/>
  <c r="N405" i="14"/>
  <c r="N711" i="14"/>
  <c r="N540" i="14"/>
  <c r="N403" i="14"/>
  <c r="N303" i="14"/>
  <c r="N376" i="14"/>
  <c r="N257" i="14"/>
  <c r="N244" i="14"/>
  <c r="N638" i="14"/>
  <c r="N736" i="14"/>
  <c r="N665" i="14"/>
  <c r="N611" i="14"/>
  <c r="N111" i="14"/>
  <c r="N571" i="14"/>
  <c r="K643" i="14"/>
  <c r="K589" i="14"/>
  <c r="K550" i="14"/>
  <c r="K686" i="14"/>
  <c r="K627" i="14"/>
  <c r="K487" i="14"/>
  <c r="K410" i="14"/>
  <c r="K766" i="14"/>
  <c r="K651" i="14"/>
  <c r="K665" i="14"/>
  <c r="K757" i="14"/>
  <c r="K601" i="14"/>
  <c r="K581" i="14"/>
  <c r="K611" i="14"/>
  <c r="K624" i="14"/>
  <c r="K515" i="14"/>
  <c r="K502" i="14"/>
  <c r="K405" i="14"/>
  <c r="K389" i="14"/>
  <c r="K469" i="14"/>
  <c r="K458" i="14"/>
  <c r="K400" i="14"/>
  <c r="K368" i="14"/>
  <c r="K441" i="14"/>
  <c r="K337" i="14"/>
  <c r="K321" i="14"/>
  <c r="K299" i="14"/>
  <c r="K323" i="14"/>
  <c r="K261" i="14"/>
  <c r="K284" i="14"/>
  <c r="K313" i="14"/>
  <c r="K143" i="14"/>
  <c r="K111" i="14"/>
  <c r="K94" i="14"/>
  <c r="K236" i="14"/>
  <c r="K84" i="14"/>
  <c r="K78" i="14"/>
  <c r="K151" i="14"/>
  <c r="K195" i="14"/>
  <c r="K173" i="14"/>
  <c r="K135" i="14"/>
  <c r="K208" i="14"/>
  <c r="K159" i="14"/>
  <c r="K119" i="14"/>
  <c r="K73" i="14"/>
  <c r="K62" i="14"/>
  <c r="K360" i="14"/>
  <c r="K350" i="14"/>
  <c r="K248" i="14"/>
  <c r="K296" i="14"/>
  <c r="K36" i="14"/>
  <c r="K2" i="14"/>
  <c r="K29" i="14"/>
  <c r="K72" i="14"/>
  <c r="K213" i="14"/>
  <c r="K54" i="14"/>
  <c r="K44" i="14"/>
  <c r="K24" i="14"/>
  <c r="K285" i="14"/>
  <c r="K6" i="14"/>
  <c r="K92" i="14"/>
  <c r="K28" i="14"/>
  <c r="K5" i="14"/>
  <c r="K12" i="14"/>
  <c r="K18" i="14"/>
  <c r="K38" i="14"/>
  <c r="K249" i="14"/>
  <c r="K453" i="14"/>
  <c r="K767" i="14"/>
  <c r="K718" i="14"/>
  <c r="K730" i="14"/>
  <c r="K583" i="14"/>
  <c r="K210" i="14"/>
  <c r="K83" i="14"/>
  <c r="K380" i="14"/>
  <c r="K630" i="14"/>
  <c r="K573" i="14"/>
  <c r="K95" i="14"/>
  <c r="K126" i="14"/>
  <c r="K488" i="14"/>
  <c r="K564" i="14"/>
  <c r="K750" i="14"/>
  <c r="K756" i="14"/>
  <c r="K727" i="14"/>
  <c r="K295" i="14"/>
  <c r="K265" i="14"/>
  <c r="K637" i="14"/>
  <c r="K537" i="14"/>
  <c r="K401" i="14"/>
  <c r="K184" i="14"/>
  <c r="K294" i="14"/>
  <c r="K45" i="14"/>
  <c r="K440" i="14"/>
  <c r="K196" i="14"/>
  <c r="K148" i="14"/>
  <c r="K35" i="14"/>
  <c r="K142" i="14"/>
  <c r="K538" i="14"/>
  <c r="K100" i="14"/>
  <c r="K428" i="14"/>
  <c r="K509" i="14"/>
  <c r="K264" i="14"/>
  <c r="K561" i="14"/>
  <c r="K709" i="14"/>
  <c r="K277" i="14"/>
  <c r="K353" i="14"/>
  <c r="K70" i="14"/>
  <c r="K336" i="14"/>
  <c r="K233" i="14"/>
  <c r="K34" i="14"/>
  <c r="K40" i="14"/>
  <c r="K121" i="14"/>
  <c r="K666" i="14"/>
  <c r="K237" i="14"/>
  <c r="K297" i="14"/>
  <c r="K687" i="14"/>
  <c r="K706" i="14"/>
  <c r="K672" i="14"/>
  <c r="K650" i="14"/>
  <c r="K642" i="14"/>
  <c r="K629" i="14"/>
  <c r="K60" i="14"/>
  <c r="K149" i="14"/>
  <c r="K461" i="14"/>
  <c r="K582" i="14"/>
  <c r="K421" i="14"/>
  <c r="K275" i="14"/>
  <c r="K339" i="14"/>
  <c r="K625" i="14"/>
  <c r="K588" i="14"/>
  <c r="K259" i="14"/>
  <c r="K79" i="14"/>
  <c r="K645" i="14"/>
  <c r="K372" i="14"/>
  <c r="K329" i="14"/>
  <c r="K177" i="14"/>
  <c r="K506" i="14"/>
  <c r="K74" i="14"/>
  <c r="K384" i="14"/>
  <c r="K434" i="14"/>
  <c r="K603" i="14"/>
  <c r="K640" i="14"/>
  <c r="K48" i="14"/>
  <c r="K450" i="14"/>
  <c r="K562" i="14"/>
  <c r="K352" i="14"/>
  <c r="K219" i="14"/>
  <c r="K610" i="14"/>
  <c r="K212" i="14"/>
  <c r="K534" i="14"/>
  <c r="K684" i="14"/>
  <c r="K163" i="14"/>
  <c r="K722" i="14"/>
  <c r="K362" i="14"/>
  <c r="K694" i="14"/>
  <c r="K179" i="14"/>
  <c r="K698" i="14"/>
  <c r="K491" i="14"/>
  <c r="K419" i="14"/>
  <c r="K118" i="14"/>
  <c r="K16" i="14"/>
  <c r="K33" i="14"/>
  <c r="K26" i="14"/>
  <c r="K693" i="14"/>
  <c r="K482" i="14"/>
  <c r="K413" i="14"/>
  <c r="K342" i="14"/>
  <c r="K273" i="14"/>
  <c r="K685" i="14"/>
  <c r="K412" i="14"/>
  <c r="K301" i="14"/>
  <c r="K3" i="14"/>
  <c r="K112" i="14"/>
  <c r="K136" i="14"/>
  <c r="K459" i="14"/>
  <c r="K626" i="14"/>
  <c r="K137" i="14"/>
  <c r="K315" i="14"/>
  <c r="K341" i="14"/>
  <c r="K415" i="14"/>
  <c r="K741" i="14"/>
  <c r="K734" i="14"/>
  <c r="K578" i="14"/>
  <c r="K729" i="14"/>
  <c r="K544" i="14"/>
  <c r="K433" i="14"/>
  <c r="K10" i="14"/>
  <c r="K22" i="14"/>
  <c r="K194" i="14"/>
  <c r="K758" i="14"/>
  <c r="K442" i="14"/>
  <c r="K551" i="14"/>
  <c r="K679" i="14"/>
  <c r="K765" i="14"/>
  <c r="K127" i="14"/>
  <c r="K386" i="14"/>
  <c r="K552" i="14"/>
  <c r="K565" i="14"/>
  <c r="K618" i="14"/>
  <c r="K657" i="14"/>
  <c r="K755" i="14"/>
  <c r="K705" i="14"/>
  <c r="K524" i="14"/>
  <c r="K457" i="14"/>
  <c r="K349" i="14"/>
  <c r="K206" i="14"/>
  <c r="K49" i="14"/>
  <c r="K176" i="14"/>
  <c r="K243" i="14"/>
  <c r="K319" i="14"/>
  <c r="K447" i="14"/>
  <c r="K103" i="14"/>
  <c r="K572" i="14"/>
  <c r="K56" i="14"/>
  <c r="K86" i="14"/>
  <c r="K104" i="14"/>
  <c r="K229" i="14"/>
  <c r="K252" i="14"/>
  <c r="K710" i="14"/>
  <c r="K764" i="14"/>
  <c r="K726" i="14"/>
  <c r="K617" i="14"/>
  <c r="K508" i="14"/>
  <c r="K556" i="14"/>
  <c r="K217" i="14"/>
  <c r="K133" i="14"/>
  <c r="K486" i="14"/>
  <c r="K228" i="14"/>
  <c r="K314" i="14"/>
  <c r="K373" i="14"/>
  <c r="K47" i="14"/>
  <c r="K75" i="14"/>
  <c r="K197" i="14"/>
  <c r="K375" i="14"/>
  <c r="K680" i="14"/>
  <c r="K641" i="14"/>
  <c r="K152" i="14"/>
  <c r="K409" i="14"/>
  <c r="K399" i="14"/>
  <c r="K367" i="14"/>
  <c r="K359" i="14"/>
  <c r="K69" i="14"/>
  <c r="K605" i="14"/>
  <c r="K302" i="14"/>
  <c r="K382" i="14"/>
  <c r="K251" i="14"/>
  <c r="K411" i="14"/>
  <c r="K498" i="14"/>
  <c r="K13" i="14"/>
  <c r="K145" i="14"/>
  <c r="K170" i="14"/>
  <c r="K286" i="14"/>
  <c r="K443" i="14"/>
  <c r="K260" i="14"/>
  <c r="K247" i="14"/>
  <c r="K172" i="14"/>
  <c r="K42" i="14"/>
  <c r="K547" i="14"/>
  <c r="K124" i="14"/>
  <c r="K82" i="14"/>
  <c r="K570" i="14"/>
  <c r="K23" i="14"/>
  <c r="K144" i="14"/>
  <c r="K187" i="14"/>
  <c r="K267" i="14"/>
  <c r="K715" i="14"/>
  <c r="K64" i="14"/>
  <c r="K96" i="14"/>
  <c r="K153" i="14"/>
  <c r="K180" i="14"/>
  <c r="K435" i="14"/>
  <c r="K464" i="14"/>
  <c r="K671" i="14"/>
  <c r="K659" i="14"/>
  <c r="K580" i="14"/>
  <c r="K468" i="14"/>
  <c r="K298" i="14"/>
  <c r="K225" i="14"/>
  <c r="K745" i="14"/>
  <c r="K675" i="14"/>
  <c r="K674" i="14"/>
  <c r="K481" i="14"/>
  <c r="K322" i="14"/>
  <c r="K696" i="14"/>
  <c r="K735" i="14"/>
  <c r="K188" i="14"/>
  <c r="K268" i="14"/>
  <c r="K499" i="14"/>
  <c r="K516" i="14"/>
  <c r="K628" i="14"/>
  <c r="K688" i="14"/>
  <c r="K751" i="14"/>
  <c r="K697" i="14"/>
  <c r="K609" i="14"/>
  <c r="K599" i="14"/>
  <c r="K535" i="14"/>
  <c r="K514" i="14"/>
  <c r="K479" i="14"/>
  <c r="K388" i="14"/>
  <c r="K334" i="14"/>
  <c r="K307" i="14"/>
  <c r="K156" i="14"/>
  <c r="K4" i="14"/>
  <c r="K569" i="14"/>
  <c r="K392" i="14"/>
  <c r="K220" i="14"/>
  <c r="K43" i="14"/>
  <c r="K150" i="14"/>
  <c r="K612" i="14"/>
  <c r="K546" i="14"/>
  <c r="K63" i="14"/>
  <c r="K85" i="14"/>
  <c r="K740" i="14"/>
  <c r="K663" i="14"/>
  <c r="K113" i="14"/>
  <c r="K238" i="14"/>
  <c r="K300" i="14"/>
  <c r="K324" i="14"/>
  <c r="K489" i="14"/>
  <c r="K575" i="14"/>
  <c r="K649" i="14"/>
  <c r="K587" i="14"/>
  <c r="K513" i="14"/>
  <c r="K543" i="14"/>
  <c r="K408" i="14"/>
  <c r="K366" i="14"/>
  <c r="K168" i="14"/>
  <c r="K9" i="14"/>
  <c r="K93" i="14"/>
  <c r="K207" i="14"/>
  <c r="K369" i="14"/>
  <c r="K39" i="14"/>
  <c r="K631" i="14"/>
  <c r="K701" i="14"/>
  <c r="K591" i="14"/>
  <c r="K644" i="14"/>
  <c r="K255" i="14"/>
  <c r="K288" i="14"/>
  <c r="K713" i="14"/>
  <c r="K542" i="14"/>
  <c r="K279" i="14"/>
  <c r="K378" i="14"/>
  <c r="K763" i="14"/>
  <c r="K712" i="14"/>
  <c r="K647" i="14"/>
  <c r="K455" i="14"/>
  <c r="K385" i="14"/>
  <c r="K293" i="14"/>
  <c r="K395" i="14"/>
  <c r="K704" i="14"/>
  <c r="K37" i="14"/>
  <c r="K221" i="14"/>
  <c r="K281" i="14"/>
  <c r="K354" i="14"/>
  <c r="K635" i="14"/>
  <c r="K161" i="14"/>
  <c r="K590" i="14"/>
  <c r="K579" i="14"/>
  <c r="K670" i="14"/>
  <c r="K345" i="14"/>
  <c r="K98" i="14"/>
  <c r="K157" i="14"/>
  <c r="K424" i="14"/>
  <c r="K478" i="14"/>
  <c r="K205" i="14"/>
  <c r="K169" i="14"/>
  <c r="K109" i="14"/>
  <c r="K311" i="14"/>
  <c r="K105" i="14"/>
  <c r="K181" i="14"/>
  <c r="K230" i="14"/>
  <c r="K690" i="14"/>
  <c r="K648" i="14"/>
  <c r="K553" i="14"/>
  <c r="K193" i="14"/>
  <c r="K402" i="14"/>
  <c r="K460" i="14"/>
  <c r="K444" i="14"/>
  <c r="K639" i="14"/>
  <c r="K223" i="14"/>
  <c r="K130" i="14"/>
  <c r="K592" i="14"/>
  <c r="K753" i="14"/>
  <c r="K714" i="14"/>
  <c r="K554" i="14"/>
  <c r="K523" i="14"/>
  <c r="K467" i="14"/>
  <c r="K398" i="14"/>
  <c r="K333" i="14"/>
  <c r="K246" i="14"/>
  <c r="K495" i="14"/>
  <c r="K14" i="14"/>
  <c r="K347" i="14"/>
  <c r="K365" i="14"/>
  <c r="K21" i="14"/>
  <c r="K32" i="14"/>
  <c r="K51" i="14"/>
  <c r="K283" i="14"/>
  <c r="K747" i="14"/>
  <c r="K154" i="14"/>
  <c r="K325" i="14"/>
  <c r="K681" i="14"/>
  <c r="K742" i="14"/>
  <c r="K512" i="14"/>
  <c r="K493" i="14"/>
  <c r="K669" i="14"/>
  <c r="K521" i="14"/>
  <c r="K490" i="14"/>
  <c r="K306" i="14"/>
  <c r="K155" i="14"/>
  <c r="K46" i="14"/>
  <c r="K53" i="14"/>
  <c r="K80" i="14"/>
  <c r="K759" i="14"/>
  <c r="K518" i="14"/>
  <c r="K504" i="14"/>
  <c r="K768" i="14"/>
  <c r="K235" i="14"/>
  <c r="K404" i="14"/>
  <c r="K417" i="14"/>
  <c r="K182" i="14"/>
  <c r="K317" i="14"/>
  <c r="K585" i="14"/>
  <c r="K20" i="14"/>
  <c r="K160" i="14"/>
  <c r="K594" i="14"/>
  <c r="K216" i="14"/>
  <c r="K101" i="14"/>
  <c r="K17" i="14"/>
  <c r="K146" i="14"/>
  <c r="K527" i="14"/>
  <c r="K27" i="14"/>
  <c r="K253" i="14"/>
  <c r="K162" i="14"/>
  <c r="K115" i="14"/>
  <c r="K520" i="14"/>
  <c r="K754" i="14"/>
  <c r="K77" i="14"/>
  <c r="K201" i="14"/>
  <c r="K660" i="14"/>
  <c r="K719" i="14"/>
  <c r="K31" i="14"/>
  <c r="K431" i="14"/>
  <c r="K418" i="14"/>
  <c r="K358" i="14"/>
  <c r="K346" i="14"/>
  <c r="K114" i="14"/>
  <c r="K653" i="14"/>
  <c r="K278" i="14"/>
  <c r="K425" i="14"/>
  <c r="K555" i="14"/>
  <c r="K522" i="14"/>
  <c r="K71" i="14"/>
  <c r="K471" i="14"/>
  <c r="K199" i="14"/>
  <c r="K517" i="14"/>
  <c r="K397" i="14"/>
  <c r="K292" i="14"/>
  <c r="K240" i="14"/>
  <c r="K445" i="14"/>
  <c r="K484" i="14"/>
  <c r="K598" i="14"/>
  <c r="K533" i="14"/>
  <c r="K224" i="14"/>
  <c r="K15" i="14"/>
  <c r="K622" i="14"/>
  <c r="K492" i="14"/>
  <c r="K762" i="14"/>
  <c r="K608" i="14"/>
  <c r="K454" i="14"/>
  <c r="K203" i="14"/>
  <c r="K120" i="14"/>
  <c r="K312" i="14"/>
  <c r="K505" i="14"/>
  <c r="K623" i="14"/>
  <c r="K708" i="14"/>
  <c r="K390" i="14"/>
  <c r="K340" i="14"/>
  <c r="K87" i="14"/>
  <c r="K190" i="14"/>
  <c r="K387" i="14"/>
  <c r="K586" i="14"/>
  <c r="K466" i="14"/>
  <c r="K426" i="14"/>
  <c r="K529" i="14"/>
  <c r="K615" i="14"/>
  <c r="K541" i="14"/>
  <c r="K452" i="14"/>
  <c r="K8" i="14"/>
  <c r="K746" i="14"/>
  <c r="K185" i="14"/>
  <c r="K496" i="14"/>
  <c r="K560" i="14"/>
  <c r="K123" i="14"/>
  <c r="K128" i="14"/>
  <c r="K138" i="14"/>
  <c r="K436" i="14"/>
  <c r="K752" i="14"/>
  <c r="K66" i="14"/>
  <c r="K174" i="14"/>
  <c r="K309" i="14"/>
  <c r="K437" i="14"/>
  <c r="K567" i="14"/>
  <c r="K476" i="14"/>
  <c r="K59" i="14"/>
  <c r="K68" i="14"/>
  <c r="K132" i="14"/>
  <c r="K263" i="14"/>
  <c r="K290" i="14"/>
  <c r="K393" i="14"/>
  <c r="K446" i="14"/>
  <c r="K621" i="14"/>
  <c r="K664" i="14"/>
  <c r="K700" i="14"/>
  <c r="K604" i="14"/>
  <c r="K171" i="14"/>
  <c r="K269" i="14"/>
  <c r="K500" i="14"/>
  <c r="K656" i="14"/>
  <c r="K305" i="14"/>
  <c r="K215" i="14"/>
  <c r="K167" i="14"/>
  <c r="K139" i="14"/>
  <c r="K147" i="14"/>
  <c r="K682" i="14"/>
  <c r="K743" i="14"/>
  <c r="K655" i="14"/>
  <c r="K158" i="14"/>
  <c r="K351" i="14"/>
  <c r="K90" i="14"/>
  <c r="K662" i="14"/>
  <c r="K539" i="14"/>
  <c r="K422" i="14"/>
  <c r="K738" i="14"/>
  <c r="K449" i="14"/>
  <c r="K65" i="14"/>
  <c r="K377" i="14"/>
  <c r="K689" i="14"/>
  <c r="K597" i="14"/>
  <c r="K58" i="14"/>
  <c r="K88" i="14"/>
  <c r="K270" i="14"/>
  <c r="K732" i="14"/>
  <c r="K724" i="14"/>
  <c r="K576" i="14"/>
  <c r="K531" i="14"/>
  <c r="K511" i="14"/>
  <c r="K89" i="14"/>
  <c r="K175" i="14"/>
  <c r="K494" i="14"/>
  <c r="K568" i="14"/>
  <c r="K634" i="14"/>
  <c r="K683" i="14"/>
  <c r="K720" i="14"/>
  <c r="K141" i="14"/>
  <c r="K234" i="14"/>
  <c r="K475" i="14"/>
  <c r="K737" i="14"/>
  <c r="K361" i="14"/>
  <c r="K327" i="14"/>
  <c r="K81" i="14"/>
  <c r="K57" i="14"/>
  <c r="K97" i="14"/>
  <c r="K717" i="14"/>
  <c r="K577" i="14"/>
  <c r="K532" i="14"/>
  <c r="K258" i="14"/>
  <c r="K67" i="14"/>
  <c r="K703" i="14"/>
  <c r="K596" i="14"/>
  <c r="K549" i="14"/>
  <c r="K192" i="14"/>
  <c r="K473" i="14"/>
  <c r="K559" i="14"/>
  <c r="K593" i="14"/>
  <c r="K439" i="14"/>
  <c r="K667" i="14"/>
  <c r="K370" i="14"/>
  <c r="K276" i="14"/>
  <c r="K658" i="14"/>
  <c r="K430" i="14"/>
  <c r="K407" i="14"/>
  <c r="K245" i="14"/>
  <c r="K728" i="14"/>
  <c r="K289" i="14"/>
  <c r="K326" i="14"/>
  <c r="K691" i="14"/>
  <c r="K761" i="14"/>
  <c r="K50" i="14"/>
  <c r="K107" i="14"/>
  <c r="K232" i="14"/>
  <c r="K272" i="14"/>
  <c r="K335" i="14"/>
  <c r="K134" i="14"/>
  <c r="K320" i="14"/>
  <c r="K470" i="14"/>
  <c r="K189" i="14"/>
  <c r="K239" i="14"/>
  <c r="K465" i="14"/>
  <c r="K566" i="14"/>
  <c r="K733" i="14"/>
  <c r="K131" i="14"/>
  <c r="K707" i="14"/>
  <c r="K116" i="14"/>
  <c r="K391" i="14"/>
  <c r="K620" i="14"/>
  <c r="K677" i="14"/>
  <c r="K463" i="14"/>
  <c r="K183" i="14"/>
  <c r="K242" i="14"/>
  <c r="K318" i="14"/>
  <c r="K328" i="14"/>
  <c r="K438" i="14"/>
  <c r="K41" i="14"/>
  <c r="K613" i="14"/>
  <c r="K61" i="14"/>
  <c r="K110" i="14"/>
  <c r="K600" i="14"/>
  <c r="K526" i="14"/>
  <c r="K227" i="14"/>
  <c r="K308" i="14"/>
  <c r="K316" i="14"/>
  <c r="K616" i="14"/>
  <c r="K485" i="14"/>
  <c r="K357" i="14"/>
  <c r="K204" i="14"/>
  <c r="K106" i="14"/>
  <c r="K348" i="14"/>
  <c r="K501" i="14"/>
  <c r="K406" i="14"/>
  <c r="K99" i="14"/>
  <c r="K117" i="14"/>
  <c r="K310" i="14"/>
  <c r="K379" i="14"/>
  <c r="K721" i="14"/>
  <c r="K282" i="14"/>
  <c r="K429" i="14"/>
  <c r="K652" i="14"/>
  <c r="K209" i="14"/>
  <c r="K619" i="14"/>
  <c r="K725" i="14"/>
  <c r="K477" i="14"/>
  <c r="K381" i="14"/>
  <c r="K332" i="14"/>
  <c r="K108" i="14"/>
  <c r="K191" i="14"/>
  <c r="K231" i="14"/>
  <c r="K262" i="14"/>
  <c r="K472" i="14"/>
  <c r="K557" i="14"/>
  <c r="K632" i="14"/>
  <c r="K636" i="14"/>
  <c r="K607" i="14"/>
  <c r="K140" i="14"/>
  <c r="K271" i="14"/>
  <c r="K280" i="14"/>
  <c r="K427" i="14"/>
  <c r="K503" i="14"/>
  <c r="K530" i="14"/>
  <c r="K661" i="14"/>
  <c r="K692" i="14"/>
  <c r="K744" i="14"/>
  <c r="K574" i="14"/>
  <c r="K548" i="14"/>
  <c r="K483" i="14"/>
  <c r="K211" i="14"/>
  <c r="K416" i="14"/>
  <c r="K178" i="14"/>
  <c r="K571" i="14"/>
  <c r="K699" i="14"/>
  <c r="K673" i="14"/>
  <c r="K480" i="14"/>
  <c r="K218" i="14"/>
  <c r="K166" i="14"/>
  <c r="K731" i="14"/>
  <c r="K676" i="14"/>
  <c r="K633" i="14"/>
  <c r="K363" i="14"/>
  <c r="K303" i="14"/>
  <c r="K91" i="14"/>
  <c r="K244" i="14"/>
  <c r="K222" i="14"/>
  <c r="K214" i="14"/>
  <c r="K638" i="14"/>
  <c r="K736" i="14"/>
  <c r="K716" i="14"/>
  <c r="K371" i="14"/>
  <c r="K769" i="14"/>
  <c r="K654" i="14"/>
  <c r="K330" i="14"/>
  <c r="K198" i="14"/>
  <c r="K376" i="14"/>
  <c r="K364" i="14"/>
  <c r="K356" i="14"/>
  <c r="K344" i="14"/>
  <c r="K291" i="14"/>
  <c r="K202" i="14"/>
  <c r="K186" i="14"/>
  <c r="K338" i="14"/>
  <c r="K695" i="14"/>
  <c r="K760" i="14"/>
  <c r="K606" i="14"/>
  <c r="K510" i="14"/>
  <c r="K474" i="14"/>
  <c r="K355" i="14"/>
  <c r="K125" i="14"/>
  <c r="K250" i="14"/>
  <c r="K383" i="14"/>
  <c r="K11" i="14"/>
  <c r="K723" i="14"/>
  <c r="K584" i="14"/>
  <c r="K519" i="14"/>
  <c r="K462" i="14"/>
  <c r="K394" i="14"/>
  <c r="K164" i="14"/>
  <c r="K25" i="14"/>
  <c r="K30" i="14"/>
  <c r="K304" i="14"/>
  <c r="K52" i="14"/>
  <c r="K739" i="14"/>
  <c r="K545" i="14"/>
  <c r="K448" i="14"/>
  <c r="K749" i="14"/>
  <c r="K711" i="14"/>
  <c r="K287" i="14"/>
  <c r="K55" i="14"/>
  <c r="K76" i="14"/>
  <c r="K165" i="14"/>
  <c r="K122" i="14"/>
  <c r="K266" i="14"/>
  <c r="K432" i="14"/>
  <c r="K668" i="14"/>
  <c r="K614" i="14"/>
  <c r="K403" i="14"/>
  <c r="K256" i="14"/>
  <c r="K241" i="14"/>
  <c r="K254" i="14"/>
  <c r="K456" i="14"/>
  <c r="K507" i="14"/>
  <c r="K748" i="14"/>
  <c r="K536" i="14"/>
  <c r="K226" i="14"/>
  <c r="K19" i="14"/>
  <c r="K420" i="14"/>
  <c r="K602" i="14"/>
  <c r="K702" i="14"/>
  <c r="K646" i="14"/>
  <c r="K595" i="14"/>
  <c r="K540" i="14"/>
  <c r="K528" i="14"/>
  <c r="K451" i="14"/>
  <c r="K423" i="14"/>
  <c r="K414" i="14"/>
  <c r="K374" i="14"/>
  <c r="K343" i="14"/>
  <c r="K200" i="14"/>
  <c r="K7" i="14"/>
  <c r="K396" i="14"/>
  <c r="K331" i="14"/>
  <c r="K257" i="14"/>
  <c r="K129" i="14"/>
  <c r="K274" i="14"/>
  <c r="K678" i="14"/>
  <c r="K558" i="14"/>
  <c r="K102" i="14"/>
  <c r="K497" i="14"/>
  <c r="K525" i="14"/>
  <c r="K563" i="14"/>
  <c r="S581" i="14"/>
  <c r="S502" i="14"/>
  <c r="S458" i="14"/>
  <c r="S748" i="14"/>
  <c r="S665" i="14"/>
  <c r="S638" i="14"/>
  <c r="S558" i="14"/>
  <c r="S651" i="14"/>
  <c r="S515" i="14"/>
  <c r="S624" i="14"/>
  <c r="S611" i="14"/>
  <c r="S571" i="14"/>
  <c r="S550" i="14"/>
  <c r="S525" i="14"/>
  <c r="S487" i="14"/>
  <c r="S545" i="14"/>
  <c r="S371" i="14"/>
  <c r="S383" i="14"/>
  <c r="S497" i="14"/>
  <c r="S420" i="14"/>
  <c r="S400" i="14"/>
  <c r="S389" i="14"/>
  <c r="S368" i="14"/>
  <c r="S350" i="14"/>
  <c r="S323" i="14"/>
  <c r="S410" i="14"/>
  <c r="S313" i="14"/>
  <c r="S337" i="14"/>
  <c r="S261" i="14"/>
  <c r="S284" i="14"/>
  <c r="S299" i="14"/>
  <c r="S213" i="14"/>
  <c r="S208" i="14"/>
  <c r="S159" i="14"/>
  <c r="S143" i="14"/>
  <c r="S166" i="14"/>
  <c r="S248" i="14"/>
  <c r="S84" i="14"/>
  <c r="S54" i="14"/>
  <c r="S28" i="14"/>
  <c r="S2" i="14"/>
  <c r="S94" i="14"/>
  <c r="S111" i="14"/>
  <c r="S151" i="14"/>
  <c r="S73" i="14"/>
  <c r="S36" i="14"/>
  <c r="S62" i="14"/>
  <c r="S135" i="14"/>
  <c r="S102" i="14"/>
  <c r="S65" i="14"/>
  <c r="S23" i="14"/>
  <c r="S236" i="14"/>
  <c r="S119" i="14"/>
  <c r="S195" i="14"/>
  <c r="S55" i="14"/>
  <c r="S22" i="14"/>
  <c r="S173" i="14"/>
  <c r="S16" i="14"/>
  <c r="S5" i="14"/>
  <c r="S44" i="14"/>
  <c r="S33" i="14"/>
  <c r="S189" i="14"/>
  <c r="S46" i="14"/>
  <c r="S47" i="14"/>
  <c r="S265" i="14"/>
  <c r="S50" i="14"/>
  <c r="S70" i="14"/>
  <c r="S177" i="14"/>
  <c r="S440" i="14"/>
  <c r="S126" i="14"/>
  <c r="S21" i="14"/>
  <c r="S89" i="14"/>
  <c r="S35" i="14"/>
  <c r="S637" i="14"/>
  <c r="S401" i="14"/>
  <c r="S450" i="14"/>
  <c r="S77" i="14"/>
  <c r="S630" i="14"/>
  <c r="S295" i="14"/>
  <c r="S562" i="14"/>
  <c r="S666" i="14"/>
  <c r="S421" i="14"/>
  <c r="S95" i="14"/>
  <c r="S152" i="14"/>
  <c r="S564" i="14"/>
  <c r="S756" i="14"/>
  <c r="S706" i="14"/>
  <c r="S58" i="14"/>
  <c r="S14" i="14"/>
  <c r="S212" i="14"/>
  <c r="S629" i="14"/>
  <c r="S100" i="14"/>
  <c r="S372" i="14"/>
  <c r="S80" i="14"/>
  <c r="S561" i="14"/>
  <c r="S6" i="14"/>
  <c r="S453" i="14"/>
  <c r="S767" i="14"/>
  <c r="S718" i="14"/>
  <c r="S179" i="14"/>
  <c r="S184" i="14"/>
  <c r="S264" i="14"/>
  <c r="S380" i="14"/>
  <c r="S722" i="14"/>
  <c r="S729" i="14"/>
  <c r="S339" i="14"/>
  <c r="S105" i="14"/>
  <c r="S18" i="14"/>
  <c r="S57" i="14"/>
  <c r="S185" i="14"/>
  <c r="S294" i="14"/>
  <c r="S645" i="14"/>
  <c r="S509" i="14"/>
  <c r="S233" i="14"/>
  <c r="S461" i="14"/>
  <c r="S53" i="14"/>
  <c r="S694" i="14"/>
  <c r="S196" i="14"/>
  <c r="S698" i="14"/>
  <c r="S642" i="14"/>
  <c r="S588" i="14"/>
  <c r="S538" i="14"/>
  <c r="S428" i="14"/>
  <c r="S730" i="14"/>
  <c r="S709" i="14"/>
  <c r="S219" i="14"/>
  <c r="S275" i="14"/>
  <c r="S297" i="14"/>
  <c r="S508" i="14"/>
  <c r="S7" i="14"/>
  <c r="S37" i="14"/>
  <c r="S336" i="14"/>
  <c r="S534" i="14"/>
  <c r="S684" i="14"/>
  <c r="S163" i="14"/>
  <c r="S243" i="14"/>
  <c r="S573" i="14"/>
  <c r="S362" i="14"/>
  <c r="S121" i="14"/>
  <c r="S352" i="14"/>
  <c r="S9" i="14"/>
  <c r="S434" i="14"/>
  <c r="S640" i="14"/>
  <c r="S650" i="14"/>
  <c r="S610" i="14"/>
  <c r="S142" i="14"/>
  <c r="S537" i="14"/>
  <c r="S583" i="14"/>
  <c r="S329" i="14"/>
  <c r="S210" i="14"/>
  <c r="S149" i="14"/>
  <c r="S582" i="14"/>
  <c r="S488" i="14"/>
  <c r="S603" i="14"/>
  <c r="S687" i="14"/>
  <c r="S727" i="14"/>
  <c r="S544" i="14"/>
  <c r="S479" i="14"/>
  <c r="S457" i="14"/>
  <c r="S307" i="14"/>
  <c r="S247" i="14"/>
  <c r="S172" i="14"/>
  <c r="S83" i="14"/>
  <c r="S447" i="14"/>
  <c r="S194" i="14"/>
  <c r="S481" i="14"/>
  <c r="S10" i="14"/>
  <c r="S144" i="14"/>
  <c r="S187" i="14"/>
  <c r="S228" i="14"/>
  <c r="S267" i="14"/>
  <c r="S572" i="14"/>
  <c r="S64" i="14"/>
  <c r="S96" i="14"/>
  <c r="S145" i="14"/>
  <c r="S197" i="14"/>
  <c r="S286" i="14"/>
  <c r="S386" i="14"/>
  <c r="S552" i="14"/>
  <c r="S628" i="14"/>
  <c r="S726" i="14"/>
  <c r="S578" i="14"/>
  <c r="S523" i="14"/>
  <c r="S580" i="14"/>
  <c r="S433" i="14"/>
  <c r="S39" i="14"/>
  <c r="S482" i="14"/>
  <c r="S758" i="14"/>
  <c r="S674" i="14"/>
  <c r="S546" i="14"/>
  <c r="S103" i="14"/>
  <c r="S740" i="14"/>
  <c r="S188" i="14"/>
  <c r="S229" i="14"/>
  <c r="S741" i="14"/>
  <c r="S659" i="14"/>
  <c r="S533" i="14"/>
  <c r="S750" i="14"/>
  <c r="S672" i="14"/>
  <c r="S556" i="14"/>
  <c r="S491" i="14"/>
  <c r="S409" i="14"/>
  <c r="S388" i="14"/>
  <c r="S118" i="14"/>
  <c r="S675" i="14"/>
  <c r="S413" i="14"/>
  <c r="S302" i="14"/>
  <c r="S150" i="14"/>
  <c r="S570" i="14"/>
  <c r="S63" i="14"/>
  <c r="S169" i="14"/>
  <c r="S314" i="14"/>
  <c r="S373" i="14"/>
  <c r="S75" i="14"/>
  <c r="S113" i="14"/>
  <c r="S415" i="14"/>
  <c r="S516" i="14"/>
  <c r="S237" i="14"/>
  <c r="S535" i="14"/>
  <c r="S468" i="14"/>
  <c r="S334" i="14"/>
  <c r="S260" i="14"/>
  <c r="S342" i="14"/>
  <c r="S273" i="14"/>
  <c r="S765" i="14"/>
  <c r="S170" i="14"/>
  <c r="S238" i="14"/>
  <c r="S300" i="14"/>
  <c r="S315" i="14"/>
  <c r="S341" i="14"/>
  <c r="S435" i="14"/>
  <c r="S705" i="14"/>
  <c r="S697" i="14"/>
  <c r="S649" i="14"/>
  <c r="S641" i="14"/>
  <c r="S506" i="14"/>
  <c r="S625" i="14"/>
  <c r="S367" i="14"/>
  <c r="S359" i="14"/>
  <c r="S349" i="14"/>
  <c r="S225" i="14"/>
  <c r="S217" i="14"/>
  <c r="S156" i="14"/>
  <c r="S220" i="14"/>
  <c r="S82" i="14"/>
  <c r="S301" i="14"/>
  <c r="S4" i="14"/>
  <c r="S85" i="14"/>
  <c r="S442" i="14"/>
  <c r="S696" i="14"/>
  <c r="S735" i="14"/>
  <c r="S663" i="14"/>
  <c r="S277" i="14"/>
  <c r="S464" i="14"/>
  <c r="S489" i="14"/>
  <c r="S384" i="14"/>
  <c r="S419" i="14"/>
  <c r="S298" i="14"/>
  <c r="S206" i="14"/>
  <c r="S72" i="14"/>
  <c r="S176" i="14"/>
  <c r="S319" i="14"/>
  <c r="S34" i="14"/>
  <c r="S112" i="14"/>
  <c r="S285" i="14"/>
  <c r="S322" i="14"/>
  <c r="S411" i="14"/>
  <c r="S498" i="14"/>
  <c r="S626" i="14"/>
  <c r="S137" i="14"/>
  <c r="S252" i="14"/>
  <c r="S268" i="14"/>
  <c r="S375" i="14"/>
  <c r="S443" i="14"/>
  <c r="S657" i="14"/>
  <c r="S609" i="14"/>
  <c r="S599" i="14"/>
  <c r="S74" i="14"/>
  <c r="S133" i="14"/>
  <c r="S569" i="14"/>
  <c r="S693" i="14"/>
  <c r="S745" i="14"/>
  <c r="S605" i="14"/>
  <c r="S547" i="14"/>
  <c r="S43" i="14"/>
  <c r="S685" i="14"/>
  <c r="S612" i="14"/>
  <c r="S412" i="14"/>
  <c r="S459" i="14"/>
  <c r="S551" i="14"/>
  <c r="S679" i="14"/>
  <c r="S127" i="14"/>
  <c r="S153" i="14"/>
  <c r="S180" i="14"/>
  <c r="S565" i="14"/>
  <c r="S575" i="14"/>
  <c r="S751" i="14"/>
  <c r="S764" i="14"/>
  <c r="S755" i="14"/>
  <c r="S714" i="14"/>
  <c r="S617" i="14"/>
  <c r="S598" i="14"/>
  <c r="S524" i="14"/>
  <c r="S514" i="14"/>
  <c r="S399" i="14"/>
  <c r="S32" i="14"/>
  <c r="S69" i="14"/>
  <c r="S392" i="14"/>
  <c r="S254" i="14"/>
  <c r="S382" i="14"/>
  <c r="S486" i="14"/>
  <c r="S3" i="14"/>
  <c r="S136" i="14"/>
  <c r="S251" i="14"/>
  <c r="S715" i="14"/>
  <c r="S86" i="14"/>
  <c r="S104" i="14"/>
  <c r="S324" i="14"/>
  <c r="S499" i="14"/>
  <c r="S618" i="14"/>
  <c r="S688" i="14"/>
  <c r="S710" i="14"/>
  <c r="S734" i="14"/>
  <c r="S671" i="14"/>
  <c r="S554" i="14"/>
  <c r="S490" i="14"/>
  <c r="S259" i="14"/>
  <c r="S369" i="14"/>
  <c r="S690" i="14"/>
  <c r="S30" i="14"/>
  <c r="S354" i="14"/>
  <c r="S283" i="14"/>
  <c r="S505" i="14"/>
  <c r="S115" i="14"/>
  <c r="S754" i="14"/>
  <c r="S670" i="14"/>
  <c r="S586" i="14"/>
  <c r="S345" i="14"/>
  <c r="S98" i="14"/>
  <c r="S157" i="14"/>
  <c r="S585" i="14"/>
  <c r="S424" i="14"/>
  <c r="S333" i="14"/>
  <c r="S31" i="14"/>
  <c r="S101" i="14"/>
  <c r="S230" i="14"/>
  <c r="S278" i="14"/>
  <c r="S762" i="14"/>
  <c r="S704" i="14"/>
  <c r="S120" i="14"/>
  <c r="S590" i="14"/>
  <c r="S460" i="14"/>
  <c r="S190" i="14"/>
  <c r="S255" i="14"/>
  <c r="S579" i="14"/>
  <c r="S639" i="14"/>
  <c r="S542" i="14"/>
  <c r="S466" i="14"/>
  <c r="S130" i="14"/>
  <c r="S240" i="14"/>
  <c r="S426" i="14"/>
  <c r="S592" i="14"/>
  <c r="S484" i="14"/>
  <c r="S478" i="14"/>
  <c r="S26" i="14"/>
  <c r="S207" i="14"/>
  <c r="S759" i="14"/>
  <c r="S76" i="14"/>
  <c r="S25" i="14"/>
  <c r="S51" i="14"/>
  <c r="S635" i="14"/>
  <c r="S312" i="14"/>
  <c r="S340" i="14"/>
  <c r="S154" i="14"/>
  <c r="S681" i="14"/>
  <c r="S512" i="14"/>
  <c r="S397" i="14"/>
  <c r="S529" i="14"/>
  <c r="S753" i="14"/>
  <c r="S521" i="14"/>
  <c r="S452" i="14"/>
  <c r="S60" i="14"/>
  <c r="S90" i="14"/>
  <c r="S513" i="14"/>
  <c r="S431" i="14"/>
  <c r="S366" i="14"/>
  <c r="S358" i="14"/>
  <c r="S306" i="14"/>
  <c r="S168" i="14"/>
  <c r="S71" i="14"/>
  <c r="S608" i="14"/>
  <c r="S522" i="14"/>
  <c r="S56" i="14"/>
  <c r="S281" i="14"/>
  <c r="S504" i="14"/>
  <c r="S768" i="14"/>
  <c r="S353" i="14"/>
  <c r="S199" i="14"/>
  <c r="S42" i="14"/>
  <c r="S404" i="14"/>
  <c r="S517" i="14"/>
  <c r="S387" i="14"/>
  <c r="S292" i="14"/>
  <c r="S279" i="14"/>
  <c r="S317" i="14"/>
  <c r="S660" i="14"/>
  <c r="S467" i="14"/>
  <c r="S455" i="14"/>
  <c r="S224" i="14"/>
  <c r="S311" i="14"/>
  <c r="S146" i="14"/>
  <c r="S492" i="14"/>
  <c r="S555" i="14"/>
  <c r="S454" i="14"/>
  <c r="S701" i="14"/>
  <c r="S27" i="14"/>
  <c r="S161" i="14"/>
  <c r="S644" i="14"/>
  <c r="S390" i="14"/>
  <c r="S162" i="14"/>
  <c r="S87" i="14"/>
  <c r="S444" i="14"/>
  <c r="S520" i="14"/>
  <c r="S417" i="14"/>
  <c r="S719" i="14"/>
  <c r="S541" i="14"/>
  <c r="S398" i="14"/>
  <c r="S346" i="14"/>
  <c r="S293" i="14"/>
  <c r="S155" i="14"/>
  <c r="S114" i="14"/>
  <c r="S622" i="14"/>
  <c r="S653" i="14"/>
  <c r="S425" i="14"/>
  <c r="S648" i="14"/>
  <c r="S193" i="14"/>
  <c r="S471" i="14"/>
  <c r="S235" i="14"/>
  <c r="S742" i="14"/>
  <c r="S201" i="14"/>
  <c r="S445" i="14"/>
  <c r="S712" i="14"/>
  <c r="S647" i="14"/>
  <c r="S45" i="14"/>
  <c r="S124" i="14"/>
  <c r="S680" i="14"/>
  <c r="S587" i="14"/>
  <c r="S418" i="14"/>
  <c r="S246" i="14"/>
  <c r="S395" i="14"/>
  <c r="S495" i="14"/>
  <c r="S11" i="14"/>
  <c r="S347" i="14"/>
  <c r="S365" i="14"/>
  <c r="S527" i="14"/>
  <c r="S93" i="14"/>
  <c r="S623" i="14"/>
  <c r="S747" i="14"/>
  <c r="S708" i="14"/>
  <c r="S253" i="14"/>
  <c r="S288" i="14"/>
  <c r="S325" i="14"/>
  <c r="S49" i="14"/>
  <c r="S669" i="14"/>
  <c r="S615" i="14"/>
  <c r="S13" i="14"/>
  <c r="S38" i="14"/>
  <c r="S543" i="14"/>
  <c r="S408" i="14"/>
  <c r="S385" i="14"/>
  <c r="S216" i="14"/>
  <c r="S205" i="14"/>
  <c r="S8" i="14"/>
  <c r="S20" i="14"/>
  <c r="S109" i="14"/>
  <c r="S518" i="14"/>
  <c r="S181" i="14"/>
  <c r="S631" i="14"/>
  <c r="S553" i="14"/>
  <c r="S591" i="14"/>
  <c r="S402" i="14"/>
  <c r="S48" i="14"/>
  <c r="S713" i="14"/>
  <c r="S182" i="14"/>
  <c r="S378" i="14"/>
  <c r="S493" i="14"/>
  <c r="S763" i="14"/>
  <c r="S52" i="14"/>
  <c r="S439" i="14"/>
  <c r="S721" i="14"/>
  <c r="S738" i="14"/>
  <c r="S700" i="14"/>
  <c r="S470" i="14"/>
  <c r="S361" i="14"/>
  <c r="S81" i="14"/>
  <c r="S465" i="14"/>
  <c r="S332" i="14"/>
  <c r="S167" i="14"/>
  <c r="S15" i="14"/>
  <c r="S116" i="14"/>
  <c r="S682" i="14"/>
  <c r="S761" i="14"/>
  <c r="S183" i="14"/>
  <c r="S438" i="14"/>
  <c r="S760" i="14"/>
  <c r="S731" i="14"/>
  <c r="S61" i="14"/>
  <c r="S110" i="14"/>
  <c r="S134" i="14"/>
  <c r="S249" i="14"/>
  <c r="S600" i="14"/>
  <c r="S19" i="14"/>
  <c r="S97" i="14"/>
  <c r="S436" i="14"/>
  <c r="S717" i="14"/>
  <c r="S477" i="14"/>
  <c r="S40" i="14"/>
  <c r="S66" i="14"/>
  <c r="S289" i="14"/>
  <c r="S309" i="14"/>
  <c r="S348" i="14"/>
  <c r="S724" i="14"/>
  <c r="S68" i="14"/>
  <c r="S99" i="14"/>
  <c r="S140" i="14"/>
  <c r="S379" i="14"/>
  <c r="S559" i="14"/>
  <c r="S621" i="14"/>
  <c r="S234" i="14"/>
  <c r="S422" i="14"/>
  <c r="S526" i="14"/>
  <c r="S327" i="14"/>
  <c r="S198" i="14"/>
  <c r="S258" i="14"/>
  <c r="S67" i="14"/>
  <c r="S262" i="14"/>
  <c r="S557" i="14"/>
  <c r="S743" i="14"/>
  <c r="S703" i="14"/>
  <c r="S531" i="14"/>
  <c r="S318" i="14"/>
  <c r="S503" i="14"/>
  <c r="S634" i="14"/>
  <c r="S744" i="14"/>
  <c r="S769" i="14"/>
  <c r="S746" i="14"/>
  <c r="S652" i="14"/>
  <c r="S449" i="14"/>
  <c r="S370" i="14"/>
  <c r="S276" i="14"/>
  <c r="S227" i="14"/>
  <c r="S239" i="14"/>
  <c r="S308" i="14"/>
  <c r="S619" i="14"/>
  <c r="S725" i="14"/>
  <c r="S88" i="14"/>
  <c r="S391" i="14"/>
  <c r="S732" i="14"/>
  <c r="S655" i="14"/>
  <c r="S549" i="14"/>
  <c r="S476" i="14"/>
  <c r="S41" i="14"/>
  <c r="S132" i="14"/>
  <c r="S263" i="14"/>
  <c r="S393" i="14"/>
  <c r="S427" i="14"/>
  <c r="S568" i="14"/>
  <c r="S335" i="14"/>
  <c r="S475" i="14"/>
  <c r="S594" i="14"/>
  <c r="S320" i="14"/>
  <c r="S429" i="14"/>
  <c r="S604" i="14"/>
  <c r="S209" i="14"/>
  <c r="S123" i="14"/>
  <c r="S171" i="14"/>
  <c r="S733" i="14"/>
  <c r="S689" i="14"/>
  <c r="S577" i="14"/>
  <c r="S305" i="14"/>
  <c r="S139" i="14"/>
  <c r="S191" i="14"/>
  <c r="S270" i="14"/>
  <c r="S620" i="14"/>
  <c r="S691" i="14"/>
  <c r="S596" i="14"/>
  <c r="S79" i="14"/>
  <c r="S117" i="14"/>
  <c r="S232" i="14"/>
  <c r="S242" i="14"/>
  <c r="S280" i="14"/>
  <c r="S310" i="14"/>
  <c r="S328" i="14"/>
  <c r="S530" i="14"/>
  <c r="S141" i="14"/>
  <c r="S662" i="14"/>
  <c r="S539" i="14"/>
  <c r="S664" i="14"/>
  <c r="S316" i="14"/>
  <c r="S566" i="14"/>
  <c r="S430" i="14"/>
  <c r="S407" i="14"/>
  <c r="S108" i="14"/>
  <c r="S106" i="14"/>
  <c r="S147" i="14"/>
  <c r="S107" i="14"/>
  <c r="S148" i="14"/>
  <c r="S158" i="14"/>
  <c r="S271" i="14"/>
  <c r="S446" i="14"/>
  <c r="S494" i="14"/>
  <c r="S160" i="14"/>
  <c r="S613" i="14"/>
  <c r="S282" i="14"/>
  <c r="S269" i="14"/>
  <c r="S377" i="14"/>
  <c r="S658" i="14"/>
  <c r="S597" i="14"/>
  <c r="S485" i="14"/>
  <c r="S215" i="14"/>
  <c r="S204" i="14"/>
  <c r="S699" i="14"/>
  <c r="S437" i="14"/>
  <c r="S472" i="14"/>
  <c r="S501" i="14"/>
  <c r="S677" i="14"/>
  <c r="S607" i="14"/>
  <c r="S175" i="14"/>
  <c r="S192" i="14"/>
  <c r="S351" i="14"/>
  <c r="S661" i="14"/>
  <c r="S692" i="14"/>
  <c r="S272" i="14"/>
  <c r="S667" i="14"/>
  <c r="S496" i="14"/>
  <c r="S737" i="14"/>
  <c r="S560" i="14"/>
  <c r="S128" i="14"/>
  <c r="S138" i="14"/>
  <c r="S500" i="14"/>
  <c r="S752" i="14"/>
  <c r="S656" i="14"/>
  <c r="S616" i="14"/>
  <c r="S532" i="14"/>
  <c r="S381" i="14"/>
  <c r="S357" i="14"/>
  <c r="S245" i="14"/>
  <c r="S131" i="14"/>
  <c r="S231" i="14"/>
  <c r="S326" i="14"/>
  <c r="S567" i="14"/>
  <c r="S632" i="14"/>
  <c r="S636" i="14"/>
  <c r="S576" i="14"/>
  <c r="S511" i="14"/>
  <c r="S463" i="14"/>
  <c r="S59" i="14"/>
  <c r="S203" i="14"/>
  <c r="S290" i="14"/>
  <c r="S473" i="14"/>
  <c r="S593" i="14"/>
  <c r="S683" i="14"/>
  <c r="S606" i="14"/>
  <c r="S595" i="14"/>
  <c r="S510" i="14"/>
  <c r="S483" i="14"/>
  <c r="S451" i="14"/>
  <c r="S17" i="14"/>
  <c r="S257" i="14"/>
  <c r="S165" i="14"/>
  <c r="S736" i="14"/>
  <c r="S716" i="14"/>
  <c r="S589" i="14"/>
  <c r="S720" i="14"/>
  <c r="S749" i="14"/>
  <c r="S676" i="14"/>
  <c r="S519" i="14"/>
  <c r="S462" i="14"/>
  <c r="S363" i="14"/>
  <c r="S355" i="14"/>
  <c r="S330" i="14"/>
  <c r="S241" i="14"/>
  <c r="S222" i="14"/>
  <c r="S202" i="14"/>
  <c r="S186" i="14"/>
  <c r="S338" i="14"/>
  <c r="S695" i="14"/>
  <c r="S757" i="14"/>
  <c r="S707" i="14"/>
  <c r="S78" i="14"/>
  <c r="S540" i="14"/>
  <c r="S343" i="14"/>
  <c r="S125" i="14"/>
  <c r="S91" i="14"/>
  <c r="S331" i="14"/>
  <c r="S291" i="14"/>
  <c r="S244" i="14"/>
  <c r="S250" i="14"/>
  <c r="S405" i="14"/>
  <c r="S601" i="14"/>
  <c r="S614" i="14"/>
  <c r="S574" i="14"/>
  <c r="S394" i="14"/>
  <c r="S256" i="14"/>
  <c r="S24" i="14"/>
  <c r="S29" i="14"/>
  <c r="S376" i="14"/>
  <c r="S602" i="14"/>
  <c r="S766" i="14"/>
  <c r="S448" i="14"/>
  <c r="S321" i="14"/>
  <c r="S441" i="14"/>
  <c r="S627" i="14"/>
  <c r="S536" i="14"/>
  <c r="S469" i="14"/>
  <c r="S226" i="14"/>
  <c r="S711" i="14"/>
  <c r="S668" i="14"/>
  <c r="S646" i="14"/>
  <c r="S584" i="14"/>
  <c r="S414" i="14"/>
  <c r="S303" i="14"/>
  <c r="S221" i="14"/>
  <c r="S223" i="14"/>
  <c r="S122" i="14"/>
  <c r="S266" i="14"/>
  <c r="S432" i="14"/>
  <c r="S296" i="14"/>
  <c r="S507" i="14"/>
  <c r="S723" i="14"/>
  <c r="S633" i="14"/>
  <c r="S423" i="14"/>
  <c r="S374" i="14"/>
  <c r="S406" i="14"/>
  <c r="S396" i="14"/>
  <c r="S344" i="14"/>
  <c r="S214" i="14"/>
  <c r="S456" i="14"/>
  <c r="S739" i="14"/>
  <c r="S728" i="14"/>
  <c r="S528" i="14"/>
  <c r="S474" i="14"/>
  <c r="S403" i="14"/>
  <c r="S287" i="14"/>
  <c r="S211" i="14"/>
  <c r="S174" i="14"/>
  <c r="S92" i="14"/>
  <c r="S364" i="14"/>
  <c r="S274" i="14"/>
  <c r="S563" i="14"/>
  <c r="S678" i="14"/>
  <c r="S360" i="14"/>
  <c r="S643" i="14"/>
  <c r="S702" i="14"/>
  <c r="S654" i="14"/>
  <c r="S548" i="14"/>
  <c r="S200" i="14"/>
  <c r="S164" i="14"/>
  <c r="S12" i="14"/>
  <c r="S416" i="14"/>
  <c r="S356" i="14"/>
  <c r="S304" i="14"/>
  <c r="S129" i="14"/>
  <c r="S178" i="14"/>
  <c r="S686" i="14"/>
  <c r="S673" i="14"/>
  <c r="S480" i="14"/>
  <c r="S218" i="14"/>
  <c r="H602" i="14"/>
  <c r="H502" i="14"/>
  <c r="H480" i="14"/>
  <c r="H469" i="14"/>
  <c r="H458" i="14"/>
  <c r="H651" i="14"/>
  <c r="H638" i="14"/>
  <c r="H627" i="14"/>
  <c r="H601" i="14"/>
  <c r="H589" i="14"/>
  <c r="H581" i="14"/>
  <c r="H563" i="14"/>
  <c r="H611" i="14"/>
  <c r="H571" i="14"/>
  <c r="H558" i="14"/>
  <c r="H525" i="14"/>
  <c r="H515" i="14"/>
  <c r="H550" i="14"/>
  <c r="H360" i="14"/>
  <c r="H432" i="14"/>
  <c r="H448" i="14"/>
  <c r="H487" i="14"/>
  <c r="H456" i="14"/>
  <c r="H368" i="14"/>
  <c r="H420" i="14"/>
  <c r="H410" i="14"/>
  <c r="H405" i="14"/>
  <c r="H313" i="14"/>
  <c r="H383" i="14"/>
  <c r="H296" i="14"/>
  <c r="H266" i="14"/>
  <c r="H261" i="14"/>
  <c r="H250" i="14"/>
  <c r="H338" i="14"/>
  <c r="H284" i="14"/>
  <c r="H389" i="14"/>
  <c r="H321" i="14"/>
  <c r="H226" i="14"/>
  <c r="H186" i="14"/>
  <c r="H159" i="14"/>
  <c r="H143" i="14"/>
  <c r="H274" i="14"/>
  <c r="H236" i="14"/>
  <c r="H166" i="14"/>
  <c r="H122" i="14"/>
  <c r="H111" i="14"/>
  <c r="H78" i="14"/>
  <c r="H213" i="14"/>
  <c r="H54" i="14"/>
  <c r="H173" i="14"/>
  <c r="H178" i="14"/>
  <c r="H135" i="14"/>
  <c r="H102" i="14"/>
  <c r="H84" i="14"/>
  <c r="H73" i="14"/>
  <c r="H62" i="14"/>
  <c r="H344" i="14"/>
  <c r="H11" i="14"/>
  <c r="H172" i="14"/>
  <c r="H218" i="14"/>
  <c r="H129" i="14"/>
  <c r="H10" i="14"/>
  <c r="H248" i="14"/>
  <c r="H19" i="14"/>
  <c r="H2" i="14"/>
  <c r="H16" i="14"/>
  <c r="H40" i="14"/>
  <c r="H151" i="14"/>
  <c r="H21" i="14"/>
  <c r="H22" i="14"/>
  <c r="H113" i="14"/>
  <c r="H33" i="14"/>
  <c r="H70" i="14"/>
  <c r="H629" i="14"/>
  <c r="H534" i="14"/>
  <c r="H730" i="14"/>
  <c r="H27" i="14"/>
  <c r="H141" i="14"/>
  <c r="H80" i="14"/>
  <c r="H149" i="14"/>
  <c r="H630" i="14"/>
  <c r="H582" i="14"/>
  <c r="H506" i="14"/>
  <c r="H421" i="14"/>
  <c r="H352" i="14"/>
  <c r="H95" i="14"/>
  <c r="H339" i="14"/>
  <c r="H488" i="14"/>
  <c r="H727" i="14"/>
  <c r="H110" i="14"/>
  <c r="H718" i="14"/>
  <c r="H537" i="14"/>
  <c r="H645" i="14"/>
  <c r="H380" i="14"/>
  <c r="H722" i="14"/>
  <c r="H362" i="14"/>
  <c r="H687" i="14"/>
  <c r="H750" i="14"/>
  <c r="H756" i="14"/>
  <c r="H642" i="14"/>
  <c r="H453" i="14"/>
  <c r="H294" i="14"/>
  <c r="H329" i="14"/>
  <c r="H46" i="14"/>
  <c r="H295" i="14"/>
  <c r="H65" i="14"/>
  <c r="H57" i="14"/>
  <c r="H212" i="14"/>
  <c r="H583" i="14"/>
  <c r="H163" i="14"/>
  <c r="H58" i="14"/>
  <c r="H573" i="14"/>
  <c r="H121" i="14"/>
  <c r="H177" i="14"/>
  <c r="H729" i="14"/>
  <c r="H126" i="14"/>
  <c r="H603" i="14"/>
  <c r="H698" i="14"/>
  <c r="H263" i="14"/>
  <c r="H142" i="14"/>
  <c r="H538" i="14"/>
  <c r="H637" i="14"/>
  <c r="H428" i="14"/>
  <c r="H509" i="14"/>
  <c r="H450" i="14"/>
  <c r="H372" i="14"/>
  <c r="H83" i="14"/>
  <c r="H264" i="14"/>
  <c r="H219" i="14"/>
  <c r="H706" i="14"/>
  <c r="H672" i="14"/>
  <c r="H210" i="14"/>
  <c r="H265" i="14"/>
  <c r="H684" i="14"/>
  <c r="H233" i="14"/>
  <c r="H461" i="14"/>
  <c r="H9" i="14"/>
  <c r="H55" i="14"/>
  <c r="H74" i="14"/>
  <c r="H179" i="14"/>
  <c r="H237" i="14"/>
  <c r="H640" i="14"/>
  <c r="H767" i="14"/>
  <c r="H401" i="14"/>
  <c r="H100" i="14"/>
  <c r="H49" i="14"/>
  <c r="H561" i="14"/>
  <c r="H562" i="14"/>
  <c r="H694" i="14"/>
  <c r="H666" i="14"/>
  <c r="H20" i="14"/>
  <c r="H384" i="14"/>
  <c r="H508" i="14"/>
  <c r="H650" i="14"/>
  <c r="H588" i="14"/>
  <c r="H190" i="14"/>
  <c r="H64" i="14"/>
  <c r="H336" i="14"/>
  <c r="H42" i="14"/>
  <c r="H32" i="14"/>
  <c r="H709" i="14"/>
  <c r="H440" i="14"/>
  <c r="H196" i="14"/>
  <c r="H434" i="14"/>
  <c r="H580" i="14"/>
  <c r="H468" i="14"/>
  <c r="H419" i="14"/>
  <c r="H409" i="14"/>
  <c r="H399" i="14"/>
  <c r="H367" i="14"/>
  <c r="H359" i="14"/>
  <c r="H349" i="14"/>
  <c r="H298" i="14"/>
  <c r="H72" i="14"/>
  <c r="H26" i="14"/>
  <c r="H69" i="14"/>
  <c r="H243" i="14"/>
  <c r="H319" i="14"/>
  <c r="H392" i="14"/>
  <c r="H546" i="14"/>
  <c r="H85" i="14"/>
  <c r="H136" i="14"/>
  <c r="H740" i="14"/>
  <c r="H715" i="14"/>
  <c r="H5" i="14"/>
  <c r="H137" i="14"/>
  <c r="H268" i="14"/>
  <c r="H315" i="14"/>
  <c r="H386" i="14"/>
  <c r="H415" i="14"/>
  <c r="H464" i="14"/>
  <c r="H499" i="14"/>
  <c r="H225" i="14"/>
  <c r="H220" i="14"/>
  <c r="H124" i="14"/>
  <c r="H43" i="14"/>
  <c r="H570" i="14"/>
  <c r="H112" i="14"/>
  <c r="H187" i="14"/>
  <c r="H267" i="14"/>
  <c r="H373" i="14"/>
  <c r="H411" i="14"/>
  <c r="H551" i="14"/>
  <c r="H153" i="14"/>
  <c r="H180" i="14"/>
  <c r="H375" i="14"/>
  <c r="H489" i="14"/>
  <c r="H516" i="14"/>
  <c r="H552" i="14"/>
  <c r="H657" i="14"/>
  <c r="H598" i="14"/>
  <c r="H578" i="14"/>
  <c r="H543" i="14"/>
  <c r="H533" i="14"/>
  <c r="H625" i="14"/>
  <c r="H610" i="14"/>
  <c r="H599" i="14"/>
  <c r="H524" i="14"/>
  <c r="H433" i="14"/>
  <c r="H260" i="14"/>
  <c r="H156" i="14"/>
  <c r="H569" i="14"/>
  <c r="H675" i="14"/>
  <c r="H382" i="14"/>
  <c r="H612" i="14"/>
  <c r="H38" i="14"/>
  <c r="H252" i="14"/>
  <c r="H300" i="14"/>
  <c r="H443" i="14"/>
  <c r="H741" i="14"/>
  <c r="H751" i="14"/>
  <c r="H705" i="14"/>
  <c r="H514" i="14"/>
  <c r="H491" i="14"/>
  <c r="H118" i="14"/>
  <c r="H674" i="14"/>
  <c r="H169" i="14"/>
  <c r="H228" i="14"/>
  <c r="H442" i="14"/>
  <c r="H575" i="14"/>
  <c r="H618" i="14"/>
  <c r="H680" i="14"/>
  <c r="H688" i="14"/>
  <c r="H764" i="14"/>
  <c r="H671" i="14"/>
  <c r="H544" i="14"/>
  <c r="H535" i="14"/>
  <c r="H479" i="14"/>
  <c r="H206" i="14"/>
  <c r="H254" i="14"/>
  <c r="H82" i="14"/>
  <c r="H273" i="14"/>
  <c r="H758" i="14"/>
  <c r="H481" i="14"/>
  <c r="H103" i="14"/>
  <c r="H285" i="14"/>
  <c r="H459" i="14"/>
  <c r="H30" i="14"/>
  <c r="H104" i="14"/>
  <c r="H145" i="14"/>
  <c r="H188" i="14"/>
  <c r="H286" i="14"/>
  <c r="H324" i="14"/>
  <c r="H341" i="14"/>
  <c r="H435" i="14"/>
  <c r="H275" i="14"/>
  <c r="H556" i="14"/>
  <c r="H307" i="14"/>
  <c r="H247" i="14"/>
  <c r="H217" i="14"/>
  <c r="H8" i="14"/>
  <c r="H447" i="14"/>
  <c r="H693" i="14"/>
  <c r="H745" i="14"/>
  <c r="H605" i="14"/>
  <c r="H547" i="14"/>
  <c r="H302" i="14"/>
  <c r="H194" i="14"/>
  <c r="H685" i="14"/>
  <c r="H301" i="14"/>
  <c r="H12" i="14"/>
  <c r="H63" i="14"/>
  <c r="H314" i="14"/>
  <c r="H322" i="14"/>
  <c r="H679" i="14"/>
  <c r="H696" i="14"/>
  <c r="H765" i="14"/>
  <c r="H663" i="14"/>
  <c r="H86" i="14"/>
  <c r="H229" i="14"/>
  <c r="H277" i="14"/>
  <c r="H710" i="14"/>
  <c r="H755" i="14"/>
  <c r="H714" i="14"/>
  <c r="H659" i="14"/>
  <c r="H617" i="14"/>
  <c r="H587" i="14"/>
  <c r="H297" i="14"/>
  <c r="H334" i="14"/>
  <c r="H3" i="14"/>
  <c r="H37" i="14"/>
  <c r="H53" i="14"/>
  <c r="H176" i="14"/>
  <c r="H342" i="14"/>
  <c r="H251" i="14"/>
  <c r="H572" i="14"/>
  <c r="H626" i="14"/>
  <c r="H75" i="14"/>
  <c r="H127" i="14"/>
  <c r="H170" i="14"/>
  <c r="H238" i="14"/>
  <c r="H628" i="14"/>
  <c r="H649" i="14"/>
  <c r="H609" i="14"/>
  <c r="H15" i="14"/>
  <c r="H564" i="14"/>
  <c r="H457" i="14"/>
  <c r="H388" i="14"/>
  <c r="H133" i="14"/>
  <c r="H482" i="14"/>
  <c r="H413" i="14"/>
  <c r="H150" i="14"/>
  <c r="H486" i="14"/>
  <c r="H412" i="14"/>
  <c r="H144" i="14"/>
  <c r="H498" i="14"/>
  <c r="H735" i="14"/>
  <c r="H56" i="14"/>
  <c r="H197" i="14"/>
  <c r="H565" i="14"/>
  <c r="H726" i="14"/>
  <c r="H513" i="14"/>
  <c r="H478" i="14"/>
  <c r="H641" i="14"/>
  <c r="H398" i="14"/>
  <c r="H109" i="14"/>
  <c r="H622" i="14"/>
  <c r="H518" i="14"/>
  <c r="H425" i="14"/>
  <c r="H608" i="14"/>
  <c r="H387" i="14"/>
  <c r="H292" i="14"/>
  <c r="H182" i="14"/>
  <c r="H592" i="14"/>
  <c r="H541" i="14"/>
  <c r="H160" i="14"/>
  <c r="H306" i="14"/>
  <c r="H168" i="14"/>
  <c r="H50" i="14"/>
  <c r="H96" i="14"/>
  <c r="H207" i="14"/>
  <c r="H311" i="14"/>
  <c r="H105" i="14"/>
  <c r="H631" i="14"/>
  <c r="H454" i="14"/>
  <c r="H25" i="14"/>
  <c r="H51" i="14"/>
  <c r="H701" i="14"/>
  <c r="H161" i="14"/>
  <c r="H517" i="14"/>
  <c r="H162" i="14"/>
  <c r="H681" i="14"/>
  <c r="H754" i="14"/>
  <c r="H586" i="14"/>
  <c r="H378" i="14"/>
  <c r="H669" i="14"/>
  <c r="H521" i="14"/>
  <c r="H418" i="14"/>
  <c r="H408" i="14"/>
  <c r="H259" i="14"/>
  <c r="H114" i="14"/>
  <c r="H71" i="14"/>
  <c r="H39" i="14"/>
  <c r="H762" i="14"/>
  <c r="H704" i="14"/>
  <c r="H120" i="14"/>
  <c r="H768" i="14"/>
  <c r="H591" i="14"/>
  <c r="H471" i="14"/>
  <c r="H512" i="14"/>
  <c r="H417" i="14"/>
  <c r="H240" i="14"/>
  <c r="H445" i="14"/>
  <c r="H660" i="14"/>
  <c r="H24" i="14"/>
  <c r="H35" i="14"/>
  <c r="H17" i="14"/>
  <c r="H455" i="14"/>
  <c r="H395" i="14"/>
  <c r="H369" i="14"/>
  <c r="H492" i="14"/>
  <c r="H553" i="14"/>
  <c r="H504" i="14"/>
  <c r="H93" i="14"/>
  <c r="H312" i="14"/>
  <c r="H708" i="14"/>
  <c r="H644" i="14"/>
  <c r="H390" i="14"/>
  <c r="H115" i="14"/>
  <c r="H154" i="14"/>
  <c r="H288" i="14"/>
  <c r="H579" i="14"/>
  <c r="H670" i="14"/>
  <c r="H542" i="14"/>
  <c r="H397" i="14"/>
  <c r="H345" i="14"/>
  <c r="H223" i="14"/>
  <c r="H484" i="14"/>
  <c r="H734" i="14"/>
  <c r="H366" i="14"/>
  <c r="H358" i="14"/>
  <c r="H346" i="14"/>
  <c r="H155" i="14"/>
  <c r="H7" i="14"/>
  <c r="H146" i="14"/>
  <c r="H181" i="14"/>
  <c r="H278" i="14"/>
  <c r="H690" i="14"/>
  <c r="H648" i="14"/>
  <c r="H635" i="14"/>
  <c r="H353" i="14"/>
  <c r="H199" i="14"/>
  <c r="H235" i="14"/>
  <c r="H747" i="14"/>
  <c r="H590" i="14"/>
  <c r="H460" i="14"/>
  <c r="H255" i="14"/>
  <c r="H713" i="14"/>
  <c r="H639" i="14"/>
  <c r="H753" i="14"/>
  <c r="H6" i="14"/>
  <c r="H333" i="14"/>
  <c r="H224" i="14"/>
  <c r="H47" i="14"/>
  <c r="H495" i="14"/>
  <c r="H76" i="14"/>
  <c r="H347" i="14"/>
  <c r="H555" i="14"/>
  <c r="H281" i="14"/>
  <c r="H402" i="14"/>
  <c r="H505" i="14"/>
  <c r="H340" i="14"/>
  <c r="H466" i="14"/>
  <c r="H157" i="14"/>
  <c r="H426" i="14"/>
  <c r="H493" i="14"/>
  <c r="H529" i="14"/>
  <c r="H719" i="14"/>
  <c r="H585" i="14"/>
  <c r="H452" i="14"/>
  <c r="H424" i="14"/>
  <c r="H60" i="14"/>
  <c r="H523" i="14"/>
  <c r="H490" i="14"/>
  <c r="H293" i="14"/>
  <c r="H216" i="14"/>
  <c r="H14" i="14"/>
  <c r="H653" i="14"/>
  <c r="H101" i="14"/>
  <c r="H13" i="14"/>
  <c r="H193" i="14"/>
  <c r="H354" i="14"/>
  <c r="H623" i="14"/>
  <c r="H87" i="14"/>
  <c r="H201" i="14"/>
  <c r="H279" i="14"/>
  <c r="H317" i="14"/>
  <c r="H763" i="14"/>
  <c r="H647" i="14"/>
  <c r="H615" i="14"/>
  <c r="H697" i="14"/>
  <c r="H554" i="14"/>
  <c r="H467" i="14"/>
  <c r="H431" i="14"/>
  <c r="H385" i="14"/>
  <c r="H246" i="14"/>
  <c r="H759" i="14"/>
  <c r="H230" i="14"/>
  <c r="H522" i="14"/>
  <c r="H365" i="14"/>
  <c r="H41" i="14"/>
  <c r="H527" i="14"/>
  <c r="H283" i="14"/>
  <c r="H404" i="14"/>
  <c r="H253" i="14"/>
  <c r="H325" i="14"/>
  <c r="H444" i="14"/>
  <c r="H520" i="14"/>
  <c r="H742" i="14"/>
  <c r="H77" i="14"/>
  <c r="H98" i="14"/>
  <c r="H712" i="14"/>
  <c r="H475" i="14"/>
  <c r="H18" i="14"/>
  <c r="H134" i="14"/>
  <c r="H429" i="14"/>
  <c r="H700" i="14"/>
  <c r="H227" i="14"/>
  <c r="H81" i="14"/>
  <c r="H97" i="14"/>
  <c r="H128" i="14"/>
  <c r="H269" i="14"/>
  <c r="H656" i="14"/>
  <c r="H616" i="14"/>
  <c r="H577" i="14"/>
  <c r="H381" i="14"/>
  <c r="H106" i="14"/>
  <c r="H231" i="14"/>
  <c r="H391" i="14"/>
  <c r="H501" i="14"/>
  <c r="H732" i="14"/>
  <c r="H596" i="14"/>
  <c r="H511" i="14"/>
  <c r="H68" i="14"/>
  <c r="H79" i="14"/>
  <c r="H89" i="14"/>
  <c r="H148" i="14"/>
  <c r="H530" i="14"/>
  <c r="H634" i="14"/>
  <c r="H683" i="14"/>
  <c r="H692" i="14"/>
  <c r="H662" i="14"/>
  <c r="H539" i="14"/>
  <c r="H185" i="14"/>
  <c r="H276" i="14"/>
  <c r="H436" i="14"/>
  <c r="H619" i="14"/>
  <c r="H658" i="14"/>
  <c r="H717" i="14"/>
  <c r="H357" i="14"/>
  <c r="H215" i="14"/>
  <c r="H139" i="14"/>
  <c r="H174" i="14"/>
  <c r="H191" i="14"/>
  <c r="H472" i="14"/>
  <c r="H567" i="14"/>
  <c r="H743" i="14"/>
  <c r="H703" i="14"/>
  <c r="H607" i="14"/>
  <c r="H175" i="14"/>
  <c r="H290" i="14"/>
  <c r="H720" i="14"/>
  <c r="H594" i="14"/>
  <c r="H613" i="14"/>
  <c r="H449" i="14"/>
  <c r="H189" i="14"/>
  <c r="H138" i="14"/>
  <c r="H308" i="14"/>
  <c r="H752" i="14"/>
  <c r="H725" i="14"/>
  <c r="H131" i="14"/>
  <c r="H116" i="14"/>
  <c r="H147" i="14"/>
  <c r="H309" i="14"/>
  <c r="H348" i="14"/>
  <c r="H682" i="14"/>
  <c r="H677" i="14"/>
  <c r="H655" i="14"/>
  <c r="H549" i="14"/>
  <c r="H476" i="14"/>
  <c r="H463" i="14"/>
  <c r="H99" i="14"/>
  <c r="H203" i="14"/>
  <c r="H494" i="14"/>
  <c r="H593" i="14"/>
  <c r="H769" i="14"/>
  <c r="H272" i="14"/>
  <c r="H721" i="14"/>
  <c r="H282" i="14"/>
  <c r="H664" i="14"/>
  <c r="H738" i="14"/>
  <c r="H209" i="14"/>
  <c r="H171" i="14"/>
  <c r="H198" i="14"/>
  <c r="H316" i="14"/>
  <c r="H377" i="14"/>
  <c r="H258" i="14"/>
  <c r="H67" i="14"/>
  <c r="H270" i="14"/>
  <c r="H326" i="14"/>
  <c r="H724" i="14"/>
  <c r="H107" i="14"/>
  <c r="H310" i="14"/>
  <c r="H427" i="14"/>
  <c r="H503" i="14"/>
  <c r="H234" i="14"/>
  <c r="H61" i="14"/>
  <c r="H249" i="14"/>
  <c r="H600" i="14"/>
  <c r="H560" i="14"/>
  <c r="H31" i="14"/>
  <c r="H665" i="14"/>
  <c r="H66" i="14"/>
  <c r="H88" i="14"/>
  <c r="H761" i="14"/>
  <c r="H636" i="14"/>
  <c r="H158" i="14"/>
  <c r="H438" i="14"/>
  <c r="H446" i="14"/>
  <c r="H568" i="14"/>
  <c r="H335" i="14"/>
  <c r="H439" i="14"/>
  <c r="H667" i="14"/>
  <c r="H320" i="14"/>
  <c r="H737" i="14"/>
  <c r="H526" i="14"/>
  <c r="H500" i="14"/>
  <c r="H733" i="14"/>
  <c r="H532" i="14"/>
  <c r="H485" i="14"/>
  <c r="H477" i="14"/>
  <c r="H407" i="14"/>
  <c r="H262" i="14"/>
  <c r="H437" i="14"/>
  <c r="H557" i="14"/>
  <c r="H531" i="14"/>
  <c r="H59" i="14"/>
  <c r="H117" i="14"/>
  <c r="H140" i="14"/>
  <c r="H232" i="14"/>
  <c r="H318" i="14"/>
  <c r="H351" i="14"/>
  <c r="H473" i="14"/>
  <c r="H559" i="14"/>
  <c r="H621" i="14"/>
  <c r="H746" i="14"/>
  <c r="H496" i="14"/>
  <c r="H652" i="14"/>
  <c r="H370" i="14"/>
  <c r="H123" i="14"/>
  <c r="H4" i="14"/>
  <c r="H239" i="14"/>
  <c r="H566" i="14"/>
  <c r="H430" i="14"/>
  <c r="H332" i="14"/>
  <c r="H245" i="14"/>
  <c r="H167" i="14"/>
  <c r="H289" i="14"/>
  <c r="H576" i="14"/>
  <c r="H132" i="14"/>
  <c r="H242" i="14"/>
  <c r="H271" i="14"/>
  <c r="H280" i="14"/>
  <c r="H379" i="14"/>
  <c r="H393" i="14"/>
  <c r="H90" i="14"/>
  <c r="H422" i="14"/>
  <c r="H604" i="14"/>
  <c r="H470" i="14"/>
  <c r="H361" i="14"/>
  <c r="H327" i="14"/>
  <c r="H465" i="14"/>
  <c r="H689" i="14"/>
  <c r="H597" i="14"/>
  <c r="H305" i="14"/>
  <c r="H204" i="14"/>
  <c r="H108" i="14"/>
  <c r="H699" i="14"/>
  <c r="H620" i="14"/>
  <c r="H632" i="14"/>
  <c r="H691" i="14"/>
  <c r="H183" i="14"/>
  <c r="H192" i="14"/>
  <c r="H328" i="14"/>
  <c r="H661" i="14"/>
  <c r="H723" i="14"/>
  <c r="H200" i="14"/>
  <c r="H23" i="14"/>
  <c r="H416" i="14"/>
  <c r="H356" i="14"/>
  <c r="H304" i="14"/>
  <c r="H497" i="14"/>
  <c r="H739" i="14"/>
  <c r="H536" i="14"/>
  <c r="H400" i="14"/>
  <c r="H574" i="14"/>
  <c r="H474" i="14"/>
  <c r="H423" i="14"/>
  <c r="H287" i="14"/>
  <c r="H91" i="14"/>
  <c r="H331" i="14"/>
  <c r="H165" i="14"/>
  <c r="H624" i="14"/>
  <c r="H36" i="14"/>
  <c r="H208" i="14"/>
  <c r="H654" i="14"/>
  <c r="H614" i="14"/>
  <c r="H548" i="14"/>
  <c r="H374" i="14"/>
  <c r="H363" i="14"/>
  <c r="H330" i="14"/>
  <c r="H164" i="14"/>
  <c r="H29" i="14"/>
  <c r="H45" i="14"/>
  <c r="H152" i="14"/>
  <c r="H364" i="14"/>
  <c r="H441" i="14"/>
  <c r="H695" i="14"/>
  <c r="H748" i="14"/>
  <c r="H545" i="14"/>
  <c r="H711" i="14"/>
  <c r="H528" i="14"/>
  <c r="H451" i="14"/>
  <c r="H394" i="14"/>
  <c r="H221" i="14"/>
  <c r="H211" i="14"/>
  <c r="H125" i="14"/>
  <c r="H34" i="14"/>
  <c r="H205" i="14"/>
  <c r="H257" i="14"/>
  <c r="H52" i="14"/>
  <c r="H686" i="14"/>
  <c r="H716" i="14"/>
  <c r="H44" i="14"/>
  <c r="H119" i="14"/>
  <c r="H350" i="14"/>
  <c r="H507" i="14"/>
  <c r="H744" i="14"/>
  <c r="H760" i="14"/>
  <c r="H702" i="14"/>
  <c r="H633" i="14"/>
  <c r="H584" i="14"/>
  <c r="H256" i="14"/>
  <c r="H376" i="14"/>
  <c r="H736" i="14"/>
  <c r="H728" i="14"/>
  <c r="H707" i="14"/>
  <c r="H323" i="14"/>
  <c r="H646" i="14"/>
  <c r="H540" i="14"/>
  <c r="H414" i="14"/>
  <c r="H355" i="14"/>
  <c r="H406" i="14"/>
  <c r="H195" i="14"/>
  <c r="H371" i="14"/>
  <c r="H678" i="14"/>
  <c r="H94" i="14"/>
  <c r="H731" i="14"/>
  <c r="H606" i="14"/>
  <c r="H595" i="14"/>
  <c r="H519" i="14"/>
  <c r="H241" i="14"/>
  <c r="H48" i="14"/>
  <c r="H92" i="14"/>
  <c r="H222" i="14"/>
  <c r="H214" i="14"/>
  <c r="H757" i="14"/>
  <c r="H337" i="14"/>
  <c r="H749" i="14"/>
  <c r="H676" i="14"/>
  <c r="H668" i="14"/>
  <c r="H510" i="14"/>
  <c r="H483" i="14"/>
  <c r="H462" i="14"/>
  <c r="H403" i="14"/>
  <c r="H343" i="14"/>
  <c r="H303" i="14"/>
  <c r="H130" i="14"/>
  <c r="H184" i="14"/>
  <c r="H396" i="14"/>
  <c r="H291" i="14"/>
  <c r="H244" i="14"/>
  <c r="H202" i="14"/>
  <c r="H766" i="14"/>
  <c r="H673" i="14"/>
  <c r="H643" i="14"/>
  <c r="H299" i="14"/>
  <c r="H28" i="14"/>
  <c r="R571" i="14"/>
  <c r="R480" i="14"/>
  <c r="R469" i="14"/>
  <c r="R441" i="14"/>
  <c r="R665" i="14"/>
  <c r="R627" i="14"/>
  <c r="R651" i="14"/>
  <c r="R678" i="14"/>
  <c r="R536" i="14"/>
  <c r="R601" i="14"/>
  <c r="R563" i="14"/>
  <c r="R558" i="14"/>
  <c r="R525" i="14"/>
  <c r="R502" i="14"/>
  <c r="R487" i="14"/>
  <c r="R581" i="14"/>
  <c r="R371" i="14"/>
  <c r="R350" i="14"/>
  <c r="R405" i="14"/>
  <c r="R368" i="14"/>
  <c r="R456" i="14"/>
  <c r="R296" i="14"/>
  <c r="R410" i="14"/>
  <c r="R313" i="14"/>
  <c r="R383" i="14"/>
  <c r="R360" i="14"/>
  <c r="R338" i="14"/>
  <c r="R248" i="14"/>
  <c r="R448" i="14"/>
  <c r="R266" i="14"/>
  <c r="R250" i="14"/>
  <c r="R321" i="14"/>
  <c r="R236" i="14"/>
  <c r="R119" i="14"/>
  <c r="R218" i="14"/>
  <c r="R186" i="14"/>
  <c r="R274" i="14"/>
  <c r="R159" i="14"/>
  <c r="R299" i="14"/>
  <c r="R337" i="14"/>
  <c r="R226" i="14"/>
  <c r="R166" i="14"/>
  <c r="R122" i="14"/>
  <c r="R111" i="14"/>
  <c r="R94" i="14"/>
  <c r="R78" i="14"/>
  <c r="R178" i="14"/>
  <c r="R135" i="14"/>
  <c r="R151" i="14"/>
  <c r="R73" i="14"/>
  <c r="R102" i="14"/>
  <c r="R11" i="14"/>
  <c r="R84" i="14"/>
  <c r="R52" i="14"/>
  <c r="R344" i="14"/>
  <c r="R57" i="14"/>
  <c r="R36" i="14"/>
  <c r="R19" i="14"/>
  <c r="R2" i="14"/>
  <c r="R21" i="14"/>
  <c r="R33" i="14"/>
  <c r="R10" i="14"/>
  <c r="R44" i="14"/>
  <c r="R28" i="14"/>
  <c r="R538" i="14"/>
  <c r="R428" i="14"/>
  <c r="R645" i="14"/>
  <c r="R372" i="14"/>
  <c r="R233" i="14"/>
  <c r="R32" i="14"/>
  <c r="R380" i="14"/>
  <c r="R440" i="14"/>
  <c r="R179" i="14"/>
  <c r="R275" i="14"/>
  <c r="R384" i="14"/>
  <c r="R434" i="14"/>
  <c r="R508" i="14"/>
  <c r="R167" i="14"/>
  <c r="R583" i="14"/>
  <c r="R329" i="14"/>
  <c r="R27" i="14"/>
  <c r="R461" i="14"/>
  <c r="R582" i="14"/>
  <c r="R727" i="14"/>
  <c r="R74" i="14"/>
  <c r="R637" i="14"/>
  <c r="R401" i="14"/>
  <c r="R534" i="14"/>
  <c r="R684" i="14"/>
  <c r="R39" i="14"/>
  <c r="R573" i="14"/>
  <c r="R177" i="14"/>
  <c r="R142" i="14"/>
  <c r="R450" i="14"/>
  <c r="R83" i="14"/>
  <c r="R709" i="14"/>
  <c r="R562" i="14"/>
  <c r="R506" i="14"/>
  <c r="R15" i="14"/>
  <c r="R339" i="14"/>
  <c r="R603" i="14"/>
  <c r="R48" i="14"/>
  <c r="R24" i="14"/>
  <c r="R123" i="14"/>
  <c r="R212" i="14"/>
  <c r="R265" i="14"/>
  <c r="R537" i="14"/>
  <c r="R184" i="14"/>
  <c r="R509" i="14"/>
  <c r="R47" i="14"/>
  <c r="R106" i="14"/>
  <c r="R362" i="14"/>
  <c r="R694" i="14"/>
  <c r="R95" i="14"/>
  <c r="R750" i="14"/>
  <c r="R610" i="14"/>
  <c r="R139" i="14"/>
  <c r="R70" i="14"/>
  <c r="R453" i="14"/>
  <c r="R767" i="14"/>
  <c r="R100" i="14"/>
  <c r="R149" i="14"/>
  <c r="R37" i="14"/>
  <c r="R237" i="14"/>
  <c r="R297" i="14"/>
  <c r="R640" i="14"/>
  <c r="R756" i="14"/>
  <c r="R698" i="14"/>
  <c r="R336" i="14"/>
  <c r="R718" i="14"/>
  <c r="R294" i="14"/>
  <c r="R163" i="14"/>
  <c r="R264" i="14"/>
  <c r="R630" i="14"/>
  <c r="R53" i="14"/>
  <c r="R295" i="14"/>
  <c r="R666" i="14"/>
  <c r="R196" i="14"/>
  <c r="R488" i="14"/>
  <c r="R687" i="14"/>
  <c r="R642" i="14"/>
  <c r="R26" i="14"/>
  <c r="R629" i="14"/>
  <c r="R730" i="14"/>
  <c r="R210" i="14"/>
  <c r="R80" i="14"/>
  <c r="R561" i="14"/>
  <c r="R722" i="14"/>
  <c r="R729" i="14"/>
  <c r="R421" i="14"/>
  <c r="R352" i="14"/>
  <c r="R152" i="14"/>
  <c r="R564" i="14"/>
  <c r="R650" i="14"/>
  <c r="R625" i="14"/>
  <c r="R544" i="14"/>
  <c r="R514" i="14"/>
  <c r="R388" i="14"/>
  <c r="R118" i="14"/>
  <c r="R447" i="14"/>
  <c r="R693" i="14"/>
  <c r="R745" i="14"/>
  <c r="R675" i="14"/>
  <c r="R605" i="14"/>
  <c r="R570" i="14"/>
  <c r="R685" i="14"/>
  <c r="R301" i="14"/>
  <c r="R169" i="14"/>
  <c r="R373" i="14"/>
  <c r="R551" i="14"/>
  <c r="R679" i="14"/>
  <c r="R86" i="14"/>
  <c r="R153" i="14"/>
  <c r="R180" i="14"/>
  <c r="R197" i="14"/>
  <c r="R489" i="14"/>
  <c r="R705" i="14"/>
  <c r="R543" i="14"/>
  <c r="R247" i="14"/>
  <c r="R133" i="14"/>
  <c r="R569" i="14"/>
  <c r="R382" i="14"/>
  <c r="R3" i="14"/>
  <c r="R136" i="14"/>
  <c r="R251" i="14"/>
  <c r="R285" i="14"/>
  <c r="R459" i="14"/>
  <c r="R30" i="14"/>
  <c r="R75" i="14"/>
  <c r="R96" i="14"/>
  <c r="R145" i="14"/>
  <c r="R324" i="14"/>
  <c r="R443" i="14"/>
  <c r="R618" i="14"/>
  <c r="R710" i="14"/>
  <c r="R734" i="14"/>
  <c r="R697" i="14"/>
  <c r="R641" i="14"/>
  <c r="R588" i="14"/>
  <c r="R457" i="14"/>
  <c r="R307" i="14"/>
  <c r="R172" i="14"/>
  <c r="R392" i="14"/>
  <c r="R220" i="14"/>
  <c r="R194" i="14"/>
  <c r="R29" i="14"/>
  <c r="R187" i="14"/>
  <c r="R228" i="14"/>
  <c r="R267" i="14"/>
  <c r="R572" i="14"/>
  <c r="R696" i="14"/>
  <c r="R740" i="14"/>
  <c r="R735" i="14"/>
  <c r="R127" i="14"/>
  <c r="R386" i="14"/>
  <c r="R499" i="14"/>
  <c r="R552" i="14"/>
  <c r="R575" i="14"/>
  <c r="R680" i="14"/>
  <c r="R688" i="14"/>
  <c r="R599" i="14"/>
  <c r="R479" i="14"/>
  <c r="R433" i="14"/>
  <c r="R419" i="14"/>
  <c r="R399" i="14"/>
  <c r="R359" i="14"/>
  <c r="R69" i="14"/>
  <c r="R243" i="14"/>
  <c r="R482" i="14"/>
  <c r="R254" i="14"/>
  <c r="R82" i="14"/>
  <c r="R758" i="14"/>
  <c r="R481" i="14"/>
  <c r="R103" i="14"/>
  <c r="R411" i="14"/>
  <c r="R113" i="14"/>
  <c r="R170" i="14"/>
  <c r="R188" i="14"/>
  <c r="R229" i="14"/>
  <c r="R341" i="14"/>
  <c r="R741" i="14"/>
  <c r="R751" i="14"/>
  <c r="R764" i="14"/>
  <c r="R659" i="14"/>
  <c r="R556" i="14"/>
  <c r="R491" i="14"/>
  <c r="R41" i="14"/>
  <c r="R547" i="14"/>
  <c r="R302" i="14"/>
  <c r="R150" i="14"/>
  <c r="R486" i="14"/>
  <c r="R612" i="14"/>
  <c r="R63" i="14"/>
  <c r="R314" i="14"/>
  <c r="R498" i="14"/>
  <c r="R765" i="14"/>
  <c r="R715" i="14"/>
  <c r="R516" i="14"/>
  <c r="R219" i="14"/>
  <c r="R55" i="14"/>
  <c r="R126" i="14"/>
  <c r="R535" i="14"/>
  <c r="R524" i="14"/>
  <c r="R367" i="14"/>
  <c r="R349" i="14"/>
  <c r="R334" i="14"/>
  <c r="R298" i="14"/>
  <c r="R260" i="14"/>
  <c r="R225" i="14"/>
  <c r="R206" i="14"/>
  <c r="R31" i="14"/>
  <c r="R342" i="14"/>
  <c r="R273" i="14"/>
  <c r="R626" i="14"/>
  <c r="R663" i="14"/>
  <c r="R38" i="14"/>
  <c r="R104" i="14"/>
  <c r="R238" i="14"/>
  <c r="R300" i="14"/>
  <c r="R315" i="14"/>
  <c r="R415" i="14"/>
  <c r="R464" i="14"/>
  <c r="R714" i="14"/>
  <c r="R554" i="14"/>
  <c r="R672" i="14"/>
  <c r="R217" i="14"/>
  <c r="R156" i="14"/>
  <c r="R8" i="14"/>
  <c r="R413" i="14"/>
  <c r="R9" i="14"/>
  <c r="R85" i="14"/>
  <c r="R112" i="14"/>
  <c r="R144" i="14"/>
  <c r="R442" i="14"/>
  <c r="R277" i="14"/>
  <c r="R375" i="14"/>
  <c r="R435" i="14"/>
  <c r="R565" i="14"/>
  <c r="R628" i="14"/>
  <c r="R657" i="14"/>
  <c r="R726" i="14"/>
  <c r="R671" i="14"/>
  <c r="R598" i="14"/>
  <c r="R587" i="14"/>
  <c r="R706" i="14"/>
  <c r="R580" i="14"/>
  <c r="R468" i="14"/>
  <c r="R409" i="14"/>
  <c r="R72" i="14"/>
  <c r="R20" i="14"/>
  <c r="R176" i="14"/>
  <c r="R319" i="14"/>
  <c r="R674" i="14"/>
  <c r="R546" i="14"/>
  <c r="R412" i="14"/>
  <c r="R322" i="14"/>
  <c r="R137" i="14"/>
  <c r="R268" i="14"/>
  <c r="R286" i="14"/>
  <c r="R649" i="14"/>
  <c r="R617" i="14"/>
  <c r="R609" i="14"/>
  <c r="R533" i="14"/>
  <c r="R333" i="14"/>
  <c r="R25" i="14"/>
  <c r="R395" i="14"/>
  <c r="R14" i="14"/>
  <c r="R18" i="14"/>
  <c r="R93" i="14"/>
  <c r="R708" i="14"/>
  <c r="R417" i="14"/>
  <c r="R493" i="14"/>
  <c r="R753" i="14"/>
  <c r="R615" i="14"/>
  <c r="R513" i="14"/>
  <c r="R114" i="14"/>
  <c r="R109" i="14"/>
  <c r="R518" i="14"/>
  <c r="R101" i="14"/>
  <c r="R369" i="14"/>
  <c r="R146" i="14"/>
  <c r="R762" i="14"/>
  <c r="R354" i="14"/>
  <c r="R747" i="14"/>
  <c r="R253" i="14"/>
  <c r="R387" i="14"/>
  <c r="R713" i="14"/>
  <c r="R639" i="14"/>
  <c r="R512" i="14"/>
  <c r="R660" i="14"/>
  <c r="R763" i="14"/>
  <c r="R43" i="14"/>
  <c r="R631" i="14"/>
  <c r="R690" i="14"/>
  <c r="R365" i="14"/>
  <c r="R527" i="14"/>
  <c r="R460" i="14"/>
  <c r="R115" i="14"/>
  <c r="R154" i="14"/>
  <c r="R190" i="14"/>
  <c r="R444" i="14"/>
  <c r="R520" i="14"/>
  <c r="R754" i="14"/>
  <c r="R670" i="14"/>
  <c r="R345" i="14"/>
  <c r="R157" i="14"/>
  <c r="R426" i="14"/>
  <c r="R90" i="14"/>
  <c r="R578" i="14"/>
  <c r="R523" i="14"/>
  <c r="R478" i="14"/>
  <c r="R346" i="14"/>
  <c r="R306" i="14"/>
  <c r="R259" i="14"/>
  <c r="R216" i="14"/>
  <c r="R51" i="14"/>
  <c r="R278" i="14"/>
  <c r="R648" i="14"/>
  <c r="R553" i="14"/>
  <c r="R120" i="14"/>
  <c r="R635" i="14"/>
  <c r="R591" i="14"/>
  <c r="R255" i="14"/>
  <c r="R325" i="14"/>
  <c r="R466" i="14"/>
  <c r="R397" i="14"/>
  <c r="R130" i="14"/>
  <c r="R240" i="14"/>
  <c r="R712" i="14"/>
  <c r="R647" i="14"/>
  <c r="R585" i="14"/>
  <c r="R541" i="14"/>
  <c r="R396" i="14"/>
  <c r="R35" i="14"/>
  <c r="R467" i="14"/>
  <c r="R246" i="14"/>
  <c r="R224" i="14"/>
  <c r="R759" i="14"/>
  <c r="R230" i="14"/>
  <c r="R555" i="14"/>
  <c r="R45" i="14"/>
  <c r="R64" i="14"/>
  <c r="R504" i="14"/>
  <c r="R768" i="14"/>
  <c r="R402" i="14"/>
  <c r="R235" i="14"/>
  <c r="R312" i="14"/>
  <c r="R404" i="14"/>
  <c r="R590" i="14"/>
  <c r="R517" i="14"/>
  <c r="R340" i="14"/>
  <c r="R162" i="14"/>
  <c r="R681" i="14"/>
  <c r="R586" i="14"/>
  <c r="R223" i="14"/>
  <c r="R317" i="14"/>
  <c r="R529" i="14"/>
  <c r="R521" i="14"/>
  <c r="R452" i="14"/>
  <c r="R424" i="14"/>
  <c r="R12" i="14"/>
  <c r="R60" i="14"/>
  <c r="R272" i="14"/>
  <c r="R439" i="14"/>
  <c r="R755" i="14"/>
  <c r="R490" i="14"/>
  <c r="R431" i="14"/>
  <c r="R408" i="14"/>
  <c r="R358" i="14"/>
  <c r="R293" i="14"/>
  <c r="R71" i="14"/>
  <c r="R7" i="14"/>
  <c r="R56" i="14"/>
  <c r="R42" i="14"/>
  <c r="R207" i="14"/>
  <c r="R311" i="14"/>
  <c r="R105" i="14"/>
  <c r="R181" i="14"/>
  <c r="R492" i="14"/>
  <c r="R704" i="14"/>
  <c r="R608" i="14"/>
  <c r="R454" i="14"/>
  <c r="R121" i="14"/>
  <c r="R193" i="14"/>
  <c r="R353" i="14"/>
  <c r="R199" i="14"/>
  <c r="R623" i="14"/>
  <c r="R22" i="14"/>
  <c r="R87" i="14"/>
  <c r="R279" i="14"/>
  <c r="R592" i="14"/>
  <c r="R484" i="14"/>
  <c r="R202" i="14"/>
  <c r="R252" i="14"/>
  <c r="R455" i="14"/>
  <c r="R418" i="14"/>
  <c r="R385" i="14"/>
  <c r="R366" i="14"/>
  <c r="R58" i="14"/>
  <c r="R622" i="14"/>
  <c r="R347" i="14"/>
  <c r="R522" i="14"/>
  <c r="R124" i="14"/>
  <c r="R281" i="14"/>
  <c r="R701" i="14"/>
  <c r="R283" i="14"/>
  <c r="R161" i="14"/>
  <c r="R505" i="14"/>
  <c r="R644" i="14"/>
  <c r="R390" i="14"/>
  <c r="R742" i="14"/>
  <c r="R77" i="14"/>
  <c r="R98" i="14"/>
  <c r="R378" i="14"/>
  <c r="R719" i="14"/>
  <c r="R669" i="14"/>
  <c r="R398" i="14"/>
  <c r="R205" i="14"/>
  <c r="R168" i="14"/>
  <c r="R155" i="14"/>
  <c r="R495" i="14"/>
  <c r="R653" i="14"/>
  <c r="R54" i="14"/>
  <c r="R76" i="14"/>
  <c r="R425" i="14"/>
  <c r="R13" i="14"/>
  <c r="R471" i="14"/>
  <c r="R288" i="14"/>
  <c r="R579" i="14"/>
  <c r="R542" i="14"/>
  <c r="R292" i="14"/>
  <c r="R182" i="14"/>
  <c r="R201" i="14"/>
  <c r="R445" i="14"/>
  <c r="R422" i="14"/>
  <c r="R185" i="14"/>
  <c r="R652" i="14"/>
  <c r="R361" i="14"/>
  <c r="R276" i="14"/>
  <c r="R485" i="14"/>
  <c r="R204" i="14"/>
  <c r="R174" i="14"/>
  <c r="R191" i="14"/>
  <c r="R567" i="14"/>
  <c r="R620" i="14"/>
  <c r="R682" i="14"/>
  <c r="R511" i="14"/>
  <c r="R79" i="14"/>
  <c r="R175" i="14"/>
  <c r="R192" i="14"/>
  <c r="R473" i="14"/>
  <c r="R568" i="14"/>
  <c r="R661" i="14"/>
  <c r="R335" i="14"/>
  <c r="R496" i="14"/>
  <c r="R738" i="14"/>
  <c r="R560" i="14"/>
  <c r="R327" i="14"/>
  <c r="R81" i="14"/>
  <c r="R65" i="14"/>
  <c r="R138" i="14"/>
  <c r="R308" i="14"/>
  <c r="R465" i="14"/>
  <c r="R566" i="14"/>
  <c r="R733" i="14"/>
  <c r="R616" i="14"/>
  <c r="R357" i="14"/>
  <c r="R270" i="14"/>
  <c r="R326" i="14"/>
  <c r="R761" i="14"/>
  <c r="R724" i="14"/>
  <c r="R549" i="14"/>
  <c r="R463" i="14"/>
  <c r="R203" i="14"/>
  <c r="R692" i="14"/>
  <c r="R17" i="14"/>
  <c r="R141" i="14"/>
  <c r="R662" i="14"/>
  <c r="R721" i="14"/>
  <c r="R134" i="14"/>
  <c r="R282" i="14"/>
  <c r="R189" i="14"/>
  <c r="R62" i="14"/>
  <c r="R128" i="14"/>
  <c r="R500" i="14"/>
  <c r="R332" i="14"/>
  <c r="R67" i="14"/>
  <c r="R289" i="14"/>
  <c r="R655" i="14"/>
  <c r="R531" i="14"/>
  <c r="R117" i="14"/>
  <c r="R140" i="14"/>
  <c r="R280" i="14"/>
  <c r="R427" i="14"/>
  <c r="R559" i="14"/>
  <c r="R746" i="14"/>
  <c r="R61" i="14"/>
  <c r="R249" i="14"/>
  <c r="R470" i="14"/>
  <c r="R6" i="14"/>
  <c r="R658" i="14"/>
  <c r="R656" i="14"/>
  <c r="R477" i="14"/>
  <c r="R131" i="14"/>
  <c r="R66" i="14"/>
  <c r="R437" i="14"/>
  <c r="R691" i="14"/>
  <c r="R576" i="14"/>
  <c r="R68" i="14"/>
  <c r="R183" i="14"/>
  <c r="R242" i="14"/>
  <c r="R271" i="14"/>
  <c r="R290" i="14"/>
  <c r="R328" i="14"/>
  <c r="R379" i="14"/>
  <c r="R446" i="14"/>
  <c r="R503" i="14"/>
  <c r="R621" i="14"/>
  <c r="R634" i="14"/>
  <c r="R600" i="14"/>
  <c r="R700" i="14"/>
  <c r="R449" i="14"/>
  <c r="R370" i="14"/>
  <c r="R198" i="14"/>
  <c r="R532" i="14"/>
  <c r="R258" i="14"/>
  <c r="R231" i="14"/>
  <c r="R262" i="14"/>
  <c r="R472" i="14"/>
  <c r="R557" i="14"/>
  <c r="R632" i="14"/>
  <c r="R743" i="14"/>
  <c r="R732" i="14"/>
  <c r="R703" i="14"/>
  <c r="R607" i="14"/>
  <c r="R476" i="14"/>
  <c r="R59" i="14"/>
  <c r="R318" i="14"/>
  <c r="R530" i="14"/>
  <c r="R593" i="14"/>
  <c r="R594" i="14"/>
  <c r="R667" i="14"/>
  <c r="R539" i="14"/>
  <c r="R664" i="14"/>
  <c r="R737" i="14"/>
  <c r="R227" i="14"/>
  <c r="R239" i="14"/>
  <c r="R619" i="14"/>
  <c r="R752" i="14"/>
  <c r="R725" i="14"/>
  <c r="R407" i="14"/>
  <c r="R305" i="14"/>
  <c r="R245" i="14"/>
  <c r="R116" i="14"/>
  <c r="R636" i="14"/>
  <c r="R596" i="14"/>
  <c r="R16" i="14"/>
  <c r="R50" i="14"/>
  <c r="R132" i="14"/>
  <c r="R310" i="14"/>
  <c r="R393" i="14"/>
  <c r="R475" i="14"/>
  <c r="R110" i="14"/>
  <c r="R320" i="14"/>
  <c r="R429" i="14"/>
  <c r="R604" i="14"/>
  <c r="R209" i="14"/>
  <c r="R171" i="14"/>
  <c r="R269" i="14"/>
  <c r="R316" i="14"/>
  <c r="R717" i="14"/>
  <c r="R689" i="14"/>
  <c r="R577" i="14"/>
  <c r="R381" i="14"/>
  <c r="R108" i="14"/>
  <c r="R643" i="14"/>
  <c r="R88" i="14"/>
  <c r="R107" i="14"/>
  <c r="R232" i="14"/>
  <c r="R351" i="14"/>
  <c r="R438" i="14"/>
  <c r="R494" i="14"/>
  <c r="R744" i="14"/>
  <c r="R160" i="14"/>
  <c r="R234" i="14"/>
  <c r="R613" i="14"/>
  <c r="R526" i="14"/>
  <c r="R4" i="14"/>
  <c r="R97" i="14"/>
  <c r="R377" i="14"/>
  <c r="R436" i="14"/>
  <c r="R597" i="14"/>
  <c r="R430" i="14"/>
  <c r="R215" i="14"/>
  <c r="R147" i="14"/>
  <c r="R309" i="14"/>
  <c r="R348" i="14"/>
  <c r="R391" i="14"/>
  <c r="R501" i="14"/>
  <c r="R677" i="14"/>
  <c r="R89" i="14"/>
  <c r="R99" i="14"/>
  <c r="R148" i="14"/>
  <c r="R158" i="14"/>
  <c r="R263" i="14"/>
  <c r="R683" i="14"/>
  <c r="R720" i="14"/>
  <c r="R474" i="14"/>
  <c r="R403" i="14"/>
  <c r="R394" i="14"/>
  <c r="R287" i="14"/>
  <c r="R221" i="14"/>
  <c r="R46" i="14"/>
  <c r="R49" i="14"/>
  <c r="R165" i="14"/>
  <c r="R686" i="14"/>
  <c r="R261" i="14"/>
  <c r="R611" i="14"/>
  <c r="R731" i="14"/>
  <c r="R462" i="14"/>
  <c r="R374" i="14"/>
  <c r="R330" i="14"/>
  <c r="R164" i="14"/>
  <c r="R23" i="14"/>
  <c r="R304" i="14"/>
  <c r="R497" i="14"/>
  <c r="R602" i="14"/>
  <c r="R728" i="14"/>
  <c r="R673" i="14"/>
  <c r="R458" i="14"/>
  <c r="R195" i="14"/>
  <c r="R284" i="14"/>
  <c r="R676" i="14"/>
  <c r="R646" i="14"/>
  <c r="R584" i="14"/>
  <c r="R363" i="14"/>
  <c r="R200" i="14"/>
  <c r="R129" i="14"/>
  <c r="R257" i="14"/>
  <c r="R92" i="14"/>
  <c r="R716" i="14"/>
  <c r="R143" i="14"/>
  <c r="R749" i="14"/>
  <c r="R723" i="14"/>
  <c r="R702" i="14"/>
  <c r="R614" i="14"/>
  <c r="R595" i="14"/>
  <c r="R548" i="14"/>
  <c r="R355" i="14"/>
  <c r="R241" i="14"/>
  <c r="R406" i="14"/>
  <c r="R507" i="14"/>
  <c r="R695" i="14"/>
  <c r="R748" i="14"/>
  <c r="R757" i="14"/>
  <c r="R707" i="14"/>
  <c r="R699" i="14"/>
  <c r="R420" i="14"/>
  <c r="R208" i="14"/>
  <c r="R606" i="14"/>
  <c r="R540" i="14"/>
  <c r="R343" i="14"/>
  <c r="R211" i="14"/>
  <c r="R5" i="14"/>
  <c r="R34" i="14"/>
  <c r="R40" i="14"/>
  <c r="R331" i="14"/>
  <c r="R624" i="14"/>
  <c r="R173" i="14"/>
  <c r="R545" i="14"/>
  <c r="R589" i="14"/>
  <c r="R668" i="14"/>
  <c r="R256" i="14"/>
  <c r="R376" i="14"/>
  <c r="R222" i="14"/>
  <c r="R389" i="14"/>
  <c r="R323" i="14"/>
  <c r="R550" i="14"/>
  <c r="R769" i="14"/>
  <c r="R711" i="14"/>
  <c r="R633" i="14"/>
  <c r="R528" i="14"/>
  <c r="R510" i="14"/>
  <c r="R483" i="14"/>
  <c r="R423" i="14"/>
  <c r="R414" i="14"/>
  <c r="R303" i="14"/>
  <c r="R125" i="14"/>
  <c r="R416" i="14"/>
  <c r="R244" i="14"/>
  <c r="R213" i="14"/>
  <c r="R432" i="14"/>
  <c r="R515" i="14"/>
  <c r="R638" i="14"/>
  <c r="R400" i="14"/>
  <c r="R760" i="14"/>
  <c r="R654" i="14"/>
  <c r="R574" i="14"/>
  <c r="R519" i="14"/>
  <c r="R451" i="14"/>
  <c r="R91" i="14"/>
  <c r="R364" i="14"/>
  <c r="R356" i="14"/>
  <c r="R291" i="14"/>
  <c r="R214" i="14"/>
  <c r="R739" i="14"/>
  <c r="R766" i="14"/>
  <c r="R736" i="14"/>
  <c r="O558" i="14"/>
  <c r="O536" i="14"/>
  <c r="O525" i="14"/>
  <c r="O601" i="14"/>
  <c r="O550" i="14"/>
  <c r="O456" i="14"/>
  <c r="O678" i="14"/>
  <c r="O686" i="14"/>
  <c r="O624" i="14"/>
  <c r="O638" i="14"/>
  <c r="O589" i="14"/>
  <c r="O602" i="14"/>
  <c r="O545" i="14"/>
  <c r="O507" i="14"/>
  <c r="O497" i="14"/>
  <c r="O515" i="14"/>
  <c r="O502" i="14"/>
  <c r="O487" i="14"/>
  <c r="O480" i="14"/>
  <c r="O469" i="14"/>
  <c r="O458" i="14"/>
  <c r="O441" i="14"/>
  <c r="O448" i="14"/>
  <c r="O432" i="14"/>
  <c r="O400" i="14"/>
  <c r="O410" i="14"/>
  <c r="O405" i="14"/>
  <c r="O360" i="14"/>
  <c r="O383" i="14"/>
  <c r="O338" i="14"/>
  <c r="O321" i="14"/>
  <c r="O371" i="14"/>
  <c r="O323" i="14"/>
  <c r="O389" i="14"/>
  <c r="O296" i="14"/>
  <c r="O313" i="14"/>
  <c r="O299" i="14"/>
  <c r="O236" i="14"/>
  <c r="O368" i="14"/>
  <c r="O337" i="14"/>
  <c r="O248" i="14"/>
  <c r="O266" i="14"/>
  <c r="O261" i="14"/>
  <c r="O284" i="14"/>
  <c r="O195" i="14"/>
  <c r="O178" i="14"/>
  <c r="O151" i="14"/>
  <c r="O73" i="14"/>
  <c r="O119" i="14"/>
  <c r="O274" i="14"/>
  <c r="O218" i="14"/>
  <c r="O213" i="14"/>
  <c r="O208" i="14"/>
  <c r="O159" i="14"/>
  <c r="O143" i="14"/>
  <c r="O54" i="14"/>
  <c r="O226" i="14"/>
  <c r="O111" i="14"/>
  <c r="O44" i="14"/>
  <c r="O28" i="14"/>
  <c r="O52" i="14"/>
  <c r="O5" i="14"/>
  <c r="O2" i="14"/>
  <c r="O336" i="14"/>
  <c r="O11" i="14"/>
  <c r="O19" i="14"/>
  <c r="O13" i="14"/>
  <c r="O14" i="14"/>
  <c r="O117" i="14"/>
  <c r="O3" i="14"/>
  <c r="O62" i="14"/>
  <c r="O36" i="14"/>
  <c r="O32" i="14"/>
  <c r="O239" i="14"/>
  <c r="O212" i="14"/>
  <c r="O537" i="14"/>
  <c r="O583" i="14"/>
  <c r="O450" i="14"/>
  <c r="O43" i="14"/>
  <c r="O461" i="14"/>
  <c r="O666" i="14"/>
  <c r="O20" i="14"/>
  <c r="O55" i="14"/>
  <c r="O196" i="14"/>
  <c r="O237" i="14"/>
  <c r="O687" i="14"/>
  <c r="O706" i="14"/>
  <c r="O698" i="14"/>
  <c r="O49" i="14"/>
  <c r="O718" i="14"/>
  <c r="O184" i="14"/>
  <c r="O428" i="14"/>
  <c r="O509" i="14"/>
  <c r="O233" i="14"/>
  <c r="O163" i="14"/>
  <c r="O51" i="14"/>
  <c r="O80" i="14"/>
  <c r="O709" i="14"/>
  <c r="O562" i="14"/>
  <c r="O74" i="14"/>
  <c r="O179" i="14"/>
  <c r="O603" i="14"/>
  <c r="O625" i="14"/>
  <c r="O599" i="14"/>
  <c r="O265" i="14"/>
  <c r="O34" i="14"/>
  <c r="O26" i="14"/>
  <c r="O722" i="14"/>
  <c r="O440" i="14"/>
  <c r="O70" i="14"/>
  <c r="O149" i="14"/>
  <c r="O508" i="14"/>
  <c r="O640" i="14"/>
  <c r="O629" i="14"/>
  <c r="O401" i="14"/>
  <c r="O534" i="14"/>
  <c r="O645" i="14"/>
  <c r="O264" i="14"/>
  <c r="O561" i="14"/>
  <c r="O362" i="14"/>
  <c r="O53" i="14"/>
  <c r="O177" i="14"/>
  <c r="O506" i="14"/>
  <c r="O352" i="14"/>
  <c r="O275" i="14"/>
  <c r="O727" i="14"/>
  <c r="O142" i="14"/>
  <c r="O453" i="14"/>
  <c r="O637" i="14"/>
  <c r="O372" i="14"/>
  <c r="O210" i="14"/>
  <c r="O25" i="14"/>
  <c r="O48" i="14"/>
  <c r="O630" i="14"/>
  <c r="O573" i="14"/>
  <c r="O729" i="14"/>
  <c r="O564" i="14"/>
  <c r="O750" i="14"/>
  <c r="O756" i="14"/>
  <c r="O294" i="14"/>
  <c r="O83" i="14"/>
  <c r="O694" i="14"/>
  <c r="O95" i="14"/>
  <c r="O297" i="14"/>
  <c r="O79" i="14"/>
  <c r="O120" i="14"/>
  <c r="O172" i="14"/>
  <c r="O538" i="14"/>
  <c r="O767" i="14"/>
  <c r="O684" i="14"/>
  <c r="O730" i="14"/>
  <c r="O329" i="14"/>
  <c r="O380" i="14"/>
  <c r="O295" i="14"/>
  <c r="O152" i="14"/>
  <c r="O544" i="14"/>
  <c r="O433" i="14"/>
  <c r="O409" i="14"/>
  <c r="O359" i="14"/>
  <c r="O298" i="14"/>
  <c r="O225" i="14"/>
  <c r="O569" i="14"/>
  <c r="O273" i="14"/>
  <c r="O570" i="14"/>
  <c r="O169" i="14"/>
  <c r="O228" i="14"/>
  <c r="O267" i="14"/>
  <c r="O285" i="14"/>
  <c r="O373" i="14"/>
  <c r="O551" i="14"/>
  <c r="O715" i="14"/>
  <c r="O21" i="14"/>
  <c r="O657" i="14"/>
  <c r="O688" i="14"/>
  <c r="O755" i="14"/>
  <c r="O598" i="14"/>
  <c r="O554" i="14"/>
  <c r="O650" i="14"/>
  <c r="O588" i="14"/>
  <c r="O334" i="14"/>
  <c r="O260" i="14"/>
  <c r="O217" i="14"/>
  <c r="O156" i="14"/>
  <c r="O100" i="14"/>
  <c r="O319" i="14"/>
  <c r="O675" i="14"/>
  <c r="O547" i="14"/>
  <c r="O342" i="14"/>
  <c r="O612" i="14"/>
  <c r="O572" i="14"/>
  <c r="O679" i="14"/>
  <c r="O735" i="14"/>
  <c r="O64" i="14"/>
  <c r="O286" i="14"/>
  <c r="O300" i="14"/>
  <c r="O435" i="14"/>
  <c r="O618" i="14"/>
  <c r="O628" i="14"/>
  <c r="O680" i="14"/>
  <c r="O751" i="14"/>
  <c r="O659" i="14"/>
  <c r="O582" i="14"/>
  <c r="O421" i="14"/>
  <c r="O580" i="14"/>
  <c r="O479" i="14"/>
  <c r="O419" i="14"/>
  <c r="O388" i="14"/>
  <c r="O349" i="14"/>
  <c r="O72" i="14"/>
  <c r="O219" i="14"/>
  <c r="O133" i="14"/>
  <c r="O392" i="14"/>
  <c r="O45" i="14"/>
  <c r="O459" i="14"/>
  <c r="O197" i="14"/>
  <c r="O277" i="14"/>
  <c r="O565" i="14"/>
  <c r="O339" i="14"/>
  <c r="O384" i="14"/>
  <c r="O468" i="14"/>
  <c r="O399" i="14"/>
  <c r="O206" i="14"/>
  <c r="O68" i="14"/>
  <c r="O447" i="14"/>
  <c r="O745" i="14"/>
  <c r="O124" i="14"/>
  <c r="O382" i="14"/>
  <c r="O481" i="14"/>
  <c r="O301" i="14"/>
  <c r="O85" i="14"/>
  <c r="O251" i="14"/>
  <c r="O322" i="14"/>
  <c r="O229" i="14"/>
  <c r="O268" i="14"/>
  <c r="O415" i="14"/>
  <c r="O443" i="14"/>
  <c r="O499" i="14"/>
  <c r="O552" i="14"/>
  <c r="O741" i="14"/>
  <c r="O126" i="14"/>
  <c r="O514" i="14"/>
  <c r="O18" i="14"/>
  <c r="O30" i="14"/>
  <c r="O35" i="14"/>
  <c r="O176" i="14"/>
  <c r="O413" i="14"/>
  <c r="O302" i="14"/>
  <c r="O136" i="14"/>
  <c r="O144" i="14"/>
  <c r="O663" i="14"/>
  <c r="O47" i="14"/>
  <c r="O56" i="14"/>
  <c r="O86" i="14"/>
  <c r="O127" i="14"/>
  <c r="O341" i="14"/>
  <c r="O375" i="14"/>
  <c r="O464" i="14"/>
  <c r="O488" i="14"/>
  <c r="O672" i="14"/>
  <c r="O610" i="14"/>
  <c r="O535" i="14"/>
  <c r="O307" i="14"/>
  <c r="O24" i="14"/>
  <c r="O693" i="14"/>
  <c r="O220" i="14"/>
  <c r="O82" i="14"/>
  <c r="O486" i="14"/>
  <c r="O685" i="14"/>
  <c r="O674" i="14"/>
  <c r="O546" i="14"/>
  <c r="O112" i="14"/>
  <c r="O314" i="14"/>
  <c r="O498" i="14"/>
  <c r="O626" i="14"/>
  <c r="O113" i="14"/>
  <c r="O324" i="14"/>
  <c r="O489" i="14"/>
  <c r="O575" i="14"/>
  <c r="O764" i="14"/>
  <c r="O734" i="14"/>
  <c r="O705" i="14"/>
  <c r="O697" i="14"/>
  <c r="O649" i="14"/>
  <c r="O609" i="14"/>
  <c r="O578" i="14"/>
  <c r="O556" i="14"/>
  <c r="O491" i="14"/>
  <c r="O367" i="14"/>
  <c r="O118" i="14"/>
  <c r="O69" i="14"/>
  <c r="O243" i="14"/>
  <c r="O150" i="14"/>
  <c r="O758" i="14"/>
  <c r="O412" i="14"/>
  <c r="O63" i="14"/>
  <c r="O411" i="14"/>
  <c r="O442" i="14"/>
  <c r="O765" i="14"/>
  <c r="O137" i="14"/>
  <c r="O145" i="14"/>
  <c r="O153" i="14"/>
  <c r="O180" i="14"/>
  <c r="O252" i="14"/>
  <c r="O315" i="14"/>
  <c r="O386" i="14"/>
  <c r="O516" i="14"/>
  <c r="O710" i="14"/>
  <c r="O714" i="14"/>
  <c r="O671" i="14"/>
  <c r="O641" i="14"/>
  <c r="O434" i="14"/>
  <c r="O642" i="14"/>
  <c r="O524" i="14"/>
  <c r="O457" i="14"/>
  <c r="O247" i="14"/>
  <c r="O605" i="14"/>
  <c r="O482" i="14"/>
  <c r="O254" i="14"/>
  <c r="O187" i="14"/>
  <c r="O696" i="14"/>
  <c r="O740" i="14"/>
  <c r="O96" i="14"/>
  <c r="O104" i="14"/>
  <c r="O170" i="14"/>
  <c r="O238" i="14"/>
  <c r="O617" i="14"/>
  <c r="O533" i="14"/>
  <c r="O523" i="14"/>
  <c r="O478" i="14"/>
  <c r="O408" i="14"/>
  <c r="O42" i="14"/>
  <c r="O495" i="14"/>
  <c r="O653" i="14"/>
  <c r="O518" i="14"/>
  <c r="O425" i="14"/>
  <c r="O648" i="14"/>
  <c r="O471" i="14"/>
  <c r="O747" i="14"/>
  <c r="O154" i="14"/>
  <c r="O579" i="14"/>
  <c r="O542" i="14"/>
  <c r="O345" i="14"/>
  <c r="O157" i="14"/>
  <c r="O592" i="14"/>
  <c r="O22" i="14"/>
  <c r="O160" i="14"/>
  <c r="O234" i="14"/>
  <c r="O335" i="14"/>
  <c r="O467" i="14"/>
  <c r="O366" i="14"/>
  <c r="O346" i="14"/>
  <c r="O216" i="14"/>
  <c r="O207" i="14"/>
  <c r="O759" i="14"/>
  <c r="O76" i="14"/>
  <c r="O181" i="14"/>
  <c r="O278" i="14"/>
  <c r="O631" i="14"/>
  <c r="O690" i="14"/>
  <c r="O454" i="14"/>
  <c r="O768" i="14"/>
  <c r="O283" i="14"/>
  <c r="O93" i="14"/>
  <c r="O404" i="14"/>
  <c r="O708" i="14"/>
  <c r="O460" i="14"/>
  <c r="O340" i="14"/>
  <c r="O255" i="14"/>
  <c r="O397" i="14"/>
  <c r="O130" i="14"/>
  <c r="O719" i="14"/>
  <c r="O712" i="14"/>
  <c r="O669" i="14"/>
  <c r="O541" i="14"/>
  <c r="O543" i="14"/>
  <c r="O490" i="14"/>
  <c r="O431" i="14"/>
  <c r="O385" i="14"/>
  <c r="O246" i="14"/>
  <c r="O395" i="14"/>
  <c r="O146" i="14"/>
  <c r="O492" i="14"/>
  <c r="O762" i="14"/>
  <c r="O701" i="14"/>
  <c r="O199" i="14"/>
  <c r="O505" i="14"/>
  <c r="O162" i="14"/>
  <c r="O87" i="14"/>
  <c r="O325" i="14"/>
  <c r="O387" i="14"/>
  <c r="O444" i="14"/>
  <c r="O466" i="14"/>
  <c r="O77" i="14"/>
  <c r="O279" i="14"/>
  <c r="O378" i="14"/>
  <c r="O426" i="14"/>
  <c r="O493" i="14"/>
  <c r="O647" i="14"/>
  <c r="O615" i="14"/>
  <c r="O16" i="14"/>
  <c r="O188" i="14"/>
  <c r="O587" i="14"/>
  <c r="O455" i="14"/>
  <c r="O398" i="14"/>
  <c r="O358" i="14"/>
  <c r="O306" i="14"/>
  <c r="O155" i="14"/>
  <c r="O6" i="14"/>
  <c r="O12" i="14"/>
  <c r="O75" i="14"/>
  <c r="O347" i="14"/>
  <c r="O10" i="14"/>
  <c r="O161" i="14"/>
  <c r="O98" i="14"/>
  <c r="O201" i="14"/>
  <c r="O445" i="14"/>
  <c r="O753" i="14"/>
  <c r="O484" i="14"/>
  <c r="O424" i="14"/>
  <c r="O114" i="14"/>
  <c r="O38" i="14"/>
  <c r="O109" i="14"/>
  <c r="O311" i="14"/>
  <c r="O622" i="14"/>
  <c r="O555" i="14"/>
  <c r="O704" i="14"/>
  <c r="O553" i="14"/>
  <c r="O522" i="14"/>
  <c r="O103" i="14"/>
  <c r="O193" i="14"/>
  <c r="O402" i="14"/>
  <c r="O390" i="14"/>
  <c r="O115" i="14"/>
  <c r="O190" i="14"/>
  <c r="O288" i="14"/>
  <c r="O520" i="14"/>
  <c r="O681" i="14"/>
  <c r="O742" i="14"/>
  <c r="O713" i="14"/>
  <c r="O586" i="14"/>
  <c r="O292" i="14"/>
  <c r="O317" i="14"/>
  <c r="O529" i="14"/>
  <c r="O90" i="14"/>
  <c r="O29" i="14"/>
  <c r="O369" i="14"/>
  <c r="O39" i="14"/>
  <c r="O365" i="14"/>
  <c r="O354" i="14"/>
  <c r="O527" i="14"/>
  <c r="O312" i="14"/>
  <c r="O644" i="14"/>
  <c r="O517" i="14"/>
  <c r="O670" i="14"/>
  <c r="O512" i="14"/>
  <c r="O417" i="14"/>
  <c r="O182" i="14"/>
  <c r="O240" i="14"/>
  <c r="O763" i="14"/>
  <c r="O726" i="14"/>
  <c r="O513" i="14"/>
  <c r="O333" i="14"/>
  <c r="O259" i="14"/>
  <c r="O205" i="14"/>
  <c r="O168" i="14"/>
  <c r="O121" i="14"/>
  <c r="O101" i="14"/>
  <c r="O17" i="14"/>
  <c r="O40" i="14"/>
  <c r="O281" i="14"/>
  <c r="O353" i="14"/>
  <c r="O623" i="14"/>
  <c r="O754" i="14"/>
  <c r="O639" i="14"/>
  <c r="O223" i="14"/>
  <c r="O7" i="14"/>
  <c r="O660" i="14"/>
  <c r="O452" i="14"/>
  <c r="O418" i="14"/>
  <c r="O293" i="14"/>
  <c r="O224" i="14"/>
  <c r="O71" i="14"/>
  <c r="O105" i="14"/>
  <c r="O230" i="14"/>
  <c r="O608" i="14"/>
  <c r="O504" i="14"/>
  <c r="O635" i="14"/>
  <c r="O591" i="14"/>
  <c r="O235" i="14"/>
  <c r="O590" i="14"/>
  <c r="O253" i="14"/>
  <c r="O585" i="14"/>
  <c r="O521" i="14"/>
  <c r="O60" i="14"/>
  <c r="O594" i="14"/>
  <c r="O539" i="14"/>
  <c r="O282" i="14"/>
  <c r="O604" i="14"/>
  <c r="O138" i="14"/>
  <c r="O658" i="14"/>
  <c r="O733" i="14"/>
  <c r="O689" i="14"/>
  <c r="O532" i="14"/>
  <c r="O381" i="14"/>
  <c r="O357" i="14"/>
  <c r="O67" i="14"/>
  <c r="O262" i="14"/>
  <c r="O655" i="14"/>
  <c r="O99" i="14"/>
  <c r="O132" i="14"/>
  <c r="O559" i="14"/>
  <c r="O634" i="14"/>
  <c r="O272" i="14"/>
  <c r="O475" i="14"/>
  <c r="O110" i="14"/>
  <c r="O429" i="14"/>
  <c r="O652" i="14"/>
  <c r="O123" i="14"/>
  <c r="O81" i="14"/>
  <c r="O31" i="14"/>
  <c r="O171" i="14"/>
  <c r="O308" i="14"/>
  <c r="O500" i="14"/>
  <c r="O725" i="14"/>
  <c r="O597" i="14"/>
  <c r="O332" i="14"/>
  <c r="O108" i="14"/>
  <c r="O66" i="14"/>
  <c r="O632" i="14"/>
  <c r="O607" i="14"/>
  <c r="O476" i="14"/>
  <c r="O158" i="14"/>
  <c r="O232" i="14"/>
  <c r="O280" i="14"/>
  <c r="O473" i="14"/>
  <c r="O530" i="14"/>
  <c r="O661" i="14"/>
  <c r="O683" i="14"/>
  <c r="O721" i="14"/>
  <c r="O320" i="14"/>
  <c r="O600" i="14"/>
  <c r="O370" i="14"/>
  <c r="O316" i="14"/>
  <c r="O566" i="14"/>
  <c r="O616" i="14"/>
  <c r="O477" i="14"/>
  <c r="O131" i="14"/>
  <c r="O106" i="14"/>
  <c r="O270" i="14"/>
  <c r="O596" i="14"/>
  <c r="O8" i="14"/>
  <c r="O89" i="14"/>
  <c r="O140" i="14"/>
  <c r="O148" i="14"/>
  <c r="O242" i="14"/>
  <c r="O263" i="14"/>
  <c r="O351" i="14"/>
  <c r="O427" i="14"/>
  <c r="O692" i="14"/>
  <c r="O439" i="14"/>
  <c r="O613" i="14"/>
  <c r="O422" i="14"/>
  <c r="O134" i="14"/>
  <c r="O185" i="14"/>
  <c r="O496" i="14"/>
  <c r="O738" i="14"/>
  <c r="O57" i="14"/>
  <c r="O269" i="14"/>
  <c r="O436" i="14"/>
  <c r="O752" i="14"/>
  <c r="O577" i="14"/>
  <c r="O430" i="14"/>
  <c r="O167" i="14"/>
  <c r="O23" i="14"/>
  <c r="O231" i="14"/>
  <c r="O326" i="14"/>
  <c r="O348" i="14"/>
  <c r="O391" i="14"/>
  <c r="O472" i="14"/>
  <c r="O576" i="14"/>
  <c r="O192" i="14"/>
  <c r="O203" i="14"/>
  <c r="O271" i="14"/>
  <c r="O310" i="14"/>
  <c r="O494" i="14"/>
  <c r="O667" i="14"/>
  <c r="O61" i="14"/>
  <c r="O449" i="14"/>
  <c r="O327" i="14"/>
  <c r="O227" i="14"/>
  <c r="O65" i="14"/>
  <c r="O128" i="14"/>
  <c r="O204" i="14"/>
  <c r="O58" i="14"/>
  <c r="O147" i="14"/>
  <c r="O174" i="14"/>
  <c r="O501" i="14"/>
  <c r="O682" i="14"/>
  <c r="O691" i="14"/>
  <c r="O531" i="14"/>
  <c r="O446" i="14"/>
  <c r="O746" i="14"/>
  <c r="O209" i="14"/>
  <c r="O198" i="14"/>
  <c r="O377" i="14"/>
  <c r="O485" i="14"/>
  <c r="O305" i="14"/>
  <c r="O245" i="14"/>
  <c r="O215" i="14"/>
  <c r="O567" i="14"/>
  <c r="O620" i="14"/>
  <c r="O732" i="14"/>
  <c r="O724" i="14"/>
  <c r="O636" i="14"/>
  <c r="O511" i="14"/>
  <c r="O183" i="14"/>
  <c r="O379" i="14"/>
  <c r="O662" i="14"/>
  <c r="O249" i="14"/>
  <c r="O664" i="14"/>
  <c r="O700" i="14"/>
  <c r="O560" i="14"/>
  <c r="O526" i="14"/>
  <c r="O470" i="14"/>
  <c r="O361" i="14"/>
  <c r="O97" i="14"/>
  <c r="O717" i="14"/>
  <c r="O656" i="14"/>
  <c r="O407" i="14"/>
  <c r="O15" i="14"/>
  <c r="O139" i="14"/>
  <c r="O191" i="14"/>
  <c r="O437" i="14"/>
  <c r="O557" i="14"/>
  <c r="O743" i="14"/>
  <c r="O703" i="14"/>
  <c r="O677" i="14"/>
  <c r="O549" i="14"/>
  <c r="O463" i="14"/>
  <c r="O41" i="14"/>
  <c r="O107" i="14"/>
  <c r="O175" i="14"/>
  <c r="O290" i="14"/>
  <c r="O318" i="14"/>
  <c r="O328" i="14"/>
  <c r="O568" i="14"/>
  <c r="O593" i="14"/>
  <c r="O141" i="14"/>
  <c r="O737" i="14"/>
  <c r="O276" i="14"/>
  <c r="O189" i="14"/>
  <c r="O465" i="14"/>
  <c r="O619" i="14"/>
  <c r="O258" i="14"/>
  <c r="O695" i="14"/>
  <c r="O88" i="14"/>
  <c r="O289" i="14"/>
  <c r="O309" i="14"/>
  <c r="O761" i="14"/>
  <c r="O33" i="14"/>
  <c r="O59" i="14"/>
  <c r="O393" i="14"/>
  <c r="O438" i="14"/>
  <c r="O503" i="14"/>
  <c r="O621" i="14"/>
  <c r="O769" i="14"/>
  <c r="O711" i="14"/>
  <c r="O595" i="14"/>
  <c r="O462" i="14"/>
  <c r="O423" i="14"/>
  <c r="O403" i="14"/>
  <c r="O27" i="14"/>
  <c r="O364" i="14"/>
  <c r="O102" i="14"/>
  <c r="O716" i="14"/>
  <c r="O581" i="14"/>
  <c r="O173" i="14"/>
  <c r="O744" i="14"/>
  <c r="O731" i="14"/>
  <c r="O633" i="14"/>
  <c r="O606" i="14"/>
  <c r="O548" i="14"/>
  <c r="O510" i="14"/>
  <c r="O451" i="14"/>
  <c r="O330" i="14"/>
  <c r="O125" i="14"/>
  <c r="O50" i="14"/>
  <c r="O194" i="14"/>
  <c r="O416" i="14"/>
  <c r="O396" i="14"/>
  <c r="O757" i="14"/>
  <c r="O420" i="14"/>
  <c r="O668" i="14"/>
  <c r="O241" i="14"/>
  <c r="O200" i="14"/>
  <c r="O4" i="14"/>
  <c r="O92" i="14"/>
  <c r="O739" i="14"/>
  <c r="O611" i="14"/>
  <c r="O723" i="14"/>
  <c r="O702" i="14"/>
  <c r="O614" i="14"/>
  <c r="O483" i="14"/>
  <c r="O474" i="14"/>
  <c r="O343" i="14"/>
  <c r="O221" i="14"/>
  <c r="O46" i="14"/>
  <c r="O9" i="14"/>
  <c r="O376" i="14"/>
  <c r="O356" i="14"/>
  <c r="O304" i="14"/>
  <c r="O222" i="14"/>
  <c r="O214" i="14"/>
  <c r="O129" i="14"/>
  <c r="O571" i="14"/>
  <c r="O699" i="14"/>
  <c r="O665" i="14"/>
  <c r="O627" i="14"/>
  <c r="O78" i="14"/>
  <c r="O84" i="14"/>
  <c r="O540" i="14"/>
  <c r="O355" i="14"/>
  <c r="O256" i="14"/>
  <c r="O91" i="14"/>
  <c r="O165" i="14"/>
  <c r="O344" i="14"/>
  <c r="O244" i="14"/>
  <c r="O673" i="14"/>
  <c r="O643" i="14"/>
  <c r="O676" i="14"/>
  <c r="O654" i="14"/>
  <c r="O646" i="14"/>
  <c r="O414" i="14"/>
  <c r="O394" i="14"/>
  <c r="O211" i="14"/>
  <c r="O116" i="14"/>
  <c r="O291" i="14"/>
  <c r="O94" i="14"/>
  <c r="O166" i="14"/>
  <c r="O563" i="14"/>
  <c r="O766" i="14"/>
  <c r="O707" i="14"/>
  <c r="O122" i="14"/>
  <c r="O720" i="14"/>
  <c r="O760" i="14"/>
  <c r="O749" i="14"/>
  <c r="O574" i="14"/>
  <c r="O519" i="14"/>
  <c r="O363" i="14"/>
  <c r="O303" i="14"/>
  <c r="O736" i="14"/>
  <c r="O728" i="14"/>
  <c r="O350" i="14"/>
  <c r="O186" i="14"/>
  <c r="O651" i="14"/>
  <c r="O584" i="14"/>
  <c r="O528" i="14"/>
  <c r="O374" i="14"/>
  <c r="O287" i="14"/>
  <c r="O164" i="14"/>
  <c r="O37" i="14"/>
  <c r="O406" i="14"/>
  <c r="O331" i="14"/>
  <c r="O257" i="14"/>
  <c r="O202" i="14"/>
  <c r="O748" i="14"/>
  <c r="O135" i="14"/>
  <c r="O250" i="14"/>
  <c r="L545" i="14"/>
  <c r="L571" i="14"/>
  <c r="L515" i="14"/>
  <c r="L432" i="14"/>
  <c r="L638" i="14"/>
  <c r="L707" i="14"/>
  <c r="L665" i="14"/>
  <c r="L602" i="14"/>
  <c r="L601" i="14"/>
  <c r="L651" i="14"/>
  <c r="L589" i="14"/>
  <c r="L563" i="14"/>
  <c r="L550" i="14"/>
  <c r="L581" i="14"/>
  <c r="L502" i="14"/>
  <c r="L497" i="14"/>
  <c r="L389" i="14"/>
  <c r="L456" i="14"/>
  <c r="L400" i="14"/>
  <c r="L458" i="14"/>
  <c r="L420" i="14"/>
  <c r="L507" i="14"/>
  <c r="L371" i="14"/>
  <c r="L337" i="14"/>
  <c r="L321" i="14"/>
  <c r="L338" i="14"/>
  <c r="L350" i="14"/>
  <c r="L284" i="14"/>
  <c r="L313" i="14"/>
  <c r="L218" i="14"/>
  <c r="L213" i="14"/>
  <c r="L368" i="14"/>
  <c r="L299" i="14"/>
  <c r="L274" i="14"/>
  <c r="L236" i="14"/>
  <c r="L360" i="14"/>
  <c r="L248" i="14"/>
  <c r="L226" i="14"/>
  <c r="L296" i="14"/>
  <c r="L266" i="14"/>
  <c r="L250" i="14"/>
  <c r="L166" i="14"/>
  <c r="L122" i="14"/>
  <c r="L84" i="14"/>
  <c r="L78" i="14"/>
  <c r="L323" i="14"/>
  <c r="L195" i="14"/>
  <c r="L173" i="14"/>
  <c r="L102" i="14"/>
  <c r="L73" i="14"/>
  <c r="L62" i="14"/>
  <c r="L186" i="14"/>
  <c r="L261" i="14"/>
  <c r="L94" i="14"/>
  <c r="L19" i="14"/>
  <c r="L2" i="14"/>
  <c r="L3" i="14"/>
  <c r="L98" i="14"/>
  <c r="L13" i="14"/>
  <c r="L7" i="14"/>
  <c r="L54" i="14"/>
  <c r="L44" i="14"/>
  <c r="L11" i="14"/>
  <c r="L6" i="14"/>
  <c r="L208" i="14"/>
  <c r="L92" i="14"/>
  <c r="L28" i="14"/>
  <c r="L52" i="14"/>
  <c r="L30" i="14"/>
  <c r="L214" i="14"/>
  <c r="L43" i="14"/>
  <c r="L36" i="14"/>
  <c r="L537" i="14"/>
  <c r="L401" i="14"/>
  <c r="L83" i="14"/>
  <c r="L264" i="14"/>
  <c r="L362" i="14"/>
  <c r="L295" i="14"/>
  <c r="L562" i="14"/>
  <c r="L694" i="14"/>
  <c r="L729" i="14"/>
  <c r="L74" i="14"/>
  <c r="L297" i="14"/>
  <c r="L488" i="14"/>
  <c r="L70" i="14"/>
  <c r="L142" i="14"/>
  <c r="L336" i="14"/>
  <c r="L131" i="14"/>
  <c r="L534" i="14"/>
  <c r="L17" i="14"/>
  <c r="L177" i="14"/>
  <c r="L237" i="14"/>
  <c r="L384" i="14"/>
  <c r="L698" i="14"/>
  <c r="L610" i="14"/>
  <c r="L538" i="14"/>
  <c r="L35" i="14"/>
  <c r="L684" i="14"/>
  <c r="L233" i="14"/>
  <c r="L210" i="14"/>
  <c r="L29" i="14"/>
  <c r="L149" i="14"/>
  <c r="L121" i="14"/>
  <c r="L176" i="14"/>
  <c r="L85" i="14"/>
  <c r="L509" i="14"/>
  <c r="L329" i="14"/>
  <c r="L709" i="14"/>
  <c r="L352" i="14"/>
  <c r="L434" i="14"/>
  <c r="L642" i="14"/>
  <c r="L265" i="14"/>
  <c r="L767" i="14"/>
  <c r="L428" i="14"/>
  <c r="L730" i="14"/>
  <c r="L573" i="14"/>
  <c r="L461" i="14"/>
  <c r="L506" i="14"/>
  <c r="L219" i="14"/>
  <c r="L37" i="14"/>
  <c r="L603" i="14"/>
  <c r="L650" i="14"/>
  <c r="L625" i="14"/>
  <c r="L61" i="14"/>
  <c r="L212" i="14"/>
  <c r="L294" i="14"/>
  <c r="L450" i="14"/>
  <c r="L163" i="14"/>
  <c r="L80" i="14"/>
  <c r="L722" i="14"/>
  <c r="L630" i="14"/>
  <c r="L55" i="14"/>
  <c r="L126" i="14"/>
  <c r="L508" i="14"/>
  <c r="L756" i="14"/>
  <c r="L672" i="14"/>
  <c r="L93" i="14"/>
  <c r="L453" i="14"/>
  <c r="L718" i="14"/>
  <c r="L100" i="14"/>
  <c r="L561" i="14"/>
  <c r="L440" i="14"/>
  <c r="L582" i="14"/>
  <c r="L421" i="14"/>
  <c r="L152" i="14"/>
  <c r="L564" i="14"/>
  <c r="L727" i="14"/>
  <c r="L580" i="14"/>
  <c r="L637" i="14"/>
  <c r="L629" i="14"/>
  <c r="L99" i="14"/>
  <c r="L184" i="14"/>
  <c r="L645" i="14"/>
  <c r="L583" i="14"/>
  <c r="L372" i="14"/>
  <c r="L25" i="14"/>
  <c r="L18" i="14"/>
  <c r="L380" i="14"/>
  <c r="L666" i="14"/>
  <c r="L95" i="14"/>
  <c r="L179" i="14"/>
  <c r="L687" i="14"/>
  <c r="L706" i="14"/>
  <c r="L599" i="14"/>
  <c r="L367" i="14"/>
  <c r="L349" i="14"/>
  <c r="L181" i="14"/>
  <c r="L319" i="14"/>
  <c r="L758" i="14"/>
  <c r="L481" i="14"/>
  <c r="L103" i="14"/>
  <c r="L38" i="14"/>
  <c r="L113" i="14"/>
  <c r="L252" i="14"/>
  <c r="L443" i="14"/>
  <c r="L688" i="14"/>
  <c r="L710" i="14"/>
  <c r="L764" i="14"/>
  <c r="L533" i="14"/>
  <c r="L275" i="14"/>
  <c r="L556" i="14"/>
  <c r="L524" i="14"/>
  <c r="L217" i="14"/>
  <c r="L118" i="14"/>
  <c r="L5" i="14"/>
  <c r="L60" i="14"/>
  <c r="L133" i="14"/>
  <c r="L675" i="14"/>
  <c r="L220" i="14"/>
  <c r="L194" i="14"/>
  <c r="L112" i="14"/>
  <c r="L187" i="14"/>
  <c r="L322" i="14"/>
  <c r="L442" i="14"/>
  <c r="L663" i="14"/>
  <c r="L104" i="14"/>
  <c r="L197" i="14"/>
  <c r="L734" i="14"/>
  <c r="L479" i="14"/>
  <c r="L468" i="14"/>
  <c r="L399" i="14"/>
  <c r="L307" i="14"/>
  <c r="L298" i="14"/>
  <c r="L206" i="14"/>
  <c r="L34" i="14"/>
  <c r="L66" i="14"/>
  <c r="L69" i="14"/>
  <c r="L605" i="14"/>
  <c r="L254" i="14"/>
  <c r="L82" i="14"/>
  <c r="L674" i="14"/>
  <c r="L251" i="14"/>
  <c r="L411" i="14"/>
  <c r="L498" i="14"/>
  <c r="L626" i="14"/>
  <c r="L75" i="14"/>
  <c r="L96" i="14"/>
  <c r="L145" i="14"/>
  <c r="L170" i="14"/>
  <c r="L268" i="14"/>
  <c r="L286" i="14"/>
  <c r="L575" i="14"/>
  <c r="L680" i="14"/>
  <c r="L671" i="14"/>
  <c r="L554" i="14"/>
  <c r="L750" i="14"/>
  <c r="L544" i="14"/>
  <c r="L514" i="14"/>
  <c r="L433" i="14"/>
  <c r="L359" i="14"/>
  <c r="L247" i="14"/>
  <c r="L172" i="14"/>
  <c r="L23" i="14"/>
  <c r="L243" i="14"/>
  <c r="L569" i="14"/>
  <c r="L693" i="14"/>
  <c r="L547" i="14"/>
  <c r="L413" i="14"/>
  <c r="L486" i="14"/>
  <c r="L144" i="14"/>
  <c r="L267" i="14"/>
  <c r="L572" i="14"/>
  <c r="L696" i="14"/>
  <c r="L86" i="14"/>
  <c r="L435" i="14"/>
  <c r="L618" i="14"/>
  <c r="L657" i="14"/>
  <c r="L726" i="14"/>
  <c r="L714" i="14"/>
  <c r="L705" i="14"/>
  <c r="L659" i="14"/>
  <c r="L196" i="14"/>
  <c r="L588" i="14"/>
  <c r="L570" i="14"/>
  <c r="L45" i="14"/>
  <c r="L740" i="14"/>
  <c r="L765" i="14"/>
  <c r="L735" i="14"/>
  <c r="L64" i="14"/>
  <c r="L180" i="14"/>
  <c r="L188" i="14"/>
  <c r="L277" i="14"/>
  <c r="L499" i="14"/>
  <c r="L552" i="14"/>
  <c r="L457" i="14"/>
  <c r="L388" i="14"/>
  <c r="L156" i="14"/>
  <c r="L745" i="14"/>
  <c r="L302" i="14"/>
  <c r="L150" i="14"/>
  <c r="L612" i="14"/>
  <c r="L412" i="14"/>
  <c r="L63" i="14"/>
  <c r="L228" i="14"/>
  <c r="L551" i="14"/>
  <c r="L679" i="14"/>
  <c r="L56" i="14"/>
  <c r="L300" i="14"/>
  <c r="L341" i="14"/>
  <c r="L386" i="14"/>
  <c r="L628" i="14"/>
  <c r="L649" i="14"/>
  <c r="L617" i="14"/>
  <c r="L339" i="14"/>
  <c r="L535" i="14"/>
  <c r="L491" i="14"/>
  <c r="L419" i="14"/>
  <c r="L334" i="14"/>
  <c r="L447" i="14"/>
  <c r="L482" i="14"/>
  <c r="L392" i="14"/>
  <c r="L342" i="14"/>
  <c r="L124" i="14"/>
  <c r="L273" i="14"/>
  <c r="L382" i="14"/>
  <c r="L546" i="14"/>
  <c r="L285" i="14"/>
  <c r="L459" i="14"/>
  <c r="L715" i="14"/>
  <c r="L229" i="14"/>
  <c r="L238" i="14"/>
  <c r="L315" i="14"/>
  <c r="L324" i="14"/>
  <c r="L415" i="14"/>
  <c r="L464" i="14"/>
  <c r="L489" i="14"/>
  <c r="L697" i="14"/>
  <c r="L640" i="14"/>
  <c r="L409" i="14"/>
  <c r="L260" i="14"/>
  <c r="L225" i="14"/>
  <c r="L72" i="14"/>
  <c r="L685" i="14"/>
  <c r="L301" i="14"/>
  <c r="L12" i="14"/>
  <c r="L136" i="14"/>
  <c r="L314" i="14"/>
  <c r="L373" i="14"/>
  <c r="L127" i="14"/>
  <c r="L137" i="14"/>
  <c r="L153" i="14"/>
  <c r="L375" i="14"/>
  <c r="L516" i="14"/>
  <c r="L565" i="14"/>
  <c r="L755" i="14"/>
  <c r="L587" i="14"/>
  <c r="L543" i="14"/>
  <c r="L523" i="14"/>
  <c r="L578" i="14"/>
  <c r="L385" i="14"/>
  <c r="L358" i="14"/>
  <c r="L293" i="14"/>
  <c r="L114" i="14"/>
  <c r="L105" i="14"/>
  <c r="L146" i="14"/>
  <c r="L230" i="14"/>
  <c r="L690" i="14"/>
  <c r="L608" i="14"/>
  <c r="L553" i="14"/>
  <c r="L193" i="14"/>
  <c r="L354" i="14"/>
  <c r="L591" i="14"/>
  <c r="L353" i="14"/>
  <c r="L199" i="14"/>
  <c r="L460" i="14"/>
  <c r="L387" i="14"/>
  <c r="L579" i="14"/>
  <c r="L512" i="14"/>
  <c r="L466" i="14"/>
  <c r="L317" i="14"/>
  <c r="L763" i="14"/>
  <c r="L753" i="14"/>
  <c r="L647" i="14"/>
  <c r="L521" i="14"/>
  <c r="L478" i="14"/>
  <c r="L455" i="14"/>
  <c r="L366" i="14"/>
  <c r="L246" i="14"/>
  <c r="L42" i="14"/>
  <c r="L109" i="14"/>
  <c r="L653" i="14"/>
  <c r="L76" i="14"/>
  <c r="L347" i="14"/>
  <c r="L9" i="14"/>
  <c r="L701" i="14"/>
  <c r="L325" i="14"/>
  <c r="L742" i="14"/>
  <c r="L639" i="14"/>
  <c r="L417" i="14"/>
  <c r="L130" i="14"/>
  <c r="L493" i="14"/>
  <c r="L529" i="14"/>
  <c r="L216" i="14"/>
  <c r="L155" i="14"/>
  <c r="L10" i="14"/>
  <c r="L22" i="14"/>
  <c r="L622" i="14"/>
  <c r="L759" i="14"/>
  <c r="L278" i="14"/>
  <c r="L648" i="14"/>
  <c r="L365" i="14"/>
  <c r="L15" i="14"/>
  <c r="L53" i="14"/>
  <c r="L281" i="14"/>
  <c r="L768" i="14"/>
  <c r="L235" i="14"/>
  <c r="L747" i="14"/>
  <c r="L644" i="14"/>
  <c r="L48" i="14"/>
  <c r="L87" i="14"/>
  <c r="L288" i="14"/>
  <c r="L182" i="14"/>
  <c r="L279" i="14"/>
  <c r="L669" i="14"/>
  <c r="L741" i="14"/>
  <c r="L641" i="14"/>
  <c r="L490" i="14"/>
  <c r="L224" i="14"/>
  <c r="L27" i="14"/>
  <c r="L631" i="14"/>
  <c r="L454" i="14"/>
  <c r="L402" i="14"/>
  <c r="L590" i="14"/>
  <c r="L390" i="14"/>
  <c r="L253" i="14"/>
  <c r="L754" i="14"/>
  <c r="L345" i="14"/>
  <c r="L32" i="14"/>
  <c r="L77" i="14"/>
  <c r="L426" i="14"/>
  <c r="L615" i="14"/>
  <c r="L598" i="14"/>
  <c r="L431" i="14"/>
  <c r="L418" i="14"/>
  <c r="L333" i="14"/>
  <c r="L259" i="14"/>
  <c r="L205" i="14"/>
  <c r="L168" i="14"/>
  <c r="L71" i="14"/>
  <c r="L33" i="14"/>
  <c r="L207" i="14"/>
  <c r="L518" i="14"/>
  <c r="L101" i="14"/>
  <c r="L504" i="14"/>
  <c r="L635" i="14"/>
  <c r="L527" i="14"/>
  <c r="L471" i="14"/>
  <c r="L283" i="14"/>
  <c r="L520" i="14"/>
  <c r="L292" i="14"/>
  <c r="L201" i="14"/>
  <c r="L240" i="14"/>
  <c r="L378" i="14"/>
  <c r="L585" i="14"/>
  <c r="L484" i="14"/>
  <c r="L475" i="14"/>
  <c r="L751" i="14"/>
  <c r="L513" i="14"/>
  <c r="L408" i="14"/>
  <c r="L115" i="14"/>
  <c r="L395" i="14"/>
  <c r="L369" i="14"/>
  <c r="L425" i="14"/>
  <c r="L492" i="14"/>
  <c r="L555" i="14"/>
  <c r="L762" i="14"/>
  <c r="L522" i="14"/>
  <c r="L169" i="14"/>
  <c r="L51" i="14"/>
  <c r="L312" i="14"/>
  <c r="L708" i="14"/>
  <c r="L444" i="14"/>
  <c r="L681" i="14"/>
  <c r="L397" i="14"/>
  <c r="L223" i="14"/>
  <c r="L49" i="14"/>
  <c r="L719" i="14"/>
  <c r="L541" i="14"/>
  <c r="L26" i="14"/>
  <c r="L90" i="14"/>
  <c r="L467" i="14"/>
  <c r="L398" i="14"/>
  <c r="L346" i="14"/>
  <c r="L306" i="14"/>
  <c r="L495" i="14"/>
  <c r="L120" i="14"/>
  <c r="L404" i="14"/>
  <c r="L517" i="14"/>
  <c r="L340" i="14"/>
  <c r="L162" i="14"/>
  <c r="L255" i="14"/>
  <c r="L713" i="14"/>
  <c r="L542" i="14"/>
  <c r="L157" i="14"/>
  <c r="L445" i="14"/>
  <c r="L712" i="14"/>
  <c r="L452" i="14"/>
  <c r="L21" i="14"/>
  <c r="L609" i="14"/>
  <c r="L4" i="14"/>
  <c r="L311" i="14"/>
  <c r="L704" i="14"/>
  <c r="L161" i="14"/>
  <c r="L505" i="14"/>
  <c r="L623" i="14"/>
  <c r="L154" i="14"/>
  <c r="L190" i="14"/>
  <c r="L670" i="14"/>
  <c r="L586" i="14"/>
  <c r="L592" i="14"/>
  <c r="L660" i="14"/>
  <c r="L424" i="14"/>
  <c r="L14" i="14"/>
  <c r="L39" i="14"/>
  <c r="L335" i="14"/>
  <c r="L662" i="14"/>
  <c r="L539" i="14"/>
  <c r="L737" i="14"/>
  <c r="L560" i="14"/>
  <c r="L449" i="14"/>
  <c r="L361" i="14"/>
  <c r="L276" i="14"/>
  <c r="L65" i="14"/>
  <c r="L198" i="14"/>
  <c r="L500" i="14"/>
  <c r="L566" i="14"/>
  <c r="L752" i="14"/>
  <c r="L656" i="14"/>
  <c r="L686" i="14"/>
  <c r="L40" i="14"/>
  <c r="L58" i="14"/>
  <c r="L88" i="14"/>
  <c r="L147" i="14"/>
  <c r="L724" i="14"/>
  <c r="L655" i="14"/>
  <c r="L607" i="14"/>
  <c r="L549" i="14"/>
  <c r="L8" i="14"/>
  <c r="L24" i="14"/>
  <c r="L158" i="14"/>
  <c r="L263" i="14"/>
  <c r="L280" i="14"/>
  <c r="L393" i="14"/>
  <c r="L503" i="14"/>
  <c r="L559" i="14"/>
  <c r="L422" i="14"/>
  <c r="L110" i="14"/>
  <c r="L320" i="14"/>
  <c r="L652" i="14"/>
  <c r="L209" i="14"/>
  <c r="L57" i="14"/>
  <c r="L269" i="14"/>
  <c r="L377" i="14"/>
  <c r="L616" i="14"/>
  <c r="L577" i="14"/>
  <c r="L215" i="14"/>
  <c r="L204" i="14"/>
  <c r="L391" i="14"/>
  <c r="L677" i="14"/>
  <c r="L511" i="14"/>
  <c r="L318" i="14"/>
  <c r="L427" i="14"/>
  <c r="L473" i="14"/>
  <c r="L667" i="14"/>
  <c r="L327" i="14"/>
  <c r="L81" i="14"/>
  <c r="L619" i="14"/>
  <c r="L658" i="14"/>
  <c r="L717" i="14"/>
  <c r="L305" i="14"/>
  <c r="L245" i="14"/>
  <c r="L748" i="14"/>
  <c r="L289" i="14"/>
  <c r="L326" i="14"/>
  <c r="L501" i="14"/>
  <c r="L567" i="14"/>
  <c r="L682" i="14"/>
  <c r="L743" i="14"/>
  <c r="L761" i="14"/>
  <c r="L596" i="14"/>
  <c r="L50" i="14"/>
  <c r="L132" i="14"/>
  <c r="L271" i="14"/>
  <c r="L328" i="14"/>
  <c r="L351" i="14"/>
  <c r="L661" i="14"/>
  <c r="L760" i="14"/>
  <c r="L160" i="14"/>
  <c r="L134" i="14"/>
  <c r="L600" i="14"/>
  <c r="L470" i="14"/>
  <c r="L189" i="14"/>
  <c r="L308" i="14"/>
  <c r="L465" i="14"/>
  <c r="L733" i="14"/>
  <c r="L689" i="14"/>
  <c r="L532" i="14"/>
  <c r="L485" i="14"/>
  <c r="L108" i="14"/>
  <c r="L739" i="14"/>
  <c r="L116" i="14"/>
  <c r="L139" i="14"/>
  <c r="L620" i="14"/>
  <c r="L632" i="14"/>
  <c r="L691" i="14"/>
  <c r="L117" i="14"/>
  <c r="L175" i="14"/>
  <c r="L232" i="14"/>
  <c r="L746" i="14"/>
  <c r="L249" i="14"/>
  <c r="L282" i="14"/>
  <c r="L526" i="14"/>
  <c r="L138" i="14"/>
  <c r="L316" i="14"/>
  <c r="L407" i="14"/>
  <c r="L357" i="14"/>
  <c r="L348" i="14"/>
  <c r="L437" i="14"/>
  <c r="L732" i="14"/>
  <c r="L703" i="14"/>
  <c r="L636" i="14"/>
  <c r="L576" i="14"/>
  <c r="L16" i="14"/>
  <c r="L89" i="14"/>
  <c r="L203" i="14"/>
  <c r="L310" i="14"/>
  <c r="L379" i="14"/>
  <c r="L683" i="14"/>
  <c r="L439" i="14"/>
  <c r="L613" i="14"/>
  <c r="L429" i="14"/>
  <c r="L496" i="14"/>
  <c r="L604" i="14"/>
  <c r="L227" i="14"/>
  <c r="L123" i="14"/>
  <c r="L97" i="14"/>
  <c r="L436" i="14"/>
  <c r="L725" i="14"/>
  <c r="L597" i="14"/>
  <c r="L430" i="14"/>
  <c r="L332" i="14"/>
  <c r="L258" i="14"/>
  <c r="L191" i="14"/>
  <c r="L262" i="14"/>
  <c r="L270" i="14"/>
  <c r="L557" i="14"/>
  <c r="L531" i="14"/>
  <c r="L59" i="14"/>
  <c r="L183" i="14"/>
  <c r="L290" i="14"/>
  <c r="L438" i="14"/>
  <c r="L568" i="14"/>
  <c r="L141" i="14"/>
  <c r="L234" i="14"/>
  <c r="L738" i="14"/>
  <c r="L370" i="14"/>
  <c r="L128" i="14"/>
  <c r="L239" i="14"/>
  <c r="L477" i="14"/>
  <c r="L381" i="14"/>
  <c r="L106" i="14"/>
  <c r="L231" i="14"/>
  <c r="L309" i="14"/>
  <c r="L476" i="14"/>
  <c r="L463" i="14"/>
  <c r="L68" i="14"/>
  <c r="L140" i="14"/>
  <c r="L192" i="14"/>
  <c r="L446" i="14"/>
  <c r="L494" i="14"/>
  <c r="L621" i="14"/>
  <c r="L272" i="14"/>
  <c r="L594" i="14"/>
  <c r="L721" i="14"/>
  <c r="L185" i="14"/>
  <c r="L664" i="14"/>
  <c r="L700" i="14"/>
  <c r="L171" i="14"/>
  <c r="L167" i="14"/>
  <c r="L67" i="14"/>
  <c r="L174" i="14"/>
  <c r="L472" i="14"/>
  <c r="L79" i="14"/>
  <c r="L107" i="14"/>
  <c r="L242" i="14"/>
  <c r="L530" i="14"/>
  <c r="L593" i="14"/>
  <c r="L676" i="14"/>
  <c r="L654" i="14"/>
  <c r="L528" i="14"/>
  <c r="L363" i="14"/>
  <c r="L287" i="14"/>
  <c r="L256" i="14"/>
  <c r="L241" i="14"/>
  <c r="L91" i="14"/>
  <c r="L376" i="14"/>
  <c r="L364" i="14"/>
  <c r="L244" i="14"/>
  <c r="L222" i="14"/>
  <c r="L695" i="14"/>
  <c r="L757" i="14"/>
  <c r="L480" i="14"/>
  <c r="L749" i="14"/>
  <c r="L548" i="14"/>
  <c r="L540" i="14"/>
  <c r="L148" i="14"/>
  <c r="L291" i="14"/>
  <c r="L143" i="14"/>
  <c r="L405" i="14"/>
  <c r="L643" i="14"/>
  <c r="L720" i="14"/>
  <c r="L723" i="14"/>
  <c r="L702" i="14"/>
  <c r="L633" i="14"/>
  <c r="L606" i="14"/>
  <c r="L595" i="14"/>
  <c r="L510" i="14"/>
  <c r="L462" i="14"/>
  <c r="L423" i="14"/>
  <c r="L125" i="14"/>
  <c r="L416" i="14"/>
  <c r="L344" i="14"/>
  <c r="L304" i="14"/>
  <c r="L525" i="14"/>
  <c r="L736" i="14"/>
  <c r="L634" i="14"/>
  <c r="L769" i="14"/>
  <c r="L584" i="14"/>
  <c r="L414" i="14"/>
  <c r="L403" i="14"/>
  <c r="L20" i="14"/>
  <c r="L406" i="14"/>
  <c r="L396" i="14"/>
  <c r="L331" i="14"/>
  <c r="L165" i="14"/>
  <c r="L111" i="14"/>
  <c r="L151" i="14"/>
  <c r="L624" i="14"/>
  <c r="L627" i="14"/>
  <c r="L673" i="14"/>
  <c r="L487" i="14"/>
  <c r="L692" i="14"/>
  <c r="L374" i="14"/>
  <c r="L441" i="14"/>
  <c r="L469" i="14"/>
  <c r="L178" i="14"/>
  <c r="L410" i="14"/>
  <c r="L448" i="14"/>
  <c r="L611" i="14"/>
  <c r="L668" i="14"/>
  <c r="L614" i="14"/>
  <c r="L574" i="14"/>
  <c r="L519" i="14"/>
  <c r="L474" i="14"/>
  <c r="L303" i="14"/>
  <c r="L221" i="14"/>
  <c r="L200" i="14"/>
  <c r="L41" i="14"/>
  <c r="L47" i="14"/>
  <c r="L257" i="14"/>
  <c r="L678" i="14"/>
  <c r="L744" i="14"/>
  <c r="L711" i="14"/>
  <c r="L394" i="14"/>
  <c r="L330" i="14"/>
  <c r="L164" i="14"/>
  <c r="L31" i="14"/>
  <c r="L356" i="14"/>
  <c r="L202" i="14"/>
  <c r="L766" i="14"/>
  <c r="L558" i="14"/>
  <c r="L699" i="14"/>
  <c r="L119" i="14"/>
  <c r="L536" i="14"/>
  <c r="L731" i="14"/>
  <c r="L646" i="14"/>
  <c r="L483" i="14"/>
  <c r="L451" i="14"/>
  <c r="L355" i="14"/>
  <c r="L343" i="14"/>
  <c r="L211" i="14"/>
  <c r="L46" i="14"/>
  <c r="L129" i="14"/>
  <c r="L135" i="14"/>
  <c r="L383" i="14"/>
  <c r="L716" i="14"/>
  <c r="L159" i="14"/>
  <c r="L728" i="14"/>
  <c r="I601" i="14"/>
  <c r="I695" i="14"/>
  <c r="I624" i="14"/>
  <c r="I563" i="14"/>
  <c r="I678" i="14"/>
  <c r="I643" i="14"/>
  <c r="I638" i="14"/>
  <c r="I611" i="14"/>
  <c r="I627" i="14"/>
  <c r="I571" i="14"/>
  <c r="I525" i="14"/>
  <c r="I545" i="14"/>
  <c r="I536" i="14"/>
  <c r="I515" i="14"/>
  <c r="I371" i="14"/>
  <c r="I448" i="14"/>
  <c r="I405" i="14"/>
  <c r="I383" i="14"/>
  <c r="I487" i="14"/>
  <c r="I456" i="14"/>
  <c r="I507" i="14"/>
  <c r="I313" i="14"/>
  <c r="I410" i="14"/>
  <c r="I389" i="14"/>
  <c r="I337" i="14"/>
  <c r="I321" i="14"/>
  <c r="I266" i="14"/>
  <c r="I261" i="14"/>
  <c r="I250" i="14"/>
  <c r="I338" i="14"/>
  <c r="I299" i="14"/>
  <c r="I274" i="14"/>
  <c r="I226" i="14"/>
  <c r="I186" i="14"/>
  <c r="I159" i="14"/>
  <c r="I236" i="14"/>
  <c r="I166" i="14"/>
  <c r="I178" i="14"/>
  <c r="I84" i="14"/>
  <c r="I54" i="14"/>
  <c r="I173" i="14"/>
  <c r="I135" i="14"/>
  <c r="I122" i="14"/>
  <c r="I102" i="14"/>
  <c r="I78" i="14"/>
  <c r="I119" i="14"/>
  <c r="I62" i="14"/>
  <c r="I350" i="14"/>
  <c r="I218" i="14"/>
  <c r="I94" i="14"/>
  <c r="I48" i="14"/>
  <c r="I11" i="14"/>
  <c r="I36" i="14"/>
  <c r="I19" i="14"/>
  <c r="I2" i="14"/>
  <c r="I5" i="14"/>
  <c r="I213" i="14"/>
  <c r="I28" i="14"/>
  <c r="I162" i="14"/>
  <c r="I45" i="14"/>
  <c r="I151" i="14"/>
  <c r="I111" i="14"/>
  <c r="I205" i="14"/>
  <c r="I44" i="14"/>
  <c r="I52" i="14"/>
  <c r="I38" i="14"/>
  <c r="I23" i="14"/>
  <c r="I231" i="14"/>
  <c r="I141" i="14"/>
  <c r="I59" i="14"/>
  <c r="I329" i="14"/>
  <c r="I210" i="14"/>
  <c r="I264" i="14"/>
  <c r="I561" i="14"/>
  <c r="I461" i="14"/>
  <c r="I295" i="14"/>
  <c r="I421" i="14"/>
  <c r="I564" i="14"/>
  <c r="I756" i="14"/>
  <c r="I113" i="14"/>
  <c r="I212" i="14"/>
  <c r="I70" i="14"/>
  <c r="I294" i="14"/>
  <c r="I428" i="14"/>
  <c r="I233" i="14"/>
  <c r="I163" i="14"/>
  <c r="I83" i="14"/>
  <c r="I145" i="14"/>
  <c r="I9" i="14"/>
  <c r="I177" i="14"/>
  <c r="I126" i="14"/>
  <c r="I698" i="14"/>
  <c r="I642" i="14"/>
  <c r="I142" i="14"/>
  <c r="I265" i="14"/>
  <c r="I718" i="14"/>
  <c r="I583" i="14"/>
  <c r="I56" i="14"/>
  <c r="I85" i="14"/>
  <c r="I630" i="14"/>
  <c r="I573" i="14"/>
  <c r="I440" i="14"/>
  <c r="I562" i="14"/>
  <c r="I537" i="14"/>
  <c r="I684" i="14"/>
  <c r="I722" i="14"/>
  <c r="I55" i="14"/>
  <c r="I74" i="14"/>
  <c r="I196" i="14"/>
  <c r="I384" i="14"/>
  <c r="I488" i="14"/>
  <c r="I750" i="14"/>
  <c r="I453" i="14"/>
  <c r="I767" i="14"/>
  <c r="I709" i="14"/>
  <c r="I729" i="14"/>
  <c r="I582" i="14"/>
  <c r="I152" i="14"/>
  <c r="I237" i="14"/>
  <c r="I508" i="14"/>
  <c r="I603" i="14"/>
  <c r="I336" i="14"/>
  <c r="I637" i="14"/>
  <c r="I40" i="14"/>
  <c r="I534" i="14"/>
  <c r="I509" i="14"/>
  <c r="I25" i="14"/>
  <c r="I694" i="14"/>
  <c r="I666" i="14"/>
  <c r="I687" i="14"/>
  <c r="I727" i="14"/>
  <c r="I538" i="14"/>
  <c r="I629" i="14"/>
  <c r="I401" i="14"/>
  <c r="I184" i="14"/>
  <c r="I730" i="14"/>
  <c r="I645" i="14"/>
  <c r="I114" i="14"/>
  <c r="I80" i="14"/>
  <c r="I149" i="14"/>
  <c r="I380" i="14"/>
  <c r="I506" i="14"/>
  <c r="I37" i="14"/>
  <c r="I275" i="14"/>
  <c r="I297" i="14"/>
  <c r="I339" i="14"/>
  <c r="I706" i="14"/>
  <c r="I625" i="14"/>
  <c r="I100" i="14"/>
  <c r="I450" i="14"/>
  <c r="I372" i="14"/>
  <c r="I362" i="14"/>
  <c r="I53" i="14"/>
  <c r="I121" i="14"/>
  <c r="I434" i="14"/>
  <c r="I672" i="14"/>
  <c r="I524" i="14"/>
  <c r="I409" i="14"/>
  <c r="I334" i="14"/>
  <c r="I206" i="14"/>
  <c r="I21" i="14"/>
  <c r="I58" i="14"/>
  <c r="I124" i="14"/>
  <c r="I382" i="14"/>
  <c r="I758" i="14"/>
  <c r="I251" i="14"/>
  <c r="I285" i="14"/>
  <c r="I322" i="14"/>
  <c r="I696" i="14"/>
  <c r="I735" i="14"/>
  <c r="I324" i="14"/>
  <c r="I618" i="14"/>
  <c r="I710" i="14"/>
  <c r="I751" i="14"/>
  <c r="I671" i="14"/>
  <c r="I649" i="14"/>
  <c r="I587" i="14"/>
  <c r="I543" i="14"/>
  <c r="I179" i="14"/>
  <c r="I599" i="14"/>
  <c r="I556" i="14"/>
  <c r="I491" i="14"/>
  <c r="I468" i="14"/>
  <c r="I367" i="14"/>
  <c r="I307" i="14"/>
  <c r="I172" i="14"/>
  <c r="I118" i="14"/>
  <c r="I27" i="14"/>
  <c r="I447" i="14"/>
  <c r="I745" i="14"/>
  <c r="I685" i="14"/>
  <c r="I674" i="14"/>
  <c r="I301" i="14"/>
  <c r="I169" i="14"/>
  <c r="I187" i="14"/>
  <c r="I228" i="14"/>
  <c r="I267" i="14"/>
  <c r="I498" i="14"/>
  <c r="I64" i="14"/>
  <c r="I300" i="14"/>
  <c r="I375" i="14"/>
  <c r="I443" i="14"/>
  <c r="I489" i="14"/>
  <c r="I552" i="14"/>
  <c r="I764" i="14"/>
  <c r="I726" i="14"/>
  <c r="I714" i="14"/>
  <c r="I617" i="14"/>
  <c r="I609" i="14"/>
  <c r="I578" i="14"/>
  <c r="I219" i="14"/>
  <c r="I95" i="14"/>
  <c r="I693" i="14"/>
  <c r="I82" i="14"/>
  <c r="I412" i="14"/>
  <c r="I3" i="14"/>
  <c r="I112" i="14"/>
  <c r="I459" i="14"/>
  <c r="I679" i="14"/>
  <c r="I765" i="14"/>
  <c r="I170" i="14"/>
  <c r="I188" i="14"/>
  <c r="I341" i="14"/>
  <c r="I734" i="14"/>
  <c r="I641" i="14"/>
  <c r="I598" i="14"/>
  <c r="I610" i="14"/>
  <c r="I388" i="14"/>
  <c r="I247" i="14"/>
  <c r="I675" i="14"/>
  <c r="I605" i="14"/>
  <c r="I302" i="14"/>
  <c r="I220" i="14"/>
  <c r="I150" i="14"/>
  <c r="I194" i="14"/>
  <c r="I22" i="14"/>
  <c r="I29" i="14"/>
  <c r="I63" i="14"/>
  <c r="I103" i="14"/>
  <c r="I314" i="14"/>
  <c r="I373" i="14"/>
  <c r="I663" i="14"/>
  <c r="I277" i="14"/>
  <c r="I386" i="14"/>
  <c r="I464" i="14"/>
  <c r="I516" i="14"/>
  <c r="I657" i="14"/>
  <c r="I755" i="14"/>
  <c r="I697" i="14"/>
  <c r="I659" i="14"/>
  <c r="I352" i="14"/>
  <c r="I640" i="14"/>
  <c r="I650" i="14"/>
  <c r="I588" i="14"/>
  <c r="I514" i="14"/>
  <c r="I457" i="14"/>
  <c r="I433" i="14"/>
  <c r="I399" i="14"/>
  <c r="I298" i="14"/>
  <c r="I260" i="14"/>
  <c r="I69" i="14"/>
  <c r="I569" i="14"/>
  <c r="I342" i="14"/>
  <c r="I34" i="14"/>
  <c r="I273" i="14"/>
  <c r="I481" i="14"/>
  <c r="I136" i="14"/>
  <c r="I75" i="14"/>
  <c r="I229" i="14"/>
  <c r="I238" i="14"/>
  <c r="I315" i="14"/>
  <c r="I580" i="14"/>
  <c r="I544" i="14"/>
  <c r="I217" i="14"/>
  <c r="I133" i="14"/>
  <c r="I243" i="14"/>
  <c r="I482" i="14"/>
  <c r="I413" i="14"/>
  <c r="I254" i="14"/>
  <c r="I570" i="14"/>
  <c r="I612" i="14"/>
  <c r="I144" i="14"/>
  <c r="I442" i="14"/>
  <c r="I572" i="14"/>
  <c r="I740" i="14"/>
  <c r="I96" i="14"/>
  <c r="I197" i="14"/>
  <c r="I565" i="14"/>
  <c r="I535" i="14"/>
  <c r="I479" i="14"/>
  <c r="I419" i="14"/>
  <c r="I359" i="14"/>
  <c r="I349" i="14"/>
  <c r="I72" i="14"/>
  <c r="I15" i="14"/>
  <c r="I32" i="14"/>
  <c r="I176" i="14"/>
  <c r="I319" i="14"/>
  <c r="I546" i="14"/>
  <c r="I715" i="14"/>
  <c r="I104" i="14"/>
  <c r="I137" i="14"/>
  <c r="I180" i="14"/>
  <c r="I252" i="14"/>
  <c r="I268" i="14"/>
  <c r="I286" i="14"/>
  <c r="I225" i="14"/>
  <c r="I156" i="14"/>
  <c r="I46" i="14"/>
  <c r="I547" i="14"/>
  <c r="I392" i="14"/>
  <c r="I486" i="14"/>
  <c r="I10" i="14"/>
  <c r="I411" i="14"/>
  <c r="I551" i="14"/>
  <c r="I626" i="14"/>
  <c r="I127" i="14"/>
  <c r="I153" i="14"/>
  <c r="I415" i="14"/>
  <c r="I435" i="14"/>
  <c r="I499" i="14"/>
  <c r="I575" i="14"/>
  <c r="I628" i="14"/>
  <c r="I688" i="14"/>
  <c r="I741" i="14"/>
  <c r="I705" i="14"/>
  <c r="I513" i="14"/>
  <c r="I455" i="14"/>
  <c r="I431" i="14"/>
  <c r="I306" i="14"/>
  <c r="I216" i="14"/>
  <c r="I31" i="14"/>
  <c r="I311" i="14"/>
  <c r="I181" i="14"/>
  <c r="I7" i="14"/>
  <c r="I14" i="14"/>
  <c r="I81" i="14"/>
  <c r="I134" i="14"/>
  <c r="I768" i="14"/>
  <c r="I471" i="14"/>
  <c r="I586" i="14"/>
  <c r="I292" i="14"/>
  <c r="I182" i="14"/>
  <c r="I240" i="14"/>
  <c r="I445" i="14"/>
  <c r="I592" i="14"/>
  <c r="I669" i="14"/>
  <c r="I76" i="14"/>
  <c r="I17" i="14"/>
  <c r="I439" i="14"/>
  <c r="I418" i="14"/>
  <c r="I26" i="14"/>
  <c r="I492" i="14"/>
  <c r="I555" i="14"/>
  <c r="I454" i="14"/>
  <c r="I504" i="14"/>
  <c r="I505" i="14"/>
  <c r="I115" i="14"/>
  <c r="I154" i="14"/>
  <c r="I542" i="14"/>
  <c r="I512" i="14"/>
  <c r="I223" i="14"/>
  <c r="I49" i="14"/>
  <c r="I378" i="14"/>
  <c r="I719" i="14"/>
  <c r="I615" i="14"/>
  <c r="I680" i="14"/>
  <c r="I385" i="14"/>
  <c r="I366" i="14"/>
  <c r="I358" i="14"/>
  <c r="I346" i="14"/>
  <c r="I333" i="14"/>
  <c r="I168" i="14"/>
  <c r="I518" i="14"/>
  <c r="I230" i="14"/>
  <c r="I278" i="14"/>
  <c r="I97" i="14"/>
  <c r="I402" i="14"/>
  <c r="I353" i="14"/>
  <c r="I199" i="14"/>
  <c r="I253" i="14"/>
  <c r="I255" i="14"/>
  <c r="I288" i="14"/>
  <c r="I387" i="14"/>
  <c r="I417" i="14"/>
  <c r="I157" i="14"/>
  <c r="I533" i="14"/>
  <c r="I622" i="14"/>
  <c r="I146" i="14"/>
  <c r="I704" i="14"/>
  <c r="I708" i="14"/>
  <c r="I340" i="14"/>
  <c r="I444" i="14"/>
  <c r="I579" i="14"/>
  <c r="I681" i="14"/>
  <c r="I639" i="14"/>
  <c r="I426" i="14"/>
  <c r="I529" i="14"/>
  <c r="I585" i="14"/>
  <c r="I452" i="14"/>
  <c r="I424" i="14"/>
  <c r="I18" i="14"/>
  <c r="I30" i="14"/>
  <c r="I43" i="14"/>
  <c r="I408" i="14"/>
  <c r="I293" i="14"/>
  <c r="I259" i="14"/>
  <c r="I71" i="14"/>
  <c r="I495" i="14"/>
  <c r="I101" i="14"/>
  <c r="I369" i="14"/>
  <c r="I608" i="14"/>
  <c r="I365" i="14"/>
  <c r="I120" i="14"/>
  <c r="I193" i="14"/>
  <c r="I281" i="14"/>
  <c r="I354" i="14"/>
  <c r="I623" i="14"/>
  <c r="I190" i="14"/>
  <c r="I130" i="14"/>
  <c r="I201" i="14"/>
  <c r="I279" i="14"/>
  <c r="I493" i="14"/>
  <c r="I763" i="14"/>
  <c r="I647" i="14"/>
  <c r="I521" i="14"/>
  <c r="I662" i="14"/>
  <c r="I523" i="14"/>
  <c r="I478" i="14"/>
  <c r="I467" i="14"/>
  <c r="I398" i="14"/>
  <c r="I246" i="14"/>
  <c r="I224" i="14"/>
  <c r="I39" i="14"/>
  <c r="I759" i="14"/>
  <c r="I347" i="14"/>
  <c r="I553" i="14"/>
  <c r="I283" i="14"/>
  <c r="I93" i="14"/>
  <c r="I161" i="14"/>
  <c r="I747" i="14"/>
  <c r="I590" i="14"/>
  <c r="I390" i="14"/>
  <c r="I325" i="14"/>
  <c r="I713" i="14"/>
  <c r="I345" i="14"/>
  <c r="I98" i="14"/>
  <c r="I317" i="14"/>
  <c r="I753" i="14"/>
  <c r="I541" i="14"/>
  <c r="I13" i="14"/>
  <c r="I554" i="14"/>
  <c r="I490" i="14"/>
  <c r="I155" i="14"/>
  <c r="I8" i="14"/>
  <c r="I20" i="14"/>
  <c r="I86" i="14"/>
  <c r="I42" i="14"/>
  <c r="I109" i="14"/>
  <c r="I207" i="14"/>
  <c r="I653" i="14"/>
  <c r="I105" i="14"/>
  <c r="I425" i="14"/>
  <c r="I631" i="14"/>
  <c r="I690" i="14"/>
  <c r="I648" i="14"/>
  <c r="I47" i="14"/>
  <c r="I635" i="14"/>
  <c r="I701" i="14"/>
  <c r="I591" i="14"/>
  <c r="I235" i="14"/>
  <c r="I404" i="14"/>
  <c r="I460" i="14"/>
  <c r="I520" i="14"/>
  <c r="I397" i="14"/>
  <c r="I712" i="14"/>
  <c r="I484" i="14"/>
  <c r="I395" i="14"/>
  <c r="I762" i="14"/>
  <c r="I522" i="14"/>
  <c r="I527" i="14"/>
  <c r="I312" i="14"/>
  <c r="I644" i="14"/>
  <c r="I517" i="14"/>
  <c r="I742" i="14"/>
  <c r="I754" i="14"/>
  <c r="I670" i="14"/>
  <c r="I466" i="14"/>
  <c r="I77" i="14"/>
  <c r="I660" i="14"/>
  <c r="I160" i="14"/>
  <c r="I234" i="14"/>
  <c r="I282" i="14"/>
  <c r="I449" i="14"/>
  <c r="I370" i="14"/>
  <c r="I4" i="14"/>
  <c r="I138" i="14"/>
  <c r="I308" i="14"/>
  <c r="I752" i="14"/>
  <c r="I733" i="14"/>
  <c r="I305" i="14"/>
  <c r="I245" i="14"/>
  <c r="I106" i="14"/>
  <c r="I326" i="14"/>
  <c r="I348" i="14"/>
  <c r="I691" i="14"/>
  <c r="I724" i="14"/>
  <c r="I636" i="14"/>
  <c r="I607" i="14"/>
  <c r="I596" i="14"/>
  <c r="I476" i="14"/>
  <c r="I463" i="14"/>
  <c r="I328" i="14"/>
  <c r="I494" i="14"/>
  <c r="I749" i="14"/>
  <c r="I594" i="14"/>
  <c r="I721" i="14"/>
  <c r="I667" i="14"/>
  <c r="I737" i="14"/>
  <c r="I361" i="14"/>
  <c r="I123" i="14"/>
  <c r="I332" i="14"/>
  <c r="I108" i="14"/>
  <c r="I67" i="14"/>
  <c r="I191" i="14"/>
  <c r="I501" i="14"/>
  <c r="I632" i="14"/>
  <c r="I79" i="14"/>
  <c r="I107" i="14"/>
  <c r="I183" i="14"/>
  <c r="I192" i="14"/>
  <c r="I427" i="14"/>
  <c r="I503" i="14"/>
  <c r="I559" i="14"/>
  <c r="I593" i="14"/>
  <c r="I661" i="14"/>
  <c r="I272" i="14"/>
  <c r="I335" i="14"/>
  <c r="I422" i="14"/>
  <c r="I61" i="14"/>
  <c r="I110" i="14"/>
  <c r="I185" i="14"/>
  <c r="I249" i="14"/>
  <c r="I496" i="14"/>
  <c r="I664" i="14"/>
  <c r="I560" i="14"/>
  <c r="I198" i="14"/>
  <c r="I316" i="14"/>
  <c r="I436" i="14"/>
  <c r="I658" i="14"/>
  <c r="I656" i="14"/>
  <c r="I616" i="14"/>
  <c r="I430" i="14"/>
  <c r="I673" i="14"/>
  <c r="I66" i="14"/>
  <c r="I174" i="14"/>
  <c r="I309" i="14"/>
  <c r="I391" i="14"/>
  <c r="I41" i="14"/>
  <c r="I68" i="14"/>
  <c r="I99" i="14"/>
  <c r="I446" i="14"/>
  <c r="I621" i="14"/>
  <c r="I320" i="14"/>
  <c r="I429" i="14"/>
  <c r="I600" i="14"/>
  <c r="I209" i="14"/>
  <c r="I269" i="14"/>
  <c r="I500" i="14"/>
  <c r="I597" i="14"/>
  <c r="I167" i="14"/>
  <c r="I262" i="14"/>
  <c r="I472" i="14"/>
  <c r="I557" i="14"/>
  <c r="I567" i="14"/>
  <c r="I232" i="14"/>
  <c r="I318" i="14"/>
  <c r="I683" i="14"/>
  <c r="I475" i="14"/>
  <c r="I746" i="14"/>
  <c r="I613" i="14"/>
  <c r="I738" i="14"/>
  <c r="I526" i="14"/>
  <c r="I227" i="14"/>
  <c r="I239" i="14"/>
  <c r="I619" i="14"/>
  <c r="I532" i="14"/>
  <c r="I131" i="14"/>
  <c r="I682" i="14"/>
  <c r="I677" i="14"/>
  <c r="I549" i="14"/>
  <c r="I531" i="14"/>
  <c r="I511" i="14"/>
  <c r="I89" i="14"/>
  <c r="I132" i="14"/>
  <c r="I140" i="14"/>
  <c r="I263" i="14"/>
  <c r="I271" i="14"/>
  <c r="I379" i="14"/>
  <c r="I393" i="14"/>
  <c r="I634" i="14"/>
  <c r="I652" i="14"/>
  <c r="I276" i="14"/>
  <c r="I171" i="14"/>
  <c r="I465" i="14"/>
  <c r="I689" i="14"/>
  <c r="I258" i="14"/>
  <c r="I215" i="14"/>
  <c r="I204" i="14"/>
  <c r="I139" i="14"/>
  <c r="I437" i="14"/>
  <c r="I33" i="14"/>
  <c r="I117" i="14"/>
  <c r="I242" i="14"/>
  <c r="I473" i="14"/>
  <c r="I530" i="14"/>
  <c r="I60" i="14"/>
  <c r="I90" i="14"/>
  <c r="I327" i="14"/>
  <c r="I65" i="14"/>
  <c r="I128" i="14"/>
  <c r="I717" i="14"/>
  <c r="I407" i="14"/>
  <c r="I381" i="14"/>
  <c r="I357" i="14"/>
  <c r="I88" i="14"/>
  <c r="I147" i="14"/>
  <c r="I289" i="14"/>
  <c r="I620" i="14"/>
  <c r="I732" i="14"/>
  <c r="I16" i="14"/>
  <c r="I50" i="14"/>
  <c r="I148" i="14"/>
  <c r="I158" i="14"/>
  <c r="I203" i="14"/>
  <c r="I280" i="14"/>
  <c r="I290" i="14"/>
  <c r="I310" i="14"/>
  <c r="I568" i="14"/>
  <c r="I539" i="14"/>
  <c r="I700" i="14"/>
  <c r="I604" i="14"/>
  <c r="I470" i="14"/>
  <c r="I189" i="14"/>
  <c r="I57" i="14"/>
  <c r="I377" i="14"/>
  <c r="I566" i="14"/>
  <c r="I725" i="14"/>
  <c r="I577" i="14"/>
  <c r="I485" i="14"/>
  <c r="I477" i="14"/>
  <c r="I116" i="14"/>
  <c r="I270" i="14"/>
  <c r="I743" i="14"/>
  <c r="I761" i="14"/>
  <c r="I703" i="14"/>
  <c r="I655" i="14"/>
  <c r="I576" i="14"/>
  <c r="I175" i="14"/>
  <c r="I351" i="14"/>
  <c r="I438" i="14"/>
  <c r="I654" i="14"/>
  <c r="I423" i="14"/>
  <c r="I363" i="14"/>
  <c r="I330" i="14"/>
  <c r="I164" i="14"/>
  <c r="I376" i="14"/>
  <c r="I344" i="14"/>
  <c r="I748" i="14"/>
  <c r="I195" i="14"/>
  <c r="I711" i="14"/>
  <c r="I668" i="14"/>
  <c r="I528" i="14"/>
  <c r="I483" i="14"/>
  <c r="I451" i="14"/>
  <c r="I364" i="14"/>
  <c r="I257" i="14"/>
  <c r="I550" i="14"/>
  <c r="I686" i="14"/>
  <c r="I368" i="14"/>
  <c r="I143" i="14"/>
  <c r="I284" i="14"/>
  <c r="I469" i="14"/>
  <c r="I519" i="14"/>
  <c r="I394" i="14"/>
  <c r="I374" i="14"/>
  <c r="I241" i="14"/>
  <c r="I91" i="14"/>
  <c r="I24" i="14"/>
  <c r="I51" i="14"/>
  <c r="I222" i="14"/>
  <c r="I497" i="14"/>
  <c r="I736" i="14"/>
  <c r="I707" i="14"/>
  <c r="I441" i="14"/>
  <c r="I744" i="14"/>
  <c r="I646" i="14"/>
  <c r="I633" i="14"/>
  <c r="I540" i="14"/>
  <c r="I343" i="14"/>
  <c r="I129" i="14"/>
  <c r="I331" i="14"/>
  <c r="I291" i="14"/>
  <c r="I92" i="14"/>
  <c r="I766" i="14"/>
  <c r="I728" i="14"/>
  <c r="I208" i="14"/>
  <c r="I480" i="14"/>
  <c r="I558" i="14"/>
  <c r="I720" i="14"/>
  <c r="I760" i="14"/>
  <c r="I574" i="14"/>
  <c r="I548" i="14"/>
  <c r="I256" i="14"/>
  <c r="I200" i="14"/>
  <c r="I125" i="14"/>
  <c r="I406" i="14"/>
  <c r="I396" i="14"/>
  <c r="I304" i="14"/>
  <c r="I214" i="14"/>
  <c r="I296" i="14"/>
  <c r="I602" i="14"/>
  <c r="I757" i="14"/>
  <c r="I651" i="14"/>
  <c r="I502" i="14"/>
  <c r="I420" i="14"/>
  <c r="I400" i="14"/>
  <c r="I360" i="14"/>
  <c r="I248" i="14"/>
  <c r="I323" i="14"/>
  <c r="I699" i="14"/>
  <c r="I731" i="14"/>
  <c r="I595" i="14"/>
  <c r="I584" i="14"/>
  <c r="I510" i="14"/>
  <c r="I403" i="14"/>
  <c r="I355" i="14"/>
  <c r="I303" i="14"/>
  <c r="I6" i="14"/>
  <c r="I35" i="14"/>
  <c r="I416" i="14"/>
  <c r="I244" i="14"/>
  <c r="I202" i="14"/>
  <c r="I769" i="14"/>
  <c r="I702" i="14"/>
  <c r="I676" i="14"/>
  <c r="I614" i="14"/>
  <c r="I606" i="14"/>
  <c r="I462" i="14"/>
  <c r="I221" i="14"/>
  <c r="I12" i="14"/>
  <c r="I356" i="14"/>
  <c r="I739" i="14"/>
  <c r="I581" i="14"/>
  <c r="I665" i="14"/>
  <c r="I692" i="14"/>
  <c r="I723" i="14"/>
  <c r="I474" i="14"/>
  <c r="I414" i="14"/>
  <c r="I287" i="14"/>
  <c r="I211" i="14"/>
  <c r="I87" i="14"/>
  <c r="I165" i="14"/>
  <c r="I432" i="14"/>
  <c r="I716" i="14"/>
  <c r="I589" i="14"/>
  <c r="I73" i="14"/>
  <c r="I458" i="14"/>
  <c r="F55" i="3"/>
  <c r="G55" i="3" s="1"/>
  <c r="G56" i="4" s="1"/>
  <c r="D54" i="3"/>
  <c r="D55" i="4" s="1"/>
  <c r="F6" i="3"/>
  <c r="D5" i="3"/>
  <c r="D6" i="4" s="1"/>
  <c r="F35" i="3"/>
  <c r="H35" i="3" s="1"/>
  <c r="H36" i="4" s="1"/>
  <c r="D34" i="3"/>
  <c r="D35" i="4" s="1"/>
  <c r="F66" i="3"/>
  <c r="D65" i="3"/>
  <c r="D66" i="4" s="1"/>
  <c r="G39" i="3"/>
  <c r="G40" i="4" s="1"/>
  <c r="D39" i="3"/>
  <c r="D40" i="4" s="1"/>
  <c r="D90" i="3"/>
  <c r="D79" i="3"/>
  <c r="D15" i="3"/>
  <c r="D16" i="4" s="1"/>
  <c r="D89" i="3"/>
  <c r="D78" i="3"/>
  <c r="D64" i="3"/>
  <c r="D65" i="4" s="1"/>
  <c r="D88" i="3"/>
  <c r="D74" i="3"/>
  <c r="D38" i="3"/>
  <c r="D39" i="4" s="1"/>
  <c r="D87" i="3"/>
  <c r="D73" i="3"/>
  <c r="D86" i="3"/>
  <c r="D72" i="3"/>
  <c r="D33" i="3"/>
  <c r="D34" i="4" s="1"/>
  <c r="D16" i="3"/>
  <c r="D17" i="4" s="1"/>
  <c r="D80" i="3"/>
  <c r="D70" i="3"/>
  <c r="D75" i="3"/>
  <c r="D81" i="3"/>
  <c r="D91" i="3"/>
  <c r="D92" i="4" s="1"/>
  <c r="D67" i="3"/>
  <c r="D68" i="4" s="1"/>
  <c r="D53" i="3"/>
  <c r="D54" i="4" s="1"/>
  <c r="D46" i="3"/>
  <c r="D47" i="4" s="1"/>
  <c r="D4" i="3"/>
  <c r="D5" i="4" s="1"/>
  <c r="D68" i="3"/>
  <c r="D83" i="3"/>
  <c r="D71" i="3"/>
  <c r="D76" i="3"/>
  <c r="D69" i="3"/>
  <c r="D82" i="3"/>
  <c r="D20" i="3"/>
  <c r="D21" i="4" s="1"/>
  <c r="D84" i="3"/>
  <c r="D77" i="3"/>
  <c r="D78" i="4" s="1"/>
  <c r="D85" i="3"/>
  <c r="F18" i="3"/>
  <c r="H18" i="3" s="1"/>
  <c r="H19" i="4" s="1"/>
  <c r="D17" i="3"/>
  <c r="D18" i="4" s="1"/>
  <c r="H47" i="3"/>
  <c r="H48" i="4" s="1"/>
  <c r="D47" i="3"/>
  <c r="D48" i="4" s="1"/>
  <c r="G21" i="3"/>
  <c r="G22" i="4" s="1"/>
  <c r="D21" i="3"/>
  <c r="D22" i="4" s="1"/>
  <c r="F14" i="11"/>
  <c r="H14" i="11" s="1"/>
  <c r="F15" i="11"/>
  <c r="H15" i="11" s="1"/>
  <c r="F16" i="11"/>
  <c r="H16" i="11" s="1"/>
  <c r="F33" i="11"/>
  <c r="F12" i="11"/>
  <c r="H12" i="11" s="1"/>
  <c r="F29" i="11"/>
  <c r="F23" i="11"/>
  <c r="F22" i="11"/>
  <c r="F24" i="11"/>
  <c r="F41" i="11"/>
  <c r="F20" i="11"/>
  <c r="F37" i="11"/>
  <c r="F30" i="11"/>
  <c r="F31" i="11"/>
  <c r="F32" i="11"/>
  <c r="F49" i="11"/>
  <c r="F28" i="11"/>
  <c r="F45" i="11"/>
  <c r="F38" i="11"/>
  <c r="F39" i="11"/>
  <c r="F40" i="11"/>
  <c r="F10" i="11"/>
  <c r="H10" i="11" s="1"/>
  <c r="F36" i="11"/>
  <c r="F53" i="11"/>
  <c r="F46" i="11"/>
  <c r="F18" i="11"/>
  <c r="F48" i="11"/>
  <c r="F26" i="11"/>
  <c r="F44" i="11"/>
  <c r="F11" i="11"/>
  <c r="H11" i="11" s="1"/>
  <c r="F54" i="11"/>
  <c r="F34" i="11"/>
  <c r="F9" i="11"/>
  <c r="H9" i="11" s="1"/>
  <c r="F50" i="11"/>
  <c r="F52" i="11"/>
  <c r="F19" i="11"/>
  <c r="F47" i="11"/>
  <c r="F42" i="11"/>
  <c r="F17" i="11"/>
  <c r="F35" i="11"/>
  <c r="F13" i="11"/>
  <c r="H13" i="11" s="1"/>
  <c r="F27" i="11"/>
  <c r="F6" i="11"/>
  <c r="H6" i="11" s="1"/>
  <c r="F7" i="11"/>
  <c r="H7" i="11" s="1"/>
  <c r="F8" i="11"/>
  <c r="H8" i="11" s="1"/>
  <c r="F25" i="11"/>
  <c r="F51" i="11"/>
  <c r="F21" i="11"/>
  <c r="F43" i="11"/>
  <c r="M94" i="4"/>
  <c r="L94" i="4"/>
  <c r="L16" i="4"/>
  <c r="M93" i="4"/>
  <c r="L93" i="4"/>
  <c r="L5" i="4"/>
  <c r="M21" i="4"/>
  <c r="M5" i="4"/>
  <c r="M95" i="4"/>
  <c r="L95" i="4"/>
  <c r="M34" i="4"/>
  <c r="L34" i="4"/>
  <c r="L17" i="4"/>
  <c r="L21" i="4"/>
  <c r="M17" i="4"/>
  <c r="M54" i="4"/>
  <c r="L54" i="4"/>
  <c r="M16" i="4"/>
  <c r="F66" i="4"/>
  <c r="F22" i="4"/>
  <c r="F18" i="4"/>
  <c r="F6" i="4"/>
  <c r="F55" i="4"/>
  <c r="F35" i="4"/>
  <c r="F7" i="4"/>
  <c r="C6" i="3"/>
  <c r="C6" i="4"/>
  <c r="F48" i="4"/>
  <c r="F40" i="4"/>
  <c r="L2" i="4"/>
  <c r="N1" i="4"/>
  <c r="N21" i="4" s="1"/>
  <c r="G65" i="3"/>
  <c r="G66" i="4" s="1"/>
  <c r="H65" i="3"/>
  <c r="H66" i="4" s="1"/>
  <c r="G54" i="3"/>
  <c r="G55" i="4" s="1"/>
  <c r="G47" i="3"/>
  <c r="G48" i="4" s="1"/>
  <c r="H54" i="3"/>
  <c r="H55" i="4" s="1"/>
  <c r="F56" i="3"/>
  <c r="D56" i="3" s="1"/>
  <c r="F48" i="3"/>
  <c r="D48" i="3" s="1"/>
  <c r="F40" i="3"/>
  <c r="D40" i="3" s="1"/>
  <c r="H39" i="3"/>
  <c r="H40" i="4" s="1"/>
  <c r="H34" i="3"/>
  <c r="H35" i="4" s="1"/>
  <c r="G34" i="3"/>
  <c r="G35" i="4" s="1"/>
  <c r="M23" i="3"/>
  <c r="N23" i="3" s="1"/>
  <c r="M21" i="3"/>
  <c r="N21" i="3" s="1"/>
  <c r="M22" i="3"/>
  <c r="N22" i="3" s="1"/>
  <c r="G17" i="3"/>
  <c r="G18" i="4" s="1"/>
  <c r="G5" i="3"/>
  <c r="G6" i="4" s="1"/>
  <c r="H21" i="3"/>
  <c r="H22" i="4" s="1"/>
  <c r="F22" i="3"/>
  <c r="H17" i="3"/>
  <c r="H18" i="4" s="1"/>
  <c r="H6" i="3"/>
  <c r="H7" i="4" s="1"/>
  <c r="H5" i="3"/>
  <c r="H6" i="4" s="1"/>
  <c r="F7" i="3"/>
  <c r="D7" i="3" s="1"/>
  <c r="F36" i="4" l="1"/>
  <c r="L40" i="4"/>
  <c r="F36" i="3"/>
  <c r="D35" i="3"/>
  <c r="D36" i="4" s="1"/>
  <c r="F67" i="4"/>
  <c r="D66" i="3"/>
  <c r="D67" i="4" s="1"/>
  <c r="F23" i="4"/>
  <c r="D22" i="3"/>
  <c r="D23" i="4" s="1"/>
  <c r="F19" i="3"/>
  <c r="D18" i="3"/>
  <c r="D19" i="4" s="1"/>
  <c r="L22" i="4"/>
  <c r="H66" i="3"/>
  <c r="H67" i="4" s="1"/>
  <c r="H55" i="3"/>
  <c r="H56" i="4" s="1"/>
  <c r="M56" i="4" s="1"/>
  <c r="G66" i="3"/>
  <c r="G67" i="4" s="1"/>
  <c r="L67" i="4" s="1"/>
  <c r="G6" i="3"/>
  <c r="G7" i="4" s="1"/>
  <c r="L7" i="4" s="1"/>
  <c r="D6" i="3"/>
  <c r="D7" i="4" s="1"/>
  <c r="G35" i="3"/>
  <c r="G36" i="4" s="1"/>
  <c r="M36" i="4" s="1"/>
  <c r="F19" i="4"/>
  <c r="G18" i="3"/>
  <c r="G19" i="4" s="1"/>
  <c r="N19" i="4" s="1"/>
  <c r="F56" i="4"/>
  <c r="D55" i="3"/>
  <c r="D56" i="4" s="1"/>
  <c r="N17" i="4"/>
  <c r="N5" i="4"/>
  <c r="G2" i="11"/>
  <c r="N16" i="4"/>
  <c r="G1" i="11"/>
  <c r="G3" i="11"/>
  <c r="M22" i="4"/>
  <c r="N40" i="4"/>
  <c r="M40" i="4"/>
  <c r="N55" i="4"/>
  <c r="L55" i="4"/>
  <c r="M55" i="4"/>
  <c r="L35" i="4"/>
  <c r="N35" i="4"/>
  <c r="M35" i="4"/>
  <c r="M6" i="4"/>
  <c r="N6" i="4"/>
  <c r="L6" i="4"/>
  <c r="L18" i="4"/>
  <c r="N18" i="4"/>
  <c r="M18" i="4"/>
  <c r="O48" i="4"/>
  <c r="N48" i="4"/>
  <c r="M48" i="4"/>
  <c r="L48" i="4"/>
  <c r="N22" i="4"/>
  <c r="N95" i="4"/>
  <c r="L66" i="4"/>
  <c r="N66" i="4"/>
  <c r="M66" i="4"/>
  <c r="N34" i="4"/>
  <c r="N93" i="4"/>
  <c r="N54" i="4"/>
  <c r="N94" i="4"/>
  <c r="D57" i="4"/>
  <c r="F57" i="4"/>
  <c r="D41" i="4"/>
  <c r="F41" i="4"/>
  <c r="C7" i="3"/>
  <c r="C7" i="4"/>
  <c r="D8" i="4"/>
  <c r="F8" i="4"/>
  <c r="D49" i="4"/>
  <c r="F49" i="4"/>
  <c r="N2" i="4"/>
  <c r="O1" i="4"/>
  <c r="O56" i="4" s="1"/>
  <c r="G22" i="3"/>
  <c r="G23" i="4" s="1"/>
  <c r="H67" i="3"/>
  <c r="H68" i="4" s="1"/>
  <c r="F68" i="3"/>
  <c r="G67" i="3"/>
  <c r="G68" i="4" s="1"/>
  <c r="G56" i="3"/>
  <c r="G57" i="4" s="1"/>
  <c r="H56" i="3"/>
  <c r="H57" i="4" s="1"/>
  <c r="F57" i="3"/>
  <c r="D57" i="3" s="1"/>
  <c r="G48" i="3"/>
  <c r="G49" i="4" s="1"/>
  <c r="F49" i="3"/>
  <c r="D49" i="3" s="1"/>
  <c r="H48" i="3"/>
  <c r="H49" i="4" s="1"/>
  <c r="G40" i="3"/>
  <c r="G41" i="4" s="1"/>
  <c r="H40" i="3"/>
  <c r="H41" i="4" s="1"/>
  <c r="F41" i="3"/>
  <c r="D41" i="3" s="1"/>
  <c r="G38" i="3"/>
  <c r="G39" i="4" s="1"/>
  <c r="H38" i="3"/>
  <c r="H39" i="4" s="1"/>
  <c r="H7" i="3"/>
  <c r="H8" i="4" s="1"/>
  <c r="G7" i="3"/>
  <c r="G8" i="4" s="1"/>
  <c r="F23" i="3"/>
  <c r="H22" i="3"/>
  <c r="H23" i="4" s="1"/>
  <c r="F8" i="3"/>
  <c r="D8" i="3" s="1"/>
  <c r="L56" i="4" l="1"/>
  <c r="N56" i="4"/>
  <c r="C11" i="6"/>
  <c r="C18" i="6" s="1"/>
  <c r="I2" i="11"/>
  <c r="D11" i="6"/>
  <c r="D18" i="6" s="1"/>
  <c r="I3" i="11"/>
  <c r="B11" i="6"/>
  <c r="B18" i="6" s="1"/>
  <c r="I1" i="11"/>
  <c r="L19" i="4"/>
  <c r="M7" i="4"/>
  <c r="N7" i="4"/>
  <c r="M19" i="4"/>
  <c r="F24" i="4"/>
  <c r="D23" i="3"/>
  <c r="D24" i="4" s="1"/>
  <c r="H19" i="3"/>
  <c r="H20" i="4" s="1"/>
  <c r="D19" i="3"/>
  <c r="D20" i="4" s="1"/>
  <c r="F20" i="4"/>
  <c r="G19" i="3"/>
  <c r="G20" i="4" s="1"/>
  <c r="L36" i="4"/>
  <c r="M67" i="4"/>
  <c r="N36" i="4"/>
  <c r="N67" i="4"/>
  <c r="G36" i="3"/>
  <c r="G37" i="4" s="1"/>
  <c r="O37" i="4" s="1"/>
  <c r="D36" i="3"/>
  <c r="D37" i="4" s="1"/>
  <c r="F37" i="3"/>
  <c r="F37" i="4"/>
  <c r="H36" i="3"/>
  <c r="H37" i="4" s="1"/>
  <c r="O55" i="4"/>
  <c r="O6" i="4"/>
  <c r="O23" i="4"/>
  <c r="L23" i="4"/>
  <c r="N23" i="4"/>
  <c r="M23" i="4"/>
  <c r="O2" i="4"/>
  <c r="O93" i="4"/>
  <c r="O5" i="4"/>
  <c r="O16" i="4"/>
  <c r="O22" i="4"/>
  <c r="O95" i="4"/>
  <c r="O40" i="4"/>
  <c r="O54" i="4"/>
  <c r="O94" i="4"/>
  <c r="O17" i="4"/>
  <c r="O21" i="4"/>
  <c r="O7" i="4"/>
  <c r="O34" i="4"/>
  <c r="O35" i="4"/>
  <c r="O49" i="4"/>
  <c r="N49" i="4"/>
  <c r="L49" i="4"/>
  <c r="M49" i="4"/>
  <c r="M39" i="4"/>
  <c r="L39" i="4"/>
  <c r="O39" i="4"/>
  <c r="N39" i="4"/>
  <c r="O19" i="4"/>
  <c r="O18" i="4"/>
  <c r="O57" i="4"/>
  <c r="N57" i="4"/>
  <c r="L57" i="4"/>
  <c r="M57" i="4"/>
  <c r="L68" i="4"/>
  <c r="N68" i="4"/>
  <c r="M68" i="4"/>
  <c r="O68" i="4"/>
  <c r="O8" i="4"/>
  <c r="L8" i="4"/>
  <c r="N8" i="4"/>
  <c r="M8" i="4"/>
  <c r="M41" i="4"/>
  <c r="L41" i="4"/>
  <c r="O41" i="4"/>
  <c r="N41" i="4"/>
  <c r="O66" i="4"/>
  <c r="O36" i="4"/>
  <c r="O67" i="4"/>
  <c r="D69" i="4"/>
  <c r="F69" i="4"/>
  <c r="C8" i="3"/>
  <c r="C8" i="4"/>
  <c r="D9" i="4"/>
  <c r="F9" i="4"/>
  <c r="D58" i="4"/>
  <c r="F58" i="4"/>
  <c r="D50" i="4"/>
  <c r="F50" i="4"/>
  <c r="D42" i="4"/>
  <c r="F42" i="4"/>
  <c r="P1" i="4"/>
  <c r="P68" i="4" s="1"/>
  <c r="G23" i="3"/>
  <c r="G24" i="4" s="1"/>
  <c r="G68" i="3"/>
  <c r="G69" i="4" s="1"/>
  <c r="H68" i="3"/>
  <c r="H69" i="4" s="1"/>
  <c r="F69" i="3"/>
  <c r="G57" i="3"/>
  <c r="G58" i="4" s="1"/>
  <c r="F58" i="3"/>
  <c r="D58" i="3" s="1"/>
  <c r="H57" i="3"/>
  <c r="H58" i="4" s="1"/>
  <c r="F50" i="3"/>
  <c r="D50" i="3" s="1"/>
  <c r="G49" i="3"/>
  <c r="G50" i="4" s="1"/>
  <c r="H49" i="3"/>
  <c r="H50" i="4" s="1"/>
  <c r="F42" i="3"/>
  <c r="D42" i="3" s="1"/>
  <c r="H41" i="3"/>
  <c r="H42" i="4" s="1"/>
  <c r="G41" i="3"/>
  <c r="G42" i="4" s="1"/>
  <c r="H8" i="3"/>
  <c r="H9" i="4" s="1"/>
  <c r="G8" i="3"/>
  <c r="G9" i="4" s="1"/>
  <c r="F24" i="3"/>
  <c r="H23" i="3"/>
  <c r="H24" i="4" s="1"/>
  <c r="F9" i="3"/>
  <c r="D9" i="3" s="1"/>
  <c r="O20" i="4" l="1"/>
  <c r="L37" i="4"/>
  <c r="M20" i="4"/>
  <c r="L20" i="4"/>
  <c r="N20" i="4"/>
  <c r="F25" i="4"/>
  <c r="D24" i="3"/>
  <c r="D25" i="4" s="1"/>
  <c r="N37" i="4"/>
  <c r="M37" i="4"/>
  <c r="M6" i="3"/>
  <c r="N6" i="3" s="1"/>
  <c r="D37" i="3"/>
  <c r="D38" i="4" s="1"/>
  <c r="H37" i="3"/>
  <c r="H38" i="4" s="1"/>
  <c r="G37" i="3"/>
  <c r="G38" i="4" s="1"/>
  <c r="P38" i="4" s="1"/>
  <c r="F38" i="4"/>
  <c r="P41" i="4"/>
  <c r="P57" i="4"/>
  <c r="P39" i="4"/>
  <c r="P23" i="4"/>
  <c r="N58" i="4"/>
  <c r="L58" i="4"/>
  <c r="O58" i="4"/>
  <c r="P58" i="4"/>
  <c r="M58" i="4"/>
  <c r="P50" i="4"/>
  <c r="O50" i="4"/>
  <c r="N50" i="4"/>
  <c r="M50" i="4"/>
  <c r="L50" i="4"/>
  <c r="P8" i="4"/>
  <c r="M42" i="4"/>
  <c r="L42" i="4"/>
  <c r="O42" i="4"/>
  <c r="P42" i="4"/>
  <c r="N42" i="4"/>
  <c r="P24" i="4"/>
  <c r="O24" i="4"/>
  <c r="L24" i="4"/>
  <c r="M24" i="4"/>
  <c r="N24" i="4"/>
  <c r="M69" i="4"/>
  <c r="L69" i="4"/>
  <c r="O69" i="4"/>
  <c r="P69" i="4"/>
  <c r="N69" i="4"/>
  <c r="O9" i="4"/>
  <c r="L9" i="4"/>
  <c r="P9" i="4"/>
  <c r="N9" i="4"/>
  <c r="M9" i="4"/>
  <c r="P2" i="4"/>
  <c r="P94" i="4"/>
  <c r="P95" i="4"/>
  <c r="P17" i="4"/>
  <c r="P37" i="4"/>
  <c r="P21" i="4"/>
  <c r="P7" i="4"/>
  <c r="P16" i="4"/>
  <c r="P22" i="4"/>
  <c r="P40" i="4"/>
  <c r="P5" i="4"/>
  <c r="P93" i="4"/>
  <c r="P34" i="4"/>
  <c r="P54" i="4"/>
  <c r="P35" i="4"/>
  <c r="P55" i="4"/>
  <c r="P6" i="4"/>
  <c r="P56" i="4"/>
  <c r="P48" i="4"/>
  <c r="P67" i="4"/>
  <c r="P20" i="4"/>
  <c r="P36" i="4"/>
  <c r="P18" i="4"/>
  <c r="P19" i="4"/>
  <c r="P66" i="4"/>
  <c r="P49" i="4"/>
  <c r="D59" i="4"/>
  <c r="F59" i="4"/>
  <c r="D70" i="4"/>
  <c r="F70" i="4"/>
  <c r="D43" i="4"/>
  <c r="F43" i="4"/>
  <c r="D10" i="4"/>
  <c r="F10" i="4"/>
  <c r="D51" i="4"/>
  <c r="F51" i="4"/>
  <c r="C9" i="3"/>
  <c r="C9" i="4"/>
  <c r="Q1" i="4"/>
  <c r="Q50" i="4" s="1"/>
  <c r="G24" i="3"/>
  <c r="G25" i="4" s="1"/>
  <c r="G69" i="3"/>
  <c r="G70" i="4" s="1"/>
  <c r="F70" i="3"/>
  <c r="H69" i="3"/>
  <c r="H70" i="4" s="1"/>
  <c r="F59" i="3"/>
  <c r="D59" i="3" s="1"/>
  <c r="G58" i="3"/>
  <c r="G59" i="4" s="1"/>
  <c r="H58" i="3"/>
  <c r="H59" i="4" s="1"/>
  <c r="G50" i="3"/>
  <c r="G51" i="4" s="1"/>
  <c r="F51" i="3"/>
  <c r="D51" i="3" s="1"/>
  <c r="H50" i="3"/>
  <c r="H51" i="4" s="1"/>
  <c r="G42" i="3"/>
  <c r="G43" i="4" s="1"/>
  <c r="H42" i="3"/>
  <c r="H43" i="4" s="1"/>
  <c r="F43" i="3"/>
  <c r="D43" i="3" s="1"/>
  <c r="H9" i="3"/>
  <c r="H10" i="4" s="1"/>
  <c r="G9" i="3"/>
  <c r="G10" i="4" s="1"/>
  <c r="F25" i="3"/>
  <c r="H24" i="3"/>
  <c r="H25" i="4" s="1"/>
  <c r="F10" i="3"/>
  <c r="D10" i="3" s="1"/>
  <c r="M38" i="4" l="1"/>
  <c r="L38" i="4"/>
  <c r="N38" i="4"/>
  <c r="O38" i="4"/>
  <c r="F26" i="4"/>
  <c r="D25" i="3"/>
  <c r="D26" i="4" s="1"/>
  <c r="L59" i="4"/>
  <c r="Q59" i="4"/>
  <c r="N59" i="4"/>
  <c r="O59" i="4"/>
  <c r="M59" i="4"/>
  <c r="P59" i="4"/>
  <c r="Q42" i="4"/>
  <c r="Q9" i="4"/>
  <c r="P10" i="4"/>
  <c r="O10" i="4"/>
  <c r="L10" i="4"/>
  <c r="Q10" i="4"/>
  <c r="N10" i="4"/>
  <c r="M10" i="4"/>
  <c r="Q2" i="4"/>
  <c r="Q16" i="4"/>
  <c r="Q22" i="4"/>
  <c r="Q93" i="4"/>
  <c r="Q54" i="4"/>
  <c r="Q40" i="4"/>
  <c r="Q94" i="4"/>
  <c r="Q95" i="4"/>
  <c r="Q34" i="4"/>
  <c r="Q17" i="4"/>
  <c r="Q5" i="4"/>
  <c r="Q21" i="4"/>
  <c r="Q37" i="4"/>
  <c r="Q7" i="4"/>
  <c r="Q20" i="4"/>
  <c r="Q18" i="4"/>
  <c r="Q19" i="4"/>
  <c r="Q67" i="4"/>
  <c r="Q55" i="4"/>
  <c r="Q36" i="4"/>
  <c r="Q6" i="4"/>
  <c r="Q56" i="4"/>
  <c r="Q48" i="4"/>
  <c r="Q35" i="4"/>
  <c r="Q66" i="4"/>
  <c r="Q57" i="4"/>
  <c r="Q39" i="4"/>
  <c r="Q23" i="4"/>
  <c r="Q38" i="4"/>
  <c r="Q49" i="4"/>
  <c r="Q68" i="4"/>
  <c r="Q41" i="4"/>
  <c r="Q8" i="4"/>
  <c r="Q58" i="4"/>
  <c r="M70" i="4"/>
  <c r="L70" i="4"/>
  <c r="O70" i="4"/>
  <c r="N70" i="4"/>
  <c r="Q70" i="4"/>
  <c r="P70" i="4"/>
  <c r="Q24" i="4"/>
  <c r="M43" i="4"/>
  <c r="L43" i="4"/>
  <c r="O43" i="4"/>
  <c r="Q43" i="4"/>
  <c r="P43" i="4"/>
  <c r="N43" i="4"/>
  <c r="Q69" i="4"/>
  <c r="Q51" i="4"/>
  <c r="P51" i="4"/>
  <c r="O51" i="4"/>
  <c r="N51" i="4"/>
  <c r="M51" i="4"/>
  <c r="L51" i="4"/>
  <c r="Q25" i="4"/>
  <c r="P25" i="4"/>
  <c r="O25" i="4"/>
  <c r="L25" i="4"/>
  <c r="N25" i="4"/>
  <c r="M25" i="4"/>
  <c r="D44" i="4"/>
  <c r="F44" i="4"/>
  <c r="D60" i="4"/>
  <c r="F60" i="4"/>
  <c r="D71" i="4"/>
  <c r="F71" i="4"/>
  <c r="D11" i="4"/>
  <c r="F11" i="4"/>
  <c r="D52" i="4"/>
  <c r="F52" i="4"/>
  <c r="C10" i="3"/>
  <c r="C10" i="4"/>
  <c r="R1" i="4"/>
  <c r="R10" i="4" s="1"/>
  <c r="G25" i="3"/>
  <c r="G26" i="4" s="1"/>
  <c r="F71" i="3"/>
  <c r="G70" i="3"/>
  <c r="G71" i="4" s="1"/>
  <c r="H70" i="3"/>
  <c r="H71" i="4" s="1"/>
  <c r="F60" i="3"/>
  <c r="D60" i="3" s="1"/>
  <c r="G59" i="3"/>
  <c r="G60" i="4" s="1"/>
  <c r="H59" i="3"/>
  <c r="H60" i="4" s="1"/>
  <c r="F52" i="3"/>
  <c r="D52" i="3" s="1"/>
  <c r="G51" i="3"/>
  <c r="G52" i="4" s="1"/>
  <c r="H51" i="3"/>
  <c r="H52" i="4" s="1"/>
  <c r="F44" i="3"/>
  <c r="D44" i="3" s="1"/>
  <c r="H43" i="3"/>
  <c r="H44" i="4" s="1"/>
  <c r="G43" i="3"/>
  <c r="G44" i="4" s="1"/>
  <c r="H10" i="3"/>
  <c r="H11" i="4" s="1"/>
  <c r="G10" i="3"/>
  <c r="G11" i="4" s="1"/>
  <c r="F26" i="3"/>
  <c r="H25" i="3"/>
  <c r="H26" i="4" s="1"/>
  <c r="F11" i="3"/>
  <c r="D11" i="3" s="1"/>
  <c r="F27" i="4" l="1"/>
  <c r="D26" i="3"/>
  <c r="D27" i="4" s="1"/>
  <c r="R70" i="4"/>
  <c r="M71" i="4"/>
  <c r="L71" i="4"/>
  <c r="R71" i="4"/>
  <c r="O71" i="4"/>
  <c r="P71" i="4"/>
  <c r="N71" i="4"/>
  <c r="Q71" i="4"/>
  <c r="Q52" i="4"/>
  <c r="P52" i="4"/>
  <c r="O52" i="4"/>
  <c r="N52" i="4"/>
  <c r="R52" i="4"/>
  <c r="M52" i="4"/>
  <c r="L52" i="4"/>
  <c r="R43" i="4"/>
  <c r="R26" i="4"/>
  <c r="Q26" i="4"/>
  <c r="P26" i="4"/>
  <c r="O26" i="4"/>
  <c r="L26" i="4"/>
  <c r="N26" i="4"/>
  <c r="M26" i="4"/>
  <c r="P11" i="4"/>
  <c r="O11" i="4"/>
  <c r="L11" i="4"/>
  <c r="Q11" i="4"/>
  <c r="N11" i="4"/>
  <c r="M11" i="4"/>
  <c r="R11" i="4"/>
  <c r="R2" i="4"/>
  <c r="R7" i="4"/>
  <c r="R34" i="4"/>
  <c r="R16" i="4"/>
  <c r="R22" i="4"/>
  <c r="R37" i="4"/>
  <c r="R5" i="4"/>
  <c r="R93" i="4"/>
  <c r="R17" i="4"/>
  <c r="R21" i="4"/>
  <c r="R94" i="4"/>
  <c r="R95" i="4"/>
  <c r="R54" i="4"/>
  <c r="R40" i="4"/>
  <c r="R66" i="4"/>
  <c r="R67" i="4"/>
  <c r="R55" i="4"/>
  <c r="R35" i="4"/>
  <c r="R6" i="4"/>
  <c r="R36" i="4"/>
  <c r="R20" i="4"/>
  <c r="R18" i="4"/>
  <c r="R56" i="4"/>
  <c r="R19" i="4"/>
  <c r="R48" i="4"/>
  <c r="R49" i="4"/>
  <c r="R68" i="4"/>
  <c r="R38" i="4"/>
  <c r="R41" i="4"/>
  <c r="R23" i="4"/>
  <c r="R39" i="4"/>
  <c r="R57" i="4"/>
  <c r="R8" i="4"/>
  <c r="R9" i="4"/>
  <c r="R50" i="4"/>
  <c r="R58" i="4"/>
  <c r="R42" i="4"/>
  <c r="R69" i="4"/>
  <c r="R24" i="4"/>
  <c r="R25" i="4"/>
  <c r="L60" i="4"/>
  <c r="R60" i="4"/>
  <c r="Q60" i="4"/>
  <c r="N60" i="4"/>
  <c r="P60" i="4"/>
  <c r="O60" i="4"/>
  <c r="M60" i="4"/>
  <c r="R59" i="4"/>
  <c r="N44" i="4"/>
  <c r="M44" i="4"/>
  <c r="L44" i="4"/>
  <c r="P44" i="4"/>
  <c r="O44" i="4"/>
  <c r="R44" i="4"/>
  <c r="Q44" i="4"/>
  <c r="R51" i="4"/>
  <c r="D61" i="4"/>
  <c r="F61" i="4"/>
  <c r="D53" i="4"/>
  <c r="F53" i="4"/>
  <c r="D45" i="4"/>
  <c r="F45" i="4"/>
  <c r="C11" i="3"/>
  <c r="C11" i="4"/>
  <c r="D12" i="4"/>
  <c r="F12" i="4"/>
  <c r="D72" i="4"/>
  <c r="F72" i="4"/>
  <c r="S1" i="4"/>
  <c r="S11" i="4" s="1"/>
  <c r="G26" i="3"/>
  <c r="G27" i="4" s="1"/>
  <c r="H71" i="3"/>
  <c r="H72" i="4" s="1"/>
  <c r="G71" i="3"/>
  <c r="G72" i="4" s="1"/>
  <c r="F72" i="3"/>
  <c r="G60" i="3"/>
  <c r="G61" i="4" s="1"/>
  <c r="H60" i="3"/>
  <c r="H61" i="4" s="1"/>
  <c r="F61" i="3"/>
  <c r="D61" i="3" s="1"/>
  <c r="H52" i="3"/>
  <c r="H53" i="4" s="1"/>
  <c r="G52" i="3"/>
  <c r="G53" i="4" s="1"/>
  <c r="G44" i="3"/>
  <c r="G45" i="4" s="1"/>
  <c r="H44" i="3"/>
  <c r="H45" i="4" s="1"/>
  <c r="F45" i="3"/>
  <c r="D45" i="3" s="1"/>
  <c r="H11" i="3"/>
  <c r="H12" i="4" s="1"/>
  <c r="G11" i="3"/>
  <c r="G12" i="4" s="1"/>
  <c r="F27" i="3"/>
  <c r="H26" i="3"/>
  <c r="H27" i="4" s="1"/>
  <c r="F12" i="3"/>
  <c r="D12" i="3" s="1"/>
  <c r="F28" i="4" l="1"/>
  <c r="D27" i="3"/>
  <c r="D28" i="4" s="1"/>
  <c r="S2" i="4"/>
  <c r="S22" i="4"/>
  <c r="S5" i="4"/>
  <c r="S94" i="4"/>
  <c r="S16" i="4"/>
  <c r="S95" i="4"/>
  <c r="S40" i="4"/>
  <c r="S21" i="4"/>
  <c r="S34" i="4"/>
  <c r="S7" i="4"/>
  <c r="S17" i="4"/>
  <c r="S37" i="4"/>
  <c r="S93" i="4"/>
  <c r="S54" i="4"/>
  <c r="S55" i="4"/>
  <c r="S56" i="4"/>
  <c r="S48" i="4"/>
  <c r="S67" i="4"/>
  <c r="S20" i="4"/>
  <c r="S36" i="4"/>
  <c r="S35" i="4"/>
  <c r="S6" i="4"/>
  <c r="S18" i="4"/>
  <c r="S66" i="4"/>
  <c r="S19" i="4"/>
  <c r="S38" i="4"/>
  <c r="S41" i="4"/>
  <c r="S39" i="4"/>
  <c r="S68" i="4"/>
  <c r="S23" i="4"/>
  <c r="S57" i="4"/>
  <c r="S49" i="4"/>
  <c r="S8" i="4"/>
  <c r="S50" i="4"/>
  <c r="S58" i="4"/>
  <c r="S42" i="4"/>
  <c r="S69" i="4"/>
  <c r="S9" i="4"/>
  <c r="S24" i="4"/>
  <c r="S59" i="4"/>
  <c r="S43" i="4"/>
  <c r="S10" i="4"/>
  <c r="S70" i="4"/>
  <c r="S25" i="4"/>
  <c r="S51" i="4"/>
  <c r="R12" i="4"/>
  <c r="Q12" i="4"/>
  <c r="P12" i="4"/>
  <c r="O12" i="4"/>
  <c r="L12" i="4"/>
  <c r="S12" i="4"/>
  <c r="N12" i="4"/>
  <c r="M12" i="4"/>
  <c r="S71" i="4"/>
  <c r="L61" i="4"/>
  <c r="S61" i="4"/>
  <c r="R61" i="4"/>
  <c r="Q61" i="4"/>
  <c r="N61" i="4"/>
  <c r="M61" i="4"/>
  <c r="P61" i="4"/>
  <c r="O61" i="4"/>
  <c r="M72" i="4"/>
  <c r="L72" i="4"/>
  <c r="S72" i="4"/>
  <c r="R72" i="4"/>
  <c r="O72" i="4"/>
  <c r="N72" i="4"/>
  <c r="Q72" i="4"/>
  <c r="P72" i="4"/>
  <c r="S44" i="4"/>
  <c r="S26" i="4"/>
  <c r="N45" i="4"/>
  <c r="S45" i="4"/>
  <c r="P45" i="4"/>
  <c r="O45" i="4"/>
  <c r="M45" i="4"/>
  <c r="L45" i="4"/>
  <c r="R45" i="4"/>
  <c r="Q45" i="4"/>
  <c r="S60" i="4"/>
  <c r="Q53" i="4"/>
  <c r="P53" i="4"/>
  <c r="O53" i="4"/>
  <c r="N53" i="4"/>
  <c r="S53" i="4"/>
  <c r="R53" i="4"/>
  <c r="M53" i="4"/>
  <c r="L53" i="4"/>
  <c r="R27" i="4"/>
  <c r="Q27" i="4"/>
  <c r="P27" i="4"/>
  <c r="O27" i="4"/>
  <c r="L27" i="4"/>
  <c r="S27" i="4"/>
  <c r="N27" i="4"/>
  <c r="M27" i="4"/>
  <c r="S52" i="4"/>
  <c r="D13" i="4"/>
  <c r="F13" i="4"/>
  <c r="C12" i="3"/>
  <c r="C12" i="4"/>
  <c r="D62" i="4"/>
  <c r="F62" i="4"/>
  <c r="D46" i="4"/>
  <c r="F46" i="4"/>
  <c r="D73" i="4"/>
  <c r="F73" i="4"/>
  <c r="T1" i="4"/>
  <c r="T12" i="4" s="1"/>
  <c r="G27" i="3"/>
  <c r="G28" i="4" s="1"/>
  <c r="G72" i="3"/>
  <c r="G73" i="4" s="1"/>
  <c r="H72" i="3"/>
  <c r="H73" i="4" s="1"/>
  <c r="F73" i="3"/>
  <c r="G61" i="3"/>
  <c r="G62" i="4" s="1"/>
  <c r="H61" i="3"/>
  <c r="H62" i="4" s="1"/>
  <c r="F62" i="3"/>
  <c r="D62" i="3" s="1"/>
  <c r="H45" i="3"/>
  <c r="H46" i="4" s="1"/>
  <c r="G45" i="3"/>
  <c r="G46" i="4" s="1"/>
  <c r="H12" i="3"/>
  <c r="H13" i="4" s="1"/>
  <c r="G12" i="3"/>
  <c r="G13" i="4" s="1"/>
  <c r="F28" i="3"/>
  <c r="H27" i="3"/>
  <c r="H28" i="4" s="1"/>
  <c r="F13" i="3"/>
  <c r="D13" i="3" s="1"/>
  <c r="F29" i="4" l="1"/>
  <c r="D28" i="3"/>
  <c r="D29" i="4" s="1"/>
  <c r="R13" i="4"/>
  <c r="Q13" i="4"/>
  <c r="P13" i="4"/>
  <c r="O13" i="4"/>
  <c r="T13" i="4"/>
  <c r="L13" i="4"/>
  <c r="S13" i="4"/>
  <c r="N13" i="4"/>
  <c r="M13" i="4"/>
  <c r="T72" i="4"/>
  <c r="R28" i="4"/>
  <c r="Q28" i="4"/>
  <c r="P28" i="4"/>
  <c r="O28" i="4"/>
  <c r="T28" i="4"/>
  <c r="L28" i="4"/>
  <c r="S28" i="4"/>
  <c r="N28" i="4"/>
  <c r="M28" i="4"/>
  <c r="T53" i="4"/>
  <c r="N46" i="4"/>
  <c r="S46" i="4"/>
  <c r="R46" i="4"/>
  <c r="Q46" i="4"/>
  <c r="P46" i="4"/>
  <c r="O46" i="4"/>
  <c r="L46" i="4"/>
  <c r="T46" i="4"/>
  <c r="M46" i="4"/>
  <c r="M73" i="4"/>
  <c r="T73" i="4"/>
  <c r="L73" i="4"/>
  <c r="S73" i="4"/>
  <c r="R73" i="4"/>
  <c r="O73" i="4"/>
  <c r="P73" i="4"/>
  <c r="N73" i="4"/>
  <c r="Q73" i="4"/>
  <c r="T2" i="4"/>
  <c r="T37" i="4"/>
  <c r="T17" i="4"/>
  <c r="T34" i="4"/>
  <c r="T21" i="4"/>
  <c r="T94" i="4"/>
  <c r="T40" i="4"/>
  <c r="T54" i="4"/>
  <c r="T5" i="4"/>
  <c r="T7" i="4"/>
  <c r="T95" i="4"/>
  <c r="T22" i="4"/>
  <c r="T93" i="4"/>
  <c r="T16" i="4"/>
  <c r="T55" i="4"/>
  <c r="T36" i="4"/>
  <c r="T20" i="4"/>
  <c r="T35" i="4"/>
  <c r="T18" i="4"/>
  <c r="T19" i="4"/>
  <c r="T67" i="4"/>
  <c r="T6" i="4"/>
  <c r="T48" i="4"/>
  <c r="T56" i="4"/>
  <c r="T66" i="4"/>
  <c r="T68" i="4"/>
  <c r="T57" i="4"/>
  <c r="T38" i="4"/>
  <c r="T8" i="4"/>
  <c r="T41" i="4"/>
  <c r="T49" i="4"/>
  <c r="T23" i="4"/>
  <c r="T39" i="4"/>
  <c r="T58" i="4"/>
  <c r="T24" i="4"/>
  <c r="T50" i="4"/>
  <c r="T42" i="4"/>
  <c r="T69" i="4"/>
  <c r="T9" i="4"/>
  <c r="T51" i="4"/>
  <c r="T59" i="4"/>
  <c r="T43" i="4"/>
  <c r="T70" i="4"/>
  <c r="T25" i="4"/>
  <c r="T10" i="4"/>
  <c r="T71" i="4"/>
  <c r="T26" i="4"/>
  <c r="T11" i="4"/>
  <c r="T44" i="4"/>
  <c r="T52" i="4"/>
  <c r="T60" i="4"/>
  <c r="T62" i="4"/>
  <c r="L62" i="4"/>
  <c r="S62" i="4"/>
  <c r="R62" i="4"/>
  <c r="Q62" i="4"/>
  <c r="N62" i="4"/>
  <c r="O62" i="4"/>
  <c r="P62" i="4"/>
  <c r="M62" i="4"/>
  <c r="T61" i="4"/>
  <c r="T27" i="4"/>
  <c r="T45" i="4"/>
  <c r="C13" i="3"/>
  <c r="C13" i="4"/>
  <c r="D63" i="4"/>
  <c r="F63" i="4"/>
  <c r="D14" i="4"/>
  <c r="F14" i="4"/>
  <c r="D74" i="4"/>
  <c r="F74" i="4"/>
  <c r="U1" i="4"/>
  <c r="U62" i="4" s="1"/>
  <c r="G28" i="3"/>
  <c r="G29" i="4" s="1"/>
  <c r="F74" i="3"/>
  <c r="G73" i="3"/>
  <c r="G74" i="4" s="1"/>
  <c r="H73" i="3"/>
  <c r="H74" i="4" s="1"/>
  <c r="F63" i="3"/>
  <c r="D63" i="3" s="1"/>
  <c r="G62" i="3"/>
  <c r="G63" i="4" s="1"/>
  <c r="H62" i="3"/>
  <c r="H63" i="4" s="1"/>
  <c r="G46" i="3"/>
  <c r="H46" i="3"/>
  <c r="H47" i="4" s="1"/>
  <c r="H13" i="3"/>
  <c r="H14" i="4" s="1"/>
  <c r="G13" i="3"/>
  <c r="G14" i="4" s="1"/>
  <c r="H28" i="3"/>
  <c r="H29" i="4" s="1"/>
  <c r="F29" i="3"/>
  <c r="D29" i="3" s="1"/>
  <c r="F14" i="3"/>
  <c r="D14" i="3" s="1"/>
  <c r="U73" i="4" l="1"/>
  <c r="U28" i="4"/>
  <c r="T63" i="4"/>
  <c r="L63" i="4"/>
  <c r="S63" i="4"/>
  <c r="R63" i="4"/>
  <c r="Q63" i="4"/>
  <c r="N63" i="4"/>
  <c r="M63" i="4"/>
  <c r="P63" i="4"/>
  <c r="U63" i="4"/>
  <c r="O63" i="4"/>
  <c r="U46" i="4"/>
  <c r="U13" i="4"/>
  <c r="U74" i="4"/>
  <c r="M74" i="4"/>
  <c r="T74" i="4"/>
  <c r="L74" i="4"/>
  <c r="S74" i="4"/>
  <c r="R74" i="4"/>
  <c r="O74" i="4"/>
  <c r="Q74" i="4"/>
  <c r="P74" i="4"/>
  <c r="N74" i="4"/>
  <c r="R14" i="4"/>
  <c r="Q14" i="4"/>
  <c r="P14" i="4"/>
  <c r="O14" i="4"/>
  <c r="T14" i="4"/>
  <c r="L14" i="4"/>
  <c r="U14" i="4"/>
  <c r="S14" i="4"/>
  <c r="N14" i="4"/>
  <c r="M14" i="4"/>
  <c r="R29" i="4"/>
  <c r="Q29" i="4"/>
  <c r="P29" i="4"/>
  <c r="O29" i="4"/>
  <c r="T29" i="4"/>
  <c r="L29" i="4"/>
  <c r="U29" i="4"/>
  <c r="S29" i="4"/>
  <c r="N29" i="4"/>
  <c r="M29" i="4"/>
  <c r="U2" i="4"/>
  <c r="U7" i="4"/>
  <c r="U54" i="4"/>
  <c r="U93" i="4"/>
  <c r="U17" i="4"/>
  <c r="U34" i="4"/>
  <c r="U5" i="4"/>
  <c r="U94" i="4"/>
  <c r="U37" i="4"/>
  <c r="U16" i="4"/>
  <c r="U95" i="4"/>
  <c r="U22" i="4"/>
  <c r="U21" i="4"/>
  <c r="U40" i="4"/>
  <c r="U6" i="4"/>
  <c r="U55" i="4"/>
  <c r="U18" i="4"/>
  <c r="U56" i="4"/>
  <c r="U48" i="4"/>
  <c r="U19" i="4"/>
  <c r="U36" i="4"/>
  <c r="U35" i="4"/>
  <c r="U67" i="4"/>
  <c r="U20" i="4"/>
  <c r="U66" i="4"/>
  <c r="U49" i="4"/>
  <c r="U38" i="4"/>
  <c r="U41" i="4"/>
  <c r="U23" i="4"/>
  <c r="U57" i="4"/>
  <c r="U8" i="4"/>
  <c r="U39" i="4"/>
  <c r="U68" i="4"/>
  <c r="U9" i="4"/>
  <c r="U50" i="4"/>
  <c r="U42" i="4"/>
  <c r="U24" i="4"/>
  <c r="U69" i="4"/>
  <c r="U58" i="4"/>
  <c r="U59" i="4"/>
  <c r="U70" i="4"/>
  <c r="U43" i="4"/>
  <c r="U51" i="4"/>
  <c r="U25" i="4"/>
  <c r="U10" i="4"/>
  <c r="U26" i="4"/>
  <c r="U11" i="4"/>
  <c r="U71" i="4"/>
  <c r="U44" i="4"/>
  <c r="U52" i="4"/>
  <c r="U60" i="4"/>
  <c r="U12" i="4"/>
  <c r="U72" i="4"/>
  <c r="U53" i="4"/>
  <c r="U27" i="4"/>
  <c r="U61" i="4"/>
  <c r="U45" i="4"/>
  <c r="M11" i="3"/>
  <c r="N11" i="3" s="1"/>
  <c r="G47" i="4"/>
  <c r="D15" i="4"/>
  <c r="F15" i="4"/>
  <c r="D30" i="4"/>
  <c r="F30" i="4"/>
  <c r="D64" i="4"/>
  <c r="F64" i="4"/>
  <c r="D75" i="4"/>
  <c r="F75" i="4"/>
  <c r="C14" i="3"/>
  <c r="C14" i="4"/>
  <c r="V1" i="4"/>
  <c r="V14" i="4" s="1"/>
  <c r="F75" i="3"/>
  <c r="F76" i="4" s="1"/>
  <c r="G74" i="3"/>
  <c r="G75" i="4" s="1"/>
  <c r="H74" i="3"/>
  <c r="H75" i="4" s="1"/>
  <c r="H64" i="3"/>
  <c r="H65" i="4" s="1"/>
  <c r="G64" i="3"/>
  <c r="G65" i="4" s="1"/>
  <c r="G63" i="3"/>
  <c r="G64" i="4" s="1"/>
  <c r="H63" i="3"/>
  <c r="H64" i="4" s="1"/>
  <c r="G29" i="3"/>
  <c r="F30" i="3"/>
  <c r="M4" i="3"/>
  <c r="N4" i="3" s="1"/>
  <c r="H14" i="3"/>
  <c r="H15" i="4" s="1"/>
  <c r="G14" i="3"/>
  <c r="H29" i="3"/>
  <c r="H30" i="4" s="1"/>
  <c r="F31" i="4" l="1"/>
  <c r="D30" i="3"/>
  <c r="D31" i="4" s="1"/>
  <c r="V2" i="4"/>
  <c r="V16" i="4"/>
  <c r="V94" i="4"/>
  <c r="V7" i="4"/>
  <c r="V95" i="4"/>
  <c r="V37" i="4"/>
  <c r="V34" i="4"/>
  <c r="V40" i="4"/>
  <c r="V93" i="4"/>
  <c r="V22" i="4"/>
  <c r="V17" i="4"/>
  <c r="V21" i="4"/>
  <c r="V54" i="4"/>
  <c r="V5" i="4"/>
  <c r="V66" i="4"/>
  <c r="V67" i="4"/>
  <c r="V19" i="4"/>
  <c r="V55" i="4"/>
  <c r="V20" i="4"/>
  <c r="V36" i="4"/>
  <c r="V56" i="4"/>
  <c r="V48" i="4"/>
  <c r="V35" i="4"/>
  <c r="V6" i="4"/>
  <c r="V18" i="4"/>
  <c r="V38" i="4"/>
  <c r="V49" i="4"/>
  <c r="V41" i="4"/>
  <c r="V57" i="4"/>
  <c r="V68" i="4"/>
  <c r="V8" i="4"/>
  <c r="V23" i="4"/>
  <c r="V39" i="4"/>
  <c r="V50" i="4"/>
  <c r="V42" i="4"/>
  <c r="V24" i="4"/>
  <c r="V58" i="4"/>
  <c r="V69" i="4"/>
  <c r="V9" i="4"/>
  <c r="V43" i="4"/>
  <c r="V51" i="4"/>
  <c r="V25" i="4"/>
  <c r="V59" i="4"/>
  <c r="V10" i="4"/>
  <c r="V70" i="4"/>
  <c r="V60" i="4"/>
  <c r="V52" i="4"/>
  <c r="V26" i="4"/>
  <c r="V11" i="4"/>
  <c r="V71" i="4"/>
  <c r="V44" i="4"/>
  <c r="V27" i="4"/>
  <c r="V72" i="4"/>
  <c r="V45" i="4"/>
  <c r="V53" i="4"/>
  <c r="V12" i="4"/>
  <c r="V61" i="4"/>
  <c r="V46" i="4"/>
  <c r="V28" i="4"/>
  <c r="V73" i="4"/>
  <c r="V13" i="4"/>
  <c r="V62" i="4"/>
  <c r="V74" i="4"/>
  <c r="V63" i="4"/>
  <c r="V29" i="4"/>
  <c r="T65" i="4"/>
  <c r="L65" i="4"/>
  <c r="S65" i="4"/>
  <c r="R65" i="4"/>
  <c r="Q65" i="4"/>
  <c r="V65" i="4"/>
  <c r="N65" i="4"/>
  <c r="P65" i="4"/>
  <c r="O65" i="4"/>
  <c r="M65" i="4"/>
  <c r="U65" i="4"/>
  <c r="V47" i="4"/>
  <c r="N47" i="4"/>
  <c r="S47" i="4"/>
  <c r="U47" i="4"/>
  <c r="T47" i="4"/>
  <c r="R47" i="4"/>
  <c r="Q47" i="4"/>
  <c r="M47" i="4"/>
  <c r="P47" i="4"/>
  <c r="O47" i="4"/>
  <c r="L47" i="4"/>
  <c r="U75" i="4"/>
  <c r="M75" i="4"/>
  <c r="T75" i="4"/>
  <c r="L75" i="4"/>
  <c r="S75" i="4"/>
  <c r="R75" i="4"/>
  <c r="O75" i="4"/>
  <c r="V75" i="4"/>
  <c r="Q75" i="4"/>
  <c r="P75" i="4"/>
  <c r="N75" i="4"/>
  <c r="T64" i="4"/>
  <c r="L64" i="4"/>
  <c r="S64" i="4"/>
  <c r="R64" i="4"/>
  <c r="Q64" i="4"/>
  <c r="V64" i="4"/>
  <c r="N64" i="4"/>
  <c r="O64" i="4"/>
  <c r="M64" i="4"/>
  <c r="U64" i="4"/>
  <c r="P64" i="4"/>
  <c r="C15" i="3"/>
  <c r="C15" i="4"/>
  <c r="M7" i="3"/>
  <c r="N7" i="3" s="1"/>
  <c r="G30" i="4"/>
  <c r="M5" i="3"/>
  <c r="N5" i="3" s="1"/>
  <c r="G15" i="4"/>
  <c r="W1" i="4"/>
  <c r="W64" i="4" s="1"/>
  <c r="F31" i="3"/>
  <c r="D31" i="3" s="1"/>
  <c r="F76" i="3"/>
  <c r="G76" i="3" s="1"/>
  <c r="D76" i="4"/>
  <c r="G77" i="3"/>
  <c r="G78" i="4" s="1"/>
  <c r="H77" i="3"/>
  <c r="H78" i="4" s="1"/>
  <c r="F78" i="3"/>
  <c r="H75" i="3"/>
  <c r="H76" i="4" s="1"/>
  <c r="G75" i="3"/>
  <c r="G31" i="3"/>
  <c r="G30" i="3"/>
  <c r="G31" i="4" s="1"/>
  <c r="H30" i="3"/>
  <c r="H31" i="4" s="1"/>
  <c r="F32" i="3" l="1"/>
  <c r="D32" i="3" s="1"/>
  <c r="D33" i="4" s="1"/>
  <c r="H31" i="3"/>
  <c r="H32" i="4" s="1"/>
  <c r="U78" i="4"/>
  <c r="M78" i="4"/>
  <c r="T78" i="4"/>
  <c r="L78" i="4"/>
  <c r="S78" i="4"/>
  <c r="R78" i="4"/>
  <c r="W78" i="4"/>
  <c r="O78" i="4"/>
  <c r="V78" i="4"/>
  <c r="N78" i="4"/>
  <c r="P78" i="4"/>
  <c r="Q78" i="4"/>
  <c r="W2" i="4"/>
  <c r="W37" i="4"/>
  <c r="W7" i="4"/>
  <c r="W16" i="4"/>
  <c r="W95" i="4"/>
  <c r="W22" i="4"/>
  <c r="W40" i="4"/>
  <c r="W5" i="4"/>
  <c r="W54" i="4"/>
  <c r="W21" i="4"/>
  <c r="W17" i="4"/>
  <c r="W94" i="4"/>
  <c r="W93" i="4"/>
  <c r="W34" i="4"/>
  <c r="W66" i="4"/>
  <c r="W36" i="4"/>
  <c r="W67" i="4"/>
  <c r="W20" i="4"/>
  <c r="W18" i="4"/>
  <c r="W19" i="4"/>
  <c r="W35" i="4"/>
  <c r="W55" i="4"/>
  <c r="W6" i="4"/>
  <c r="W56" i="4"/>
  <c r="W48" i="4"/>
  <c r="W8" i="4"/>
  <c r="W38" i="4"/>
  <c r="W57" i="4"/>
  <c r="W68" i="4"/>
  <c r="W41" i="4"/>
  <c r="W49" i="4"/>
  <c r="W23" i="4"/>
  <c r="W39" i="4"/>
  <c r="W42" i="4"/>
  <c r="W69" i="4"/>
  <c r="W58" i="4"/>
  <c r="W24" i="4"/>
  <c r="W50" i="4"/>
  <c r="W9" i="4"/>
  <c r="W25" i="4"/>
  <c r="W10" i="4"/>
  <c r="W70" i="4"/>
  <c r="W51" i="4"/>
  <c r="W43" i="4"/>
  <c r="W59" i="4"/>
  <c r="W44" i="4"/>
  <c r="W26" i="4"/>
  <c r="W71" i="4"/>
  <c r="W11" i="4"/>
  <c r="W52" i="4"/>
  <c r="W60" i="4"/>
  <c r="W45" i="4"/>
  <c r="W27" i="4"/>
  <c r="W61" i="4"/>
  <c r="W72" i="4"/>
  <c r="W53" i="4"/>
  <c r="W12" i="4"/>
  <c r="W73" i="4"/>
  <c r="W13" i="4"/>
  <c r="W28" i="4"/>
  <c r="W62" i="4"/>
  <c r="W46" i="4"/>
  <c r="W14" i="4"/>
  <c r="W29" i="4"/>
  <c r="W63" i="4"/>
  <c r="W74" i="4"/>
  <c r="R15" i="4"/>
  <c r="Q15" i="4"/>
  <c r="P15" i="4"/>
  <c r="W15" i="4"/>
  <c r="O15" i="4"/>
  <c r="T15" i="4"/>
  <c r="L15" i="4"/>
  <c r="V15" i="4"/>
  <c r="U15" i="4"/>
  <c r="S15" i="4"/>
  <c r="N15" i="4"/>
  <c r="M15" i="4"/>
  <c r="R31" i="4"/>
  <c r="Q31" i="4"/>
  <c r="P31" i="4"/>
  <c r="W31" i="4"/>
  <c r="O31" i="4"/>
  <c r="T31" i="4"/>
  <c r="L31" i="4"/>
  <c r="V31" i="4"/>
  <c r="U31" i="4"/>
  <c r="S31" i="4"/>
  <c r="N31" i="4"/>
  <c r="M31" i="4"/>
  <c r="R30" i="4"/>
  <c r="Q30" i="4"/>
  <c r="P30" i="4"/>
  <c r="W30" i="4"/>
  <c r="O30" i="4"/>
  <c r="T30" i="4"/>
  <c r="L30" i="4"/>
  <c r="V30" i="4"/>
  <c r="U30" i="4"/>
  <c r="S30" i="4"/>
  <c r="N30" i="4"/>
  <c r="M30" i="4"/>
  <c r="W47" i="4"/>
  <c r="W65" i="4"/>
  <c r="W75" i="4"/>
  <c r="M17" i="3"/>
  <c r="N17" i="3" s="1"/>
  <c r="G77" i="4"/>
  <c r="M9" i="3"/>
  <c r="N9" i="3" s="1"/>
  <c r="G32" i="4"/>
  <c r="M16" i="3"/>
  <c r="N16" i="3" s="1"/>
  <c r="G76" i="4"/>
  <c r="H76" i="3"/>
  <c r="H77" i="4" s="1"/>
  <c r="D32" i="4"/>
  <c r="F32" i="4"/>
  <c r="C16" i="3"/>
  <c r="C16" i="4"/>
  <c r="D79" i="4"/>
  <c r="F79" i="4"/>
  <c r="D77" i="4"/>
  <c r="F77" i="4"/>
  <c r="F33" i="4"/>
  <c r="X1" i="4"/>
  <c r="X15" i="4" s="1"/>
  <c r="F79" i="3"/>
  <c r="F80" i="4" s="1"/>
  <c r="G78" i="3"/>
  <c r="G79" i="4" s="1"/>
  <c r="H78" i="3"/>
  <c r="H79" i="4" s="1"/>
  <c r="M13" i="3"/>
  <c r="N13" i="3" s="1"/>
  <c r="M14" i="3"/>
  <c r="N14" i="3" s="1"/>
  <c r="M12" i="3"/>
  <c r="N12" i="3" s="1"/>
  <c r="G32" i="3"/>
  <c r="H32" i="3"/>
  <c r="H33" i="4" s="1"/>
  <c r="X30" i="4" l="1"/>
  <c r="X2" i="4"/>
  <c r="X21" i="4"/>
  <c r="X40" i="4"/>
  <c r="X37" i="4"/>
  <c r="X7" i="4"/>
  <c r="X93" i="4"/>
  <c r="X16" i="4"/>
  <c r="X22" i="4"/>
  <c r="X5" i="4"/>
  <c r="X17" i="4"/>
  <c r="X34" i="4"/>
  <c r="X54" i="4"/>
  <c r="X94" i="4"/>
  <c r="X95" i="4"/>
  <c r="X55" i="4"/>
  <c r="X6" i="4"/>
  <c r="X56" i="4"/>
  <c r="X48" i="4"/>
  <c r="X35" i="4"/>
  <c r="X36" i="4"/>
  <c r="X67" i="4"/>
  <c r="X66" i="4"/>
  <c r="X20" i="4"/>
  <c r="X18" i="4"/>
  <c r="X19" i="4"/>
  <c r="X68" i="4"/>
  <c r="X23" i="4"/>
  <c r="X39" i="4"/>
  <c r="X41" i="4"/>
  <c r="X57" i="4"/>
  <c r="X8" i="4"/>
  <c r="X38" i="4"/>
  <c r="X49" i="4"/>
  <c r="X50" i="4"/>
  <c r="X58" i="4"/>
  <c r="X9" i="4"/>
  <c r="X42" i="4"/>
  <c r="X69" i="4"/>
  <c r="X24" i="4"/>
  <c r="X70" i="4"/>
  <c r="X43" i="4"/>
  <c r="X25" i="4"/>
  <c r="X59" i="4"/>
  <c r="X10" i="4"/>
  <c r="X51" i="4"/>
  <c r="X52" i="4"/>
  <c r="X60" i="4"/>
  <c r="X26" i="4"/>
  <c r="X44" i="4"/>
  <c r="X71" i="4"/>
  <c r="X11" i="4"/>
  <c r="X72" i="4"/>
  <c r="X53" i="4"/>
  <c r="X12" i="4"/>
  <c r="X61" i="4"/>
  <c r="X45" i="4"/>
  <c r="X27" i="4"/>
  <c r="X46" i="4"/>
  <c r="X62" i="4"/>
  <c r="X13" i="4"/>
  <c r="X28" i="4"/>
  <c r="X73" i="4"/>
  <c r="X74" i="4"/>
  <c r="X63" i="4"/>
  <c r="X14" i="4"/>
  <c r="X29" i="4"/>
  <c r="X47" i="4"/>
  <c r="X65" i="4"/>
  <c r="X75" i="4"/>
  <c r="X64" i="4"/>
  <c r="U77" i="4"/>
  <c r="M77" i="4"/>
  <c r="T77" i="4"/>
  <c r="L77" i="4"/>
  <c r="S77" i="4"/>
  <c r="R77" i="4"/>
  <c r="W77" i="4"/>
  <c r="O77" i="4"/>
  <c r="X77" i="4"/>
  <c r="V77" i="4"/>
  <c r="Q77" i="4"/>
  <c r="N77" i="4"/>
  <c r="P77" i="4"/>
  <c r="X78" i="4"/>
  <c r="U76" i="4"/>
  <c r="M76" i="4"/>
  <c r="T76" i="4"/>
  <c r="L76" i="4"/>
  <c r="S76" i="4"/>
  <c r="R76" i="4"/>
  <c r="W76" i="4"/>
  <c r="O76" i="4"/>
  <c r="X76" i="4"/>
  <c r="V76" i="4"/>
  <c r="Q76" i="4"/>
  <c r="P76" i="4"/>
  <c r="N76" i="4"/>
  <c r="X79" i="4"/>
  <c r="P79" i="4"/>
  <c r="U79" i="4"/>
  <c r="M79" i="4"/>
  <c r="N79" i="4"/>
  <c r="W79" i="4"/>
  <c r="L79" i="4"/>
  <c r="V79" i="4"/>
  <c r="T79" i="4"/>
  <c r="Q79" i="4"/>
  <c r="R79" i="4"/>
  <c r="S79" i="4"/>
  <c r="O79" i="4"/>
  <c r="R32" i="4"/>
  <c r="W32" i="4"/>
  <c r="O32" i="4"/>
  <c r="V32" i="4"/>
  <c r="L32" i="4"/>
  <c r="U32" i="4"/>
  <c r="T32" i="4"/>
  <c r="S32" i="4"/>
  <c r="N32" i="4"/>
  <c r="P32" i="4"/>
  <c r="M32" i="4"/>
  <c r="X32" i="4"/>
  <c r="Q32" i="4"/>
  <c r="X31" i="4"/>
  <c r="M10" i="3"/>
  <c r="N10" i="3" s="1"/>
  <c r="G33" i="4"/>
  <c r="C17" i="3"/>
  <c r="C17" i="4"/>
  <c r="Y1" i="4"/>
  <c r="Y76" i="4" s="1"/>
  <c r="F80" i="3"/>
  <c r="G80" i="3" s="1"/>
  <c r="G81" i="4" s="1"/>
  <c r="D80" i="4"/>
  <c r="H80" i="3"/>
  <c r="H81" i="4" s="1"/>
  <c r="F81" i="3"/>
  <c r="G79" i="3"/>
  <c r="G80" i="4" s="1"/>
  <c r="H79" i="3"/>
  <c r="H80" i="4" s="1"/>
  <c r="M15" i="3"/>
  <c r="N15" i="3" s="1"/>
  <c r="M8" i="3"/>
  <c r="N8" i="3" s="1"/>
  <c r="S81" i="4" l="1"/>
  <c r="R81" i="4"/>
  <c r="Y81" i="4"/>
  <c r="Q81" i="4"/>
  <c r="X81" i="4"/>
  <c r="P81" i="4"/>
  <c r="U81" i="4"/>
  <c r="M81" i="4"/>
  <c r="L81" i="4"/>
  <c r="W81" i="4"/>
  <c r="O81" i="4"/>
  <c r="V81" i="4"/>
  <c r="T81" i="4"/>
  <c r="N81" i="4"/>
  <c r="Y2" i="4"/>
  <c r="Y93" i="4"/>
  <c r="Y40" i="4"/>
  <c r="Y54" i="4"/>
  <c r="Y37" i="4"/>
  <c r="Y94" i="4"/>
  <c r="Y95" i="4"/>
  <c r="Y34" i="4"/>
  <c r="Y17" i="4"/>
  <c r="Y21" i="4"/>
  <c r="Y5" i="4"/>
  <c r="Y16" i="4"/>
  <c r="Y22" i="4"/>
  <c r="Y7" i="4"/>
  <c r="Y20" i="4"/>
  <c r="Y35" i="4"/>
  <c r="Y18" i="4"/>
  <c r="Y19" i="4"/>
  <c r="Y67" i="4"/>
  <c r="Y36" i="4"/>
  <c r="Y55" i="4"/>
  <c r="Y6" i="4"/>
  <c r="Y56" i="4"/>
  <c r="Y48" i="4"/>
  <c r="Y66" i="4"/>
  <c r="Y23" i="4"/>
  <c r="Y41" i="4"/>
  <c r="Y38" i="4"/>
  <c r="Y49" i="4"/>
  <c r="Y68" i="4"/>
  <c r="Y39" i="4"/>
  <c r="Y8" i="4"/>
  <c r="Y57" i="4"/>
  <c r="Y24" i="4"/>
  <c r="Y58" i="4"/>
  <c r="Y50" i="4"/>
  <c r="Y69" i="4"/>
  <c r="Y9" i="4"/>
  <c r="Y42" i="4"/>
  <c r="Y10" i="4"/>
  <c r="Y70" i="4"/>
  <c r="Y43" i="4"/>
  <c r="Y51" i="4"/>
  <c r="Y59" i="4"/>
  <c r="Y25" i="4"/>
  <c r="Y26" i="4"/>
  <c r="Y44" i="4"/>
  <c r="Y52" i="4"/>
  <c r="Y60" i="4"/>
  <c r="Y71" i="4"/>
  <c r="Y11" i="4"/>
  <c r="Y61" i="4"/>
  <c r="Y45" i="4"/>
  <c r="Y27" i="4"/>
  <c r="Y53" i="4"/>
  <c r="Y12" i="4"/>
  <c r="Y72" i="4"/>
  <c r="Y13" i="4"/>
  <c r="Y28" i="4"/>
  <c r="Y46" i="4"/>
  <c r="Y73" i="4"/>
  <c r="Y62" i="4"/>
  <c r="Y63" i="4"/>
  <c r="Y14" i="4"/>
  <c r="Y29" i="4"/>
  <c r="Y74" i="4"/>
  <c r="Y47" i="4"/>
  <c r="Y65" i="4"/>
  <c r="Y75" i="4"/>
  <c r="Y64" i="4"/>
  <c r="Y15" i="4"/>
  <c r="Y30" i="4"/>
  <c r="Y31" i="4"/>
  <c r="Y78" i="4"/>
  <c r="Y79" i="4"/>
  <c r="S80" i="4"/>
  <c r="R80" i="4"/>
  <c r="Y80" i="4"/>
  <c r="Q80" i="4"/>
  <c r="X80" i="4"/>
  <c r="P80" i="4"/>
  <c r="U80" i="4"/>
  <c r="M80" i="4"/>
  <c r="W80" i="4"/>
  <c r="V80" i="4"/>
  <c r="N80" i="4"/>
  <c r="O80" i="4"/>
  <c r="L80" i="4"/>
  <c r="T80" i="4"/>
  <c r="R33" i="4"/>
  <c r="W33" i="4"/>
  <c r="O33" i="4"/>
  <c r="Y33" i="4"/>
  <c r="N33" i="4"/>
  <c r="X33" i="4"/>
  <c r="M33" i="4"/>
  <c r="V33" i="4"/>
  <c r="L33" i="4"/>
  <c r="U33" i="4"/>
  <c r="Q33" i="4"/>
  <c r="T33" i="4"/>
  <c r="S33" i="4"/>
  <c r="P33" i="4"/>
  <c r="Y32" i="4"/>
  <c r="Y77" i="4"/>
  <c r="C18" i="3"/>
  <c r="C18" i="4"/>
  <c r="D82" i="4"/>
  <c r="F82" i="4"/>
  <c r="D81" i="4"/>
  <c r="F81" i="4"/>
  <c r="Z1" i="4"/>
  <c r="Z33" i="4" s="1"/>
  <c r="F82" i="3"/>
  <c r="G81" i="3"/>
  <c r="G82" i="4" s="1"/>
  <c r="H81" i="3"/>
  <c r="H82" i="4" s="1"/>
  <c r="Z2" i="4" l="1"/>
  <c r="Z34" i="4"/>
  <c r="Z16" i="4"/>
  <c r="Z22" i="4"/>
  <c r="Z7" i="4"/>
  <c r="Z37" i="4"/>
  <c r="Z93" i="4"/>
  <c r="Z5" i="4"/>
  <c r="Z95" i="4"/>
  <c r="Z40" i="4"/>
  <c r="Z17" i="4"/>
  <c r="Z94" i="4"/>
  <c r="Z54" i="4"/>
  <c r="Z21" i="4"/>
  <c r="Z35" i="4"/>
  <c r="Z6" i="4"/>
  <c r="Z66" i="4"/>
  <c r="Z36" i="4"/>
  <c r="Z20" i="4"/>
  <c r="Z18" i="4"/>
  <c r="Z19" i="4"/>
  <c r="Z55" i="4"/>
  <c r="Z67" i="4"/>
  <c r="Z56" i="4"/>
  <c r="Z48" i="4"/>
  <c r="Z39" i="4"/>
  <c r="Z57" i="4"/>
  <c r="Z38" i="4"/>
  <c r="Z41" i="4"/>
  <c r="Z8" i="4"/>
  <c r="Z23" i="4"/>
  <c r="Z49" i="4"/>
  <c r="Z68" i="4"/>
  <c r="Z42" i="4"/>
  <c r="Z69" i="4"/>
  <c r="Z9" i="4"/>
  <c r="Z50" i="4"/>
  <c r="Z24" i="4"/>
  <c r="Z58" i="4"/>
  <c r="Z59" i="4"/>
  <c r="Z51" i="4"/>
  <c r="Z25" i="4"/>
  <c r="Z43" i="4"/>
  <c r="Z10" i="4"/>
  <c r="Z70" i="4"/>
  <c r="Z71" i="4"/>
  <c r="Z52" i="4"/>
  <c r="Z11" i="4"/>
  <c r="Z60" i="4"/>
  <c r="Z26" i="4"/>
  <c r="Z44" i="4"/>
  <c r="Z12" i="4"/>
  <c r="Z72" i="4"/>
  <c r="Z61" i="4"/>
  <c r="Z45" i="4"/>
  <c r="Z27" i="4"/>
  <c r="Z53" i="4"/>
  <c r="Z62" i="4"/>
  <c r="Z13" i="4"/>
  <c r="Z28" i="4"/>
  <c r="Z73" i="4"/>
  <c r="Z46" i="4"/>
  <c r="Z74" i="4"/>
  <c r="Z63" i="4"/>
  <c r="Z14" i="4"/>
  <c r="Z29" i="4"/>
  <c r="Z47" i="4"/>
  <c r="Z75" i="4"/>
  <c r="Z65" i="4"/>
  <c r="Z64" i="4"/>
  <c r="Z78" i="4"/>
  <c r="Z15" i="4"/>
  <c r="Z30" i="4"/>
  <c r="Z31" i="4"/>
  <c r="Z77" i="4"/>
  <c r="Z76" i="4"/>
  <c r="Z32" i="4"/>
  <c r="Z79" i="4"/>
  <c r="Z80" i="4"/>
  <c r="S82" i="4"/>
  <c r="Z82" i="4"/>
  <c r="R82" i="4"/>
  <c r="Y82" i="4"/>
  <c r="Q82" i="4"/>
  <c r="X82" i="4"/>
  <c r="P82" i="4"/>
  <c r="U82" i="4"/>
  <c r="M82" i="4"/>
  <c r="N82" i="4"/>
  <c r="L82" i="4"/>
  <c r="T82" i="4"/>
  <c r="W82" i="4"/>
  <c r="V82" i="4"/>
  <c r="O82" i="4"/>
  <c r="Z81" i="4"/>
  <c r="D83" i="4"/>
  <c r="F83" i="4"/>
  <c r="C19" i="3"/>
  <c r="C19" i="4"/>
  <c r="AA1" i="4"/>
  <c r="AA82" i="4" s="1"/>
  <c r="G82" i="3"/>
  <c r="G83" i="4" s="1"/>
  <c r="H82" i="3"/>
  <c r="H83" i="4" s="1"/>
  <c r="F83" i="3"/>
  <c r="AA83" i="4" l="1"/>
  <c r="S83" i="4"/>
  <c r="Z83" i="4"/>
  <c r="R83" i="4"/>
  <c r="Y83" i="4"/>
  <c r="Q83" i="4"/>
  <c r="X83" i="4"/>
  <c r="P83" i="4"/>
  <c r="U83" i="4"/>
  <c r="M83" i="4"/>
  <c r="O83" i="4"/>
  <c r="N83" i="4"/>
  <c r="L83" i="4"/>
  <c r="V83" i="4"/>
  <c r="W83" i="4"/>
  <c r="T83" i="4"/>
  <c r="AA2" i="4"/>
  <c r="AA94" i="4"/>
  <c r="AA95" i="4"/>
  <c r="AA40" i="4"/>
  <c r="AA7" i="4"/>
  <c r="AA5" i="4"/>
  <c r="AA22" i="4"/>
  <c r="AA54" i="4"/>
  <c r="AA17" i="4"/>
  <c r="AA16" i="4"/>
  <c r="AA37" i="4"/>
  <c r="AA93" i="4"/>
  <c r="AA21" i="4"/>
  <c r="AA34" i="4"/>
  <c r="AA67" i="4"/>
  <c r="AA6" i="4"/>
  <c r="AA55" i="4"/>
  <c r="AA20" i="4"/>
  <c r="AA35" i="4"/>
  <c r="AA56" i="4"/>
  <c r="AA48" i="4"/>
  <c r="AA66" i="4"/>
  <c r="AA18" i="4"/>
  <c r="AA36" i="4"/>
  <c r="AA19" i="4"/>
  <c r="AA23" i="4"/>
  <c r="AA39" i="4"/>
  <c r="AA68" i="4"/>
  <c r="AA57" i="4"/>
  <c r="AA49" i="4"/>
  <c r="AA8" i="4"/>
  <c r="AA38" i="4"/>
  <c r="AA41" i="4"/>
  <c r="AA24" i="4"/>
  <c r="AA9" i="4"/>
  <c r="AA50" i="4"/>
  <c r="AA58" i="4"/>
  <c r="AA42" i="4"/>
  <c r="AA69" i="4"/>
  <c r="AA10" i="4"/>
  <c r="AA70" i="4"/>
  <c r="AA59" i="4"/>
  <c r="AA43" i="4"/>
  <c r="AA51" i="4"/>
  <c r="AA25" i="4"/>
  <c r="AA60" i="4"/>
  <c r="AA44" i="4"/>
  <c r="AA52" i="4"/>
  <c r="AA11" i="4"/>
  <c r="AA26" i="4"/>
  <c r="AA71" i="4"/>
  <c r="AA45" i="4"/>
  <c r="AA53" i="4"/>
  <c r="AA72" i="4"/>
  <c r="AA12" i="4"/>
  <c r="AA61" i="4"/>
  <c r="AA27" i="4"/>
  <c r="AA28" i="4"/>
  <c r="AA13" i="4"/>
  <c r="AA46" i="4"/>
  <c r="AA62" i="4"/>
  <c r="AA73" i="4"/>
  <c r="AA63" i="4"/>
  <c r="AA29" i="4"/>
  <c r="AA14" i="4"/>
  <c r="AA74" i="4"/>
  <c r="AA65" i="4"/>
  <c r="AA64" i="4"/>
  <c r="AA75" i="4"/>
  <c r="AA47" i="4"/>
  <c r="AA78" i="4"/>
  <c r="AA30" i="4"/>
  <c r="AA15" i="4"/>
  <c r="AA31" i="4"/>
  <c r="AA79" i="4"/>
  <c r="AA32" i="4"/>
  <c r="AA77" i="4"/>
  <c r="AA76" i="4"/>
  <c r="AA33" i="4"/>
  <c r="AA81" i="4"/>
  <c r="AA80" i="4"/>
  <c r="C20" i="3"/>
  <c r="C20" i="4"/>
  <c r="D84" i="4"/>
  <c r="F84" i="4"/>
  <c r="AB1" i="4"/>
  <c r="AB83" i="4" s="1"/>
  <c r="F84" i="3"/>
  <c r="G83" i="3"/>
  <c r="G84" i="4" s="1"/>
  <c r="H83" i="3"/>
  <c r="H84" i="4" s="1"/>
  <c r="AB2" i="4" l="1"/>
  <c r="AB37" i="4"/>
  <c r="AB17" i="4"/>
  <c r="AB21" i="4"/>
  <c r="AB34" i="4"/>
  <c r="AB40" i="4"/>
  <c r="AB7" i="4"/>
  <c r="AB93" i="4"/>
  <c r="AB5" i="4"/>
  <c r="AB16" i="4"/>
  <c r="AB22" i="4"/>
  <c r="AB95" i="4"/>
  <c r="AB54" i="4"/>
  <c r="AB94" i="4"/>
  <c r="AB20" i="4"/>
  <c r="AB18" i="4"/>
  <c r="AB19" i="4"/>
  <c r="AB36" i="4"/>
  <c r="AB67" i="4"/>
  <c r="AB55" i="4"/>
  <c r="AB6" i="4"/>
  <c r="AB56" i="4"/>
  <c r="AB48" i="4"/>
  <c r="AB35" i="4"/>
  <c r="AB66" i="4"/>
  <c r="AB68" i="4"/>
  <c r="AB38" i="4"/>
  <c r="AB8" i="4"/>
  <c r="AB41" i="4"/>
  <c r="AB49" i="4"/>
  <c r="AB23" i="4"/>
  <c r="AB39" i="4"/>
  <c r="AB57" i="4"/>
  <c r="AB42" i="4"/>
  <c r="AB69" i="4"/>
  <c r="AB58" i="4"/>
  <c r="AB9" i="4"/>
  <c r="AB50" i="4"/>
  <c r="AB24" i="4"/>
  <c r="AB51" i="4"/>
  <c r="AB59" i="4"/>
  <c r="AB70" i="4"/>
  <c r="AB43" i="4"/>
  <c r="AB25" i="4"/>
  <c r="AB10" i="4"/>
  <c r="AB11" i="4"/>
  <c r="AB44" i="4"/>
  <c r="AB60" i="4"/>
  <c r="AB52" i="4"/>
  <c r="AB71" i="4"/>
  <c r="AB26" i="4"/>
  <c r="AB61" i="4"/>
  <c r="AB12" i="4"/>
  <c r="AB53" i="4"/>
  <c r="AB45" i="4"/>
  <c r="AB27" i="4"/>
  <c r="AB72" i="4"/>
  <c r="AB73" i="4"/>
  <c r="AB46" i="4"/>
  <c r="AB13" i="4"/>
  <c r="AB28" i="4"/>
  <c r="AB62" i="4"/>
  <c r="AB74" i="4"/>
  <c r="AB63" i="4"/>
  <c r="AB14" i="4"/>
  <c r="AB29" i="4"/>
  <c r="AB75" i="4"/>
  <c r="AB65" i="4"/>
  <c r="AB47" i="4"/>
  <c r="AB64" i="4"/>
  <c r="AB15" i="4"/>
  <c r="AB30" i="4"/>
  <c r="AB31" i="4"/>
  <c r="AB78" i="4"/>
  <c r="AB32" i="4"/>
  <c r="AB77" i="4"/>
  <c r="AB76" i="4"/>
  <c r="AB79" i="4"/>
  <c r="AB81" i="4"/>
  <c r="AB80" i="4"/>
  <c r="AB33" i="4"/>
  <c r="AB82" i="4"/>
  <c r="AA84" i="4"/>
  <c r="S84" i="4"/>
  <c r="Z84" i="4"/>
  <c r="R84" i="4"/>
  <c r="Y84" i="4"/>
  <c r="Q84" i="4"/>
  <c r="X84" i="4"/>
  <c r="P84" i="4"/>
  <c r="U84" i="4"/>
  <c r="M84" i="4"/>
  <c r="T84" i="4"/>
  <c r="O84" i="4"/>
  <c r="N84" i="4"/>
  <c r="L84" i="4"/>
  <c r="W84" i="4"/>
  <c r="AB84" i="4"/>
  <c r="V84" i="4"/>
  <c r="D85" i="4"/>
  <c r="F85" i="4"/>
  <c r="C21" i="3"/>
  <c r="C21" i="4"/>
  <c r="AC1" i="4"/>
  <c r="G84" i="3"/>
  <c r="G85" i="4" s="1"/>
  <c r="H84" i="3"/>
  <c r="H85" i="4" s="1"/>
  <c r="F85" i="3"/>
  <c r="AA85" i="4" l="1"/>
  <c r="S85" i="4"/>
  <c r="Z85" i="4"/>
  <c r="R85" i="4"/>
  <c r="Y85" i="4"/>
  <c r="Q85" i="4"/>
  <c r="X85" i="4"/>
  <c r="P85" i="4"/>
  <c r="AC85" i="4"/>
  <c r="U85" i="4"/>
  <c r="M85" i="4"/>
  <c r="V85" i="4"/>
  <c r="T85" i="4"/>
  <c r="O85" i="4"/>
  <c r="N85" i="4"/>
  <c r="AB85" i="4"/>
  <c r="W85" i="4"/>
  <c r="L85" i="4"/>
  <c r="AC2" i="4"/>
  <c r="AC34" i="4"/>
  <c r="AC17" i="4"/>
  <c r="AC21" i="4"/>
  <c r="AC93" i="4"/>
  <c r="AC22" i="4"/>
  <c r="AC7" i="4"/>
  <c r="AC16" i="4"/>
  <c r="AC94" i="4"/>
  <c r="AC37" i="4"/>
  <c r="AC95" i="4"/>
  <c r="AC40" i="4"/>
  <c r="AC54" i="4"/>
  <c r="AC5" i="4"/>
  <c r="AC35" i="4"/>
  <c r="AC18" i="4"/>
  <c r="AC56" i="4"/>
  <c r="AC48" i="4"/>
  <c r="AC66" i="4"/>
  <c r="AC6" i="4"/>
  <c r="AC67" i="4"/>
  <c r="AC36" i="4"/>
  <c r="AC19" i="4"/>
  <c r="AC55" i="4"/>
  <c r="AC20" i="4"/>
  <c r="AC39" i="4"/>
  <c r="AC38" i="4"/>
  <c r="AC41" i="4"/>
  <c r="AC49" i="4"/>
  <c r="AC8" i="4"/>
  <c r="AC23" i="4"/>
  <c r="AC57" i="4"/>
  <c r="AC68" i="4"/>
  <c r="AC9" i="4"/>
  <c r="AC42" i="4"/>
  <c r="AC69" i="4"/>
  <c r="AC58" i="4"/>
  <c r="AC50" i="4"/>
  <c r="AC24" i="4"/>
  <c r="AC59" i="4"/>
  <c r="AC10" i="4"/>
  <c r="AC51" i="4"/>
  <c r="AC25" i="4"/>
  <c r="AC70" i="4"/>
  <c r="AC43" i="4"/>
  <c r="AC71" i="4"/>
  <c r="AC26" i="4"/>
  <c r="AC60" i="4"/>
  <c r="AC44" i="4"/>
  <c r="AC11" i="4"/>
  <c r="AC52" i="4"/>
  <c r="AC61" i="4"/>
  <c r="AC72" i="4"/>
  <c r="AC12" i="4"/>
  <c r="AC27" i="4"/>
  <c r="AC53" i="4"/>
  <c r="AC45" i="4"/>
  <c r="AC62" i="4"/>
  <c r="AC73" i="4"/>
  <c r="AC28" i="4"/>
  <c r="AC46" i="4"/>
  <c r="AC13" i="4"/>
  <c r="AC74" i="4"/>
  <c r="AC14" i="4"/>
  <c r="AC29" i="4"/>
  <c r="AC63" i="4"/>
  <c r="AC47" i="4"/>
  <c r="AC64" i="4"/>
  <c r="AC75" i="4"/>
  <c r="AC65" i="4"/>
  <c r="AC78" i="4"/>
  <c r="AC30" i="4"/>
  <c r="AC15" i="4"/>
  <c r="AC31" i="4"/>
  <c r="AC77" i="4"/>
  <c r="AC76" i="4"/>
  <c r="AC79" i="4"/>
  <c r="AC32" i="4"/>
  <c r="AC80" i="4"/>
  <c r="AC33" i="4"/>
  <c r="AC81" i="4"/>
  <c r="AC82" i="4"/>
  <c r="AC83" i="4"/>
  <c r="AC84" i="4"/>
  <c r="D86" i="4"/>
  <c r="F86" i="4"/>
  <c r="C22" i="3"/>
  <c r="C22" i="4"/>
  <c r="AD1" i="4"/>
  <c r="AD85" i="4" s="1"/>
  <c r="F86" i="3"/>
  <c r="F87" i="4" s="1"/>
  <c r="G85" i="3"/>
  <c r="G86" i="4" s="1"/>
  <c r="H85" i="3"/>
  <c r="H86" i="4" s="1"/>
  <c r="AA86" i="4" l="1"/>
  <c r="S86" i="4"/>
  <c r="Z86" i="4"/>
  <c r="R86" i="4"/>
  <c r="Y86" i="4"/>
  <c r="Q86" i="4"/>
  <c r="X86" i="4"/>
  <c r="P86" i="4"/>
  <c r="AC86" i="4"/>
  <c r="U86" i="4"/>
  <c r="M86" i="4"/>
  <c r="W86" i="4"/>
  <c r="V86" i="4"/>
  <c r="T86" i="4"/>
  <c r="O86" i="4"/>
  <c r="AD86" i="4"/>
  <c r="N86" i="4"/>
  <c r="AB86" i="4"/>
  <c r="L86" i="4"/>
  <c r="AD2" i="4"/>
  <c r="AD93" i="4"/>
  <c r="AD34" i="4"/>
  <c r="AD95" i="4"/>
  <c r="AD37" i="4"/>
  <c r="AD22" i="4"/>
  <c r="AD17" i="4"/>
  <c r="AD21" i="4"/>
  <c r="AD16" i="4"/>
  <c r="AD40" i="4"/>
  <c r="AD94" i="4"/>
  <c r="AD7" i="4"/>
  <c r="AD5" i="4"/>
  <c r="AD54" i="4"/>
  <c r="AD66" i="4"/>
  <c r="AD55" i="4"/>
  <c r="AD56" i="4"/>
  <c r="AD48" i="4"/>
  <c r="AD19" i="4"/>
  <c r="AD67" i="4"/>
  <c r="AD36" i="4"/>
  <c r="AD35" i="4"/>
  <c r="AD18" i="4"/>
  <c r="AD6" i="4"/>
  <c r="AD20" i="4"/>
  <c r="AD49" i="4"/>
  <c r="AD57" i="4"/>
  <c r="AD68" i="4"/>
  <c r="AD23" i="4"/>
  <c r="AD39" i="4"/>
  <c r="AD38" i="4"/>
  <c r="AD8" i="4"/>
  <c r="AD41" i="4"/>
  <c r="AD42" i="4"/>
  <c r="AD50" i="4"/>
  <c r="AD24" i="4"/>
  <c r="AD69" i="4"/>
  <c r="AD9" i="4"/>
  <c r="AD58" i="4"/>
  <c r="AD59" i="4"/>
  <c r="AD10" i="4"/>
  <c r="AD51" i="4"/>
  <c r="AD25" i="4"/>
  <c r="AD70" i="4"/>
  <c r="AD43" i="4"/>
  <c r="AD26" i="4"/>
  <c r="AD52" i="4"/>
  <c r="AD71" i="4"/>
  <c r="AD11" i="4"/>
  <c r="AD60" i="4"/>
  <c r="AD44" i="4"/>
  <c r="AD12" i="4"/>
  <c r="AD45" i="4"/>
  <c r="AD53" i="4"/>
  <c r="AD27" i="4"/>
  <c r="AD72" i="4"/>
  <c r="AD61" i="4"/>
  <c r="AD73" i="4"/>
  <c r="AD13" i="4"/>
  <c r="AD62" i="4"/>
  <c r="AD28" i="4"/>
  <c r="AD46" i="4"/>
  <c r="AD14" i="4"/>
  <c r="AD74" i="4"/>
  <c r="AD63" i="4"/>
  <c r="AD29" i="4"/>
  <c r="AD75" i="4"/>
  <c r="AD47" i="4"/>
  <c r="AD65" i="4"/>
  <c r="AD64" i="4"/>
  <c r="AD30" i="4"/>
  <c r="AD78" i="4"/>
  <c r="AD15" i="4"/>
  <c r="AD31" i="4"/>
  <c r="AD76" i="4"/>
  <c r="AD32" i="4"/>
  <c r="AD79" i="4"/>
  <c r="AD77" i="4"/>
  <c r="AD33" i="4"/>
  <c r="AD81" i="4"/>
  <c r="AD80" i="4"/>
  <c r="AD82" i="4"/>
  <c r="AD83" i="4"/>
  <c r="AD84" i="4"/>
  <c r="C23" i="3"/>
  <c r="C23" i="4"/>
  <c r="AE1" i="4"/>
  <c r="F87" i="3"/>
  <c r="F88" i="4" s="1"/>
  <c r="D87" i="4"/>
  <c r="G86" i="3"/>
  <c r="H86" i="3"/>
  <c r="H87" i="4" s="1"/>
  <c r="AE2" i="4" l="1"/>
  <c r="AE16" i="4"/>
  <c r="AE93" i="4"/>
  <c r="AE22" i="4"/>
  <c r="AE40" i="4"/>
  <c r="AE54" i="4"/>
  <c r="AE5" i="4"/>
  <c r="AE17" i="4"/>
  <c r="AE34" i="4"/>
  <c r="AE94" i="4"/>
  <c r="AE21" i="4"/>
  <c r="AE95" i="4"/>
  <c r="AE7" i="4"/>
  <c r="AE37" i="4"/>
  <c r="AE20" i="4"/>
  <c r="AE18" i="4"/>
  <c r="AE19" i="4"/>
  <c r="AE36" i="4"/>
  <c r="AE66" i="4"/>
  <c r="AE35" i="4"/>
  <c r="AE67" i="4"/>
  <c r="AE55" i="4"/>
  <c r="AE6" i="4"/>
  <c r="AE56" i="4"/>
  <c r="AE48" i="4"/>
  <c r="AE38" i="4"/>
  <c r="AE57" i="4"/>
  <c r="AE41" i="4"/>
  <c r="AE39" i="4"/>
  <c r="AE23" i="4"/>
  <c r="AE8" i="4"/>
  <c r="AE49" i="4"/>
  <c r="AE68" i="4"/>
  <c r="AE24" i="4"/>
  <c r="AE42" i="4"/>
  <c r="AE69" i="4"/>
  <c r="AE50" i="4"/>
  <c r="AE9" i="4"/>
  <c r="AE58" i="4"/>
  <c r="AE10" i="4"/>
  <c r="AE70" i="4"/>
  <c r="AE43" i="4"/>
  <c r="AE51" i="4"/>
  <c r="AE59" i="4"/>
  <c r="AE25" i="4"/>
  <c r="AE44" i="4"/>
  <c r="AE26" i="4"/>
  <c r="AE60" i="4"/>
  <c r="AE11" i="4"/>
  <c r="AE71" i="4"/>
  <c r="AE52" i="4"/>
  <c r="AE27" i="4"/>
  <c r="AE61" i="4"/>
  <c r="AE72" i="4"/>
  <c r="AE45" i="4"/>
  <c r="AE53" i="4"/>
  <c r="AE12" i="4"/>
  <c r="AE73" i="4"/>
  <c r="AE13" i="4"/>
  <c r="AE28" i="4"/>
  <c r="AE46" i="4"/>
  <c r="AE62" i="4"/>
  <c r="AE74" i="4"/>
  <c r="AE63" i="4"/>
  <c r="AE14" i="4"/>
  <c r="AE29" i="4"/>
  <c r="AE65" i="4"/>
  <c r="AE47" i="4"/>
  <c r="AE64" i="4"/>
  <c r="AE75" i="4"/>
  <c r="AE15" i="4"/>
  <c r="AE30" i="4"/>
  <c r="AE31" i="4"/>
  <c r="AE78" i="4"/>
  <c r="AE79" i="4"/>
  <c r="AE77" i="4"/>
  <c r="AE76" i="4"/>
  <c r="AE32" i="4"/>
  <c r="AE33" i="4"/>
  <c r="AE81" i="4"/>
  <c r="AE80" i="4"/>
  <c r="AE82" i="4"/>
  <c r="AE83" i="4"/>
  <c r="AE84" i="4"/>
  <c r="AE85" i="4"/>
  <c r="AE86" i="4"/>
  <c r="G87" i="3"/>
  <c r="G88" i="4" s="1"/>
  <c r="M18" i="3"/>
  <c r="N18" i="3" s="1"/>
  <c r="G87" i="4"/>
  <c r="H87" i="3"/>
  <c r="H88" i="4" s="1"/>
  <c r="C24" i="3"/>
  <c r="C24" i="4"/>
  <c r="AF1" i="4"/>
  <c r="F88" i="3"/>
  <c r="F89" i="4" s="1"/>
  <c r="D88" i="4"/>
  <c r="G91" i="3"/>
  <c r="H91" i="3"/>
  <c r="H92" i="4" s="1"/>
  <c r="AA88" i="4" l="1"/>
  <c r="S88" i="4"/>
  <c r="Z88" i="4"/>
  <c r="R88" i="4"/>
  <c r="Y88" i="4"/>
  <c r="Q88" i="4"/>
  <c r="AF88" i="4"/>
  <c r="X88" i="4"/>
  <c r="P88" i="4"/>
  <c r="AC88" i="4"/>
  <c r="U88" i="4"/>
  <c r="M88" i="4"/>
  <c r="AD88" i="4"/>
  <c r="AB88" i="4"/>
  <c r="W88" i="4"/>
  <c r="V88" i="4"/>
  <c r="N88" i="4"/>
  <c r="AE88" i="4"/>
  <c r="T88" i="4"/>
  <c r="O88" i="4"/>
  <c r="L88" i="4"/>
  <c r="AF2" i="4"/>
  <c r="AF7" i="4"/>
  <c r="AF34" i="4"/>
  <c r="AF16" i="4"/>
  <c r="AF37" i="4"/>
  <c r="AF22" i="4"/>
  <c r="AF93" i="4"/>
  <c r="AF40" i="4"/>
  <c r="AF54" i="4"/>
  <c r="AF5" i="4"/>
  <c r="AF17" i="4"/>
  <c r="AF21" i="4"/>
  <c r="AF94" i="4"/>
  <c r="AF95" i="4"/>
  <c r="AF66" i="4"/>
  <c r="AF67" i="4"/>
  <c r="AF55" i="4"/>
  <c r="AF35" i="4"/>
  <c r="AF6" i="4"/>
  <c r="AF56" i="4"/>
  <c r="AF48" i="4"/>
  <c r="AF20" i="4"/>
  <c r="AF18" i="4"/>
  <c r="AF19" i="4"/>
  <c r="AF36" i="4"/>
  <c r="AF8" i="4"/>
  <c r="AF41" i="4"/>
  <c r="AF23" i="4"/>
  <c r="AF39" i="4"/>
  <c r="AF68" i="4"/>
  <c r="AF38" i="4"/>
  <c r="AF57" i="4"/>
  <c r="AF49" i="4"/>
  <c r="AF9" i="4"/>
  <c r="AF58" i="4"/>
  <c r="AF69" i="4"/>
  <c r="AF50" i="4"/>
  <c r="AF24" i="4"/>
  <c r="AF42" i="4"/>
  <c r="AF70" i="4"/>
  <c r="AF25" i="4"/>
  <c r="AF59" i="4"/>
  <c r="AF10" i="4"/>
  <c r="AF51" i="4"/>
  <c r="AF43" i="4"/>
  <c r="AF60" i="4"/>
  <c r="AF71" i="4"/>
  <c r="AF11" i="4"/>
  <c r="AF52" i="4"/>
  <c r="AF26" i="4"/>
  <c r="AF44" i="4"/>
  <c r="AF53" i="4"/>
  <c r="AF12" i="4"/>
  <c r="AF72" i="4"/>
  <c r="AF61" i="4"/>
  <c r="AF27" i="4"/>
  <c r="AF45" i="4"/>
  <c r="AF62" i="4"/>
  <c r="AF28" i="4"/>
  <c r="AF46" i="4"/>
  <c r="AF13" i="4"/>
  <c r="AF73" i="4"/>
  <c r="AF63" i="4"/>
  <c r="AF74" i="4"/>
  <c r="AF14" i="4"/>
  <c r="AF29" i="4"/>
  <c r="AF47" i="4"/>
  <c r="AF64" i="4"/>
  <c r="AF75" i="4"/>
  <c r="AF65" i="4"/>
  <c r="AF78" i="4"/>
  <c r="AF15" i="4"/>
  <c r="AF30" i="4"/>
  <c r="AF31" i="4"/>
  <c r="AF77" i="4"/>
  <c r="AF76" i="4"/>
  <c r="AF79" i="4"/>
  <c r="AF32" i="4"/>
  <c r="AF33" i="4"/>
  <c r="AF81" i="4"/>
  <c r="AF80" i="4"/>
  <c r="AF82" i="4"/>
  <c r="AF83" i="4"/>
  <c r="AF84" i="4"/>
  <c r="AF85" i="4"/>
  <c r="AF86" i="4"/>
  <c r="AA87" i="4"/>
  <c r="S87" i="4"/>
  <c r="Z87" i="4"/>
  <c r="R87" i="4"/>
  <c r="Y87" i="4"/>
  <c r="Q87" i="4"/>
  <c r="AF87" i="4"/>
  <c r="X87" i="4"/>
  <c r="P87" i="4"/>
  <c r="AC87" i="4"/>
  <c r="U87" i="4"/>
  <c r="M87" i="4"/>
  <c r="AB87" i="4"/>
  <c r="W87" i="4"/>
  <c r="V87" i="4"/>
  <c r="T87" i="4"/>
  <c r="AE87" i="4"/>
  <c r="L87" i="4"/>
  <c r="O87" i="4"/>
  <c r="N87" i="4"/>
  <c r="AD87" i="4"/>
  <c r="C25" i="3"/>
  <c r="C25" i="4"/>
  <c r="M20" i="3"/>
  <c r="N20" i="3" s="1"/>
  <c r="G92" i="4"/>
  <c r="AG1" i="4"/>
  <c r="AG88" i="4" s="1"/>
  <c r="D89" i="4"/>
  <c r="F89" i="3"/>
  <c r="F90" i="4" s="1"/>
  <c r="G88" i="3"/>
  <c r="G89" i="4" s="1"/>
  <c r="H88" i="3"/>
  <c r="H89" i="4" s="1"/>
  <c r="AA89" i="4" l="1"/>
  <c r="S89" i="4"/>
  <c r="Z89" i="4"/>
  <c r="R89" i="4"/>
  <c r="AG89" i="4"/>
  <c r="Y89" i="4"/>
  <c r="Q89" i="4"/>
  <c r="AF89" i="4"/>
  <c r="X89" i="4"/>
  <c r="P89" i="4"/>
  <c r="AC89" i="4"/>
  <c r="U89" i="4"/>
  <c r="M89" i="4"/>
  <c r="AE89" i="4"/>
  <c r="L89" i="4"/>
  <c r="AD89" i="4"/>
  <c r="AB89" i="4"/>
  <c r="W89" i="4"/>
  <c r="O89" i="4"/>
  <c r="N89" i="4"/>
  <c r="V89" i="4"/>
  <c r="T89" i="4"/>
  <c r="AG2" i="4"/>
  <c r="AG94" i="4"/>
  <c r="AG34" i="4"/>
  <c r="AG95" i="4"/>
  <c r="AG17" i="4"/>
  <c r="AG7" i="4"/>
  <c r="AG37" i="4"/>
  <c r="AG21" i="4"/>
  <c r="AG40" i="4"/>
  <c r="AG16" i="4"/>
  <c r="AG54" i="4"/>
  <c r="AG22" i="4"/>
  <c r="AG93" i="4"/>
  <c r="AG5" i="4"/>
  <c r="AG67" i="4"/>
  <c r="AG20" i="4"/>
  <c r="AG36" i="4"/>
  <c r="AG18" i="4"/>
  <c r="AG19" i="4"/>
  <c r="AG55" i="4"/>
  <c r="AG35" i="4"/>
  <c r="AG6" i="4"/>
  <c r="AG56" i="4"/>
  <c r="AG48" i="4"/>
  <c r="AG66" i="4"/>
  <c r="AG39" i="4"/>
  <c r="AG8" i="4"/>
  <c r="AG49" i="4"/>
  <c r="AG38" i="4"/>
  <c r="AG41" i="4"/>
  <c r="AG57" i="4"/>
  <c r="AG68" i="4"/>
  <c r="AG23" i="4"/>
  <c r="AG24" i="4"/>
  <c r="AG58" i="4"/>
  <c r="AG50" i="4"/>
  <c r="AG69" i="4"/>
  <c r="AG42" i="4"/>
  <c r="AG9" i="4"/>
  <c r="AG10" i="4"/>
  <c r="AG51" i="4"/>
  <c r="AG43" i="4"/>
  <c r="AG59" i="4"/>
  <c r="AG70" i="4"/>
  <c r="AG25" i="4"/>
  <c r="AG26" i="4"/>
  <c r="AG44" i="4"/>
  <c r="AG52" i="4"/>
  <c r="AG60" i="4"/>
  <c r="AG71" i="4"/>
  <c r="AG11" i="4"/>
  <c r="AG27" i="4"/>
  <c r="AG53" i="4"/>
  <c r="AG45" i="4"/>
  <c r="AG12" i="4"/>
  <c r="AG61" i="4"/>
  <c r="AG72" i="4"/>
  <c r="AG28" i="4"/>
  <c r="AG46" i="4"/>
  <c r="AG73" i="4"/>
  <c r="AG62" i="4"/>
  <c r="AG13" i="4"/>
  <c r="AG63" i="4"/>
  <c r="AG14" i="4"/>
  <c r="AG29" i="4"/>
  <c r="AG74" i="4"/>
  <c r="AG75" i="4"/>
  <c r="AG65" i="4"/>
  <c r="AG64" i="4"/>
  <c r="AG47" i="4"/>
  <c r="AG78" i="4"/>
  <c r="AG15" i="4"/>
  <c r="AG30" i="4"/>
  <c r="AG31" i="4"/>
  <c r="AG79" i="4"/>
  <c r="AG77" i="4"/>
  <c r="AG76" i="4"/>
  <c r="AG32" i="4"/>
  <c r="AG81" i="4"/>
  <c r="AG33" i="4"/>
  <c r="AG80" i="4"/>
  <c r="AG82" i="4"/>
  <c r="AG83" i="4"/>
  <c r="AG84" i="4"/>
  <c r="AG85" i="4"/>
  <c r="AG86" i="4"/>
  <c r="AG87" i="4"/>
  <c r="AA92" i="4"/>
  <c r="S92" i="4"/>
  <c r="Z92" i="4"/>
  <c r="R92" i="4"/>
  <c r="AG92" i="4"/>
  <c r="Y92" i="4"/>
  <c r="Q92" i="4"/>
  <c r="AF92" i="4"/>
  <c r="X92" i="4"/>
  <c r="P92" i="4"/>
  <c r="AC92" i="4"/>
  <c r="U92" i="4"/>
  <c r="M92" i="4"/>
  <c r="T92" i="4"/>
  <c r="O92" i="4"/>
  <c r="N92" i="4"/>
  <c r="AE92" i="4"/>
  <c r="L92" i="4"/>
  <c r="W92" i="4"/>
  <c r="AD92" i="4"/>
  <c r="AB92" i="4"/>
  <c r="V92" i="4"/>
  <c r="C26" i="3"/>
  <c r="C26" i="4"/>
  <c r="AH1" i="4"/>
  <c r="AH92" i="4" s="1"/>
  <c r="F90" i="3"/>
  <c r="F91" i="4" s="1"/>
  <c r="D90" i="4"/>
  <c r="H89" i="3"/>
  <c r="H90" i="4" s="1"/>
  <c r="G89" i="3"/>
  <c r="G90" i="4" s="1"/>
  <c r="AA90" i="4" l="1"/>
  <c r="S90" i="4"/>
  <c r="AH90" i="4"/>
  <c r="Z90" i="4"/>
  <c r="R90" i="4"/>
  <c r="AG90" i="4"/>
  <c r="Y90" i="4"/>
  <c r="Q90" i="4"/>
  <c r="AF90" i="4"/>
  <c r="X90" i="4"/>
  <c r="P90" i="4"/>
  <c r="AC90" i="4"/>
  <c r="U90" i="4"/>
  <c r="M90" i="4"/>
  <c r="N90" i="4"/>
  <c r="AE90" i="4"/>
  <c r="L90" i="4"/>
  <c r="AD90" i="4"/>
  <c r="AB90" i="4"/>
  <c r="T90" i="4"/>
  <c r="O90" i="4"/>
  <c r="W90" i="4"/>
  <c r="V90" i="4"/>
  <c r="AH89" i="4"/>
  <c r="AH2" i="4"/>
  <c r="AH34" i="4"/>
  <c r="AH16" i="4"/>
  <c r="AH22" i="4"/>
  <c r="AH37" i="4"/>
  <c r="AH93" i="4"/>
  <c r="AH21" i="4"/>
  <c r="AH94" i="4"/>
  <c r="AH54" i="4"/>
  <c r="AH95" i="4"/>
  <c r="AH7" i="4"/>
  <c r="AH40" i="4"/>
  <c r="AH17" i="4"/>
  <c r="AH5" i="4"/>
  <c r="AH55" i="4"/>
  <c r="AH36" i="4"/>
  <c r="AH66" i="4"/>
  <c r="AH56" i="4"/>
  <c r="AH20" i="4"/>
  <c r="AH18" i="4"/>
  <c r="AH19" i="4"/>
  <c r="AH48" i="4"/>
  <c r="AH67" i="4"/>
  <c r="AH35" i="4"/>
  <c r="AH6" i="4"/>
  <c r="AH49" i="4"/>
  <c r="AH39" i="4"/>
  <c r="AH8" i="4"/>
  <c r="AH57" i="4"/>
  <c r="AH23" i="4"/>
  <c r="AH38" i="4"/>
  <c r="AH68" i="4"/>
  <c r="AH41" i="4"/>
  <c r="AH42" i="4"/>
  <c r="AH69" i="4"/>
  <c r="AH50" i="4"/>
  <c r="AH24" i="4"/>
  <c r="AH58" i="4"/>
  <c r="AH9" i="4"/>
  <c r="AH25" i="4"/>
  <c r="AH59" i="4"/>
  <c r="AH51" i="4"/>
  <c r="AH10" i="4"/>
  <c r="AH70" i="4"/>
  <c r="AH43" i="4"/>
  <c r="AH71" i="4"/>
  <c r="AH11" i="4"/>
  <c r="AH26" i="4"/>
  <c r="AH52" i="4"/>
  <c r="AH60" i="4"/>
  <c r="AH44" i="4"/>
  <c r="AH61" i="4"/>
  <c r="AH45" i="4"/>
  <c r="AH27" i="4"/>
  <c r="AH12" i="4"/>
  <c r="AH53" i="4"/>
  <c r="AH72" i="4"/>
  <c r="AH62" i="4"/>
  <c r="AH46" i="4"/>
  <c r="AH13" i="4"/>
  <c r="AH28" i="4"/>
  <c r="AH73" i="4"/>
  <c r="AH63" i="4"/>
  <c r="AH14" i="4"/>
  <c r="AH29" i="4"/>
  <c r="AH74" i="4"/>
  <c r="AH75" i="4"/>
  <c r="AH65" i="4"/>
  <c r="AH47" i="4"/>
  <c r="AH64" i="4"/>
  <c r="AH78" i="4"/>
  <c r="AH15" i="4"/>
  <c r="AH30" i="4"/>
  <c r="AH31" i="4"/>
  <c r="AH76" i="4"/>
  <c r="AH32" i="4"/>
  <c r="AH77" i="4"/>
  <c r="AH79" i="4"/>
  <c r="AH80" i="4"/>
  <c r="AH33" i="4"/>
  <c r="AH81" i="4"/>
  <c r="AH82" i="4"/>
  <c r="AH83" i="4"/>
  <c r="AH84" i="4"/>
  <c r="AH85" i="4"/>
  <c r="AH86" i="4"/>
  <c r="AH87" i="4"/>
  <c r="AH88" i="4"/>
  <c r="C27" i="3"/>
  <c r="C27" i="4"/>
  <c r="AI1" i="4"/>
  <c r="AI90" i="4" s="1"/>
  <c r="D91" i="4"/>
  <c r="G90" i="3"/>
  <c r="H90" i="3"/>
  <c r="H91" i="4" s="1"/>
  <c r="AI2" i="4" l="1"/>
  <c r="AI7" i="4"/>
  <c r="AI21" i="4"/>
  <c r="AI5" i="4"/>
  <c r="AI54" i="4"/>
  <c r="AI37" i="4"/>
  <c r="AI93" i="4"/>
  <c r="AI16" i="4"/>
  <c r="AI34" i="4"/>
  <c r="AI22" i="4"/>
  <c r="AI94" i="4"/>
  <c r="AI95" i="4"/>
  <c r="AI40" i="4"/>
  <c r="AI17" i="4"/>
  <c r="AI6" i="4"/>
  <c r="AI20" i="4"/>
  <c r="AI66" i="4"/>
  <c r="AI55" i="4"/>
  <c r="AI35" i="4"/>
  <c r="AI56" i="4"/>
  <c r="AI48" i="4"/>
  <c r="AI67" i="4"/>
  <c r="AI19" i="4"/>
  <c r="AI36" i="4"/>
  <c r="AI18" i="4"/>
  <c r="AI68" i="4"/>
  <c r="AI49" i="4"/>
  <c r="AI8" i="4"/>
  <c r="AI57" i="4"/>
  <c r="AI39" i="4"/>
  <c r="AI23" i="4"/>
  <c r="AI38" i="4"/>
  <c r="AI41" i="4"/>
  <c r="AI24" i="4"/>
  <c r="AI9" i="4"/>
  <c r="AI58" i="4"/>
  <c r="AI42" i="4"/>
  <c r="AI69" i="4"/>
  <c r="AI50" i="4"/>
  <c r="AI70" i="4"/>
  <c r="AI25" i="4"/>
  <c r="AI10" i="4"/>
  <c r="AI59" i="4"/>
  <c r="AI43" i="4"/>
  <c r="AI51" i="4"/>
  <c r="AI60" i="4"/>
  <c r="AI44" i="4"/>
  <c r="AI52" i="4"/>
  <c r="AI26" i="4"/>
  <c r="AI11" i="4"/>
  <c r="AI71" i="4"/>
  <c r="AI27" i="4"/>
  <c r="AI72" i="4"/>
  <c r="AI45" i="4"/>
  <c r="AI61" i="4"/>
  <c r="AI12" i="4"/>
  <c r="AI53" i="4"/>
  <c r="AI46" i="4"/>
  <c r="AI28" i="4"/>
  <c r="AI13" i="4"/>
  <c r="AI62" i="4"/>
  <c r="AI73" i="4"/>
  <c r="AI74" i="4"/>
  <c r="AI63" i="4"/>
  <c r="AI14" i="4"/>
  <c r="AI29" i="4"/>
  <c r="AI65" i="4"/>
  <c r="AI64" i="4"/>
  <c r="AI75" i="4"/>
  <c r="AI47" i="4"/>
  <c r="AI15" i="4"/>
  <c r="AI31" i="4"/>
  <c r="AI78" i="4"/>
  <c r="AI30" i="4"/>
  <c r="AI32" i="4"/>
  <c r="AI79" i="4"/>
  <c r="AI77" i="4"/>
  <c r="AI76" i="4"/>
  <c r="AI80" i="4"/>
  <c r="AI81" i="4"/>
  <c r="AI33" i="4"/>
  <c r="AI82" i="4"/>
  <c r="AI83" i="4"/>
  <c r="AI84" i="4"/>
  <c r="AI85" i="4"/>
  <c r="AI86" i="4"/>
  <c r="AI87" i="4"/>
  <c r="AI88" i="4"/>
  <c r="AI92" i="4"/>
  <c r="AI89" i="4"/>
  <c r="M19" i="3"/>
  <c r="N19" i="3" s="1"/>
  <c r="G91" i="4"/>
  <c r="C28" i="3"/>
  <c r="C28" i="4"/>
  <c r="AJ1" i="4"/>
  <c r="AJ2" i="4" l="1"/>
  <c r="AJ21" i="4"/>
  <c r="AJ95" i="4"/>
  <c r="AJ34" i="4"/>
  <c r="AJ40" i="4"/>
  <c r="AJ94" i="4"/>
  <c r="AJ93" i="4"/>
  <c r="AJ7" i="4"/>
  <c r="AJ54" i="4"/>
  <c r="AJ16" i="4"/>
  <c r="AJ22" i="4"/>
  <c r="AJ37" i="4"/>
  <c r="AJ5" i="4"/>
  <c r="AJ17" i="4"/>
  <c r="AJ56" i="4"/>
  <c r="AJ48" i="4"/>
  <c r="AJ67" i="4"/>
  <c r="AJ36" i="4"/>
  <c r="AJ6" i="4"/>
  <c r="AJ66" i="4"/>
  <c r="AJ55" i="4"/>
  <c r="AJ20" i="4"/>
  <c r="AJ35" i="4"/>
  <c r="AJ18" i="4"/>
  <c r="AJ19" i="4"/>
  <c r="AJ38" i="4"/>
  <c r="AJ8" i="4"/>
  <c r="AJ41" i="4"/>
  <c r="AJ23" i="4"/>
  <c r="AJ39" i="4"/>
  <c r="AJ68" i="4"/>
  <c r="AJ49" i="4"/>
  <c r="AJ57" i="4"/>
  <c r="AJ58" i="4"/>
  <c r="AJ50" i="4"/>
  <c r="AJ9" i="4"/>
  <c r="AJ42" i="4"/>
  <c r="AJ69" i="4"/>
  <c r="AJ24" i="4"/>
  <c r="AJ59" i="4"/>
  <c r="AJ51" i="4"/>
  <c r="AJ70" i="4"/>
  <c r="AJ25" i="4"/>
  <c r="AJ10" i="4"/>
  <c r="AJ43" i="4"/>
  <c r="AJ60" i="4"/>
  <c r="AJ71" i="4"/>
  <c r="AJ26" i="4"/>
  <c r="AJ44" i="4"/>
  <c r="AJ11" i="4"/>
  <c r="AJ52" i="4"/>
  <c r="AJ53" i="4"/>
  <c r="AJ12" i="4"/>
  <c r="AJ61" i="4"/>
  <c r="AJ72" i="4"/>
  <c r="AJ27" i="4"/>
  <c r="AJ45" i="4"/>
  <c r="AJ73" i="4"/>
  <c r="AJ46" i="4"/>
  <c r="AJ13" i="4"/>
  <c r="AJ28" i="4"/>
  <c r="AJ62" i="4"/>
  <c r="AJ74" i="4"/>
  <c r="AJ63" i="4"/>
  <c r="AJ14" i="4"/>
  <c r="AJ29" i="4"/>
  <c r="AJ65" i="4"/>
  <c r="AJ64" i="4"/>
  <c r="AJ75" i="4"/>
  <c r="AJ47" i="4"/>
  <c r="AJ31" i="4"/>
  <c r="AJ78" i="4"/>
  <c r="AJ15" i="4"/>
  <c r="AJ30" i="4"/>
  <c r="AJ32" i="4"/>
  <c r="AJ79" i="4"/>
  <c r="AJ77" i="4"/>
  <c r="AJ76" i="4"/>
  <c r="AJ81" i="4"/>
  <c r="AJ80" i="4"/>
  <c r="AJ33" i="4"/>
  <c r="AJ82" i="4"/>
  <c r="AJ83" i="4"/>
  <c r="AJ84" i="4"/>
  <c r="AJ85" i="4"/>
  <c r="AJ86" i="4"/>
  <c r="AJ88" i="4"/>
  <c r="AJ87" i="4"/>
  <c r="AJ89" i="4"/>
  <c r="AJ92" i="4"/>
  <c r="AJ90" i="4"/>
  <c r="AI91" i="4"/>
  <c r="AI4" i="4" s="1"/>
  <c r="AA91" i="4"/>
  <c r="AA4" i="4" s="1"/>
  <c r="S91" i="4"/>
  <c r="S4" i="4" s="1"/>
  <c r="AH91" i="4"/>
  <c r="AH4" i="4" s="1"/>
  <c r="Z91" i="4"/>
  <c r="Z4" i="4" s="1"/>
  <c r="R91" i="4"/>
  <c r="R4" i="4" s="1"/>
  <c r="AG91" i="4"/>
  <c r="AG4" i="4" s="1"/>
  <c r="Y91" i="4"/>
  <c r="Y4" i="4" s="1"/>
  <c r="Q91" i="4"/>
  <c r="Q4" i="4" s="1"/>
  <c r="AF91" i="4"/>
  <c r="AF4" i="4" s="1"/>
  <c r="X91" i="4"/>
  <c r="X4" i="4" s="1"/>
  <c r="P91" i="4"/>
  <c r="P4" i="4" s="1"/>
  <c r="AC91" i="4"/>
  <c r="AC4" i="4" s="1"/>
  <c r="U91" i="4"/>
  <c r="U4" i="4" s="1"/>
  <c r="M91" i="4"/>
  <c r="M4" i="4" s="1"/>
  <c r="O91" i="4"/>
  <c r="O4" i="4" s="1"/>
  <c r="AJ91" i="4"/>
  <c r="N91" i="4"/>
  <c r="N4" i="4" s="1"/>
  <c r="AE91" i="4"/>
  <c r="AE4" i="4" s="1"/>
  <c r="L91" i="4"/>
  <c r="AD91" i="4"/>
  <c r="AD4" i="4" s="1"/>
  <c r="V91" i="4"/>
  <c r="V4" i="4" s="1"/>
  <c r="AB91" i="4"/>
  <c r="AB4" i="4" s="1"/>
  <c r="W91" i="4"/>
  <c r="W4" i="4" s="1"/>
  <c r="T91" i="4"/>
  <c r="T4" i="4" s="1"/>
  <c r="C29" i="3"/>
  <c r="C29" i="4"/>
  <c r="AK1" i="4"/>
  <c r="L4" i="4" l="1"/>
  <c r="AK2" i="4"/>
  <c r="AK22" i="4"/>
  <c r="AK93" i="4"/>
  <c r="AK21" i="4"/>
  <c r="AK94" i="4"/>
  <c r="AK37" i="4"/>
  <c r="AK95" i="4"/>
  <c r="AK7" i="4"/>
  <c r="AK34" i="4"/>
  <c r="AK40" i="4"/>
  <c r="AK54" i="4"/>
  <c r="AK17" i="4"/>
  <c r="AK5" i="4"/>
  <c r="AK16" i="4"/>
  <c r="AK36" i="4"/>
  <c r="AK35" i="4"/>
  <c r="AK6" i="4"/>
  <c r="AK67" i="4"/>
  <c r="AK20" i="4"/>
  <c r="AK66" i="4"/>
  <c r="AK48" i="4"/>
  <c r="AK55" i="4"/>
  <c r="AK18" i="4"/>
  <c r="AK56" i="4"/>
  <c r="AK19" i="4"/>
  <c r="AK39" i="4"/>
  <c r="AK8" i="4"/>
  <c r="AK23" i="4"/>
  <c r="AK57" i="4"/>
  <c r="AK38" i="4"/>
  <c r="AK68" i="4"/>
  <c r="AK41" i="4"/>
  <c r="AK49" i="4"/>
  <c r="AK42" i="4"/>
  <c r="AK69" i="4"/>
  <c r="AK24" i="4"/>
  <c r="AK58" i="4"/>
  <c r="AK50" i="4"/>
  <c r="AK9" i="4"/>
  <c r="AK10" i="4"/>
  <c r="AK51" i="4"/>
  <c r="AK25" i="4"/>
  <c r="AK70" i="4"/>
  <c r="AK43" i="4"/>
  <c r="AK59" i="4"/>
  <c r="AK71" i="4"/>
  <c r="AK52" i="4"/>
  <c r="AK44" i="4"/>
  <c r="AK60" i="4"/>
  <c r="AK26" i="4"/>
  <c r="AK11" i="4"/>
  <c r="AK61" i="4"/>
  <c r="AK45" i="4"/>
  <c r="AK12" i="4"/>
  <c r="AK53" i="4"/>
  <c r="AK27" i="4"/>
  <c r="AK72" i="4"/>
  <c r="AK28" i="4"/>
  <c r="AK13" i="4"/>
  <c r="AK46" i="4"/>
  <c r="AK62" i="4"/>
  <c r="AK73" i="4"/>
  <c r="AK63" i="4"/>
  <c r="AK74" i="4"/>
  <c r="AK29" i="4"/>
  <c r="AK14" i="4"/>
  <c r="AK75" i="4"/>
  <c r="AK64" i="4"/>
  <c r="AK47" i="4"/>
  <c r="AK65" i="4"/>
  <c r="AK78" i="4"/>
  <c r="AK30" i="4"/>
  <c r="AK15" i="4"/>
  <c r="AK31" i="4"/>
  <c r="AK76" i="4"/>
  <c r="AK79" i="4"/>
  <c r="AK77" i="4"/>
  <c r="AK32" i="4"/>
  <c r="AK80" i="4"/>
  <c r="AK33" i="4"/>
  <c r="AK81" i="4"/>
  <c r="AK82" i="4"/>
  <c r="AK83" i="4"/>
  <c r="AK84" i="4"/>
  <c r="AK85" i="4"/>
  <c r="AK86" i="4"/>
  <c r="AK87" i="4"/>
  <c r="AK88" i="4"/>
  <c r="AK92" i="4"/>
  <c r="AK89" i="4"/>
  <c r="AK90" i="4"/>
  <c r="AK91" i="4"/>
  <c r="C30" i="3"/>
  <c r="C30" i="4"/>
  <c r="AJ4" i="4"/>
  <c r="AL1" i="4"/>
  <c r="AL2" i="4" l="1"/>
  <c r="AL22" i="4"/>
  <c r="AL37" i="4"/>
  <c r="AL17" i="4"/>
  <c r="AL93" i="4"/>
  <c r="AL95" i="4"/>
  <c r="AL5" i="4"/>
  <c r="AL34" i="4"/>
  <c r="AL7" i="4"/>
  <c r="AL16" i="4"/>
  <c r="AL21" i="4"/>
  <c r="AL40" i="4"/>
  <c r="AL94" i="4"/>
  <c r="AL54" i="4"/>
  <c r="AL55" i="4"/>
  <c r="AL56" i="4"/>
  <c r="AL48" i="4"/>
  <c r="AL6" i="4"/>
  <c r="AL18" i="4"/>
  <c r="AL66" i="4"/>
  <c r="AL35" i="4"/>
  <c r="AL19" i="4"/>
  <c r="AL67" i="4"/>
  <c r="AL20" i="4"/>
  <c r="AL36" i="4"/>
  <c r="AL38" i="4"/>
  <c r="AL41" i="4"/>
  <c r="AL8" i="4"/>
  <c r="AL68" i="4"/>
  <c r="AL57" i="4"/>
  <c r="AL23" i="4"/>
  <c r="AL39" i="4"/>
  <c r="AL49" i="4"/>
  <c r="AL50" i="4"/>
  <c r="AL69" i="4"/>
  <c r="AL42" i="4"/>
  <c r="AL58" i="4"/>
  <c r="AL24" i="4"/>
  <c r="AL9" i="4"/>
  <c r="AL59" i="4"/>
  <c r="AL70" i="4"/>
  <c r="AL10" i="4"/>
  <c r="AL25" i="4"/>
  <c r="AL43" i="4"/>
  <c r="AL51" i="4"/>
  <c r="AL71" i="4"/>
  <c r="AL52" i="4"/>
  <c r="AL11" i="4"/>
  <c r="AL26" i="4"/>
  <c r="AL44" i="4"/>
  <c r="AL60" i="4"/>
  <c r="AL45" i="4"/>
  <c r="AL53" i="4"/>
  <c r="AL12" i="4"/>
  <c r="AL61" i="4"/>
  <c r="AL27" i="4"/>
  <c r="AL72" i="4"/>
  <c r="AL62" i="4"/>
  <c r="AL46" i="4"/>
  <c r="AL73" i="4"/>
  <c r="AL28" i="4"/>
  <c r="AL13" i="4"/>
  <c r="AL29" i="4"/>
  <c r="AL14" i="4"/>
  <c r="AL63" i="4"/>
  <c r="AL74" i="4"/>
  <c r="AL47" i="4"/>
  <c r="AL65" i="4"/>
  <c r="AL75" i="4"/>
  <c r="AL64" i="4"/>
  <c r="AL30" i="4"/>
  <c r="AL15" i="4"/>
  <c r="AL31" i="4"/>
  <c r="AL78" i="4"/>
  <c r="AL77" i="4"/>
  <c r="AL79" i="4"/>
  <c r="AL32" i="4"/>
  <c r="AL76" i="4"/>
  <c r="AL81" i="4"/>
  <c r="AL80" i="4"/>
  <c r="AL33" i="4"/>
  <c r="AL82" i="4"/>
  <c r="AL83" i="4"/>
  <c r="AL84" i="4"/>
  <c r="AL85" i="4"/>
  <c r="AL86" i="4"/>
  <c r="AL88" i="4"/>
  <c r="AL87" i="4"/>
  <c r="AL89" i="4"/>
  <c r="AL92" i="4"/>
  <c r="AL90" i="4"/>
  <c r="AL91" i="4"/>
  <c r="C31" i="3"/>
  <c r="C31" i="4"/>
  <c r="AK4" i="4"/>
  <c r="AM1" i="4"/>
  <c r="AM2" i="4" l="1"/>
  <c r="AM40" i="4"/>
  <c r="AM54" i="4"/>
  <c r="AM94" i="4"/>
  <c r="AM17" i="4"/>
  <c r="AM21" i="4"/>
  <c r="AM95" i="4"/>
  <c r="AM34" i="4"/>
  <c r="AM5" i="4"/>
  <c r="AM93" i="4"/>
  <c r="AM7" i="4"/>
  <c r="AM37" i="4"/>
  <c r="AM22" i="4"/>
  <c r="AM16" i="4"/>
  <c r="AM20" i="4"/>
  <c r="AM18" i="4"/>
  <c r="AM19" i="4"/>
  <c r="AM35" i="4"/>
  <c r="AM55" i="4"/>
  <c r="AM6" i="4"/>
  <c r="AM56" i="4"/>
  <c r="AM48" i="4"/>
  <c r="AM67" i="4"/>
  <c r="AM36" i="4"/>
  <c r="AM66" i="4"/>
  <c r="AM23" i="4"/>
  <c r="AM68" i="4"/>
  <c r="AM39" i="4"/>
  <c r="AM49" i="4"/>
  <c r="AM8" i="4"/>
  <c r="AM38" i="4"/>
  <c r="AM57" i="4"/>
  <c r="AM41" i="4"/>
  <c r="AM58" i="4"/>
  <c r="AM24" i="4"/>
  <c r="AM50" i="4"/>
  <c r="AM9" i="4"/>
  <c r="AM42" i="4"/>
  <c r="AM69" i="4"/>
  <c r="AM10" i="4"/>
  <c r="AM70" i="4"/>
  <c r="AM51" i="4"/>
  <c r="AM43" i="4"/>
  <c r="AM59" i="4"/>
  <c r="AM25" i="4"/>
  <c r="AM60" i="4"/>
  <c r="AM26" i="4"/>
  <c r="AM44" i="4"/>
  <c r="AM11" i="4"/>
  <c r="AM52" i="4"/>
  <c r="AM71" i="4"/>
  <c r="AM61" i="4"/>
  <c r="AM27" i="4"/>
  <c r="AM72" i="4"/>
  <c r="AM53" i="4"/>
  <c r="AM12" i="4"/>
  <c r="AM45" i="4"/>
  <c r="AM13" i="4"/>
  <c r="AM62" i="4"/>
  <c r="AM28" i="4"/>
  <c r="AM46" i="4"/>
  <c r="AM73" i="4"/>
  <c r="AM63" i="4"/>
  <c r="AM14" i="4"/>
  <c r="AM29" i="4"/>
  <c r="AM74" i="4"/>
  <c r="AM65" i="4"/>
  <c r="AM64" i="4"/>
  <c r="AM47" i="4"/>
  <c r="AM75" i="4"/>
  <c r="AM15" i="4"/>
  <c r="AM30" i="4"/>
  <c r="AM31" i="4"/>
  <c r="AM78" i="4"/>
  <c r="AM77" i="4"/>
  <c r="AM76" i="4"/>
  <c r="AM79" i="4"/>
  <c r="AM32" i="4"/>
  <c r="AM80" i="4"/>
  <c r="AM33" i="4"/>
  <c r="AM81" i="4"/>
  <c r="AM82" i="4"/>
  <c r="AM83" i="4"/>
  <c r="AM84" i="4"/>
  <c r="AM85" i="4"/>
  <c r="AM86" i="4"/>
  <c r="AM87" i="4"/>
  <c r="AM88" i="4"/>
  <c r="AM92" i="4"/>
  <c r="AM89" i="4"/>
  <c r="AM90" i="4"/>
  <c r="AM91" i="4"/>
  <c r="C32" i="3"/>
  <c r="C32" i="4"/>
  <c r="AL4" i="4"/>
  <c r="AN1" i="4"/>
  <c r="AN2" i="4" l="1"/>
  <c r="AN40" i="4"/>
  <c r="AN16" i="4"/>
  <c r="AN22" i="4"/>
  <c r="AN7" i="4"/>
  <c r="AN93" i="4"/>
  <c r="AN54" i="4"/>
  <c r="AN94" i="4"/>
  <c r="AN95" i="4"/>
  <c r="AN17" i="4"/>
  <c r="AN21" i="4"/>
  <c r="AN37" i="4"/>
  <c r="AN34" i="4"/>
  <c r="AN5" i="4"/>
  <c r="AN35" i="4"/>
  <c r="AN55" i="4"/>
  <c r="AN6" i="4"/>
  <c r="AN56" i="4"/>
  <c r="AN48" i="4"/>
  <c r="AN67" i="4"/>
  <c r="AN20" i="4"/>
  <c r="AN36" i="4"/>
  <c r="AN18" i="4"/>
  <c r="AN19" i="4"/>
  <c r="AN66" i="4"/>
  <c r="AN49" i="4"/>
  <c r="AN38" i="4"/>
  <c r="AN8" i="4"/>
  <c r="AN39" i="4"/>
  <c r="AN57" i="4"/>
  <c r="AN41" i="4"/>
  <c r="AN23" i="4"/>
  <c r="AN68" i="4"/>
  <c r="AN69" i="4"/>
  <c r="AN9" i="4"/>
  <c r="AN42" i="4"/>
  <c r="AN24" i="4"/>
  <c r="AN58" i="4"/>
  <c r="AN50" i="4"/>
  <c r="AN25" i="4"/>
  <c r="AN70" i="4"/>
  <c r="AN10" i="4"/>
  <c r="AN59" i="4"/>
  <c r="AN51" i="4"/>
  <c r="AN43" i="4"/>
  <c r="AN44" i="4"/>
  <c r="AN52" i="4"/>
  <c r="AN60" i="4"/>
  <c r="AN26" i="4"/>
  <c r="AN71" i="4"/>
  <c r="AN11" i="4"/>
  <c r="AN12" i="4"/>
  <c r="AN45" i="4"/>
  <c r="AN27" i="4"/>
  <c r="AN61" i="4"/>
  <c r="AN72" i="4"/>
  <c r="AN53" i="4"/>
  <c r="AN46" i="4"/>
  <c r="AN73" i="4"/>
  <c r="AN13" i="4"/>
  <c r="AN28" i="4"/>
  <c r="AN62" i="4"/>
  <c r="AN74" i="4"/>
  <c r="AN63" i="4"/>
  <c r="AN14" i="4"/>
  <c r="AN29" i="4"/>
  <c r="AN64" i="4"/>
  <c r="AN65" i="4"/>
  <c r="AN47" i="4"/>
  <c r="AN75" i="4"/>
  <c r="AN15" i="4"/>
  <c r="AN30" i="4"/>
  <c r="AN78" i="4"/>
  <c r="AN31" i="4"/>
  <c r="AN32" i="4"/>
  <c r="AN76" i="4"/>
  <c r="AN79" i="4"/>
  <c r="AN77" i="4"/>
  <c r="AN81" i="4"/>
  <c r="AN33" i="4"/>
  <c r="AN80" i="4"/>
  <c r="AN82" i="4"/>
  <c r="AN83" i="4"/>
  <c r="AN84" i="4"/>
  <c r="AN85" i="4"/>
  <c r="AN86" i="4"/>
  <c r="AN88" i="4"/>
  <c r="AN87" i="4"/>
  <c r="AN89" i="4"/>
  <c r="AN92" i="4"/>
  <c r="AN90" i="4"/>
  <c r="AN91" i="4"/>
  <c r="C33" i="3"/>
  <c r="C33" i="4"/>
  <c r="AM4" i="4"/>
  <c r="AO1" i="4"/>
  <c r="AO2" i="4" l="1"/>
  <c r="AO94" i="4"/>
  <c r="AO95" i="4"/>
  <c r="AO34" i="4"/>
  <c r="AO17" i="4"/>
  <c r="AO40" i="4"/>
  <c r="AO21" i="4"/>
  <c r="AO16" i="4"/>
  <c r="AO37" i="4"/>
  <c r="AO22" i="4"/>
  <c r="AO93" i="4"/>
  <c r="AO7" i="4"/>
  <c r="AO5" i="4"/>
  <c r="AO54" i="4"/>
  <c r="AO67" i="4"/>
  <c r="AO55" i="4"/>
  <c r="AO36" i="4"/>
  <c r="AO6" i="4"/>
  <c r="AO56" i="4"/>
  <c r="AO48" i="4"/>
  <c r="AO20" i="4"/>
  <c r="AO18" i="4"/>
  <c r="AO19" i="4"/>
  <c r="AO66" i="4"/>
  <c r="AO35" i="4"/>
  <c r="AO49" i="4"/>
  <c r="AO8" i="4"/>
  <c r="AO57" i="4"/>
  <c r="AO68" i="4"/>
  <c r="AO23" i="4"/>
  <c r="AO39" i="4"/>
  <c r="AO38" i="4"/>
  <c r="AO41" i="4"/>
  <c r="AO58" i="4"/>
  <c r="AO50" i="4"/>
  <c r="AO42" i="4"/>
  <c r="AO24" i="4"/>
  <c r="AO9" i="4"/>
  <c r="AO69" i="4"/>
  <c r="AO43" i="4"/>
  <c r="AO10" i="4"/>
  <c r="AO51" i="4"/>
  <c r="AO59" i="4"/>
  <c r="AO70" i="4"/>
  <c r="AO25" i="4"/>
  <c r="AO52" i="4"/>
  <c r="AO60" i="4"/>
  <c r="AO71" i="4"/>
  <c r="AO11" i="4"/>
  <c r="AO26" i="4"/>
  <c r="AO44" i="4"/>
  <c r="AO53" i="4"/>
  <c r="AO12" i="4"/>
  <c r="AO72" i="4"/>
  <c r="AO45" i="4"/>
  <c r="AO27" i="4"/>
  <c r="AO61" i="4"/>
  <c r="AO73" i="4"/>
  <c r="AO62" i="4"/>
  <c r="AO13" i="4"/>
  <c r="AO28" i="4"/>
  <c r="AO46" i="4"/>
  <c r="AO63" i="4"/>
  <c r="AO74" i="4"/>
  <c r="AO14" i="4"/>
  <c r="AO29" i="4"/>
  <c r="AO65" i="4"/>
  <c r="AO64" i="4"/>
  <c r="AO47" i="4"/>
  <c r="AO75" i="4"/>
  <c r="AO15" i="4"/>
  <c r="AO30" i="4"/>
  <c r="AO31" i="4"/>
  <c r="AO78" i="4"/>
  <c r="AO79" i="4"/>
  <c r="AO32" i="4"/>
  <c r="AO76" i="4"/>
  <c r="AO77" i="4"/>
  <c r="AO81" i="4"/>
  <c r="AO80" i="4"/>
  <c r="AO33" i="4"/>
  <c r="AO82" i="4"/>
  <c r="AO83" i="4"/>
  <c r="AO84" i="4"/>
  <c r="AO85" i="4"/>
  <c r="AO86" i="4"/>
  <c r="AO87" i="4"/>
  <c r="AO88" i="4"/>
  <c r="AO92" i="4"/>
  <c r="AO89" i="4"/>
  <c r="AO90" i="4"/>
  <c r="AO91" i="4"/>
  <c r="C34" i="3"/>
  <c r="C34" i="4"/>
  <c r="AN4" i="4"/>
  <c r="AP1" i="4"/>
  <c r="AP2" i="4" l="1"/>
  <c r="AP16" i="4"/>
  <c r="AP22" i="4"/>
  <c r="AP37" i="4"/>
  <c r="AP93" i="4"/>
  <c r="AP54" i="4"/>
  <c r="AP94" i="4"/>
  <c r="AP7" i="4"/>
  <c r="AP95" i="4"/>
  <c r="AP40" i="4"/>
  <c r="AP17" i="4"/>
  <c r="AP21" i="4"/>
  <c r="AP5" i="4"/>
  <c r="AP34" i="4"/>
  <c r="AP36" i="4"/>
  <c r="AP20" i="4"/>
  <c r="AP18" i="4"/>
  <c r="AP19" i="4"/>
  <c r="AP48" i="4"/>
  <c r="AP55" i="4"/>
  <c r="AP56" i="4"/>
  <c r="AP67" i="4"/>
  <c r="AP35" i="4"/>
  <c r="AP6" i="4"/>
  <c r="AP66" i="4"/>
  <c r="AP57" i="4"/>
  <c r="AP23" i="4"/>
  <c r="AP49" i="4"/>
  <c r="AP38" i="4"/>
  <c r="AP68" i="4"/>
  <c r="AP41" i="4"/>
  <c r="AP39" i="4"/>
  <c r="AP8" i="4"/>
  <c r="AP50" i="4"/>
  <c r="AP42" i="4"/>
  <c r="AP69" i="4"/>
  <c r="AP24" i="4"/>
  <c r="AP9" i="4"/>
  <c r="AP58" i="4"/>
  <c r="AP10" i="4"/>
  <c r="AP70" i="4"/>
  <c r="AP43" i="4"/>
  <c r="AP51" i="4"/>
  <c r="AP59" i="4"/>
  <c r="AP25" i="4"/>
  <c r="AP71" i="4"/>
  <c r="AP52" i="4"/>
  <c r="AP26" i="4"/>
  <c r="AP11" i="4"/>
  <c r="AP60" i="4"/>
  <c r="AP44" i="4"/>
  <c r="AP61" i="4"/>
  <c r="AP45" i="4"/>
  <c r="AP27" i="4"/>
  <c r="AP53" i="4"/>
  <c r="AP12" i="4"/>
  <c r="AP72" i="4"/>
  <c r="AP62" i="4"/>
  <c r="AP13" i="4"/>
  <c r="AP28" i="4"/>
  <c r="AP73" i="4"/>
  <c r="AP46" i="4"/>
  <c r="AP74" i="4"/>
  <c r="AP63" i="4"/>
  <c r="AP14" i="4"/>
  <c r="AP29" i="4"/>
  <c r="AP75" i="4"/>
  <c r="AP47" i="4"/>
  <c r="AP64" i="4"/>
  <c r="AP65" i="4"/>
  <c r="AP78" i="4"/>
  <c r="AP15" i="4"/>
  <c r="AP30" i="4"/>
  <c r="AP31" i="4"/>
  <c r="AP32" i="4"/>
  <c r="AP76" i="4"/>
  <c r="AP79" i="4"/>
  <c r="AP77" i="4"/>
  <c r="AP80" i="4"/>
  <c r="AP33" i="4"/>
  <c r="AP81" i="4"/>
  <c r="AP82" i="4"/>
  <c r="AP83" i="4"/>
  <c r="AP84" i="4"/>
  <c r="AP85" i="4"/>
  <c r="AP86" i="4"/>
  <c r="AP87" i="4"/>
  <c r="AP88" i="4"/>
  <c r="AP92" i="4"/>
  <c r="AP89" i="4"/>
  <c r="AP90" i="4"/>
  <c r="AP91" i="4"/>
  <c r="C35" i="3"/>
  <c r="C35" i="4"/>
  <c r="AO4" i="4"/>
  <c r="AQ1" i="4"/>
  <c r="AQ2" i="4" l="1"/>
  <c r="AQ34" i="4"/>
  <c r="AQ22" i="4"/>
  <c r="AQ54" i="4"/>
  <c r="AQ5" i="4"/>
  <c r="AQ7" i="4"/>
  <c r="AQ37" i="4"/>
  <c r="AQ17" i="4"/>
  <c r="AQ93" i="4"/>
  <c r="AQ16" i="4"/>
  <c r="AQ94" i="4"/>
  <c r="AQ95" i="4"/>
  <c r="AQ21" i="4"/>
  <c r="AQ40" i="4"/>
  <c r="AQ66" i="4"/>
  <c r="AQ19" i="4"/>
  <c r="AQ67" i="4"/>
  <c r="AQ35" i="4"/>
  <c r="AQ18" i="4"/>
  <c r="AQ6" i="4"/>
  <c r="AQ20" i="4"/>
  <c r="AQ36" i="4"/>
  <c r="AQ55" i="4"/>
  <c r="AQ56" i="4"/>
  <c r="AQ48" i="4"/>
  <c r="AQ23" i="4"/>
  <c r="AQ57" i="4"/>
  <c r="AQ38" i="4"/>
  <c r="AQ41" i="4"/>
  <c r="AQ49" i="4"/>
  <c r="AQ8" i="4"/>
  <c r="AQ39" i="4"/>
  <c r="AQ68" i="4"/>
  <c r="AQ9" i="4"/>
  <c r="AQ24" i="4"/>
  <c r="AQ58" i="4"/>
  <c r="AQ42" i="4"/>
  <c r="AQ69" i="4"/>
  <c r="AQ50" i="4"/>
  <c r="AQ10" i="4"/>
  <c r="AQ59" i="4"/>
  <c r="AQ43" i="4"/>
  <c r="AQ25" i="4"/>
  <c r="AQ51" i="4"/>
  <c r="AQ70" i="4"/>
  <c r="AQ44" i="4"/>
  <c r="AQ71" i="4"/>
  <c r="AQ11" i="4"/>
  <c r="AQ26" i="4"/>
  <c r="AQ60" i="4"/>
  <c r="AQ52" i="4"/>
  <c r="AQ12" i="4"/>
  <c r="AQ72" i="4"/>
  <c r="AQ27" i="4"/>
  <c r="AQ61" i="4"/>
  <c r="AQ45" i="4"/>
  <c r="AQ53" i="4"/>
  <c r="AQ46" i="4"/>
  <c r="AQ13" i="4"/>
  <c r="AQ73" i="4"/>
  <c r="AQ62" i="4"/>
  <c r="AQ28" i="4"/>
  <c r="AQ63" i="4"/>
  <c r="AQ29" i="4"/>
  <c r="AQ14" i="4"/>
  <c r="AQ74" i="4"/>
  <c r="AQ47" i="4"/>
  <c r="AQ75" i="4"/>
  <c r="AQ65" i="4"/>
  <c r="AQ64" i="4"/>
  <c r="AQ30" i="4"/>
  <c r="AQ15" i="4"/>
  <c r="AQ31" i="4"/>
  <c r="AQ78" i="4"/>
  <c r="AQ79" i="4"/>
  <c r="AQ77" i="4"/>
  <c r="AQ76" i="4"/>
  <c r="AQ32" i="4"/>
  <c r="AQ81" i="4"/>
  <c r="AQ33" i="4"/>
  <c r="AQ80" i="4"/>
  <c r="AQ82" i="4"/>
  <c r="AQ83" i="4"/>
  <c r="AQ84" i="4"/>
  <c r="AQ85" i="4"/>
  <c r="AQ86" i="4"/>
  <c r="AQ88" i="4"/>
  <c r="AQ87" i="4"/>
  <c r="AQ92" i="4"/>
  <c r="AQ89" i="4"/>
  <c r="AQ90" i="4"/>
  <c r="AQ91" i="4"/>
  <c r="C36" i="3"/>
  <c r="C36" i="4"/>
  <c r="AP4" i="4"/>
  <c r="AR1" i="4"/>
  <c r="AR2" i="4" l="1"/>
  <c r="AR94" i="4"/>
  <c r="AR40" i="4"/>
  <c r="AR54" i="4"/>
  <c r="AR7" i="4"/>
  <c r="AR95" i="4"/>
  <c r="AR16" i="4"/>
  <c r="AR22" i="4"/>
  <c r="AR93" i="4"/>
  <c r="AR34" i="4"/>
  <c r="AR5" i="4"/>
  <c r="AR17" i="4"/>
  <c r="AR21" i="4"/>
  <c r="AR37" i="4"/>
  <c r="AR67" i="4"/>
  <c r="AR35" i="4"/>
  <c r="AR6" i="4"/>
  <c r="AR56" i="4"/>
  <c r="AR48" i="4"/>
  <c r="AR66" i="4"/>
  <c r="AR20" i="4"/>
  <c r="AR18" i="4"/>
  <c r="AR19" i="4"/>
  <c r="AR55" i="4"/>
  <c r="AR36" i="4"/>
  <c r="AR57" i="4"/>
  <c r="AR49" i="4"/>
  <c r="AR23" i="4"/>
  <c r="AR39" i="4"/>
  <c r="AR68" i="4"/>
  <c r="AR38" i="4"/>
  <c r="AR8" i="4"/>
  <c r="AR41" i="4"/>
  <c r="AR58" i="4"/>
  <c r="AR9" i="4"/>
  <c r="AR50" i="4"/>
  <c r="AR24" i="4"/>
  <c r="AR42" i="4"/>
  <c r="AR69" i="4"/>
  <c r="AR59" i="4"/>
  <c r="AR70" i="4"/>
  <c r="AR25" i="4"/>
  <c r="AR43" i="4"/>
  <c r="AR10" i="4"/>
  <c r="AR51" i="4"/>
  <c r="AR44" i="4"/>
  <c r="AR60" i="4"/>
  <c r="AR11" i="4"/>
  <c r="AR52" i="4"/>
  <c r="AR71" i="4"/>
  <c r="AR26" i="4"/>
  <c r="AR12" i="4"/>
  <c r="AR53" i="4"/>
  <c r="AR72" i="4"/>
  <c r="AR27" i="4"/>
  <c r="AR61" i="4"/>
  <c r="AR45" i="4"/>
  <c r="AR46" i="4"/>
  <c r="AR28" i="4"/>
  <c r="AR62" i="4"/>
  <c r="AR13" i="4"/>
  <c r="AR73" i="4"/>
  <c r="AR63" i="4"/>
  <c r="AR14" i="4"/>
  <c r="AR29" i="4"/>
  <c r="AR74" i="4"/>
  <c r="AR65" i="4"/>
  <c r="AR64" i="4"/>
  <c r="AR75" i="4"/>
  <c r="AR47" i="4"/>
  <c r="AR78" i="4"/>
  <c r="AR15" i="4"/>
  <c r="AR30" i="4"/>
  <c r="AR31" i="4"/>
  <c r="AR32" i="4"/>
  <c r="AR77" i="4"/>
  <c r="AR79" i="4"/>
  <c r="AR76" i="4"/>
  <c r="AR80" i="4"/>
  <c r="AR33" i="4"/>
  <c r="AR81" i="4"/>
  <c r="AR82" i="4"/>
  <c r="AR83" i="4"/>
  <c r="AR84" i="4"/>
  <c r="AR85" i="4"/>
  <c r="AR86" i="4"/>
  <c r="AR87" i="4"/>
  <c r="AR88" i="4"/>
  <c r="AR89" i="4"/>
  <c r="AR92" i="4"/>
  <c r="AR90" i="4"/>
  <c r="AR91" i="4"/>
  <c r="C37" i="3"/>
  <c r="C37" i="4"/>
  <c r="AQ4" i="4"/>
  <c r="AS1" i="4"/>
  <c r="AS2" i="4" l="1"/>
  <c r="AS5" i="4"/>
  <c r="AS21" i="4"/>
  <c r="AS94" i="4"/>
  <c r="AS37" i="4"/>
  <c r="AS95" i="4"/>
  <c r="AS40" i="4"/>
  <c r="AS7" i="4"/>
  <c r="AS16" i="4"/>
  <c r="AS34" i="4"/>
  <c r="AS93" i="4"/>
  <c r="AS17" i="4"/>
  <c r="AS54" i="4"/>
  <c r="AS22" i="4"/>
  <c r="AS36" i="4"/>
  <c r="AS35" i="4"/>
  <c r="AS67" i="4"/>
  <c r="AS20" i="4"/>
  <c r="AS66" i="4"/>
  <c r="AS19" i="4"/>
  <c r="AS55" i="4"/>
  <c r="AS18" i="4"/>
  <c r="AS56" i="4"/>
  <c r="AS48" i="4"/>
  <c r="AS6" i="4"/>
  <c r="AS8" i="4"/>
  <c r="AS49" i="4"/>
  <c r="AS38" i="4"/>
  <c r="AS68" i="4"/>
  <c r="AS41" i="4"/>
  <c r="AS23" i="4"/>
  <c r="AS39" i="4"/>
  <c r="AS57" i="4"/>
  <c r="AS42" i="4"/>
  <c r="AS24" i="4"/>
  <c r="AS69" i="4"/>
  <c r="AS58" i="4"/>
  <c r="AS50" i="4"/>
  <c r="AS9" i="4"/>
  <c r="AS25" i="4"/>
  <c r="AS51" i="4"/>
  <c r="AS70" i="4"/>
  <c r="AS43" i="4"/>
  <c r="AS59" i="4"/>
  <c r="AS10" i="4"/>
  <c r="AS71" i="4"/>
  <c r="AS52" i="4"/>
  <c r="AS11" i="4"/>
  <c r="AS60" i="4"/>
  <c r="AS44" i="4"/>
  <c r="AS26" i="4"/>
  <c r="AS45" i="4"/>
  <c r="AS61" i="4"/>
  <c r="AS53" i="4"/>
  <c r="AS12" i="4"/>
  <c r="AS72" i="4"/>
  <c r="AS27" i="4"/>
  <c r="AS28" i="4"/>
  <c r="AS73" i="4"/>
  <c r="AS13" i="4"/>
  <c r="AS62" i="4"/>
  <c r="AS46" i="4"/>
  <c r="AS74" i="4"/>
  <c r="AS63" i="4"/>
  <c r="AS14" i="4"/>
  <c r="AS29" i="4"/>
  <c r="AS64" i="4"/>
  <c r="AS65" i="4"/>
  <c r="AS75" i="4"/>
  <c r="AS47" i="4"/>
  <c r="AS78" i="4"/>
  <c r="AS15" i="4"/>
  <c r="AS31" i="4"/>
  <c r="AS30" i="4"/>
  <c r="AS79" i="4"/>
  <c r="AS32" i="4"/>
  <c r="AS77" i="4"/>
  <c r="AS76" i="4"/>
  <c r="AS33" i="4"/>
  <c r="AS81" i="4"/>
  <c r="AS80" i="4"/>
  <c r="AS82" i="4"/>
  <c r="AS83" i="4"/>
  <c r="AS84" i="4"/>
  <c r="AS85" i="4"/>
  <c r="AS86" i="4"/>
  <c r="AS87" i="4"/>
  <c r="AS88" i="4"/>
  <c r="AS92" i="4"/>
  <c r="AS89" i="4"/>
  <c r="AS90" i="4"/>
  <c r="AS91" i="4"/>
  <c r="C38" i="3"/>
  <c r="C38" i="4"/>
  <c r="AR4" i="4"/>
  <c r="AT1" i="4"/>
  <c r="AT2" i="4" l="1"/>
  <c r="AT95" i="4"/>
  <c r="AT34" i="4"/>
  <c r="AT21" i="4"/>
  <c r="AT5" i="4"/>
  <c r="AT40" i="4"/>
  <c r="AT7" i="4"/>
  <c r="AT37" i="4"/>
  <c r="AT22" i="4"/>
  <c r="AT54" i="4"/>
  <c r="AT17" i="4"/>
  <c r="AT94" i="4"/>
  <c r="AT16" i="4"/>
  <c r="AT93" i="4"/>
  <c r="AT6" i="4"/>
  <c r="AT35" i="4"/>
  <c r="AT20" i="4"/>
  <c r="AT66" i="4"/>
  <c r="AT55" i="4"/>
  <c r="AT56" i="4"/>
  <c r="AT48" i="4"/>
  <c r="AT18" i="4"/>
  <c r="AT67" i="4"/>
  <c r="AT36" i="4"/>
  <c r="AT19" i="4"/>
  <c r="AT38" i="4"/>
  <c r="AT23" i="4"/>
  <c r="AT39" i="4"/>
  <c r="AT57" i="4"/>
  <c r="AT8" i="4"/>
  <c r="AT49" i="4"/>
  <c r="AT41" i="4"/>
  <c r="AT68" i="4"/>
  <c r="AT42" i="4"/>
  <c r="AT50" i="4"/>
  <c r="AT24" i="4"/>
  <c r="AT58" i="4"/>
  <c r="AT69" i="4"/>
  <c r="AT9" i="4"/>
  <c r="AT70" i="4"/>
  <c r="AT10" i="4"/>
  <c r="AT43" i="4"/>
  <c r="AT51" i="4"/>
  <c r="AT25" i="4"/>
  <c r="AT59" i="4"/>
  <c r="AT44" i="4"/>
  <c r="AT26" i="4"/>
  <c r="AT11" i="4"/>
  <c r="AT71" i="4"/>
  <c r="AT52" i="4"/>
  <c r="AT60" i="4"/>
  <c r="AT45" i="4"/>
  <c r="AT53" i="4"/>
  <c r="AT61" i="4"/>
  <c r="AT12" i="4"/>
  <c r="AT72" i="4"/>
  <c r="AT27" i="4"/>
  <c r="AT13" i="4"/>
  <c r="AT62" i="4"/>
  <c r="AT46" i="4"/>
  <c r="AT73" i="4"/>
  <c r="AT28" i="4"/>
  <c r="AT74" i="4"/>
  <c r="AT63" i="4"/>
  <c r="AT29" i="4"/>
  <c r="AT14" i="4"/>
  <c r="AT65" i="4"/>
  <c r="AT64" i="4"/>
  <c r="AT47" i="4"/>
  <c r="AT75" i="4"/>
  <c r="AT78" i="4"/>
  <c r="AT30" i="4"/>
  <c r="AT15" i="4"/>
  <c r="AT31" i="4"/>
  <c r="AT76" i="4"/>
  <c r="AT79" i="4"/>
  <c r="AT77" i="4"/>
  <c r="AT32" i="4"/>
  <c r="AT33" i="4"/>
  <c r="AT81" i="4"/>
  <c r="AT80" i="4"/>
  <c r="AT82" i="4"/>
  <c r="AT83" i="4"/>
  <c r="AT84" i="4"/>
  <c r="AT85" i="4"/>
  <c r="AT86" i="4"/>
  <c r="AT87" i="4"/>
  <c r="AT88" i="4"/>
  <c r="AT92" i="4"/>
  <c r="AT89" i="4"/>
  <c r="AT90" i="4"/>
  <c r="AT91" i="4"/>
  <c r="C39" i="3"/>
  <c r="C39" i="4"/>
  <c r="AS4" i="4"/>
  <c r="AU1" i="4"/>
  <c r="AU2" i="4" l="1"/>
  <c r="AU17" i="4"/>
  <c r="AU21" i="4"/>
  <c r="AU94" i="4"/>
  <c r="AU34" i="4"/>
  <c r="AU37" i="4"/>
  <c r="AU5" i="4"/>
  <c r="AU93" i="4"/>
  <c r="AU7" i="4"/>
  <c r="AU54" i="4"/>
  <c r="AU16" i="4"/>
  <c r="AU40" i="4"/>
  <c r="AU95" i="4"/>
  <c r="AU22" i="4"/>
  <c r="AU35" i="4"/>
  <c r="AU67" i="4"/>
  <c r="AU20" i="4"/>
  <c r="AU18" i="4"/>
  <c r="AU19" i="4"/>
  <c r="AU55" i="4"/>
  <c r="AU6" i="4"/>
  <c r="AU56" i="4"/>
  <c r="AU48" i="4"/>
  <c r="AU66" i="4"/>
  <c r="AU36" i="4"/>
  <c r="AU57" i="4"/>
  <c r="AU49" i="4"/>
  <c r="AU68" i="4"/>
  <c r="AU8" i="4"/>
  <c r="AU39" i="4"/>
  <c r="AU38" i="4"/>
  <c r="AU41" i="4"/>
  <c r="AU23" i="4"/>
  <c r="AU24" i="4"/>
  <c r="AU58" i="4"/>
  <c r="AU50" i="4"/>
  <c r="AU9" i="4"/>
  <c r="AU42" i="4"/>
  <c r="AU69" i="4"/>
  <c r="AU70" i="4"/>
  <c r="AU51" i="4"/>
  <c r="AU43" i="4"/>
  <c r="AU10" i="4"/>
  <c r="AU59" i="4"/>
  <c r="AU25" i="4"/>
  <c r="AU26" i="4"/>
  <c r="AU44" i="4"/>
  <c r="AU11" i="4"/>
  <c r="AU52" i="4"/>
  <c r="AU60" i="4"/>
  <c r="AU71" i="4"/>
  <c r="AU27" i="4"/>
  <c r="AU61" i="4"/>
  <c r="AU72" i="4"/>
  <c r="AU53" i="4"/>
  <c r="AU12" i="4"/>
  <c r="AU45" i="4"/>
  <c r="AU28" i="4"/>
  <c r="AU46" i="4"/>
  <c r="AU62" i="4"/>
  <c r="AU73" i="4"/>
  <c r="AU13" i="4"/>
  <c r="AU14" i="4"/>
  <c r="AU63" i="4"/>
  <c r="AU74" i="4"/>
  <c r="AU29" i="4"/>
  <c r="AU47" i="4"/>
  <c r="AU75" i="4"/>
  <c r="AU64" i="4"/>
  <c r="AU65" i="4"/>
  <c r="AU15" i="4"/>
  <c r="AU30" i="4"/>
  <c r="AU31" i="4"/>
  <c r="AU78" i="4"/>
  <c r="AU77" i="4"/>
  <c r="AU32" i="4"/>
  <c r="AU76" i="4"/>
  <c r="AU79" i="4"/>
  <c r="AU33" i="4"/>
  <c r="AU80" i="4"/>
  <c r="AU81" i="4"/>
  <c r="AU82" i="4"/>
  <c r="AU83" i="4"/>
  <c r="AU84" i="4"/>
  <c r="AU85" i="4"/>
  <c r="AU86" i="4"/>
  <c r="AU87" i="4"/>
  <c r="AU88" i="4"/>
  <c r="AU92" i="4"/>
  <c r="AU89" i="4"/>
  <c r="AU90" i="4"/>
  <c r="AU91" i="4"/>
  <c r="C40" i="3"/>
  <c r="C40" i="4"/>
  <c r="AT4" i="4"/>
  <c r="AV1" i="4"/>
  <c r="AV2" i="4" l="1"/>
  <c r="AV5" i="4"/>
  <c r="AV16" i="4"/>
  <c r="AV22" i="4"/>
  <c r="AV7" i="4"/>
  <c r="AV93" i="4"/>
  <c r="AV54" i="4"/>
  <c r="AV94" i="4"/>
  <c r="AV95" i="4"/>
  <c r="AV34" i="4"/>
  <c r="AV17" i="4"/>
  <c r="AV37" i="4"/>
  <c r="AV21" i="4"/>
  <c r="AV40" i="4"/>
  <c r="AV67" i="4"/>
  <c r="AV36" i="4"/>
  <c r="AV20" i="4"/>
  <c r="AV18" i="4"/>
  <c r="AV19" i="4"/>
  <c r="AV35" i="4"/>
  <c r="AV55" i="4"/>
  <c r="AV6" i="4"/>
  <c r="AV56" i="4"/>
  <c r="AV48" i="4"/>
  <c r="AV66" i="4"/>
  <c r="AV8" i="4"/>
  <c r="AV41" i="4"/>
  <c r="AV68" i="4"/>
  <c r="AV49" i="4"/>
  <c r="AV23" i="4"/>
  <c r="AV39" i="4"/>
  <c r="AV38" i="4"/>
  <c r="AV57" i="4"/>
  <c r="AV58" i="4"/>
  <c r="AV9" i="4"/>
  <c r="AV69" i="4"/>
  <c r="AV24" i="4"/>
  <c r="AV42" i="4"/>
  <c r="AV50" i="4"/>
  <c r="AV25" i="4"/>
  <c r="AV43" i="4"/>
  <c r="AV10" i="4"/>
  <c r="AV59" i="4"/>
  <c r="AV51" i="4"/>
  <c r="AV70" i="4"/>
  <c r="AV44" i="4"/>
  <c r="AV26" i="4"/>
  <c r="AV60" i="4"/>
  <c r="AV71" i="4"/>
  <c r="AV11" i="4"/>
  <c r="AV52" i="4"/>
  <c r="AV45" i="4"/>
  <c r="AV27" i="4"/>
  <c r="AV12" i="4"/>
  <c r="AV72" i="4"/>
  <c r="AV53" i="4"/>
  <c r="AV61" i="4"/>
  <c r="AV73" i="4"/>
  <c r="AV13" i="4"/>
  <c r="AV28" i="4"/>
  <c r="AV46" i="4"/>
  <c r="AV62" i="4"/>
  <c r="AV63" i="4"/>
  <c r="AV14" i="4"/>
  <c r="AV29" i="4"/>
  <c r="AV74" i="4"/>
  <c r="AV75" i="4"/>
  <c r="AV65" i="4"/>
  <c r="AV47" i="4"/>
  <c r="AV64" i="4"/>
  <c r="AV31" i="4"/>
  <c r="AV78" i="4"/>
  <c r="AV15" i="4"/>
  <c r="AV30" i="4"/>
  <c r="AV77" i="4"/>
  <c r="AV79" i="4"/>
  <c r="AV32" i="4"/>
  <c r="AV76" i="4"/>
  <c r="AV80" i="4"/>
  <c r="AV33" i="4"/>
  <c r="AV81" i="4"/>
  <c r="AV82" i="4"/>
  <c r="AV83" i="4"/>
  <c r="AV84" i="4"/>
  <c r="AV85" i="4"/>
  <c r="AV86" i="4"/>
  <c r="AV88" i="4"/>
  <c r="AV87" i="4"/>
  <c r="AV92" i="4"/>
  <c r="AV89" i="4"/>
  <c r="AV90" i="4"/>
  <c r="AV91" i="4"/>
  <c r="C41" i="3"/>
  <c r="C41" i="4"/>
  <c r="AU4" i="4"/>
  <c r="AW1" i="4"/>
  <c r="AW2" i="4" l="1"/>
  <c r="AW34" i="4"/>
  <c r="AW21" i="4"/>
  <c r="AW37" i="4"/>
  <c r="AW7" i="4"/>
  <c r="AW5" i="4"/>
  <c r="AW16" i="4"/>
  <c r="AW22" i="4"/>
  <c r="AW93" i="4"/>
  <c r="AW40" i="4"/>
  <c r="AW17" i="4"/>
  <c r="AW94" i="4"/>
  <c r="AW95" i="4"/>
  <c r="AW54" i="4"/>
  <c r="AW55" i="4"/>
  <c r="AW6" i="4"/>
  <c r="AW56" i="4"/>
  <c r="AW48" i="4"/>
  <c r="AW66" i="4"/>
  <c r="AW67" i="4"/>
  <c r="AW35" i="4"/>
  <c r="AW36" i="4"/>
  <c r="AW20" i="4"/>
  <c r="AW18" i="4"/>
  <c r="AW19" i="4"/>
  <c r="AW39" i="4"/>
  <c r="AW23" i="4"/>
  <c r="AW68" i="4"/>
  <c r="AW8" i="4"/>
  <c r="AW57" i="4"/>
  <c r="AW41" i="4"/>
  <c r="AW49" i="4"/>
  <c r="AW38" i="4"/>
  <c r="AW50" i="4"/>
  <c r="AW9" i="4"/>
  <c r="AW58" i="4"/>
  <c r="AW42" i="4"/>
  <c r="AW69" i="4"/>
  <c r="AW24" i="4"/>
  <c r="AW10" i="4"/>
  <c r="AW43" i="4"/>
  <c r="AW59" i="4"/>
  <c r="AW25" i="4"/>
  <c r="AW70" i="4"/>
  <c r="AW51" i="4"/>
  <c r="AW52" i="4"/>
  <c r="AW60" i="4"/>
  <c r="AW71" i="4"/>
  <c r="AW11" i="4"/>
  <c r="AW26" i="4"/>
  <c r="AW44" i="4"/>
  <c r="AW53" i="4"/>
  <c r="AW12" i="4"/>
  <c r="AW72" i="4"/>
  <c r="AW61" i="4"/>
  <c r="AW27" i="4"/>
  <c r="AW45" i="4"/>
  <c r="AW46" i="4"/>
  <c r="AW73" i="4"/>
  <c r="AW13" i="4"/>
  <c r="AW62" i="4"/>
  <c r="AW28" i="4"/>
  <c r="AW74" i="4"/>
  <c r="AW63" i="4"/>
  <c r="AW14" i="4"/>
  <c r="AW29" i="4"/>
  <c r="AW65" i="4"/>
  <c r="AW64" i="4"/>
  <c r="AW47" i="4"/>
  <c r="AW75" i="4"/>
  <c r="AW78" i="4"/>
  <c r="AW31" i="4"/>
  <c r="AW15" i="4"/>
  <c r="AW30" i="4"/>
  <c r="AW77" i="4"/>
  <c r="AW76" i="4"/>
  <c r="AW79" i="4"/>
  <c r="AW32" i="4"/>
  <c r="AW81" i="4"/>
  <c r="AW33" i="4"/>
  <c r="AW80" i="4"/>
  <c r="AW82" i="4"/>
  <c r="AW83" i="4"/>
  <c r="AW84" i="4"/>
  <c r="AW85" i="4"/>
  <c r="AW86" i="4"/>
  <c r="AW87" i="4"/>
  <c r="AW88" i="4"/>
  <c r="AW92" i="4"/>
  <c r="AW89" i="4"/>
  <c r="AW90" i="4"/>
  <c r="AW91" i="4"/>
  <c r="C42" i="3"/>
  <c r="C42" i="4"/>
  <c r="AV4" i="4"/>
  <c r="AX1" i="4"/>
  <c r="AX2" i="4" l="1"/>
  <c r="AX37" i="4"/>
  <c r="AX5" i="4"/>
  <c r="AX93" i="4"/>
  <c r="AX94" i="4"/>
  <c r="AX95" i="4"/>
  <c r="AX40" i="4"/>
  <c r="AX17" i="4"/>
  <c r="AX21" i="4"/>
  <c r="AX54" i="4"/>
  <c r="AX7" i="4"/>
  <c r="AX34" i="4"/>
  <c r="AX22" i="4"/>
  <c r="AX16" i="4"/>
  <c r="AX20" i="4"/>
  <c r="AX18" i="4"/>
  <c r="AX19" i="4"/>
  <c r="AX55" i="4"/>
  <c r="AX36" i="4"/>
  <c r="AX67" i="4"/>
  <c r="AX56" i="4"/>
  <c r="AX48" i="4"/>
  <c r="AX35" i="4"/>
  <c r="AX6" i="4"/>
  <c r="AX66" i="4"/>
  <c r="AX23" i="4"/>
  <c r="AX8" i="4"/>
  <c r="AX38" i="4"/>
  <c r="AX68" i="4"/>
  <c r="AX41" i="4"/>
  <c r="AX49" i="4"/>
  <c r="AX39" i="4"/>
  <c r="AX57" i="4"/>
  <c r="AX42" i="4"/>
  <c r="AX69" i="4"/>
  <c r="AX24" i="4"/>
  <c r="AX58" i="4"/>
  <c r="AX9" i="4"/>
  <c r="AX50" i="4"/>
  <c r="AX70" i="4"/>
  <c r="AX51" i="4"/>
  <c r="AX59" i="4"/>
  <c r="AX43" i="4"/>
  <c r="AX10" i="4"/>
  <c r="AX25" i="4"/>
  <c r="AX26" i="4"/>
  <c r="AX11" i="4"/>
  <c r="AX44" i="4"/>
  <c r="AX52" i="4"/>
  <c r="AX60" i="4"/>
  <c r="AX71" i="4"/>
  <c r="AX61" i="4"/>
  <c r="AX27" i="4"/>
  <c r="AX45" i="4"/>
  <c r="AX53" i="4"/>
  <c r="AX12" i="4"/>
  <c r="AX72" i="4"/>
  <c r="AX13" i="4"/>
  <c r="AX28" i="4"/>
  <c r="AX73" i="4"/>
  <c r="AX46" i="4"/>
  <c r="AX62" i="4"/>
  <c r="AX74" i="4"/>
  <c r="AX63" i="4"/>
  <c r="AX14" i="4"/>
  <c r="AX29" i="4"/>
  <c r="AX75" i="4"/>
  <c r="AX47" i="4"/>
  <c r="AX65" i="4"/>
  <c r="AX64" i="4"/>
  <c r="AX15" i="4"/>
  <c r="AX31" i="4"/>
  <c r="AX30" i="4"/>
  <c r="AX78" i="4"/>
  <c r="AX79" i="4"/>
  <c r="AX77" i="4"/>
  <c r="AX76" i="4"/>
  <c r="AX32" i="4"/>
  <c r="AX80" i="4"/>
  <c r="AX33" i="4"/>
  <c r="AX81" i="4"/>
  <c r="AX82" i="4"/>
  <c r="AX83" i="4"/>
  <c r="AX84" i="4"/>
  <c r="AX85" i="4"/>
  <c r="AX86" i="4"/>
  <c r="AX87" i="4"/>
  <c r="AX88" i="4"/>
  <c r="AX92" i="4"/>
  <c r="AX89" i="4"/>
  <c r="AX90" i="4"/>
  <c r="AX91" i="4"/>
  <c r="C43" i="3"/>
  <c r="C43" i="4"/>
  <c r="AW4" i="4"/>
  <c r="AY1" i="4"/>
  <c r="AY2" i="4" l="1"/>
  <c r="AY7" i="4"/>
  <c r="AY17" i="4"/>
  <c r="AY54" i="4"/>
  <c r="AY21" i="4"/>
  <c r="AY22" i="4"/>
  <c r="J22" i="4" s="1"/>
  <c r="AY37" i="4"/>
  <c r="AY93" i="4"/>
  <c r="J93" i="4" s="1"/>
  <c r="AY16" i="4"/>
  <c r="J16" i="4" s="1"/>
  <c r="AY94" i="4"/>
  <c r="AY5" i="4"/>
  <c r="AY34" i="4"/>
  <c r="AY95" i="4"/>
  <c r="AY40" i="4"/>
  <c r="J40" i="4" s="1"/>
  <c r="AY18" i="4"/>
  <c r="AY6" i="4"/>
  <c r="J6" i="4" s="1"/>
  <c r="AY66" i="4"/>
  <c r="J66" i="4" s="1"/>
  <c r="AY36" i="4"/>
  <c r="J36" i="4" s="1"/>
  <c r="AY35" i="4"/>
  <c r="AY19" i="4"/>
  <c r="AY55" i="4"/>
  <c r="AY20" i="4"/>
  <c r="J20" i="4" s="1"/>
  <c r="AY56" i="4"/>
  <c r="J56" i="4" s="1"/>
  <c r="AY48" i="4"/>
  <c r="J48" i="4" s="1"/>
  <c r="AY67" i="4"/>
  <c r="J67" i="4" s="1"/>
  <c r="AY39" i="4"/>
  <c r="J39" i="4" s="1"/>
  <c r="AY57" i="4"/>
  <c r="AY38" i="4"/>
  <c r="AY8" i="4"/>
  <c r="AY41" i="4"/>
  <c r="J41" i="4" s="1"/>
  <c r="AY23" i="4"/>
  <c r="J23" i="4" s="1"/>
  <c r="AY49" i="4"/>
  <c r="J49" i="4" s="1"/>
  <c r="AY68" i="4"/>
  <c r="J68" i="4" s="1"/>
  <c r="AY9" i="4"/>
  <c r="J9" i="4" s="1"/>
  <c r="AY42" i="4"/>
  <c r="AY69" i="4"/>
  <c r="AY50" i="4"/>
  <c r="AY24" i="4"/>
  <c r="J24" i="4" s="1"/>
  <c r="AY58" i="4"/>
  <c r="J58" i="4" s="1"/>
  <c r="AY43" i="4"/>
  <c r="J43" i="4" s="1"/>
  <c r="AY10" i="4"/>
  <c r="J10" i="4" s="1"/>
  <c r="AY51" i="4"/>
  <c r="J51" i="4" s="1"/>
  <c r="AY25" i="4"/>
  <c r="AY59" i="4"/>
  <c r="AY70" i="4"/>
  <c r="AY11" i="4"/>
  <c r="J11" i="4" s="1"/>
  <c r="AY26" i="4"/>
  <c r="J26" i="4" s="1"/>
  <c r="AY71" i="4"/>
  <c r="J71" i="4" s="1"/>
  <c r="AY60" i="4"/>
  <c r="J60" i="4" s="1"/>
  <c r="AY44" i="4"/>
  <c r="J44" i="4" s="1"/>
  <c r="AY52" i="4"/>
  <c r="AY72" i="4"/>
  <c r="AY12" i="4"/>
  <c r="AY61" i="4"/>
  <c r="J61" i="4" s="1"/>
  <c r="AY27" i="4"/>
  <c r="J27" i="4" s="1"/>
  <c r="AY45" i="4"/>
  <c r="J45" i="4" s="1"/>
  <c r="AY53" i="4"/>
  <c r="J53" i="4" s="1"/>
  <c r="AY62" i="4"/>
  <c r="J62" i="4" s="1"/>
  <c r="AY28" i="4"/>
  <c r="AY73" i="4"/>
  <c r="AY13" i="4"/>
  <c r="AY46" i="4"/>
  <c r="J46" i="4" s="1"/>
  <c r="AY74" i="4"/>
  <c r="J74" i="4" s="1"/>
  <c r="AY14" i="4"/>
  <c r="J14" i="4" s="1"/>
  <c r="AY29" i="4"/>
  <c r="J29" i="4" s="1"/>
  <c r="AY63" i="4"/>
  <c r="J63" i="4" s="1"/>
  <c r="AY75" i="4"/>
  <c r="AY65" i="4"/>
  <c r="AY64" i="4"/>
  <c r="J64" i="4" s="1"/>
  <c r="AY47" i="4"/>
  <c r="J47" i="4" s="1"/>
  <c r="AY31" i="4"/>
  <c r="J31" i="4" s="1"/>
  <c r="AY78" i="4"/>
  <c r="J78" i="4" s="1"/>
  <c r="AY30" i="4"/>
  <c r="J30" i="4" s="1"/>
  <c r="AY15" i="4"/>
  <c r="J15" i="4" s="1"/>
  <c r="AY77" i="4"/>
  <c r="AY79" i="4"/>
  <c r="AY76" i="4"/>
  <c r="J76" i="4" s="1"/>
  <c r="AY32" i="4"/>
  <c r="J32" i="4" s="1"/>
  <c r="AY81" i="4"/>
  <c r="J81" i="4" s="1"/>
  <c r="AY33" i="4"/>
  <c r="J33" i="4" s="1"/>
  <c r="AY80" i="4"/>
  <c r="J80" i="4" s="1"/>
  <c r="AY82" i="4"/>
  <c r="J82" i="4" s="1"/>
  <c r="AY83" i="4"/>
  <c r="AY84" i="4"/>
  <c r="AY85" i="4"/>
  <c r="J85" i="4" s="1"/>
  <c r="AY86" i="4"/>
  <c r="J86" i="4" s="1"/>
  <c r="AY88" i="4"/>
  <c r="J88" i="4" s="1"/>
  <c r="AY87" i="4"/>
  <c r="J87" i="4" s="1"/>
  <c r="AY89" i="4"/>
  <c r="J89" i="4" s="1"/>
  <c r="AY92" i="4"/>
  <c r="J92" i="4" s="1"/>
  <c r="AY90" i="4"/>
  <c r="AY91" i="4"/>
  <c r="C44" i="3"/>
  <c r="C44" i="4"/>
  <c r="AX4" i="4"/>
  <c r="J18" i="4" l="1"/>
  <c r="J37" i="4"/>
  <c r="J70" i="4"/>
  <c r="J13" i="4"/>
  <c r="J12" i="4"/>
  <c r="J50" i="4"/>
  <c r="J55" i="4"/>
  <c r="J91" i="4"/>
  <c r="J84" i="4"/>
  <c r="J79" i="4"/>
  <c r="J65" i="4"/>
  <c r="J73" i="4"/>
  <c r="J72" i="4"/>
  <c r="J59" i="4"/>
  <c r="J69" i="4"/>
  <c r="J38" i="4"/>
  <c r="J19" i="4"/>
  <c r="J34" i="4"/>
  <c r="J8" i="4"/>
  <c r="J95" i="4"/>
  <c r="J90" i="4"/>
  <c r="J83" i="4"/>
  <c r="J77" i="4"/>
  <c r="J75" i="4"/>
  <c r="J28" i="4"/>
  <c r="J52" i="4"/>
  <c r="J25" i="4"/>
  <c r="J42" i="4"/>
  <c r="J57" i="4"/>
  <c r="J35" i="4"/>
  <c r="J5" i="4"/>
  <c r="J94" i="4"/>
  <c r="J21" i="4"/>
  <c r="J54" i="4"/>
  <c r="J17" i="4"/>
  <c r="J7" i="4"/>
  <c r="C45" i="3"/>
  <c r="C45" i="4"/>
  <c r="AY4" i="4"/>
  <c r="J4" i="4" s="1"/>
  <c r="D10" i="6" l="1"/>
  <c r="D13" i="6" s="1"/>
  <c r="C10" i="6"/>
  <c r="C13" i="6" s="1"/>
  <c r="B10" i="6"/>
  <c r="B17" i="6" s="1"/>
  <c r="C46" i="3"/>
  <c r="C46" i="4"/>
  <c r="B13" i="6" l="1"/>
  <c r="C47" i="3"/>
  <c r="C47" i="4"/>
  <c r="C17" i="6" l="1"/>
  <c r="B19" i="6"/>
  <c r="C48" i="3"/>
  <c r="C48" i="4"/>
  <c r="B20" i="6" l="1"/>
  <c r="D17" i="6"/>
  <c r="D19" i="6" s="1"/>
  <c r="C19" i="6"/>
  <c r="C49" i="3"/>
  <c r="C49" i="4"/>
  <c r="C20" i="6" l="1"/>
  <c r="D20" i="6"/>
  <c r="C50" i="3"/>
  <c r="C50" i="4"/>
  <c r="C51" i="3" l="1"/>
  <c r="C51" i="4"/>
  <c r="C52" i="3" l="1"/>
  <c r="C52" i="4"/>
  <c r="C53" i="3" l="1"/>
  <c r="C53" i="4"/>
  <c r="C54" i="3" l="1"/>
  <c r="C54" i="4"/>
  <c r="C55" i="3" l="1"/>
  <c r="C55" i="4"/>
  <c r="C56" i="3" l="1"/>
  <c r="C56" i="4"/>
  <c r="C57" i="3" l="1"/>
  <c r="C57" i="4"/>
  <c r="C58" i="3" l="1"/>
  <c r="C58" i="4"/>
  <c r="C59" i="3" l="1"/>
  <c r="C59" i="4"/>
  <c r="C60" i="3" l="1"/>
  <c r="C60" i="4"/>
  <c r="C61" i="3" l="1"/>
  <c r="C61" i="4"/>
  <c r="C62" i="3" l="1"/>
  <c r="C62" i="4"/>
  <c r="C63" i="3" l="1"/>
  <c r="C63" i="4"/>
  <c r="C64" i="3" l="1"/>
  <c r="C64" i="4"/>
  <c r="C65" i="3" l="1"/>
  <c r="C65" i="4"/>
  <c r="C66" i="3" l="1"/>
  <c r="C66" i="4"/>
  <c r="C67" i="3" l="1"/>
  <c r="C67" i="4"/>
  <c r="C68" i="3" l="1"/>
  <c r="C68" i="4"/>
  <c r="C69" i="3" l="1"/>
  <c r="C69" i="4"/>
  <c r="C70" i="3" l="1"/>
  <c r="C70" i="4"/>
  <c r="C71" i="3" l="1"/>
  <c r="C71" i="4"/>
  <c r="C72" i="3" l="1"/>
  <c r="C72" i="4"/>
  <c r="C73" i="3" l="1"/>
  <c r="C73" i="4"/>
  <c r="C74" i="3" l="1"/>
  <c r="C74" i="4"/>
  <c r="C75" i="3" l="1"/>
  <c r="C75" i="4"/>
  <c r="C76" i="3" l="1"/>
  <c r="C76" i="4"/>
  <c r="C77" i="3" l="1"/>
  <c r="C77" i="4"/>
  <c r="C78" i="3" l="1"/>
  <c r="C78" i="4"/>
  <c r="C79" i="3" l="1"/>
  <c r="C79" i="4"/>
  <c r="C80" i="3" l="1"/>
  <c r="C80" i="4"/>
  <c r="C81" i="3" l="1"/>
  <c r="C81" i="4"/>
  <c r="C82" i="3" l="1"/>
  <c r="C82" i="4"/>
  <c r="C83" i="3" l="1"/>
  <c r="C83" i="4"/>
  <c r="C84" i="3" l="1"/>
  <c r="C84" i="4"/>
  <c r="C85" i="3" l="1"/>
  <c r="C85" i="4"/>
  <c r="C86" i="3" l="1"/>
  <c r="C86" i="4"/>
  <c r="C87" i="3" l="1"/>
  <c r="C87" i="4"/>
  <c r="C88" i="3" l="1"/>
  <c r="C88" i="4"/>
  <c r="C89" i="3" l="1"/>
  <c r="C89" i="4"/>
  <c r="C90" i="3" l="1"/>
  <c r="C90" i="4"/>
  <c r="C91" i="3" l="1"/>
  <c r="C91" i="4"/>
  <c r="C92" i="3" l="1"/>
  <c r="C92" i="4"/>
  <c r="C93" i="3" l="1"/>
  <c r="C93" i="4"/>
  <c r="C94" i="3" l="1"/>
  <c r="C95" i="4" s="1"/>
  <c r="C94"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D000000}" name="Connection36" type="4" refreshedVersion="6" deleted="1" background="1" saveData="1">
    <webPr sourceData="1" parsePre="1" consecutive="1" xl2000="1" htmlTables="1" htmlFormat="rtf"/>
  </connection>
  <connection id="2" xr16:uid="{00000000-0015-0000-FFFF-FFFF0E000000}" name="Connection37" type="4" refreshedVersion="6" deleted="1" background="1" saveData="1">
    <webPr sourceData="1" parsePre="1" consecutive="1" xl2000="1" htmlTables="1" htmlFormat="rtf"/>
  </connection>
</connections>
</file>

<file path=xl/sharedStrings.xml><?xml version="1.0" encoding="utf-8"?>
<sst xmlns="http://schemas.openxmlformats.org/spreadsheetml/2006/main" count="7069" uniqueCount="381">
  <si>
    <t>Source:</t>
  </si>
  <si>
    <t>Maturity</t>
  </si>
  <si>
    <t>Total</t>
  </si>
  <si>
    <t>OASI</t>
  </si>
  <si>
    <t>DI</t>
  </si>
  <si>
    <t>Special issues</t>
  </si>
  <si>
    <t>2024 - 2033</t>
  </si>
  <si>
    <t>2034 - 2035</t>
  </si>
  <si>
    <t>2024 - 2027</t>
  </si>
  <si>
    <t>2034 - 2036</t>
  </si>
  <si>
    <t>2024 - 2028</t>
  </si>
  <si>
    <t>2024 - 2031</t>
  </si>
  <si>
    <t>2024 - 2030</t>
  </si>
  <si>
    <t>2024 - 2034</t>
  </si>
  <si>
    <t>2024 - 2026</t>
  </si>
  <si>
    <t>2024 - 2025</t>
  </si>
  <si>
    <t>2026 - 2031</t>
  </si>
  <si>
    <t>2034 - 2037</t>
  </si>
  <si>
    <t>Certificates of indebtedness</t>
  </si>
  <si>
    <t>Total amount invested</t>
  </si>
  <si>
    <t>Investment type</t>
  </si>
  <si>
    <t xml:space="preserve">Average interest rate </t>
  </si>
  <si>
    <t>Rate (%)</t>
  </si>
  <si>
    <t>Investments held at the end of December 2022 by type of investment, interest rate, and trust fund</t>
  </si>
  <si>
    <t>(Amounts in thousands)</t>
  </si>
  <si>
    <t>https://www.ssa.gov/cgi-bin/investheld.cgi</t>
  </si>
  <si>
    <t>Transaction month</t>
  </si>
  <si>
    <t>Type of security</t>
  </si>
  <si>
    <t>Transaction</t>
  </si>
  <si>
    <t>Interest rate</t>
  </si>
  <si>
    <t>Maturity year</t>
  </si>
  <si>
    <t>Issue month</t>
  </si>
  <si>
    <t>Amount</t>
  </si>
  <si>
    <t>Jan</t>
  </si>
  <si>
    <t>SI certificates</t>
  </si>
  <si>
    <t>Acquire</t>
  </si>
  <si>
    <t>Redeem</t>
  </si>
  <si>
    <t>Feb</t>
  </si>
  <si>
    <t>Mar</t>
  </si>
  <si>
    <t>SI bonds</t>
  </si>
  <si>
    <t>Apr</t>
  </si>
  <si>
    <t>May</t>
  </si>
  <si>
    <t>Jun</t>
  </si>
  <si>
    <t>Jul</t>
  </si>
  <si>
    <t>Aug</t>
  </si>
  <si>
    <t>Sep</t>
  </si>
  <si>
    <t>Oct</t>
  </si>
  <si>
    <t>Nov</t>
  </si>
  <si>
    <t>Dec</t>
  </si>
  <si>
    <t>Key</t>
  </si>
  <si>
    <t>https://www.ssa.gov/OACT/ProgData/transactions.html</t>
  </si>
  <si>
    <t>Source</t>
  </si>
  <si>
    <t>List of Trust Fund Transactions Since 2008</t>
  </si>
  <si>
    <t>Summary of Social Security Trust Fund Transactions Since 2008</t>
  </si>
  <si>
    <t>Rate</t>
  </si>
  <si>
    <t>Book Value</t>
  </si>
  <si>
    <t>Asset #</t>
  </si>
  <si>
    <t>Subcategory #</t>
  </si>
  <si>
    <t>Valuation Date</t>
  </si>
  <si>
    <t>Tenor</t>
  </si>
  <si>
    <t>Subcategory</t>
  </si>
  <si>
    <t>Bond Type</t>
  </si>
  <si>
    <t>SI Bonds</t>
  </si>
  <si>
    <t>Summary</t>
  </si>
  <si>
    <t>Calculated</t>
  </si>
  <si>
    <t>Delta</t>
  </si>
  <si>
    <t>Social Security Granular Portfolio</t>
  </si>
  <si>
    <t>Portfolio Validation</t>
  </si>
  <si>
    <t>Purchase Year</t>
  </si>
  <si>
    <t>Transaction Year</t>
  </si>
  <si>
    <t>Duration Calculation</t>
  </si>
  <si>
    <t>Cash Flow Projection -&gt;</t>
  </si>
  <si>
    <t>Duration Vector</t>
  </si>
  <si>
    <t>Duration Yield</t>
  </si>
  <si>
    <t>Duration</t>
  </si>
  <si>
    <t>1. Inputs</t>
  </si>
  <si>
    <t>Table VI.G6.—Selected Economic Variables, Calendar Years 2021-2100</t>
  </si>
  <si>
    <t>[GDP and taxable payroll in billions]</t>
  </si>
  <si>
    <t>Compound</t>
  </si>
  <si>
    <t>Compound effective</t>
  </si>
  <si>
    <t>Gross</t>
  </si>
  <si>
    <t>new-issue</t>
  </si>
  <si>
    <t>trust-fund</t>
  </si>
  <si>
    <t>Adjusted</t>
  </si>
  <si>
    <t>Average</t>
  </si>
  <si>
    <t>Taxable</t>
  </si>
  <si>
    <t>domestic</t>
  </si>
  <si>
    <t>interest</t>
  </si>
  <si>
    <t>Calendar year</t>
  </si>
  <si>
    <r>
      <t>CPI </t>
    </r>
    <r>
      <rPr>
        <vertAlign val="superscript"/>
        <sz val="12"/>
        <color rgb="FF000000"/>
        <rFont val="Times New Roman"/>
        <family val="1"/>
      </rPr>
      <t>a</t>
    </r>
  </si>
  <si>
    <t>wage index </t>
  </si>
  <si>
    <r>
      <t>payroll </t>
    </r>
    <r>
      <rPr>
        <vertAlign val="superscript"/>
        <sz val="12"/>
        <color rgb="FF000000"/>
        <rFont val="Times New Roman"/>
        <family val="1"/>
      </rPr>
      <t>b</t>
    </r>
  </si>
  <si>
    <t xml:space="preserve">product </t>
  </si>
  <si>
    <r>
      <t>factor </t>
    </r>
    <r>
      <rPr>
        <vertAlign val="superscript"/>
        <sz val="12"/>
        <color rgb="FF000000"/>
        <rFont val="Times New Roman"/>
        <family val="1"/>
      </rPr>
      <t>c</t>
    </r>
  </si>
  <si>
    <r>
      <t>factor</t>
    </r>
    <r>
      <rPr>
        <vertAlign val="superscript"/>
        <sz val="12"/>
        <color rgb="FF000000"/>
        <rFont val="Times New Roman"/>
        <family val="1"/>
      </rPr>
      <t>d</t>
    </r>
  </si>
  <si>
    <t>Intermediate:</t>
  </si>
  <si>
    <t/>
  </si>
  <si>
    <t>Low-cost:</t>
  </si>
  <si>
    <t>High-cost:</t>
  </si>
  <si>
    <r>
      <t>Table VI.B1.—Long-Range OASDI Actuarial Balances  and Trust Fund Reserve Depletion Dates as Shown in the Trustees Reports for 1982-2022 under Intermediate Assumptions</t>
    </r>
    <r>
      <rPr>
        <b/>
        <vertAlign val="superscript"/>
        <sz val="12"/>
        <color rgb="FF000000"/>
        <rFont val="Times New Roman"/>
        <family val="1"/>
      </rPr>
      <t>a</t>
    </r>
  </si>
  <si>
    <t>[As a percentage of taxable payroll]</t>
  </si>
  <si>
    <t>Summarized</t>
  </si>
  <si>
    <t>Actuarial</t>
  </si>
  <si>
    <t>Change from</t>
  </si>
  <si>
    <t>Year of combined trust</t>
  </si>
  <si>
    <t>Year of report</t>
  </si>
  <si>
    <t>income rate</t>
  </si>
  <si>
    <t>cost rate</t>
  </si>
  <si>
    <r>
      <t>balance</t>
    </r>
    <r>
      <rPr>
        <vertAlign val="superscript"/>
        <sz val="12"/>
        <color rgb="FF000000"/>
        <rFont val="Times New Roman"/>
        <family val="1"/>
      </rPr>
      <t>b</t>
    </r>
  </si>
  <si>
    <r>
      <t>previous year</t>
    </r>
    <r>
      <rPr>
        <vertAlign val="superscript"/>
        <sz val="12"/>
        <color rgb="FF000000"/>
        <rFont val="Times New Roman"/>
        <family val="1"/>
      </rPr>
      <t>c</t>
    </r>
  </si>
  <si>
    <t>fund reserve depletion</t>
  </si>
  <si>
    <t>d</t>
  </si>
  <si>
    <t>solvent</t>
  </si>
  <si>
    <r>
      <t>Table IV.A1.—Operations of the OASI Trust Fund, Calendar Years 2017-2031</t>
    </r>
    <r>
      <rPr>
        <b/>
        <vertAlign val="superscript"/>
        <sz val="12"/>
        <color rgb="FF000000"/>
        <rFont val="Times New Roman"/>
        <family val="1"/>
      </rPr>
      <t xml:space="preserve">a </t>
    </r>
  </si>
  <si>
    <t>[Dollar amounts in billions]</t>
  </si>
  <si>
    <t>Income</t>
  </si>
  <si>
    <r>
      <t>Cost</t>
    </r>
    <r>
      <rPr>
        <vertAlign val="superscript"/>
        <sz val="12"/>
        <color rgb="FF000000"/>
        <rFont val="Times New Roman"/>
        <family val="1"/>
      </rPr>
      <t>b</t>
    </r>
  </si>
  <si>
    <r>
      <t>Asset Reserves</t>
    </r>
    <r>
      <rPr>
        <vertAlign val="superscript"/>
        <sz val="12"/>
        <color rgb="FF000000"/>
        <rFont val="Times New Roman"/>
        <family val="1"/>
      </rPr>
      <t>b</t>
    </r>
  </si>
  <si>
    <t>GF</t>
  </si>
  <si>
    <t>Admin-</t>
  </si>
  <si>
    <t>Net</t>
  </si>
  <si>
    <t>Net pay-</t>
  </si>
  <si>
    <t>reim-</t>
  </si>
  <si>
    <t>Taxa-</t>
  </si>
  <si>
    <t>istra-</t>
  </si>
  <si>
    <t>RRB</t>
  </si>
  <si>
    <t>increase</t>
  </si>
  <si>
    <t>Trust</t>
  </si>
  <si>
    <t>Calendar</t>
  </si>
  <si>
    <t>roll tax contri-</t>
  </si>
  <si>
    <t>burse-</t>
  </si>
  <si>
    <t>tion of</t>
  </si>
  <si>
    <t>Scheduled</t>
  </si>
  <si>
    <t>tive</t>
  </si>
  <si>
    <t>inter-</t>
  </si>
  <si>
    <t>during</t>
  </si>
  <si>
    <t>at end</t>
  </si>
  <si>
    <t>fund</t>
  </si>
  <si>
    <t>year</t>
  </si>
  <si>
    <t>Total </t>
  </si>
  <si>
    <r>
      <t>butions</t>
    </r>
    <r>
      <rPr>
        <vertAlign val="superscript"/>
        <sz val="12"/>
        <color rgb="FF000000"/>
        <rFont val="Times New Roman"/>
        <family val="1"/>
      </rPr>
      <t>c</t>
    </r>
  </si>
  <si>
    <r>
      <t>ments</t>
    </r>
    <r>
      <rPr>
        <vertAlign val="superscript"/>
        <sz val="12"/>
        <color rgb="FF000000"/>
        <rFont val="Times New Roman"/>
        <family val="1"/>
      </rPr>
      <t>d</t>
    </r>
  </si>
  <si>
    <r>
      <t>benefits</t>
    </r>
    <r>
      <rPr>
        <vertAlign val="superscript"/>
        <sz val="12"/>
        <color rgb="FF000000"/>
        <rFont val="Times New Roman"/>
        <family val="1"/>
      </rPr>
      <t>c e</t>
    </r>
  </si>
  <si>
    <t>interest </t>
  </si>
  <si>
    <t xml:space="preserve"> benefits </t>
  </si>
  <si>
    <t>costs</t>
  </si>
  <si>
    <t>change</t>
  </si>
  <si>
    <t xml:space="preserve">year </t>
  </si>
  <si>
    <t>of year</t>
  </si>
  <si>
    <r>
      <t>ratio</t>
    </r>
    <r>
      <rPr>
        <vertAlign val="superscript"/>
        <sz val="12"/>
        <color rgb="FF000000"/>
        <rFont val="Times New Roman"/>
        <family val="1"/>
      </rPr>
      <t>f</t>
    </r>
  </si>
  <si>
    <t>Historical data:</t>
  </si>
  <si>
    <t>g</t>
  </si>
  <si>
    <t>h</t>
  </si>
  <si>
    <r>
      <t>a</t>
    </r>
    <r>
      <rPr>
        <sz val="12"/>
        <color rgb="FF000000"/>
        <rFont val="Times New Roman"/>
        <family val="1"/>
      </rPr>
      <t xml:space="preserve"> The OASI Trust Fund reserves become depleted in the fourth quarter of 2031 under the high-cost assumptions. For any period during which reserves would be depleted, scheduled benefits could not be paid in full on a timely basis, income from taxing benefits would be less than would apply to scheduled benefits, and interest on trust fund reserves would be negligible. Appendix A presents a detailed description of the components of income and cost, along with complete historical values.</t>
    </r>
  </si>
  <si>
    <r>
      <t>b</t>
    </r>
    <r>
      <rPr>
        <sz val="12"/>
        <color rgb="FF000000"/>
        <rFont val="Times New Roman"/>
        <family val="1"/>
      </rPr>
      <t xml:space="preserve"> Amounts for 2020 and 2021 are adjusted to include in 2021 operations those benefit payments regularly scheduled in the law to be paid on January 3, 2021, which were actually paid on December 31, 2020 as required by the statutory provision for early benefit payments when the normal delivery date is on a weekend or holiday. Such shifts in payments across calendar years have occurred in the past, including in 2016, and will occur periodically in the future whenever January 3rd falls on a Sunday. In order to provide a consistent perspective on trust fund operations over time, all trust fund operations in each year reflect the 12 months of benefits that are regularly scheduled for payment in that year. </t>
    </r>
  </si>
  <si>
    <r>
      <t>c</t>
    </r>
    <r>
      <rPr>
        <sz val="12"/>
        <color rgb="FF000000"/>
        <rFont val="Times New Roman"/>
        <family val="1"/>
      </rPr>
      <t xml:space="preserve"> Includes adjustments for prior calendar years. For example, in June 2021, an unusually large negative adjustment to payroll tax contributions in the amount of $30.4 billion was made because payroll tax revenue credited to the trust fund in 2020 was based on estimates that did not anticipate effects of the pandemic and recession.</t>
    </r>
  </si>
  <si>
    <r>
      <t>d</t>
    </r>
    <r>
      <rPr>
        <sz val="12"/>
        <color rgb="FF000000"/>
        <rFont val="Times New Roman"/>
        <family val="1"/>
      </rPr>
      <t xml:space="preserve"> Includes reimbursements from the General Fund of the Treasury to the OASI Trust Fund for: (1) the cost of payroll tax credits provided to employees in 1984 and self-employed persons in 1984-89 by Public Law 98-21; (2) the cost in 2009-17 of excluding certain self-employment earnings from SECA taxes under Public Law 110-246; and (3) payroll tax revenue forgone under the provisions of Public Laws 111-147, 111-312, 112-78, and 112-96.</t>
    </r>
  </si>
  <si>
    <r>
      <t>e</t>
    </r>
    <r>
      <rPr>
        <sz val="12"/>
        <color rgb="FF000000"/>
        <rFont val="Times New Roman"/>
        <family val="1"/>
      </rPr>
      <t xml:space="preserve"> Revenue from taxation of benefits is the amount that would be assessed on benefit amounts scheduled in the law.</t>
    </r>
  </si>
  <si>
    <r>
      <t>f</t>
    </r>
    <r>
      <rPr>
        <sz val="12"/>
        <color rgb="FF000000"/>
        <rFont val="Times New Roman"/>
        <family val="1"/>
      </rPr>
      <t xml:space="preserve"> The “Trust fund ratio” column represents reserves at the beginning of a year (which are identical to reserves at the end of the prior year shown in the “Amount at end of year” column) as a percentage of cost for the year. The trust fund ratio at the beginning of 2032 is projected to be 46 percent for the intermediate, and 88 percent for the low-cost assumptions.</t>
    </r>
  </si>
  <si>
    <r>
      <t>g</t>
    </r>
    <r>
      <rPr>
        <sz val="12"/>
        <color rgb="FF000000"/>
        <rFont val="Times New Roman"/>
        <family val="1"/>
      </rPr>
      <t xml:space="preserve"> Between -$50 million and $50 million.</t>
    </r>
  </si>
  <si>
    <r>
      <t>h</t>
    </r>
    <r>
      <rPr>
        <sz val="12"/>
        <color rgb="FF000000"/>
        <rFont val="Times New Roman"/>
        <family val="1"/>
      </rPr>
      <t xml:space="preserve"> When the fund is depleted, values under current law would reflect permissible expenditures only, which would be less than the cost of scheduled benefits shown in this table.</t>
    </r>
  </si>
  <si>
    <t>Note: Components may not sum to totals because of rounding.</t>
  </si>
  <si>
    <r>
      <t>Table IV.A2.—Operations of the DI Trust Fund, Calendar Years 2017-2031</t>
    </r>
    <r>
      <rPr>
        <b/>
        <vertAlign val="superscript"/>
        <sz val="12"/>
        <color rgb="FF000000"/>
        <rFont val="Times New Roman"/>
        <family val="1"/>
      </rPr>
      <t>a</t>
    </r>
    <r>
      <rPr>
        <b/>
        <sz val="12"/>
        <color rgb="FF000000"/>
        <rFont val="Times New Roman"/>
        <family val="1"/>
      </rPr>
      <t xml:space="preserve"> </t>
    </r>
  </si>
  <si>
    <r>
      <t>benefits</t>
    </r>
    <r>
      <rPr>
        <vertAlign val="superscript"/>
        <sz val="12"/>
        <color rgb="FF000000"/>
        <rFont val="Times New Roman"/>
        <family val="1"/>
      </rPr>
      <t>c</t>
    </r>
    <r>
      <rPr>
        <sz val="12"/>
        <color rgb="FF000000"/>
        <rFont val="Times New Roman"/>
        <family val="1"/>
      </rPr>
      <t xml:space="preserve"> </t>
    </r>
    <r>
      <rPr>
        <vertAlign val="superscript"/>
        <sz val="12"/>
        <color rgb="FF000000"/>
        <rFont val="Times New Roman"/>
        <family val="1"/>
      </rPr>
      <t>e</t>
    </r>
  </si>
  <si>
    <r>
      <t>a</t>
    </r>
    <r>
      <rPr>
        <sz val="12"/>
        <color rgb="FF000000"/>
        <rFont val="Times New Roman"/>
        <family val="1"/>
      </rPr>
      <t xml:space="preserve"> Appendix A presents a detailed description of the components of income and cost, along with complete historical values.</t>
    </r>
  </si>
  <si>
    <r>
      <t>c</t>
    </r>
    <r>
      <rPr>
        <sz val="12"/>
        <color rgb="FF000000"/>
        <rFont val="Times New Roman"/>
        <family val="1"/>
      </rPr>
      <t xml:space="preserve"> Includes adjustments for prior calendar years. For example, in June 2021, an unusually large negative adjustment to payroll tax contributions in the amount of $5.2 billion was made because payroll tax revenue credited to the trust fund in 2020 was based on estimates that did not anticipate effects of the pandemic and recession.</t>
    </r>
  </si>
  <si>
    <r>
      <t>d</t>
    </r>
    <r>
      <rPr>
        <sz val="12"/>
        <color rgb="FF000000"/>
        <rFont val="Times New Roman"/>
        <family val="1"/>
      </rPr>
      <t xml:space="preserve"> Includes reimbursements from the General Fund of the Treasury to the DI Trust Fund for: (1) the cost of payroll tax credits provided to employees in 1984 and self-employed persons in 1984-89 by Public Law 98-21; (2) the cost in 2009-17 of excluding certain self-employment earnings from SECA taxes under Public Law 110‑246; and (3) payroll tax revenue forgone under the provisions of Public Laws 111-147, 111-312, 112‑78, and 112-96.</t>
    </r>
  </si>
  <si>
    <r>
      <t>f</t>
    </r>
    <r>
      <rPr>
        <sz val="12"/>
        <color rgb="FF000000"/>
        <rFont val="Times New Roman"/>
        <family val="1"/>
      </rPr>
      <t xml:space="preserve"> The “Trust fund ratio” column represents reserves at the beginning of a year (which are identical to reserves at the end of the prior year shown in the “Amount at end of year” column) as a percentage of cost for the year. The trust fund ratio at the beginning of 2032 is projected to be 157 percent for the intermediate, 346 percent for the low-cost, and 7 percent for the high-cost assumptions.</t>
    </r>
  </si>
  <si>
    <t>Table IV.A3.—Operations of the Combined OASI and DI Trust Funds,</t>
  </si>
  <si>
    <r>
      <t>Calendar Years 2017-2031 </t>
    </r>
    <r>
      <rPr>
        <b/>
        <vertAlign val="superscript"/>
        <sz val="12"/>
        <color rgb="FF000000"/>
        <rFont val="Times New Roman"/>
        <family val="1"/>
      </rPr>
      <t xml:space="preserve">a </t>
    </r>
  </si>
  <si>
    <r>
      <t>a</t>
    </r>
    <r>
      <rPr>
        <sz val="12"/>
        <color rgb="FF000000"/>
        <rFont val="Times New Roman"/>
        <family val="1"/>
      </rPr>
      <t xml:space="preserve"> The OASDI Trust Fund reserves become depleted in the fourth quarter of 2031 under the high-cost assumptions. For any period during which reserves would be depleted, scheduled benefits could not be paid in full on a timely basis, income from taxing benefits would be less than would apply to scheduled benefits, and interest on trust fund reserves would be negligible. Appendix A presents a detailed description of the components of income and cost, along with complete historical values.</t>
    </r>
  </si>
  <si>
    <r>
      <t>c</t>
    </r>
    <r>
      <rPr>
        <sz val="12"/>
        <color rgb="FF000000"/>
        <rFont val="Times New Roman"/>
        <family val="1"/>
      </rPr>
      <t xml:space="preserve"> Includes adjustments for prior calendar years. For example, in June 2021, an unusually large negative adjustment to payroll tax contributions in the amount of $35.5 billion was made because payroll tax revenue credited to the trust funds in 2020 was based on estimates that did not anticipate effects of the pandemic and recession.</t>
    </r>
  </si>
  <si>
    <r>
      <t>d</t>
    </r>
    <r>
      <rPr>
        <sz val="12"/>
        <color rgb="FF000000"/>
        <rFont val="Times New Roman"/>
        <family val="1"/>
      </rPr>
      <t xml:space="preserve"> Includes reimbursements from the General Fund of the Treasury to the OASI and DI Trust Funds for: (1) the cost of payroll tax credits provided to employees in 1984 and self-employed persons in 1984-89 by Public Law 98-21; (2) the cost in 2009‑17 of excluding certain self-employment earnings from SECA taxes under Public Law 110‑246; and (3) payroll tax revenue forgone under the provisions of Public Laws 111-147, 111-312, 112-78, and 112-96.</t>
    </r>
  </si>
  <si>
    <r>
      <t>f</t>
    </r>
    <r>
      <rPr>
        <sz val="12"/>
        <color rgb="FF000000"/>
        <rFont val="Times New Roman"/>
        <family val="1"/>
      </rPr>
      <t xml:space="preserve"> The “Trust fund ratio” column represents reserves at the beginning of a year (which are identical to reserves at the end of the prior year shown in the “Amount at end of year” column) as a percentage of cost for the year. The trust fund ratio at the beginning of 2032 is projected to be 57 percent for the intermediate, and 111 percent for the low-cost assumptions.</t>
    </r>
  </si>
  <si>
    <t>Table IV.A4.—Reasons for Change in Trust Fund (Unfunded Obligation) Ratios</t>
  </si>
  <si>
    <t>at the Beginning of the Tenth Year of Projection Under Intermediate Assumptions</t>
  </si>
  <si>
    <t>[In percent]</t>
  </si>
  <si>
    <t>OASI and DI</t>
  </si>
  <si>
    <t>Trust Funds,</t>
  </si>
  <si>
    <t>Item</t>
  </si>
  <si>
    <t xml:space="preserve">Trust Fund </t>
  </si>
  <si>
    <t>combined</t>
  </si>
  <si>
    <t>Trust fund ratio shown in last year’s report for calendar year 2030</t>
  </si>
  <si>
    <t xml:space="preserve">     Change in trust fund ratio due to changes in: </t>
  </si>
  <si>
    <t xml:space="preserve">Legislation and regulations </t>
  </si>
  <si>
    <t>a</t>
  </si>
  <si>
    <t xml:space="preserve">Valuation period </t>
  </si>
  <si>
    <t xml:space="preserve">Demographic data and assumptions </t>
  </si>
  <si>
    <t xml:space="preserve">Economic data and assumptions </t>
  </si>
  <si>
    <t xml:space="preserve">Programmatic data and assumptions </t>
  </si>
  <si>
    <t xml:space="preserve">Projection methods and data </t>
  </si>
  <si>
    <t xml:space="preserve">Total change in trust fund ratio </t>
  </si>
  <si>
    <t>Trust fund ratio shown in this report for calendar year 2031</t>
  </si>
  <si>
    <r>
      <t>a</t>
    </r>
    <r>
      <rPr>
        <sz val="12"/>
        <color rgb="FF000000"/>
        <rFont val="Times New Roman"/>
        <family val="1"/>
      </rPr>
      <t xml:space="preserve"> Between -0.5 and 0.5 percent.</t>
    </r>
  </si>
  <si>
    <t>Table IV.B1.—Annual Income Rates, Cost Rates, and Balances,</t>
  </si>
  <si>
    <t>Calendar Years 1990-2100</t>
  </si>
  <si>
    <t>OASDI</t>
  </si>
  <si>
    <t>Cost</t>
  </si>
  <si>
    <r>
      <t>rate </t>
    </r>
    <r>
      <rPr>
        <vertAlign val="superscript"/>
        <sz val="12"/>
        <color rgb="FF000000"/>
        <rFont val="Times New Roman"/>
        <family val="1"/>
      </rPr>
      <t>a</t>
    </r>
  </si>
  <si>
    <r>
      <t>rate</t>
    </r>
    <r>
      <rPr>
        <vertAlign val="superscript"/>
        <sz val="12"/>
        <color rgb="FF000000"/>
        <rFont val="Times New Roman"/>
        <family val="1"/>
      </rPr>
      <t>b</t>
    </r>
  </si>
  <si>
    <r>
      <t>Balance</t>
    </r>
    <r>
      <rPr>
        <vertAlign val="superscript"/>
        <sz val="12"/>
        <color rgb="FF000000"/>
        <rFont val="Times New Roman"/>
        <family val="1"/>
      </rPr>
      <t>b</t>
    </r>
    <r>
      <rPr>
        <sz val="12"/>
        <color rgb="FF000000"/>
        <rFont val="Times New Roman"/>
        <family val="1"/>
      </rPr>
      <t> </t>
    </r>
  </si>
  <si>
    <t>c</t>
  </si>
  <si>
    <t>First year balance becomes</t>
  </si>
  <si>
    <t>negative and remains negative</t>
  </si>
  <si>
    <t>throughout the 75-year</t>
  </si>
  <si>
    <t xml:space="preserve">projection period </t>
  </si>
  <si>
    <t>e</t>
  </si>
  <si>
    <t>High-cost (Cont.):</t>
  </si>
  <si>
    <r>
      <t>a</t>
    </r>
    <r>
      <rPr>
        <sz val="12"/>
        <color rgb="FF000000"/>
        <rFont val="Times New Roman"/>
        <family val="1"/>
      </rPr>
      <t xml:space="preserve"> Income rates include certain reimbursements from the General Fund of the Treasury.</t>
    </r>
  </si>
  <si>
    <r>
      <t>b</t>
    </r>
    <r>
      <rPr>
        <sz val="12"/>
        <color rgb="FF000000"/>
        <rFont val="Times New Roman"/>
        <family val="1"/>
      </rPr>
      <t xml:space="preserve"> Benefit payments scheduled to be paid on January 3 are actually paid on December 31 as required by the statutory provision for early delivery of benefit payments when the normal payment delivery date is a Saturday, Sunday, or legal public holiday. For comparability with the values for historical years and the projections in this report, all trust fund operations and asset reserves reflect the 12 months of benefits scheduled for payment each year.</t>
    </r>
  </si>
  <si>
    <r>
      <t>c</t>
    </r>
    <r>
      <rPr>
        <sz val="12"/>
        <color rgb="FF000000"/>
        <rFont val="Times New Roman"/>
        <family val="1"/>
      </rPr>
      <t xml:space="preserve"> Between 0 and 0.005 percent of taxable payroll.</t>
    </r>
  </si>
  <si>
    <r>
      <t>d</t>
    </r>
    <r>
      <rPr>
        <sz val="12"/>
        <color rgb="FF000000"/>
        <rFont val="Times New Roman"/>
        <family val="1"/>
      </rPr>
      <t xml:space="preserve"> The annual balance is projected to be negative for a temporary period and then return to positive levels before the end of the projection period.</t>
    </r>
  </si>
  <si>
    <r>
      <t>e</t>
    </r>
    <r>
      <rPr>
        <sz val="12"/>
        <color rgb="FF000000"/>
        <rFont val="Times New Roman"/>
        <family val="1"/>
      </rPr>
      <t xml:space="preserve"> The annual balance is projected to be positive throughout the entire 75-year projection period.</t>
    </r>
  </si>
  <si>
    <t>Notes:</t>
  </si>
  <si>
    <t>1. The income rate excludes interest income.</t>
  </si>
  <si>
    <t>2. Revisions of taxable payroll may change some historical values.</t>
  </si>
  <si>
    <t>3. Components may not sum to totals because of rounding.</t>
  </si>
  <si>
    <t>Table IV.B2.—Components of Annual Income Rates, Calendar Years 1990-2100</t>
  </si>
  <si>
    <t>Tax-ation</t>
  </si>
  <si>
    <t xml:space="preserve">General </t>
  </si>
  <si>
    <t>of</t>
  </si>
  <si>
    <t>Fund</t>
  </si>
  <si>
    <t>bene-</t>
  </si>
  <si>
    <t>Reimburse-</t>
  </si>
  <si>
    <t>Payroll tax</t>
  </si>
  <si>
    <r>
      <t>fits</t>
    </r>
    <r>
      <rPr>
        <vertAlign val="superscript"/>
        <sz val="12"/>
        <color rgb="FF000000"/>
        <rFont val="Times New Roman"/>
        <family val="1"/>
      </rPr>
      <t>a</t>
    </r>
  </si>
  <si>
    <r>
      <t xml:space="preserve">ments </t>
    </r>
    <r>
      <rPr>
        <vertAlign val="superscript"/>
        <sz val="12"/>
        <color theme="1"/>
        <rFont val="Times New Roman"/>
        <family val="1"/>
      </rPr>
      <t>b</t>
    </r>
  </si>
  <si>
    <r>
      <t>Total</t>
    </r>
    <r>
      <rPr>
        <vertAlign val="superscript"/>
        <sz val="12"/>
        <color rgb="FF000000"/>
        <rFont val="Times New Roman"/>
        <family val="1"/>
      </rPr>
      <t>c</t>
    </r>
  </si>
  <si>
    <r>
      <t>a</t>
    </r>
    <r>
      <rPr>
        <sz val="12"/>
        <color rgb="FF000000"/>
        <rFont val="Times New Roman"/>
        <family val="1"/>
      </rPr>
      <t xml:space="preserve"> Revenue from taxation of benefits is the amount that would be assessed on benefit amounts scheduled in the law.</t>
    </r>
  </si>
  <si>
    <r>
      <t>b</t>
    </r>
    <r>
      <rPr>
        <sz val="12"/>
        <color rgb="FF000000"/>
        <rFont val="Times New Roman"/>
        <family val="1"/>
      </rPr>
      <t xml:space="preserve"> Includes payroll tax revenue forgone under the provisions of Public Laws 111-147, 111-312, 112-78, and 112‑96, and other miscellaneous reimbursements.</t>
    </r>
  </si>
  <si>
    <r>
      <t>c</t>
    </r>
    <r>
      <rPr>
        <sz val="12"/>
        <color rgb="FF000000"/>
        <rFont val="Times New Roman"/>
        <family val="1"/>
      </rPr>
      <t xml:space="preserve"> Values exclude interest income.</t>
    </r>
  </si>
  <si>
    <r>
      <t>d</t>
    </r>
    <r>
      <rPr>
        <sz val="12"/>
        <color rgb="FF000000"/>
        <rFont val="Times New Roman"/>
        <family val="1"/>
      </rPr>
      <t xml:space="preserve"> Between 0 and 0.005 percent of taxable payroll.</t>
    </r>
  </si>
  <si>
    <t>Table IV.B3.—Covered Workers and Beneficiaries, Calendar Years 1945-2100</t>
  </si>
  <si>
    <t>Covered</t>
  </si>
  <si>
    <t>OASDI beneficiaries</t>
  </si>
  <si>
    <r>
      <t>Beneficiaries </t>
    </r>
    <r>
      <rPr>
        <vertAlign val="superscript"/>
        <sz val="12"/>
        <color rgb="FF000000"/>
        <rFont val="Times New Roman"/>
        <family val="1"/>
      </rPr>
      <t>b</t>
    </r>
    <r>
      <rPr>
        <sz val="12"/>
        <color rgb="FF000000"/>
        <rFont val="Times New Roman"/>
        <family val="1"/>
      </rPr>
      <t xml:space="preserve"> (in thousands)</t>
    </r>
  </si>
  <si>
    <t>workers per</t>
  </si>
  <si>
    <t>per 100</t>
  </si>
  <si>
    <r>
      <t>workers </t>
    </r>
    <r>
      <rPr>
        <vertAlign val="superscript"/>
        <sz val="12"/>
        <color rgb="FF000000"/>
        <rFont val="Times New Roman"/>
        <family val="1"/>
      </rPr>
      <t>a</t>
    </r>
  </si>
  <si>
    <t>covered</t>
  </si>
  <si>
    <t>(in thousands)</t>
  </si>
  <si>
    <r>
      <t>OASDI</t>
    </r>
    <r>
      <rPr>
        <vertAlign val="superscript"/>
        <sz val="12"/>
        <color rgb="FF000000"/>
        <rFont val="Times New Roman"/>
        <family val="1"/>
      </rPr>
      <t>c</t>
    </r>
  </si>
  <si>
    <t xml:space="preserve">beneficiary </t>
  </si>
  <si>
    <t>workers</t>
  </si>
  <si>
    <t xml:space="preserve">- </t>
  </si>
  <si>
    <r>
      <t>a</t>
    </r>
    <r>
      <rPr>
        <sz val="12"/>
        <color rgb="FF000000"/>
        <rFont val="Times New Roman"/>
        <family val="1"/>
      </rPr>
      <t xml:space="preserve"> Workers who are paid at some time during the year for employment on which OASDI taxes are due.</t>
    </r>
  </si>
  <si>
    <r>
      <t>b</t>
    </r>
    <r>
      <rPr>
        <sz val="12"/>
        <color rgb="FF000000"/>
        <rFont val="Times New Roman"/>
        <family val="1"/>
      </rPr>
      <t xml:space="preserve"> Beneficiaries with monthly benefits in current-payment status as of June 30.</t>
    </r>
  </si>
  <si>
    <r>
      <t>c</t>
    </r>
    <r>
      <rPr>
        <sz val="12"/>
        <color rgb="FF000000"/>
        <rFont val="Times New Roman"/>
        <family val="1"/>
      </rPr>
      <t xml:space="preserve"> This column is the sum of OASI and DI beneficiaries. A small number of beneficiaries receive benefits from both funds.</t>
    </r>
  </si>
  <si>
    <t>1. The number of beneficiaries does not include uninsured individuals who received benefits under section 228 of the Social Security Act. The General Fund of the Treasury reimbursed the trust funds for the costs of most of these individuals.</t>
  </si>
  <si>
    <t>2. Historical covered worker and beneficiary data are subject to revision.</t>
  </si>
  <si>
    <r>
      <t>Table IV.B4.—Trust Fund Ratios, Calendar Years 2022-2100</t>
    </r>
    <r>
      <rPr>
        <b/>
        <vertAlign val="superscript"/>
        <sz val="12"/>
        <color rgb="FF000000"/>
        <rFont val="Times New Roman"/>
        <family val="1"/>
      </rPr>
      <t>a</t>
    </r>
  </si>
  <si>
    <t>Intermediate</t>
  </si>
  <si>
    <t>Low-cost</t>
  </si>
  <si>
    <t>High-cost</t>
  </si>
  <si>
    <t xml:space="preserve">OASI </t>
  </si>
  <si>
    <t xml:space="preserve">OASDI </t>
  </si>
  <si>
    <t>b</t>
  </si>
  <si>
    <t>Trust fund reserves permanently become</t>
  </si>
  <si>
    <t xml:space="preserve">depleted in </t>
  </si>
  <si>
    <t>Payable benefits as percent of scheduled benefits:</t>
  </si>
  <si>
    <t>At the time of permanent reserve</t>
  </si>
  <si>
    <t xml:space="preserve">depletion </t>
  </si>
  <si>
    <t xml:space="preserve">For 2096 </t>
  </si>
  <si>
    <r>
      <t>a</t>
    </r>
    <r>
      <rPr>
        <sz val="12"/>
        <color rgb="FF000000"/>
        <rFont val="Times New Roman"/>
        <family val="1"/>
      </rPr>
      <t xml:space="preserve"> Benefit payments scheduled to be paid on January 3 are actually paid on December 31 as required by the statutory provision for early delivery of benefit payments when the normal payment delivery date is a Saturday, Sunday, or legal public holiday. For comparability with the values for historical years and the projections in this report, all trust fund ratios reflect the 12 months of benefits scheduled for payment each year.</t>
    </r>
  </si>
  <si>
    <r>
      <t>b</t>
    </r>
    <r>
      <rPr>
        <sz val="12"/>
        <color rgb="FF000000"/>
        <rFont val="Times New Roman"/>
        <family val="1"/>
      </rPr>
      <t xml:space="preserve"> Trust fund reserves would be depleted at the beginning of this year.</t>
    </r>
  </si>
  <si>
    <r>
      <t>c</t>
    </r>
    <r>
      <rPr>
        <sz val="12"/>
        <color rgb="FF000000"/>
        <rFont val="Times New Roman"/>
        <family val="1"/>
      </rPr>
      <t xml:space="preserve"> Trust fund reserves would not be depleted within the projection period.</t>
    </r>
  </si>
  <si>
    <r>
      <t>d</t>
    </r>
    <r>
      <rPr>
        <sz val="12"/>
        <color rgb="FF000000"/>
        <rFont val="Times New Roman"/>
        <family val="1"/>
      </rPr>
      <t xml:space="preserve"> Trust fund reserves would be depleted for a temporary period, and return to positive levels before the end of the period.</t>
    </r>
  </si>
  <si>
    <t>Note: The definition of trust fund ratio appears in the Glossary. The ratios shown for the combined trust funds for years after reserve depletion of either the DI or OASI Trust Fund are hypothetical.</t>
  </si>
  <si>
    <t>Table IV.B5.—Components of Summarized Income Rates and Cost Rates,</t>
  </si>
  <si>
    <t>Calendar Years 2022-2096</t>
  </si>
  <si>
    <t>Summarized income rate</t>
  </si>
  <si>
    <t>Summarized cost rate</t>
  </si>
  <si>
    <t>Non-interest</t>
  </si>
  <si>
    <t>Beginning</t>
  </si>
  <si>
    <t>Ending target</t>
  </si>
  <si>
    <t>Valuation period</t>
  </si>
  <si>
    <t xml:space="preserve"> income</t>
  </si>
  <si>
    <r>
      <t>asset reserves</t>
    </r>
    <r>
      <rPr>
        <vertAlign val="superscript"/>
        <sz val="12"/>
        <color rgb="FF000000"/>
        <rFont val="Times New Roman"/>
        <family val="1"/>
      </rPr>
      <t>a</t>
    </r>
  </si>
  <si>
    <r>
      <t>Cost</t>
    </r>
    <r>
      <rPr>
        <vertAlign val="superscript"/>
        <sz val="12"/>
        <color rgb="FF000000"/>
        <rFont val="Times New Roman"/>
        <family val="1"/>
      </rPr>
      <t>a</t>
    </r>
  </si>
  <si>
    <r>
      <t>fund</t>
    </r>
    <r>
      <rPr>
        <vertAlign val="superscript"/>
        <sz val="12"/>
        <color rgb="FF000000"/>
        <rFont val="Times New Roman"/>
        <family val="1"/>
      </rPr>
      <t>a</t>
    </r>
  </si>
  <si>
    <t xml:space="preserve">balance </t>
  </si>
  <si>
    <t>OASI:</t>
  </si>
  <si>
    <t xml:space="preserve">2022-46 </t>
  </si>
  <si>
    <t xml:space="preserve">2022-71 </t>
  </si>
  <si>
    <t xml:space="preserve">2022-96 </t>
  </si>
  <si>
    <t>DI:</t>
  </si>
  <si>
    <t>OASDI:</t>
  </si>
  <si>
    <r>
      <t>a</t>
    </r>
    <r>
      <rPr>
        <sz val="12"/>
        <color rgb="FF000000"/>
        <rFont val="Times New Roman"/>
        <family val="1"/>
      </rPr>
      <t xml:space="preserve"> Benefit payments scheduled to be paid on January 3 are actually paid on December 31 as required by the statutory provision for early delivery of benefit payments when the normal payment delivery date is a Saturday, Sunday, or legal public holiday. For comparability with the values for historical years and the projections in this report, all trust fund operations and asset reserves reflect the 12 months of benefits scheduled for payment each year.</t>
    </r>
  </si>
  <si>
    <r>
      <t>b</t>
    </r>
    <r>
      <rPr>
        <sz val="12"/>
        <color rgb="FF000000"/>
        <rFont val="Times New Roman"/>
        <family val="1"/>
      </rPr>
      <t xml:space="preserve"> Between 0 and 0.005 percent of taxable payroll.</t>
    </r>
  </si>
  <si>
    <t>Table IV.B6.—Components of 75-Year Actuarial Balance and Unfunded Obligation</t>
  </si>
  <si>
    <t>Under Intermediate Assumptions</t>
  </si>
  <si>
    <t>Present value as of January 1, 2022 (in billions):</t>
  </si>
  <si>
    <t>A.</t>
  </si>
  <si>
    <t xml:space="preserve">Payroll tax revenue </t>
  </si>
  <si>
    <t>B.</t>
  </si>
  <si>
    <t xml:space="preserve">Reimbursements from general revenue </t>
  </si>
  <si>
    <t>C.</t>
  </si>
  <si>
    <t xml:space="preserve">Taxation of benefits revenue </t>
  </si>
  <si>
    <t>D.</t>
  </si>
  <si>
    <t xml:space="preserve">Non-interest income (A + B + C) </t>
  </si>
  <si>
    <t>E.</t>
  </si>
  <si>
    <t xml:space="preserve">Cost </t>
  </si>
  <si>
    <t>F.</t>
  </si>
  <si>
    <t xml:space="preserve">Cost minus non-interest income (E - D) </t>
  </si>
  <si>
    <t>G.</t>
  </si>
  <si>
    <t xml:space="preserve">Trust fund asset reserves at start of period </t>
  </si>
  <si>
    <t>H.</t>
  </si>
  <si>
    <t xml:space="preserve">Open-group unfunded obligation (F - G) </t>
  </si>
  <si>
    <t>I.</t>
  </si>
  <si>
    <r>
      <t>Ending target trust fund</t>
    </r>
    <r>
      <rPr>
        <vertAlign val="superscript"/>
        <sz val="12"/>
        <color rgb="FF000000"/>
        <rFont val="Times New Roman"/>
        <family val="1"/>
      </rPr>
      <t>b</t>
    </r>
  </si>
  <si>
    <t>J.</t>
  </si>
  <si>
    <t>Income minus cost, plus reserves at start of period, minus</t>
  </si>
  <si>
    <t xml:space="preserve">ending target trust fund (D - E + G - I = - H - I) </t>
  </si>
  <si>
    <t>K.</t>
  </si>
  <si>
    <t xml:space="preserve">Taxable payroll </t>
  </si>
  <si>
    <t>Percent of taxable payroll:</t>
  </si>
  <si>
    <t xml:space="preserve">Actuarial balance (100 × J ÷ K) </t>
  </si>
  <si>
    <r>
      <t>a</t>
    </r>
    <r>
      <rPr>
        <sz val="12"/>
        <color rgb="FF000000"/>
        <rFont val="Times New Roman"/>
        <family val="1"/>
      </rPr>
      <t xml:space="preserve"> Less than $0.5 billion.</t>
    </r>
  </si>
  <si>
    <r>
      <t>b</t>
    </r>
    <r>
      <rPr>
        <sz val="12"/>
        <color rgb="FF000000"/>
        <rFont val="Times New Roman"/>
        <family val="1"/>
      </rPr>
      <t xml:space="preserve"> The calculation of the actuarial balance includes the cost of accumulating a target trust fund reserve equal to 100 percent of annual cost at the end of the period.</t>
    </r>
  </si>
  <si>
    <t>Table IV.B7.—Reasons for Change in the 75-Year Actuarial Balance,</t>
  </si>
  <si>
    <t>Based on Intermediate Assumptions</t>
  </si>
  <si>
    <t>Shown in last year’s report:</t>
  </si>
  <si>
    <t xml:space="preserve">Income rate </t>
  </si>
  <si>
    <t xml:space="preserve">Cost rate </t>
  </si>
  <si>
    <t xml:space="preserve">Actuarial balance </t>
  </si>
  <si>
    <t>Changes in actuarial balance due to changes in:</t>
  </si>
  <si>
    <t xml:space="preserve">Legislation / Regulation </t>
  </si>
  <si>
    <r>
      <t>Valuation period </t>
    </r>
    <r>
      <rPr>
        <vertAlign val="superscript"/>
        <sz val="12"/>
        <color rgb="FF000000"/>
        <rFont val="Times New Roman"/>
        <family val="1"/>
      </rPr>
      <t>a</t>
    </r>
  </si>
  <si>
    <t xml:space="preserve">Disability data and assumptions </t>
  </si>
  <si>
    <t xml:space="preserve">Methods and programmatic data </t>
  </si>
  <si>
    <t xml:space="preserve">Total change in actuarial balance </t>
  </si>
  <si>
    <t>Shown in this report:</t>
  </si>
  <si>
    <r>
      <t>a</t>
    </r>
    <r>
      <rPr>
        <sz val="12"/>
        <color rgb="FF000000"/>
        <rFont val="Times New Roman"/>
        <family val="1"/>
      </rPr>
      <t xml:space="preserve"> The change in the 75-year valuation period from last year’s report to this report means that the 75-year actuarial balance now includes the relatively large negative annual balance for 2096. This change in the valuation period results in a larger long-range actuarial deficit. The actuarial deficit includes the trust fund reserve at the beginning of the projection period.</t>
    </r>
  </si>
  <si>
    <t>Year</t>
  </si>
  <si>
    <t>Cost Rate</t>
  </si>
  <si>
    <t>Taxable Payroll</t>
  </si>
  <si>
    <t>Liability Cash Flow</t>
  </si>
  <si>
    <t>t</t>
  </si>
  <si>
    <t>Units: Billions of $</t>
  </si>
  <si>
    <t>Liability Duration</t>
  </si>
  <si>
    <t>Check</t>
  </si>
  <si>
    <t>Adj Income Rate*</t>
  </si>
  <si>
    <t>* Adjusted to exclude interest income, since projections are only until 2031 set years 2032 onwards equal to projected income rates (which will not have interest interest since Trust fund ran out of money)</t>
  </si>
  <si>
    <t>50-year Liability Duration</t>
  </si>
  <si>
    <t>15-year Liability Duration</t>
  </si>
  <si>
    <t>30-year Liability Duration</t>
  </si>
  <si>
    <t>2. Summary</t>
  </si>
  <si>
    <t>Asset Duration</t>
  </si>
  <si>
    <t>Mismatch</t>
  </si>
  <si>
    <t>15-Year</t>
  </si>
  <si>
    <t>30-Year</t>
  </si>
  <si>
    <t>50-Year</t>
  </si>
  <si>
    <t>Cost Rate Adjustment</t>
  </si>
  <si>
    <t>&lt;- To stress COLA</t>
  </si>
  <si>
    <t>Not used in analysis</t>
  </si>
  <si>
    <t>Table x: Asset - Liability Match with 4% Interest Rate</t>
  </si>
  <si>
    <t>Asset Sensitivity</t>
  </si>
  <si>
    <t>Liability Sensitivity</t>
  </si>
  <si>
    <t>Table 3: Asset - Liability Sensitivity with 4% Interest Rate</t>
  </si>
  <si>
    <t>$ Billions</t>
  </si>
  <si>
    <t>Estimated Impact (0.1% Decrease)</t>
  </si>
  <si>
    <t>&lt;- Not 1 to 1 since liabiliity valuation &gt; assets valuation</t>
  </si>
  <si>
    <t>- In this workbook I provide calculations for both the asset and liability duration.</t>
  </si>
  <si>
    <t>- Calculation tabs are in blue and data inputs are in green.</t>
  </si>
  <si>
    <t>- I estimate the asset cash flows based on Social Security's portfolio as of 12/31/2022</t>
  </si>
  <si>
    <t>- I estimate the liability cash flows based on Social Security's 2022 report projection tables</t>
  </si>
  <si>
    <t>2. Sheets</t>
  </si>
  <si>
    <t>1. Purpose:</t>
  </si>
  <si>
    <t>Name</t>
  </si>
  <si>
    <t>Asset Duration Calculation</t>
  </si>
  <si>
    <t>Descriptions</t>
  </si>
  <si>
    <t>Presents final results of asset and liability duration. Allows user to interest rate</t>
  </si>
  <si>
    <t>&lt;- Do not change</t>
  </si>
  <si>
    <t>Calculates modified duration of assets</t>
  </si>
  <si>
    <t>Calculates modified duration of liabilities</t>
  </si>
  <si>
    <t>Liabiliy Duration Calculation</t>
  </si>
  <si>
    <t>PortfolioSummary</t>
  </si>
  <si>
    <t>Data -&gt;</t>
  </si>
  <si>
    <t>Sheets thereafter are the data sources supporting this analysis</t>
  </si>
  <si>
    <t>Determines the granular portfolio based on transaction history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</si>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</sst>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3" formatCode="_(* #,##0.00_);_(* \(#,##0.00\);_(* &quot;-&quot;??_);_(@_)"/>
    <numFmt numFmtId="164" formatCode="_(* #,##0_);_(* \(#,##0\);_(* &quot;-&quot;??_);_(@_)"/>
    <numFmt numFmtId="165" formatCode="0.0%"/>
    <numFmt numFmtId="166" formatCode="0.000%"/>
    <numFmt numFmtId="167" formatCode="&quot;$&quot;#,##0.0000"/>
    <numFmt numFmtId="168" formatCode="&quot;$&quot;#,##0"/>
    <numFmt numFmtId="169" formatCode="0.0000"/>
    <numFmt numFmtId="170" formatCode="&quot;$&quot;#,##0.0"/>
    <numFmt numFmtId="171" formatCode="#,##0.0"/>
    <numFmt numFmtId="172"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rgb="FF000000"/>
      <name val="Times New Roman"/>
      <family val="1"/>
    </font>
    <font>
      <sz val="12"/>
      <color rgb="FF000000"/>
      <name val="Times New Roman"/>
      <family val="1"/>
    </font>
    <font>
      <b/>
      <sz val="12"/>
      <color theme="1"/>
      <name val="Times New Roman"/>
      <family val="1"/>
    </font>
    <font>
      <sz val="10"/>
      <color theme="1"/>
      <name val="Times New Roman"/>
      <family val="1"/>
    </font>
    <font>
      <b/>
      <sz val="10"/>
      <color rgb="FF000000"/>
      <name val="Times New Roman"/>
      <family val="1"/>
    </font>
    <font>
      <sz val="10"/>
      <color rgb="FF000000"/>
      <name val="Times New Roman"/>
      <family val="1"/>
    </font>
    <font>
      <b/>
      <sz val="10"/>
      <color theme="1"/>
      <name val="Times New Roman"/>
      <family val="1"/>
    </font>
    <font>
      <u/>
      <sz val="11"/>
      <color theme="10"/>
      <name val="Calibri"/>
      <family val="2"/>
      <scheme val="minor"/>
    </font>
    <font>
      <sz val="11"/>
      <name val="Calibri"/>
      <family val="2"/>
      <scheme val="minor"/>
    </font>
    <font>
      <vertAlign val="superscript"/>
      <sz val="12"/>
      <color rgb="FF000000"/>
      <name val="Times New Roman"/>
      <family val="1"/>
    </font>
    <font>
      <b/>
      <vertAlign val="superscript"/>
      <sz val="12"/>
      <color rgb="FF000000"/>
      <name val="Times New Roman"/>
      <family val="1"/>
    </font>
    <font>
      <vertAlign val="superscript"/>
      <sz val="12"/>
      <color theme="1"/>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5"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99">
    <xf numFmtId="0" fontId="0" fillId="0" borderId="0" xfId="0"/>
    <xf numFmtId="0" fontId="0" fillId="0" borderId="0" xfId="0" applyAlignment="1">
      <alignment wrapText="1"/>
    </xf>
    <xf numFmtId="0" fontId="2" fillId="0" borderId="0" xfId="0" applyFont="1"/>
    <xf numFmtId="43" fontId="0" fillId="0" borderId="0" xfId="1" applyFont="1"/>
    <xf numFmtId="164" fontId="0" fillId="0" borderId="0" xfId="1" applyNumberFormat="1" applyFont="1"/>
    <xf numFmtId="0" fontId="3" fillId="0" borderId="0" xfId="0" applyFont="1"/>
    <xf numFmtId="0" fontId="4" fillId="0" borderId="0" xfId="0" applyFont="1"/>
    <xf numFmtId="0" fontId="5" fillId="0" borderId="0" xfId="0" applyFont="1"/>
    <xf numFmtId="0" fontId="7" fillId="0" borderId="0" xfId="0" applyFont="1"/>
    <xf numFmtId="0" fontId="10" fillId="0" borderId="0" xfId="0" applyFont="1"/>
    <xf numFmtId="3" fontId="10" fillId="0" borderId="0" xfId="0" applyNumberFormat="1" applyFont="1" applyAlignment="1">
      <alignment horizontal="center"/>
    </xf>
    <xf numFmtId="3" fontId="10" fillId="0" borderId="0" xfId="0" applyNumberFormat="1" applyFont="1"/>
    <xf numFmtId="10" fontId="10" fillId="0" borderId="0" xfId="0" applyNumberFormat="1" applyFont="1" applyAlignment="1">
      <alignment horizontal="center"/>
    </xf>
    <xf numFmtId="10" fontId="10" fillId="0" borderId="0" xfId="0" applyNumberFormat="1" applyFont="1"/>
    <xf numFmtId="0" fontId="11" fillId="0" borderId="0" xfId="3"/>
    <xf numFmtId="0" fontId="8" fillId="2" borderId="1" xfId="0" applyFont="1" applyFill="1" applyBorder="1"/>
    <xf numFmtId="0" fontId="7" fillId="2" borderId="2" xfId="0" applyFont="1" applyFill="1" applyBorder="1"/>
    <xf numFmtId="0" fontId="7" fillId="2" borderId="3" xfId="0" applyFont="1" applyFill="1" applyBorder="1"/>
    <xf numFmtId="0" fontId="9" fillId="2" borderId="4" xfId="0" applyFont="1" applyFill="1" applyBorder="1"/>
    <xf numFmtId="0" fontId="7" fillId="2" borderId="0" xfId="0" applyFont="1" applyFill="1"/>
    <xf numFmtId="0" fontId="7" fillId="2" borderId="5" xfId="0" applyFont="1" applyFill="1" applyBorder="1"/>
    <xf numFmtId="0" fontId="7" fillId="2" borderId="6" xfId="0" applyFont="1" applyFill="1" applyBorder="1" applyAlignment="1">
      <alignment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10" fontId="7" fillId="0" borderId="2" xfId="2" applyNumberFormat="1" applyFont="1" applyBorder="1" applyAlignment="1">
      <alignment horizontal="center"/>
    </xf>
    <xf numFmtId="0" fontId="7" fillId="0" borderId="2" xfId="0" applyFont="1" applyBorder="1" applyAlignment="1">
      <alignment horizontal="center"/>
    </xf>
    <xf numFmtId="164" fontId="7" fillId="0" borderId="2" xfId="1" applyNumberFormat="1" applyFont="1" applyBorder="1"/>
    <xf numFmtId="164" fontId="7" fillId="0" borderId="3" xfId="1" applyNumberFormat="1" applyFont="1" applyBorder="1"/>
    <xf numFmtId="10" fontId="7" fillId="0" borderId="0" xfId="2" applyNumberFormat="1" applyFont="1" applyBorder="1" applyAlignment="1">
      <alignment horizontal="center"/>
    </xf>
    <xf numFmtId="0" fontId="7" fillId="0" borderId="0" xfId="0" applyFont="1" applyAlignment="1">
      <alignment horizontal="center"/>
    </xf>
    <xf numFmtId="164" fontId="7" fillId="0" borderId="0" xfId="1" applyNumberFormat="1" applyFont="1" applyBorder="1"/>
    <xf numFmtId="164" fontId="7" fillId="0" borderId="5" xfId="1" applyNumberFormat="1" applyFont="1" applyBorder="1"/>
    <xf numFmtId="10" fontId="7" fillId="0" borderId="7" xfId="2" applyNumberFormat="1" applyFont="1" applyBorder="1" applyAlignment="1">
      <alignment horizontal="center"/>
    </xf>
    <xf numFmtId="0" fontId="7" fillId="0" borderId="7" xfId="0" applyFont="1" applyBorder="1" applyAlignment="1">
      <alignment horizontal="center"/>
    </xf>
    <xf numFmtId="164" fontId="7" fillId="0" borderId="7" xfId="1" applyNumberFormat="1" applyFont="1" applyBorder="1"/>
    <xf numFmtId="164" fontId="7" fillId="0" borderId="8" xfId="1" applyNumberFormat="1" applyFont="1" applyBorder="1"/>
    <xf numFmtId="17" fontId="7" fillId="0" borderId="0" xfId="0" applyNumberFormat="1" applyFont="1"/>
    <xf numFmtId="6" fontId="7" fillId="0" borderId="0" xfId="0" applyNumberFormat="1" applyFont="1"/>
    <xf numFmtId="3" fontId="7" fillId="0" borderId="0" xfId="0" applyNumberFormat="1" applyFont="1"/>
    <xf numFmtId="43" fontId="7" fillId="0" borderId="0" xfId="1" applyFont="1"/>
    <xf numFmtId="14" fontId="0" fillId="0" borderId="0" xfId="0" applyNumberFormat="1"/>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2" fillId="2" borderId="1" xfId="0" applyFont="1" applyFill="1" applyBorder="1"/>
    <xf numFmtId="0" fontId="2" fillId="2" borderId="2" xfId="0" applyFont="1" applyFill="1" applyBorder="1"/>
    <xf numFmtId="0" fontId="2" fillId="2" borderId="3" xfId="0" applyFont="1" applyFill="1" applyBorder="1"/>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0" fillId="0" borderId="1" xfId="0" applyBorder="1"/>
    <xf numFmtId="164" fontId="0" fillId="0" borderId="2" xfId="1" applyNumberFormat="1" applyFont="1" applyBorder="1"/>
    <xf numFmtId="164" fontId="0" fillId="0" borderId="3" xfId="1" applyNumberFormat="1" applyFont="1" applyBorder="1"/>
    <xf numFmtId="0" fontId="0" fillId="0" borderId="4" xfId="0" applyBorder="1"/>
    <xf numFmtId="164" fontId="0" fillId="0" borderId="0" xfId="1" applyNumberFormat="1" applyFont="1" applyBorder="1"/>
    <xf numFmtId="164" fontId="0" fillId="0" borderId="5" xfId="1" applyNumberFormat="1" applyFont="1" applyBorder="1"/>
    <xf numFmtId="0" fontId="0" fillId="0" borderId="6" xfId="0" applyBorder="1"/>
    <xf numFmtId="164" fontId="0" fillId="0" borderId="7" xfId="1" applyNumberFormat="1" applyFont="1" applyBorder="1"/>
    <xf numFmtId="164" fontId="0" fillId="0" borderId="8" xfId="1" applyNumberFormat="1" applyFont="1" applyBorder="1"/>
    <xf numFmtId="0" fontId="0" fillId="0" borderId="2" xfId="0" applyBorder="1"/>
    <xf numFmtId="14" fontId="0" fillId="2" borderId="2" xfId="0" applyNumberFormat="1" applyFill="1" applyBorder="1"/>
    <xf numFmtId="0" fontId="12" fillId="3" borderId="0" xfId="0" applyFont="1" applyFill="1" applyAlignment="1">
      <alignment horizontal="center" wrapText="1"/>
    </xf>
    <xf numFmtId="0" fontId="12" fillId="3" borderId="0" xfId="0" applyFont="1" applyFill="1" applyAlignment="1">
      <alignment horizontal="center"/>
    </xf>
    <xf numFmtId="43" fontId="0" fillId="0" borderId="3" xfId="1" applyFont="1" applyBorder="1"/>
    <xf numFmtId="43" fontId="0" fillId="0" borderId="5" xfId="1" applyFont="1" applyBorder="1"/>
    <xf numFmtId="0" fontId="0" fillId="0" borderId="7" xfId="0" applyBorder="1"/>
    <xf numFmtId="43" fontId="0" fillId="0" borderId="8" xfId="1" applyFont="1" applyBorder="1"/>
    <xf numFmtId="0" fontId="0" fillId="2" borderId="0" xfId="0" applyFill="1" applyAlignment="1">
      <alignment horizontal="center" wrapText="1"/>
    </xf>
    <xf numFmtId="43" fontId="0" fillId="0" borderId="0" xfId="1" applyFont="1" applyBorder="1"/>
    <xf numFmtId="0" fontId="0" fillId="2" borderId="4" xfId="0" applyFill="1" applyBorder="1" applyAlignment="1">
      <alignment horizontal="center" wrapText="1"/>
    </xf>
    <xf numFmtId="0" fontId="0" fillId="2" borderId="5" xfId="0" applyFill="1" applyBorder="1" applyAlignment="1">
      <alignment horizontal="center" wrapText="1"/>
    </xf>
    <xf numFmtId="164" fontId="0" fillId="0" borderId="0" xfId="0" applyNumberFormat="1"/>
    <xf numFmtId="43" fontId="0" fillId="0" borderId="0" xfId="0" applyNumberFormat="1"/>
    <xf numFmtId="165" fontId="0" fillId="0" borderId="0" xfId="2" applyNumberFormat="1" applyFont="1"/>
    <xf numFmtId="0" fontId="2" fillId="0" borderId="0" xfId="0" applyFont="1" applyAlignment="1">
      <alignment horizontal="center" wrapText="1"/>
    </xf>
    <xf numFmtId="43" fontId="2" fillId="0" borderId="11" xfId="1" applyFont="1" applyBorder="1"/>
    <xf numFmtId="14" fontId="2" fillId="0" borderId="12" xfId="0" applyNumberFormat="1" applyFont="1" applyBorder="1"/>
    <xf numFmtId="164" fontId="2" fillId="0" borderId="12" xfId="0" applyNumberFormat="1" applyFont="1" applyBorder="1"/>
    <xf numFmtId="164" fontId="2" fillId="0" borderId="13" xfId="0" applyNumberFormat="1" applyFont="1" applyBorder="1"/>
    <xf numFmtId="165" fontId="0" fillId="0" borderId="0" xfId="2" applyNumberFormat="1" applyFont="1" applyBorder="1"/>
    <xf numFmtId="165" fontId="0" fillId="0" borderId="7" xfId="2" applyNumberFormat="1" applyFont="1" applyBorder="1"/>
    <xf numFmtId="166" fontId="0" fillId="0" borderId="0" xfId="2" applyNumberFormat="1" applyFont="1" applyBorder="1"/>
    <xf numFmtId="166" fontId="0" fillId="0" borderId="7" xfId="2" applyNumberFormat="1" applyFont="1" applyBorder="1"/>
    <xf numFmtId="166" fontId="0" fillId="0" borderId="2" xfId="2" applyNumberFormat="1" applyFont="1" applyBorder="1"/>
    <xf numFmtId="0" fontId="2" fillId="5" borderId="0" xfId="0" applyFont="1" applyFill="1"/>
    <xf numFmtId="0" fontId="0" fillId="5" borderId="0" xfId="0" applyFill="1"/>
    <xf numFmtId="0" fontId="0" fillId="0" borderId="0" xfId="0" applyAlignment="1">
      <alignment horizontal="left"/>
    </xf>
    <xf numFmtId="0" fontId="0" fillId="0" borderId="0" xfId="0" applyAlignment="1">
      <alignment horizontal="right"/>
    </xf>
    <xf numFmtId="0" fontId="5" fillId="0" borderId="0" xfId="0" applyFont="1" applyAlignment="1">
      <alignment horizontal="right"/>
    </xf>
    <xf numFmtId="0" fontId="5" fillId="0" borderId="14" xfId="0" applyFont="1" applyBorder="1" applyAlignment="1">
      <alignment horizontal="right"/>
    </xf>
    <xf numFmtId="0" fontId="5" fillId="0" borderId="0" xfId="0" applyFont="1" applyAlignment="1">
      <alignment horizontal="left"/>
    </xf>
    <xf numFmtId="2" fontId="3" fillId="0" borderId="0" xfId="1" applyNumberFormat="1" applyFont="1" applyAlignment="1">
      <alignment horizontal="left"/>
    </xf>
    <xf numFmtId="0" fontId="3" fillId="0" borderId="0" xfId="1" applyNumberFormat="1" applyFont="1" applyAlignment="1">
      <alignment horizontal="left"/>
    </xf>
    <xf numFmtId="2" fontId="3" fillId="0" borderId="0" xfId="1" applyNumberFormat="1" applyFont="1" applyAlignment="1">
      <alignment horizontal="right"/>
    </xf>
    <xf numFmtId="167" fontId="3" fillId="0" borderId="0" xfId="1" applyNumberFormat="1" applyFont="1" applyAlignment="1">
      <alignment horizontal="right"/>
    </xf>
    <xf numFmtId="168" fontId="3" fillId="0" borderId="0" xfId="1" applyNumberFormat="1" applyFont="1" applyAlignment="1">
      <alignment horizontal="right"/>
    </xf>
    <xf numFmtId="169" fontId="3" fillId="0" borderId="0" xfId="1" applyNumberFormat="1" applyFont="1" applyAlignment="1">
      <alignment horizontal="right"/>
    </xf>
    <xf numFmtId="0" fontId="3" fillId="6" borderId="0" xfId="1" applyNumberFormat="1" applyFont="1" applyFill="1" applyAlignment="1">
      <alignment horizontal="left"/>
    </xf>
    <xf numFmtId="2" fontId="3" fillId="6" borderId="0" xfId="1" applyNumberFormat="1" applyFont="1" applyFill="1" applyAlignment="1">
      <alignment horizontal="right"/>
    </xf>
    <xf numFmtId="167" fontId="3" fillId="6" borderId="0" xfId="1" applyNumberFormat="1" applyFont="1" applyFill="1" applyAlignment="1">
      <alignment horizontal="right"/>
    </xf>
    <xf numFmtId="164" fontId="3" fillId="6" borderId="0" xfId="1" applyNumberFormat="1" applyFont="1" applyFill="1" applyAlignment="1">
      <alignment horizontal="right"/>
    </xf>
    <xf numFmtId="169" fontId="3" fillId="6" borderId="0" xfId="1" applyNumberFormat="1" applyFont="1" applyFill="1" applyAlignment="1">
      <alignment horizontal="right"/>
    </xf>
    <xf numFmtId="164" fontId="3" fillId="0" borderId="0" xfId="1" applyNumberFormat="1" applyFont="1" applyAlignment="1">
      <alignment horizontal="right"/>
    </xf>
    <xf numFmtId="0" fontId="5" fillId="0" borderId="14" xfId="0" applyFont="1" applyBorder="1" applyAlignment="1">
      <alignment horizontal="left"/>
    </xf>
    <xf numFmtId="1" fontId="3" fillId="6" borderId="0" xfId="1" applyNumberFormat="1" applyFont="1" applyFill="1" applyAlignment="1">
      <alignment horizontal="right"/>
    </xf>
    <xf numFmtId="1" fontId="3" fillId="0" borderId="0" xfId="1" applyNumberFormat="1" applyFont="1" applyAlignment="1">
      <alignment horizontal="right"/>
    </xf>
    <xf numFmtId="0" fontId="3" fillId="0" borderId="0" xfId="0" applyFont="1" applyAlignment="1">
      <alignment horizontal="right"/>
    </xf>
    <xf numFmtId="0" fontId="5" fillId="0" borderId="14" xfId="0" applyFont="1" applyBorder="1"/>
    <xf numFmtId="0" fontId="3" fillId="0" borderId="14" xfId="0" applyFont="1" applyBorder="1" applyAlignment="1">
      <alignment horizontal="right"/>
    </xf>
    <xf numFmtId="0" fontId="3" fillId="0" borderId="0" xfId="1" applyNumberFormat="1" applyFont="1" applyAlignment="1">
      <alignment horizontal="right"/>
    </xf>
    <xf numFmtId="170" fontId="3" fillId="0" borderId="0" xfId="1" applyNumberFormat="1" applyFont="1" applyAlignment="1">
      <alignment horizontal="right"/>
    </xf>
    <xf numFmtId="3" fontId="3" fillId="0" borderId="0" xfId="1" applyNumberFormat="1" applyFont="1" applyAlignment="1">
      <alignment horizontal="right"/>
    </xf>
    <xf numFmtId="0" fontId="3" fillId="6" borderId="0" xfId="1" applyNumberFormat="1" applyFont="1" applyFill="1" applyAlignment="1">
      <alignment horizontal="right"/>
    </xf>
    <xf numFmtId="171" fontId="3" fillId="6" borderId="0" xfId="1" applyNumberFormat="1" applyFont="1" applyFill="1" applyAlignment="1">
      <alignment horizontal="right"/>
    </xf>
    <xf numFmtId="3" fontId="3" fillId="6" borderId="0" xfId="1" applyNumberFormat="1" applyFont="1" applyFill="1" applyAlignment="1">
      <alignment horizontal="right"/>
    </xf>
    <xf numFmtId="171" fontId="3" fillId="0" borderId="0" xfId="1" applyNumberFormat="1" applyFont="1" applyAlignment="1">
      <alignment horizontal="right"/>
    </xf>
    <xf numFmtId="0" fontId="3" fillId="0" borderId="14" xfId="1" applyNumberFormat="1" applyFont="1" applyBorder="1" applyAlignment="1">
      <alignment horizontal="right"/>
    </xf>
    <xf numFmtId="171" fontId="3" fillId="0" borderId="14" xfId="1" applyNumberFormat="1" applyFont="1" applyBorder="1" applyAlignment="1">
      <alignment horizontal="right"/>
    </xf>
    <xf numFmtId="3" fontId="3" fillId="0" borderId="14" xfId="1" applyNumberFormat="1" applyFont="1" applyBorder="1" applyAlignment="1">
      <alignment horizontal="right"/>
    </xf>
    <xf numFmtId="0" fontId="13" fillId="0" borderId="0" xfId="0" applyFont="1"/>
    <xf numFmtId="0" fontId="3" fillId="6" borderId="0" xfId="1" applyNumberFormat="1" applyFont="1" applyFill="1" applyBorder="1" applyAlignment="1">
      <alignment horizontal="right"/>
    </xf>
    <xf numFmtId="171" fontId="3" fillId="6" borderId="0" xfId="1" applyNumberFormat="1" applyFont="1" applyFill="1" applyBorder="1" applyAlignment="1">
      <alignment horizontal="right"/>
    </xf>
    <xf numFmtId="3" fontId="3" fillId="6" borderId="0" xfId="1" applyNumberFormat="1" applyFont="1" applyFill="1" applyBorder="1" applyAlignment="1">
      <alignment horizontal="right"/>
    </xf>
    <xf numFmtId="0" fontId="3" fillId="0" borderId="14" xfId="0" applyFont="1" applyBorder="1"/>
    <xf numFmtId="3" fontId="3" fillId="0" borderId="0" xfId="1" applyNumberFormat="1" applyFont="1" applyBorder="1" applyAlignment="1">
      <alignment horizontal="right"/>
    </xf>
    <xf numFmtId="0" fontId="5" fillId="6" borderId="0" xfId="0" applyFont="1" applyFill="1" applyAlignment="1">
      <alignment horizontal="left"/>
    </xf>
    <xf numFmtId="0" fontId="3" fillId="6" borderId="0" xfId="0" applyFont="1" applyFill="1"/>
    <xf numFmtId="0" fontId="5" fillId="6" borderId="0" xfId="0" applyFont="1" applyFill="1"/>
    <xf numFmtId="0" fontId="3" fillId="0" borderId="0" xfId="1" applyNumberFormat="1" applyFont="1" applyAlignment="1">
      <alignment horizontal="center"/>
    </xf>
    <xf numFmtId="172" fontId="3" fillId="0" borderId="0" xfId="1" applyNumberFormat="1" applyFont="1" applyAlignment="1">
      <alignment horizontal="right"/>
    </xf>
    <xf numFmtId="0" fontId="3" fillId="6" borderId="0" xfId="1" applyNumberFormat="1" applyFont="1" applyFill="1" applyAlignment="1">
      <alignment horizontal="center"/>
    </xf>
    <xf numFmtId="172" fontId="3" fillId="6" borderId="0" xfId="1" applyNumberFormat="1" applyFont="1" applyFill="1" applyAlignment="1">
      <alignment horizontal="right"/>
    </xf>
    <xf numFmtId="4" fontId="3" fillId="6" borderId="0" xfId="1" applyNumberFormat="1" applyFont="1" applyFill="1" applyAlignment="1">
      <alignment horizontal="right"/>
    </xf>
    <xf numFmtId="4" fontId="3" fillId="0" borderId="0" xfId="1" applyNumberFormat="1" applyFont="1" applyAlignment="1">
      <alignment horizontal="right"/>
    </xf>
    <xf numFmtId="0" fontId="5" fillId="0" borderId="0" xfId="1" applyNumberFormat="1" applyFont="1" applyAlignment="1">
      <alignment horizontal="right"/>
    </xf>
    <xf numFmtId="4" fontId="3" fillId="6" borderId="14" xfId="1" applyNumberFormat="1" applyFont="1" applyFill="1" applyBorder="1" applyAlignment="1">
      <alignment horizontal="right"/>
    </xf>
    <xf numFmtId="0" fontId="3" fillId="6" borderId="14" xfId="0" applyFont="1" applyFill="1" applyBorder="1"/>
    <xf numFmtId="2" fontId="3" fillId="0" borderId="0" xfId="0" applyNumberFormat="1" applyFont="1"/>
    <xf numFmtId="0" fontId="3" fillId="0" borderId="12" xfId="0" applyFont="1" applyBorder="1"/>
    <xf numFmtId="0" fontId="5" fillId="0" borderId="12" xfId="0" applyFont="1" applyBorder="1"/>
    <xf numFmtId="0" fontId="5" fillId="0" borderId="12" xfId="0" applyFont="1" applyBorder="1" applyAlignment="1">
      <alignment horizontal="right"/>
    </xf>
    <xf numFmtId="168" fontId="3" fillId="6" borderId="0" xfId="1" applyNumberFormat="1" applyFont="1" applyFill="1" applyAlignment="1">
      <alignment horizontal="right"/>
    </xf>
    <xf numFmtId="4" fontId="3" fillId="0" borderId="14" xfId="1" applyNumberFormat="1" applyFont="1" applyBorder="1" applyAlignment="1">
      <alignment horizontal="right"/>
    </xf>
    <xf numFmtId="4" fontId="6" fillId="6" borderId="0" xfId="1" applyNumberFormat="1" applyFont="1" applyFill="1" applyAlignment="1">
      <alignment horizontal="right"/>
    </xf>
    <xf numFmtId="0" fontId="5" fillId="0" borderId="0" xfId="0" applyFont="1" applyAlignment="1">
      <alignment horizontal="center"/>
    </xf>
    <xf numFmtId="4" fontId="6" fillId="0" borderId="0" xfId="1" applyNumberFormat="1" applyFont="1" applyAlignment="1">
      <alignment horizontal="right"/>
    </xf>
    <xf numFmtId="0" fontId="5" fillId="6" borderId="14" xfId="0" applyFont="1" applyFill="1" applyBorder="1"/>
    <xf numFmtId="9" fontId="0" fillId="0" borderId="5" xfId="2" applyFont="1" applyBorder="1"/>
    <xf numFmtId="9" fontId="0" fillId="0" borderId="8" xfId="2" applyFont="1" applyBorder="1"/>
    <xf numFmtId="164" fontId="0" fillId="0" borderId="7" xfId="0" applyNumberFormat="1" applyBorder="1"/>
    <xf numFmtId="165" fontId="0" fillId="7" borderId="0" xfId="2" applyNumberFormat="1" applyFont="1" applyFill="1" applyBorder="1"/>
    <xf numFmtId="165" fontId="0" fillId="7" borderId="7" xfId="2" applyNumberFormat="1" applyFont="1" applyFill="1" applyBorder="1"/>
    <xf numFmtId="43" fontId="2" fillId="0" borderId="0" xfId="1" applyFont="1" applyBorder="1" applyAlignment="1">
      <alignment horizontal="center"/>
    </xf>
    <xf numFmtId="0" fontId="0" fillId="2" borderId="6" xfId="0" applyFill="1" applyBorder="1"/>
    <xf numFmtId="0" fontId="0" fillId="2" borderId="7" xfId="0" applyFill="1" applyBorder="1" applyAlignment="1">
      <alignment horizontal="right"/>
    </xf>
    <xf numFmtId="0" fontId="0" fillId="2" borderId="8" xfId="0" applyFill="1" applyBorder="1" applyAlignment="1">
      <alignment horizontal="right"/>
    </xf>
    <xf numFmtId="43" fontId="0" fillId="0" borderId="2" xfId="0" applyNumberFormat="1" applyBorder="1"/>
    <xf numFmtId="43" fontId="0" fillId="0" borderId="3" xfId="0" applyNumberFormat="1" applyBorder="1"/>
    <xf numFmtId="43" fontId="0" fillId="0" borderId="7" xfId="0" applyNumberFormat="1" applyBorder="1"/>
    <xf numFmtId="43" fontId="0" fillId="0" borderId="8" xfId="0" applyNumberFormat="1" applyBorder="1"/>
    <xf numFmtId="0" fontId="0" fillId="0" borderId="16" xfId="0" applyBorder="1" applyAlignment="1">
      <alignment wrapText="1"/>
    </xf>
    <xf numFmtId="0" fontId="2" fillId="2" borderId="0" xfId="0" applyFont="1" applyFill="1"/>
    <xf numFmtId="172" fontId="2" fillId="2" borderId="0" xfId="0" applyNumberFormat="1" applyFont="1" applyFill="1"/>
    <xf numFmtId="0" fontId="0" fillId="2" borderId="15" xfId="0" applyFill="1" applyBorder="1" applyAlignment="1">
      <alignment horizontal="center"/>
    </xf>
    <xf numFmtId="0" fontId="0" fillId="2" borderId="9" xfId="0" applyFill="1" applyBorder="1" applyAlignment="1">
      <alignment horizontal="center"/>
    </xf>
    <xf numFmtId="0" fontId="0" fillId="2" borderId="9" xfId="0" applyFill="1" applyBorder="1" applyAlignment="1">
      <alignment horizontal="center" wrapText="1"/>
    </xf>
    <xf numFmtId="0" fontId="0" fillId="2" borderId="10" xfId="0" applyFill="1" applyBorder="1" applyAlignment="1">
      <alignment horizontal="center" wrapText="1"/>
    </xf>
    <xf numFmtId="14" fontId="2" fillId="2" borderId="2" xfId="0" applyNumberFormat="1" applyFont="1" applyFill="1" applyBorder="1"/>
    <xf numFmtId="0" fontId="2" fillId="3" borderId="0" xfId="0" applyFont="1" applyFill="1" applyAlignment="1">
      <alignment wrapText="1"/>
    </xf>
    <xf numFmtId="0" fontId="0" fillId="3" borderId="0" xfId="0" applyFill="1"/>
    <xf numFmtId="0" fontId="0" fillId="0" borderId="0" xfId="0" applyAlignment="1">
      <alignment horizontal="center" wrapText="1"/>
    </xf>
    <xf numFmtId="0" fontId="0" fillId="0" borderId="0" xfId="0" applyAlignment="1">
      <alignment horizontal="center"/>
    </xf>
    <xf numFmtId="17" fontId="0" fillId="0" borderId="0" xfId="0" applyNumberFormat="1" applyAlignment="1">
      <alignment horizontal="center"/>
    </xf>
    <xf numFmtId="6" fontId="0" fillId="0" borderId="0" xfId="0" applyNumberFormat="1" applyAlignment="1">
      <alignment horizontal="center"/>
    </xf>
    <xf numFmtId="3" fontId="0" fillId="0" borderId="0" xfId="0" applyNumberFormat="1" applyAlignment="1">
      <alignment horizontal="center"/>
    </xf>
    <xf numFmtId="6" fontId="0" fillId="0" borderId="0" xfId="0" applyNumberFormat="1"/>
    <xf numFmtId="43" fontId="0" fillId="0" borderId="7" xfId="1" applyFont="1" applyBorder="1"/>
    <xf numFmtId="164" fontId="0" fillId="0" borderId="5" xfId="0" applyNumberFormat="1" applyBorder="1"/>
    <xf numFmtId="43" fontId="2" fillId="0" borderId="7" xfId="0" applyNumberFormat="1" applyFont="1" applyBorder="1"/>
    <xf numFmtId="43" fontId="2" fillId="0" borderId="8" xfId="0" applyNumberFormat="1" applyFont="1" applyBorder="1"/>
    <xf numFmtId="0" fontId="2" fillId="0" borderId="6" xfId="0" applyFont="1" applyBorder="1" applyAlignment="1">
      <alignment wrapText="1"/>
    </xf>
    <xf numFmtId="9" fontId="0" fillId="4" borderId="3" xfId="0" applyNumberFormat="1" applyFill="1" applyBorder="1"/>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14" xfId="0" applyFont="1" applyBorder="1" applyAlignment="1">
      <alignment horizontal="center"/>
    </xf>
    <xf numFmtId="0" fontId="4" fillId="0" borderId="0" xfId="0" applyFont="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4" fillId="0" borderId="0" xfId="0" applyFont="1" applyAlignment="1">
      <alignment horizontal="center" wrapText="1"/>
    </xf>
    <xf numFmtId="0" fontId="0" fillId="0" borderId="0" xfId="0" quotePrefix="1"/>
    <xf numFmtId="0" fontId="0" fillId="0" borderId="0" xfId="0" applyAlignment="1"/>
    <xf numFmtId="14" fontId="0" fillId="0" borderId="8" xfId="0" applyNumberFormat="1" applyFill="1" applyBorder="1"/>
    <xf numFmtId="0" fontId="2" fillId="0" borderId="0" xfId="0" applyFont="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IV_B_LRest" preserveFormatting="0" connectionId="1" xr16:uid="{9D17A0DA-BA7C-4759-B060-E67AAEE5345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IV_A_SRest" preserveFormatting="0" connectionId="2" xr16:uid="{5E4E17E3-1286-414E-AE69-A111B89C551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sa.gov/cgi-bin/investheld.cg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E567-12C6-4DC4-A041-E2434BDA4516}">
  <dimension ref="A1:C14"/>
  <sheetViews>
    <sheetView showGridLines="0" tabSelected="1" workbookViewId="0"/>
  </sheetViews>
  <sheetFormatPr defaultRowHeight="14.5" x14ac:dyDescent="0.35"/>
  <cols>
    <col min="2" max="2" width="20.6328125" style="196" customWidth="1"/>
  </cols>
  <sheetData>
    <row r="1" spans="1:3" s="86" customFormat="1" x14ac:dyDescent="0.35">
      <c r="A1" s="85" t="s">
        <v>367</v>
      </c>
    </row>
    <row r="2" spans="1:3" x14ac:dyDescent="0.35">
      <c r="A2" s="195" t="s">
        <v>362</v>
      </c>
      <c r="B2"/>
    </row>
    <row r="3" spans="1:3" x14ac:dyDescent="0.35">
      <c r="A3" s="195" t="s">
        <v>364</v>
      </c>
      <c r="B3"/>
    </row>
    <row r="4" spans="1:3" x14ac:dyDescent="0.35">
      <c r="A4" s="195" t="s">
        <v>365</v>
      </c>
      <c r="B4"/>
    </row>
    <row r="5" spans="1:3" x14ac:dyDescent="0.35">
      <c r="A5" s="195" t="s">
        <v>363</v>
      </c>
      <c r="B5"/>
    </row>
    <row r="6" spans="1:3" x14ac:dyDescent="0.35">
      <c r="B6"/>
    </row>
    <row r="7" spans="1:3" s="86" customFormat="1" x14ac:dyDescent="0.35">
      <c r="A7" s="85" t="s">
        <v>366</v>
      </c>
    </row>
    <row r="8" spans="1:3" x14ac:dyDescent="0.35">
      <c r="B8"/>
    </row>
    <row r="9" spans="1:3" x14ac:dyDescent="0.35">
      <c r="A9" s="198" t="s">
        <v>380</v>
      </c>
      <c r="B9" s="198" t="s">
        <v>368</v>
      </c>
      <c r="C9" s="2" t="s">
        <v>370</v>
      </c>
    </row>
    <row r="10" spans="1:3" x14ac:dyDescent="0.35">
      <c r="A10" s="172">
        <v>1</v>
      </c>
      <c r="B10" s="172" t="s">
        <v>63</v>
      </c>
      <c r="C10" t="s">
        <v>371</v>
      </c>
    </row>
    <row r="11" spans="1:3" ht="29" x14ac:dyDescent="0.35">
      <c r="A11" s="172">
        <f>A10+1</f>
        <v>2</v>
      </c>
      <c r="B11" s="171" t="s">
        <v>369</v>
      </c>
      <c r="C11" t="s">
        <v>373</v>
      </c>
    </row>
    <row r="12" spans="1:3" ht="29" x14ac:dyDescent="0.35">
      <c r="A12" s="172">
        <f t="shared" ref="A12:A16" si="0">A11+1</f>
        <v>3</v>
      </c>
      <c r="B12" s="171" t="s">
        <v>375</v>
      </c>
      <c r="C12" t="s">
        <v>374</v>
      </c>
    </row>
    <row r="13" spans="1:3" x14ac:dyDescent="0.35">
      <c r="A13" s="172">
        <f t="shared" si="0"/>
        <v>4</v>
      </c>
      <c r="B13" s="172" t="s">
        <v>376</v>
      </c>
      <c r="C13" t="s">
        <v>379</v>
      </c>
    </row>
    <row r="14" spans="1:3" x14ac:dyDescent="0.35">
      <c r="A14" s="172">
        <f t="shared" si="0"/>
        <v>5</v>
      </c>
      <c r="B14" s="172" t="s">
        <v>377</v>
      </c>
      <c r="C14" t="s">
        <v>378</v>
      </c>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4DBB1-55A0-4D91-9BFE-8FFF50378E4B}">
  <dimension ref="A2:P505"/>
  <sheetViews>
    <sheetView workbookViewId="0"/>
  </sheetViews>
  <sheetFormatPr defaultColWidth="9.08984375" defaultRowHeight="15.5" x14ac:dyDescent="0.35"/>
  <cols>
    <col min="1" max="1" width="26.90625" style="5" customWidth="1"/>
    <col min="2" max="4" width="12.6328125" style="5" customWidth="1"/>
    <col min="5" max="5" width="14.6328125" style="5" customWidth="1"/>
    <col min="6" max="21" width="12.6328125" style="5" customWidth="1"/>
    <col min="22" max="23" width="9.6328125" style="5" customWidth="1"/>
    <col min="24" max="16384" width="9.08984375" style="5"/>
  </cols>
  <sheetData>
    <row r="2" spans="1:13" x14ac:dyDescent="0.35">
      <c r="A2" s="191" t="s">
        <v>194</v>
      </c>
      <c r="B2" s="191"/>
      <c r="C2" s="191"/>
      <c r="D2" s="191"/>
      <c r="E2" s="191"/>
      <c r="F2" s="191"/>
      <c r="G2" s="191"/>
      <c r="H2" s="191"/>
      <c r="I2" s="191"/>
      <c r="J2" s="191"/>
      <c r="K2" s="191"/>
      <c r="L2" s="191"/>
      <c r="M2" s="191"/>
    </row>
    <row r="3" spans="1:13" x14ac:dyDescent="0.35">
      <c r="A3" s="191" t="s">
        <v>195</v>
      </c>
      <c r="B3" s="191"/>
      <c r="C3" s="191"/>
      <c r="D3" s="191"/>
      <c r="E3" s="191"/>
      <c r="F3" s="191"/>
      <c r="G3" s="191"/>
      <c r="H3" s="191"/>
      <c r="I3" s="191"/>
      <c r="J3" s="191"/>
      <c r="K3" s="191"/>
      <c r="L3" s="191"/>
      <c r="M3" s="191"/>
    </row>
    <row r="4" spans="1:13" ht="16" thickBot="1" x14ac:dyDescent="0.4">
      <c r="A4" s="192" t="s">
        <v>100</v>
      </c>
      <c r="B4" s="192"/>
      <c r="C4" s="192"/>
      <c r="D4" s="192"/>
      <c r="E4" s="192"/>
      <c r="F4" s="192"/>
      <c r="G4" s="192"/>
      <c r="H4" s="192"/>
      <c r="I4" s="192"/>
      <c r="J4" s="192"/>
      <c r="K4" s="192"/>
      <c r="L4" s="192"/>
      <c r="M4" s="192"/>
    </row>
    <row r="5" spans="1:13" ht="16" thickBot="1" x14ac:dyDescent="0.4">
      <c r="C5" s="193" t="s">
        <v>3</v>
      </c>
      <c r="D5" s="193"/>
      <c r="E5" s="193"/>
      <c r="F5" s="6"/>
      <c r="G5" s="193" t="s">
        <v>4</v>
      </c>
      <c r="H5" s="193"/>
      <c r="I5" s="193"/>
      <c r="J5" s="6"/>
      <c r="K5" s="193" t="s">
        <v>196</v>
      </c>
      <c r="L5" s="193"/>
      <c r="M5" s="193"/>
    </row>
    <row r="6" spans="1:13" x14ac:dyDescent="0.35">
      <c r="C6" s="89" t="s">
        <v>115</v>
      </c>
      <c r="D6" s="89" t="s">
        <v>197</v>
      </c>
      <c r="E6" s="107"/>
      <c r="F6" s="107"/>
      <c r="G6" s="89" t="s">
        <v>115</v>
      </c>
      <c r="H6" s="89" t="s">
        <v>197</v>
      </c>
      <c r="I6" s="107"/>
      <c r="J6" s="107"/>
      <c r="K6" s="89" t="s">
        <v>115</v>
      </c>
      <c r="L6" s="89" t="s">
        <v>197</v>
      </c>
      <c r="M6" s="107"/>
    </row>
    <row r="7" spans="1:13" ht="19" thickBot="1" x14ac:dyDescent="0.4">
      <c r="A7" s="108" t="s">
        <v>88</v>
      </c>
      <c r="B7" s="124"/>
      <c r="C7" s="90" t="s">
        <v>198</v>
      </c>
      <c r="D7" s="90" t="s">
        <v>199</v>
      </c>
      <c r="E7" s="90" t="s">
        <v>200</v>
      </c>
      <c r="F7" s="109"/>
      <c r="G7" s="90" t="s">
        <v>198</v>
      </c>
      <c r="H7" s="90" t="s">
        <v>199</v>
      </c>
      <c r="I7" s="90" t="s">
        <v>200</v>
      </c>
      <c r="J7" s="109"/>
      <c r="K7" s="90" t="s">
        <v>198</v>
      </c>
      <c r="L7" s="90" t="s">
        <v>199</v>
      </c>
      <c r="M7" s="90" t="s">
        <v>200</v>
      </c>
    </row>
    <row r="8" spans="1:13" x14ac:dyDescent="0.35">
      <c r="A8" s="7" t="s">
        <v>150</v>
      </c>
    </row>
    <row r="9" spans="1:13" x14ac:dyDescent="0.35">
      <c r="A9" s="93" t="s">
        <v>96</v>
      </c>
      <c r="B9" s="98">
        <v>1990</v>
      </c>
      <c r="C9" s="99">
        <v>11.47</v>
      </c>
      <c r="D9" s="99">
        <v>9.65</v>
      </c>
      <c r="E9" s="99">
        <v>1.82</v>
      </c>
      <c r="F9" s="99" t="s">
        <v>96</v>
      </c>
      <c r="G9" s="99">
        <v>1.18</v>
      </c>
      <c r="H9" s="99">
        <v>1.0900000000000001</v>
      </c>
      <c r="I9" s="99">
        <v>0.1</v>
      </c>
      <c r="J9" s="99" t="s">
        <v>96</v>
      </c>
      <c r="K9" s="99">
        <v>12.65</v>
      </c>
      <c r="L9" s="99">
        <v>10.74</v>
      </c>
      <c r="M9" s="99">
        <v>1.91</v>
      </c>
    </row>
    <row r="10" spans="1:13" x14ac:dyDescent="0.35">
      <c r="A10" s="93" t="s">
        <v>96</v>
      </c>
      <c r="B10" s="93">
        <v>1995</v>
      </c>
      <c r="C10" s="94">
        <v>10.65</v>
      </c>
      <c r="D10" s="94">
        <v>10.23</v>
      </c>
      <c r="E10" s="94">
        <v>0.42</v>
      </c>
      <c r="F10" s="94" t="s">
        <v>96</v>
      </c>
      <c r="G10" s="94">
        <v>1.87</v>
      </c>
      <c r="H10" s="94">
        <v>1.44</v>
      </c>
      <c r="I10" s="94">
        <v>0.43</v>
      </c>
      <c r="J10" s="94" t="s">
        <v>96</v>
      </c>
      <c r="K10" s="94">
        <v>12.52</v>
      </c>
      <c r="L10" s="94">
        <v>11.67</v>
      </c>
      <c r="M10" s="94">
        <v>0.85</v>
      </c>
    </row>
    <row r="11" spans="1:13" x14ac:dyDescent="0.35">
      <c r="A11" s="93" t="s">
        <v>96</v>
      </c>
      <c r="B11" s="98">
        <v>2000</v>
      </c>
      <c r="C11" s="99">
        <v>10.85</v>
      </c>
      <c r="D11" s="99">
        <v>8.98</v>
      </c>
      <c r="E11" s="99">
        <v>1.87</v>
      </c>
      <c r="F11" s="99" t="s">
        <v>96</v>
      </c>
      <c r="G11" s="99">
        <v>1.78</v>
      </c>
      <c r="H11" s="99">
        <v>1.42</v>
      </c>
      <c r="I11" s="99">
        <v>0.36</v>
      </c>
      <c r="J11" s="99" t="s">
        <v>96</v>
      </c>
      <c r="K11" s="99">
        <v>12.62</v>
      </c>
      <c r="L11" s="99">
        <v>10.4</v>
      </c>
      <c r="M11" s="99">
        <v>2.23</v>
      </c>
    </row>
    <row r="12" spans="1:13" x14ac:dyDescent="0.35">
      <c r="A12" s="93" t="s">
        <v>96</v>
      </c>
      <c r="B12" s="93">
        <v>2005</v>
      </c>
      <c r="C12" s="94">
        <v>10.96</v>
      </c>
      <c r="D12" s="94">
        <v>9.31</v>
      </c>
      <c r="E12" s="94">
        <v>1.65</v>
      </c>
      <c r="F12" s="94" t="s">
        <v>96</v>
      </c>
      <c r="G12" s="94">
        <v>1.84</v>
      </c>
      <c r="H12" s="94">
        <v>1.85</v>
      </c>
      <c r="I12" s="94">
        <v>-0.02</v>
      </c>
      <c r="J12" s="94" t="s">
        <v>96</v>
      </c>
      <c r="K12" s="94">
        <v>12.8</v>
      </c>
      <c r="L12" s="94">
        <v>11.16</v>
      </c>
      <c r="M12" s="94">
        <v>1.63</v>
      </c>
    </row>
    <row r="13" spans="1:13" x14ac:dyDescent="0.35">
      <c r="A13" s="93" t="s">
        <v>96</v>
      </c>
      <c r="B13" s="98">
        <v>2010</v>
      </c>
      <c r="C13" s="99">
        <v>10.75</v>
      </c>
      <c r="D13" s="99">
        <v>11.06</v>
      </c>
      <c r="E13" s="99">
        <v>-0.3</v>
      </c>
      <c r="F13" s="99" t="s">
        <v>96</v>
      </c>
      <c r="G13" s="99">
        <v>1.79</v>
      </c>
      <c r="H13" s="99">
        <v>2.41</v>
      </c>
      <c r="I13" s="99">
        <v>-0.62</v>
      </c>
      <c r="J13" s="99" t="s">
        <v>96</v>
      </c>
      <c r="K13" s="99">
        <v>12.54</v>
      </c>
      <c r="L13" s="99">
        <v>13.47</v>
      </c>
      <c r="M13" s="99">
        <v>-0.92</v>
      </c>
    </row>
    <row r="14" spans="1:13" x14ac:dyDescent="0.35">
      <c r="A14" s="93" t="s">
        <v>96</v>
      </c>
      <c r="B14" s="93">
        <v>2011</v>
      </c>
      <c r="C14" s="94">
        <v>10.83</v>
      </c>
      <c r="D14" s="94">
        <v>11.04</v>
      </c>
      <c r="E14" s="94">
        <v>-0.21</v>
      </c>
      <c r="F14" s="94" t="s">
        <v>96</v>
      </c>
      <c r="G14" s="94">
        <v>1.8</v>
      </c>
      <c r="H14" s="94">
        <v>2.42</v>
      </c>
      <c r="I14" s="94">
        <v>-0.62</v>
      </c>
      <c r="J14" s="94" t="s">
        <v>96</v>
      </c>
      <c r="K14" s="94">
        <v>12.63</v>
      </c>
      <c r="L14" s="94">
        <v>13.46</v>
      </c>
      <c r="M14" s="94">
        <v>-0.83</v>
      </c>
    </row>
    <row r="15" spans="1:13" x14ac:dyDescent="0.35">
      <c r="A15" s="93" t="s">
        <v>96</v>
      </c>
      <c r="B15" s="98">
        <v>2012</v>
      </c>
      <c r="C15" s="99">
        <v>11.05</v>
      </c>
      <c r="D15" s="99">
        <v>11.35</v>
      </c>
      <c r="E15" s="99">
        <v>-0.3</v>
      </c>
      <c r="F15" s="99" t="s">
        <v>96</v>
      </c>
      <c r="G15" s="99">
        <v>1.81</v>
      </c>
      <c r="H15" s="99">
        <v>2.4700000000000002</v>
      </c>
      <c r="I15" s="99">
        <v>-0.66</v>
      </c>
      <c r="J15" s="99" t="s">
        <v>96</v>
      </c>
      <c r="K15" s="99">
        <v>12.85</v>
      </c>
      <c r="L15" s="99">
        <v>13.82</v>
      </c>
      <c r="M15" s="99">
        <v>-0.96</v>
      </c>
    </row>
    <row r="16" spans="1:13" x14ac:dyDescent="0.35">
      <c r="A16" s="93" t="s">
        <v>96</v>
      </c>
      <c r="B16" s="93">
        <v>2013</v>
      </c>
      <c r="C16" s="94">
        <v>10.96</v>
      </c>
      <c r="D16" s="94">
        <v>11.53</v>
      </c>
      <c r="E16" s="94">
        <v>-0.56999999999999995</v>
      </c>
      <c r="F16" s="94" t="s">
        <v>96</v>
      </c>
      <c r="G16" s="94">
        <v>1.81</v>
      </c>
      <c r="H16" s="94">
        <v>2.4300000000000002</v>
      </c>
      <c r="I16" s="94">
        <v>-0.63</v>
      </c>
      <c r="J16" s="94" t="s">
        <v>96</v>
      </c>
      <c r="K16" s="94">
        <v>12.77</v>
      </c>
      <c r="L16" s="94">
        <v>13.97</v>
      </c>
      <c r="M16" s="94">
        <v>-1.2</v>
      </c>
    </row>
    <row r="17" spans="1:13" x14ac:dyDescent="0.35">
      <c r="A17" s="93" t="s">
        <v>96</v>
      </c>
      <c r="B17" s="98">
        <v>2014</v>
      </c>
      <c r="C17" s="99">
        <v>10.95</v>
      </c>
      <c r="D17" s="99">
        <v>11.59</v>
      </c>
      <c r="E17" s="99">
        <v>-0.64</v>
      </c>
      <c r="F17" s="99" t="s">
        <v>96</v>
      </c>
      <c r="G17" s="99">
        <v>1.81</v>
      </c>
      <c r="H17" s="99">
        <v>2.35</v>
      </c>
      <c r="I17" s="99">
        <v>-0.55000000000000004</v>
      </c>
      <c r="J17" s="99" t="s">
        <v>96</v>
      </c>
      <c r="K17" s="99">
        <v>12.76</v>
      </c>
      <c r="L17" s="99">
        <v>13.95</v>
      </c>
      <c r="M17" s="99">
        <v>-1.19</v>
      </c>
    </row>
    <row r="18" spans="1:13" x14ac:dyDescent="0.35">
      <c r="A18" s="93" t="s">
        <v>96</v>
      </c>
      <c r="B18" s="93">
        <v>2015</v>
      </c>
      <c r="C18" s="94">
        <v>11.02</v>
      </c>
      <c r="D18" s="94">
        <v>11.64</v>
      </c>
      <c r="E18" s="94">
        <v>-0.62</v>
      </c>
      <c r="F18" s="94" t="s">
        <v>96</v>
      </c>
      <c r="G18" s="94">
        <v>1.81</v>
      </c>
      <c r="H18" s="94">
        <v>2.27</v>
      </c>
      <c r="I18" s="94">
        <v>-0.47</v>
      </c>
      <c r="J18" s="94" t="s">
        <v>96</v>
      </c>
      <c r="K18" s="94">
        <v>12.82</v>
      </c>
      <c r="L18" s="94">
        <v>13.91</v>
      </c>
      <c r="M18" s="94">
        <v>-1.0900000000000001</v>
      </c>
    </row>
    <row r="19" spans="1:13" x14ac:dyDescent="0.35">
      <c r="A19" s="93" t="s">
        <v>96</v>
      </c>
      <c r="B19" s="98">
        <v>2016</v>
      </c>
      <c r="C19" s="99">
        <v>10.7</v>
      </c>
      <c r="D19" s="99">
        <v>11.7</v>
      </c>
      <c r="E19" s="99">
        <v>-0.99</v>
      </c>
      <c r="F19" s="99" t="s">
        <v>96</v>
      </c>
      <c r="G19" s="99">
        <v>2.39</v>
      </c>
      <c r="H19" s="99">
        <v>2.2000000000000002</v>
      </c>
      <c r="I19" s="99">
        <v>0.19</v>
      </c>
      <c r="J19" s="99" t="s">
        <v>96</v>
      </c>
      <c r="K19" s="99">
        <v>13.09</v>
      </c>
      <c r="L19" s="99">
        <v>13.89</v>
      </c>
      <c r="M19" s="99">
        <v>-0.8</v>
      </c>
    </row>
    <row r="20" spans="1:13" x14ac:dyDescent="0.35">
      <c r="A20" s="93" t="s">
        <v>96</v>
      </c>
      <c r="B20" s="93">
        <v>2017</v>
      </c>
      <c r="C20" s="94">
        <v>10.64</v>
      </c>
      <c r="D20" s="94">
        <v>11.56</v>
      </c>
      <c r="E20" s="94">
        <v>-0.92</v>
      </c>
      <c r="F20" s="94" t="s">
        <v>96</v>
      </c>
      <c r="G20" s="94">
        <v>2.42</v>
      </c>
      <c r="H20" s="94">
        <v>2.09</v>
      </c>
      <c r="I20" s="94">
        <v>0.33</v>
      </c>
      <c r="J20" s="94" t="s">
        <v>96</v>
      </c>
      <c r="K20" s="94">
        <v>13.06</v>
      </c>
      <c r="L20" s="94">
        <v>13.65</v>
      </c>
      <c r="M20" s="94">
        <v>-0.59</v>
      </c>
    </row>
    <row r="21" spans="1:13" x14ac:dyDescent="0.35">
      <c r="A21" s="93" t="s">
        <v>96</v>
      </c>
      <c r="B21" s="98">
        <v>2018</v>
      </c>
      <c r="C21" s="99">
        <v>10.27</v>
      </c>
      <c r="D21" s="99">
        <v>11.69</v>
      </c>
      <c r="E21" s="99">
        <v>-1.41</v>
      </c>
      <c r="F21" s="99" t="s">
        <v>96</v>
      </c>
      <c r="G21" s="99">
        <v>2.3199999999999998</v>
      </c>
      <c r="H21" s="99">
        <v>2.0099999999999998</v>
      </c>
      <c r="I21" s="99">
        <v>0.31</v>
      </c>
      <c r="J21" s="99" t="s">
        <v>96</v>
      </c>
      <c r="K21" s="99">
        <v>12.6</v>
      </c>
      <c r="L21" s="99">
        <v>13.69</v>
      </c>
      <c r="M21" s="99">
        <v>-1.1000000000000001</v>
      </c>
    </row>
    <row r="22" spans="1:13" x14ac:dyDescent="0.35">
      <c r="A22" s="93" t="s">
        <v>96</v>
      </c>
      <c r="B22" s="93">
        <v>2019</v>
      </c>
      <c r="C22" s="94">
        <v>10.97</v>
      </c>
      <c r="D22" s="94">
        <v>11.9</v>
      </c>
      <c r="E22" s="94">
        <v>-0.93</v>
      </c>
      <c r="F22" s="94" t="s">
        <v>96</v>
      </c>
      <c r="G22" s="94">
        <v>1.84</v>
      </c>
      <c r="H22" s="94">
        <v>1.93</v>
      </c>
      <c r="I22" s="94">
        <v>-0.09</v>
      </c>
      <c r="J22" s="94" t="s">
        <v>96</v>
      </c>
      <c r="K22" s="94">
        <v>12.81</v>
      </c>
      <c r="L22" s="94">
        <v>13.83</v>
      </c>
      <c r="M22" s="94">
        <v>-1.02</v>
      </c>
    </row>
    <row r="23" spans="1:13" x14ac:dyDescent="0.35">
      <c r="A23" s="93" t="s">
        <v>96</v>
      </c>
      <c r="B23" s="98">
        <v>2020</v>
      </c>
      <c r="C23" s="99">
        <v>11.59</v>
      </c>
      <c r="D23" s="99">
        <v>12.44</v>
      </c>
      <c r="E23" s="99">
        <v>-0.85</v>
      </c>
      <c r="F23" s="99" t="s">
        <v>96</v>
      </c>
      <c r="G23" s="99">
        <v>1.9</v>
      </c>
      <c r="H23" s="99">
        <v>1.89</v>
      </c>
      <c r="I23" s="99">
        <v>0.01</v>
      </c>
      <c r="J23" s="99" t="s">
        <v>96</v>
      </c>
      <c r="K23" s="99">
        <v>13.49</v>
      </c>
      <c r="L23" s="99">
        <v>14.33</v>
      </c>
      <c r="M23" s="99">
        <v>-0.84</v>
      </c>
    </row>
    <row r="24" spans="1:13" x14ac:dyDescent="0.35">
      <c r="A24" s="93" t="s">
        <v>96</v>
      </c>
      <c r="B24" s="93">
        <v>2021</v>
      </c>
      <c r="C24" s="94">
        <v>10.65</v>
      </c>
      <c r="D24" s="94">
        <v>12.19</v>
      </c>
      <c r="E24" s="94">
        <v>-1.54</v>
      </c>
      <c r="F24" s="94" t="s">
        <v>96</v>
      </c>
      <c r="G24" s="94">
        <v>1.74</v>
      </c>
      <c r="H24" s="94">
        <v>1.73</v>
      </c>
      <c r="I24" s="94" t="s">
        <v>201</v>
      </c>
      <c r="J24" s="94" t="s">
        <v>96</v>
      </c>
      <c r="K24" s="94">
        <v>12.38</v>
      </c>
      <c r="L24" s="94">
        <v>13.92</v>
      </c>
      <c r="M24" s="94">
        <v>-1.54</v>
      </c>
    </row>
    <row r="25" spans="1:13" x14ac:dyDescent="0.35">
      <c r="A25" s="93" t="s">
        <v>95</v>
      </c>
      <c r="B25" s="93" t="s">
        <v>96</v>
      </c>
      <c r="C25" s="94" t="s">
        <v>96</v>
      </c>
      <c r="D25" s="94" t="s">
        <v>96</v>
      </c>
      <c r="E25" s="94" t="s">
        <v>96</v>
      </c>
      <c r="F25" s="94" t="s">
        <v>96</v>
      </c>
      <c r="G25" s="94" t="s">
        <v>96</v>
      </c>
      <c r="H25" s="94" t="s">
        <v>96</v>
      </c>
      <c r="I25" s="94" t="s">
        <v>96</v>
      </c>
      <c r="J25" s="94" t="s">
        <v>96</v>
      </c>
      <c r="K25" s="94" t="s">
        <v>96</v>
      </c>
      <c r="L25" s="94" t="s">
        <v>96</v>
      </c>
      <c r="M25" s="94" t="s">
        <v>96</v>
      </c>
    </row>
    <row r="26" spans="1:13" x14ac:dyDescent="0.35">
      <c r="A26" s="93" t="s">
        <v>96</v>
      </c>
      <c r="B26" s="98">
        <v>2022</v>
      </c>
      <c r="C26" s="99">
        <v>11</v>
      </c>
      <c r="D26" s="99">
        <v>12.4</v>
      </c>
      <c r="E26" s="99">
        <v>-1.4</v>
      </c>
      <c r="F26" s="99" t="s">
        <v>96</v>
      </c>
      <c r="G26" s="99">
        <v>1.8</v>
      </c>
      <c r="H26" s="99">
        <v>1.66</v>
      </c>
      <c r="I26" s="99">
        <v>0.14000000000000001</v>
      </c>
      <c r="J26" s="99" t="s">
        <v>96</v>
      </c>
      <c r="K26" s="99">
        <v>12.79</v>
      </c>
      <c r="L26" s="99">
        <v>14.05</v>
      </c>
      <c r="M26" s="99">
        <v>-1.26</v>
      </c>
    </row>
    <row r="27" spans="1:13" x14ac:dyDescent="0.35">
      <c r="A27" s="93" t="s">
        <v>96</v>
      </c>
      <c r="B27" s="93">
        <v>2023</v>
      </c>
      <c r="C27" s="94">
        <v>11.21</v>
      </c>
      <c r="D27" s="94">
        <v>12.67</v>
      </c>
      <c r="E27" s="94">
        <v>-1.46</v>
      </c>
      <c r="F27" s="94" t="s">
        <v>96</v>
      </c>
      <c r="G27" s="94">
        <v>1.83</v>
      </c>
      <c r="H27" s="94">
        <v>1.64</v>
      </c>
      <c r="I27" s="94">
        <v>0.19</v>
      </c>
      <c r="J27" s="94" t="s">
        <v>96</v>
      </c>
      <c r="K27" s="94">
        <v>13.04</v>
      </c>
      <c r="L27" s="94">
        <v>14.31</v>
      </c>
      <c r="M27" s="94">
        <v>-1.27</v>
      </c>
    </row>
    <row r="28" spans="1:13" x14ac:dyDescent="0.35">
      <c r="A28" s="93" t="s">
        <v>96</v>
      </c>
      <c r="B28" s="98">
        <v>2024</v>
      </c>
      <c r="C28" s="99">
        <v>11.14</v>
      </c>
      <c r="D28" s="99">
        <v>12.82</v>
      </c>
      <c r="E28" s="99">
        <v>-1.68</v>
      </c>
      <c r="F28" s="99" t="s">
        <v>96</v>
      </c>
      <c r="G28" s="99">
        <v>1.82</v>
      </c>
      <c r="H28" s="99">
        <v>1.63</v>
      </c>
      <c r="I28" s="99">
        <v>0.19</v>
      </c>
      <c r="J28" s="99" t="s">
        <v>96</v>
      </c>
      <c r="K28" s="99">
        <v>12.95</v>
      </c>
      <c r="L28" s="99">
        <v>14.45</v>
      </c>
      <c r="M28" s="99">
        <v>-1.49</v>
      </c>
    </row>
    <row r="29" spans="1:13" x14ac:dyDescent="0.35">
      <c r="A29" s="93" t="s">
        <v>96</v>
      </c>
      <c r="B29" s="93">
        <v>2025</v>
      </c>
      <c r="C29" s="94">
        <v>11.15</v>
      </c>
      <c r="D29" s="94">
        <v>13.01</v>
      </c>
      <c r="E29" s="94">
        <v>-1.86</v>
      </c>
      <c r="F29" s="94" t="s">
        <v>96</v>
      </c>
      <c r="G29" s="94">
        <v>1.81</v>
      </c>
      <c r="H29" s="94">
        <v>1.64</v>
      </c>
      <c r="I29" s="94">
        <v>0.17</v>
      </c>
      <c r="J29" s="94" t="s">
        <v>96</v>
      </c>
      <c r="K29" s="94">
        <v>12.97</v>
      </c>
      <c r="L29" s="94">
        <v>14.66</v>
      </c>
      <c r="M29" s="94">
        <v>-1.69</v>
      </c>
    </row>
    <row r="30" spans="1:13" x14ac:dyDescent="0.35">
      <c r="A30" s="93" t="s">
        <v>96</v>
      </c>
      <c r="B30" s="98">
        <v>2026</v>
      </c>
      <c r="C30" s="99">
        <v>11.26</v>
      </c>
      <c r="D30" s="99">
        <v>13.22</v>
      </c>
      <c r="E30" s="99">
        <v>-1.96</v>
      </c>
      <c r="F30" s="99" t="s">
        <v>96</v>
      </c>
      <c r="G30" s="99">
        <v>1.82</v>
      </c>
      <c r="H30" s="99">
        <v>1.66</v>
      </c>
      <c r="I30" s="99">
        <v>0.16</v>
      </c>
      <c r="J30" s="99" t="s">
        <v>96</v>
      </c>
      <c r="K30" s="99">
        <v>13.08</v>
      </c>
      <c r="L30" s="99">
        <v>14.88</v>
      </c>
      <c r="M30" s="99">
        <v>-1.8</v>
      </c>
    </row>
    <row r="31" spans="1:13" x14ac:dyDescent="0.35">
      <c r="A31" s="93" t="s">
        <v>96</v>
      </c>
      <c r="B31" s="93">
        <v>2027</v>
      </c>
      <c r="C31" s="94">
        <v>11.28</v>
      </c>
      <c r="D31" s="94">
        <v>13.43</v>
      </c>
      <c r="E31" s="94">
        <v>-2.14</v>
      </c>
      <c r="F31" s="94" t="s">
        <v>96</v>
      </c>
      <c r="G31" s="94">
        <v>1.82</v>
      </c>
      <c r="H31" s="94">
        <v>1.68</v>
      </c>
      <c r="I31" s="94">
        <v>0.14000000000000001</v>
      </c>
      <c r="J31" s="94" t="s">
        <v>96</v>
      </c>
      <c r="K31" s="94">
        <v>13.1</v>
      </c>
      <c r="L31" s="94">
        <v>15.1</v>
      </c>
      <c r="M31" s="94">
        <v>-2</v>
      </c>
    </row>
    <row r="32" spans="1:13" x14ac:dyDescent="0.35">
      <c r="A32" s="93" t="s">
        <v>96</v>
      </c>
      <c r="B32" s="98">
        <v>2028</v>
      </c>
      <c r="C32" s="99">
        <v>11.32</v>
      </c>
      <c r="D32" s="99">
        <v>13.66</v>
      </c>
      <c r="E32" s="99">
        <v>-2.34</v>
      </c>
      <c r="F32" s="99" t="s">
        <v>96</v>
      </c>
      <c r="G32" s="99">
        <v>1.82</v>
      </c>
      <c r="H32" s="99">
        <v>1.67</v>
      </c>
      <c r="I32" s="99">
        <v>0.15</v>
      </c>
      <c r="J32" s="99" t="s">
        <v>96</v>
      </c>
      <c r="K32" s="99">
        <v>13.14</v>
      </c>
      <c r="L32" s="99">
        <v>15.33</v>
      </c>
      <c r="M32" s="99">
        <v>-2.19</v>
      </c>
    </row>
    <row r="33" spans="1:13" ht="15.75" customHeight="1" x14ac:dyDescent="0.35">
      <c r="A33" s="93" t="s">
        <v>96</v>
      </c>
      <c r="B33" s="93">
        <v>2029</v>
      </c>
      <c r="C33" s="94">
        <v>11.35</v>
      </c>
      <c r="D33" s="94">
        <v>13.88</v>
      </c>
      <c r="E33" s="94">
        <v>-2.52</v>
      </c>
      <c r="F33" s="94" t="s">
        <v>96</v>
      </c>
      <c r="G33" s="94">
        <v>1.82</v>
      </c>
      <c r="H33" s="94">
        <v>1.65</v>
      </c>
      <c r="I33" s="94">
        <v>0.17</v>
      </c>
      <c r="J33" s="94" t="s">
        <v>96</v>
      </c>
      <c r="K33" s="94">
        <v>13.17</v>
      </c>
      <c r="L33" s="94">
        <v>15.53</v>
      </c>
      <c r="M33" s="94">
        <v>-2.35</v>
      </c>
    </row>
    <row r="34" spans="1:13" x14ac:dyDescent="0.35">
      <c r="A34" s="93" t="s">
        <v>96</v>
      </c>
      <c r="B34" s="98">
        <v>2030</v>
      </c>
      <c r="C34" s="99">
        <v>11.38</v>
      </c>
      <c r="D34" s="99">
        <v>14.09</v>
      </c>
      <c r="E34" s="99">
        <v>-2.71</v>
      </c>
      <c r="F34" s="99" t="s">
        <v>96</v>
      </c>
      <c r="G34" s="99">
        <v>1.82</v>
      </c>
      <c r="H34" s="99">
        <v>1.63</v>
      </c>
      <c r="I34" s="99">
        <v>0.19</v>
      </c>
      <c r="J34" s="99" t="s">
        <v>96</v>
      </c>
      <c r="K34" s="99">
        <v>13.2</v>
      </c>
      <c r="L34" s="99">
        <v>15.72</v>
      </c>
      <c r="M34" s="99">
        <v>-2.52</v>
      </c>
    </row>
    <row r="35" spans="1:13" x14ac:dyDescent="0.35">
      <c r="A35" s="93" t="s">
        <v>96</v>
      </c>
      <c r="B35" s="93">
        <v>2031</v>
      </c>
      <c r="C35" s="94">
        <v>11.41</v>
      </c>
      <c r="D35" s="94">
        <v>14.28</v>
      </c>
      <c r="E35" s="94">
        <v>-2.87</v>
      </c>
      <c r="F35" s="94" t="s">
        <v>96</v>
      </c>
      <c r="G35" s="94">
        <v>1.82</v>
      </c>
      <c r="H35" s="94">
        <v>1.62</v>
      </c>
      <c r="I35" s="94">
        <v>0.2</v>
      </c>
      <c r="J35" s="94" t="s">
        <v>96</v>
      </c>
      <c r="K35" s="94">
        <v>13.23</v>
      </c>
      <c r="L35" s="94">
        <v>15.91</v>
      </c>
      <c r="M35" s="94">
        <v>-2.67</v>
      </c>
    </row>
    <row r="36" spans="1:13" x14ac:dyDescent="0.35">
      <c r="A36" s="93"/>
      <c r="B36" s="93"/>
      <c r="C36" s="94"/>
      <c r="D36" s="94"/>
      <c r="E36" s="94"/>
      <c r="F36" s="94"/>
      <c r="G36" s="94"/>
      <c r="H36" s="94"/>
      <c r="I36" s="94"/>
      <c r="J36" s="94"/>
      <c r="K36" s="94"/>
      <c r="L36" s="94"/>
      <c r="M36" s="94"/>
    </row>
    <row r="37" spans="1:13" x14ac:dyDescent="0.35">
      <c r="A37" s="93" t="s">
        <v>96</v>
      </c>
      <c r="B37" s="93">
        <v>2035</v>
      </c>
      <c r="C37" s="94">
        <v>11.45</v>
      </c>
      <c r="D37" s="94">
        <v>14.76</v>
      </c>
      <c r="E37" s="94">
        <v>-3.31</v>
      </c>
      <c r="F37" s="94" t="s">
        <v>96</v>
      </c>
      <c r="G37" s="94">
        <v>1.82</v>
      </c>
      <c r="H37" s="94">
        <v>1.66</v>
      </c>
      <c r="I37" s="94">
        <v>0.17</v>
      </c>
      <c r="J37" s="94" t="s">
        <v>96</v>
      </c>
      <c r="K37" s="94">
        <v>13.27</v>
      </c>
      <c r="L37" s="94">
        <v>16.420000000000002</v>
      </c>
      <c r="M37" s="94">
        <v>-3.15</v>
      </c>
    </row>
    <row r="38" spans="1:13" x14ac:dyDescent="0.35">
      <c r="A38" s="93" t="s">
        <v>96</v>
      </c>
      <c r="B38" s="98">
        <v>2040</v>
      </c>
      <c r="C38" s="99">
        <v>11.47</v>
      </c>
      <c r="D38" s="99">
        <v>14.98</v>
      </c>
      <c r="E38" s="99">
        <v>-3.5</v>
      </c>
      <c r="F38" s="99" t="s">
        <v>96</v>
      </c>
      <c r="G38" s="99">
        <v>1.83</v>
      </c>
      <c r="H38" s="99">
        <v>1.74</v>
      </c>
      <c r="I38" s="99">
        <v>0.08</v>
      </c>
      <c r="J38" s="99" t="s">
        <v>96</v>
      </c>
      <c r="K38" s="99">
        <v>13.3</v>
      </c>
      <c r="L38" s="99">
        <v>16.72</v>
      </c>
      <c r="M38" s="99">
        <v>-3.42</v>
      </c>
    </row>
    <row r="39" spans="1:13" x14ac:dyDescent="0.35">
      <c r="A39" s="93" t="s">
        <v>96</v>
      </c>
      <c r="B39" s="93">
        <v>2045</v>
      </c>
      <c r="C39" s="94">
        <v>11.48</v>
      </c>
      <c r="D39" s="94">
        <v>14.95</v>
      </c>
      <c r="E39" s="94">
        <v>-3.47</v>
      </c>
      <c r="F39" s="94" t="s">
        <v>96</v>
      </c>
      <c r="G39" s="94">
        <v>1.83</v>
      </c>
      <c r="H39" s="94">
        <v>1.87</v>
      </c>
      <c r="I39" s="94">
        <v>-0.04</v>
      </c>
      <c r="J39" s="94" t="s">
        <v>96</v>
      </c>
      <c r="K39" s="94">
        <v>13.31</v>
      </c>
      <c r="L39" s="94">
        <v>16.82</v>
      </c>
      <c r="M39" s="94">
        <v>-3.51</v>
      </c>
    </row>
    <row r="40" spans="1:13" x14ac:dyDescent="0.35">
      <c r="A40" s="93" t="s">
        <v>96</v>
      </c>
      <c r="B40" s="98">
        <v>2050</v>
      </c>
      <c r="C40" s="99">
        <v>11.49</v>
      </c>
      <c r="D40" s="99">
        <v>15.01</v>
      </c>
      <c r="E40" s="99">
        <v>-3.52</v>
      </c>
      <c r="F40" s="99" t="s">
        <v>96</v>
      </c>
      <c r="G40" s="99">
        <v>1.83</v>
      </c>
      <c r="H40" s="99">
        <v>1.94</v>
      </c>
      <c r="I40" s="99">
        <v>-0.11</v>
      </c>
      <c r="J40" s="99" t="s">
        <v>96</v>
      </c>
      <c r="K40" s="99">
        <v>13.32</v>
      </c>
      <c r="L40" s="99">
        <v>16.95</v>
      </c>
      <c r="M40" s="99">
        <v>-3.63</v>
      </c>
    </row>
    <row r="41" spans="1:13" x14ac:dyDescent="0.35">
      <c r="A41" s="93" t="s">
        <v>96</v>
      </c>
      <c r="B41" s="93">
        <v>2055</v>
      </c>
      <c r="C41" s="94">
        <v>11.5</v>
      </c>
      <c r="D41" s="94">
        <v>15.17</v>
      </c>
      <c r="E41" s="94">
        <v>-3.67</v>
      </c>
      <c r="F41" s="94" t="s">
        <v>96</v>
      </c>
      <c r="G41" s="94">
        <v>1.83</v>
      </c>
      <c r="H41" s="94">
        <v>1.98</v>
      </c>
      <c r="I41" s="94">
        <v>-0.14000000000000001</v>
      </c>
      <c r="J41" s="94" t="s">
        <v>96</v>
      </c>
      <c r="K41" s="94">
        <v>13.34</v>
      </c>
      <c r="L41" s="94">
        <v>17.149999999999999</v>
      </c>
      <c r="M41" s="94">
        <v>-3.81</v>
      </c>
    </row>
    <row r="42" spans="1:13" x14ac:dyDescent="0.35">
      <c r="A42" s="93" t="s">
        <v>96</v>
      </c>
      <c r="B42" s="98">
        <v>2060</v>
      </c>
      <c r="C42" s="99">
        <v>11.53</v>
      </c>
      <c r="D42" s="99">
        <v>15.5</v>
      </c>
      <c r="E42" s="99">
        <v>-3.98</v>
      </c>
      <c r="F42" s="99" t="s">
        <v>96</v>
      </c>
      <c r="G42" s="99">
        <v>1.83</v>
      </c>
      <c r="H42" s="99">
        <v>1.95</v>
      </c>
      <c r="I42" s="99">
        <v>-0.11</v>
      </c>
      <c r="J42" s="99" t="s">
        <v>96</v>
      </c>
      <c r="K42" s="99">
        <v>13.36</v>
      </c>
      <c r="L42" s="99">
        <v>17.45</v>
      </c>
      <c r="M42" s="99">
        <v>-4.09</v>
      </c>
    </row>
    <row r="43" spans="1:13" x14ac:dyDescent="0.35">
      <c r="A43" s="93" t="s">
        <v>96</v>
      </c>
      <c r="B43" s="93">
        <v>2065</v>
      </c>
      <c r="C43" s="94">
        <v>11.55</v>
      </c>
      <c r="D43" s="94">
        <v>15.8</v>
      </c>
      <c r="E43" s="94">
        <v>-4.25</v>
      </c>
      <c r="F43" s="94" t="s">
        <v>96</v>
      </c>
      <c r="G43" s="94">
        <v>1.83</v>
      </c>
      <c r="H43" s="94">
        <v>1.93</v>
      </c>
      <c r="I43" s="94">
        <v>-0.1</v>
      </c>
      <c r="J43" s="94" t="s">
        <v>96</v>
      </c>
      <c r="K43" s="94">
        <v>13.38</v>
      </c>
      <c r="L43" s="94">
        <v>17.73</v>
      </c>
      <c r="M43" s="94">
        <v>-4.3499999999999996</v>
      </c>
    </row>
    <row r="44" spans="1:13" x14ac:dyDescent="0.35">
      <c r="A44" s="93" t="s">
        <v>96</v>
      </c>
      <c r="B44" s="98">
        <v>2070</v>
      </c>
      <c r="C44" s="99">
        <v>11.57</v>
      </c>
      <c r="D44" s="99">
        <v>16.079999999999998</v>
      </c>
      <c r="E44" s="99">
        <v>-4.51</v>
      </c>
      <c r="F44" s="99" t="s">
        <v>96</v>
      </c>
      <c r="G44" s="99">
        <v>1.83</v>
      </c>
      <c r="H44" s="99">
        <v>1.93</v>
      </c>
      <c r="I44" s="99">
        <v>-0.09</v>
      </c>
      <c r="J44" s="99" t="s">
        <v>96</v>
      </c>
      <c r="K44" s="99">
        <v>13.4</v>
      </c>
      <c r="L44" s="99">
        <v>18</v>
      </c>
      <c r="M44" s="99">
        <v>-4.5999999999999996</v>
      </c>
    </row>
    <row r="45" spans="1:13" x14ac:dyDescent="0.35">
      <c r="A45" s="93" t="s">
        <v>96</v>
      </c>
      <c r="B45" s="93">
        <v>2075</v>
      </c>
      <c r="C45" s="94">
        <v>11.59</v>
      </c>
      <c r="D45" s="94">
        <v>16.36</v>
      </c>
      <c r="E45" s="94">
        <v>-4.7699999999999996</v>
      </c>
      <c r="F45" s="94" t="s">
        <v>96</v>
      </c>
      <c r="G45" s="94">
        <v>1.83</v>
      </c>
      <c r="H45" s="94">
        <v>1.89</v>
      </c>
      <c r="I45" s="94">
        <v>-0.06</v>
      </c>
      <c r="J45" s="94" t="s">
        <v>96</v>
      </c>
      <c r="K45" s="94">
        <v>13.42</v>
      </c>
      <c r="L45" s="94">
        <v>18.25</v>
      </c>
      <c r="M45" s="94">
        <v>-4.83</v>
      </c>
    </row>
    <row r="46" spans="1:13" x14ac:dyDescent="0.35">
      <c r="A46" s="93" t="s">
        <v>96</v>
      </c>
      <c r="B46" s="98">
        <v>2080</v>
      </c>
      <c r="C46" s="99">
        <v>11.59</v>
      </c>
      <c r="D46" s="99">
        <v>16.43</v>
      </c>
      <c r="E46" s="99">
        <v>-4.84</v>
      </c>
      <c r="F46" s="99" t="s">
        <v>96</v>
      </c>
      <c r="G46" s="99">
        <v>1.83</v>
      </c>
      <c r="H46" s="99">
        <v>1.87</v>
      </c>
      <c r="I46" s="99">
        <v>-0.04</v>
      </c>
      <c r="J46" s="99" t="s">
        <v>96</v>
      </c>
      <c r="K46" s="99">
        <v>13.43</v>
      </c>
      <c r="L46" s="99">
        <v>18.3</v>
      </c>
      <c r="M46" s="99">
        <v>-4.87</v>
      </c>
    </row>
    <row r="47" spans="1:13" x14ac:dyDescent="0.35">
      <c r="A47" s="93" t="s">
        <v>96</v>
      </c>
      <c r="B47" s="93">
        <v>2085</v>
      </c>
      <c r="C47" s="94">
        <v>11.58</v>
      </c>
      <c r="D47" s="94">
        <v>16.239999999999998</v>
      </c>
      <c r="E47" s="94">
        <v>-4.6500000000000004</v>
      </c>
      <c r="F47" s="94" t="s">
        <v>96</v>
      </c>
      <c r="G47" s="94">
        <v>1.83</v>
      </c>
      <c r="H47" s="94">
        <v>1.87</v>
      </c>
      <c r="I47" s="94">
        <v>-0.03</v>
      </c>
      <c r="J47" s="94" t="s">
        <v>96</v>
      </c>
      <c r="K47" s="94">
        <v>13.42</v>
      </c>
      <c r="L47" s="94">
        <v>18.11</v>
      </c>
      <c r="M47" s="94">
        <v>-4.6900000000000004</v>
      </c>
    </row>
    <row r="48" spans="1:13" x14ac:dyDescent="0.35">
      <c r="A48" s="93" t="s">
        <v>96</v>
      </c>
      <c r="B48" s="98">
        <v>2090</v>
      </c>
      <c r="C48" s="113">
        <v>11.56</v>
      </c>
      <c r="D48" s="113">
        <v>15.88</v>
      </c>
      <c r="E48" s="113">
        <v>-4.32</v>
      </c>
      <c r="F48" s="113" t="s">
        <v>96</v>
      </c>
      <c r="G48" s="113">
        <v>1.83</v>
      </c>
      <c r="H48" s="113">
        <v>1.91</v>
      </c>
      <c r="I48" s="113">
        <v>-0.08</v>
      </c>
      <c r="J48" s="113" t="s">
        <v>96</v>
      </c>
      <c r="K48" s="113">
        <v>13.4</v>
      </c>
      <c r="L48" s="113">
        <v>17.79</v>
      </c>
      <c r="M48" s="113">
        <v>-4.3899999999999997</v>
      </c>
    </row>
    <row r="49" spans="1:13" x14ac:dyDescent="0.35">
      <c r="A49" s="93" t="s">
        <v>96</v>
      </c>
      <c r="B49" s="93">
        <v>2095</v>
      </c>
      <c r="C49" s="110">
        <v>11.55</v>
      </c>
      <c r="D49" s="110">
        <v>15.69</v>
      </c>
      <c r="E49" s="110">
        <v>-4.1399999999999997</v>
      </c>
      <c r="F49" s="110" t="s">
        <v>96</v>
      </c>
      <c r="G49" s="110">
        <v>1.84</v>
      </c>
      <c r="H49" s="110">
        <v>1.95</v>
      </c>
      <c r="I49" s="110">
        <v>-0.11</v>
      </c>
      <c r="J49" s="110" t="s">
        <v>96</v>
      </c>
      <c r="K49" s="110">
        <v>13.39</v>
      </c>
      <c r="L49" s="110">
        <v>17.64</v>
      </c>
      <c r="M49" s="110">
        <v>-4.25</v>
      </c>
    </row>
    <row r="50" spans="1:13" x14ac:dyDescent="0.35">
      <c r="A50" s="93" t="s">
        <v>96</v>
      </c>
      <c r="B50" s="98">
        <v>2100</v>
      </c>
      <c r="C50" s="113">
        <v>11.56</v>
      </c>
      <c r="D50" s="113">
        <v>15.77</v>
      </c>
      <c r="E50" s="113">
        <v>-4.21</v>
      </c>
      <c r="F50" s="113" t="s">
        <v>96</v>
      </c>
      <c r="G50" s="113">
        <v>1.84</v>
      </c>
      <c r="H50" s="113">
        <v>1.96</v>
      </c>
      <c r="I50" s="113">
        <v>-0.12</v>
      </c>
      <c r="J50" s="113" t="s">
        <v>96</v>
      </c>
      <c r="K50" s="113">
        <v>13.39</v>
      </c>
      <c r="L50" s="113">
        <v>17.73</v>
      </c>
      <c r="M50" s="113">
        <v>-4.33</v>
      </c>
    </row>
    <row r="51" spans="1:13" x14ac:dyDescent="0.35">
      <c r="A51" s="93" t="s">
        <v>202</v>
      </c>
      <c r="B51" s="93" t="s">
        <v>96</v>
      </c>
      <c r="C51" s="110" t="s">
        <v>96</v>
      </c>
      <c r="D51" s="110" t="s">
        <v>96</v>
      </c>
      <c r="E51" s="110">
        <v>2010</v>
      </c>
      <c r="F51" s="110" t="s">
        <v>96</v>
      </c>
      <c r="G51" s="110" t="s">
        <v>96</v>
      </c>
      <c r="H51" s="110" t="s">
        <v>96</v>
      </c>
      <c r="I51" s="110">
        <v>2044</v>
      </c>
      <c r="J51" s="110" t="s">
        <v>96</v>
      </c>
      <c r="K51" s="110" t="s">
        <v>96</v>
      </c>
      <c r="L51" s="110" t="s">
        <v>96</v>
      </c>
      <c r="M51" s="110">
        <v>2010</v>
      </c>
    </row>
    <row r="52" spans="1:13" x14ac:dyDescent="0.35">
      <c r="A52" s="93" t="s">
        <v>203</v>
      </c>
      <c r="B52" s="93" t="s">
        <v>96</v>
      </c>
      <c r="C52" s="110" t="s">
        <v>96</v>
      </c>
      <c r="D52" s="110" t="s">
        <v>96</v>
      </c>
      <c r="E52" s="110" t="s">
        <v>96</v>
      </c>
      <c r="F52" s="110" t="s">
        <v>96</v>
      </c>
      <c r="G52" s="110" t="s">
        <v>96</v>
      </c>
      <c r="H52" s="110" t="s">
        <v>96</v>
      </c>
      <c r="I52" s="110" t="s">
        <v>96</v>
      </c>
      <c r="J52" s="110" t="s">
        <v>96</v>
      </c>
      <c r="K52" s="110" t="s">
        <v>96</v>
      </c>
      <c r="L52" s="110" t="s">
        <v>96</v>
      </c>
      <c r="M52" s="110" t="s">
        <v>96</v>
      </c>
    </row>
    <row r="53" spans="1:13" x14ac:dyDescent="0.35">
      <c r="A53" s="93" t="s">
        <v>204</v>
      </c>
      <c r="B53" s="93" t="s">
        <v>96</v>
      </c>
      <c r="C53" s="94" t="s">
        <v>96</v>
      </c>
      <c r="D53" s="94" t="s">
        <v>96</v>
      </c>
      <c r="E53" s="94" t="s">
        <v>96</v>
      </c>
      <c r="F53" s="94" t="s">
        <v>96</v>
      </c>
      <c r="G53" s="94" t="s">
        <v>96</v>
      </c>
      <c r="H53" s="94" t="s">
        <v>96</v>
      </c>
      <c r="I53" s="94" t="s">
        <v>96</v>
      </c>
      <c r="J53" s="94" t="s">
        <v>96</v>
      </c>
      <c r="K53" s="94" t="s">
        <v>96</v>
      </c>
      <c r="L53" s="94" t="s">
        <v>96</v>
      </c>
      <c r="M53" s="94" t="s">
        <v>96</v>
      </c>
    </row>
    <row r="54" spans="1:13" x14ac:dyDescent="0.35">
      <c r="A54" s="93" t="s">
        <v>205</v>
      </c>
      <c r="B54" s="93" t="s">
        <v>96</v>
      </c>
      <c r="C54" s="94" t="s">
        <v>96</v>
      </c>
      <c r="D54" s="94" t="s">
        <v>96</v>
      </c>
      <c r="E54" s="94" t="s">
        <v>96</v>
      </c>
      <c r="F54" s="94" t="s">
        <v>96</v>
      </c>
      <c r="G54" s="94" t="s">
        <v>96</v>
      </c>
      <c r="H54" s="94" t="s">
        <v>96</v>
      </c>
      <c r="I54" s="94" t="s">
        <v>96</v>
      </c>
      <c r="J54" s="94" t="s">
        <v>96</v>
      </c>
      <c r="K54" s="94" t="s">
        <v>96</v>
      </c>
      <c r="L54" s="94" t="s">
        <v>96</v>
      </c>
      <c r="M54" s="94" t="s">
        <v>96</v>
      </c>
    </row>
    <row r="55" spans="1:13" x14ac:dyDescent="0.35">
      <c r="A55" s="93" t="s">
        <v>97</v>
      </c>
      <c r="B55" s="93" t="s">
        <v>96</v>
      </c>
      <c r="C55" s="94" t="s">
        <v>96</v>
      </c>
      <c r="D55" s="94" t="s">
        <v>96</v>
      </c>
      <c r="E55" s="94" t="s">
        <v>96</v>
      </c>
      <c r="F55" s="94" t="s">
        <v>96</v>
      </c>
      <c r="G55" s="94" t="s">
        <v>96</v>
      </c>
      <c r="H55" s="94" t="s">
        <v>96</v>
      </c>
      <c r="I55" s="94" t="s">
        <v>96</v>
      </c>
      <c r="J55" s="94" t="s">
        <v>96</v>
      </c>
      <c r="K55" s="94" t="s">
        <v>96</v>
      </c>
      <c r="L55" s="94" t="s">
        <v>96</v>
      </c>
      <c r="M55" s="94" t="s">
        <v>96</v>
      </c>
    </row>
    <row r="56" spans="1:13" x14ac:dyDescent="0.35">
      <c r="A56" s="93" t="s">
        <v>96</v>
      </c>
      <c r="B56" s="98">
        <v>2022</v>
      </c>
      <c r="C56" s="99">
        <v>10.96</v>
      </c>
      <c r="D56" s="99">
        <v>12.28</v>
      </c>
      <c r="E56" s="99">
        <v>-1.32</v>
      </c>
      <c r="F56" s="99" t="s">
        <v>96</v>
      </c>
      <c r="G56" s="99">
        <v>1.79</v>
      </c>
      <c r="H56" s="99">
        <v>1.63</v>
      </c>
      <c r="I56" s="99">
        <v>0.16</v>
      </c>
      <c r="J56" s="99" t="s">
        <v>96</v>
      </c>
      <c r="K56" s="99">
        <v>12.75</v>
      </c>
      <c r="L56" s="99">
        <v>13.91</v>
      </c>
      <c r="M56" s="99">
        <v>-1.1599999999999999</v>
      </c>
    </row>
    <row r="57" spans="1:13" x14ac:dyDescent="0.35">
      <c r="A57" s="93" t="s">
        <v>96</v>
      </c>
      <c r="B57" s="93">
        <v>2023</v>
      </c>
      <c r="C57" s="94">
        <v>11.21</v>
      </c>
      <c r="D57" s="94">
        <v>12.38</v>
      </c>
      <c r="E57" s="94">
        <v>-1.17</v>
      </c>
      <c r="F57" s="94" t="s">
        <v>96</v>
      </c>
      <c r="G57" s="94">
        <v>1.83</v>
      </c>
      <c r="H57" s="94">
        <v>1.58</v>
      </c>
      <c r="I57" s="94">
        <v>0.25</v>
      </c>
      <c r="J57" s="94" t="s">
        <v>96</v>
      </c>
      <c r="K57" s="94">
        <v>13.04</v>
      </c>
      <c r="L57" s="94">
        <v>13.96</v>
      </c>
      <c r="M57" s="94">
        <v>-0.92</v>
      </c>
    </row>
    <row r="58" spans="1:13" x14ac:dyDescent="0.35">
      <c r="A58" s="93" t="s">
        <v>96</v>
      </c>
      <c r="B58" s="98">
        <v>2024</v>
      </c>
      <c r="C58" s="99">
        <v>11.12</v>
      </c>
      <c r="D58" s="99">
        <v>12.39</v>
      </c>
      <c r="E58" s="99">
        <v>-1.27</v>
      </c>
      <c r="F58" s="99" t="s">
        <v>96</v>
      </c>
      <c r="G58" s="99">
        <v>1.81</v>
      </c>
      <c r="H58" s="99">
        <v>1.53</v>
      </c>
      <c r="I58" s="99">
        <v>0.28000000000000003</v>
      </c>
      <c r="J58" s="99" t="s">
        <v>96</v>
      </c>
      <c r="K58" s="99">
        <v>12.93</v>
      </c>
      <c r="L58" s="99">
        <v>13.92</v>
      </c>
      <c r="M58" s="99">
        <v>-0.99</v>
      </c>
    </row>
    <row r="59" spans="1:13" x14ac:dyDescent="0.35">
      <c r="A59" s="93" t="s">
        <v>96</v>
      </c>
      <c r="B59" s="93">
        <v>2025</v>
      </c>
      <c r="C59" s="94">
        <v>11.12</v>
      </c>
      <c r="D59" s="94">
        <v>12.42</v>
      </c>
      <c r="E59" s="94">
        <v>-1.3</v>
      </c>
      <c r="F59" s="94" t="s">
        <v>96</v>
      </c>
      <c r="G59" s="94">
        <v>1.81</v>
      </c>
      <c r="H59" s="94">
        <v>1.51</v>
      </c>
      <c r="I59" s="94">
        <v>0.31</v>
      </c>
      <c r="J59" s="94" t="s">
        <v>96</v>
      </c>
      <c r="K59" s="94">
        <v>12.93</v>
      </c>
      <c r="L59" s="94">
        <v>13.93</v>
      </c>
      <c r="M59" s="94">
        <v>-1</v>
      </c>
    </row>
    <row r="60" spans="1:13" x14ac:dyDescent="0.35">
      <c r="A60" s="93" t="s">
        <v>96</v>
      </c>
      <c r="B60" s="98">
        <v>2026</v>
      </c>
      <c r="C60" s="99">
        <v>11.21</v>
      </c>
      <c r="D60" s="99">
        <v>12.47</v>
      </c>
      <c r="E60" s="99">
        <v>-1.26</v>
      </c>
      <c r="F60" s="99" t="s">
        <v>96</v>
      </c>
      <c r="G60" s="99">
        <v>1.81</v>
      </c>
      <c r="H60" s="99">
        <v>1.48</v>
      </c>
      <c r="I60" s="99">
        <v>0.34</v>
      </c>
      <c r="J60" s="99" t="s">
        <v>96</v>
      </c>
      <c r="K60" s="99">
        <v>13.03</v>
      </c>
      <c r="L60" s="99">
        <v>13.95</v>
      </c>
      <c r="M60" s="99">
        <v>-0.92</v>
      </c>
    </row>
    <row r="61" spans="1:13" x14ac:dyDescent="0.35">
      <c r="A61" s="93" t="s">
        <v>96</v>
      </c>
      <c r="B61" s="93">
        <v>2027</v>
      </c>
      <c r="C61" s="94">
        <v>11.23</v>
      </c>
      <c r="D61" s="94">
        <v>12.53</v>
      </c>
      <c r="E61" s="94">
        <v>-1.3</v>
      </c>
      <c r="F61" s="94" t="s">
        <v>96</v>
      </c>
      <c r="G61" s="94">
        <v>1.81</v>
      </c>
      <c r="H61" s="94">
        <v>1.45</v>
      </c>
      <c r="I61" s="94">
        <v>0.37</v>
      </c>
      <c r="J61" s="94" t="s">
        <v>96</v>
      </c>
      <c r="K61" s="94">
        <v>13.04</v>
      </c>
      <c r="L61" s="94">
        <v>13.97</v>
      </c>
      <c r="M61" s="94">
        <v>-0.93</v>
      </c>
    </row>
    <row r="62" spans="1:13" x14ac:dyDescent="0.35">
      <c r="A62" s="93" t="s">
        <v>96</v>
      </c>
      <c r="B62" s="98">
        <v>2028</v>
      </c>
      <c r="C62" s="99">
        <v>11.26</v>
      </c>
      <c r="D62" s="99">
        <v>12.6</v>
      </c>
      <c r="E62" s="99">
        <v>-1.35</v>
      </c>
      <c r="F62" s="99" t="s">
        <v>96</v>
      </c>
      <c r="G62" s="99">
        <v>1.82</v>
      </c>
      <c r="H62" s="99">
        <v>1.4</v>
      </c>
      <c r="I62" s="99">
        <v>0.42</v>
      </c>
      <c r="J62" s="99" t="s">
        <v>96</v>
      </c>
      <c r="K62" s="99">
        <v>13.07</v>
      </c>
      <c r="L62" s="99">
        <v>14</v>
      </c>
      <c r="M62" s="99">
        <v>-0.93</v>
      </c>
    </row>
    <row r="63" spans="1:13" ht="15.75" customHeight="1" x14ac:dyDescent="0.35">
      <c r="A63" s="93" t="s">
        <v>96</v>
      </c>
      <c r="B63" s="93">
        <v>2029</v>
      </c>
      <c r="C63" s="94">
        <v>11.28</v>
      </c>
      <c r="D63" s="94">
        <v>12.66</v>
      </c>
      <c r="E63" s="94">
        <v>-1.39</v>
      </c>
      <c r="F63" s="94" t="s">
        <v>96</v>
      </c>
      <c r="G63" s="94">
        <v>1.82</v>
      </c>
      <c r="H63" s="94">
        <v>1.35</v>
      </c>
      <c r="I63" s="94">
        <v>0.47</v>
      </c>
      <c r="J63" s="94" t="s">
        <v>96</v>
      </c>
      <c r="K63" s="94">
        <v>13.09</v>
      </c>
      <c r="L63" s="94">
        <v>14.01</v>
      </c>
      <c r="M63" s="94">
        <v>-0.92</v>
      </c>
    </row>
    <row r="64" spans="1:13" x14ac:dyDescent="0.35">
      <c r="A64" s="93" t="s">
        <v>96</v>
      </c>
      <c r="B64" s="98">
        <v>2030</v>
      </c>
      <c r="C64" s="99">
        <v>11.29</v>
      </c>
      <c r="D64" s="99">
        <v>12.72</v>
      </c>
      <c r="E64" s="99">
        <v>-1.43</v>
      </c>
      <c r="F64" s="99" t="s">
        <v>96</v>
      </c>
      <c r="G64" s="99">
        <v>1.81</v>
      </c>
      <c r="H64" s="99">
        <v>1.3</v>
      </c>
      <c r="I64" s="99">
        <v>0.52</v>
      </c>
      <c r="J64" s="99" t="s">
        <v>96</v>
      </c>
      <c r="K64" s="99">
        <v>13.11</v>
      </c>
      <c r="L64" s="99">
        <v>14.02</v>
      </c>
      <c r="M64" s="99">
        <v>-0.91</v>
      </c>
    </row>
    <row r="65" spans="1:13" x14ac:dyDescent="0.35">
      <c r="A65" s="93" t="s">
        <v>96</v>
      </c>
      <c r="B65" s="93">
        <v>2031</v>
      </c>
      <c r="C65" s="94">
        <v>11.31</v>
      </c>
      <c r="D65" s="94">
        <v>12.76</v>
      </c>
      <c r="E65" s="94">
        <v>-1.45</v>
      </c>
      <c r="F65" s="94" t="s">
        <v>96</v>
      </c>
      <c r="G65" s="94">
        <v>1.81</v>
      </c>
      <c r="H65" s="94">
        <v>1.26</v>
      </c>
      <c r="I65" s="94">
        <v>0.55000000000000004</v>
      </c>
      <c r="J65" s="94" t="s">
        <v>96</v>
      </c>
      <c r="K65" s="94">
        <v>13.13</v>
      </c>
      <c r="L65" s="94">
        <v>14.02</v>
      </c>
      <c r="M65" s="94">
        <v>-0.89</v>
      </c>
    </row>
    <row r="66" spans="1:13" x14ac:dyDescent="0.35">
      <c r="A66" s="93"/>
      <c r="B66" s="93"/>
      <c r="C66" s="94"/>
      <c r="D66" s="94"/>
      <c r="E66" s="94"/>
      <c r="F66" s="94"/>
      <c r="G66" s="94"/>
      <c r="H66" s="94"/>
      <c r="I66" s="94"/>
      <c r="J66" s="94"/>
      <c r="K66" s="94"/>
      <c r="L66" s="94"/>
      <c r="M66" s="94"/>
    </row>
    <row r="67" spans="1:13" x14ac:dyDescent="0.35">
      <c r="A67" s="93" t="s">
        <v>96</v>
      </c>
      <c r="B67" s="93">
        <v>2035</v>
      </c>
      <c r="C67" s="94">
        <v>11.33</v>
      </c>
      <c r="D67" s="94">
        <v>12.84</v>
      </c>
      <c r="E67" s="94">
        <v>-1.51</v>
      </c>
      <c r="F67" s="94" t="s">
        <v>96</v>
      </c>
      <c r="G67" s="94">
        <v>1.82</v>
      </c>
      <c r="H67" s="94">
        <v>1.21</v>
      </c>
      <c r="I67" s="94">
        <v>0.6</v>
      </c>
      <c r="J67" s="94" t="s">
        <v>96</v>
      </c>
      <c r="K67" s="94">
        <v>13.15</v>
      </c>
      <c r="L67" s="94">
        <v>14.06</v>
      </c>
      <c r="M67" s="94">
        <v>-0.91</v>
      </c>
    </row>
    <row r="68" spans="1:13" x14ac:dyDescent="0.35">
      <c r="A68" s="93" t="s">
        <v>96</v>
      </c>
      <c r="B68" s="98">
        <v>2040</v>
      </c>
      <c r="C68" s="99">
        <v>11.33</v>
      </c>
      <c r="D68" s="99">
        <v>12.67</v>
      </c>
      <c r="E68" s="99">
        <v>-1.33</v>
      </c>
      <c r="F68" s="99" t="s">
        <v>96</v>
      </c>
      <c r="G68" s="99">
        <v>1.82</v>
      </c>
      <c r="H68" s="99">
        <v>1.24</v>
      </c>
      <c r="I68" s="99">
        <v>0.57999999999999996</v>
      </c>
      <c r="J68" s="99" t="s">
        <v>96</v>
      </c>
      <c r="K68" s="99">
        <v>13.15</v>
      </c>
      <c r="L68" s="99">
        <v>13.91</v>
      </c>
      <c r="M68" s="99">
        <v>-0.76</v>
      </c>
    </row>
    <row r="69" spans="1:13" x14ac:dyDescent="0.35">
      <c r="A69" s="93" t="s">
        <v>96</v>
      </c>
      <c r="B69" s="93">
        <v>2045</v>
      </c>
      <c r="C69" s="94">
        <v>11.32</v>
      </c>
      <c r="D69" s="94">
        <v>12.31</v>
      </c>
      <c r="E69" s="94">
        <v>-1</v>
      </c>
      <c r="F69" s="94" t="s">
        <v>96</v>
      </c>
      <c r="G69" s="94">
        <v>1.82</v>
      </c>
      <c r="H69" s="94">
        <v>1.31</v>
      </c>
      <c r="I69" s="94">
        <v>0.51</v>
      </c>
      <c r="J69" s="94" t="s">
        <v>96</v>
      </c>
      <c r="K69" s="94">
        <v>13.14</v>
      </c>
      <c r="L69" s="94">
        <v>13.62</v>
      </c>
      <c r="M69" s="94">
        <v>-0.49</v>
      </c>
    </row>
    <row r="70" spans="1:13" x14ac:dyDescent="0.35">
      <c r="A70" s="93" t="s">
        <v>96</v>
      </c>
      <c r="B70" s="98">
        <v>2050</v>
      </c>
      <c r="C70" s="99">
        <v>11.31</v>
      </c>
      <c r="D70" s="99">
        <v>12.09</v>
      </c>
      <c r="E70" s="99">
        <v>-0.78</v>
      </c>
      <c r="F70" s="99" t="s">
        <v>96</v>
      </c>
      <c r="G70" s="99">
        <v>1.82</v>
      </c>
      <c r="H70" s="99">
        <v>1.33</v>
      </c>
      <c r="I70" s="99">
        <v>0.49</v>
      </c>
      <c r="J70" s="99" t="s">
        <v>96</v>
      </c>
      <c r="K70" s="99">
        <v>13.13</v>
      </c>
      <c r="L70" s="99">
        <v>13.42</v>
      </c>
      <c r="M70" s="99">
        <v>-0.28999999999999998</v>
      </c>
    </row>
    <row r="71" spans="1:13" x14ac:dyDescent="0.35">
      <c r="A71" s="93" t="s">
        <v>96</v>
      </c>
      <c r="B71" s="93">
        <v>2055</v>
      </c>
      <c r="C71" s="94">
        <v>11.31</v>
      </c>
      <c r="D71" s="94">
        <v>12.01</v>
      </c>
      <c r="E71" s="94">
        <v>-0.7</v>
      </c>
      <c r="F71" s="94" t="s">
        <v>96</v>
      </c>
      <c r="G71" s="94">
        <v>1.82</v>
      </c>
      <c r="H71" s="94">
        <v>1.34</v>
      </c>
      <c r="I71" s="94">
        <v>0.48</v>
      </c>
      <c r="J71" s="94" t="s">
        <v>96</v>
      </c>
      <c r="K71" s="94">
        <v>13.13</v>
      </c>
      <c r="L71" s="94">
        <v>13.35</v>
      </c>
      <c r="M71" s="94">
        <v>-0.22</v>
      </c>
    </row>
    <row r="72" spans="1:13" x14ac:dyDescent="0.35">
      <c r="A72" s="93" t="s">
        <v>96</v>
      </c>
      <c r="B72" s="98">
        <v>2060</v>
      </c>
      <c r="C72" s="99">
        <v>11.32</v>
      </c>
      <c r="D72" s="99">
        <v>12.09</v>
      </c>
      <c r="E72" s="99">
        <v>-0.78</v>
      </c>
      <c r="F72" s="99" t="s">
        <v>96</v>
      </c>
      <c r="G72" s="99">
        <v>1.82</v>
      </c>
      <c r="H72" s="99">
        <v>1.3</v>
      </c>
      <c r="I72" s="99">
        <v>0.52</v>
      </c>
      <c r="J72" s="99" t="s">
        <v>96</v>
      </c>
      <c r="K72" s="99">
        <v>13.14</v>
      </c>
      <c r="L72" s="99">
        <v>13.4</v>
      </c>
      <c r="M72" s="99">
        <v>-0.26</v>
      </c>
    </row>
    <row r="73" spans="1:13" x14ac:dyDescent="0.35">
      <c r="A73" s="93" t="s">
        <v>96</v>
      </c>
      <c r="B73" s="93">
        <v>2065</v>
      </c>
      <c r="C73" s="94">
        <v>11.32</v>
      </c>
      <c r="D73" s="94">
        <v>12.14</v>
      </c>
      <c r="E73" s="94">
        <v>-0.81</v>
      </c>
      <c r="F73" s="94" t="s">
        <v>96</v>
      </c>
      <c r="G73" s="94">
        <v>1.82</v>
      </c>
      <c r="H73" s="94">
        <v>1.28</v>
      </c>
      <c r="I73" s="94">
        <v>0.54</v>
      </c>
      <c r="J73" s="94" t="s">
        <v>96</v>
      </c>
      <c r="K73" s="94">
        <v>13.14</v>
      </c>
      <c r="L73" s="94">
        <v>13.42</v>
      </c>
      <c r="M73" s="94">
        <v>-0.28000000000000003</v>
      </c>
    </row>
    <row r="74" spans="1:13" x14ac:dyDescent="0.35">
      <c r="A74" s="93" t="s">
        <v>96</v>
      </c>
      <c r="B74" s="98">
        <v>2070</v>
      </c>
      <c r="C74" s="99">
        <v>11.32</v>
      </c>
      <c r="D74" s="99">
        <v>12.14</v>
      </c>
      <c r="E74" s="99">
        <v>-0.82</v>
      </c>
      <c r="F74" s="99" t="s">
        <v>96</v>
      </c>
      <c r="G74" s="99">
        <v>1.82</v>
      </c>
      <c r="H74" s="99">
        <v>1.27</v>
      </c>
      <c r="I74" s="99">
        <v>0.55000000000000004</v>
      </c>
      <c r="J74" s="99" t="s">
        <v>96</v>
      </c>
      <c r="K74" s="99">
        <v>13.14</v>
      </c>
      <c r="L74" s="99">
        <v>13.42</v>
      </c>
      <c r="M74" s="99">
        <v>-0.27</v>
      </c>
    </row>
    <row r="75" spans="1:13" x14ac:dyDescent="0.35">
      <c r="A75" s="93" t="s">
        <v>96</v>
      </c>
      <c r="B75" s="93">
        <v>2075</v>
      </c>
      <c r="C75" s="94">
        <v>11.32</v>
      </c>
      <c r="D75" s="94">
        <v>12.13</v>
      </c>
      <c r="E75" s="94">
        <v>-0.8</v>
      </c>
      <c r="F75" s="94" t="s">
        <v>96</v>
      </c>
      <c r="G75" s="94">
        <v>1.82</v>
      </c>
      <c r="H75" s="94">
        <v>1.25</v>
      </c>
      <c r="I75" s="94">
        <v>0.56999999999999995</v>
      </c>
      <c r="J75" s="94" t="s">
        <v>96</v>
      </c>
      <c r="K75" s="94">
        <v>13.14</v>
      </c>
      <c r="L75" s="94">
        <v>13.37</v>
      </c>
      <c r="M75" s="94">
        <v>-0.23</v>
      </c>
    </row>
    <row r="76" spans="1:13" x14ac:dyDescent="0.35">
      <c r="A76" s="93" t="s">
        <v>96</v>
      </c>
      <c r="B76" s="98">
        <v>2080</v>
      </c>
      <c r="C76" s="99">
        <v>11.31</v>
      </c>
      <c r="D76" s="99">
        <v>11.91</v>
      </c>
      <c r="E76" s="99">
        <v>-0.6</v>
      </c>
      <c r="F76" s="99" t="s">
        <v>96</v>
      </c>
      <c r="G76" s="99">
        <v>1.82</v>
      </c>
      <c r="H76" s="99">
        <v>1.24</v>
      </c>
      <c r="I76" s="99">
        <v>0.57999999999999996</v>
      </c>
      <c r="J76" s="99" t="s">
        <v>96</v>
      </c>
      <c r="K76" s="99">
        <v>13.13</v>
      </c>
      <c r="L76" s="99">
        <v>13.15</v>
      </c>
      <c r="M76" s="99">
        <v>-0.02</v>
      </c>
    </row>
    <row r="77" spans="1:13" x14ac:dyDescent="0.35">
      <c r="A77" s="93" t="s">
        <v>96</v>
      </c>
      <c r="B77" s="93">
        <v>2085</v>
      </c>
      <c r="C77" s="94">
        <v>11.29</v>
      </c>
      <c r="D77" s="94">
        <v>11.51</v>
      </c>
      <c r="E77" s="94">
        <v>-0.22</v>
      </c>
      <c r="F77" s="94" t="s">
        <v>96</v>
      </c>
      <c r="G77" s="94">
        <v>1.82</v>
      </c>
      <c r="H77" s="94">
        <v>1.24</v>
      </c>
      <c r="I77" s="94">
        <v>0.57999999999999996</v>
      </c>
      <c r="J77" s="94" t="s">
        <v>96</v>
      </c>
      <c r="K77" s="94">
        <v>13.11</v>
      </c>
      <c r="L77" s="94">
        <v>12.75</v>
      </c>
      <c r="M77" s="94">
        <v>0.36</v>
      </c>
    </row>
    <row r="78" spans="1:13" x14ac:dyDescent="0.35">
      <c r="A78" s="93" t="s">
        <v>96</v>
      </c>
      <c r="B78" s="98">
        <v>2090</v>
      </c>
      <c r="C78" s="113">
        <v>11.26</v>
      </c>
      <c r="D78" s="113">
        <v>11.08</v>
      </c>
      <c r="E78" s="113">
        <v>0.18</v>
      </c>
      <c r="F78" s="113" t="s">
        <v>96</v>
      </c>
      <c r="G78" s="113">
        <v>1.82</v>
      </c>
      <c r="H78" s="113">
        <v>1.28</v>
      </c>
      <c r="I78" s="113">
        <v>0.54</v>
      </c>
      <c r="J78" s="113" t="s">
        <v>96</v>
      </c>
      <c r="K78" s="113">
        <v>13.08</v>
      </c>
      <c r="L78" s="113">
        <v>12.36</v>
      </c>
      <c r="M78" s="113">
        <v>0.72</v>
      </c>
    </row>
    <row r="79" spans="1:13" x14ac:dyDescent="0.35">
      <c r="A79" s="93" t="s">
        <v>96</v>
      </c>
      <c r="B79" s="93">
        <v>2095</v>
      </c>
      <c r="C79" s="110">
        <v>11.25</v>
      </c>
      <c r="D79" s="110">
        <v>10.97</v>
      </c>
      <c r="E79" s="110">
        <v>0.28999999999999998</v>
      </c>
      <c r="F79" s="110" t="s">
        <v>96</v>
      </c>
      <c r="G79" s="110">
        <v>1.82</v>
      </c>
      <c r="H79" s="110">
        <v>1.31</v>
      </c>
      <c r="I79" s="110">
        <v>0.52</v>
      </c>
      <c r="J79" s="110" t="s">
        <v>96</v>
      </c>
      <c r="K79" s="110">
        <v>13.08</v>
      </c>
      <c r="L79" s="110">
        <v>12.27</v>
      </c>
      <c r="M79" s="110">
        <v>0.8</v>
      </c>
    </row>
    <row r="80" spans="1:13" x14ac:dyDescent="0.35">
      <c r="A80" s="93" t="s">
        <v>96</v>
      </c>
      <c r="B80" s="98">
        <v>2100</v>
      </c>
      <c r="C80" s="113">
        <v>11.26</v>
      </c>
      <c r="D80" s="113">
        <v>11.12</v>
      </c>
      <c r="E80" s="113">
        <v>0.14000000000000001</v>
      </c>
      <c r="F80" s="113" t="s">
        <v>96</v>
      </c>
      <c r="G80" s="113">
        <v>1.82</v>
      </c>
      <c r="H80" s="113">
        <v>1.31</v>
      </c>
      <c r="I80" s="113">
        <v>0.52</v>
      </c>
      <c r="J80" s="113" t="s">
        <v>96</v>
      </c>
      <c r="K80" s="113">
        <v>13.09</v>
      </c>
      <c r="L80" s="113">
        <v>12.43</v>
      </c>
      <c r="M80" s="113">
        <v>0.66</v>
      </c>
    </row>
    <row r="81" spans="1:14" ht="18.5" x14ac:dyDescent="0.35">
      <c r="A81" s="93" t="s">
        <v>202</v>
      </c>
      <c r="B81" s="93" t="s">
        <v>96</v>
      </c>
      <c r="C81" s="110" t="s">
        <v>96</v>
      </c>
      <c r="D81" s="110" t="s">
        <v>96</v>
      </c>
      <c r="E81" s="110" t="s">
        <v>111</v>
      </c>
      <c r="F81" s="110" t="s">
        <v>96</v>
      </c>
      <c r="G81" s="110" t="s">
        <v>96</v>
      </c>
      <c r="H81" s="110" t="s">
        <v>96</v>
      </c>
      <c r="I81" s="110" t="s">
        <v>206</v>
      </c>
      <c r="J81" s="110" t="s">
        <v>96</v>
      </c>
      <c r="K81" s="110" t="s">
        <v>96</v>
      </c>
      <c r="L81" s="110" t="s">
        <v>96</v>
      </c>
      <c r="M81" s="110" t="s">
        <v>111</v>
      </c>
      <c r="N81" s="120"/>
    </row>
    <row r="82" spans="1:14" x14ac:dyDescent="0.35">
      <c r="A82" s="93" t="s">
        <v>203</v>
      </c>
      <c r="B82" s="93" t="s">
        <v>96</v>
      </c>
      <c r="C82" s="110" t="s">
        <v>96</v>
      </c>
      <c r="D82" s="110" t="s">
        <v>96</v>
      </c>
      <c r="E82" s="110" t="s">
        <v>96</v>
      </c>
      <c r="F82" s="110" t="s">
        <v>96</v>
      </c>
      <c r="G82" s="110" t="s">
        <v>96</v>
      </c>
      <c r="H82" s="110" t="s">
        <v>96</v>
      </c>
      <c r="I82" s="110" t="s">
        <v>96</v>
      </c>
      <c r="J82" s="110" t="s">
        <v>96</v>
      </c>
      <c r="K82" s="110" t="s">
        <v>96</v>
      </c>
      <c r="L82" s="110" t="s">
        <v>96</v>
      </c>
      <c r="M82" s="110" t="s">
        <v>96</v>
      </c>
    </row>
    <row r="83" spans="1:14" x14ac:dyDescent="0.35">
      <c r="A83" s="93" t="s">
        <v>204</v>
      </c>
      <c r="B83" s="93" t="s">
        <v>96</v>
      </c>
      <c r="C83" s="94" t="s">
        <v>96</v>
      </c>
      <c r="D83" s="94" t="s">
        <v>96</v>
      </c>
      <c r="E83" s="94" t="s">
        <v>96</v>
      </c>
      <c r="F83" s="94" t="s">
        <v>96</v>
      </c>
      <c r="G83" s="94" t="s">
        <v>96</v>
      </c>
      <c r="H83" s="94" t="s">
        <v>96</v>
      </c>
      <c r="I83" s="94" t="s">
        <v>96</v>
      </c>
      <c r="J83" s="94" t="s">
        <v>96</v>
      </c>
      <c r="K83" s="94" t="s">
        <v>96</v>
      </c>
      <c r="L83" s="94" t="s">
        <v>96</v>
      </c>
      <c r="M83" s="94" t="s">
        <v>96</v>
      </c>
    </row>
    <row r="84" spans="1:14" x14ac:dyDescent="0.35">
      <c r="A84" s="93" t="s">
        <v>205</v>
      </c>
      <c r="B84" s="93" t="s">
        <v>96</v>
      </c>
      <c r="C84" s="94" t="s">
        <v>96</v>
      </c>
      <c r="D84" s="94" t="s">
        <v>96</v>
      </c>
      <c r="E84" s="94" t="s">
        <v>96</v>
      </c>
      <c r="F84" s="94" t="s">
        <v>96</v>
      </c>
      <c r="G84" s="94" t="s">
        <v>96</v>
      </c>
      <c r="H84" s="94" t="s">
        <v>96</v>
      </c>
      <c r="I84" s="94" t="s">
        <v>96</v>
      </c>
      <c r="J84" s="94" t="s">
        <v>96</v>
      </c>
      <c r="K84" s="94" t="s">
        <v>96</v>
      </c>
      <c r="L84" s="94" t="s">
        <v>96</v>
      </c>
      <c r="M84" s="94" t="s">
        <v>96</v>
      </c>
    </row>
    <row r="85" spans="1:14" x14ac:dyDescent="0.35">
      <c r="A85" s="93" t="s">
        <v>98</v>
      </c>
      <c r="B85" s="93" t="s">
        <v>96</v>
      </c>
      <c r="C85" s="94" t="s">
        <v>96</v>
      </c>
      <c r="D85" s="94" t="s">
        <v>96</v>
      </c>
      <c r="E85" s="94" t="s">
        <v>96</v>
      </c>
      <c r="F85" s="94" t="s">
        <v>96</v>
      </c>
      <c r="G85" s="94" t="s">
        <v>96</v>
      </c>
      <c r="H85" s="94" t="s">
        <v>96</v>
      </c>
      <c r="I85" s="94" t="s">
        <v>96</v>
      </c>
      <c r="J85" s="94" t="s">
        <v>96</v>
      </c>
      <c r="K85" s="94" t="s">
        <v>96</v>
      </c>
      <c r="L85" s="94" t="s">
        <v>96</v>
      </c>
      <c r="M85" s="94" t="s">
        <v>96</v>
      </c>
    </row>
    <row r="86" spans="1:14" x14ac:dyDescent="0.35">
      <c r="A86" s="93" t="s">
        <v>96</v>
      </c>
      <c r="B86" s="98">
        <v>2022</v>
      </c>
      <c r="C86" s="99">
        <v>11.09</v>
      </c>
      <c r="D86" s="99">
        <v>12.81</v>
      </c>
      <c r="E86" s="99">
        <v>-1.72</v>
      </c>
      <c r="F86" s="99" t="s">
        <v>96</v>
      </c>
      <c r="G86" s="99">
        <v>1.81</v>
      </c>
      <c r="H86" s="99">
        <v>1.72</v>
      </c>
      <c r="I86" s="99">
        <v>0.09</v>
      </c>
      <c r="J86" s="99" t="s">
        <v>96</v>
      </c>
      <c r="K86" s="99">
        <v>12.9</v>
      </c>
      <c r="L86" s="99">
        <v>14.53</v>
      </c>
      <c r="M86" s="99">
        <v>-1.63</v>
      </c>
    </row>
    <row r="87" spans="1:14" x14ac:dyDescent="0.35">
      <c r="A87" s="93" t="s">
        <v>96</v>
      </c>
      <c r="B87" s="93">
        <v>2023</v>
      </c>
      <c r="C87" s="94">
        <v>11.2</v>
      </c>
      <c r="D87" s="94">
        <v>13.55</v>
      </c>
      <c r="E87" s="94">
        <v>-2.35</v>
      </c>
      <c r="F87" s="94" t="s">
        <v>96</v>
      </c>
      <c r="G87" s="94">
        <v>1.82</v>
      </c>
      <c r="H87" s="94">
        <v>1.79</v>
      </c>
      <c r="I87" s="94">
        <v>0.03</v>
      </c>
      <c r="J87" s="94" t="s">
        <v>96</v>
      </c>
      <c r="K87" s="94">
        <v>13.02</v>
      </c>
      <c r="L87" s="94">
        <v>15.34</v>
      </c>
      <c r="M87" s="94">
        <v>-2.31</v>
      </c>
    </row>
    <row r="88" spans="1:14" x14ac:dyDescent="0.35">
      <c r="A88" s="93" t="s">
        <v>96</v>
      </c>
      <c r="B88" s="98">
        <v>2024</v>
      </c>
      <c r="C88" s="99">
        <v>11.17</v>
      </c>
      <c r="D88" s="99">
        <v>13.65</v>
      </c>
      <c r="E88" s="99">
        <v>-2.48</v>
      </c>
      <c r="F88" s="99" t="s">
        <v>96</v>
      </c>
      <c r="G88" s="99">
        <v>1.82</v>
      </c>
      <c r="H88" s="99">
        <v>1.8</v>
      </c>
      <c r="I88" s="99">
        <v>0.01</v>
      </c>
      <c r="J88" s="99" t="s">
        <v>96</v>
      </c>
      <c r="K88" s="99">
        <v>12.99</v>
      </c>
      <c r="L88" s="99">
        <v>15.45</v>
      </c>
      <c r="M88" s="99">
        <v>-2.46</v>
      </c>
    </row>
    <row r="89" spans="1:14" x14ac:dyDescent="0.35">
      <c r="A89" s="93" t="s">
        <v>96</v>
      </c>
      <c r="B89" s="93">
        <v>2025</v>
      </c>
      <c r="C89" s="94">
        <v>11.2</v>
      </c>
      <c r="D89" s="94">
        <v>13.92</v>
      </c>
      <c r="E89" s="94">
        <v>-2.72</v>
      </c>
      <c r="F89" s="94" t="s">
        <v>96</v>
      </c>
      <c r="G89" s="94">
        <v>1.82</v>
      </c>
      <c r="H89" s="94">
        <v>1.86</v>
      </c>
      <c r="I89" s="94">
        <v>-0.04</v>
      </c>
      <c r="J89" s="94" t="s">
        <v>96</v>
      </c>
      <c r="K89" s="94">
        <v>13.02</v>
      </c>
      <c r="L89" s="94">
        <v>15.78</v>
      </c>
      <c r="M89" s="94">
        <v>-2.76</v>
      </c>
    </row>
    <row r="90" spans="1:14" x14ac:dyDescent="0.35">
      <c r="A90" s="93" t="s">
        <v>96</v>
      </c>
      <c r="B90" s="98">
        <v>2026</v>
      </c>
      <c r="C90" s="99">
        <v>11.32</v>
      </c>
      <c r="D90" s="99">
        <v>14.22</v>
      </c>
      <c r="E90" s="99">
        <v>-2.9</v>
      </c>
      <c r="F90" s="99" t="s">
        <v>96</v>
      </c>
      <c r="G90" s="99">
        <v>1.82</v>
      </c>
      <c r="H90" s="99">
        <v>1.92</v>
      </c>
      <c r="I90" s="99">
        <v>-0.09</v>
      </c>
      <c r="J90" s="99" t="s">
        <v>96</v>
      </c>
      <c r="K90" s="99">
        <v>13.14</v>
      </c>
      <c r="L90" s="99">
        <v>16.14</v>
      </c>
      <c r="M90" s="99">
        <v>-3</v>
      </c>
    </row>
    <row r="91" spans="1:14" x14ac:dyDescent="0.35">
      <c r="A91" s="93" t="s">
        <v>96</v>
      </c>
      <c r="B91" s="93">
        <v>2027</v>
      </c>
      <c r="C91" s="94">
        <v>11.35</v>
      </c>
      <c r="D91" s="94">
        <v>14.57</v>
      </c>
      <c r="E91" s="94">
        <v>-3.21</v>
      </c>
      <c r="F91" s="94" t="s">
        <v>96</v>
      </c>
      <c r="G91" s="94">
        <v>1.82</v>
      </c>
      <c r="H91" s="94">
        <v>1.98</v>
      </c>
      <c r="I91" s="94">
        <v>-0.16</v>
      </c>
      <c r="J91" s="94" t="s">
        <v>96</v>
      </c>
      <c r="K91" s="94">
        <v>13.17</v>
      </c>
      <c r="L91" s="94">
        <v>16.54</v>
      </c>
      <c r="M91" s="94">
        <v>-3.37</v>
      </c>
    </row>
    <row r="92" spans="1:14" x14ac:dyDescent="0.35">
      <c r="A92" s="93" t="s">
        <v>96</v>
      </c>
      <c r="B92" s="98">
        <v>2028</v>
      </c>
      <c r="C92" s="99">
        <v>11.4</v>
      </c>
      <c r="D92" s="99">
        <v>14.98</v>
      </c>
      <c r="E92" s="99">
        <v>-3.58</v>
      </c>
      <c r="F92" s="99" t="s">
        <v>96</v>
      </c>
      <c r="G92" s="99">
        <v>1.83</v>
      </c>
      <c r="H92" s="99">
        <v>2.0099999999999998</v>
      </c>
      <c r="I92" s="99">
        <v>-0.18</v>
      </c>
      <c r="J92" s="99" t="s">
        <v>96</v>
      </c>
      <c r="K92" s="99">
        <v>13.22</v>
      </c>
      <c r="L92" s="99">
        <v>16.98</v>
      </c>
      <c r="M92" s="99">
        <v>-3.76</v>
      </c>
    </row>
    <row r="93" spans="1:14" ht="15.75" customHeight="1" x14ac:dyDescent="0.35">
      <c r="A93" s="93" t="s">
        <v>96</v>
      </c>
      <c r="B93" s="93">
        <v>2029</v>
      </c>
      <c r="C93" s="94">
        <v>11.44</v>
      </c>
      <c r="D93" s="94">
        <v>15.38</v>
      </c>
      <c r="E93" s="94">
        <v>-3.94</v>
      </c>
      <c r="F93" s="94" t="s">
        <v>96</v>
      </c>
      <c r="G93" s="94">
        <v>1.83</v>
      </c>
      <c r="H93" s="94">
        <v>2.02</v>
      </c>
      <c r="I93" s="94">
        <v>-0.19</v>
      </c>
      <c r="J93" s="94" t="s">
        <v>96</v>
      </c>
      <c r="K93" s="94">
        <v>13.27</v>
      </c>
      <c r="L93" s="94">
        <v>17.399999999999999</v>
      </c>
      <c r="M93" s="94">
        <v>-4.13</v>
      </c>
    </row>
    <row r="94" spans="1:14" x14ac:dyDescent="0.35">
      <c r="A94" s="93" t="s">
        <v>96</v>
      </c>
      <c r="B94" s="98">
        <v>2030</v>
      </c>
      <c r="C94" s="99">
        <v>11.48</v>
      </c>
      <c r="D94" s="99">
        <v>15.79</v>
      </c>
      <c r="E94" s="99">
        <v>-4.3</v>
      </c>
      <c r="F94" s="99" t="s">
        <v>96</v>
      </c>
      <c r="G94" s="99">
        <v>1.83</v>
      </c>
      <c r="H94" s="99">
        <v>2.0299999999999998</v>
      </c>
      <c r="I94" s="99">
        <v>-0.2</v>
      </c>
      <c r="J94" s="99" t="s">
        <v>96</v>
      </c>
      <c r="K94" s="99">
        <v>13.31</v>
      </c>
      <c r="L94" s="99">
        <v>17.82</v>
      </c>
      <c r="M94" s="99">
        <v>-4.5</v>
      </c>
    </row>
    <row r="95" spans="1:14" x14ac:dyDescent="0.35">
      <c r="A95" s="93" t="s">
        <v>96</v>
      </c>
      <c r="B95" s="93">
        <v>2031</v>
      </c>
      <c r="C95" s="94">
        <v>11.53</v>
      </c>
      <c r="D95" s="94">
        <v>16.18</v>
      </c>
      <c r="E95" s="94">
        <v>-4.6500000000000004</v>
      </c>
      <c r="F95" s="94" t="s">
        <v>96</v>
      </c>
      <c r="G95" s="94">
        <v>1.83</v>
      </c>
      <c r="H95" s="94">
        <v>2.0499999999999998</v>
      </c>
      <c r="I95" s="94">
        <v>-0.22</v>
      </c>
      <c r="J95" s="94" t="s">
        <v>96</v>
      </c>
      <c r="K95" s="94">
        <v>13.36</v>
      </c>
      <c r="L95" s="94">
        <v>18.22</v>
      </c>
      <c r="M95" s="94">
        <v>-4.87</v>
      </c>
    </row>
    <row r="96" spans="1:14" x14ac:dyDescent="0.35">
      <c r="A96" s="93" t="s">
        <v>207</v>
      </c>
      <c r="B96" s="93" t="s">
        <v>96</v>
      </c>
      <c r="C96" s="94" t="s">
        <v>96</v>
      </c>
      <c r="D96" s="94" t="s">
        <v>96</v>
      </c>
      <c r="E96" s="94" t="s">
        <v>96</v>
      </c>
      <c r="F96" s="94" t="s">
        <v>96</v>
      </c>
      <c r="G96" s="94" t="s">
        <v>96</v>
      </c>
      <c r="H96" s="94" t="s">
        <v>96</v>
      </c>
      <c r="I96" s="94" t="s">
        <v>96</v>
      </c>
      <c r="J96" s="94" t="s">
        <v>96</v>
      </c>
      <c r="K96" s="94" t="s">
        <v>96</v>
      </c>
      <c r="L96" s="94" t="s">
        <v>96</v>
      </c>
      <c r="M96" s="94" t="s">
        <v>96</v>
      </c>
    </row>
    <row r="97" spans="1:13" x14ac:dyDescent="0.35">
      <c r="A97" s="93" t="s">
        <v>96</v>
      </c>
      <c r="B97" s="93">
        <v>2035</v>
      </c>
      <c r="C97" s="94">
        <v>11.59</v>
      </c>
      <c r="D97" s="94">
        <v>17.149999999999999</v>
      </c>
      <c r="E97" s="94">
        <v>-5.56</v>
      </c>
      <c r="F97" s="94" t="s">
        <v>96</v>
      </c>
      <c r="G97" s="94">
        <v>1.83</v>
      </c>
      <c r="H97" s="94">
        <v>2.19</v>
      </c>
      <c r="I97" s="94">
        <v>-0.35</v>
      </c>
      <c r="J97" s="94" t="s">
        <v>96</v>
      </c>
      <c r="K97" s="94">
        <v>13.43</v>
      </c>
      <c r="L97" s="94">
        <v>19.34</v>
      </c>
      <c r="M97" s="94">
        <v>-5.91</v>
      </c>
    </row>
    <row r="98" spans="1:13" x14ac:dyDescent="0.35">
      <c r="A98" s="93" t="s">
        <v>96</v>
      </c>
      <c r="B98" s="98">
        <v>2040</v>
      </c>
      <c r="C98" s="99">
        <v>11.65</v>
      </c>
      <c r="D98" s="99">
        <v>17.920000000000002</v>
      </c>
      <c r="E98" s="99">
        <v>-6.27</v>
      </c>
      <c r="F98" s="99" t="s">
        <v>96</v>
      </c>
      <c r="G98" s="99">
        <v>1.84</v>
      </c>
      <c r="H98" s="99">
        <v>2.36</v>
      </c>
      <c r="I98" s="99">
        <v>-0.53</v>
      </c>
      <c r="J98" s="99" t="s">
        <v>96</v>
      </c>
      <c r="K98" s="99">
        <v>13.48</v>
      </c>
      <c r="L98" s="99">
        <v>20.28</v>
      </c>
      <c r="M98" s="99">
        <v>-6.8</v>
      </c>
    </row>
    <row r="99" spans="1:13" x14ac:dyDescent="0.35">
      <c r="A99" s="93" t="s">
        <v>96</v>
      </c>
      <c r="B99" s="93">
        <v>2045</v>
      </c>
      <c r="C99" s="94">
        <v>11.69</v>
      </c>
      <c r="D99" s="94">
        <v>18.47</v>
      </c>
      <c r="E99" s="94">
        <v>-6.78</v>
      </c>
      <c r="F99" s="94" t="s">
        <v>96</v>
      </c>
      <c r="G99" s="94">
        <v>1.84</v>
      </c>
      <c r="H99" s="94">
        <v>2.59</v>
      </c>
      <c r="I99" s="94">
        <v>-0.75</v>
      </c>
      <c r="J99" s="94" t="s">
        <v>96</v>
      </c>
      <c r="K99" s="94">
        <v>13.53</v>
      </c>
      <c r="L99" s="94">
        <v>21.06</v>
      </c>
      <c r="M99" s="94">
        <v>-7.53</v>
      </c>
    </row>
    <row r="100" spans="1:13" x14ac:dyDescent="0.35">
      <c r="A100" s="93" t="s">
        <v>96</v>
      </c>
      <c r="B100" s="98">
        <v>2050</v>
      </c>
      <c r="C100" s="99">
        <v>11.73</v>
      </c>
      <c r="D100" s="99">
        <v>19.11</v>
      </c>
      <c r="E100" s="99">
        <v>-7.38</v>
      </c>
      <c r="F100" s="99" t="s">
        <v>96</v>
      </c>
      <c r="G100" s="99">
        <v>1.84</v>
      </c>
      <c r="H100" s="99">
        <v>2.74</v>
      </c>
      <c r="I100" s="99">
        <v>-0.89</v>
      </c>
      <c r="J100" s="99" t="s">
        <v>96</v>
      </c>
      <c r="K100" s="99">
        <v>13.58</v>
      </c>
      <c r="L100" s="99">
        <v>21.85</v>
      </c>
      <c r="M100" s="99">
        <v>-8.27</v>
      </c>
    </row>
    <row r="101" spans="1:13" x14ac:dyDescent="0.35">
      <c r="A101" s="93" t="s">
        <v>96</v>
      </c>
      <c r="B101" s="93">
        <v>2055</v>
      </c>
      <c r="C101" s="94">
        <v>11.78</v>
      </c>
      <c r="D101" s="94">
        <v>19.82</v>
      </c>
      <c r="E101" s="94">
        <v>-8.0299999999999994</v>
      </c>
      <c r="F101" s="94" t="s">
        <v>96</v>
      </c>
      <c r="G101" s="94">
        <v>1.85</v>
      </c>
      <c r="H101" s="94">
        <v>2.84</v>
      </c>
      <c r="I101" s="94">
        <v>-0.99</v>
      </c>
      <c r="J101" s="94" t="s">
        <v>96</v>
      </c>
      <c r="K101" s="94">
        <v>13.63</v>
      </c>
      <c r="L101" s="94">
        <v>22.65</v>
      </c>
      <c r="M101" s="94">
        <v>-9.02</v>
      </c>
    </row>
    <row r="102" spans="1:13" x14ac:dyDescent="0.35">
      <c r="A102" s="93" t="s">
        <v>96</v>
      </c>
      <c r="B102" s="98">
        <v>2060</v>
      </c>
      <c r="C102" s="99">
        <v>11.84</v>
      </c>
      <c r="D102" s="99">
        <v>20.66</v>
      </c>
      <c r="E102" s="99">
        <v>-8.82</v>
      </c>
      <c r="F102" s="99" t="s">
        <v>96</v>
      </c>
      <c r="G102" s="99">
        <v>1.85</v>
      </c>
      <c r="H102" s="99">
        <v>2.83</v>
      </c>
      <c r="I102" s="99">
        <v>-0.98</v>
      </c>
      <c r="J102" s="99" t="s">
        <v>96</v>
      </c>
      <c r="K102" s="99">
        <v>13.69</v>
      </c>
      <c r="L102" s="99">
        <v>23.49</v>
      </c>
      <c r="M102" s="99">
        <v>-9.8000000000000007</v>
      </c>
    </row>
    <row r="103" spans="1:13" x14ac:dyDescent="0.35">
      <c r="A103" s="93" t="s">
        <v>96</v>
      </c>
      <c r="B103" s="93">
        <v>2065</v>
      </c>
      <c r="C103" s="94">
        <v>11.89</v>
      </c>
      <c r="D103" s="94">
        <v>21.47</v>
      </c>
      <c r="E103" s="94">
        <v>-9.58</v>
      </c>
      <c r="F103" s="94" t="s">
        <v>96</v>
      </c>
      <c r="G103" s="94">
        <v>1.85</v>
      </c>
      <c r="H103" s="94">
        <v>2.84</v>
      </c>
      <c r="I103" s="94">
        <v>-0.99</v>
      </c>
      <c r="J103" s="94" t="s">
        <v>96</v>
      </c>
      <c r="K103" s="94">
        <v>13.74</v>
      </c>
      <c r="L103" s="94">
        <v>24.32</v>
      </c>
      <c r="M103" s="94">
        <v>-10.57</v>
      </c>
    </row>
    <row r="104" spans="1:13" x14ac:dyDescent="0.35">
      <c r="A104" s="93" t="s">
        <v>96</v>
      </c>
      <c r="B104" s="98">
        <v>2070</v>
      </c>
      <c r="C104" s="99">
        <v>11.95</v>
      </c>
      <c r="D104" s="99">
        <v>22.35</v>
      </c>
      <c r="E104" s="99">
        <v>-10.4</v>
      </c>
      <c r="F104" s="99" t="s">
        <v>96</v>
      </c>
      <c r="G104" s="99">
        <v>1.85</v>
      </c>
      <c r="H104" s="99">
        <v>2.85</v>
      </c>
      <c r="I104" s="99">
        <v>-1</v>
      </c>
      <c r="J104" s="99" t="s">
        <v>96</v>
      </c>
      <c r="K104" s="99">
        <v>13.8</v>
      </c>
      <c r="L104" s="99">
        <v>25.21</v>
      </c>
      <c r="M104" s="99">
        <v>-11.4</v>
      </c>
    </row>
    <row r="105" spans="1:13" x14ac:dyDescent="0.35">
      <c r="A105" s="93" t="s">
        <v>96</v>
      </c>
      <c r="B105" s="93">
        <v>2075</v>
      </c>
      <c r="C105" s="94">
        <v>12.02</v>
      </c>
      <c r="D105" s="94">
        <v>23.32</v>
      </c>
      <c r="E105" s="94">
        <v>-11.31</v>
      </c>
      <c r="F105" s="94" t="s">
        <v>96</v>
      </c>
      <c r="G105" s="94">
        <v>1.85</v>
      </c>
      <c r="H105" s="94">
        <v>2.81</v>
      </c>
      <c r="I105" s="94">
        <v>-0.96</v>
      </c>
      <c r="J105" s="94" t="s">
        <v>96</v>
      </c>
      <c r="K105" s="94">
        <v>13.87</v>
      </c>
      <c r="L105" s="94">
        <v>26.13</v>
      </c>
      <c r="M105" s="94">
        <v>-12.27</v>
      </c>
    </row>
    <row r="106" spans="1:13" x14ac:dyDescent="0.35">
      <c r="A106" s="93" t="s">
        <v>96</v>
      </c>
      <c r="B106" s="98">
        <v>2080</v>
      </c>
      <c r="C106" s="99">
        <v>12.07</v>
      </c>
      <c r="D106" s="99">
        <v>24.12</v>
      </c>
      <c r="E106" s="99">
        <v>-12.05</v>
      </c>
      <c r="F106" s="99" t="s">
        <v>96</v>
      </c>
      <c r="G106" s="99">
        <v>1.85</v>
      </c>
      <c r="H106" s="99">
        <v>2.76</v>
      </c>
      <c r="I106" s="99">
        <v>-0.91</v>
      </c>
      <c r="J106" s="99" t="s">
        <v>96</v>
      </c>
      <c r="K106" s="99">
        <v>13.92</v>
      </c>
      <c r="L106" s="99">
        <v>26.89</v>
      </c>
      <c r="M106" s="99">
        <v>-12.97</v>
      </c>
    </row>
    <row r="107" spans="1:13" x14ac:dyDescent="0.35">
      <c r="A107" s="93" t="s">
        <v>96</v>
      </c>
      <c r="B107" s="93">
        <v>2085</v>
      </c>
      <c r="C107" s="110">
        <v>12.1</v>
      </c>
      <c r="D107" s="110">
        <v>24.6</v>
      </c>
      <c r="E107" s="110">
        <v>-12.5</v>
      </c>
      <c r="F107" s="110" t="s">
        <v>96</v>
      </c>
      <c r="G107" s="110">
        <v>1.85</v>
      </c>
      <c r="H107" s="110">
        <v>2.72</v>
      </c>
      <c r="I107" s="110">
        <v>-0.87</v>
      </c>
      <c r="J107" s="110" t="s">
        <v>96</v>
      </c>
      <c r="K107" s="110">
        <v>13.95</v>
      </c>
      <c r="L107" s="110">
        <v>27.31</v>
      </c>
      <c r="M107" s="110">
        <v>-13.36</v>
      </c>
    </row>
    <row r="108" spans="1:13" x14ac:dyDescent="0.35">
      <c r="A108" s="93" t="s">
        <v>96</v>
      </c>
      <c r="B108" s="98">
        <v>2090</v>
      </c>
      <c r="C108" s="113">
        <v>12.1</v>
      </c>
      <c r="D108" s="113">
        <v>24.63</v>
      </c>
      <c r="E108" s="113">
        <v>-12.53</v>
      </c>
      <c r="F108" s="113" t="s">
        <v>96</v>
      </c>
      <c r="G108" s="113">
        <v>1.85</v>
      </c>
      <c r="H108" s="113">
        <v>2.73</v>
      </c>
      <c r="I108" s="113">
        <v>-0.88</v>
      </c>
      <c r="J108" s="113" t="s">
        <v>96</v>
      </c>
      <c r="K108" s="113">
        <v>13.96</v>
      </c>
      <c r="L108" s="113">
        <v>27.36</v>
      </c>
      <c r="M108" s="113">
        <v>-13.41</v>
      </c>
    </row>
    <row r="109" spans="1:13" x14ac:dyDescent="0.35">
      <c r="A109" s="93" t="s">
        <v>96</v>
      </c>
      <c r="B109" s="93">
        <v>2095</v>
      </c>
      <c r="C109" s="110">
        <v>12.1</v>
      </c>
      <c r="D109" s="110">
        <v>24.48</v>
      </c>
      <c r="E109" s="110">
        <v>-12.38</v>
      </c>
      <c r="F109" s="110" t="s">
        <v>96</v>
      </c>
      <c r="G109" s="110">
        <v>1.85</v>
      </c>
      <c r="H109" s="110">
        <v>2.78</v>
      </c>
      <c r="I109" s="110">
        <v>-0.93</v>
      </c>
      <c r="J109" s="110" t="s">
        <v>96</v>
      </c>
      <c r="K109" s="110">
        <v>13.95</v>
      </c>
      <c r="L109" s="110">
        <v>27.26</v>
      </c>
      <c r="M109" s="110">
        <v>-13.31</v>
      </c>
    </row>
    <row r="110" spans="1:13" x14ac:dyDescent="0.35">
      <c r="A110" s="93" t="s">
        <v>96</v>
      </c>
      <c r="B110" s="98">
        <v>2100</v>
      </c>
      <c r="C110" s="113">
        <v>12.1</v>
      </c>
      <c r="D110" s="113">
        <v>24.44</v>
      </c>
      <c r="E110" s="113">
        <v>-12.35</v>
      </c>
      <c r="F110" s="113" t="s">
        <v>96</v>
      </c>
      <c r="G110" s="113">
        <v>1.85</v>
      </c>
      <c r="H110" s="113">
        <v>2.81</v>
      </c>
      <c r="I110" s="113">
        <v>-0.96</v>
      </c>
      <c r="J110" s="113" t="s">
        <v>96</v>
      </c>
      <c r="K110" s="113">
        <v>13.95</v>
      </c>
      <c r="L110" s="113">
        <v>27.25</v>
      </c>
      <c r="M110" s="113">
        <v>-13.3</v>
      </c>
    </row>
    <row r="111" spans="1:13" x14ac:dyDescent="0.35">
      <c r="A111" s="93" t="s">
        <v>202</v>
      </c>
      <c r="B111" s="93" t="s">
        <v>96</v>
      </c>
      <c r="C111" s="110" t="s">
        <v>96</v>
      </c>
      <c r="D111" s="110" t="s">
        <v>96</v>
      </c>
      <c r="E111" s="110">
        <v>2010</v>
      </c>
      <c r="F111" s="110" t="s">
        <v>96</v>
      </c>
      <c r="G111" s="110" t="s">
        <v>96</v>
      </c>
      <c r="H111" s="110" t="s">
        <v>96</v>
      </c>
      <c r="I111" s="110">
        <v>2025</v>
      </c>
      <c r="J111" s="110" t="s">
        <v>96</v>
      </c>
      <c r="K111" s="110" t="s">
        <v>96</v>
      </c>
      <c r="L111" s="110" t="s">
        <v>96</v>
      </c>
      <c r="M111" s="110">
        <v>2010</v>
      </c>
    </row>
    <row r="112" spans="1:13" x14ac:dyDescent="0.35">
      <c r="A112" s="93" t="s">
        <v>203</v>
      </c>
      <c r="B112" s="93"/>
      <c r="C112" s="110"/>
      <c r="D112" s="110"/>
      <c r="E112" s="110"/>
      <c r="F112" s="110"/>
      <c r="G112" s="110"/>
      <c r="H112" s="110"/>
      <c r="I112" s="110"/>
      <c r="J112" s="110"/>
      <c r="K112" s="110"/>
      <c r="L112" s="110"/>
      <c r="M112" s="110"/>
    </row>
    <row r="113" spans="1:13" x14ac:dyDescent="0.35">
      <c r="A113" s="93" t="s">
        <v>204</v>
      </c>
      <c r="B113" s="93"/>
      <c r="C113" s="110"/>
      <c r="D113" s="110"/>
      <c r="E113" s="110"/>
      <c r="F113" s="110"/>
      <c r="G113" s="110"/>
      <c r="H113" s="110"/>
      <c r="I113" s="110"/>
      <c r="J113" s="110"/>
      <c r="K113" s="110"/>
      <c r="L113" s="110"/>
      <c r="M113" s="110"/>
    </row>
    <row r="114" spans="1:13" x14ac:dyDescent="0.35">
      <c r="A114" s="93" t="s">
        <v>205</v>
      </c>
      <c r="B114" s="93"/>
      <c r="C114" s="110"/>
      <c r="D114" s="110"/>
      <c r="E114" s="110"/>
      <c r="F114" s="110"/>
      <c r="G114" s="110"/>
      <c r="H114" s="110"/>
      <c r="I114" s="110"/>
      <c r="J114" s="110"/>
      <c r="K114" s="110"/>
      <c r="L114" s="110"/>
      <c r="M114" s="110"/>
    </row>
    <row r="117" spans="1:13" ht="18.5" x14ac:dyDescent="0.35">
      <c r="A117" s="120" t="s">
        <v>208</v>
      </c>
    </row>
    <row r="118" spans="1:13" ht="18.5" x14ac:dyDescent="0.35">
      <c r="A118" s="120" t="s">
        <v>209</v>
      </c>
    </row>
    <row r="119" spans="1:13" ht="18.5" x14ac:dyDescent="0.35">
      <c r="A119" s="120" t="s">
        <v>210</v>
      </c>
    </row>
    <row r="120" spans="1:13" ht="18.5" x14ac:dyDescent="0.35">
      <c r="A120" s="120" t="s">
        <v>211</v>
      </c>
    </row>
    <row r="121" spans="1:13" ht="18.5" x14ac:dyDescent="0.35">
      <c r="A121" s="120" t="s">
        <v>212</v>
      </c>
    </row>
    <row r="122" spans="1:13" x14ac:dyDescent="0.35">
      <c r="A122" s="7" t="s">
        <v>213</v>
      </c>
    </row>
    <row r="123" spans="1:13" x14ac:dyDescent="0.35">
      <c r="A123" s="7" t="s">
        <v>214</v>
      </c>
    </row>
    <row r="124" spans="1:13" x14ac:dyDescent="0.35">
      <c r="A124" s="7" t="s">
        <v>215</v>
      </c>
    </row>
    <row r="125" spans="1:13" x14ac:dyDescent="0.35">
      <c r="A125" s="7" t="s">
        <v>216</v>
      </c>
    </row>
    <row r="126" spans="1:13" x14ac:dyDescent="0.35">
      <c r="A126" s="7" t="s">
        <v>96</v>
      </c>
    </row>
    <row r="131" spans="1:16" x14ac:dyDescent="0.35">
      <c r="A131" s="191" t="s">
        <v>217</v>
      </c>
      <c r="B131" s="191"/>
      <c r="C131" s="191"/>
      <c r="D131" s="191"/>
      <c r="E131" s="191"/>
      <c r="F131" s="191"/>
      <c r="G131" s="191"/>
      <c r="H131" s="191"/>
      <c r="I131" s="191"/>
      <c r="J131" s="191"/>
      <c r="K131" s="191"/>
      <c r="L131" s="191"/>
      <c r="M131" s="191"/>
      <c r="N131" s="191"/>
      <c r="O131" s="191"/>
      <c r="P131" s="191"/>
    </row>
    <row r="132" spans="1:16" ht="16" thickBot="1" x14ac:dyDescent="0.4">
      <c r="A132" s="192" t="s">
        <v>100</v>
      </c>
      <c r="B132" s="192"/>
      <c r="C132" s="192"/>
      <c r="D132" s="192"/>
      <c r="E132" s="192"/>
      <c r="F132" s="192"/>
      <c r="G132" s="192"/>
      <c r="H132" s="192"/>
      <c r="I132" s="192"/>
      <c r="J132" s="192"/>
      <c r="K132" s="192"/>
      <c r="L132" s="192"/>
      <c r="M132" s="192"/>
      <c r="N132" s="192"/>
      <c r="O132" s="192"/>
      <c r="P132" s="192"/>
    </row>
    <row r="133" spans="1:16" ht="16" thickBot="1" x14ac:dyDescent="0.4">
      <c r="C133" s="193" t="s">
        <v>3</v>
      </c>
      <c r="D133" s="193"/>
      <c r="E133" s="193"/>
      <c r="F133" s="193"/>
      <c r="G133" s="7"/>
      <c r="H133" s="193" t="s">
        <v>4</v>
      </c>
      <c r="I133" s="193"/>
      <c r="J133" s="193"/>
      <c r="K133" s="193"/>
      <c r="L133" s="7"/>
      <c r="M133" s="193" t="s">
        <v>196</v>
      </c>
      <c r="N133" s="193"/>
      <c r="O133" s="193"/>
      <c r="P133" s="193"/>
    </row>
    <row r="134" spans="1:16" x14ac:dyDescent="0.35">
      <c r="C134" s="107"/>
      <c r="D134" s="89" t="s">
        <v>218</v>
      </c>
      <c r="E134" s="107" t="s">
        <v>219</v>
      </c>
      <c r="F134" s="107"/>
      <c r="G134" s="107"/>
      <c r="H134" s="107"/>
      <c r="I134" s="89" t="s">
        <v>218</v>
      </c>
      <c r="J134" s="107" t="s">
        <v>219</v>
      </c>
      <c r="K134" s="107"/>
      <c r="L134" s="107"/>
      <c r="M134" s="107"/>
      <c r="N134" s="89" t="s">
        <v>218</v>
      </c>
      <c r="O134" s="107" t="s">
        <v>219</v>
      </c>
      <c r="P134" s="107"/>
    </row>
    <row r="135" spans="1:16" x14ac:dyDescent="0.35">
      <c r="C135" s="107"/>
      <c r="D135" s="89" t="s">
        <v>220</v>
      </c>
      <c r="E135" s="107" t="s">
        <v>221</v>
      </c>
      <c r="F135" s="107"/>
      <c r="G135" s="107"/>
      <c r="H135" s="107"/>
      <c r="I135" s="89" t="s">
        <v>220</v>
      </c>
      <c r="J135" s="107" t="s">
        <v>221</v>
      </c>
      <c r="K135" s="107"/>
      <c r="L135" s="107"/>
      <c r="M135" s="107"/>
      <c r="N135" s="89" t="s">
        <v>220</v>
      </c>
      <c r="O135" s="107" t="s">
        <v>221</v>
      </c>
      <c r="P135" s="107"/>
    </row>
    <row r="136" spans="1:16" x14ac:dyDescent="0.35">
      <c r="A136" s="7" t="s">
        <v>128</v>
      </c>
      <c r="C136" s="107"/>
      <c r="D136" s="89" t="s">
        <v>222</v>
      </c>
      <c r="E136" s="107" t="s">
        <v>223</v>
      </c>
      <c r="F136" s="107"/>
      <c r="G136" s="107"/>
      <c r="H136" s="107"/>
      <c r="I136" s="89" t="s">
        <v>222</v>
      </c>
      <c r="J136" s="107" t="s">
        <v>223</v>
      </c>
      <c r="K136" s="107"/>
      <c r="L136" s="107"/>
      <c r="M136" s="107"/>
      <c r="N136" s="89" t="s">
        <v>222</v>
      </c>
      <c r="O136" s="107" t="s">
        <v>223</v>
      </c>
      <c r="P136" s="107"/>
    </row>
    <row r="137" spans="1:16" ht="19" thickBot="1" x14ac:dyDescent="0.4">
      <c r="A137" s="108" t="s">
        <v>138</v>
      </c>
      <c r="B137" s="124"/>
      <c r="C137" s="90" t="s">
        <v>224</v>
      </c>
      <c r="D137" s="90" t="s">
        <v>225</v>
      </c>
      <c r="E137" s="109" t="s">
        <v>226</v>
      </c>
      <c r="F137" s="90" t="s">
        <v>227</v>
      </c>
      <c r="G137" s="109"/>
      <c r="H137" s="90" t="s">
        <v>224</v>
      </c>
      <c r="I137" s="90" t="s">
        <v>225</v>
      </c>
      <c r="J137" s="109" t="s">
        <v>226</v>
      </c>
      <c r="K137" s="90" t="s">
        <v>227</v>
      </c>
      <c r="L137" s="109"/>
      <c r="M137" s="90" t="s">
        <v>224</v>
      </c>
      <c r="N137" s="90" t="s">
        <v>225</v>
      </c>
      <c r="O137" s="109" t="s">
        <v>226</v>
      </c>
      <c r="P137" s="90" t="s">
        <v>227</v>
      </c>
    </row>
    <row r="138" spans="1:16" x14ac:dyDescent="0.35">
      <c r="A138" s="7" t="s">
        <v>150</v>
      </c>
      <c r="C138" s="107"/>
      <c r="D138" s="107"/>
      <c r="E138" s="107"/>
      <c r="F138" s="107"/>
      <c r="G138" s="107"/>
      <c r="H138" s="107"/>
      <c r="I138" s="107"/>
      <c r="J138" s="107"/>
      <c r="K138" s="107"/>
      <c r="L138" s="107"/>
      <c r="M138" s="107"/>
      <c r="N138" s="107"/>
      <c r="O138" s="107"/>
      <c r="P138" s="107"/>
    </row>
    <row r="139" spans="1:16" x14ac:dyDescent="0.35">
      <c r="A139" s="93" t="s">
        <v>96</v>
      </c>
      <c r="B139" s="98">
        <v>1990</v>
      </c>
      <c r="C139" s="99">
        <v>11.29</v>
      </c>
      <c r="D139" s="99">
        <v>0.21</v>
      </c>
      <c r="E139" s="99">
        <v>-0.03</v>
      </c>
      <c r="F139" s="99">
        <v>11.47</v>
      </c>
      <c r="G139" s="99" t="s">
        <v>96</v>
      </c>
      <c r="H139" s="99">
        <v>1.21</v>
      </c>
      <c r="I139" s="99">
        <v>0.01</v>
      </c>
      <c r="J139" s="99">
        <v>-0.03</v>
      </c>
      <c r="K139" s="99">
        <v>1.18</v>
      </c>
      <c r="L139" s="99" t="s">
        <v>96</v>
      </c>
      <c r="M139" s="99">
        <v>12.5</v>
      </c>
      <c r="N139" s="99">
        <v>0.21</v>
      </c>
      <c r="O139" s="99">
        <v>-0.06</v>
      </c>
      <c r="P139" s="99">
        <v>12.65</v>
      </c>
    </row>
    <row r="140" spans="1:16" x14ac:dyDescent="0.35">
      <c r="A140" s="93" t="s">
        <v>96</v>
      </c>
      <c r="B140" s="93">
        <v>1995</v>
      </c>
      <c r="C140" s="94">
        <v>10.46</v>
      </c>
      <c r="D140" s="94">
        <v>0.19</v>
      </c>
      <c r="E140" s="94">
        <v>-0.01</v>
      </c>
      <c r="F140" s="94">
        <v>10.65</v>
      </c>
      <c r="G140" s="94" t="s">
        <v>96</v>
      </c>
      <c r="H140" s="94">
        <v>1.87</v>
      </c>
      <c r="I140" s="94">
        <v>0.01</v>
      </c>
      <c r="J140" s="94">
        <v>-0.01</v>
      </c>
      <c r="K140" s="94">
        <v>1.87</v>
      </c>
      <c r="L140" s="94" t="s">
        <v>96</v>
      </c>
      <c r="M140" s="94">
        <v>12.33</v>
      </c>
      <c r="N140" s="94">
        <v>0.2</v>
      </c>
      <c r="O140" s="94">
        <v>-0.01</v>
      </c>
      <c r="P140" s="94">
        <v>12.52</v>
      </c>
    </row>
    <row r="141" spans="1:16" x14ac:dyDescent="0.35">
      <c r="A141" s="93" t="s">
        <v>96</v>
      </c>
      <c r="B141" s="98">
        <v>2000</v>
      </c>
      <c r="C141" s="99">
        <v>10.56</v>
      </c>
      <c r="D141" s="99">
        <v>0.28999999999999998</v>
      </c>
      <c r="E141" s="99" t="s">
        <v>111</v>
      </c>
      <c r="F141" s="99">
        <v>10.85</v>
      </c>
      <c r="G141" s="99" t="s">
        <v>96</v>
      </c>
      <c r="H141" s="99">
        <v>1.78</v>
      </c>
      <c r="I141" s="99">
        <v>0.02</v>
      </c>
      <c r="J141" s="99">
        <v>-0.02</v>
      </c>
      <c r="K141" s="99">
        <v>1.78</v>
      </c>
      <c r="L141" s="99" t="s">
        <v>96</v>
      </c>
      <c r="M141" s="99">
        <v>12.34</v>
      </c>
      <c r="N141" s="99">
        <v>0.31</v>
      </c>
      <c r="O141" s="99">
        <v>-0.02</v>
      </c>
      <c r="P141" s="99">
        <v>12.62</v>
      </c>
    </row>
    <row r="142" spans="1:16" x14ac:dyDescent="0.35">
      <c r="A142" s="93" t="s">
        <v>96</v>
      </c>
      <c r="B142" s="93">
        <v>2005</v>
      </c>
      <c r="C142" s="94">
        <v>10.68</v>
      </c>
      <c r="D142" s="94">
        <v>0.28999999999999998</v>
      </c>
      <c r="E142" s="94">
        <v>-0.01</v>
      </c>
      <c r="F142" s="94">
        <v>10.96</v>
      </c>
      <c r="G142" s="94" t="s">
        <v>96</v>
      </c>
      <c r="H142" s="94">
        <v>1.81</v>
      </c>
      <c r="I142" s="94">
        <v>0.02</v>
      </c>
      <c r="J142" s="94" t="s">
        <v>111</v>
      </c>
      <c r="K142" s="94">
        <v>1.84</v>
      </c>
      <c r="L142" s="94" t="s">
        <v>96</v>
      </c>
      <c r="M142" s="94">
        <v>12.49</v>
      </c>
      <c r="N142" s="94">
        <v>0.31</v>
      </c>
      <c r="O142" s="94">
        <v>-0.01</v>
      </c>
      <c r="P142" s="94">
        <v>12.8</v>
      </c>
    </row>
    <row r="143" spans="1:16" x14ac:dyDescent="0.35">
      <c r="A143" s="93" t="s">
        <v>96</v>
      </c>
      <c r="B143" s="98">
        <v>2010</v>
      </c>
      <c r="C143" s="99">
        <v>10.3</v>
      </c>
      <c r="D143" s="99">
        <v>0.42</v>
      </c>
      <c r="E143" s="99">
        <v>0.04</v>
      </c>
      <c r="F143" s="99">
        <v>10.75</v>
      </c>
      <c r="G143" s="99" t="s">
        <v>96</v>
      </c>
      <c r="H143" s="99">
        <v>1.75</v>
      </c>
      <c r="I143" s="99">
        <v>0.04</v>
      </c>
      <c r="J143" s="99">
        <v>0.01</v>
      </c>
      <c r="K143" s="99">
        <v>1.79</v>
      </c>
      <c r="L143" s="99" t="s">
        <v>96</v>
      </c>
      <c r="M143" s="99">
        <v>12.05</v>
      </c>
      <c r="N143" s="99">
        <v>0.45</v>
      </c>
      <c r="O143" s="99">
        <v>0.05</v>
      </c>
      <c r="P143" s="99">
        <v>12.54</v>
      </c>
    </row>
    <row r="144" spans="1:16" x14ac:dyDescent="0.35">
      <c r="A144" s="93" t="s">
        <v>96</v>
      </c>
      <c r="B144" s="93">
        <v>2011</v>
      </c>
      <c r="C144" s="94">
        <v>8.82</v>
      </c>
      <c r="D144" s="94">
        <v>0.41</v>
      </c>
      <c r="E144" s="94">
        <v>1.61</v>
      </c>
      <c r="F144" s="94">
        <v>10.83</v>
      </c>
      <c r="G144" s="94" t="s">
        <v>96</v>
      </c>
      <c r="H144" s="94">
        <v>1.5</v>
      </c>
      <c r="I144" s="94">
        <v>0.03</v>
      </c>
      <c r="J144" s="94">
        <v>0.27</v>
      </c>
      <c r="K144" s="94">
        <v>1.8</v>
      </c>
      <c r="L144" s="94" t="s">
        <v>96</v>
      </c>
      <c r="M144" s="94">
        <v>10.32</v>
      </c>
      <c r="N144" s="94">
        <v>0.44</v>
      </c>
      <c r="O144" s="94">
        <v>1.88</v>
      </c>
      <c r="P144" s="94">
        <v>12.63</v>
      </c>
    </row>
    <row r="145" spans="1:16" x14ac:dyDescent="0.35">
      <c r="A145" s="93" t="s">
        <v>96</v>
      </c>
      <c r="B145" s="98">
        <v>2012</v>
      </c>
      <c r="C145" s="99">
        <v>8.86</v>
      </c>
      <c r="D145" s="99">
        <v>0.47</v>
      </c>
      <c r="E145" s="99">
        <v>1.72</v>
      </c>
      <c r="F145" s="99">
        <v>11.05</v>
      </c>
      <c r="G145" s="99" t="s">
        <v>96</v>
      </c>
      <c r="H145" s="99">
        <v>1.51</v>
      </c>
      <c r="I145" s="99">
        <v>0.01</v>
      </c>
      <c r="J145" s="99">
        <v>0.28999999999999998</v>
      </c>
      <c r="K145" s="99">
        <v>1.81</v>
      </c>
      <c r="L145" s="99" t="s">
        <v>96</v>
      </c>
      <c r="M145" s="99">
        <v>10.36</v>
      </c>
      <c r="N145" s="99">
        <v>0.48</v>
      </c>
      <c r="O145" s="99">
        <v>2.0099999999999998</v>
      </c>
      <c r="P145" s="99">
        <v>12.85</v>
      </c>
    </row>
    <row r="146" spans="1:16" x14ac:dyDescent="0.35">
      <c r="A146" s="93" t="s">
        <v>96</v>
      </c>
      <c r="B146" s="93">
        <v>2013</v>
      </c>
      <c r="C146" s="94">
        <v>10.54</v>
      </c>
      <c r="D146" s="94">
        <v>0.35</v>
      </c>
      <c r="E146" s="94">
        <v>7.0000000000000007E-2</v>
      </c>
      <c r="F146" s="94">
        <v>10.96</v>
      </c>
      <c r="G146" s="94" t="s">
        <v>96</v>
      </c>
      <c r="H146" s="94">
        <v>1.79</v>
      </c>
      <c r="I146" s="94">
        <v>0.01</v>
      </c>
      <c r="J146" s="94">
        <v>0.01</v>
      </c>
      <c r="K146" s="94">
        <v>1.81</v>
      </c>
      <c r="L146" s="94" t="s">
        <v>96</v>
      </c>
      <c r="M146" s="94">
        <v>12.33</v>
      </c>
      <c r="N146" s="94">
        <v>0.36</v>
      </c>
      <c r="O146" s="94">
        <v>0.08</v>
      </c>
      <c r="P146" s="94">
        <v>12.77</v>
      </c>
    </row>
    <row r="147" spans="1:16" x14ac:dyDescent="0.35">
      <c r="A147" s="93" t="s">
        <v>96</v>
      </c>
      <c r="B147" s="98">
        <v>2014</v>
      </c>
      <c r="C147" s="99">
        <v>10.49</v>
      </c>
      <c r="D147" s="99">
        <v>0.45</v>
      </c>
      <c r="E147" s="99">
        <v>0.01</v>
      </c>
      <c r="F147" s="99">
        <v>10.95</v>
      </c>
      <c r="G147" s="99" t="s">
        <v>96</v>
      </c>
      <c r="H147" s="99">
        <v>1.78</v>
      </c>
      <c r="I147" s="99">
        <v>0.03</v>
      </c>
      <c r="J147" s="99" t="s">
        <v>111</v>
      </c>
      <c r="K147" s="99">
        <v>1.81</v>
      </c>
      <c r="L147" s="99" t="s">
        <v>96</v>
      </c>
      <c r="M147" s="99">
        <v>12.27</v>
      </c>
      <c r="N147" s="99">
        <v>0.48</v>
      </c>
      <c r="O147" s="99">
        <v>0.01</v>
      </c>
      <c r="P147" s="99">
        <v>12.76</v>
      </c>
    </row>
    <row r="148" spans="1:16" x14ac:dyDescent="0.35">
      <c r="A148" s="93" t="s">
        <v>96</v>
      </c>
      <c r="B148" s="93">
        <v>2015</v>
      </c>
      <c r="C148" s="94">
        <v>10.54</v>
      </c>
      <c r="D148" s="94">
        <v>0.47</v>
      </c>
      <c r="E148" s="94" t="s">
        <v>111</v>
      </c>
      <c r="F148" s="94">
        <v>11.02</v>
      </c>
      <c r="G148" s="94" t="s">
        <v>96</v>
      </c>
      <c r="H148" s="94">
        <v>1.79</v>
      </c>
      <c r="I148" s="94">
        <v>0.02</v>
      </c>
      <c r="J148" s="94" t="s">
        <v>111</v>
      </c>
      <c r="K148" s="94">
        <v>1.81</v>
      </c>
      <c r="L148" s="94" t="s">
        <v>96</v>
      </c>
      <c r="M148" s="94">
        <v>12.33</v>
      </c>
      <c r="N148" s="94">
        <v>0.49</v>
      </c>
      <c r="O148" s="94">
        <v>0.01</v>
      </c>
      <c r="P148" s="94">
        <v>12.82</v>
      </c>
    </row>
    <row r="149" spans="1:16" x14ac:dyDescent="0.35">
      <c r="A149" s="93" t="s">
        <v>96</v>
      </c>
      <c r="B149" s="98">
        <v>2016</v>
      </c>
      <c r="C149" s="99">
        <v>10.23</v>
      </c>
      <c r="D149" s="99">
        <v>0.48</v>
      </c>
      <c r="E149" s="99" t="s">
        <v>111</v>
      </c>
      <c r="F149" s="99">
        <v>10.7</v>
      </c>
      <c r="G149" s="99" t="s">
        <v>96</v>
      </c>
      <c r="H149" s="99">
        <v>2.37</v>
      </c>
      <c r="I149" s="99">
        <v>0.02</v>
      </c>
      <c r="J149" s="99" t="s">
        <v>111</v>
      </c>
      <c r="K149" s="99">
        <v>2.39</v>
      </c>
      <c r="L149" s="99" t="s">
        <v>96</v>
      </c>
      <c r="M149" s="99">
        <v>12.6</v>
      </c>
      <c r="N149" s="99">
        <v>0.49</v>
      </c>
      <c r="O149" s="99" t="s">
        <v>111</v>
      </c>
      <c r="P149" s="99">
        <v>13.09</v>
      </c>
    </row>
    <row r="150" spans="1:16" x14ac:dyDescent="0.35">
      <c r="A150" s="93" t="s">
        <v>96</v>
      </c>
      <c r="B150" s="93">
        <v>2017</v>
      </c>
      <c r="C150" s="94">
        <v>10.119999999999999</v>
      </c>
      <c r="D150" s="94">
        <v>0.51</v>
      </c>
      <c r="E150" s="94" t="s">
        <v>111</v>
      </c>
      <c r="F150" s="94">
        <v>10.64</v>
      </c>
      <c r="G150" s="94" t="s">
        <v>96</v>
      </c>
      <c r="H150" s="94">
        <v>2.39</v>
      </c>
      <c r="I150" s="94">
        <v>0.03</v>
      </c>
      <c r="J150" s="94" t="s">
        <v>111</v>
      </c>
      <c r="K150" s="94">
        <v>2.42</v>
      </c>
      <c r="L150" s="94" t="s">
        <v>96</v>
      </c>
      <c r="M150" s="94">
        <v>12.52</v>
      </c>
      <c r="N150" s="94">
        <v>0.54</v>
      </c>
      <c r="O150" s="94" t="s">
        <v>111</v>
      </c>
      <c r="P150" s="94">
        <v>13.06</v>
      </c>
    </row>
    <row r="151" spans="1:16" x14ac:dyDescent="0.35">
      <c r="A151" s="93" t="s">
        <v>96</v>
      </c>
      <c r="B151" s="98">
        <v>2018</v>
      </c>
      <c r="C151" s="99">
        <v>9.8000000000000007</v>
      </c>
      <c r="D151" s="99">
        <v>0.47</v>
      </c>
      <c r="E151" s="99" t="s">
        <v>111</v>
      </c>
      <c r="F151" s="99">
        <v>10.27</v>
      </c>
      <c r="G151" s="99" t="s">
        <v>96</v>
      </c>
      <c r="H151" s="99">
        <v>2.3199999999999998</v>
      </c>
      <c r="I151" s="99">
        <v>0.01</v>
      </c>
      <c r="J151" s="99" t="s">
        <v>111</v>
      </c>
      <c r="K151" s="99">
        <v>2.3199999999999998</v>
      </c>
      <c r="L151" s="99" t="s">
        <v>96</v>
      </c>
      <c r="M151" s="99">
        <v>12.12</v>
      </c>
      <c r="N151" s="99">
        <v>0.48</v>
      </c>
      <c r="O151" s="99" t="s">
        <v>111</v>
      </c>
      <c r="P151" s="99">
        <v>12.6</v>
      </c>
    </row>
    <row r="152" spans="1:16" x14ac:dyDescent="0.35">
      <c r="A152" s="93" t="s">
        <v>96</v>
      </c>
      <c r="B152" s="93">
        <v>2019</v>
      </c>
      <c r="C152" s="94">
        <v>10.51</v>
      </c>
      <c r="D152" s="94">
        <v>0.46</v>
      </c>
      <c r="E152" s="94" t="s">
        <v>111</v>
      </c>
      <c r="F152" s="94">
        <v>10.97</v>
      </c>
      <c r="G152" s="94" t="s">
        <v>96</v>
      </c>
      <c r="H152" s="94">
        <v>1.82</v>
      </c>
      <c r="I152" s="94">
        <v>0.02</v>
      </c>
      <c r="J152" s="94" t="s">
        <v>111</v>
      </c>
      <c r="K152" s="94">
        <v>1.84</v>
      </c>
      <c r="L152" s="94" t="s">
        <v>96</v>
      </c>
      <c r="M152" s="94">
        <v>12.33</v>
      </c>
      <c r="N152" s="94">
        <v>0.48</v>
      </c>
      <c r="O152" s="94" t="s">
        <v>111</v>
      </c>
      <c r="P152" s="94">
        <v>12.81</v>
      </c>
    </row>
    <row r="153" spans="1:16" x14ac:dyDescent="0.35">
      <c r="A153" s="93" t="s">
        <v>96</v>
      </c>
      <c r="B153" s="98">
        <v>2020</v>
      </c>
      <c r="C153" s="99">
        <v>11.08</v>
      </c>
      <c r="D153" s="99">
        <v>0.51</v>
      </c>
      <c r="E153" s="99" t="s">
        <v>111</v>
      </c>
      <c r="F153" s="99">
        <v>11.59</v>
      </c>
      <c r="G153" s="99" t="s">
        <v>96</v>
      </c>
      <c r="H153" s="99">
        <v>1.88</v>
      </c>
      <c r="I153" s="99">
        <v>0.02</v>
      </c>
      <c r="J153" s="99" t="s">
        <v>111</v>
      </c>
      <c r="K153" s="99">
        <v>1.9</v>
      </c>
      <c r="L153" s="99" t="s">
        <v>96</v>
      </c>
      <c r="M153" s="99">
        <v>12.96</v>
      </c>
      <c r="N153" s="99">
        <v>0.53</v>
      </c>
      <c r="O153" s="99" t="s">
        <v>111</v>
      </c>
      <c r="P153" s="99">
        <v>13.49</v>
      </c>
    </row>
    <row r="154" spans="1:16" x14ac:dyDescent="0.35">
      <c r="A154" s="93" t="s">
        <v>96</v>
      </c>
      <c r="B154" s="93">
        <v>2021</v>
      </c>
      <c r="C154" s="94">
        <v>10.19</v>
      </c>
      <c r="D154" s="94">
        <v>0.45</v>
      </c>
      <c r="E154" s="94" t="s">
        <v>111</v>
      </c>
      <c r="F154" s="94">
        <v>10.65</v>
      </c>
      <c r="G154" s="94" t="s">
        <v>96</v>
      </c>
      <c r="H154" s="94">
        <v>1.73</v>
      </c>
      <c r="I154" s="94">
        <v>0.01</v>
      </c>
      <c r="J154" s="94" t="s">
        <v>111</v>
      </c>
      <c r="K154" s="94">
        <v>1.74</v>
      </c>
      <c r="L154" s="94" t="s">
        <v>96</v>
      </c>
      <c r="M154" s="94">
        <v>11.93</v>
      </c>
      <c r="N154" s="94">
        <v>0.46</v>
      </c>
      <c r="O154" s="94" t="s">
        <v>111</v>
      </c>
      <c r="P154" s="94">
        <v>12.38</v>
      </c>
    </row>
    <row r="155" spans="1:16" x14ac:dyDescent="0.35">
      <c r="A155" s="93" t="s">
        <v>95</v>
      </c>
      <c r="B155" s="93" t="s">
        <v>96</v>
      </c>
      <c r="C155" s="94" t="s">
        <v>96</v>
      </c>
      <c r="D155" s="94" t="s">
        <v>96</v>
      </c>
      <c r="E155" s="94" t="s">
        <v>96</v>
      </c>
      <c r="F155" s="94" t="s">
        <v>96</v>
      </c>
      <c r="G155" s="94" t="s">
        <v>96</v>
      </c>
      <c r="H155" s="94" t="s">
        <v>96</v>
      </c>
      <c r="I155" s="94" t="s">
        <v>96</v>
      </c>
      <c r="J155" s="94" t="s">
        <v>96</v>
      </c>
      <c r="K155" s="94" t="s">
        <v>96</v>
      </c>
      <c r="L155" s="94" t="s">
        <v>96</v>
      </c>
      <c r="M155" s="94" t="s">
        <v>96</v>
      </c>
      <c r="N155" s="94" t="s">
        <v>96</v>
      </c>
      <c r="O155" s="94" t="s">
        <v>96</v>
      </c>
      <c r="P155" s="94" t="s">
        <v>96</v>
      </c>
    </row>
    <row r="156" spans="1:16" x14ac:dyDescent="0.35">
      <c r="A156" s="93" t="s">
        <v>96</v>
      </c>
      <c r="B156" s="98">
        <v>2022</v>
      </c>
      <c r="C156" s="99">
        <v>10.48</v>
      </c>
      <c r="D156" s="99">
        <v>0.52</v>
      </c>
      <c r="E156" s="99" t="s">
        <v>111</v>
      </c>
      <c r="F156" s="99">
        <v>11</v>
      </c>
      <c r="G156" s="99" t="s">
        <v>96</v>
      </c>
      <c r="H156" s="99">
        <v>1.78</v>
      </c>
      <c r="I156" s="99">
        <v>0.02</v>
      </c>
      <c r="J156" s="99" t="s">
        <v>111</v>
      </c>
      <c r="K156" s="99">
        <v>1.8</v>
      </c>
      <c r="L156" s="99" t="s">
        <v>96</v>
      </c>
      <c r="M156" s="99">
        <v>12.26</v>
      </c>
      <c r="N156" s="99">
        <v>0.53</v>
      </c>
      <c r="O156" s="99" t="s">
        <v>111</v>
      </c>
      <c r="P156" s="99">
        <v>12.79</v>
      </c>
    </row>
    <row r="157" spans="1:16" x14ac:dyDescent="0.35">
      <c r="A157" s="93" t="s">
        <v>96</v>
      </c>
      <c r="B157" s="93">
        <v>2023</v>
      </c>
      <c r="C157" s="94">
        <v>10.67</v>
      </c>
      <c r="D157" s="94">
        <v>0.54</v>
      </c>
      <c r="E157" s="94" t="s">
        <v>111</v>
      </c>
      <c r="F157" s="94">
        <v>11.21</v>
      </c>
      <c r="G157" s="94" t="s">
        <v>96</v>
      </c>
      <c r="H157" s="94">
        <v>1.81</v>
      </c>
      <c r="I157" s="94">
        <v>0.02</v>
      </c>
      <c r="J157" s="94" t="s">
        <v>111</v>
      </c>
      <c r="K157" s="94">
        <v>1.83</v>
      </c>
      <c r="L157" s="94" t="s">
        <v>96</v>
      </c>
      <c r="M157" s="94">
        <v>12.48</v>
      </c>
      <c r="N157" s="94">
        <v>0.55000000000000004</v>
      </c>
      <c r="O157" s="94" t="s">
        <v>111</v>
      </c>
      <c r="P157" s="94">
        <v>13.04</v>
      </c>
    </row>
    <row r="158" spans="1:16" x14ac:dyDescent="0.35">
      <c r="A158" s="93" t="s">
        <v>96</v>
      </c>
      <c r="B158" s="98">
        <v>2024</v>
      </c>
      <c r="C158" s="99">
        <v>10.58</v>
      </c>
      <c r="D158" s="99">
        <v>0.56000000000000005</v>
      </c>
      <c r="E158" s="99" t="s">
        <v>111</v>
      </c>
      <c r="F158" s="99">
        <v>11.14</v>
      </c>
      <c r="G158" s="99" t="s">
        <v>96</v>
      </c>
      <c r="H158" s="99">
        <v>1.8</v>
      </c>
      <c r="I158" s="99">
        <v>0.02</v>
      </c>
      <c r="J158" s="99" t="s">
        <v>111</v>
      </c>
      <c r="K158" s="99">
        <v>1.82</v>
      </c>
      <c r="L158" s="99" t="s">
        <v>96</v>
      </c>
      <c r="M158" s="99">
        <v>12.38</v>
      </c>
      <c r="N158" s="99">
        <v>0.56999999999999995</v>
      </c>
      <c r="O158" s="99" t="s">
        <v>111</v>
      </c>
      <c r="P158" s="99">
        <v>12.95</v>
      </c>
    </row>
    <row r="159" spans="1:16" x14ac:dyDescent="0.35">
      <c r="A159" s="93" t="s">
        <v>96</v>
      </c>
      <c r="B159" s="93">
        <v>2025</v>
      </c>
      <c r="C159" s="94">
        <v>10.58</v>
      </c>
      <c r="D159" s="94">
        <v>0.57999999999999996</v>
      </c>
      <c r="E159" s="94" t="s">
        <v>111</v>
      </c>
      <c r="F159" s="94">
        <v>11.15</v>
      </c>
      <c r="G159" s="94" t="s">
        <v>96</v>
      </c>
      <c r="H159" s="94">
        <v>1.8</v>
      </c>
      <c r="I159" s="94">
        <v>0.02</v>
      </c>
      <c r="J159" s="94" t="s">
        <v>111</v>
      </c>
      <c r="K159" s="94">
        <v>1.81</v>
      </c>
      <c r="L159" s="94" t="s">
        <v>96</v>
      </c>
      <c r="M159" s="94">
        <v>12.37</v>
      </c>
      <c r="N159" s="94">
        <v>0.6</v>
      </c>
      <c r="O159" s="94" t="s">
        <v>111</v>
      </c>
      <c r="P159" s="94">
        <v>12.97</v>
      </c>
    </row>
    <row r="160" spans="1:16" x14ac:dyDescent="0.35">
      <c r="A160" s="93" t="s">
        <v>96</v>
      </c>
      <c r="B160" s="98">
        <v>2026</v>
      </c>
      <c r="C160" s="99">
        <v>10.58</v>
      </c>
      <c r="D160" s="99">
        <v>0.68</v>
      </c>
      <c r="E160" s="99" t="s">
        <v>111</v>
      </c>
      <c r="F160" s="99">
        <v>11.26</v>
      </c>
      <c r="G160" s="99" t="s">
        <v>96</v>
      </c>
      <c r="H160" s="99">
        <v>1.8</v>
      </c>
      <c r="I160" s="99">
        <v>0.02</v>
      </c>
      <c r="J160" s="99" t="s">
        <v>111</v>
      </c>
      <c r="K160" s="99">
        <v>1.82</v>
      </c>
      <c r="L160" s="99" t="s">
        <v>96</v>
      </c>
      <c r="M160" s="99">
        <v>12.38</v>
      </c>
      <c r="N160" s="99">
        <v>0.7</v>
      </c>
      <c r="O160" s="99" t="s">
        <v>111</v>
      </c>
      <c r="P160" s="99">
        <v>13.08</v>
      </c>
    </row>
    <row r="161" spans="1:16" x14ac:dyDescent="0.35">
      <c r="A161" s="93" t="s">
        <v>96</v>
      </c>
      <c r="B161" s="93">
        <v>2027</v>
      </c>
      <c r="C161" s="94">
        <v>10.57</v>
      </c>
      <c r="D161" s="94">
        <v>0.71</v>
      </c>
      <c r="E161" s="94" t="s">
        <v>111</v>
      </c>
      <c r="F161" s="94">
        <v>11.28</v>
      </c>
      <c r="G161" s="94" t="s">
        <v>96</v>
      </c>
      <c r="H161" s="94">
        <v>1.8</v>
      </c>
      <c r="I161" s="94">
        <v>0.02</v>
      </c>
      <c r="J161" s="94" t="s">
        <v>111</v>
      </c>
      <c r="K161" s="94">
        <v>1.82</v>
      </c>
      <c r="L161" s="94" t="s">
        <v>96</v>
      </c>
      <c r="M161" s="94">
        <v>12.37</v>
      </c>
      <c r="N161" s="94">
        <v>0.73</v>
      </c>
      <c r="O161" s="94" t="s">
        <v>111</v>
      </c>
      <c r="P161" s="94">
        <v>13.1</v>
      </c>
    </row>
    <row r="162" spans="1:16" x14ac:dyDescent="0.35">
      <c r="A162" s="93" t="s">
        <v>96</v>
      </c>
      <c r="B162" s="98">
        <v>2028</v>
      </c>
      <c r="C162" s="99">
        <v>10.58</v>
      </c>
      <c r="D162" s="99">
        <v>0.74</v>
      </c>
      <c r="E162" s="99" t="s">
        <v>111</v>
      </c>
      <c r="F162" s="99">
        <v>11.32</v>
      </c>
      <c r="G162" s="99" t="s">
        <v>96</v>
      </c>
      <c r="H162" s="99">
        <v>1.8</v>
      </c>
      <c r="I162" s="99">
        <v>0.02</v>
      </c>
      <c r="J162" s="99" t="s">
        <v>111</v>
      </c>
      <c r="K162" s="99">
        <v>1.82</v>
      </c>
      <c r="L162" s="99" t="s">
        <v>96</v>
      </c>
      <c r="M162" s="99">
        <v>12.38</v>
      </c>
      <c r="N162" s="99">
        <v>0.76</v>
      </c>
      <c r="O162" s="99" t="s">
        <v>111</v>
      </c>
      <c r="P162" s="99">
        <v>13.14</v>
      </c>
    </row>
    <row r="163" spans="1:16" ht="15.75" customHeight="1" x14ac:dyDescent="0.35">
      <c r="A163" s="93" t="s">
        <v>96</v>
      </c>
      <c r="B163" s="93">
        <v>2029</v>
      </c>
      <c r="C163" s="94">
        <v>10.59</v>
      </c>
      <c r="D163" s="94">
        <v>0.77</v>
      </c>
      <c r="E163" s="94" t="s">
        <v>111</v>
      </c>
      <c r="F163" s="94">
        <v>11.35</v>
      </c>
      <c r="G163" s="94" t="s">
        <v>96</v>
      </c>
      <c r="H163" s="94">
        <v>1.8</v>
      </c>
      <c r="I163" s="94">
        <v>0.02</v>
      </c>
      <c r="J163" s="94" t="s">
        <v>111</v>
      </c>
      <c r="K163" s="94">
        <v>1.82</v>
      </c>
      <c r="L163" s="94" t="s">
        <v>96</v>
      </c>
      <c r="M163" s="94">
        <v>12.38</v>
      </c>
      <c r="N163" s="94">
        <v>0.79</v>
      </c>
      <c r="O163" s="94" t="s">
        <v>111</v>
      </c>
      <c r="P163" s="94">
        <v>13.17</v>
      </c>
    </row>
    <row r="164" spans="1:16" x14ac:dyDescent="0.35">
      <c r="A164" s="93" t="s">
        <v>96</v>
      </c>
      <c r="B164" s="98">
        <v>2030</v>
      </c>
      <c r="C164" s="99">
        <v>10.58</v>
      </c>
      <c r="D164" s="99">
        <v>0.8</v>
      </c>
      <c r="E164" s="99" t="s">
        <v>111</v>
      </c>
      <c r="F164" s="99">
        <v>11.38</v>
      </c>
      <c r="G164" s="99" t="s">
        <v>96</v>
      </c>
      <c r="H164" s="99">
        <v>1.8</v>
      </c>
      <c r="I164" s="99">
        <v>0.02</v>
      </c>
      <c r="J164" s="99" t="s">
        <v>111</v>
      </c>
      <c r="K164" s="99">
        <v>1.82</v>
      </c>
      <c r="L164" s="99" t="s">
        <v>96</v>
      </c>
      <c r="M164" s="99">
        <v>12.38</v>
      </c>
      <c r="N164" s="99">
        <v>0.82</v>
      </c>
      <c r="O164" s="99" t="s">
        <v>111</v>
      </c>
      <c r="P164" s="99">
        <v>13.2</v>
      </c>
    </row>
    <row r="165" spans="1:16" x14ac:dyDescent="0.35">
      <c r="A165" s="93" t="s">
        <v>96</v>
      </c>
      <c r="B165" s="93">
        <v>2031</v>
      </c>
      <c r="C165" s="94">
        <v>10.58</v>
      </c>
      <c r="D165" s="94">
        <v>0.83</v>
      </c>
      <c r="E165" s="94" t="s">
        <v>111</v>
      </c>
      <c r="F165" s="94">
        <v>11.41</v>
      </c>
      <c r="G165" s="94" t="s">
        <v>96</v>
      </c>
      <c r="H165" s="94">
        <v>1.8</v>
      </c>
      <c r="I165" s="94">
        <v>0.02</v>
      </c>
      <c r="J165" s="94" t="s">
        <v>111</v>
      </c>
      <c r="K165" s="94">
        <v>1.82</v>
      </c>
      <c r="L165" s="94" t="s">
        <v>96</v>
      </c>
      <c r="M165" s="94">
        <v>12.37</v>
      </c>
      <c r="N165" s="94">
        <v>0.86</v>
      </c>
      <c r="O165" s="94" t="s">
        <v>111</v>
      </c>
      <c r="P165" s="94">
        <v>13.23</v>
      </c>
    </row>
    <row r="166" spans="1:16" x14ac:dyDescent="0.35">
      <c r="A166" s="93"/>
      <c r="B166" s="93"/>
      <c r="C166" s="94"/>
      <c r="D166" s="94"/>
      <c r="E166" s="94"/>
      <c r="F166" s="94"/>
      <c r="G166" s="94"/>
      <c r="H166" s="94"/>
      <c r="I166" s="94"/>
      <c r="J166" s="94"/>
      <c r="K166" s="94"/>
      <c r="L166" s="94"/>
      <c r="M166" s="94"/>
      <c r="N166" s="94"/>
      <c r="O166" s="94"/>
      <c r="P166" s="94"/>
    </row>
    <row r="167" spans="1:16" x14ac:dyDescent="0.35">
      <c r="A167" s="93" t="s">
        <v>96</v>
      </c>
      <c r="B167" s="93">
        <v>2035</v>
      </c>
      <c r="C167" s="94">
        <v>10.58</v>
      </c>
      <c r="D167" s="94">
        <v>0.87</v>
      </c>
      <c r="E167" s="94" t="s">
        <v>111</v>
      </c>
      <c r="F167" s="94">
        <v>11.45</v>
      </c>
      <c r="G167" s="94" t="s">
        <v>96</v>
      </c>
      <c r="H167" s="94">
        <v>1.8</v>
      </c>
      <c r="I167" s="94">
        <v>0.03</v>
      </c>
      <c r="J167" s="94" t="s">
        <v>111</v>
      </c>
      <c r="K167" s="94">
        <v>1.82</v>
      </c>
      <c r="L167" s="94" t="s">
        <v>96</v>
      </c>
      <c r="M167" s="94">
        <v>12.38</v>
      </c>
      <c r="N167" s="94">
        <v>0.9</v>
      </c>
      <c r="O167" s="94" t="s">
        <v>111</v>
      </c>
      <c r="P167" s="94">
        <v>13.27</v>
      </c>
    </row>
    <row r="168" spans="1:16" x14ac:dyDescent="0.35">
      <c r="A168" s="93" t="s">
        <v>96</v>
      </c>
      <c r="B168" s="98">
        <v>2040</v>
      </c>
      <c r="C168" s="99">
        <v>10.58</v>
      </c>
      <c r="D168" s="99">
        <v>0.89</v>
      </c>
      <c r="E168" s="99" t="s">
        <v>111</v>
      </c>
      <c r="F168" s="99">
        <v>11.47</v>
      </c>
      <c r="G168" s="99" t="s">
        <v>96</v>
      </c>
      <c r="H168" s="99">
        <v>1.8</v>
      </c>
      <c r="I168" s="99">
        <v>0.03</v>
      </c>
      <c r="J168" s="99" t="s">
        <v>111</v>
      </c>
      <c r="K168" s="99">
        <v>1.83</v>
      </c>
      <c r="L168" s="99" t="s">
        <v>96</v>
      </c>
      <c r="M168" s="99">
        <v>12.38</v>
      </c>
      <c r="N168" s="99">
        <v>0.92</v>
      </c>
      <c r="O168" s="99" t="s">
        <v>111</v>
      </c>
      <c r="P168" s="99">
        <v>13.3</v>
      </c>
    </row>
    <row r="169" spans="1:16" x14ac:dyDescent="0.35">
      <c r="A169" s="93" t="s">
        <v>96</v>
      </c>
      <c r="B169" s="93">
        <v>2045</v>
      </c>
      <c r="C169" s="94">
        <v>10.58</v>
      </c>
      <c r="D169" s="94">
        <v>0.9</v>
      </c>
      <c r="E169" s="94" t="s">
        <v>111</v>
      </c>
      <c r="F169" s="94">
        <v>11.48</v>
      </c>
      <c r="G169" s="94" t="s">
        <v>96</v>
      </c>
      <c r="H169" s="94">
        <v>1.8</v>
      </c>
      <c r="I169" s="94">
        <v>0.03</v>
      </c>
      <c r="J169" s="94" t="s">
        <v>111</v>
      </c>
      <c r="K169" s="94">
        <v>1.83</v>
      </c>
      <c r="L169" s="94" t="s">
        <v>96</v>
      </c>
      <c r="M169" s="94">
        <v>12.38</v>
      </c>
      <c r="N169" s="94">
        <v>0.93</v>
      </c>
      <c r="O169" s="94" t="s">
        <v>111</v>
      </c>
      <c r="P169" s="94">
        <v>13.31</v>
      </c>
    </row>
    <row r="170" spans="1:16" x14ac:dyDescent="0.35">
      <c r="A170" s="93" t="s">
        <v>96</v>
      </c>
      <c r="B170" s="98">
        <v>2050</v>
      </c>
      <c r="C170" s="99">
        <v>10.58</v>
      </c>
      <c r="D170" s="99">
        <v>0.91</v>
      </c>
      <c r="E170" s="99" t="s">
        <v>111</v>
      </c>
      <c r="F170" s="99">
        <v>11.49</v>
      </c>
      <c r="G170" s="99" t="s">
        <v>96</v>
      </c>
      <c r="H170" s="99">
        <v>1.8</v>
      </c>
      <c r="I170" s="99">
        <v>0.03</v>
      </c>
      <c r="J170" s="99" t="s">
        <v>111</v>
      </c>
      <c r="K170" s="99">
        <v>1.83</v>
      </c>
      <c r="L170" s="99" t="s">
        <v>96</v>
      </c>
      <c r="M170" s="99">
        <v>12.38</v>
      </c>
      <c r="N170" s="99">
        <v>0.94</v>
      </c>
      <c r="O170" s="99" t="s">
        <v>111</v>
      </c>
      <c r="P170" s="99">
        <v>13.32</v>
      </c>
    </row>
    <row r="171" spans="1:16" x14ac:dyDescent="0.35">
      <c r="A171" s="93" t="s">
        <v>96</v>
      </c>
      <c r="B171" s="93">
        <v>2055</v>
      </c>
      <c r="C171" s="94">
        <v>10.58</v>
      </c>
      <c r="D171" s="94">
        <v>0.92</v>
      </c>
      <c r="E171" s="94" t="s">
        <v>111</v>
      </c>
      <c r="F171" s="94">
        <v>11.5</v>
      </c>
      <c r="G171" s="94" t="s">
        <v>96</v>
      </c>
      <c r="H171" s="94">
        <v>1.8</v>
      </c>
      <c r="I171" s="94">
        <v>0.04</v>
      </c>
      <c r="J171" s="94" t="s">
        <v>111</v>
      </c>
      <c r="K171" s="94">
        <v>1.83</v>
      </c>
      <c r="L171" s="94" t="s">
        <v>96</v>
      </c>
      <c r="M171" s="94">
        <v>12.38</v>
      </c>
      <c r="N171" s="94">
        <v>0.96</v>
      </c>
      <c r="O171" s="94" t="s">
        <v>111</v>
      </c>
      <c r="P171" s="94">
        <v>13.34</v>
      </c>
    </row>
    <row r="172" spans="1:16" x14ac:dyDescent="0.35">
      <c r="A172" s="93" t="s">
        <v>96</v>
      </c>
      <c r="B172" s="98">
        <v>2060</v>
      </c>
      <c r="C172" s="99">
        <v>10.58</v>
      </c>
      <c r="D172" s="99">
        <v>0.95</v>
      </c>
      <c r="E172" s="99" t="s">
        <v>111</v>
      </c>
      <c r="F172" s="99">
        <v>11.53</v>
      </c>
      <c r="G172" s="99" t="s">
        <v>96</v>
      </c>
      <c r="H172" s="99">
        <v>1.8</v>
      </c>
      <c r="I172" s="99">
        <v>0.04</v>
      </c>
      <c r="J172" s="99" t="s">
        <v>111</v>
      </c>
      <c r="K172" s="99">
        <v>1.83</v>
      </c>
      <c r="L172" s="99" t="s">
        <v>96</v>
      </c>
      <c r="M172" s="99">
        <v>12.38</v>
      </c>
      <c r="N172" s="99">
        <v>0.98</v>
      </c>
      <c r="O172" s="99" t="s">
        <v>111</v>
      </c>
      <c r="P172" s="99">
        <v>13.36</v>
      </c>
    </row>
    <row r="173" spans="1:16" x14ac:dyDescent="0.35">
      <c r="A173" s="93" t="s">
        <v>96</v>
      </c>
      <c r="B173" s="93">
        <v>2065</v>
      </c>
      <c r="C173" s="94">
        <v>10.58</v>
      </c>
      <c r="D173" s="94">
        <v>0.97</v>
      </c>
      <c r="E173" s="94" t="s">
        <v>111</v>
      </c>
      <c r="F173" s="94">
        <v>11.55</v>
      </c>
      <c r="G173" s="94" t="s">
        <v>96</v>
      </c>
      <c r="H173" s="94">
        <v>1.8</v>
      </c>
      <c r="I173" s="94">
        <v>0.04</v>
      </c>
      <c r="J173" s="94" t="s">
        <v>111</v>
      </c>
      <c r="K173" s="94">
        <v>1.83</v>
      </c>
      <c r="L173" s="94" t="s">
        <v>96</v>
      </c>
      <c r="M173" s="94">
        <v>12.38</v>
      </c>
      <c r="N173" s="94">
        <v>1.01</v>
      </c>
      <c r="O173" s="94" t="s">
        <v>111</v>
      </c>
      <c r="P173" s="94">
        <v>13.38</v>
      </c>
    </row>
    <row r="174" spans="1:16" x14ac:dyDescent="0.35">
      <c r="A174" s="93" t="s">
        <v>96</v>
      </c>
      <c r="B174" s="98">
        <v>2070</v>
      </c>
      <c r="C174" s="99">
        <v>10.58</v>
      </c>
      <c r="D174" s="99">
        <v>0.99</v>
      </c>
      <c r="E174" s="99" t="s">
        <v>111</v>
      </c>
      <c r="F174" s="99">
        <v>11.57</v>
      </c>
      <c r="G174" s="99" t="s">
        <v>96</v>
      </c>
      <c r="H174" s="99">
        <v>1.8</v>
      </c>
      <c r="I174" s="99">
        <v>0.04</v>
      </c>
      <c r="J174" s="99" t="s">
        <v>111</v>
      </c>
      <c r="K174" s="99">
        <v>1.83</v>
      </c>
      <c r="L174" s="99" t="s">
        <v>96</v>
      </c>
      <c r="M174" s="99">
        <v>12.38</v>
      </c>
      <c r="N174" s="99">
        <v>1.03</v>
      </c>
      <c r="O174" s="99" t="s">
        <v>111</v>
      </c>
      <c r="P174" s="99">
        <v>13.4</v>
      </c>
    </row>
    <row r="175" spans="1:16" x14ac:dyDescent="0.35">
      <c r="A175" s="93" t="s">
        <v>96</v>
      </c>
      <c r="B175" s="93">
        <v>2075</v>
      </c>
      <c r="C175" s="94">
        <v>10.58</v>
      </c>
      <c r="D175" s="94">
        <v>1.01</v>
      </c>
      <c r="E175" s="94" t="s">
        <v>111</v>
      </c>
      <c r="F175" s="94">
        <v>11.59</v>
      </c>
      <c r="G175" s="94" t="s">
        <v>96</v>
      </c>
      <c r="H175" s="94">
        <v>1.8</v>
      </c>
      <c r="I175" s="94">
        <v>0.04</v>
      </c>
      <c r="J175" s="94" t="s">
        <v>111</v>
      </c>
      <c r="K175" s="94">
        <v>1.83</v>
      </c>
      <c r="L175" s="94" t="s">
        <v>96</v>
      </c>
      <c r="M175" s="94">
        <v>12.38</v>
      </c>
      <c r="N175" s="94">
        <v>1.05</v>
      </c>
      <c r="O175" s="94" t="s">
        <v>111</v>
      </c>
      <c r="P175" s="94">
        <v>13.42</v>
      </c>
    </row>
    <row r="176" spans="1:16" x14ac:dyDescent="0.35">
      <c r="A176" s="93" t="s">
        <v>96</v>
      </c>
      <c r="B176" s="98">
        <v>2080</v>
      </c>
      <c r="C176" s="99">
        <v>10.58</v>
      </c>
      <c r="D176" s="99">
        <v>1.02</v>
      </c>
      <c r="E176" s="99" t="s">
        <v>111</v>
      </c>
      <c r="F176" s="99">
        <v>11.59</v>
      </c>
      <c r="G176" s="99" t="s">
        <v>96</v>
      </c>
      <c r="H176" s="99">
        <v>1.8</v>
      </c>
      <c r="I176" s="99">
        <v>0.04</v>
      </c>
      <c r="J176" s="99" t="s">
        <v>111</v>
      </c>
      <c r="K176" s="99">
        <v>1.83</v>
      </c>
      <c r="L176" s="99" t="s">
        <v>96</v>
      </c>
      <c r="M176" s="99">
        <v>12.38</v>
      </c>
      <c r="N176" s="99">
        <v>1.05</v>
      </c>
      <c r="O176" s="99" t="s">
        <v>111</v>
      </c>
      <c r="P176" s="99">
        <v>13.43</v>
      </c>
    </row>
    <row r="177" spans="1:16" x14ac:dyDescent="0.35">
      <c r="A177" s="93" t="s">
        <v>96</v>
      </c>
      <c r="B177" s="93">
        <v>2085</v>
      </c>
      <c r="C177" s="94">
        <v>10.58</v>
      </c>
      <c r="D177" s="94">
        <v>1.01</v>
      </c>
      <c r="E177" s="94" t="s">
        <v>111</v>
      </c>
      <c r="F177" s="94">
        <v>11.58</v>
      </c>
      <c r="G177" s="94" t="s">
        <v>96</v>
      </c>
      <c r="H177" s="94">
        <v>1.8</v>
      </c>
      <c r="I177" s="94">
        <v>0.04</v>
      </c>
      <c r="J177" s="94" t="s">
        <v>111</v>
      </c>
      <c r="K177" s="94">
        <v>1.83</v>
      </c>
      <c r="L177" s="94" t="s">
        <v>96</v>
      </c>
      <c r="M177" s="94">
        <v>12.38</v>
      </c>
      <c r="N177" s="94">
        <v>1.04</v>
      </c>
      <c r="O177" s="94" t="s">
        <v>111</v>
      </c>
      <c r="P177" s="94">
        <v>13.42</v>
      </c>
    </row>
    <row r="178" spans="1:16" x14ac:dyDescent="0.35">
      <c r="A178" s="93" t="s">
        <v>96</v>
      </c>
      <c r="B178" s="98">
        <v>2090</v>
      </c>
      <c r="C178" s="99">
        <v>10.58</v>
      </c>
      <c r="D178" s="99">
        <v>0.98</v>
      </c>
      <c r="E178" s="99" t="s">
        <v>111</v>
      </c>
      <c r="F178" s="99">
        <v>11.56</v>
      </c>
      <c r="G178" s="99" t="s">
        <v>96</v>
      </c>
      <c r="H178" s="99">
        <v>1.8</v>
      </c>
      <c r="I178" s="99">
        <v>0.04</v>
      </c>
      <c r="J178" s="99" t="s">
        <v>111</v>
      </c>
      <c r="K178" s="99">
        <v>1.83</v>
      </c>
      <c r="L178" s="99" t="s">
        <v>96</v>
      </c>
      <c r="M178" s="99">
        <v>12.37</v>
      </c>
      <c r="N178" s="99">
        <v>1.02</v>
      </c>
      <c r="O178" s="99" t="s">
        <v>111</v>
      </c>
      <c r="P178" s="99">
        <v>13.4</v>
      </c>
    </row>
    <row r="179" spans="1:16" x14ac:dyDescent="0.35">
      <c r="A179" s="93" t="s">
        <v>96</v>
      </c>
      <c r="B179" s="93">
        <v>2095</v>
      </c>
      <c r="C179" s="94">
        <v>10.58</v>
      </c>
      <c r="D179" s="94">
        <v>0.97</v>
      </c>
      <c r="E179" s="94" t="s">
        <v>111</v>
      </c>
      <c r="F179" s="94">
        <v>11.55</v>
      </c>
      <c r="G179" s="94" t="s">
        <v>96</v>
      </c>
      <c r="H179" s="94">
        <v>1.8</v>
      </c>
      <c r="I179" s="94">
        <v>0.04</v>
      </c>
      <c r="J179" s="94" t="s">
        <v>111</v>
      </c>
      <c r="K179" s="94">
        <v>1.84</v>
      </c>
      <c r="L179" s="94" t="s">
        <v>96</v>
      </c>
      <c r="M179" s="94">
        <v>12.37</v>
      </c>
      <c r="N179" s="94">
        <v>1.01</v>
      </c>
      <c r="O179" s="94" t="s">
        <v>111</v>
      </c>
      <c r="P179" s="94">
        <v>13.39</v>
      </c>
    </row>
    <row r="180" spans="1:16" x14ac:dyDescent="0.35">
      <c r="A180" s="93" t="s">
        <v>96</v>
      </c>
      <c r="B180" s="98">
        <v>2100</v>
      </c>
      <c r="C180" s="99">
        <v>10.58</v>
      </c>
      <c r="D180" s="99">
        <v>0.98</v>
      </c>
      <c r="E180" s="99" t="s">
        <v>111</v>
      </c>
      <c r="F180" s="99">
        <v>11.56</v>
      </c>
      <c r="G180" s="99" t="s">
        <v>96</v>
      </c>
      <c r="H180" s="99">
        <v>1.8</v>
      </c>
      <c r="I180" s="99">
        <v>0.04</v>
      </c>
      <c r="J180" s="99" t="s">
        <v>111</v>
      </c>
      <c r="K180" s="99">
        <v>1.84</v>
      </c>
      <c r="L180" s="99" t="s">
        <v>96</v>
      </c>
      <c r="M180" s="99">
        <v>12.38</v>
      </c>
      <c r="N180" s="99">
        <v>1.02</v>
      </c>
      <c r="O180" s="99" t="s">
        <v>111</v>
      </c>
      <c r="P180" s="99">
        <v>13.39</v>
      </c>
    </row>
    <row r="181" spans="1:16" x14ac:dyDescent="0.35">
      <c r="A181" s="93" t="s">
        <v>97</v>
      </c>
      <c r="B181" s="93" t="s">
        <v>96</v>
      </c>
      <c r="C181" s="94" t="s">
        <v>96</v>
      </c>
      <c r="D181" s="94" t="s">
        <v>96</v>
      </c>
      <c r="E181" s="94" t="s">
        <v>96</v>
      </c>
      <c r="F181" s="94" t="s">
        <v>96</v>
      </c>
      <c r="G181" s="94" t="s">
        <v>96</v>
      </c>
      <c r="H181" s="94" t="s">
        <v>96</v>
      </c>
      <c r="I181" s="94" t="s">
        <v>96</v>
      </c>
      <c r="J181" s="94" t="s">
        <v>96</v>
      </c>
      <c r="K181" s="94" t="s">
        <v>96</v>
      </c>
      <c r="L181" s="94" t="s">
        <v>96</v>
      </c>
      <c r="M181" s="94" t="s">
        <v>96</v>
      </c>
      <c r="N181" s="94" t="s">
        <v>96</v>
      </c>
      <c r="O181" s="94" t="s">
        <v>96</v>
      </c>
      <c r="P181" s="94" t="s">
        <v>96</v>
      </c>
    </row>
    <row r="182" spans="1:16" x14ac:dyDescent="0.35">
      <c r="A182" s="93" t="s">
        <v>96</v>
      </c>
      <c r="B182" s="98">
        <v>2022</v>
      </c>
      <c r="C182" s="99">
        <v>10.45</v>
      </c>
      <c r="D182" s="99">
        <v>0.51</v>
      </c>
      <c r="E182" s="99" t="s">
        <v>111</v>
      </c>
      <c r="F182" s="99">
        <v>10.96</v>
      </c>
      <c r="G182" s="99" t="s">
        <v>96</v>
      </c>
      <c r="H182" s="99">
        <v>1.77</v>
      </c>
      <c r="I182" s="99">
        <v>0.02</v>
      </c>
      <c r="J182" s="99" t="s">
        <v>111</v>
      </c>
      <c r="K182" s="99">
        <v>1.79</v>
      </c>
      <c r="L182" s="99" t="s">
        <v>96</v>
      </c>
      <c r="M182" s="99">
        <v>12.22</v>
      </c>
      <c r="N182" s="99">
        <v>0.53</v>
      </c>
      <c r="O182" s="99" t="s">
        <v>111</v>
      </c>
      <c r="P182" s="99">
        <v>12.75</v>
      </c>
    </row>
    <row r="183" spans="1:16" x14ac:dyDescent="0.35">
      <c r="A183" s="93" t="s">
        <v>96</v>
      </c>
      <c r="B183" s="93">
        <v>2023</v>
      </c>
      <c r="C183" s="94">
        <v>10.69</v>
      </c>
      <c r="D183" s="94">
        <v>0.52</v>
      </c>
      <c r="E183" s="94" t="s">
        <v>111</v>
      </c>
      <c r="F183" s="94">
        <v>11.21</v>
      </c>
      <c r="G183" s="94" t="s">
        <v>96</v>
      </c>
      <c r="H183" s="94">
        <v>1.81</v>
      </c>
      <c r="I183" s="94">
        <v>0.02</v>
      </c>
      <c r="J183" s="94" t="s">
        <v>111</v>
      </c>
      <c r="K183" s="94">
        <v>1.83</v>
      </c>
      <c r="L183" s="94" t="s">
        <v>96</v>
      </c>
      <c r="M183" s="94">
        <v>12.5</v>
      </c>
      <c r="N183" s="94">
        <v>0.54</v>
      </c>
      <c r="O183" s="94" t="s">
        <v>111</v>
      </c>
      <c r="P183" s="94">
        <v>13.04</v>
      </c>
    </row>
    <row r="184" spans="1:16" x14ac:dyDescent="0.35">
      <c r="A184" s="93" t="s">
        <v>96</v>
      </c>
      <c r="B184" s="98">
        <v>2024</v>
      </c>
      <c r="C184" s="99">
        <v>10.58</v>
      </c>
      <c r="D184" s="99">
        <v>0.54</v>
      </c>
      <c r="E184" s="99" t="s">
        <v>111</v>
      </c>
      <c r="F184" s="99">
        <v>11.12</v>
      </c>
      <c r="G184" s="99" t="s">
        <v>96</v>
      </c>
      <c r="H184" s="99">
        <v>1.8</v>
      </c>
      <c r="I184" s="99">
        <v>0.02</v>
      </c>
      <c r="J184" s="99" t="s">
        <v>111</v>
      </c>
      <c r="K184" s="99">
        <v>1.81</v>
      </c>
      <c r="L184" s="99" t="s">
        <v>96</v>
      </c>
      <c r="M184" s="99">
        <v>12.38</v>
      </c>
      <c r="N184" s="99">
        <v>0.55000000000000004</v>
      </c>
      <c r="O184" s="99" t="s">
        <v>111</v>
      </c>
      <c r="P184" s="99">
        <v>12.93</v>
      </c>
    </row>
    <row r="185" spans="1:16" x14ac:dyDescent="0.35">
      <c r="A185" s="93" t="s">
        <v>96</v>
      </c>
      <c r="B185" s="93">
        <v>2025</v>
      </c>
      <c r="C185" s="94">
        <v>10.57</v>
      </c>
      <c r="D185" s="94">
        <v>0.55000000000000004</v>
      </c>
      <c r="E185" s="94" t="s">
        <v>111</v>
      </c>
      <c r="F185" s="94">
        <v>11.12</v>
      </c>
      <c r="G185" s="94" t="s">
        <v>96</v>
      </c>
      <c r="H185" s="94">
        <v>1.79</v>
      </c>
      <c r="I185" s="94">
        <v>0.02</v>
      </c>
      <c r="J185" s="94" t="s">
        <v>111</v>
      </c>
      <c r="K185" s="94">
        <v>1.81</v>
      </c>
      <c r="L185" s="94" t="s">
        <v>96</v>
      </c>
      <c r="M185" s="94">
        <v>12.36</v>
      </c>
      <c r="N185" s="94">
        <v>0.56999999999999995</v>
      </c>
      <c r="O185" s="94" t="s">
        <v>111</v>
      </c>
      <c r="P185" s="94">
        <v>12.93</v>
      </c>
    </row>
    <row r="186" spans="1:16" x14ac:dyDescent="0.35">
      <c r="A186" s="93" t="s">
        <v>96</v>
      </c>
      <c r="B186" s="98">
        <v>2026</v>
      </c>
      <c r="C186" s="99">
        <v>10.57</v>
      </c>
      <c r="D186" s="99">
        <v>0.64</v>
      </c>
      <c r="E186" s="99" t="s">
        <v>111</v>
      </c>
      <c r="F186" s="99">
        <v>11.21</v>
      </c>
      <c r="G186" s="99" t="s">
        <v>96</v>
      </c>
      <c r="H186" s="99">
        <v>1.8</v>
      </c>
      <c r="I186" s="99">
        <v>0.02</v>
      </c>
      <c r="J186" s="99" t="s">
        <v>111</v>
      </c>
      <c r="K186" s="99">
        <v>1.81</v>
      </c>
      <c r="L186" s="99" t="s">
        <v>96</v>
      </c>
      <c r="M186" s="99">
        <v>12.37</v>
      </c>
      <c r="N186" s="99">
        <v>0.66</v>
      </c>
      <c r="O186" s="99" t="s">
        <v>111</v>
      </c>
      <c r="P186" s="99">
        <v>13.03</v>
      </c>
    </row>
    <row r="187" spans="1:16" x14ac:dyDescent="0.35">
      <c r="A187" s="93" t="s">
        <v>96</v>
      </c>
      <c r="B187" s="93">
        <v>2027</v>
      </c>
      <c r="C187" s="94">
        <v>10.57</v>
      </c>
      <c r="D187" s="94">
        <v>0.66</v>
      </c>
      <c r="E187" s="94" t="s">
        <v>111</v>
      </c>
      <c r="F187" s="94">
        <v>11.23</v>
      </c>
      <c r="G187" s="94" t="s">
        <v>96</v>
      </c>
      <c r="H187" s="94">
        <v>1.79</v>
      </c>
      <c r="I187" s="94">
        <v>0.02</v>
      </c>
      <c r="J187" s="94" t="s">
        <v>111</v>
      </c>
      <c r="K187" s="94">
        <v>1.81</v>
      </c>
      <c r="L187" s="94" t="s">
        <v>96</v>
      </c>
      <c r="M187" s="94">
        <v>12.36</v>
      </c>
      <c r="N187" s="94">
        <v>0.68</v>
      </c>
      <c r="O187" s="94" t="s">
        <v>111</v>
      </c>
      <c r="P187" s="94">
        <v>13.04</v>
      </c>
    </row>
    <row r="188" spans="1:16" x14ac:dyDescent="0.35">
      <c r="A188" s="93" t="s">
        <v>96</v>
      </c>
      <c r="B188" s="98">
        <v>2028</v>
      </c>
      <c r="C188" s="99">
        <v>10.57</v>
      </c>
      <c r="D188" s="99">
        <v>0.68</v>
      </c>
      <c r="E188" s="99" t="s">
        <v>111</v>
      </c>
      <c r="F188" s="99">
        <v>11.26</v>
      </c>
      <c r="G188" s="99" t="s">
        <v>96</v>
      </c>
      <c r="H188" s="99">
        <v>1.8</v>
      </c>
      <c r="I188" s="99">
        <v>0.02</v>
      </c>
      <c r="J188" s="99" t="s">
        <v>111</v>
      </c>
      <c r="K188" s="99">
        <v>1.82</v>
      </c>
      <c r="L188" s="99" t="s">
        <v>96</v>
      </c>
      <c r="M188" s="99">
        <v>12.37</v>
      </c>
      <c r="N188" s="99">
        <v>0.7</v>
      </c>
      <c r="O188" s="99" t="s">
        <v>111</v>
      </c>
      <c r="P188" s="99">
        <v>13.07</v>
      </c>
    </row>
    <row r="189" spans="1:16" ht="15.75" customHeight="1" x14ac:dyDescent="0.35">
      <c r="A189" s="93" t="s">
        <v>96</v>
      </c>
      <c r="B189" s="93">
        <v>2029</v>
      </c>
      <c r="C189" s="94">
        <v>10.58</v>
      </c>
      <c r="D189" s="94">
        <v>0.7</v>
      </c>
      <c r="E189" s="94" t="s">
        <v>111</v>
      </c>
      <c r="F189" s="94">
        <v>11.28</v>
      </c>
      <c r="G189" s="94" t="s">
        <v>96</v>
      </c>
      <c r="H189" s="94">
        <v>1.8</v>
      </c>
      <c r="I189" s="94">
        <v>0.02</v>
      </c>
      <c r="J189" s="94" t="s">
        <v>111</v>
      </c>
      <c r="K189" s="94">
        <v>1.82</v>
      </c>
      <c r="L189" s="94" t="s">
        <v>96</v>
      </c>
      <c r="M189" s="94">
        <v>12.37</v>
      </c>
      <c r="N189" s="94">
        <v>0.72</v>
      </c>
      <c r="O189" s="94" t="s">
        <v>111</v>
      </c>
      <c r="P189" s="94">
        <v>13.09</v>
      </c>
    </row>
    <row r="190" spans="1:16" x14ac:dyDescent="0.35">
      <c r="A190" s="93" t="s">
        <v>96</v>
      </c>
      <c r="B190" s="98">
        <v>2030</v>
      </c>
      <c r="C190" s="99">
        <v>10.57</v>
      </c>
      <c r="D190" s="99">
        <v>0.72</v>
      </c>
      <c r="E190" s="99" t="s">
        <v>111</v>
      </c>
      <c r="F190" s="99">
        <v>11.29</v>
      </c>
      <c r="G190" s="99" t="s">
        <v>96</v>
      </c>
      <c r="H190" s="99">
        <v>1.8</v>
      </c>
      <c r="I190" s="99">
        <v>0.02</v>
      </c>
      <c r="J190" s="99" t="s">
        <v>111</v>
      </c>
      <c r="K190" s="99">
        <v>1.81</v>
      </c>
      <c r="L190" s="99" t="s">
        <v>96</v>
      </c>
      <c r="M190" s="99">
        <v>12.37</v>
      </c>
      <c r="N190" s="99">
        <v>0.74</v>
      </c>
      <c r="O190" s="99" t="s">
        <v>111</v>
      </c>
      <c r="P190" s="99">
        <v>13.11</v>
      </c>
    </row>
    <row r="191" spans="1:16" x14ac:dyDescent="0.35">
      <c r="A191" s="93" t="s">
        <v>96</v>
      </c>
      <c r="B191" s="93">
        <v>2031</v>
      </c>
      <c r="C191" s="94">
        <v>10.57</v>
      </c>
      <c r="D191" s="94">
        <v>0.74</v>
      </c>
      <c r="E191" s="94" t="s">
        <v>111</v>
      </c>
      <c r="F191" s="94">
        <v>11.31</v>
      </c>
      <c r="G191" s="94" t="s">
        <v>96</v>
      </c>
      <c r="H191" s="94">
        <v>1.8</v>
      </c>
      <c r="I191" s="94">
        <v>0.02</v>
      </c>
      <c r="J191" s="94" t="s">
        <v>111</v>
      </c>
      <c r="K191" s="94">
        <v>1.81</v>
      </c>
      <c r="L191" s="94" t="s">
        <v>96</v>
      </c>
      <c r="M191" s="94">
        <v>12.37</v>
      </c>
      <c r="N191" s="94">
        <v>0.76</v>
      </c>
      <c r="O191" s="94" t="s">
        <v>111</v>
      </c>
      <c r="P191" s="94">
        <v>13.13</v>
      </c>
    </row>
    <row r="192" spans="1:16" x14ac:dyDescent="0.35">
      <c r="A192" s="93"/>
      <c r="B192" s="93"/>
      <c r="C192" s="94"/>
      <c r="D192" s="94"/>
      <c r="E192" s="94"/>
      <c r="F192" s="94"/>
      <c r="G192" s="94"/>
      <c r="H192" s="94"/>
      <c r="I192" s="94"/>
      <c r="J192" s="94"/>
      <c r="K192" s="94"/>
      <c r="L192" s="94"/>
      <c r="M192" s="94"/>
      <c r="N192" s="94"/>
      <c r="O192" s="94"/>
      <c r="P192" s="94"/>
    </row>
    <row r="193" spans="1:16" x14ac:dyDescent="0.35">
      <c r="A193" s="93" t="s">
        <v>96</v>
      </c>
      <c r="B193" s="93">
        <v>2035</v>
      </c>
      <c r="C193" s="94">
        <v>10.57</v>
      </c>
      <c r="D193" s="94">
        <v>0.76</v>
      </c>
      <c r="E193" s="94" t="s">
        <v>111</v>
      </c>
      <c r="F193" s="94">
        <v>11.33</v>
      </c>
      <c r="G193" s="94" t="s">
        <v>96</v>
      </c>
      <c r="H193" s="94">
        <v>1.8</v>
      </c>
      <c r="I193" s="94">
        <v>0.02</v>
      </c>
      <c r="J193" s="94" t="s">
        <v>111</v>
      </c>
      <c r="K193" s="94">
        <v>1.82</v>
      </c>
      <c r="L193" s="94" t="s">
        <v>96</v>
      </c>
      <c r="M193" s="94">
        <v>12.37</v>
      </c>
      <c r="N193" s="94">
        <v>0.78</v>
      </c>
      <c r="O193" s="94" t="s">
        <v>111</v>
      </c>
      <c r="P193" s="94">
        <v>13.15</v>
      </c>
    </row>
    <row r="194" spans="1:16" x14ac:dyDescent="0.35">
      <c r="A194" s="93" t="s">
        <v>96</v>
      </c>
      <c r="B194" s="98">
        <v>2040</v>
      </c>
      <c r="C194" s="99">
        <v>10.57</v>
      </c>
      <c r="D194" s="99">
        <v>0.76</v>
      </c>
      <c r="E194" s="99" t="s">
        <v>111</v>
      </c>
      <c r="F194" s="99">
        <v>11.33</v>
      </c>
      <c r="G194" s="99" t="s">
        <v>96</v>
      </c>
      <c r="H194" s="99">
        <v>1.8</v>
      </c>
      <c r="I194" s="99">
        <v>0.02</v>
      </c>
      <c r="J194" s="99" t="s">
        <v>111</v>
      </c>
      <c r="K194" s="99">
        <v>1.82</v>
      </c>
      <c r="L194" s="99" t="s">
        <v>96</v>
      </c>
      <c r="M194" s="99">
        <v>12.37</v>
      </c>
      <c r="N194" s="99">
        <v>0.78</v>
      </c>
      <c r="O194" s="99" t="s">
        <v>111</v>
      </c>
      <c r="P194" s="99">
        <v>13.15</v>
      </c>
    </row>
    <row r="195" spans="1:16" x14ac:dyDescent="0.35">
      <c r="A195" s="93" t="s">
        <v>96</v>
      </c>
      <c r="B195" s="93">
        <v>2045</v>
      </c>
      <c r="C195" s="94">
        <v>10.57</v>
      </c>
      <c r="D195" s="94">
        <v>0.75</v>
      </c>
      <c r="E195" s="94" t="s">
        <v>111</v>
      </c>
      <c r="F195" s="94">
        <v>11.32</v>
      </c>
      <c r="G195" s="94" t="s">
        <v>96</v>
      </c>
      <c r="H195" s="94">
        <v>1.8</v>
      </c>
      <c r="I195" s="94">
        <v>0.02</v>
      </c>
      <c r="J195" s="94" t="s">
        <v>111</v>
      </c>
      <c r="K195" s="94">
        <v>1.82</v>
      </c>
      <c r="L195" s="94" t="s">
        <v>96</v>
      </c>
      <c r="M195" s="94">
        <v>12.37</v>
      </c>
      <c r="N195" s="94">
        <v>0.77</v>
      </c>
      <c r="O195" s="94" t="s">
        <v>111</v>
      </c>
      <c r="P195" s="94">
        <v>13.14</v>
      </c>
    </row>
    <row r="196" spans="1:16" x14ac:dyDescent="0.35">
      <c r="A196" s="93" t="s">
        <v>96</v>
      </c>
      <c r="B196" s="98">
        <v>2050</v>
      </c>
      <c r="C196" s="99">
        <v>10.57</v>
      </c>
      <c r="D196" s="99">
        <v>0.74</v>
      </c>
      <c r="E196" s="99" t="s">
        <v>111</v>
      </c>
      <c r="F196" s="99">
        <v>11.31</v>
      </c>
      <c r="G196" s="99" t="s">
        <v>96</v>
      </c>
      <c r="H196" s="99">
        <v>1.8</v>
      </c>
      <c r="I196" s="99">
        <v>0.02</v>
      </c>
      <c r="J196" s="99" t="s">
        <v>111</v>
      </c>
      <c r="K196" s="99">
        <v>1.82</v>
      </c>
      <c r="L196" s="99" t="s">
        <v>96</v>
      </c>
      <c r="M196" s="99">
        <v>12.37</v>
      </c>
      <c r="N196" s="99">
        <v>0.76</v>
      </c>
      <c r="O196" s="99" t="s">
        <v>111</v>
      </c>
      <c r="P196" s="99">
        <v>13.13</v>
      </c>
    </row>
    <row r="197" spans="1:16" x14ac:dyDescent="0.35">
      <c r="A197" s="93" t="s">
        <v>96</v>
      </c>
      <c r="B197" s="93">
        <v>2055</v>
      </c>
      <c r="C197" s="94">
        <v>10.57</v>
      </c>
      <c r="D197" s="94">
        <v>0.74</v>
      </c>
      <c r="E197" s="94" t="s">
        <v>111</v>
      </c>
      <c r="F197" s="94">
        <v>11.31</v>
      </c>
      <c r="G197" s="94" t="s">
        <v>96</v>
      </c>
      <c r="H197" s="94">
        <v>1.8</v>
      </c>
      <c r="I197" s="94">
        <v>0.03</v>
      </c>
      <c r="J197" s="94" t="s">
        <v>111</v>
      </c>
      <c r="K197" s="94">
        <v>1.82</v>
      </c>
      <c r="L197" s="94" t="s">
        <v>96</v>
      </c>
      <c r="M197" s="94">
        <v>12.37</v>
      </c>
      <c r="N197" s="94">
        <v>0.76</v>
      </c>
      <c r="O197" s="94" t="s">
        <v>111</v>
      </c>
      <c r="P197" s="94">
        <v>13.13</v>
      </c>
    </row>
    <row r="198" spans="1:16" x14ac:dyDescent="0.35">
      <c r="A198" s="93" t="s">
        <v>96</v>
      </c>
      <c r="B198" s="98">
        <v>2060</v>
      </c>
      <c r="C198" s="99">
        <v>10.57</v>
      </c>
      <c r="D198" s="99">
        <v>0.74</v>
      </c>
      <c r="E198" s="99" t="s">
        <v>111</v>
      </c>
      <c r="F198" s="99">
        <v>11.32</v>
      </c>
      <c r="G198" s="99" t="s">
        <v>96</v>
      </c>
      <c r="H198" s="99">
        <v>1.8</v>
      </c>
      <c r="I198" s="99">
        <v>0.03</v>
      </c>
      <c r="J198" s="99" t="s">
        <v>111</v>
      </c>
      <c r="K198" s="99">
        <v>1.82</v>
      </c>
      <c r="L198" s="99" t="s">
        <v>96</v>
      </c>
      <c r="M198" s="99">
        <v>12.37</v>
      </c>
      <c r="N198" s="99">
        <v>0.77</v>
      </c>
      <c r="O198" s="99" t="s">
        <v>111</v>
      </c>
      <c r="P198" s="99">
        <v>13.14</v>
      </c>
    </row>
    <row r="199" spans="1:16" x14ac:dyDescent="0.35">
      <c r="A199" s="93" t="s">
        <v>96</v>
      </c>
      <c r="B199" s="93">
        <v>2065</v>
      </c>
      <c r="C199" s="94">
        <v>10.57</v>
      </c>
      <c r="D199" s="94">
        <v>0.75</v>
      </c>
      <c r="E199" s="94" t="s">
        <v>111</v>
      </c>
      <c r="F199" s="94">
        <v>11.32</v>
      </c>
      <c r="G199" s="94" t="s">
        <v>96</v>
      </c>
      <c r="H199" s="94">
        <v>1.8</v>
      </c>
      <c r="I199" s="94">
        <v>0.03</v>
      </c>
      <c r="J199" s="94" t="s">
        <v>111</v>
      </c>
      <c r="K199" s="94">
        <v>1.82</v>
      </c>
      <c r="L199" s="94" t="s">
        <v>96</v>
      </c>
      <c r="M199" s="94">
        <v>12.37</v>
      </c>
      <c r="N199" s="94">
        <v>0.77</v>
      </c>
      <c r="O199" s="94" t="s">
        <v>111</v>
      </c>
      <c r="P199" s="94">
        <v>13.14</v>
      </c>
    </row>
    <row r="200" spans="1:16" x14ac:dyDescent="0.35">
      <c r="A200" s="93" t="s">
        <v>96</v>
      </c>
      <c r="B200" s="98">
        <v>2070</v>
      </c>
      <c r="C200" s="99">
        <v>10.57</v>
      </c>
      <c r="D200" s="99">
        <v>0.75</v>
      </c>
      <c r="E200" s="99" t="s">
        <v>111</v>
      </c>
      <c r="F200" s="99">
        <v>11.32</v>
      </c>
      <c r="G200" s="99" t="s">
        <v>96</v>
      </c>
      <c r="H200" s="99">
        <v>1.8</v>
      </c>
      <c r="I200" s="99">
        <v>0.03</v>
      </c>
      <c r="J200" s="99" t="s">
        <v>111</v>
      </c>
      <c r="K200" s="99">
        <v>1.82</v>
      </c>
      <c r="L200" s="99" t="s">
        <v>96</v>
      </c>
      <c r="M200" s="99">
        <v>12.37</v>
      </c>
      <c r="N200" s="99">
        <v>0.78</v>
      </c>
      <c r="O200" s="99" t="s">
        <v>111</v>
      </c>
      <c r="P200" s="99">
        <v>13.14</v>
      </c>
    </row>
    <row r="201" spans="1:16" x14ac:dyDescent="0.35">
      <c r="A201" s="93" t="s">
        <v>96</v>
      </c>
      <c r="B201" s="93">
        <v>2075</v>
      </c>
      <c r="C201" s="94">
        <v>10.57</v>
      </c>
      <c r="D201" s="94">
        <v>0.75</v>
      </c>
      <c r="E201" s="94" t="s">
        <v>111</v>
      </c>
      <c r="F201" s="94">
        <v>11.32</v>
      </c>
      <c r="G201" s="94" t="s">
        <v>96</v>
      </c>
      <c r="H201" s="94">
        <v>1.8</v>
      </c>
      <c r="I201" s="94">
        <v>0.02</v>
      </c>
      <c r="J201" s="94" t="s">
        <v>111</v>
      </c>
      <c r="K201" s="94">
        <v>1.82</v>
      </c>
      <c r="L201" s="94" t="s">
        <v>96</v>
      </c>
      <c r="M201" s="94">
        <v>12.37</v>
      </c>
      <c r="N201" s="94">
        <v>0.78</v>
      </c>
      <c r="O201" s="94" t="s">
        <v>111</v>
      </c>
      <c r="P201" s="94">
        <v>13.14</v>
      </c>
    </row>
    <row r="202" spans="1:16" x14ac:dyDescent="0.35">
      <c r="A202" s="93" t="s">
        <v>96</v>
      </c>
      <c r="B202" s="98">
        <v>2080</v>
      </c>
      <c r="C202" s="99">
        <v>10.57</v>
      </c>
      <c r="D202" s="99">
        <v>0.74</v>
      </c>
      <c r="E202" s="99" t="s">
        <v>111</v>
      </c>
      <c r="F202" s="99">
        <v>11.31</v>
      </c>
      <c r="G202" s="99" t="s">
        <v>96</v>
      </c>
      <c r="H202" s="99">
        <v>1.8</v>
      </c>
      <c r="I202" s="99">
        <v>0.02</v>
      </c>
      <c r="J202" s="99" t="s">
        <v>111</v>
      </c>
      <c r="K202" s="99">
        <v>1.82</v>
      </c>
      <c r="L202" s="99" t="s">
        <v>96</v>
      </c>
      <c r="M202" s="99">
        <v>12.37</v>
      </c>
      <c r="N202" s="99">
        <v>0.76</v>
      </c>
      <c r="O202" s="99" t="s">
        <v>111</v>
      </c>
      <c r="P202" s="99">
        <v>13.13</v>
      </c>
    </row>
    <row r="203" spans="1:16" x14ac:dyDescent="0.35">
      <c r="A203" s="93" t="s">
        <v>96</v>
      </c>
      <c r="B203" s="93">
        <v>2085</v>
      </c>
      <c r="C203" s="94">
        <v>10.57</v>
      </c>
      <c r="D203" s="94">
        <v>0.71</v>
      </c>
      <c r="E203" s="94" t="s">
        <v>111</v>
      </c>
      <c r="F203" s="94">
        <v>11.29</v>
      </c>
      <c r="G203" s="94" t="s">
        <v>96</v>
      </c>
      <c r="H203" s="94">
        <v>1.8</v>
      </c>
      <c r="I203" s="94">
        <v>0.03</v>
      </c>
      <c r="J203" s="94" t="s">
        <v>111</v>
      </c>
      <c r="K203" s="94">
        <v>1.82</v>
      </c>
      <c r="L203" s="94" t="s">
        <v>96</v>
      </c>
      <c r="M203" s="94">
        <v>12.37</v>
      </c>
      <c r="N203" s="94">
        <v>0.74</v>
      </c>
      <c r="O203" s="94" t="s">
        <v>111</v>
      </c>
      <c r="P203" s="94">
        <v>13.11</v>
      </c>
    </row>
    <row r="204" spans="1:16" x14ac:dyDescent="0.35">
      <c r="A204" s="93" t="s">
        <v>96</v>
      </c>
      <c r="B204" s="98">
        <v>2090</v>
      </c>
      <c r="C204" s="99">
        <v>10.57</v>
      </c>
      <c r="D204" s="99">
        <v>0.69</v>
      </c>
      <c r="E204" s="99" t="s">
        <v>111</v>
      </c>
      <c r="F204" s="99">
        <v>11.26</v>
      </c>
      <c r="G204" s="99" t="s">
        <v>96</v>
      </c>
      <c r="H204" s="99">
        <v>1.8</v>
      </c>
      <c r="I204" s="99">
        <v>0.03</v>
      </c>
      <c r="J204" s="99" t="s">
        <v>111</v>
      </c>
      <c r="K204" s="99">
        <v>1.82</v>
      </c>
      <c r="L204" s="99" t="s">
        <v>96</v>
      </c>
      <c r="M204" s="99">
        <v>12.37</v>
      </c>
      <c r="N204" s="99">
        <v>0.71</v>
      </c>
      <c r="O204" s="99" t="s">
        <v>111</v>
      </c>
      <c r="P204" s="99">
        <v>13.08</v>
      </c>
    </row>
    <row r="205" spans="1:16" x14ac:dyDescent="0.35">
      <c r="A205" s="93" t="s">
        <v>96</v>
      </c>
      <c r="B205" s="93">
        <v>2095</v>
      </c>
      <c r="C205" s="94">
        <v>10.57</v>
      </c>
      <c r="D205" s="94">
        <v>0.68</v>
      </c>
      <c r="E205" s="94" t="s">
        <v>111</v>
      </c>
      <c r="F205" s="94">
        <v>11.25</v>
      </c>
      <c r="G205" s="94" t="s">
        <v>96</v>
      </c>
      <c r="H205" s="94">
        <v>1.8</v>
      </c>
      <c r="I205" s="94">
        <v>0.03</v>
      </c>
      <c r="J205" s="94" t="s">
        <v>111</v>
      </c>
      <c r="K205" s="94">
        <v>1.82</v>
      </c>
      <c r="L205" s="94" t="s">
        <v>96</v>
      </c>
      <c r="M205" s="94">
        <v>12.37</v>
      </c>
      <c r="N205" s="94">
        <v>0.71</v>
      </c>
      <c r="O205" s="94" t="s">
        <v>111</v>
      </c>
      <c r="P205" s="94">
        <v>13.08</v>
      </c>
    </row>
    <row r="206" spans="1:16" x14ac:dyDescent="0.35">
      <c r="A206" s="93" t="s">
        <v>96</v>
      </c>
      <c r="B206" s="98">
        <v>2100</v>
      </c>
      <c r="C206" s="99">
        <v>10.57</v>
      </c>
      <c r="D206" s="99">
        <v>0.69</v>
      </c>
      <c r="E206" s="99" t="s">
        <v>111</v>
      </c>
      <c r="F206" s="99">
        <v>11.26</v>
      </c>
      <c r="G206" s="99" t="s">
        <v>96</v>
      </c>
      <c r="H206" s="99">
        <v>1.8</v>
      </c>
      <c r="I206" s="99">
        <v>0.03</v>
      </c>
      <c r="J206" s="99" t="s">
        <v>111</v>
      </c>
      <c r="K206" s="99">
        <v>1.82</v>
      </c>
      <c r="L206" s="99" t="s">
        <v>96</v>
      </c>
      <c r="M206" s="99">
        <v>12.37</v>
      </c>
      <c r="N206" s="99">
        <v>0.72</v>
      </c>
      <c r="O206" s="99" t="s">
        <v>111</v>
      </c>
      <c r="P206" s="99">
        <v>13.09</v>
      </c>
    </row>
    <row r="207" spans="1:16" x14ac:dyDescent="0.35">
      <c r="A207" s="93" t="s">
        <v>98</v>
      </c>
      <c r="B207" s="93" t="s">
        <v>96</v>
      </c>
      <c r="C207" s="94" t="s">
        <v>96</v>
      </c>
      <c r="D207" s="94" t="s">
        <v>96</v>
      </c>
      <c r="E207" s="94" t="s">
        <v>96</v>
      </c>
      <c r="F207" s="94" t="s">
        <v>96</v>
      </c>
      <c r="G207" s="94" t="s">
        <v>96</v>
      </c>
      <c r="H207" s="94" t="s">
        <v>96</v>
      </c>
      <c r="I207" s="94" t="s">
        <v>96</v>
      </c>
      <c r="J207" s="94" t="s">
        <v>96</v>
      </c>
      <c r="K207" s="94" t="s">
        <v>96</v>
      </c>
      <c r="L207" s="94" t="s">
        <v>96</v>
      </c>
      <c r="M207" s="94" t="s">
        <v>96</v>
      </c>
      <c r="N207" s="94" t="s">
        <v>96</v>
      </c>
      <c r="O207" s="94" t="s">
        <v>96</v>
      </c>
      <c r="P207" s="94" t="s">
        <v>96</v>
      </c>
    </row>
    <row r="208" spans="1:16" x14ac:dyDescent="0.35">
      <c r="A208" s="93" t="s">
        <v>96</v>
      </c>
      <c r="B208" s="98">
        <v>2022</v>
      </c>
      <c r="C208" s="99">
        <v>10.55</v>
      </c>
      <c r="D208" s="99">
        <v>0.53</v>
      </c>
      <c r="E208" s="99" t="s">
        <v>111</v>
      </c>
      <c r="F208" s="99">
        <v>11.09</v>
      </c>
      <c r="G208" s="99" t="s">
        <v>96</v>
      </c>
      <c r="H208" s="99">
        <v>1.79</v>
      </c>
      <c r="I208" s="99">
        <v>0.02</v>
      </c>
      <c r="J208" s="99" t="s">
        <v>111</v>
      </c>
      <c r="K208" s="99">
        <v>1.81</v>
      </c>
      <c r="L208" s="99" t="s">
        <v>96</v>
      </c>
      <c r="M208" s="99">
        <v>12.35</v>
      </c>
      <c r="N208" s="99">
        <v>0.55000000000000004</v>
      </c>
      <c r="O208" s="99" t="s">
        <v>111</v>
      </c>
      <c r="P208" s="99">
        <v>12.9</v>
      </c>
    </row>
    <row r="209" spans="1:16" x14ac:dyDescent="0.35">
      <c r="A209" s="93" t="s">
        <v>96</v>
      </c>
      <c r="B209" s="93">
        <v>2023</v>
      </c>
      <c r="C209" s="94">
        <v>10.63</v>
      </c>
      <c r="D209" s="94">
        <v>0.56999999999999995</v>
      </c>
      <c r="E209" s="94" t="s">
        <v>111</v>
      </c>
      <c r="F209" s="94">
        <v>11.2</v>
      </c>
      <c r="G209" s="94" t="s">
        <v>96</v>
      </c>
      <c r="H209" s="94">
        <v>1.8</v>
      </c>
      <c r="I209" s="94">
        <v>0.02</v>
      </c>
      <c r="J209" s="94" t="s">
        <v>111</v>
      </c>
      <c r="K209" s="94">
        <v>1.82</v>
      </c>
      <c r="L209" s="94" t="s">
        <v>96</v>
      </c>
      <c r="M209" s="94">
        <v>12.43</v>
      </c>
      <c r="N209" s="94">
        <v>0.59</v>
      </c>
      <c r="O209" s="94" t="s">
        <v>111</v>
      </c>
      <c r="P209" s="94">
        <v>13.02</v>
      </c>
    </row>
    <row r="210" spans="1:16" x14ac:dyDescent="0.35">
      <c r="A210" s="93" t="s">
        <v>96</v>
      </c>
      <c r="B210" s="98">
        <v>2024</v>
      </c>
      <c r="C210" s="99">
        <v>10.58</v>
      </c>
      <c r="D210" s="99">
        <v>0.59</v>
      </c>
      <c r="E210" s="99" t="s">
        <v>111</v>
      </c>
      <c r="F210" s="99">
        <v>11.17</v>
      </c>
      <c r="G210" s="99" t="s">
        <v>96</v>
      </c>
      <c r="H210" s="99">
        <v>1.8</v>
      </c>
      <c r="I210" s="99">
        <v>0.02</v>
      </c>
      <c r="J210" s="99" t="s">
        <v>111</v>
      </c>
      <c r="K210" s="99">
        <v>1.82</v>
      </c>
      <c r="L210" s="99" t="s">
        <v>96</v>
      </c>
      <c r="M210" s="99">
        <v>12.38</v>
      </c>
      <c r="N210" s="99">
        <v>0.61</v>
      </c>
      <c r="O210" s="99" t="s">
        <v>111</v>
      </c>
      <c r="P210" s="99">
        <v>12.99</v>
      </c>
    </row>
    <row r="211" spans="1:16" x14ac:dyDescent="0.35">
      <c r="A211" s="93" t="s">
        <v>96</v>
      </c>
      <c r="B211" s="93">
        <v>2025</v>
      </c>
      <c r="C211" s="94">
        <v>10.58</v>
      </c>
      <c r="D211" s="94">
        <v>0.62</v>
      </c>
      <c r="E211" s="94" t="s">
        <v>111</v>
      </c>
      <c r="F211" s="94">
        <v>11.2</v>
      </c>
      <c r="G211" s="94" t="s">
        <v>96</v>
      </c>
      <c r="H211" s="94">
        <v>1.8</v>
      </c>
      <c r="I211" s="94">
        <v>0.02</v>
      </c>
      <c r="J211" s="94" t="s">
        <v>111</v>
      </c>
      <c r="K211" s="94">
        <v>1.82</v>
      </c>
      <c r="L211" s="94" t="s">
        <v>96</v>
      </c>
      <c r="M211" s="94">
        <v>12.38</v>
      </c>
      <c r="N211" s="94">
        <v>0.64</v>
      </c>
      <c r="O211" s="94" t="s">
        <v>111</v>
      </c>
      <c r="P211" s="94">
        <v>13.02</v>
      </c>
    </row>
    <row r="212" spans="1:16" x14ac:dyDescent="0.35">
      <c r="A212" s="93" t="s">
        <v>96</v>
      </c>
      <c r="B212" s="98">
        <v>2026</v>
      </c>
      <c r="C212" s="99">
        <v>10.58</v>
      </c>
      <c r="D212" s="99">
        <v>0.73</v>
      </c>
      <c r="E212" s="99" t="s">
        <v>111</v>
      </c>
      <c r="F212" s="99">
        <v>11.32</v>
      </c>
      <c r="G212" s="99" t="s">
        <v>96</v>
      </c>
      <c r="H212" s="99">
        <v>1.8</v>
      </c>
      <c r="I212" s="99">
        <v>0.03</v>
      </c>
      <c r="J212" s="99" t="s">
        <v>111</v>
      </c>
      <c r="K212" s="99">
        <v>1.82</v>
      </c>
      <c r="L212" s="99" t="s">
        <v>96</v>
      </c>
      <c r="M212" s="99">
        <v>12.38</v>
      </c>
      <c r="N212" s="99">
        <v>0.76</v>
      </c>
      <c r="O212" s="99" t="s">
        <v>111</v>
      </c>
      <c r="P212" s="99">
        <v>13.14</v>
      </c>
    </row>
    <row r="213" spans="1:16" x14ac:dyDescent="0.35">
      <c r="A213" s="93" t="s">
        <v>96</v>
      </c>
      <c r="B213" s="93">
        <v>2027</v>
      </c>
      <c r="C213" s="94">
        <v>10.58</v>
      </c>
      <c r="D213" s="94">
        <v>0.77</v>
      </c>
      <c r="E213" s="94" t="s">
        <v>111</v>
      </c>
      <c r="F213" s="94">
        <v>11.35</v>
      </c>
      <c r="G213" s="94" t="s">
        <v>96</v>
      </c>
      <c r="H213" s="94">
        <v>1.8</v>
      </c>
      <c r="I213" s="94">
        <v>0.03</v>
      </c>
      <c r="J213" s="94" t="s">
        <v>111</v>
      </c>
      <c r="K213" s="94">
        <v>1.82</v>
      </c>
      <c r="L213" s="94" t="s">
        <v>96</v>
      </c>
      <c r="M213" s="94">
        <v>12.38</v>
      </c>
      <c r="N213" s="94">
        <v>0.8</v>
      </c>
      <c r="O213" s="94" t="s">
        <v>111</v>
      </c>
      <c r="P213" s="94">
        <v>13.17</v>
      </c>
    </row>
    <row r="214" spans="1:16" x14ac:dyDescent="0.35">
      <c r="A214" s="93" t="s">
        <v>96</v>
      </c>
      <c r="B214" s="98">
        <v>2028</v>
      </c>
      <c r="C214" s="99">
        <v>10.59</v>
      </c>
      <c r="D214" s="99">
        <v>0.81</v>
      </c>
      <c r="E214" s="99" t="s">
        <v>111</v>
      </c>
      <c r="F214" s="99">
        <v>11.4</v>
      </c>
      <c r="G214" s="99" t="s">
        <v>96</v>
      </c>
      <c r="H214" s="99">
        <v>1.8</v>
      </c>
      <c r="I214" s="99">
        <v>0.03</v>
      </c>
      <c r="J214" s="99" t="s">
        <v>111</v>
      </c>
      <c r="K214" s="99">
        <v>1.83</v>
      </c>
      <c r="L214" s="99" t="s">
        <v>96</v>
      </c>
      <c r="M214" s="99">
        <v>12.39</v>
      </c>
      <c r="N214" s="99">
        <v>0.84</v>
      </c>
      <c r="O214" s="99" t="s">
        <v>111</v>
      </c>
      <c r="P214" s="99">
        <v>13.22</v>
      </c>
    </row>
    <row r="215" spans="1:16" ht="15.75" customHeight="1" x14ac:dyDescent="0.35">
      <c r="A215" s="93" t="s">
        <v>96</v>
      </c>
      <c r="B215" s="93">
        <v>2029</v>
      </c>
      <c r="C215" s="94">
        <v>10.59</v>
      </c>
      <c r="D215" s="94">
        <v>0.85</v>
      </c>
      <c r="E215" s="94" t="s">
        <v>111</v>
      </c>
      <c r="F215" s="94">
        <v>11.44</v>
      </c>
      <c r="G215" s="94" t="s">
        <v>96</v>
      </c>
      <c r="H215" s="94">
        <v>1.8</v>
      </c>
      <c r="I215" s="94">
        <v>0.03</v>
      </c>
      <c r="J215" s="94" t="s">
        <v>111</v>
      </c>
      <c r="K215" s="94">
        <v>1.83</v>
      </c>
      <c r="L215" s="94" t="s">
        <v>96</v>
      </c>
      <c r="M215" s="94">
        <v>12.39</v>
      </c>
      <c r="N215" s="94">
        <v>0.88</v>
      </c>
      <c r="O215" s="94" t="s">
        <v>111</v>
      </c>
      <c r="P215" s="94">
        <v>13.27</v>
      </c>
    </row>
    <row r="216" spans="1:16" x14ac:dyDescent="0.35">
      <c r="A216" s="93" t="s">
        <v>96</v>
      </c>
      <c r="B216" s="98">
        <v>2030</v>
      </c>
      <c r="C216" s="99">
        <v>10.59</v>
      </c>
      <c r="D216" s="99">
        <v>0.9</v>
      </c>
      <c r="E216" s="99" t="s">
        <v>111</v>
      </c>
      <c r="F216" s="99">
        <v>11.48</v>
      </c>
      <c r="G216" s="99" t="s">
        <v>96</v>
      </c>
      <c r="H216" s="99">
        <v>1.8</v>
      </c>
      <c r="I216" s="99">
        <v>0.03</v>
      </c>
      <c r="J216" s="99" t="s">
        <v>111</v>
      </c>
      <c r="K216" s="99">
        <v>1.83</v>
      </c>
      <c r="L216" s="99" t="s">
        <v>96</v>
      </c>
      <c r="M216" s="99">
        <v>12.38</v>
      </c>
      <c r="N216" s="99">
        <v>0.93</v>
      </c>
      <c r="O216" s="99" t="s">
        <v>111</v>
      </c>
      <c r="P216" s="99">
        <v>13.31</v>
      </c>
    </row>
    <row r="217" spans="1:16" x14ac:dyDescent="0.35">
      <c r="A217" s="93" t="s">
        <v>96</v>
      </c>
      <c r="B217" s="93">
        <v>2031</v>
      </c>
      <c r="C217" s="94">
        <v>10.59</v>
      </c>
      <c r="D217" s="94">
        <v>0.94</v>
      </c>
      <c r="E217" s="94" t="s">
        <v>111</v>
      </c>
      <c r="F217" s="94">
        <v>11.53</v>
      </c>
      <c r="G217" s="94" t="s">
        <v>96</v>
      </c>
      <c r="H217" s="94">
        <v>1.8</v>
      </c>
      <c r="I217" s="94">
        <v>0.03</v>
      </c>
      <c r="J217" s="94" t="s">
        <v>111</v>
      </c>
      <c r="K217" s="94">
        <v>1.83</v>
      </c>
      <c r="L217" s="94" t="s">
        <v>96</v>
      </c>
      <c r="M217" s="94">
        <v>12.38</v>
      </c>
      <c r="N217" s="94">
        <v>0.97</v>
      </c>
      <c r="O217" s="94" t="s">
        <v>111</v>
      </c>
      <c r="P217" s="94">
        <v>13.36</v>
      </c>
    </row>
    <row r="218" spans="1:16" x14ac:dyDescent="0.35">
      <c r="A218" s="93"/>
      <c r="B218" s="93"/>
      <c r="C218" s="94"/>
      <c r="D218" s="94"/>
      <c r="E218" s="94"/>
      <c r="F218" s="94"/>
      <c r="G218" s="94"/>
      <c r="H218" s="94"/>
      <c r="I218" s="94"/>
      <c r="J218" s="94"/>
      <c r="K218" s="94"/>
      <c r="L218" s="94"/>
      <c r="M218" s="94"/>
      <c r="N218" s="94"/>
      <c r="O218" s="94"/>
      <c r="P218" s="94"/>
    </row>
    <row r="219" spans="1:16" x14ac:dyDescent="0.35">
      <c r="A219" s="93" t="s">
        <v>96</v>
      </c>
      <c r="B219" s="93">
        <v>2035</v>
      </c>
      <c r="C219" s="94">
        <v>10.59</v>
      </c>
      <c r="D219" s="94">
        <v>1.01</v>
      </c>
      <c r="E219" s="94" t="s">
        <v>111</v>
      </c>
      <c r="F219" s="94">
        <v>11.59</v>
      </c>
      <c r="G219" s="94" t="s">
        <v>96</v>
      </c>
      <c r="H219" s="94">
        <v>1.8</v>
      </c>
      <c r="I219" s="94">
        <v>0.03</v>
      </c>
      <c r="J219" s="94" t="s">
        <v>111</v>
      </c>
      <c r="K219" s="94">
        <v>1.83</v>
      </c>
      <c r="L219" s="94" t="s">
        <v>96</v>
      </c>
      <c r="M219" s="94">
        <v>12.38</v>
      </c>
      <c r="N219" s="94">
        <v>1.04</v>
      </c>
      <c r="O219" s="94" t="s">
        <v>111</v>
      </c>
      <c r="P219" s="94">
        <v>13.43</v>
      </c>
    </row>
    <row r="220" spans="1:16" x14ac:dyDescent="0.35">
      <c r="A220" s="93" t="s">
        <v>96</v>
      </c>
      <c r="B220" s="98">
        <v>2040</v>
      </c>
      <c r="C220" s="99">
        <v>10.59</v>
      </c>
      <c r="D220" s="99">
        <v>1.06</v>
      </c>
      <c r="E220" s="99" t="s">
        <v>111</v>
      </c>
      <c r="F220" s="99">
        <v>11.65</v>
      </c>
      <c r="G220" s="99" t="s">
        <v>96</v>
      </c>
      <c r="H220" s="99">
        <v>1.8</v>
      </c>
      <c r="I220" s="99">
        <v>0.04</v>
      </c>
      <c r="J220" s="99" t="s">
        <v>111</v>
      </c>
      <c r="K220" s="99">
        <v>1.84</v>
      </c>
      <c r="L220" s="99" t="s">
        <v>96</v>
      </c>
      <c r="M220" s="99">
        <v>12.38</v>
      </c>
      <c r="N220" s="99">
        <v>1.1000000000000001</v>
      </c>
      <c r="O220" s="99" t="s">
        <v>111</v>
      </c>
      <c r="P220" s="99">
        <v>13.48</v>
      </c>
    </row>
    <row r="221" spans="1:16" x14ac:dyDescent="0.35">
      <c r="A221" s="93" t="s">
        <v>96</v>
      </c>
      <c r="B221" s="93">
        <v>2045</v>
      </c>
      <c r="C221" s="94">
        <v>10.59</v>
      </c>
      <c r="D221" s="94">
        <v>1.1000000000000001</v>
      </c>
      <c r="E221" s="94" t="s">
        <v>111</v>
      </c>
      <c r="F221" s="94">
        <v>11.69</v>
      </c>
      <c r="G221" s="94" t="s">
        <v>96</v>
      </c>
      <c r="H221" s="94">
        <v>1.8</v>
      </c>
      <c r="I221" s="94">
        <v>0.04</v>
      </c>
      <c r="J221" s="94" t="s">
        <v>111</v>
      </c>
      <c r="K221" s="94">
        <v>1.84</v>
      </c>
      <c r="L221" s="94" t="s">
        <v>96</v>
      </c>
      <c r="M221" s="94">
        <v>12.38</v>
      </c>
      <c r="N221" s="94">
        <v>1.1499999999999999</v>
      </c>
      <c r="O221" s="94" t="s">
        <v>111</v>
      </c>
      <c r="P221" s="94">
        <v>13.53</v>
      </c>
    </row>
    <row r="222" spans="1:16" x14ac:dyDescent="0.35">
      <c r="A222" s="93" t="s">
        <v>96</v>
      </c>
      <c r="B222" s="98">
        <v>2050</v>
      </c>
      <c r="C222" s="99">
        <v>10.59</v>
      </c>
      <c r="D222" s="99">
        <v>1.1499999999999999</v>
      </c>
      <c r="E222" s="99" t="s">
        <v>111</v>
      </c>
      <c r="F222" s="99">
        <v>11.73</v>
      </c>
      <c r="G222" s="99" t="s">
        <v>96</v>
      </c>
      <c r="H222" s="99">
        <v>1.8</v>
      </c>
      <c r="I222" s="99">
        <v>0.05</v>
      </c>
      <c r="J222" s="99" t="s">
        <v>111</v>
      </c>
      <c r="K222" s="99">
        <v>1.84</v>
      </c>
      <c r="L222" s="99" t="s">
        <v>96</v>
      </c>
      <c r="M222" s="99">
        <v>12.38</v>
      </c>
      <c r="N222" s="99">
        <v>1.19</v>
      </c>
      <c r="O222" s="99" t="s">
        <v>111</v>
      </c>
      <c r="P222" s="99">
        <v>13.58</v>
      </c>
    </row>
    <row r="223" spans="1:16" x14ac:dyDescent="0.35">
      <c r="A223" s="93" t="s">
        <v>96</v>
      </c>
      <c r="B223" s="93">
        <v>2055</v>
      </c>
      <c r="C223" s="94">
        <v>10.59</v>
      </c>
      <c r="D223" s="94">
        <v>1.2</v>
      </c>
      <c r="E223" s="94" t="s">
        <v>111</v>
      </c>
      <c r="F223" s="94">
        <v>11.78</v>
      </c>
      <c r="G223" s="94" t="s">
        <v>96</v>
      </c>
      <c r="H223" s="94">
        <v>1.8</v>
      </c>
      <c r="I223" s="94">
        <v>0.05</v>
      </c>
      <c r="J223" s="94" t="s">
        <v>111</v>
      </c>
      <c r="K223" s="94">
        <v>1.85</v>
      </c>
      <c r="L223" s="94" t="s">
        <v>96</v>
      </c>
      <c r="M223" s="94">
        <v>12.38</v>
      </c>
      <c r="N223" s="94">
        <v>1.25</v>
      </c>
      <c r="O223" s="94" t="s">
        <v>111</v>
      </c>
      <c r="P223" s="94">
        <v>13.63</v>
      </c>
    </row>
    <row r="224" spans="1:16" x14ac:dyDescent="0.35">
      <c r="A224" s="93" t="s">
        <v>96</v>
      </c>
      <c r="B224" s="98">
        <v>2060</v>
      </c>
      <c r="C224" s="99">
        <v>10.59</v>
      </c>
      <c r="D224" s="99">
        <v>1.25</v>
      </c>
      <c r="E224" s="99" t="s">
        <v>111</v>
      </c>
      <c r="F224" s="99">
        <v>11.84</v>
      </c>
      <c r="G224" s="99" t="s">
        <v>96</v>
      </c>
      <c r="H224" s="99">
        <v>1.8</v>
      </c>
      <c r="I224" s="99">
        <v>0.05</v>
      </c>
      <c r="J224" s="99" t="s">
        <v>111</v>
      </c>
      <c r="K224" s="99">
        <v>1.85</v>
      </c>
      <c r="L224" s="99" t="s">
        <v>96</v>
      </c>
      <c r="M224" s="99">
        <v>12.38</v>
      </c>
      <c r="N224" s="99">
        <v>1.3</v>
      </c>
      <c r="O224" s="99" t="s">
        <v>111</v>
      </c>
      <c r="P224" s="99">
        <v>13.69</v>
      </c>
    </row>
    <row r="225" spans="1:16" x14ac:dyDescent="0.35">
      <c r="A225" s="93" t="s">
        <v>96</v>
      </c>
      <c r="B225" s="93">
        <v>2065</v>
      </c>
      <c r="C225" s="94">
        <v>10.59</v>
      </c>
      <c r="D225" s="94">
        <v>1.31</v>
      </c>
      <c r="E225" s="94" t="s">
        <v>111</v>
      </c>
      <c r="F225" s="94">
        <v>11.89</v>
      </c>
      <c r="G225" s="94" t="s">
        <v>96</v>
      </c>
      <c r="H225" s="94">
        <v>1.8</v>
      </c>
      <c r="I225" s="94">
        <v>0.05</v>
      </c>
      <c r="J225" s="94" t="s">
        <v>111</v>
      </c>
      <c r="K225" s="94">
        <v>1.85</v>
      </c>
      <c r="L225" s="94" t="s">
        <v>96</v>
      </c>
      <c r="M225" s="94">
        <v>12.38</v>
      </c>
      <c r="N225" s="94">
        <v>1.36</v>
      </c>
      <c r="O225" s="94" t="s">
        <v>111</v>
      </c>
      <c r="P225" s="94">
        <v>13.74</v>
      </c>
    </row>
    <row r="226" spans="1:16" x14ac:dyDescent="0.35">
      <c r="A226" s="93" t="s">
        <v>96</v>
      </c>
      <c r="B226" s="98">
        <v>2070</v>
      </c>
      <c r="C226" s="99">
        <v>10.59</v>
      </c>
      <c r="D226" s="99">
        <v>1.36</v>
      </c>
      <c r="E226" s="99" t="s">
        <v>111</v>
      </c>
      <c r="F226" s="99">
        <v>11.95</v>
      </c>
      <c r="G226" s="99" t="s">
        <v>96</v>
      </c>
      <c r="H226" s="99">
        <v>1.8</v>
      </c>
      <c r="I226" s="99">
        <v>0.05</v>
      </c>
      <c r="J226" s="99" t="s">
        <v>111</v>
      </c>
      <c r="K226" s="99">
        <v>1.85</v>
      </c>
      <c r="L226" s="99" t="s">
        <v>96</v>
      </c>
      <c r="M226" s="99">
        <v>12.38</v>
      </c>
      <c r="N226" s="99">
        <v>1.42</v>
      </c>
      <c r="O226" s="99" t="s">
        <v>111</v>
      </c>
      <c r="P226" s="99">
        <v>13.8</v>
      </c>
    </row>
    <row r="227" spans="1:16" x14ac:dyDescent="0.35">
      <c r="A227" s="93" t="s">
        <v>96</v>
      </c>
      <c r="B227" s="93">
        <v>2075</v>
      </c>
      <c r="C227" s="94">
        <v>10.59</v>
      </c>
      <c r="D227" s="94">
        <v>1.43</v>
      </c>
      <c r="E227" s="94" t="s">
        <v>111</v>
      </c>
      <c r="F227" s="94">
        <v>12.02</v>
      </c>
      <c r="G227" s="94" t="s">
        <v>96</v>
      </c>
      <c r="H227" s="94">
        <v>1.8</v>
      </c>
      <c r="I227" s="94">
        <v>0.05</v>
      </c>
      <c r="J227" s="94" t="s">
        <v>111</v>
      </c>
      <c r="K227" s="94">
        <v>1.85</v>
      </c>
      <c r="L227" s="94" t="s">
        <v>96</v>
      </c>
      <c r="M227" s="94">
        <v>12.39</v>
      </c>
      <c r="N227" s="94">
        <v>1.48</v>
      </c>
      <c r="O227" s="94" t="s">
        <v>111</v>
      </c>
      <c r="P227" s="94">
        <v>13.87</v>
      </c>
    </row>
    <row r="228" spans="1:16" x14ac:dyDescent="0.35">
      <c r="A228" s="93" t="s">
        <v>96</v>
      </c>
      <c r="B228" s="98">
        <v>2080</v>
      </c>
      <c r="C228" s="99">
        <v>10.59</v>
      </c>
      <c r="D228" s="99">
        <v>1.48</v>
      </c>
      <c r="E228" s="99" t="s">
        <v>111</v>
      </c>
      <c r="F228" s="99">
        <v>12.07</v>
      </c>
      <c r="G228" s="99" t="s">
        <v>96</v>
      </c>
      <c r="H228" s="99">
        <v>1.8</v>
      </c>
      <c r="I228" s="99">
        <v>0.05</v>
      </c>
      <c r="J228" s="99" t="s">
        <v>111</v>
      </c>
      <c r="K228" s="99">
        <v>1.85</v>
      </c>
      <c r="L228" s="99" t="s">
        <v>96</v>
      </c>
      <c r="M228" s="99">
        <v>12.39</v>
      </c>
      <c r="N228" s="99">
        <v>1.53</v>
      </c>
      <c r="O228" s="99" t="s">
        <v>111</v>
      </c>
      <c r="P228" s="99">
        <v>13.92</v>
      </c>
    </row>
    <row r="229" spans="1:16" x14ac:dyDescent="0.35">
      <c r="A229" s="93" t="s">
        <v>96</v>
      </c>
      <c r="B229" s="93">
        <v>2085</v>
      </c>
      <c r="C229" s="94">
        <v>10.59</v>
      </c>
      <c r="D229" s="94">
        <v>1.51</v>
      </c>
      <c r="E229" s="94" t="s">
        <v>111</v>
      </c>
      <c r="F229" s="94">
        <v>12.1</v>
      </c>
      <c r="G229" s="94" t="s">
        <v>96</v>
      </c>
      <c r="H229" s="94">
        <v>1.8</v>
      </c>
      <c r="I229" s="94">
        <v>0.05</v>
      </c>
      <c r="J229" s="94" t="s">
        <v>111</v>
      </c>
      <c r="K229" s="94">
        <v>1.85</v>
      </c>
      <c r="L229" s="94" t="s">
        <v>96</v>
      </c>
      <c r="M229" s="94">
        <v>12.38</v>
      </c>
      <c r="N229" s="94">
        <v>1.56</v>
      </c>
      <c r="O229" s="94" t="s">
        <v>111</v>
      </c>
      <c r="P229" s="94">
        <v>13.95</v>
      </c>
    </row>
    <row r="230" spans="1:16" x14ac:dyDescent="0.35">
      <c r="A230" s="93" t="s">
        <v>96</v>
      </c>
      <c r="B230" s="98">
        <v>2090</v>
      </c>
      <c r="C230" s="99">
        <v>10.59</v>
      </c>
      <c r="D230" s="99">
        <v>1.52</v>
      </c>
      <c r="E230" s="99" t="s">
        <v>111</v>
      </c>
      <c r="F230" s="99">
        <v>12.1</v>
      </c>
      <c r="G230" s="99" t="s">
        <v>96</v>
      </c>
      <c r="H230" s="99">
        <v>1.8</v>
      </c>
      <c r="I230" s="99">
        <v>0.05</v>
      </c>
      <c r="J230" s="99" t="s">
        <v>111</v>
      </c>
      <c r="K230" s="99">
        <v>1.85</v>
      </c>
      <c r="L230" s="99" t="s">
        <v>96</v>
      </c>
      <c r="M230" s="99">
        <v>12.38</v>
      </c>
      <c r="N230" s="99">
        <v>1.57</v>
      </c>
      <c r="O230" s="99" t="s">
        <v>111</v>
      </c>
      <c r="P230" s="99">
        <v>13.96</v>
      </c>
    </row>
    <row r="231" spans="1:16" x14ac:dyDescent="0.35">
      <c r="A231" s="93" t="s">
        <v>96</v>
      </c>
      <c r="B231" s="93">
        <v>2095</v>
      </c>
      <c r="C231" s="94">
        <v>10.59</v>
      </c>
      <c r="D231" s="94">
        <v>1.51</v>
      </c>
      <c r="E231" s="94" t="s">
        <v>111</v>
      </c>
      <c r="F231" s="94">
        <v>12.1</v>
      </c>
      <c r="G231" s="94" t="s">
        <v>96</v>
      </c>
      <c r="H231" s="94">
        <v>1.8</v>
      </c>
      <c r="I231" s="94">
        <v>0.05</v>
      </c>
      <c r="J231" s="94" t="s">
        <v>111</v>
      </c>
      <c r="K231" s="94">
        <v>1.85</v>
      </c>
      <c r="L231" s="94" t="s">
        <v>96</v>
      </c>
      <c r="M231" s="94">
        <v>12.38</v>
      </c>
      <c r="N231" s="94">
        <v>1.57</v>
      </c>
      <c r="O231" s="94" t="s">
        <v>111</v>
      </c>
      <c r="P231" s="94">
        <v>13.95</v>
      </c>
    </row>
    <row r="232" spans="1:16" x14ac:dyDescent="0.35">
      <c r="A232" s="93" t="s">
        <v>96</v>
      </c>
      <c r="B232" s="98">
        <v>2100</v>
      </c>
      <c r="C232" s="99">
        <v>10.59</v>
      </c>
      <c r="D232" s="99">
        <v>1.51</v>
      </c>
      <c r="E232" s="99" t="s">
        <v>111</v>
      </c>
      <c r="F232" s="99">
        <v>12.1</v>
      </c>
      <c r="G232" s="99" t="s">
        <v>96</v>
      </c>
      <c r="H232" s="99">
        <v>1.8</v>
      </c>
      <c r="I232" s="99">
        <v>0.06</v>
      </c>
      <c r="J232" s="99" t="s">
        <v>111</v>
      </c>
      <c r="K232" s="99">
        <v>1.85</v>
      </c>
      <c r="L232" s="99" t="s">
        <v>96</v>
      </c>
      <c r="M232" s="99">
        <v>12.38</v>
      </c>
      <c r="N232" s="99">
        <v>1.57</v>
      </c>
      <c r="O232" s="99" t="s">
        <v>111</v>
      </c>
      <c r="P232" s="99">
        <v>13.95</v>
      </c>
    </row>
    <row r="235" spans="1:16" ht="18.5" x14ac:dyDescent="0.35">
      <c r="A235" s="120" t="s">
        <v>228</v>
      </c>
    </row>
    <row r="236" spans="1:16" ht="18.5" x14ac:dyDescent="0.35">
      <c r="A236" s="120" t="s">
        <v>229</v>
      </c>
    </row>
    <row r="237" spans="1:16" ht="18.5" x14ac:dyDescent="0.35">
      <c r="A237" s="120" t="s">
        <v>230</v>
      </c>
    </row>
    <row r="238" spans="1:16" ht="18.5" x14ac:dyDescent="0.35">
      <c r="A238" s="120" t="s">
        <v>231</v>
      </c>
    </row>
    <row r="239" spans="1:16" x14ac:dyDescent="0.35">
      <c r="A239" s="7" t="s">
        <v>161</v>
      </c>
    </row>
    <row r="240" spans="1:16" x14ac:dyDescent="0.35">
      <c r="A240" s="7" t="s">
        <v>96</v>
      </c>
    </row>
    <row r="241" spans="1:8" x14ac:dyDescent="0.35">
      <c r="A241" s="7" t="s">
        <v>96</v>
      </c>
    </row>
    <row r="242" spans="1:8" x14ac:dyDescent="0.35">
      <c r="A242" s="7" t="s">
        <v>96</v>
      </c>
    </row>
    <row r="243" spans="1:8" x14ac:dyDescent="0.35">
      <c r="A243" s="7"/>
    </row>
    <row r="245" spans="1:8" ht="16" thickBot="1" x14ac:dyDescent="0.4">
      <c r="A245" s="190" t="s">
        <v>232</v>
      </c>
      <c r="B245" s="190"/>
      <c r="C245" s="190"/>
      <c r="D245" s="190"/>
      <c r="E245" s="190"/>
      <c r="F245" s="190"/>
      <c r="G245" s="190"/>
      <c r="H245" s="190"/>
    </row>
    <row r="246" spans="1:8" x14ac:dyDescent="0.35">
      <c r="C246" s="107"/>
      <c r="D246" s="107"/>
      <c r="E246" s="107"/>
      <c r="F246" s="107"/>
      <c r="G246" s="89" t="s">
        <v>233</v>
      </c>
      <c r="H246" s="91" t="s">
        <v>234</v>
      </c>
    </row>
    <row r="247" spans="1:8" ht="19" thickBot="1" x14ac:dyDescent="0.4">
      <c r="C247" s="89" t="s">
        <v>233</v>
      </c>
      <c r="D247" s="192" t="s">
        <v>235</v>
      </c>
      <c r="E247" s="192"/>
      <c r="F247" s="192"/>
      <c r="G247" s="89" t="s">
        <v>236</v>
      </c>
      <c r="H247" s="89" t="s">
        <v>237</v>
      </c>
    </row>
    <row r="248" spans="1:8" ht="18.5" x14ac:dyDescent="0.35">
      <c r="C248" s="89" t="s">
        <v>238</v>
      </c>
      <c r="D248" s="107"/>
      <c r="E248" s="107"/>
      <c r="F248" s="107"/>
      <c r="G248" s="89" t="s">
        <v>196</v>
      </c>
      <c r="H248" s="89" t="s">
        <v>239</v>
      </c>
    </row>
    <row r="249" spans="1:8" ht="19" thickBot="1" x14ac:dyDescent="0.4">
      <c r="A249" s="108" t="s">
        <v>88</v>
      </c>
      <c r="B249" s="124"/>
      <c r="C249" s="90" t="s">
        <v>240</v>
      </c>
      <c r="D249" s="90" t="s">
        <v>3</v>
      </c>
      <c r="E249" s="90" t="s">
        <v>4</v>
      </c>
      <c r="F249" s="90" t="s">
        <v>241</v>
      </c>
      <c r="G249" s="90" t="s">
        <v>242</v>
      </c>
      <c r="H249" s="90" t="s">
        <v>243</v>
      </c>
    </row>
    <row r="250" spans="1:8" x14ac:dyDescent="0.35">
      <c r="A250" s="7" t="s">
        <v>150</v>
      </c>
      <c r="B250" s="7"/>
    </row>
    <row r="251" spans="1:8" x14ac:dyDescent="0.35">
      <c r="A251" s="93" t="s">
        <v>96</v>
      </c>
      <c r="B251" s="129">
        <v>1945</v>
      </c>
      <c r="C251" s="112">
        <v>46390</v>
      </c>
      <c r="D251" s="112">
        <v>1106</v>
      </c>
      <c r="E251" s="112" t="s">
        <v>244</v>
      </c>
      <c r="F251" s="112">
        <v>1106</v>
      </c>
      <c r="G251" s="130">
        <v>41.9</v>
      </c>
      <c r="H251" s="110">
        <v>2</v>
      </c>
    </row>
    <row r="252" spans="1:8" x14ac:dyDescent="0.35">
      <c r="A252" s="93" t="s">
        <v>96</v>
      </c>
      <c r="B252" s="131">
        <v>1950</v>
      </c>
      <c r="C252" s="115">
        <v>48280</v>
      </c>
      <c r="D252" s="115">
        <v>2930</v>
      </c>
      <c r="E252" s="115" t="s">
        <v>244</v>
      </c>
      <c r="F252" s="115">
        <v>2930</v>
      </c>
      <c r="G252" s="132">
        <v>16.5</v>
      </c>
      <c r="H252" s="113">
        <v>6</v>
      </c>
    </row>
    <row r="253" spans="1:8" x14ac:dyDescent="0.35">
      <c r="A253" s="93" t="s">
        <v>96</v>
      </c>
      <c r="B253" s="129">
        <v>1955</v>
      </c>
      <c r="C253" s="112">
        <v>65066</v>
      </c>
      <c r="D253" s="112">
        <v>7564</v>
      </c>
      <c r="E253" s="112" t="s">
        <v>244</v>
      </c>
      <c r="F253" s="112">
        <v>7564</v>
      </c>
      <c r="G253" s="130">
        <v>8.6</v>
      </c>
      <c r="H253" s="110">
        <v>12</v>
      </c>
    </row>
    <row r="254" spans="1:8" x14ac:dyDescent="0.35">
      <c r="A254" s="93" t="s">
        <v>96</v>
      </c>
      <c r="B254" s="131">
        <v>1960</v>
      </c>
      <c r="C254" s="115">
        <v>72371</v>
      </c>
      <c r="D254" s="115">
        <v>13740</v>
      </c>
      <c r="E254" s="115">
        <v>522</v>
      </c>
      <c r="F254" s="115">
        <v>14262</v>
      </c>
      <c r="G254" s="132">
        <v>5.0999999999999996</v>
      </c>
      <c r="H254" s="113">
        <v>20</v>
      </c>
    </row>
    <row r="255" spans="1:8" x14ac:dyDescent="0.35">
      <c r="A255" s="93" t="s">
        <v>96</v>
      </c>
      <c r="B255" s="129">
        <v>1965</v>
      </c>
      <c r="C255" s="112">
        <v>80539</v>
      </c>
      <c r="D255" s="112">
        <v>18509</v>
      </c>
      <c r="E255" s="112">
        <v>1648</v>
      </c>
      <c r="F255" s="112">
        <v>20157</v>
      </c>
      <c r="G255" s="130">
        <v>4</v>
      </c>
      <c r="H255" s="110">
        <v>25</v>
      </c>
    </row>
    <row r="256" spans="1:8" x14ac:dyDescent="0.35">
      <c r="A256" s="93" t="s">
        <v>96</v>
      </c>
      <c r="B256" s="131">
        <v>1970</v>
      </c>
      <c r="C256" s="115">
        <v>92963</v>
      </c>
      <c r="D256" s="115">
        <v>22618</v>
      </c>
      <c r="E256" s="115">
        <v>2568</v>
      </c>
      <c r="F256" s="115">
        <v>25186</v>
      </c>
      <c r="G256" s="132">
        <v>3.7</v>
      </c>
      <c r="H256" s="113">
        <v>27</v>
      </c>
    </row>
    <row r="257" spans="1:8" x14ac:dyDescent="0.35">
      <c r="A257" s="93" t="s">
        <v>96</v>
      </c>
      <c r="B257" s="129">
        <v>1975</v>
      </c>
      <c r="C257" s="112">
        <v>100193</v>
      </c>
      <c r="D257" s="112">
        <v>26998</v>
      </c>
      <c r="E257" s="112">
        <v>4125</v>
      </c>
      <c r="F257" s="112">
        <v>31123</v>
      </c>
      <c r="G257" s="130">
        <v>3.2</v>
      </c>
      <c r="H257" s="110">
        <v>31</v>
      </c>
    </row>
    <row r="258" spans="1:8" x14ac:dyDescent="0.35">
      <c r="A258" s="93" t="s">
        <v>96</v>
      </c>
      <c r="B258" s="131">
        <v>1980</v>
      </c>
      <c r="C258" s="115">
        <v>112651</v>
      </c>
      <c r="D258" s="115">
        <v>30384</v>
      </c>
      <c r="E258" s="115">
        <v>4734</v>
      </c>
      <c r="F258" s="115">
        <v>35117</v>
      </c>
      <c r="G258" s="132">
        <v>3.2</v>
      </c>
      <c r="H258" s="113">
        <v>31</v>
      </c>
    </row>
    <row r="259" spans="1:8" x14ac:dyDescent="0.35">
      <c r="A259" s="93" t="s">
        <v>96</v>
      </c>
      <c r="B259" s="129">
        <v>1985</v>
      </c>
      <c r="C259" s="112">
        <v>120437</v>
      </c>
      <c r="D259" s="112">
        <v>32763</v>
      </c>
      <c r="E259" s="112">
        <v>3874</v>
      </c>
      <c r="F259" s="112">
        <v>36636</v>
      </c>
      <c r="G259" s="130">
        <v>3.3</v>
      </c>
      <c r="H259" s="110">
        <v>30</v>
      </c>
    </row>
    <row r="260" spans="1:8" x14ac:dyDescent="0.35">
      <c r="A260" s="93" t="s">
        <v>96</v>
      </c>
      <c r="B260" s="131">
        <v>1990</v>
      </c>
      <c r="C260" s="115">
        <v>133004</v>
      </c>
      <c r="D260" s="115">
        <v>35255</v>
      </c>
      <c r="E260" s="115">
        <v>4204</v>
      </c>
      <c r="F260" s="115">
        <v>39459</v>
      </c>
      <c r="G260" s="132">
        <v>3.4</v>
      </c>
      <c r="H260" s="113">
        <v>30</v>
      </c>
    </row>
    <row r="261" spans="1:8" x14ac:dyDescent="0.35">
      <c r="A261" s="93" t="s">
        <v>96</v>
      </c>
      <c r="B261" s="129">
        <v>1995</v>
      </c>
      <c r="C261" s="112">
        <v>140798</v>
      </c>
      <c r="D261" s="112">
        <v>37364</v>
      </c>
      <c r="E261" s="112">
        <v>5731</v>
      </c>
      <c r="F261" s="112">
        <v>43096</v>
      </c>
      <c r="G261" s="130">
        <v>3.3</v>
      </c>
      <c r="H261" s="110">
        <v>31</v>
      </c>
    </row>
    <row r="262" spans="1:8" x14ac:dyDescent="0.35">
      <c r="A262" s="93" t="s">
        <v>96</v>
      </c>
      <c r="B262" s="131">
        <v>2000</v>
      </c>
      <c r="C262" s="115">
        <v>154703</v>
      </c>
      <c r="D262" s="115">
        <v>38556</v>
      </c>
      <c r="E262" s="115">
        <v>6606</v>
      </c>
      <c r="F262" s="115">
        <v>45162</v>
      </c>
      <c r="G262" s="132">
        <v>3.4</v>
      </c>
      <c r="H262" s="113">
        <v>29</v>
      </c>
    </row>
    <row r="263" spans="1:8" x14ac:dyDescent="0.35">
      <c r="A263" s="93" t="s">
        <v>96</v>
      </c>
      <c r="B263" s="129">
        <v>2005</v>
      </c>
      <c r="C263" s="112">
        <v>159034</v>
      </c>
      <c r="D263" s="112">
        <v>39961</v>
      </c>
      <c r="E263" s="112">
        <v>8172</v>
      </c>
      <c r="F263" s="112">
        <v>48133</v>
      </c>
      <c r="G263" s="130">
        <v>3.3</v>
      </c>
      <c r="H263" s="110">
        <v>30</v>
      </c>
    </row>
    <row r="264" spans="1:8" x14ac:dyDescent="0.35">
      <c r="A264" s="93" t="s">
        <v>96</v>
      </c>
      <c r="B264" s="131">
        <v>2010</v>
      </c>
      <c r="C264" s="115">
        <v>157063</v>
      </c>
      <c r="D264" s="115">
        <v>43440</v>
      </c>
      <c r="E264" s="115">
        <v>9958</v>
      </c>
      <c r="F264" s="115">
        <v>53398</v>
      </c>
      <c r="G264" s="132">
        <v>2.9</v>
      </c>
      <c r="H264" s="113">
        <v>34</v>
      </c>
    </row>
    <row r="265" spans="1:8" x14ac:dyDescent="0.35">
      <c r="A265" s="93" t="s">
        <v>96</v>
      </c>
      <c r="B265" s="129">
        <v>2011</v>
      </c>
      <c r="C265" s="112">
        <v>158604</v>
      </c>
      <c r="D265" s="112">
        <v>44388</v>
      </c>
      <c r="E265" s="112">
        <v>10428</v>
      </c>
      <c r="F265" s="112">
        <v>54816</v>
      </c>
      <c r="G265" s="130">
        <v>2.9</v>
      </c>
      <c r="H265" s="110">
        <v>35</v>
      </c>
    </row>
    <row r="266" spans="1:8" x14ac:dyDescent="0.35">
      <c r="A266" s="93" t="s">
        <v>96</v>
      </c>
      <c r="B266" s="131">
        <v>2012</v>
      </c>
      <c r="C266" s="115">
        <v>160763</v>
      </c>
      <c r="D266" s="115">
        <v>45377</v>
      </c>
      <c r="E266" s="115">
        <v>10799</v>
      </c>
      <c r="F266" s="115">
        <v>56176</v>
      </c>
      <c r="G266" s="132">
        <v>2.9</v>
      </c>
      <c r="H266" s="113">
        <v>35</v>
      </c>
    </row>
    <row r="267" spans="1:8" x14ac:dyDescent="0.35">
      <c r="A267" s="93" t="s">
        <v>96</v>
      </c>
      <c r="B267" s="129">
        <v>2013</v>
      </c>
      <c r="C267" s="112">
        <v>163086</v>
      </c>
      <c r="D267" s="112">
        <v>46517</v>
      </c>
      <c r="E267" s="112">
        <v>10954</v>
      </c>
      <c r="F267" s="112">
        <v>57471</v>
      </c>
      <c r="G267" s="130">
        <v>2.8</v>
      </c>
      <c r="H267" s="110">
        <v>35</v>
      </c>
    </row>
    <row r="268" spans="1:8" x14ac:dyDescent="0.35">
      <c r="A268" s="93" t="s">
        <v>96</v>
      </c>
      <c r="B268" s="131">
        <v>2014</v>
      </c>
      <c r="C268" s="115">
        <v>165461</v>
      </c>
      <c r="D268" s="115">
        <v>47603</v>
      </c>
      <c r="E268" s="115">
        <v>10971</v>
      </c>
      <c r="F268" s="115">
        <v>58574</v>
      </c>
      <c r="G268" s="132">
        <v>2.8</v>
      </c>
      <c r="H268" s="113">
        <v>35</v>
      </c>
    </row>
    <row r="269" spans="1:8" x14ac:dyDescent="0.35">
      <c r="A269" s="93" t="s">
        <v>96</v>
      </c>
      <c r="B269" s="129">
        <v>2015</v>
      </c>
      <c r="C269" s="112">
        <v>168169</v>
      </c>
      <c r="D269" s="112">
        <v>48663</v>
      </c>
      <c r="E269" s="112">
        <v>10881</v>
      </c>
      <c r="F269" s="112">
        <v>59543</v>
      </c>
      <c r="G269" s="130">
        <v>2.8</v>
      </c>
      <c r="H269" s="110">
        <v>35</v>
      </c>
    </row>
    <row r="270" spans="1:8" x14ac:dyDescent="0.35">
      <c r="A270" s="93" t="s">
        <v>96</v>
      </c>
      <c r="B270" s="131">
        <v>2016</v>
      </c>
      <c r="C270" s="115">
        <v>170687</v>
      </c>
      <c r="D270" s="115">
        <v>49811</v>
      </c>
      <c r="E270" s="115">
        <v>10728</v>
      </c>
      <c r="F270" s="115">
        <v>60539</v>
      </c>
      <c r="G270" s="132">
        <v>2.8</v>
      </c>
      <c r="H270" s="113">
        <v>35</v>
      </c>
    </row>
    <row r="271" spans="1:8" x14ac:dyDescent="0.35">
      <c r="A271" s="93" t="s">
        <v>96</v>
      </c>
      <c r="B271" s="129">
        <v>2017</v>
      </c>
      <c r="C271" s="112">
        <v>172744</v>
      </c>
      <c r="D271" s="112">
        <v>50962</v>
      </c>
      <c r="E271" s="112">
        <v>10517</v>
      </c>
      <c r="F271" s="112">
        <v>61480</v>
      </c>
      <c r="G271" s="130">
        <v>2.8</v>
      </c>
      <c r="H271" s="110">
        <v>36</v>
      </c>
    </row>
    <row r="272" spans="1:8" x14ac:dyDescent="0.35">
      <c r="A272" s="93" t="s">
        <v>96</v>
      </c>
      <c r="B272" s="131">
        <v>2018</v>
      </c>
      <c r="C272" s="115">
        <v>175215</v>
      </c>
      <c r="D272" s="115">
        <v>52168</v>
      </c>
      <c r="E272" s="115">
        <v>10296</v>
      </c>
      <c r="F272" s="115">
        <v>62464</v>
      </c>
      <c r="G272" s="132">
        <v>2.8</v>
      </c>
      <c r="H272" s="113">
        <v>36</v>
      </c>
    </row>
    <row r="273" spans="1:8" x14ac:dyDescent="0.35">
      <c r="A273" s="93" t="s">
        <v>96</v>
      </c>
      <c r="B273" s="129">
        <v>2019</v>
      </c>
      <c r="C273" s="112">
        <v>176506</v>
      </c>
      <c r="D273" s="112">
        <v>53508</v>
      </c>
      <c r="E273" s="112">
        <v>10063</v>
      </c>
      <c r="F273" s="112">
        <v>63570</v>
      </c>
      <c r="G273" s="130">
        <v>2.8</v>
      </c>
      <c r="H273" s="110">
        <v>36</v>
      </c>
    </row>
    <row r="274" spans="1:8" x14ac:dyDescent="0.35">
      <c r="A274" s="93" t="s">
        <v>96</v>
      </c>
      <c r="B274" s="131">
        <v>2020</v>
      </c>
      <c r="C274" s="115">
        <v>174479</v>
      </c>
      <c r="D274" s="115">
        <v>54843</v>
      </c>
      <c r="E274" s="115">
        <v>9844</v>
      </c>
      <c r="F274" s="115">
        <v>64686</v>
      </c>
      <c r="G274" s="132">
        <v>2.7</v>
      </c>
      <c r="H274" s="113">
        <v>37</v>
      </c>
    </row>
    <row r="275" spans="1:8" x14ac:dyDescent="0.35">
      <c r="A275" s="93" t="s">
        <v>96</v>
      </c>
      <c r="B275" s="129">
        <v>2021</v>
      </c>
      <c r="C275" s="112">
        <v>179256</v>
      </c>
      <c r="D275" s="112">
        <v>55546</v>
      </c>
      <c r="E275" s="112">
        <v>9486</v>
      </c>
      <c r="F275" s="112">
        <v>65032</v>
      </c>
      <c r="G275" s="130">
        <v>2.8</v>
      </c>
      <c r="H275" s="110">
        <v>36</v>
      </c>
    </row>
    <row r="276" spans="1:8" x14ac:dyDescent="0.35">
      <c r="A276" s="93" t="s">
        <v>95</v>
      </c>
      <c r="B276" s="129" t="s">
        <v>96</v>
      </c>
      <c r="C276" s="112" t="s">
        <v>96</v>
      </c>
      <c r="D276" s="112" t="s">
        <v>96</v>
      </c>
      <c r="E276" s="112" t="s">
        <v>96</v>
      </c>
      <c r="F276" s="112" t="s">
        <v>96</v>
      </c>
      <c r="G276" s="130" t="s">
        <v>96</v>
      </c>
      <c r="H276" s="110" t="s">
        <v>96</v>
      </c>
    </row>
    <row r="277" spans="1:8" x14ac:dyDescent="0.35">
      <c r="A277" s="93" t="s">
        <v>96</v>
      </c>
      <c r="B277" s="131">
        <v>2022</v>
      </c>
      <c r="C277" s="115">
        <v>182300</v>
      </c>
      <c r="D277" s="115">
        <v>56586</v>
      </c>
      <c r="E277" s="115">
        <v>9103</v>
      </c>
      <c r="F277" s="115">
        <v>65689</v>
      </c>
      <c r="G277" s="132">
        <v>2.8</v>
      </c>
      <c r="H277" s="113">
        <v>36</v>
      </c>
    </row>
    <row r="278" spans="1:8" x14ac:dyDescent="0.35">
      <c r="A278" s="93" t="s">
        <v>96</v>
      </c>
      <c r="B278" s="129">
        <v>2025</v>
      </c>
      <c r="C278" s="112">
        <v>183809</v>
      </c>
      <c r="D278" s="112">
        <v>60687</v>
      </c>
      <c r="E278" s="112">
        <v>8926</v>
      </c>
      <c r="F278" s="112">
        <v>69613</v>
      </c>
      <c r="G278" s="130">
        <v>2.6</v>
      </c>
      <c r="H278" s="110">
        <v>38</v>
      </c>
    </row>
    <row r="279" spans="1:8" x14ac:dyDescent="0.35">
      <c r="A279" s="93" t="s">
        <v>96</v>
      </c>
      <c r="B279" s="131">
        <v>2030</v>
      </c>
      <c r="C279" s="115">
        <v>186359</v>
      </c>
      <c r="D279" s="115">
        <v>67361</v>
      </c>
      <c r="E279" s="115">
        <v>9465</v>
      </c>
      <c r="F279" s="115">
        <v>76826</v>
      </c>
      <c r="G279" s="132">
        <v>2.4</v>
      </c>
      <c r="H279" s="113">
        <v>41</v>
      </c>
    </row>
    <row r="280" spans="1:8" x14ac:dyDescent="0.35">
      <c r="A280" s="93" t="s">
        <v>96</v>
      </c>
      <c r="B280" s="129">
        <v>2035</v>
      </c>
      <c r="C280" s="112">
        <v>188698</v>
      </c>
      <c r="D280" s="112">
        <v>71872</v>
      </c>
      <c r="E280" s="112">
        <v>9810</v>
      </c>
      <c r="F280" s="112">
        <v>81682</v>
      </c>
      <c r="G280" s="130">
        <v>2.2999999999999998</v>
      </c>
      <c r="H280" s="110">
        <v>43</v>
      </c>
    </row>
    <row r="281" spans="1:8" x14ac:dyDescent="0.35">
      <c r="A281" s="93" t="s">
        <v>96</v>
      </c>
      <c r="B281" s="131">
        <v>2040</v>
      </c>
      <c r="C281" s="115">
        <v>190509</v>
      </c>
      <c r="D281" s="115">
        <v>74163</v>
      </c>
      <c r="E281" s="115">
        <v>10425</v>
      </c>
      <c r="F281" s="115">
        <v>84588</v>
      </c>
      <c r="G281" s="132">
        <v>2.2999999999999998</v>
      </c>
      <c r="H281" s="113">
        <v>44</v>
      </c>
    </row>
    <row r="282" spans="1:8" x14ac:dyDescent="0.35">
      <c r="A282" s="93" t="s">
        <v>96</v>
      </c>
      <c r="B282" s="129">
        <v>2045</v>
      </c>
      <c r="C282" s="112">
        <v>192949</v>
      </c>
      <c r="D282" s="112">
        <v>75112</v>
      </c>
      <c r="E282" s="112">
        <v>11354</v>
      </c>
      <c r="F282" s="112">
        <v>86465</v>
      </c>
      <c r="G282" s="130">
        <v>2.2000000000000002</v>
      </c>
      <c r="H282" s="110">
        <v>45</v>
      </c>
    </row>
    <row r="283" spans="1:8" x14ac:dyDescent="0.35">
      <c r="A283" s="93" t="s">
        <v>96</v>
      </c>
      <c r="B283" s="131">
        <v>2050</v>
      </c>
      <c r="C283" s="115">
        <v>196372</v>
      </c>
      <c r="D283" s="115">
        <v>76576</v>
      </c>
      <c r="E283" s="115">
        <v>12009</v>
      </c>
      <c r="F283" s="115">
        <v>88585</v>
      </c>
      <c r="G283" s="132">
        <v>2.2000000000000002</v>
      </c>
      <c r="H283" s="113">
        <v>45</v>
      </c>
    </row>
    <row r="284" spans="1:8" x14ac:dyDescent="0.35">
      <c r="A284" s="93" t="s">
        <v>96</v>
      </c>
      <c r="B284" s="129">
        <v>2055</v>
      </c>
      <c r="C284" s="112">
        <v>200215</v>
      </c>
      <c r="D284" s="112">
        <v>78811</v>
      </c>
      <c r="E284" s="112">
        <v>12489</v>
      </c>
      <c r="F284" s="112">
        <v>91300</v>
      </c>
      <c r="G284" s="130">
        <v>2.2000000000000002</v>
      </c>
      <c r="H284" s="110">
        <v>46</v>
      </c>
    </row>
    <row r="285" spans="1:8" x14ac:dyDescent="0.35">
      <c r="A285" s="93" t="s">
        <v>96</v>
      </c>
      <c r="B285" s="131">
        <v>2060</v>
      </c>
      <c r="C285" s="115">
        <v>204245</v>
      </c>
      <c r="D285" s="115">
        <v>82062</v>
      </c>
      <c r="E285" s="115">
        <v>12613</v>
      </c>
      <c r="F285" s="115">
        <v>94675</v>
      </c>
      <c r="G285" s="132">
        <v>2.2000000000000002</v>
      </c>
      <c r="H285" s="113">
        <v>46</v>
      </c>
    </row>
    <row r="286" spans="1:8" x14ac:dyDescent="0.35">
      <c r="A286" s="93" t="s">
        <v>96</v>
      </c>
      <c r="B286" s="129">
        <v>2065</v>
      </c>
      <c r="C286" s="112">
        <v>208016</v>
      </c>
      <c r="D286" s="112">
        <v>85175</v>
      </c>
      <c r="E286" s="112">
        <v>12784</v>
      </c>
      <c r="F286" s="112">
        <v>97959</v>
      </c>
      <c r="G286" s="130">
        <v>2.1</v>
      </c>
      <c r="H286" s="110">
        <v>47</v>
      </c>
    </row>
    <row r="287" spans="1:8" x14ac:dyDescent="0.35">
      <c r="A287" s="93" t="s">
        <v>96</v>
      </c>
      <c r="B287" s="131">
        <v>2070</v>
      </c>
      <c r="C287" s="115">
        <v>211599</v>
      </c>
      <c r="D287" s="115">
        <v>88268</v>
      </c>
      <c r="E287" s="115">
        <v>12976</v>
      </c>
      <c r="F287" s="115">
        <v>101245</v>
      </c>
      <c r="G287" s="132">
        <v>2.1</v>
      </c>
      <c r="H287" s="113">
        <v>48</v>
      </c>
    </row>
    <row r="288" spans="1:8" x14ac:dyDescent="0.35">
      <c r="A288" s="93" t="s">
        <v>96</v>
      </c>
      <c r="B288" s="129">
        <v>2075</v>
      </c>
      <c r="C288" s="112">
        <v>215301</v>
      </c>
      <c r="D288" s="112">
        <v>91422</v>
      </c>
      <c r="E288" s="112">
        <v>13037</v>
      </c>
      <c r="F288" s="112">
        <v>104458</v>
      </c>
      <c r="G288" s="130">
        <v>2.1</v>
      </c>
      <c r="H288" s="110">
        <v>49</v>
      </c>
    </row>
    <row r="289" spans="1:8" x14ac:dyDescent="0.35">
      <c r="A289" s="93" t="s">
        <v>96</v>
      </c>
      <c r="B289" s="131">
        <v>2080</v>
      </c>
      <c r="C289" s="115">
        <v>219668</v>
      </c>
      <c r="D289" s="115">
        <v>93560</v>
      </c>
      <c r="E289" s="115">
        <v>13193</v>
      </c>
      <c r="F289" s="115">
        <v>106753</v>
      </c>
      <c r="G289" s="132">
        <v>2.1</v>
      </c>
      <c r="H289" s="113">
        <v>49</v>
      </c>
    </row>
    <row r="290" spans="1:8" x14ac:dyDescent="0.35">
      <c r="A290" s="93" t="s">
        <v>96</v>
      </c>
      <c r="B290" s="129">
        <v>2085</v>
      </c>
      <c r="C290" s="112">
        <v>224955</v>
      </c>
      <c r="D290" s="112">
        <v>94554</v>
      </c>
      <c r="E290" s="112">
        <v>13503</v>
      </c>
      <c r="F290" s="112">
        <v>108057</v>
      </c>
      <c r="G290" s="130">
        <v>2.1</v>
      </c>
      <c r="H290" s="110">
        <v>48</v>
      </c>
    </row>
    <row r="291" spans="1:8" x14ac:dyDescent="0.35">
      <c r="A291" s="93" t="s">
        <v>96</v>
      </c>
      <c r="B291" s="131">
        <v>2090</v>
      </c>
      <c r="C291" s="115">
        <v>230862</v>
      </c>
      <c r="D291" s="115">
        <v>94908</v>
      </c>
      <c r="E291" s="115">
        <v>14150</v>
      </c>
      <c r="F291" s="115">
        <v>109058</v>
      </c>
      <c r="G291" s="132">
        <v>2.1</v>
      </c>
      <c r="H291" s="113">
        <v>47</v>
      </c>
    </row>
    <row r="292" spans="1:8" x14ac:dyDescent="0.35">
      <c r="A292" s="93" t="s">
        <v>96</v>
      </c>
      <c r="B292" s="129">
        <v>2095</v>
      </c>
      <c r="C292" s="112">
        <v>236829</v>
      </c>
      <c r="D292" s="112">
        <v>96295</v>
      </c>
      <c r="E292" s="112">
        <v>14749</v>
      </c>
      <c r="F292" s="112">
        <v>111043</v>
      </c>
      <c r="G292" s="130">
        <v>2.1</v>
      </c>
      <c r="H292" s="110">
        <v>47</v>
      </c>
    </row>
    <row r="293" spans="1:8" x14ac:dyDescent="0.35">
      <c r="A293" s="93" t="s">
        <v>96</v>
      </c>
      <c r="B293" s="131">
        <v>2100</v>
      </c>
      <c r="C293" s="115">
        <v>242393</v>
      </c>
      <c r="D293" s="115">
        <v>98979</v>
      </c>
      <c r="E293" s="115">
        <v>15168</v>
      </c>
      <c r="F293" s="115">
        <v>114147</v>
      </c>
      <c r="G293" s="132">
        <v>2.1</v>
      </c>
      <c r="H293" s="113">
        <v>47</v>
      </c>
    </row>
    <row r="294" spans="1:8" x14ac:dyDescent="0.35">
      <c r="A294" s="93" t="s">
        <v>97</v>
      </c>
      <c r="B294" s="129" t="s">
        <v>96</v>
      </c>
      <c r="C294" s="112" t="s">
        <v>96</v>
      </c>
      <c r="D294" s="112" t="s">
        <v>96</v>
      </c>
      <c r="E294" s="112" t="s">
        <v>96</v>
      </c>
      <c r="F294" s="112" t="s">
        <v>96</v>
      </c>
      <c r="G294" s="130" t="s">
        <v>96</v>
      </c>
      <c r="H294" s="110" t="s">
        <v>96</v>
      </c>
    </row>
    <row r="295" spans="1:8" x14ac:dyDescent="0.35">
      <c r="A295" s="93" t="s">
        <v>96</v>
      </c>
      <c r="B295" s="131">
        <v>2022</v>
      </c>
      <c r="C295" s="115">
        <v>182867</v>
      </c>
      <c r="D295" s="115">
        <v>56577</v>
      </c>
      <c r="E295" s="115">
        <v>9093</v>
      </c>
      <c r="F295" s="115">
        <v>65671</v>
      </c>
      <c r="G295" s="132">
        <v>2.8</v>
      </c>
      <c r="H295" s="113">
        <v>36</v>
      </c>
    </row>
    <row r="296" spans="1:8" x14ac:dyDescent="0.35">
      <c r="A296" s="93" t="s">
        <v>96</v>
      </c>
      <c r="B296" s="129">
        <v>2025</v>
      </c>
      <c r="C296" s="112">
        <v>185650</v>
      </c>
      <c r="D296" s="112">
        <v>60600</v>
      </c>
      <c r="E296" s="112">
        <v>8683</v>
      </c>
      <c r="F296" s="112">
        <v>69282</v>
      </c>
      <c r="G296" s="130">
        <v>2.7</v>
      </c>
      <c r="H296" s="110">
        <v>37</v>
      </c>
    </row>
    <row r="297" spans="1:8" x14ac:dyDescent="0.35">
      <c r="A297" s="93" t="s">
        <v>96</v>
      </c>
      <c r="B297" s="131">
        <v>2030</v>
      </c>
      <c r="C297" s="115">
        <v>189850</v>
      </c>
      <c r="D297" s="115">
        <v>67017</v>
      </c>
      <c r="E297" s="115">
        <v>8369</v>
      </c>
      <c r="F297" s="115">
        <v>75386</v>
      </c>
      <c r="G297" s="132">
        <v>2.5</v>
      </c>
      <c r="H297" s="113">
        <v>40</v>
      </c>
    </row>
    <row r="298" spans="1:8" x14ac:dyDescent="0.35">
      <c r="A298" s="93" t="s">
        <v>96</v>
      </c>
      <c r="B298" s="129">
        <v>2035</v>
      </c>
      <c r="C298" s="112">
        <v>193237</v>
      </c>
      <c r="D298" s="112">
        <v>70871</v>
      </c>
      <c r="E298" s="112">
        <v>8178</v>
      </c>
      <c r="F298" s="112">
        <v>79049</v>
      </c>
      <c r="G298" s="130">
        <v>2.4</v>
      </c>
      <c r="H298" s="110">
        <v>41</v>
      </c>
    </row>
    <row r="299" spans="1:8" x14ac:dyDescent="0.35">
      <c r="A299" s="93" t="s">
        <v>96</v>
      </c>
      <c r="B299" s="131">
        <v>2040</v>
      </c>
      <c r="C299" s="115">
        <v>196352</v>
      </c>
      <c r="D299" s="115">
        <v>72490</v>
      </c>
      <c r="E299" s="115">
        <v>8407</v>
      </c>
      <c r="F299" s="115">
        <v>80897</v>
      </c>
      <c r="G299" s="132">
        <v>2.4</v>
      </c>
      <c r="H299" s="113">
        <v>41</v>
      </c>
    </row>
    <row r="300" spans="1:8" x14ac:dyDescent="0.35">
      <c r="A300" s="93" t="s">
        <v>96</v>
      </c>
      <c r="B300" s="129">
        <v>2045</v>
      </c>
      <c r="C300" s="112">
        <v>201229</v>
      </c>
      <c r="D300" s="112">
        <v>72732</v>
      </c>
      <c r="E300" s="112">
        <v>9018</v>
      </c>
      <c r="F300" s="112">
        <v>81751</v>
      </c>
      <c r="G300" s="130">
        <v>2.5</v>
      </c>
      <c r="H300" s="110">
        <v>41</v>
      </c>
    </row>
    <row r="301" spans="1:8" x14ac:dyDescent="0.35">
      <c r="A301" s="93" t="s">
        <v>96</v>
      </c>
      <c r="B301" s="131">
        <v>2050</v>
      </c>
      <c r="C301" s="115">
        <v>207756</v>
      </c>
      <c r="D301" s="115">
        <v>73526</v>
      </c>
      <c r="E301" s="115">
        <v>9463</v>
      </c>
      <c r="F301" s="115">
        <v>82989</v>
      </c>
      <c r="G301" s="132">
        <v>2.5</v>
      </c>
      <c r="H301" s="113">
        <v>40</v>
      </c>
    </row>
    <row r="302" spans="1:8" x14ac:dyDescent="0.35">
      <c r="A302" s="93" t="s">
        <v>96</v>
      </c>
      <c r="B302" s="129">
        <v>2055</v>
      </c>
      <c r="C302" s="112">
        <v>214885</v>
      </c>
      <c r="D302" s="112">
        <v>75209</v>
      </c>
      <c r="E302" s="112">
        <v>9810</v>
      </c>
      <c r="F302" s="112">
        <v>85018</v>
      </c>
      <c r="G302" s="130">
        <v>2.5</v>
      </c>
      <c r="H302" s="110">
        <v>40</v>
      </c>
    </row>
    <row r="303" spans="1:8" x14ac:dyDescent="0.35">
      <c r="A303" s="93" t="s">
        <v>96</v>
      </c>
      <c r="B303" s="131">
        <v>2060</v>
      </c>
      <c r="C303" s="115">
        <v>222174</v>
      </c>
      <c r="D303" s="115">
        <v>77899</v>
      </c>
      <c r="E303" s="115">
        <v>9919</v>
      </c>
      <c r="F303" s="115">
        <v>87818</v>
      </c>
      <c r="G303" s="132">
        <v>2.5</v>
      </c>
      <c r="H303" s="113">
        <v>40</v>
      </c>
    </row>
    <row r="304" spans="1:8" x14ac:dyDescent="0.35">
      <c r="A304" s="93" t="s">
        <v>96</v>
      </c>
      <c r="B304" s="129">
        <v>2065</v>
      </c>
      <c r="C304" s="112">
        <v>229252</v>
      </c>
      <c r="D304" s="112">
        <v>80457</v>
      </c>
      <c r="E304" s="112">
        <v>10105</v>
      </c>
      <c r="F304" s="112">
        <v>90562</v>
      </c>
      <c r="G304" s="130">
        <v>2.5</v>
      </c>
      <c r="H304" s="110">
        <v>40</v>
      </c>
    </row>
    <row r="305" spans="1:8" x14ac:dyDescent="0.35">
      <c r="A305" s="93" t="s">
        <v>96</v>
      </c>
      <c r="B305" s="131">
        <v>2070</v>
      </c>
      <c r="C305" s="115">
        <v>236460</v>
      </c>
      <c r="D305" s="115">
        <v>82969</v>
      </c>
      <c r="E305" s="115">
        <v>10350</v>
      </c>
      <c r="F305" s="115">
        <v>93319</v>
      </c>
      <c r="G305" s="132">
        <v>2.5</v>
      </c>
      <c r="H305" s="113">
        <v>39</v>
      </c>
    </row>
    <row r="306" spans="1:8" x14ac:dyDescent="0.35">
      <c r="A306" s="93" t="s">
        <v>96</v>
      </c>
      <c r="B306" s="129">
        <v>2075</v>
      </c>
      <c r="C306" s="112">
        <v>244398</v>
      </c>
      <c r="D306" s="112">
        <v>85468</v>
      </c>
      <c r="E306" s="112">
        <v>10557</v>
      </c>
      <c r="F306" s="112">
        <v>96025</v>
      </c>
      <c r="G306" s="130">
        <v>2.5</v>
      </c>
      <c r="H306" s="110">
        <v>39</v>
      </c>
    </row>
    <row r="307" spans="1:8" x14ac:dyDescent="0.35">
      <c r="A307" s="93" t="s">
        <v>96</v>
      </c>
      <c r="B307" s="131">
        <v>2080</v>
      </c>
      <c r="C307" s="115">
        <v>253726</v>
      </c>
      <c r="D307" s="115">
        <v>86966</v>
      </c>
      <c r="E307" s="115">
        <v>10880</v>
      </c>
      <c r="F307" s="115">
        <v>97846</v>
      </c>
      <c r="G307" s="132">
        <v>2.6</v>
      </c>
      <c r="H307" s="113">
        <v>39</v>
      </c>
    </row>
    <row r="308" spans="1:8" x14ac:dyDescent="0.35">
      <c r="A308" s="93" t="s">
        <v>96</v>
      </c>
      <c r="B308" s="129">
        <v>2085</v>
      </c>
      <c r="C308" s="112">
        <v>264612</v>
      </c>
      <c r="D308" s="112">
        <v>87403</v>
      </c>
      <c r="E308" s="112">
        <v>11410</v>
      </c>
      <c r="F308" s="112">
        <v>98812</v>
      </c>
      <c r="G308" s="130">
        <v>2.7</v>
      </c>
      <c r="H308" s="110">
        <v>37</v>
      </c>
    </row>
    <row r="309" spans="1:8" x14ac:dyDescent="0.35">
      <c r="A309" s="93" t="s">
        <v>96</v>
      </c>
      <c r="B309" s="131">
        <v>2090</v>
      </c>
      <c r="C309" s="115">
        <v>276253</v>
      </c>
      <c r="D309" s="115">
        <v>87847</v>
      </c>
      <c r="E309" s="115">
        <v>12237</v>
      </c>
      <c r="F309" s="115">
        <v>100084</v>
      </c>
      <c r="G309" s="132">
        <v>2.8</v>
      </c>
      <c r="H309" s="113">
        <v>36</v>
      </c>
    </row>
    <row r="310" spans="1:8" x14ac:dyDescent="0.35">
      <c r="A310" s="93" t="s">
        <v>96</v>
      </c>
      <c r="B310" s="129">
        <v>2095</v>
      </c>
      <c r="C310" s="112">
        <v>287594</v>
      </c>
      <c r="D310" s="112">
        <v>90396</v>
      </c>
      <c r="E310" s="112">
        <v>12920</v>
      </c>
      <c r="F310" s="112">
        <v>103316</v>
      </c>
      <c r="G310" s="130">
        <v>2.8</v>
      </c>
      <c r="H310" s="110">
        <v>36</v>
      </c>
    </row>
    <row r="311" spans="1:8" x14ac:dyDescent="0.35">
      <c r="A311" s="93" t="s">
        <v>96</v>
      </c>
      <c r="B311" s="131">
        <v>2100</v>
      </c>
      <c r="C311" s="115">
        <v>298332</v>
      </c>
      <c r="D311" s="115">
        <v>94717</v>
      </c>
      <c r="E311" s="115">
        <v>13434</v>
      </c>
      <c r="F311" s="115">
        <v>108152</v>
      </c>
      <c r="G311" s="132">
        <v>2.8</v>
      </c>
      <c r="H311" s="113">
        <v>36</v>
      </c>
    </row>
    <row r="312" spans="1:8" x14ac:dyDescent="0.35">
      <c r="A312" s="93" t="s">
        <v>98</v>
      </c>
      <c r="B312" s="129" t="s">
        <v>96</v>
      </c>
      <c r="C312" s="112" t="s">
        <v>96</v>
      </c>
      <c r="D312" s="112" t="s">
        <v>96</v>
      </c>
      <c r="E312" s="112" t="s">
        <v>96</v>
      </c>
      <c r="F312" s="112" t="s">
        <v>96</v>
      </c>
      <c r="G312" s="130" t="s">
        <v>96</v>
      </c>
      <c r="H312" s="110" t="s">
        <v>96</v>
      </c>
    </row>
    <row r="313" spans="1:8" x14ac:dyDescent="0.35">
      <c r="A313" s="93" t="s">
        <v>96</v>
      </c>
      <c r="B313" s="131">
        <v>2022</v>
      </c>
      <c r="C313" s="115">
        <v>178934</v>
      </c>
      <c r="D313" s="115">
        <v>56598</v>
      </c>
      <c r="E313" s="115">
        <v>9116</v>
      </c>
      <c r="F313" s="115">
        <v>65714</v>
      </c>
      <c r="G313" s="132">
        <v>2.7</v>
      </c>
      <c r="H313" s="113">
        <v>37</v>
      </c>
    </row>
    <row r="314" spans="1:8" x14ac:dyDescent="0.35">
      <c r="A314" s="93" t="s">
        <v>96</v>
      </c>
      <c r="B314" s="129">
        <v>2025</v>
      </c>
      <c r="C314" s="112">
        <v>180423</v>
      </c>
      <c r="D314" s="112">
        <v>60807</v>
      </c>
      <c r="E314" s="112">
        <v>9266</v>
      </c>
      <c r="F314" s="112">
        <v>70073</v>
      </c>
      <c r="G314" s="130">
        <v>2.6</v>
      </c>
      <c r="H314" s="110">
        <v>39</v>
      </c>
    </row>
    <row r="315" spans="1:8" x14ac:dyDescent="0.35">
      <c r="A315" s="93" t="s">
        <v>96</v>
      </c>
      <c r="B315" s="131">
        <v>2030</v>
      </c>
      <c r="C315" s="115">
        <v>183166</v>
      </c>
      <c r="D315" s="115">
        <v>67830</v>
      </c>
      <c r="E315" s="115">
        <v>10496</v>
      </c>
      <c r="F315" s="115">
        <v>78325</v>
      </c>
      <c r="G315" s="132">
        <v>2.2999999999999998</v>
      </c>
      <c r="H315" s="113">
        <v>43</v>
      </c>
    </row>
    <row r="316" spans="1:8" x14ac:dyDescent="0.35">
      <c r="A316" s="93" t="s">
        <v>96</v>
      </c>
      <c r="B316" s="129">
        <v>2035</v>
      </c>
      <c r="C316" s="112">
        <v>184640</v>
      </c>
      <c r="D316" s="112">
        <v>73199</v>
      </c>
      <c r="E316" s="112">
        <v>11483</v>
      </c>
      <c r="F316" s="112">
        <v>84681</v>
      </c>
      <c r="G316" s="130">
        <v>2.2000000000000002</v>
      </c>
      <c r="H316" s="110">
        <v>46</v>
      </c>
    </row>
    <row r="317" spans="1:8" x14ac:dyDescent="0.35">
      <c r="A317" s="93" t="s">
        <v>96</v>
      </c>
      <c r="B317" s="131">
        <v>2040</v>
      </c>
      <c r="C317" s="115">
        <v>185211</v>
      </c>
      <c r="D317" s="115">
        <v>76475</v>
      </c>
      <c r="E317" s="115">
        <v>12445</v>
      </c>
      <c r="F317" s="115">
        <v>88920</v>
      </c>
      <c r="G317" s="132">
        <v>2.1</v>
      </c>
      <c r="H317" s="113">
        <v>48</v>
      </c>
    </row>
    <row r="318" spans="1:8" x14ac:dyDescent="0.35">
      <c r="A318" s="93" t="s">
        <v>96</v>
      </c>
      <c r="B318" s="129">
        <v>2045</v>
      </c>
      <c r="C318" s="112">
        <v>184997</v>
      </c>
      <c r="D318" s="112">
        <v>78534</v>
      </c>
      <c r="E318" s="112">
        <v>13662</v>
      </c>
      <c r="F318" s="112">
        <v>92195</v>
      </c>
      <c r="G318" s="130">
        <v>2</v>
      </c>
      <c r="H318" s="110">
        <v>50</v>
      </c>
    </row>
    <row r="319" spans="1:8" x14ac:dyDescent="0.35">
      <c r="A319" s="93" t="s">
        <v>96</v>
      </c>
      <c r="B319" s="131">
        <v>2050</v>
      </c>
      <c r="C319" s="115">
        <v>184913</v>
      </c>
      <c r="D319" s="115">
        <v>81103</v>
      </c>
      <c r="E319" s="115">
        <v>14504</v>
      </c>
      <c r="F319" s="115">
        <v>95607</v>
      </c>
      <c r="G319" s="132">
        <v>1.9</v>
      </c>
      <c r="H319" s="113">
        <v>52</v>
      </c>
    </row>
    <row r="320" spans="1:8" x14ac:dyDescent="0.35">
      <c r="A320" s="93" t="s">
        <v>96</v>
      </c>
      <c r="B320" s="129">
        <v>2055</v>
      </c>
      <c r="C320" s="112">
        <v>184922</v>
      </c>
      <c r="D320" s="112">
        <v>84294</v>
      </c>
      <c r="E320" s="112">
        <v>15092</v>
      </c>
      <c r="F320" s="112">
        <v>99385</v>
      </c>
      <c r="G320" s="130">
        <v>1.9</v>
      </c>
      <c r="H320" s="110">
        <v>54</v>
      </c>
    </row>
    <row r="321" spans="1:8" x14ac:dyDescent="0.35">
      <c r="A321" s="93" t="s">
        <v>96</v>
      </c>
      <c r="B321" s="131">
        <v>2060</v>
      </c>
      <c r="C321" s="115">
        <v>185121</v>
      </c>
      <c r="D321" s="115">
        <v>88285</v>
      </c>
      <c r="E321" s="115">
        <v>15172</v>
      </c>
      <c r="F321" s="115">
        <v>103457</v>
      </c>
      <c r="G321" s="132">
        <v>1.8</v>
      </c>
      <c r="H321" s="113">
        <v>56</v>
      </c>
    </row>
    <row r="322" spans="1:8" x14ac:dyDescent="0.35">
      <c r="A322" s="93" t="s">
        <v>96</v>
      </c>
      <c r="B322" s="129">
        <v>2065</v>
      </c>
      <c r="C322" s="112">
        <v>184940</v>
      </c>
      <c r="D322" s="112">
        <v>92074</v>
      </c>
      <c r="E322" s="112">
        <v>15246</v>
      </c>
      <c r="F322" s="112">
        <v>107320</v>
      </c>
      <c r="G322" s="130">
        <v>1.7</v>
      </c>
      <c r="H322" s="110">
        <v>58</v>
      </c>
    </row>
    <row r="323" spans="1:8" x14ac:dyDescent="0.35">
      <c r="A323" s="93" t="s">
        <v>96</v>
      </c>
      <c r="B323" s="131">
        <v>2070</v>
      </c>
      <c r="C323" s="115">
        <v>184252</v>
      </c>
      <c r="D323" s="115">
        <v>95887</v>
      </c>
      <c r="E323" s="115">
        <v>15247</v>
      </c>
      <c r="F323" s="115">
        <v>111134</v>
      </c>
      <c r="G323" s="132">
        <v>1.7</v>
      </c>
      <c r="H323" s="113">
        <v>60</v>
      </c>
    </row>
    <row r="324" spans="1:8" x14ac:dyDescent="0.35">
      <c r="A324" s="93" t="s">
        <v>96</v>
      </c>
      <c r="B324" s="129">
        <v>2075</v>
      </c>
      <c r="C324" s="112">
        <v>183085</v>
      </c>
      <c r="D324" s="112">
        <v>99703</v>
      </c>
      <c r="E324" s="112">
        <v>14978</v>
      </c>
      <c r="F324" s="112">
        <v>114681</v>
      </c>
      <c r="G324" s="130">
        <v>1.6</v>
      </c>
      <c r="H324" s="110">
        <v>63</v>
      </c>
    </row>
    <row r="325" spans="1:8" x14ac:dyDescent="0.35">
      <c r="A325" s="93" t="s">
        <v>96</v>
      </c>
      <c r="B325" s="131">
        <v>2080</v>
      </c>
      <c r="C325" s="115">
        <v>181859</v>
      </c>
      <c r="D325" s="115">
        <v>102501</v>
      </c>
      <c r="E325" s="115">
        <v>14675</v>
      </c>
      <c r="F325" s="115">
        <v>117176</v>
      </c>
      <c r="G325" s="132">
        <v>1.6</v>
      </c>
      <c r="H325" s="113">
        <v>64</v>
      </c>
    </row>
    <row r="326" spans="1:8" x14ac:dyDescent="0.35">
      <c r="A326" s="93" t="s">
        <v>96</v>
      </c>
      <c r="B326" s="129">
        <v>2085</v>
      </c>
      <c r="C326" s="112">
        <v>180977</v>
      </c>
      <c r="D326" s="112">
        <v>103916</v>
      </c>
      <c r="E326" s="112">
        <v>14393</v>
      </c>
      <c r="F326" s="112">
        <v>118309</v>
      </c>
      <c r="G326" s="130">
        <v>1.5</v>
      </c>
      <c r="H326" s="110">
        <v>65</v>
      </c>
    </row>
    <row r="327" spans="1:8" x14ac:dyDescent="0.35">
      <c r="A327" s="93" t="s">
        <v>96</v>
      </c>
      <c r="B327" s="131">
        <v>2090</v>
      </c>
      <c r="C327" s="115">
        <v>180511</v>
      </c>
      <c r="D327" s="115">
        <v>103807</v>
      </c>
      <c r="E327" s="115">
        <v>14417</v>
      </c>
      <c r="F327" s="115">
        <v>118224</v>
      </c>
      <c r="G327" s="132">
        <v>1.5</v>
      </c>
      <c r="H327" s="113">
        <v>65</v>
      </c>
    </row>
    <row r="328" spans="1:8" x14ac:dyDescent="0.35">
      <c r="A328" s="93" t="s">
        <v>96</v>
      </c>
      <c r="B328" s="129">
        <v>2095</v>
      </c>
      <c r="C328" s="112">
        <v>180311</v>
      </c>
      <c r="D328" s="112">
        <v>103167</v>
      </c>
      <c r="E328" s="112">
        <v>14655</v>
      </c>
      <c r="F328" s="112">
        <v>117822</v>
      </c>
      <c r="G328" s="130">
        <v>1.5</v>
      </c>
      <c r="H328" s="110">
        <v>65</v>
      </c>
    </row>
    <row r="329" spans="1:8" x14ac:dyDescent="0.35">
      <c r="A329" s="93" t="s">
        <v>96</v>
      </c>
      <c r="B329" s="131">
        <v>2100</v>
      </c>
      <c r="C329" s="115">
        <v>180102</v>
      </c>
      <c r="D329" s="115">
        <v>103022</v>
      </c>
      <c r="E329" s="115">
        <v>14778</v>
      </c>
      <c r="F329" s="115">
        <v>117799</v>
      </c>
      <c r="G329" s="132">
        <v>1.5</v>
      </c>
      <c r="H329" s="113">
        <v>65</v>
      </c>
    </row>
    <row r="332" spans="1:8" ht="18.5" x14ac:dyDescent="0.35">
      <c r="A332" s="120" t="s">
        <v>245</v>
      </c>
    </row>
    <row r="333" spans="1:8" ht="18.5" x14ac:dyDescent="0.35">
      <c r="A333" s="120" t="s">
        <v>246</v>
      </c>
    </row>
    <row r="334" spans="1:8" ht="18.5" x14ac:dyDescent="0.35">
      <c r="A334" s="120" t="s">
        <v>247</v>
      </c>
    </row>
    <row r="335" spans="1:8" x14ac:dyDescent="0.35">
      <c r="A335" s="7" t="s">
        <v>213</v>
      </c>
    </row>
    <row r="336" spans="1:8" x14ac:dyDescent="0.35">
      <c r="A336" s="7" t="s">
        <v>248</v>
      </c>
    </row>
    <row r="337" spans="1:12" x14ac:dyDescent="0.35">
      <c r="A337" s="7" t="s">
        <v>249</v>
      </c>
    </row>
    <row r="338" spans="1:12" x14ac:dyDescent="0.35">
      <c r="A338" s="7" t="s">
        <v>216</v>
      </c>
    </row>
    <row r="339" spans="1:12" x14ac:dyDescent="0.35">
      <c r="A339" s="7" t="s">
        <v>96</v>
      </c>
    </row>
    <row r="344" spans="1:12" ht="18.5" x14ac:dyDescent="0.35">
      <c r="A344" s="191" t="s">
        <v>250</v>
      </c>
      <c r="B344" s="191"/>
      <c r="C344" s="191"/>
      <c r="D344" s="191"/>
      <c r="E344" s="191"/>
      <c r="F344" s="191"/>
      <c r="G344" s="191"/>
      <c r="H344" s="191"/>
      <c r="I344" s="191"/>
      <c r="J344" s="191"/>
      <c r="K344" s="191"/>
      <c r="L344" s="191"/>
    </row>
    <row r="345" spans="1:12" ht="16" thickBot="1" x14ac:dyDescent="0.4">
      <c r="A345" s="192" t="s">
        <v>176</v>
      </c>
      <c r="B345" s="192"/>
      <c r="C345" s="192"/>
      <c r="D345" s="192"/>
      <c r="E345" s="192"/>
      <c r="F345" s="192"/>
      <c r="G345" s="192"/>
      <c r="H345" s="192"/>
      <c r="I345" s="192"/>
      <c r="J345" s="192"/>
      <c r="K345" s="192"/>
      <c r="L345" s="192"/>
    </row>
    <row r="346" spans="1:12" ht="16" thickBot="1" x14ac:dyDescent="0.4">
      <c r="A346" s="7" t="s">
        <v>128</v>
      </c>
      <c r="B346" s="193" t="s">
        <v>251</v>
      </c>
      <c r="C346" s="193"/>
      <c r="D346" s="193"/>
      <c r="E346" s="7"/>
      <c r="F346" s="193" t="s">
        <v>252</v>
      </c>
      <c r="G346" s="193"/>
      <c r="H346" s="193"/>
      <c r="I346" s="7"/>
      <c r="J346" s="193" t="s">
        <v>253</v>
      </c>
      <c r="K346" s="193"/>
      <c r="L346" s="193"/>
    </row>
    <row r="347" spans="1:12" ht="16" thickBot="1" x14ac:dyDescent="0.4">
      <c r="A347" s="108" t="s">
        <v>138</v>
      </c>
      <c r="B347" s="90" t="s">
        <v>254</v>
      </c>
      <c r="C347" s="90" t="s">
        <v>4</v>
      </c>
      <c r="D347" s="90" t="s">
        <v>255</v>
      </c>
      <c r="E347" s="109"/>
      <c r="F347" s="90" t="s">
        <v>3</v>
      </c>
      <c r="G347" s="90" t="s">
        <v>4</v>
      </c>
      <c r="H347" s="90" t="s">
        <v>255</v>
      </c>
      <c r="I347" s="109"/>
      <c r="J347" s="90" t="s">
        <v>3</v>
      </c>
      <c r="K347" s="90" t="s">
        <v>4</v>
      </c>
      <c r="L347" s="90" t="s">
        <v>255</v>
      </c>
    </row>
    <row r="348" spans="1:12" x14ac:dyDescent="0.35">
      <c r="A348" s="98">
        <v>2022</v>
      </c>
      <c r="B348" s="101">
        <v>251</v>
      </c>
      <c r="C348" s="101">
        <v>68</v>
      </c>
      <c r="D348" s="101">
        <v>230</v>
      </c>
      <c r="E348" s="101" t="s">
        <v>96</v>
      </c>
      <c r="F348" s="101">
        <v>251</v>
      </c>
      <c r="G348" s="101">
        <v>68</v>
      </c>
      <c r="H348" s="101">
        <v>230</v>
      </c>
      <c r="I348" s="101" t="s">
        <v>96</v>
      </c>
      <c r="J348" s="101">
        <v>251</v>
      </c>
      <c r="K348" s="101">
        <v>67</v>
      </c>
      <c r="L348" s="101">
        <v>229</v>
      </c>
    </row>
    <row r="349" spans="1:12" x14ac:dyDescent="0.35">
      <c r="A349" s="93">
        <v>2023</v>
      </c>
      <c r="B349" s="103">
        <v>228</v>
      </c>
      <c r="C349" s="103">
        <v>75</v>
      </c>
      <c r="D349" s="103">
        <v>211</v>
      </c>
      <c r="E349" s="103" t="s">
        <v>96</v>
      </c>
      <c r="F349" s="103">
        <v>227</v>
      </c>
      <c r="G349" s="103">
        <v>77</v>
      </c>
      <c r="H349" s="103">
        <v>210</v>
      </c>
      <c r="I349" s="103" t="s">
        <v>96</v>
      </c>
      <c r="J349" s="103">
        <v>227</v>
      </c>
      <c r="K349" s="103">
        <v>71</v>
      </c>
      <c r="L349" s="103">
        <v>209</v>
      </c>
    </row>
    <row r="350" spans="1:12" x14ac:dyDescent="0.35">
      <c r="A350" s="98">
        <v>2024</v>
      </c>
      <c r="B350" s="101">
        <v>208</v>
      </c>
      <c r="C350" s="101">
        <v>85</v>
      </c>
      <c r="D350" s="101">
        <v>194</v>
      </c>
      <c r="E350" s="101" t="s">
        <v>96</v>
      </c>
      <c r="F350" s="101">
        <v>209</v>
      </c>
      <c r="G350" s="101">
        <v>92</v>
      </c>
      <c r="H350" s="101">
        <v>196</v>
      </c>
      <c r="I350" s="101" t="s">
        <v>96</v>
      </c>
      <c r="J350" s="101">
        <v>204</v>
      </c>
      <c r="K350" s="101">
        <v>70</v>
      </c>
      <c r="L350" s="101">
        <v>188</v>
      </c>
    </row>
    <row r="351" spans="1:12" x14ac:dyDescent="0.35">
      <c r="A351" s="93">
        <v>2025</v>
      </c>
      <c r="B351" s="103">
        <v>188</v>
      </c>
      <c r="C351" s="103">
        <v>93</v>
      </c>
      <c r="D351" s="103">
        <v>177</v>
      </c>
      <c r="E351" s="103" t="s">
        <v>96</v>
      </c>
      <c r="F351" s="103">
        <v>191</v>
      </c>
      <c r="G351" s="103">
        <v>108</v>
      </c>
      <c r="H351" s="103">
        <v>182</v>
      </c>
      <c r="I351" s="103" t="s">
        <v>96</v>
      </c>
      <c r="J351" s="103">
        <v>180</v>
      </c>
      <c r="K351" s="103">
        <v>68</v>
      </c>
      <c r="L351" s="103">
        <v>167</v>
      </c>
    </row>
    <row r="352" spans="1:12" x14ac:dyDescent="0.35">
      <c r="A352" s="98">
        <v>2026</v>
      </c>
      <c r="B352" s="101">
        <v>167</v>
      </c>
      <c r="C352" s="101">
        <v>100</v>
      </c>
      <c r="D352" s="101">
        <v>160</v>
      </c>
      <c r="E352" s="101" t="s">
        <v>96</v>
      </c>
      <c r="F352" s="101">
        <v>173</v>
      </c>
      <c r="G352" s="101">
        <v>127</v>
      </c>
      <c r="H352" s="101">
        <v>168</v>
      </c>
      <c r="I352" s="101" t="s">
        <v>96</v>
      </c>
      <c r="J352" s="101">
        <v>155</v>
      </c>
      <c r="K352" s="101">
        <v>63</v>
      </c>
      <c r="L352" s="101">
        <v>144</v>
      </c>
    </row>
    <row r="353" spans="1:12" x14ac:dyDescent="0.35">
      <c r="A353" s="93">
        <v>2027</v>
      </c>
      <c r="B353" s="103">
        <v>147</v>
      </c>
      <c r="C353" s="103">
        <v>107</v>
      </c>
      <c r="D353" s="103">
        <v>143</v>
      </c>
      <c r="E353" s="103" t="s">
        <v>96</v>
      </c>
      <c r="F353" s="103">
        <v>157</v>
      </c>
      <c r="G353" s="103">
        <v>149</v>
      </c>
      <c r="H353" s="103">
        <v>157</v>
      </c>
      <c r="I353" s="103" t="s">
        <v>96</v>
      </c>
      <c r="J353" s="103">
        <v>130</v>
      </c>
      <c r="K353" s="103">
        <v>56</v>
      </c>
      <c r="L353" s="103">
        <v>122</v>
      </c>
    </row>
    <row r="354" spans="1:12" x14ac:dyDescent="0.35">
      <c r="A354" s="98">
        <v>2028</v>
      </c>
      <c r="B354" s="101">
        <v>127</v>
      </c>
      <c r="C354" s="101">
        <v>114</v>
      </c>
      <c r="D354" s="101">
        <v>126</v>
      </c>
      <c r="E354" s="101" t="s">
        <v>96</v>
      </c>
      <c r="F354" s="101">
        <v>142</v>
      </c>
      <c r="G354" s="101">
        <v>177</v>
      </c>
      <c r="H354" s="101">
        <v>146</v>
      </c>
      <c r="I354" s="101" t="s">
        <v>96</v>
      </c>
      <c r="J354" s="101">
        <v>105</v>
      </c>
      <c r="K354" s="101">
        <v>47</v>
      </c>
      <c r="L354" s="101">
        <v>98</v>
      </c>
    </row>
    <row r="355" spans="1:12" x14ac:dyDescent="0.35">
      <c r="A355" s="93">
        <v>2029</v>
      </c>
      <c r="B355" s="103">
        <v>107</v>
      </c>
      <c r="C355" s="103">
        <v>123</v>
      </c>
      <c r="D355" s="103">
        <v>109</v>
      </c>
      <c r="E355" s="103" t="s">
        <v>96</v>
      </c>
      <c r="F355" s="103">
        <v>128</v>
      </c>
      <c r="G355" s="103">
        <v>211</v>
      </c>
      <c r="H355" s="103">
        <v>136</v>
      </c>
      <c r="I355" s="103" t="s">
        <v>96</v>
      </c>
      <c r="J355" s="103">
        <v>79</v>
      </c>
      <c r="K355" s="103">
        <v>38</v>
      </c>
      <c r="L355" s="103">
        <v>74</v>
      </c>
    </row>
    <row r="356" spans="1:12" x14ac:dyDescent="0.35">
      <c r="A356" s="98">
        <v>2030</v>
      </c>
      <c r="B356" s="101">
        <v>87</v>
      </c>
      <c r="C356" s="101">
        <v>134</v>
      </c>
      <c r="D356" s="101">
        <v>91</v>
      </c>
      <c r="E356" s="101" t="s">
        <v>96</v>
      </c>
      <c r="F356" s="101">
        <v>114</v>
      </c>
      <c r="G356" s="101">
        <v>251</v>
      </c>
      <c r="H356" s="101">
        <v>127</v>
      </c>
      <c r="I356" s="101" t="s">
        <v>96</v>
      </c>
      <c r="J356" s="101">
        <v>52</v>
      </c>
      <c r="K356" s="101">
        <v>28</v>
      </c>
      <c r="L356" s="101">
        <v>49</v>
      </c>
    </row>
    <row r="357" spans="1:12" x14ac:dyDescent="0.35">
      <c r="A357" s="93">
        <v>2031</v>
      </c>
      <c r="B357" s="103">
        <v>66</v>
      </c>
      <c r="C357" s="103">
        <v>145</v>
      </c>
      <c r="D357" s="103">
        <v>74</v>
      </c>
      <c r="E357" s="103" t="s">
        <v>96</v>
      </c>
      <c r="F357" s="103">
        <v>101</v>
      </c>
      <c r="G357" s="103">
        <v>297</v>
      </c>
      <c r="H357" s="103">
        <v>118</v>
      </c>
      <c r="I357" s="103" t="s">
        <v>96</v>
      </c>
      <c r="J357" s="103">
        <v>25</v>
      </c>
      <c r="K357" s="103">
        <v>18</v>
      </c>
      <c r="L357" s="103">
        <v>24</v>
      </c>
    </row>
    <row r="358" spans="1:12" x14ac:dyDescent="0.35">
      <c r="A358" s="93"/>
      <c r="B358" s="103"/>
      <c r="C358" s="103"/>
      <c r="D358" s="103"/>
      <c r="E358" s="103"/>
      <c r="F358" s="103"/>
      <c r="G358" s="103"/>
      <c r="H358" s="103"/>
      <c r="I358" s="103"/>
      <c r="J358" s="103"/>
      <c r="K358" s="103"/>
      <c r="L358" s="103"/>
    </row>
    <row r="359" spans="1:12" x14ac:dyDescent="0.35">
      <c r="A359" s="93">
        <v>2035</v>
      </c>
      <c r="B359" s="103" t="s">
        <v>256</v>
      </c>
      <c r="C359" s="103">
        <v>189</v>
      </c>
      <c r="D359" s="103">
        <v>3</v>
      </c>
      <c r="E359" s="103" t="s">
        <v>96</v>
      </c>
      <c r="F359" s="103">
        <v>52</v>
      </c>
      <c r="G359" s="103">
        <v>497</v>
      </c>
      <c r="H359" s="103">
        <v>91</v>
      </c>
      <c r="I359" s="103" t="s">
        <v>96</v>
      </c>
      <c r="J359" s="103" t="s">
        <v>256</v>
      </c>
      <c r="K359" s="103" t="s">
        <v>256</v>
      </c>
      <c r="L359" s="103" t="s">
        <v>256</v>
      </c>
    </row>
    <row r="360" spans="1:12" x14ac:dyDescent="0.35">
      <c r="A360" s="98">
        <v>2040</v>
      </c>
      <c r="B360" s="101" t="s">
        <v>256</v>
      </c>
      <c r="C360" s="101">
        <v>227</v>
      </c>
      <c r="D360" s="101" t="s">
        <v>256</v>
      </c>
      <c r="E360" s="101" t="s">
        <v>96</v>
      </c>
      <c r="F360" s="101" t="s">
        <v>256</v>
      </c>
      <c r="G360" s="101">
        <v>738</v>
      </c>
      <c r="H360" s="101">
        <v>64</v>
      </c>
      <c r="I360" s="101" t="s">
        <v>96</v>
      </c>
      <c r="J360" s="101" t="s">
        <v>256</v>
      </c>
      <c r="K360" s="101" t="s">
        <v>256</v>
      </c>
      <c r="L360" s="101" t="s">
        <v>256</v>
      </c>
    </row>
    <row r="361" spans="1:12" x14ac:dyDescent="0.35">
      <c r="A361" s="93">
        <v>2045</v>
      </c>
      <c r="B361" s="103" t="s">
        <v>256</v>
      </c>
      <c r="C361" s="103">
        <v>228</v>
      </c>
      <c r="D361" s="103" t="s">
        <v>256</v>
      </c>
      <c r="E361" s="103" t="s">
        <v>96</v>
      </c>
      <c r="F361" s="103" t="s">
        <v>256</v>
      </c>
      <c r="G361" s="103">
        <v>929</v>
      </c>
      <c r="H361" s="103">
        <v>44</v>
      </c>
      <c r="I361" s="103" t="s">
        <v>96</v>
      </c>
      <c r="J361" s="103" t="s">
        <v>256</v>
      </c>
      <c r="K361" s="103" t="s">
        <v>256</v>
      </c>
      <c r="L361" s="103" t="s">
        <v>256</v>
      </c>
    </row>
    <row r="362" spans="1:12" x14ac:dyDescent="0.35">
      <c r="A362" s="98">
        <v>2050</v>
      </c>
      <c r="B362" s="101" t="s">
        <v>256</v>
      </c>
      <c r="C362" s="101">
        <v>210</v>
      </c>
      <c r="D362" s="101" t="s">
        <v>256</v>
      </c>
      <c r="E362" s="101" t="s">
        <v>96</v>
      </c>
      <c r="F362" s="101" t="s">
        <v>256</v>
      </c>
      <c r="G362" s="101">
        <v>1118</v>
      </c>
      <c r="H362" s="101">
        <v>32</v>
      </c>
      <c r="I362" s="101" t="s">
        <v>96</v>
      </c>
      <c r="J362" s="101" t="s">
        <v>256</v>
      </c>
      <c r="K362" s="101" t="s">
        <v>256</v>
      </c>
      <c r="L362" s="101" t="s">
        <v>256</v>
      </c>
    </row>
    <row r="363" spans="1:12" x14ac:dyDescent="0.35">
      <c r="A363" s="93">
        <v>2055</v>
      </c>
      <c r="B363" s="103" t="s">
        <v>256</v>
      </c>
      <c r="C363" s="103">
        <v>183</v>
      </c>
      <c r="D363" s="103" t="s">
        <v>256</v>
      </c>
      <c r="E363" s="103" t="s">
        <v>96</v>
      </c>
      <c r="F363" s="103" t="s">
        <v>256</v>
      </c>
      <c r="G363" s="103">
        <v>1316</v>
      </c>
      <c r="H363" s="103">
        <v>25</v>
      </c>
      <c r="I363" s="103" t="s">
        <v>96</v>
      </c>
      <c r="J363" s="103" t="s">
        <v>256</v>
      </c>
      <c r="K363" s="103" t="s">
        <v>256</v>
      </c>
      <c r="L363" s="103" t="s">
        <v>256</v>
      </c>
    </row>
    <row r="364" spans="1:12" x14ac:dyDescent="0.35">
      <c r="A364" s="98">
        <v>2060</v>
      </c>
      <c r="B364" s="101" t="s">
        <v>256</v>
      </c>
      <c r="C364" s="101">
        <v>158</v>
      </c>
      <c r="D364" s="101" t="s">
        <v>256</v>
      </c>
      <c r="E364" s="101" t="s">
        <v>96</v>
      </c>
      <c r="F364" s="101" t="s">
        <v>256</v>
      </c>
      <c r="G364" s="101">
        <v>1563</v>
      </c>
      <c r="H364" s="101">
        <v>17</v>
      </c>
      <c r="I364" s="101" t="s">
        <v>96</v>
      </c>
      <c r="J364" s="101" t="s">
        <v>256</v>
      </c>
      <c r="K364" s="101" t="s">
        <v>256</v>
      </c>
      <c r="L364" s="101" t="s">
        <v>256</v>
      </c>
    </row>
    <row r="365" spans="1:12" x14ac:dyDescent="0.35">
      <c r="A365" s="93">
        <v>2065</v>
      </c>
      <c r="B365" s="103" t="s">
        <v>256</v>
      </c>
      <c r="C365" s="103">
        <v>138</v>
      </c>
      <c r="D365" s="103" t="s">
        <v>256</v>
      </c>
      <c r="E365" s="103" t="s">
        <v>96</v>
      </c>
      <c r="F365" s="103" t="s">
        <v>256</v>
      </c>
      <c r="G365" s="103">
        <v>1821</v>
      </c>
      <c r="H365" s="103">
        <v>8</v>
      </c>
      <c r="I365" s="103" t="s">
        <v>96</v>
      </c>
      <c r="J365" s="103" t="s">
        <v>256</v>
      </c>
      <c r="K365" s="103" t="s">
        <v>256</v>
      </c>
      <c r="L365" s="103" t="s">
        <v>256</v>
      </c>
    </row>
    <row r="366" spans="1:12" x14ac:dyDescent="0.35">
      <c r="A366" s="98">
        <v>2070</v>
      </c>
      <c r="B366" s="101" t="s">
        <v>256</v>
      </c>
      <c r="C366" s="101">
        <v>120</v>
      </c>
      <c r="D366" s="101" t="s">
        <v>256</v>
      </c>
      <c r="E366" s="101" t="s">
        <v>96</v>
      </c>
      <c r="F366" s="101" t="s">
        <v>256</v>
      </c>
      <c r="G366" s="101">
        <v>2086</v>
      </c>
      <c r="H366" s="101" t="s">
        <v>256</v>
      </c>
      <c r="I366" s="101" t="s">
        <v>96</v>
      </c>
      <c r="J366" s="101" t="s">
        <v>256</v>
      </c>
      <c r="K366" s="101" t="s">
        <v>256</v>
      </c>
      <c r="L366" s="101" t="s">
        <v>256</v>
      </c>
    </row>
    <row r="367" spans="1:12" x14ac:dyDescent="0.35">
      <c r="A367" s="93">
        <v>2075</v>
      </c>
      <c r="B367" s="103" t="s">
        <v>256</v>
      </c>
      <c r="C367" s="103">
        <v>105</v>
      </c>
      <c r="D367" s="103" t="s">
        <v>256</v>
      </c>
      <c r="E367" s="103" t="s">
        <v>96</v>
      </c>
      <c r="F367" s="103" t="s">
        <v>256</v>
      </c>
      <c r="G367" s="103">
        <v>2387</v>
      </c>
      <c r="H367" s="103" t="s">
        <v>256</v>
      </c>
      <c r="I367" s="103" t="s">
        <v>96</v>
      </c>
      <c r="J367" s="103" t="s">
        <v>256</v>
      </c>
      <c r="K367" s="103" t="s">
        <v>256</v>
      </c>
      <c r="L367" s="103" t="s">
        <v>256</v>
      </c>
    </row>
    <row r="368" spans="1:12" x14ac:dyDescent="0.35">
      <c r="A368" s="98">
        <v>2080</v>
      </c>
      <c r="B368" s="101" t="s">
        <v>256</v>
      </c>
      <c r="C368" s="101">
        <v>98</v>
      </c>
      <c r="D368" s="101" t="s">
        <v>256</v>
      </c>
      <c r="E368" s="101" t="s">
        <v>96</v>
      </c>
      <c r="F368" s="101" t="s">
        <v>256</v>
      </c>
      <c r="G368" s="101">
        <v>2684</v>
      </c>
      <c r="H368" s="101" t="s">
        <v>256</v>
      </c>
      <c r="I368" s="101" t="s">
        <v>96</v>
      </c>
      <c r="J368" s="101" t="s">
        <v>256</v>
      </c>
      <c r="K368" s="101" t="s">
        <v>256</v>
      </c>
      <c r="L368" s="101" t="s">
        <v>256</v>
      </c>
    </row>
    <row r="369" spans="1:12" x14ac:dyDescent="0.35">
      <c r="A369" s="93">
        <v>2085</v>
      </c>
      <c r="B369" s="103" t="s">
        <v>256</v>
      </c>
      <c r="C369" s="103">
        <v>93</v>
      </c>
      <c r="D369" s="103" t="s">
        <v>256</v>
      </c>
      <c r="E369" s="103" t="s">
        <v>96</v>
      </c>
      <c r="F369" s="103" t="s">
        <v>256</v>
      </c>
      <c r="G369" s="103">
        <v>2930</v>
      </c>
      <c r="H369" s="103" t="s">
        <v>256</v>
      </c>
      <c r="I369" s="103" t="s">
        <v>96</v>
      </c>
      <c r="J369" s="103" t="s">
        <v>256</v>
      </c>
      <c r="K369" s="103" t="s">
        <v>256</v>
      </c>
      <c r="L369" s="103" t="s">
        <v>256</v>
      </c>
    </row>
    <row r="370" spans="1:12" x14ac:dyDescent="0.35">
      <c r="A370" s="98">
        <v>2090</v>
      </c>
      <c r="B370" s="101" t="s">
        <v>256</v>
      </c>
      <c r="C370" s="101">
        <v>81</v>
      </c>
      <c r="D370" s="101" t="s">
        <v>256</v>
      </c>
      <c r="E370" s="101" t="s">
        <v>96</v>
      </c>
      <c r="F370" s="101" t="s">
        <v>256</v>
      </c>
      <c r="G370" s="101">
        <v>3080</v>
      </c>
      <c r="H370" s="101">
        <v>10</v>
      </c>
      <c r="I370" s="101" t="s">
        <v>96</v>
      </c>
      <c r="J370" s="101" t="s">
        <v>256</v>
      </c>
      <c r="K370" s="101" t="s">
        <v>256</v>
      </c>
      <c r="L370" s="101" t="s">
        <v>256</v>
      </c>
    </row>
    <row r="371" spans="1:12" x14ac:dyDescent="0.35">
      <c r="A371" s="93">
        <v>2095</v>
      </c>
      <c r="B371" s="103" t="s">
        <v>256</v>
      </c>
      <c r="C371" s="103">
        <v>58</v>
      </c>
      <c r="D371" s="103" t="s">
        <v>256</v>
      </c>
      <c r="E371" s="103" t="s">
        <v>96</v>
      </c>
      <c r="F371" s="103" t="s">
        <v>256</v>
      </c>
      <c r="G371" s="103">
        <v>3267</v>
      </c>
      <c r="H371" s="103">
        <v>42</v>
      </c>
      <c r="I371" s="103" t="s">
        <v>96</v>
      </c>
      <c r="J371" s="103" t="s">
        <v>256</v>
      </c>
      <c r="K371" s="103" t="s">
        <v>256</v>
      </c>
      <c r="L371" s="103" t="s">
        <v>256</v>
      </c>
    </row>
    <row r="372" spans="1:12" x14ac:dyDescent="0.35">
      <c r="A372" s="98">
        <v>2100</v>
      </c>
      <c r="B372" s="101" t="s">
        <v>256</v>
      </c>
      <c r="C372" s="101">
        <v>30</v>
      </c>
      <c r="D372" s="101" t="s">
        <v>256</v>
      </c>
      <c r="E372" s="101" t="s">
        <v>96</v>
      </c>
      <c r="F372" s="101" t="s">
        <v>256</v>
      </c>
      <c r="G372" s="101">
        <v>3511</v>
      </c>
      <c r="H372" s="101">
        <v>73</v>
      </c>
      <c r="I372" s="101" t="s">
        <v>96</v>
      </c>
      <c r="J372" s="101" t="s">
        <v>256</v>
      </c>
      <c r="K372" s="101" t="s">
        <v>256</v>
      </c>
      <c r="L372" s="101" t="s">
        <v>256</v>
      </c>
    </row>
    <row r="373" spans="1:12" x14ac:dyDescent="0.35">
      <c r="A373" s="93" t="s">
        <v>257</v>
      </c>
      <c r="B373" s="110">
        <v>2034</v>
      </c>
      <c r="C373" s="110" t="s">
        <v>201</v>
      </c>
      <c r="D373" s="110">
        <v>2035</v>
      </c>
      <c r="E373" s="110" t="s">
        <v>96</v>
      </c>
      <c r="F373" s="110">
        <v>2039</v>
      </c>
      <c r="G373" s="110" t="s">
        <v>201</v>
      </c>
      <c r="H373" s="110" t="s">
        <v>111</v>
      </c>
      <c r="I373" s="110" t="s">
        <v>96</v>
      </c>
      <c r="J373" s="110">
        <v>2031</v>
      </c>
      <c r="K373" s="110">
        <v>2032</v>
      </c>
      <c r="L373" s="110">
        <v>2031</v>
      </c>
    </row>
    <row r="374" spans="1:12" x14ac:dyDescent="0.35">
      <c r="A374" s="93" t="s">
        <v>258</v>
      </c>
      <c r="B374" s="110" t="s">
        <v>96</v>
      </c>
      <c r="C374" s="110" t="s">
        <v>96</v>
      </c>
      <c r="D374" s="110" t="s">
        <v>96</v>
      </c>
      <c r="E374" s="110" t="s">
        <v>96</v>
      </c>
      <c r="F374" s="110" t="s">
        <v>96</v>
      </c>
      <c r="G374" s="110" t="s">
        <v>96</v>
      </c>
      <c r="H374" s="110" t="s">
        <v>96</v>
      </c>
      <c r="I374" s="110" t="s">
        <v>96</v>
      </c>
      <c r="J374" s="110" t="s">
        <v>96</v>
      </c>
      <c r="K374" s="110" t="s">
        <v>96</v>
      </c>
      <c r="L374" s="110" t="s">
        <v>96</v>
      </c>
    </row>
    <row r="375" spans="1:12" x14ac:dyDescent="0.35">
      <c r="A375" s="93" t="s">
        <v>259</v>
      </c>
      <c r="B375" s="110" t="s">
        <v>96</v>
      </c>
      <c r="C375" s="110" t="s">
        <v>96</v>
      </c>
      <c r="D375" s="110" t="s">
        <v>96</v>
      </c>
      <c r="E375" s="110" t="s">
        <v>96</v>
      </c>
      <c r="F375" s="110" t="s">
        <v>96</v>
      </c>
      <c r="G375" s="110" t="s">
        <v>96</v>
      </c>
      <c r="H375" s="110" t="s">
        <v>96</v>
      </c>
      <c r="I375" s="110" t="s">
        <v>96</v>
      </c>
      <c r="J375" s="110" t="s">
        <v>96</v>
      </c>
      <c r="K375" s="110" t="s">
        <v>96</v>
      </c>
      <c r="L375" s="110" t="s">
        <v>96</v>
      </c>
    </row>
    <row r="376" spans="1:12" x14ac:dyDescent="0.35">
      <c r="A376" s="93" t="s">
        <v>260</v>
      </c>
      <c r="B376" s="110">
        <v>77</v>
      </c>
      <c r="C376" s="110" t="s">
        <v>201</v>
      </c>
      <c r="D376" s="110">
        <v>80</v>
      </c>
      <c r="E376" s="110" t="s">
        <v>96</v>
      </c>
      <c r="F376" s="110">
        <v>88</v>
      </c>
      <c r="G376" s="110" t="s">
        <v>201</v>
      </c>
      <c r="H376" s="110" t="s">
        <v>111</v>
      </c>
      <c r="I376" s="110" t="s">
        <v>96</v>
      </c>
      <c r="J376" s="110">
        <v>69</v>
      </c>
      <c r="K376" s="110">
        <v>88</v>
      </c>
      <c r="L376" s="110">
        <v>72</v>
      </c>
    </row>
    <row r="377" spans="1:12" x14ac:dyDescent="0.35">
      <c r="A377" s="93" t="s">
        <v>261</v>
      </c>
      <c r="B377" s="110" t="s">
        <v>96</v>
      </c>
      <c r="C377" s="110" t="s">
        <v>96</v>
      </c>
      <c r="D377" s="110" t="s">
        <v>96</v>
      </c>
      <c r="E377" s="110" t="s">
        <v>96</v>
      </c>
      <c r="F377" s="110" t="s">
        <v>96</v>
      </c>
      <c r="G377" s="110" t="s">
        <v>96</v>
      </c>
      <c r="H377" s="110" t="s">
        <v>96</v>
      </c>
      <c r="I377" s="110" t="s">
        <v>96</v>
      </c>
      <c r="J377" s="110" t="s">
        <v>96</v>
      </c>
      <c r="K377" s="110" t="s">
        <v>96</v>
      </c>
      <c r="L377" s="110" t="s">
        <v>96</v>
      </c>
    </row>
    <row r="378" spans="1:12" x14ac:dyDescent="0.35">
      <c r="A378" s="93" t="s">
        <v>262</v>
      </c>
      <c r="B378" s="110">
        <v>72</v>
      </c>
      <c r="C378" s="110" t="s">
        <v>201</v>
      </c>
      <c r="D378" s="110">
        <v>74</v>
      </c>
      <c r="E378" s="110" t="s">
        <v>96</v>
      </c>
      <c r="F378" s="110">
        <v>100</v>
      </c>
      <c r="G378" s="110" t="s">
        <v>201</v>
      </c>
      <c r="H378" s="110" t="s">
        <v>111</v>
      </c>
      <c r="I378" s="110" t="s">
        <v>96</v>
      </c>
      <c r="J378" s="110">
        <v>46</v>
      </c>
      <c r="K378" s="110">
        <v>66</v>
      </c>
      <c r="L378" s="110">
        <v>48</v>
      </c>
    </row>
    <row r="379" spans="1:12" x14ac:dyDescent="0.35">
      <c r="A379" s="93" t="s">
        <v>96</v>
      </c>
      <c r="B379" s="110" t="s">
        <v>96</v>
      </c>
      <c r="C379" s="110" t="s">
        <v>96</v>
      </c>
      <c r="D379" s="110" t="s">
        <v>96</v>
      </c>
      <c r="E379" s="110" t="s">
        <v>96</v>
      </c>
      <c r="F379" s="110" t="s">
        <v>96</v>
      </c>
      <c r="G379" s="110" t="s">
        <v>96</v>
      </c>
      <c r="H379" s="110" t="s">
        <v>96</v>
      </c>
      <c r="I379" s="110" t="s">
        <v>96</v>
      </c>
      <c r="J379" s="110" t="s">
        <v>96</v>
      </c>
      <c r="K379" s="110" t="s">
        <v>96</v>
      </c>
      <c r="L379" s="110" t="s">
        <v>96</v>
      </c>
    </row>
    <row r="380" spans="1:12" x14ac:dyDescent="0.35">
      <c r="A380" s="93" t="s">
        <v>96</v>
      </c>
      <c r="B380" s="110" t="s">
        <v>96</v>
      </c>
      <c r="C380" s="110" t="s">
        <v>96</v>
      </c>
      <c r="D380" s="110" t="s">
        <v>96</v>
      </c>
      <c r="E380" s="110" t="s">
        <v>96</v>
      </c>
      <c r="F380" s="110" t="s">
        <v>96</v>
      </c>
      <c r="G380" s="110" t="s">
        <v>96</v>
      </c>
      <c r="H380" s="110" t="s">
        <v>96</v>
      </c>
      <c r="I380" s="110" t="s">
        <v>96</v>
      </c>
      <c r="J380" s="110" t="s">
        <v>96</v>
      </c>
      <c r="K380" s="110" t="s">
        <v>96</v>
      </c>
      <c r="L380" s="110" t="s">
        <v>96</v>
      </c>
    </row>
    <row r="381" spans="1:12" ht="18.5" x14ac:dyDescent="0.35">
      <c r="A381" s="120" t="s">
        <v>263</v>
      </c>
    </row>
    <row r="382" spans="1:12" ht="18.5" x14ac:dyDescent="0.35">
      <c r="A382" s="120" t="s">
        <v>264</v>
      </c>
    </row>
    <row r="383" spans="1:12" ht="18.5" x14ac:dyDescent="0.35">
      <c r="A383" s="120" t="s">
        <v>265</v>
      </c>
    </row>
    <row r="384" spans="1:12" ht="18.5" x14ac:dyDescent="0.35">
      <c r="A384" s="120" t="s">
        <v>266</v>
      </c>
    </row>
    <row r="385" spans="1:12" x14ac:dyDescent="0.35">
      <c r="A385" s="7" t="s">
        <v>267</v>
      </c>
    </row>
    <row r="386" spans="1:12" x14ac:dyDescent="0.35">
      <c r="A386" s="7" t="s">
        <v>96</v>
      </c>
    </row>
    <row r="387" spans="1:12" x14ac:dyDescent="0.35">
      <c r="A387" s="7" t="s">
        <v>96</v>
      </c>
    </row>
    <row r="388" spans="1:12" x14ac:dyDescent="0.35">
      <c r="A388" s="7" t="s">
        <v>96</v>
      </c>
    </row>
    <row r="389" spans="1:12" x14ac:dyDescent="0.35">
      <c r="A389" s="7"/>
    </row>
    <row r="391" spans="1:12" x14ac:dyDescent="0.35">
      <c r="A391" s="191" t="s">
        <v>268</v>
      </c>
      <c r="B391" s="191"/>
      <c r="C391" s="191"/>
      <c r="D391" s="191"/>
      <c r="E391" s="191"/>
      <c r="F391" s="191"/>
      <c r="G391" s="191"/>
      <c r="H391" s="191"/>
      <c r="I391" s="191"/>
      <c r="J391" s="191"/>
      <c r="K391" s="191"/>
      <c r="L391" s="191"/>
    </row>
    <row r="392" spans="1:12" x14ac:dyDescent="0.35">
      <c r="A392" s="191" t="s">
        <v>269</v>
      </c>
      <c r="B392" s="191"/>
      <c r="C392" s="191"/>
      <c r="D392" s="191"/>
      <c r="E392" s="191"/>
      <c r="F392" s="191"/>
      <c r="G392" s="191"/>
      <c r="H392" s="191"/>
      <c r="I392" s="191"/>
      <c r="J392" s="191"/>
      <c r="K392" s="191"/>
      <c r="L392" s="191"/>
    </row>
    <row r="393" spans="1:12" ht="16" thickBot="1" x14ac:dyDescent="0.4">
      <c r="A393" s="192" t="s">
        <v>100</v>
      </c>
      <c r="B393" s="192"/>
      <c r="C393" s="192"/>
      <c r="D393" s="192"/>
      <c r="E393" s="192"/>
      <c r="F393" s="192"/>
      <c r="G393" s="192"/>
      <c r="H393" s="192"/>
      <c r="I393" s="192"/>
      <c r="J393" s="192"/>
      <c r="K393" s="192"/>
      <c r="L393" s="192"/>
    </row>
    <row r="394" spans="1:12" ht="16" thickBot="1" x14ac:dyDescent="0.4">
      <c r="D394" s="193" t="s">
        <v>270</v>
      </c>
      <c r="E394" s="193"/>
      <c r="F394" s="193"/>
      <c r="G394" s="7"/>
      <c r="H394" s="193" t="s">
        <v>271</v>
      </c>
      <c r="I394" s="193"/>
      <c r="J394" s="193"/>
      <c r="K394" s="7"/>
    </row>
    <row r="395" spans="1:12" x14ac:dyDescent="0.35">
      <c r="D395" s="89" t="s">
        <v>272</v>
      </c>
      <c r="E395" s="89" t="s">
        <v>273</v>
      </c>
      <c r="F395" s="107"/>
      <c r="G395" s="107"/>
      <c r="H395" s="107"/>
      <c r="I395" s="89" t="s">
        <v>274</v>
      </c>
      <c r="J395" s="107"/>
      <c r="K395" s="107"/>
      <c r="L395" s="89" t="s">
        <v>102</v>
      </c>
    </row>
    <row r="396" spans="1:12" ht="19" thickBot="1" x14ac:dyDescent="0.4">
      <c r="A396" s="192" t="s">
        <v>275</v>
      </c>
      <c r="B396" s="192"/>
      <c r="C396" s="124"/>
      <c r="D396" s="109" t="s">
        <v>276</v>
      </c>
      <c r="E396" s="90" t="s">
        <v>277</v>
      </c>
      <c r="F396" s="90" t="s">
        <v>2</v>
      </c>
      <c r="G396" s="109"/>
      <c r="H396" s="90" t="s">
        <v>278</v>
      </c>
      <c r="I396" s="90" t="s">
        <v>279</v>
      </c>
      <c r="J396" s="90" t="s">
        <v>2</v>
      </c>
      <c r="K396" s="109"/>
      <c r="L396" s="90" t="s">
        <v>280</v>
      </c>
    </row>
    <row r="397" spans="1:12" x14ac:dyDescent="0.35">
      <c r="A397" s="6" t="s">
        <v>281</v>
      </c>
      <c r="K397" s="7"/>
      <c r="L397" s="7"/>
    </row>
    <row r="398" spans="1:12" x14ac:dyDescent="0.35">
      <c r="A398" s="6" t="s">
        <v>95</v>
      </c>
      <c r="K398" s="7"/>
      <c r="L398" s="7"/>
    </row>
    <row r="399" spans="1:12" x14ac:dyDescent="0.35">
      <c r="A399" s="7"/>
      <c r="B399" s="133" t="s">
        <v>282</v>
      </c>
      <c r="C399" s="127"/>
      <c r="D399" s="133">
        <v>11.39</v>
      </c>
      <c r="E399" s="133">
        <v>1.1200000000000001</v>
      </c>
      <c r="F399" s="133">
        <v>12.51</v>
      </c>
      <c r="G399" s="133"/>
      <c r="H399" s="133">
        <v>14.27</v>
      </c>
      <c r="I399" s="133">
        <v>0.57999999999999996</v>
      </c>
      <c r="J399" s="133">
        <v>14.84</v>
      </c>
      <c r="K399" s="133"/>
      <c r="L399" s="133">
        <v>-2.33</v>
      </c>
    </row>
    <row r="400" spans="1:12" x14ac:dyDescent="0.35">
      <c r="A400" s="7"/>
      <c r="B400" s="134" t="s">
        <v>283</v>
      </c>
      <c r="D400" s="134">
        <v>11.46</v>
      </c>
      <c r="E400" s="134">
        <v>0.6</v>
      </c>
      <c r="F400" s="134">
        <v>12.06</v>
      </c>
      <c r="G400" s="134"/>
      <c r="H400" s="134">
        <v>14.81</v>
      </c>
      <c r="I400" s="134">
        <v>0.28000000000000003</v>
      </c>
      <c r="J400" s="134">
        <v>15.08</v>
      </c>
      <c r="K400" s="134"/>
      <c r="L400" s="134">
        <v>-3.02</v>
      </c>
    </row>
    <row r="401" spans="1:12" x14ac:dyDescent="0.35">
      <c r="A401" s="7"/>
      <c r="B401" s="133" t="s">
        <v>284</v>
      </c>
      <c r="C401" s="127"/>
      <c r="D401" s="133">
        <v>11.5</v>
      </c>
      <c r="E401" s="133">
        <v>0.44</v>
      </c>
      <c r="F401" s="133">
        <v>11.93</v>
      </c>
      <c r="G401" s="133"/>
      <c r="H401" s="133">
        <v>15.18</v>
      </c>
      <c r="I401" s="133">
        <v>0.16</v>
      </c>
      <c r="J401" s="133">
        <v>15.34</v>
      </c>
      <c r="K401" s="133"/>
      <c r="L401" s="133">
        <v>-3.41</v>
      </c>
    </row>
    <row r="402" spans="1:12" x14ac:dyDescent="0.35">
      <c r="A402" s="6" t="s">
        <v>97</v>
      </c>
      <c r="B402" s="135"/>
      <c r="D402" s="134"/>
      <c r="E402" s="134"/>
      <c r="F402" s="134"/>
      <c r="G402" s="134"/>
      <c r="H402" s="134"/>
      <c r="I402" s="134"/>
      <c r="J402" s="134"/>
      <c r="K402" s="134"/>
      <c r="L402" s="134"/>
    </row>
    <row r="403" spans="1:12" x14ac:dyDescent="0.35">
      <c r="A403" s="7"/>
      <c r="B403" s="134" t="s">
        <v>282</v>
      </c>
      <c r="D403" s="134">
        <v>11.3</v>
      </c>
      <c r="E403" s="134">
        <v>0.99</v>
      </c>
      <c r="F403" s="134">
        <v>12.29</v>
      </c>
      <c r="G403" s="134"/>
      <c r="H403" s="134">
        <v>12.6</v>
      </c>
      <c r="I403" s="134">
        <v>0.5</v>
      </c>
      <c r="J403" s="134">
        <v>13.11</v>
      </c>
      <c r="K403" s="134"/>
      <c r="L403" s="134">
        <v>-0.82</v>
      </c>
    </row>
    <row r="404" spans="1:12" x14ac:dyDescent="0.35">
      <c r="A404" s="7"/>
      <c r="B404" s="133" t="s">
        <v>283</v>
      </c>
      <c r="C404" s="127"/>
      <c r="D404" s="133">
        <v>11.31</v>
      </c>
      <c r="E404" s="133">
        <v>0.51</v>
      </c>
      <c r="F404" s="133">
        <v>11.82</v>
      </c>
      <c r="G404" s="133"/>
      <c r="H404" s="133">
        <v>12.36</v>
      </c>
      <c r="I404" s="133">
        <v>0.23</v>
      </c>
      <c r="J404" s="133">
        <v>12.59</v>
      </c>
      <c r="K404" s="133"/>
      <c r="L404" s="133">
        <v>-0.77</v>
      </c>
    </row>
    <row r="405" spans="1:12" x14ac:dyDescent="0.35">
      <c r="A405" s="7"/>
      <c r="B405" s="134" t="s">
        <v>284</v>
      </c>
      <c r="D405" s="134">
        <v>11.31</v>
      </c>
      <c r="E405" s="134">
        <v>0.35</v>
      </c>
      <c r="F405" s="134">
        <v>11.66</v>
      </c>
      <c r="G405" s="134"/>
      <c r="H405" s="134">
        <v>12.11</v>
      </c>
      <c r="I405" s="134">
        <v>0.14000000000000001</v>
      </c>
      <c r="J405" s="134">
        <v>12.25</v>
      </c>
      <c r="K405" s="134"/>
      <c r="L405" s="134">
        <v>-0.59</v>
      </c>
    </row>
    <row r="406" spans="1:12" x14ac:dyDescent="0.35">
      <c r="A406" s="6" t="s">
        <v>98</v>
      </c>
      <c r="B406" s="135"/>
      <c r="D406" s="134"/>
      <c r="E406" s="134"/>
      <c r="F406" s="134"/>
      <c r="G406" s="134"/>
      <c r="H406" s="134"/>
      <c r="I406" s="134"/>
      <c r="J406" s="134"/>
      <c r="K406" s="134"/>
      <c r="L406" s="134"/>
    </row>
    <row r="407" spans="1:12" x14ac:dyDescent="0.35">
      <c r="A407" s="7"/>
      <c r="B407" s="133" t="s">
        <v>282</v>
      </c>
      <c r="C407" s="127"/>
      <c r="D407" s="133">
        <v>11.51</v>
      </c>
      <c r="E407" s="133">
        <v>1.3</v>
      </c>
      <c r="F407" s="133">
        <v>12.81</v>
      </c>
      <c r="G407" s="133"/>
      <c r="H407" s="133">
        <v>16.36</v>
      </c>
      <c r="I407" s="133">
        <v>0.67</v>
      </c>
      <c r="J407" s="133">
        <v>17.03</v>
      </c>
      <c r="K407" s="133"/>
      <c r="L407" s="133">
        <v>-4.2300000000000004</v>
      </c>
    </row>
    <row r="408" spans="1:12" x14ac:dyDescent="0.35">
      <c r="A408" s="7"/>
      <c r="B408" s="134" t="s">
        <v>283</v>
      </c>
      <c r="D408" s="134">
        <v>11.65</v>
      </c>
      <c r="E408" s="134">
        <v>0.74</v>
      </c>
      <c r="F408" s="134">
        <v>12.39</v>
      </c>
      <c r="G408" s="134"/>
      <c r="H408" s="134">
        <v>18.11</v>
      </c>
      <c r="I408" s="134">
        <v>0.34</v>
      </c>
      <c r="J408" s="134">
        <v>18.45</v>
      </c>
      <c r="K408" s="134"/>
      <c r="L408" s="134">
        <v>-6.06</v>
      </c>
    </row>
    <row r="409" spans="1:12" x14ac:dyDescent="0.35">
      <c r="A409" s="7"/>
      <c r="B409" s="133" t="s">
        <v>284</v>
      </c>
      <c r="C409" s="127"/>
      <c r="D409" s="133">
        <v>11.75</v>
      </c>
      <c r="E409" s="133">
        <v>0.56000000000000005</v>
      </c>
      <c r="F409" s="133">
        <v>12.32</v>
      </c>
      <c r="G409" s="133"/>
      <c r="H409" s="133">
        <v>19.53</v>
      </c>
      <c r="I409" s="133">
        <v>0.2</v>
      </c>
      <c r="J409" s="133">
        <v>19.73</v>
      </c>
      <c r="K409" s="133"/>
      <c r="L409" s="133">
        <v>-7.41</v>
      </c>
    </row>
    <row r="410" spans="1:12" x14ac:dyDescent="0.35">
      <c r="A410" s="6" t="s">
        <v>285</v>
      </c>
      <c r="B410" s="135"/>
      <c r="D410" s="134"/>
      <c r="E410" s="134"/>
      <c r="F410" s="134"/>
      <c r="G410" s="134"/>
      <c r="H410" s="134"/>
      <c r="I410" s="134"/>
      <c r="J410" s="134"/>
      <c r="K410" s="134"/>
      <c r="L410" s="134"/>
    </row>
    <row r="411" spans="1:12" x14ac:dyDescent="0.35">
      <c r="A411" s="6" t="s">
        <v>95</v>
      </c>
      <c r="B411" s="135"/>
      <c r="D411" s="134"/>
      <c r="E411" s="134"/>
      <c r="F411" s="134"/>
      <c r="G411" s="134"/>
      <c r="H411" s="134"/>
      <c r="I411" s="134"/>
      <c r="J411" s="134"/>
      <c r="K411" s="134"/>
      <c r="L411" s="134"/>
    </row>
    <row r="412" spans="1:12" x14ac:dyDescent="0.35">
      <c r="A412" s="7"/>
      <c r="B412" s="134" t="s">
        <v>282</v>
      </c>
      <c r="D412" s="134">
        <v>1.82</v>
      </c>
      <c r="E412" s="134">
        <v>0.04</v>
      </c>
      <c r="F412" s="134">
        <v>1.86</v>
      </c>
      <c r="G412" s="134"/>
      <c r="H412" s="134">
        <v>1.7</v>
      </c>
      <c r="I412" s="134">
        <v>7.0000000000000007E-2</v>
      </c>
      <c r="J412" s="134">
        <v>1.78</v>
      </c>
      <c r="K412" s="134"/>
      <c r="L412" s="134">
        <v>0.09</v>
      </c>
    </row>
    <row r="413" spans="1:12" x14ac:dyDescent="0.35">
      <c r="A413" s="7"/>
      <c r="B413" s="133" t="s">
        <v>283</v>
      </c>
      <c r="C413" s="127"/>
      <c r="D413" s="133">
        <v>1.83</v>
      </c>
      <c r="E413" s="133">
        <v>0.02</v>
      </c>
      <c r="F413" s="133">
        <v>1.85</v>
      </c>
      <c r="G413" s="133"/>
      <c r="H413" s="133">
        <v>1.81</v>
      </c>
      <c r="I413" s="133">
        <v>0.03</v>
      </c>
      <c r="J413" s="133">
        <v>1.85</v>
      </c>
      <c r="K413" s="133"/>
      <c r="L413" s="133" t="s">
        <v>256</v>
      </c>
    </row>
    <row r="414" spans="1:12" x14ac:dyDescent="0.35">
      <c r="A414" s="7"/>
      <c r="B414" s="134" t="s">
        <v>284</v>
      </c>
      <c r="D414" s="134">
        <v>1.83</v>
      </c>
      <c r="E414" s="134">
        <v>0.02</v>
      </c>
      <c r="F414" s="134">
        <v>1.85</v>
      </c>
      <c r="G414" s="134"/>
      <c r="H414" s="134">
        <v>1.84</v>
      </c>
      <c r="I414" s="134">
        <v>0.02</v>
      </c>
      <c r="J414" s="134">
        <v>1.86</v>
      </c>
      <c r="K414" s="134"/>
      <c r="L414" s="134">
        <v>-0.01</v>
      </c>
    </row>
    <row r="415" spans="1:12" x14ac:dyDescent="0.35">
      <c r="A415" s="6" t="s">
        <v>97</v>
      </c>
      <c r="B415" s="135"/>
      <c r="D415" s="134"/>
      <c r="E415" s="134"/>
      <c r="F415" s="134"/>
      <c r="G415" s="134"/>
      <c r="H415" s="134"/>
      <c r="I415" s="134"/>
      <c r="J415" s="134"/>
      <c r="K415" s="134"/>
      <c r="L415" s="134"/>
    </row>
    <row r="416" spans="1:12" x14ac:dyDescent="0.35">
      <c r="A416" s="7"/>
      <c r="B416" s="133" t="s">
        <v>282</v>
      </c>
      <c r="C416" s="127"/>
      <c r="D416" s="133">
        <v>1.82</v>
      </c>
      <c r="E416" s="133">
        <v>0.04</v>
      </c>
      <c r="F416" s="133">
        <v>1.85</v>
      </c>
      <c r="G416" s="133"/>
      <c r="H416" s="133">
        <v>1.32</v>
      </c>
      <c r="I416" s="133">
        <v>0.05</v>
      </c>
      <c r="J416" s="133">
        <v>1.38</v>
      </c>
      <c r="K416" s="133"/>
      <c r="L416" s="133">
        <v>0.48</v>
      </c>
    </row>
    <row r="417" spans="1:12" x14ac:dyDescent="0.35">
      <c r="A417" s="7"/>
      <c r="B417" s="134" t="s">
        <v>283</v>
      </c>
      <c r="D417" s="134">
        <v>1.82</v>
      </c>
      <c r="E417" s="134">
        <v>0.02</v>
      </c>
      <c r="F417" s="134">
        <v>1.84</v>
      </c>
      <c r="G417" s="134"/>
      <c r="H417" s="134">
        <v>1.32</v>
      </c>
      <c r="I417" s="134">
        <v>0.02</v>
      </c>
      <c r="J417" s="134">
        <v>1.34</v>
      </c>
      <c r="K417" s="134"/>
      <c r="L417" s="134">
        <v>0.5</v>
      </c>
    </row>
    <row r="418" spans="1:12" x14ac:dyDescent="0.35">
      <c r="A418" s="7"/>
      <c r="B418" s="133" t="s">
        <v>284</v>
      </c>
      <c r="C418" s="127"/>
      <c r="D418" s="133">
        <v>1.82</v>
      </c>
      <c r="E418" s="133">
        <v>0.01</v>
      </c>
      <c r="F418" s="133">
        <v>1.83</v>
      </c>
      <c r="G418" s="133"/>
      <c r="H418" s="133">
        <v>1.3</v>
      </c>
      <c r="I418" s="133">
        <v>0.02</v>
      </c>
      <c r="J418" s="133">
        <v>1.32</v>
      </c>
      <c r="K418" s="133"/>
      <c r="L418" s="133">
        <v>0.52</v>
      </c>
    </row>
    <row r="419" spans="1:12" x14ac:dyDescent="0.35">
      <c r="A419" s="6" t="s">
        <v>98</v>
      </c>
      <c r="B419" s="135"/>
      <c r="D419" s="134"/>
      <c r="E419" s="134"/>
      <c r="F419" s="134"/>
      <c r="G419" s="134"/>
      <c r="H419" s="134"/>
      <c r="I419" s="134"/>
      <c r="J419" s="134"/>
      <c r="K419" s="134"/>
      <c r="L419" s="134"/>
    </row>
    <row r="420" spans="1:12" x14ac:dyDescent="0.35">
      <c r="A420" s="7"/>
      <c r="B420" s="134" t="s">
        <v>282</v>
      </c>
      <c r="D420" s="134">
        <v>1.83</v>
      </c>
      <c r="E420" s="134">
        <v>0.05</v>
      </c>
      <c r="F420" s="134">
        <v>1.88</v>
      </c>
      <c r="G420" s="134"/>
      <c r="H420" s="134">
        <v>2.16</v>
      </c>
      <c r="I420" s="134">
        <v>0.1</v>
      </c>
      <c r="J420" s="134">
        <v>2.2599999999999998</v>
      </c>
      <c r="K420" s="134"/>
      <c r="L420" s="134">
        <v>-0.38</v>
      </c>
    </row>
    <row r="421" spans="1:12" x14ac:dyDescent="0.35">
      <c r="A421" s="7"/>
      <c r="B421" s="133" t="s">
        <v>283</v>
      </c>
      <c r="C421" s="127"/>
      <c r="D421" s="133">
        <v>1.84</v>
      </c>
      <c r="E421" s="133">
        <v>0.03</v>
      </c>
      <c r="F421" s="133">
        <v>1.87</v>
      </c>
      <c r="G421" s="133"/>
      <c r="H421" s="133">
        <v>2.44</v>
      </c>
      <c r="I421" s="133">
        <v>0.04</v>
      </c>
      <c r="J421" s="133">
        <v>2.48</v>
      </c>
      <c r="K421" s="133"/>
      <c r="L421" s="133">
        <v>-0.62</v>
      </c>
    </row>
    <row r="422" spans="1:12" x14ac:dyDescent="0.35">
      <c r="A422" s="7"/>
      <c r="B422" s="134" t="s">
        <v>284</v>
      </c>
      <c r="D422" s="134">
        <v>1.84</v>
      </c>
      <c r="E422" s="134">
        <v>0.02</v>
      </c>
      <c r="F422" s="134">
        <v>1.86</v>
      </c>
      <c r="G422" s="134"/>
      <c r="H422" s="134">
        <v>2.52</v>
      </c>
      <c r="I422" s="134">
        <v>0.02</v>
      </c>
      <c r="J422" s="134">
        <v>2.54</v>
      </c>
      <c r="K422" s="134"/>
      <c r="L422" s="134">
        <v>-0.68</v>
      </c>
    </row>
    <row r="423" spans="1:12" x14ac:dyDescent="0.35">
      <c r="A423" s="6" t="s">
        <v>286</v>
      </c>
      <c r="B423" s="135"/>
      <c r="D423" s="134"/>
      <c r="E423" s="134"/>
      <c r="F423" s="134"/>
      <c r="G423" s="134"/>
      <c r="H423" s="134"/>
      <c r="I423" s="134"/>
      <c r="J423" s="134"/>
      <c r="K423" s="134"/>
      <c r="L423" s="134"/>
    </row>
    <row r="424" spans="1:12" x14ac:dyDescent="0.35">
      <c r="A424" s="6" t="s">
        <v>95</v>
      </c>
      <c r="B424" s="135"/>
      <c r="D424" s="134"/>
      <c r="E424" s="134"/>
      <c r="F424" s="134"/>
      <c r="G424" s="134"/>
      <c r="H424" s="134"/>
      <c r="I424" s="134"/>
      <c r="J424" s="134"/>
      <c r="K424" s="134"/>
      <c r="L424" s="134"/>
    </row>
    <row r="425" spans="1:12" x14ac:dyDescent="0.35">
      <c r="A425" s="7"/>
      <c r="B425" s="133" t="s">
        <v>282</v>
      </c>
      <c r="C425" s="127"/>
      <c r="D425" s="133">
        <v>13.22</v>
      </c>
      <c r="E425" s="133">
        <v>1.1599999999999999</v>
      </c>
      <c r="F425" s="133">
        <v>14.38</v>
      </c>
      <c r="G425" s="133"/>
      <c r="H425" s="133">
        <v>15.97</v>
      </c>
      <c r="I425" s="133">
        <v>0.65</v>
      </c>
      <c r="J425" s="133">
        <v>16.62</v>
      </c>
      <c r="K425" s="133"/>
      <c r="L425" s="133">
        <v>-2.2400000000000002</v>
      </c>
    </row>
    <row r="426" spans="1:12" x14ac:dyDescent="0.35">
      <c r="A426" s="7"/>
      <c r="B426" s="134" t="s">
        <v>283</v>
      </c>
      <c r="D426" s="134">
        <v>13.29</v>
      </c>
      <c r="E426" s="134">
        <v>0.62</v>
      </c>
      <c r="F426" s="134">
        <v>13.91</v>
      </c>
      <c r="G426" s="134"/>
      <c r="H426" s="134">
        <v>16.62</v>
      </c>
      <c r="I426" s="134">
        <v>0.31</v>
      </c>
      <c r="J426" s="134">
        <v>16.93</v>
      </c>
      <c r="K426" s="134"/>
      <c r="L426" s="134">
        <v>-3.02</v>
      </c>
    </row>
    <row r="427" spans="1:12" x14ac:dyDescent="0.35">
      <c r="A427" s="7"/>
      <c r="B427" s="133" t="s">
        <v>284</v>
      </c>
      <c r="C427" s="127"/>
      <c r="D427" s="133">
        <v>13.33</v>
      </c>
      <c r="E427" s="133">
        <v>0.45</v>
      </c>
      <c r="F427" s="133">
        <v>13.78</v>
      </c>
      <c r="G427" s="133"/>
      <c r="H427" s="133">
        <v>17.02</v>
      </c>
      <c r="I427" s="133">
        <v>0.18</v>
      </c>
      <c r="J427" s="133">
        <v>17.2</v>
      </c>
      <c r="K427" s="133"/>
      <c r="L427" s="133">
        <v>-3.42</v>
      </c>
    </row>
    <row r="428" spans="1:12" x14ac:dyDescent="0.35">
      <c r="A428" s="6" t="s">
        <v>97</v>
      </c>
      <c r="B428" s="135"/>
      <c r="D428" s="134"/>
      <c r="E428" s="134"/>
      <c r="F428" s="134"/>
      <c r="G428" s="134"/>
      <c r="H428" s="134"/>
      <c r="I428" s="134"/>
      <c r="J428" s="134"/>
      <c r="K428" s="134"/>
      <c r="L428" s="134"/>
    </row>
    <row r="429" spans="1:12" x14ac:dyDescent="0.35">
      <c r="A429" s="7"/>
      <c r="B429" s="134" t="s">
        <v>282</v>
      </c>
      <c r="D429" s="134">
        <v>13.11</v>
      </c>
      <c r="E429" s="134">
        <v>1.03</v>
      </c>
      <c r="F429" s="134">
        <v>14.14</v>
      </c>
      <c r="G429" s="134"/>
      <c r="H429" s="134">
        <v>13.93</v>
      </c>
      <c r="I429" s="134">
        <v>0.56000000000000005</v>
      </c>
      <c r="J429" s="134">
        <v>14.48</v>
      </c>
      <c r="K429" s="134"/>
      <c r="L429" s="134">
        <v>-0.34</v>
      </c>
    </row>
    <row r="430" spans="1:12" x14ac:dyDescent="0.35">
      <c r="A430" s="7"/>
      <c r="B430" s="133" t="s">
        <v>283</v>
      </c>
      <c r="C430" s="127"/>
      <c r="D430" s="133">
        <v>13.13</v>
      </c>
      <c r="E430" s="133">
        <v>0.53</v>
      </c>
      <c r="F430" s="133">
        <v>13.66</v>
      </c>
      <c r="G430" s="133"/>
      <c r="H430" s="133">
        <v>13.67</v>
      </c>
      <c r="I430" s="133">
        <v>0.25</v>
      </c>
      <c r="J430" s="133">
        <v>13.93</v>
      </c>
      <c r="K430" s="133"/>
      <c r="L430" s="133">
        <v>-0.27</v>
      </c>
    </row>
    <row r="431" spans="1:12" x14ac:dyDescent="0.35">
      <c r="A431" s="7"/>
      <c r="B431" s="134" t="s">
        <v>284</v>
      </c>
      <c r="D431" s="134">
        <v>13.13</v>
      </c>
      <c r="E431" s="134">
        <v>0.36</v>
      </c>
      <c r="F431" s="134">
        <v>13.5</v>
      </c>
      <c r="G431" s="134"/>
      <c r="H431" s="134">
        <v>13.41</v>
      </c>
      <c r="I431" s="134">
        <v>0.15</v>
      </c>
      <c r="J431" s="134">
        <v>13.56</v>
      </c>
      <c r="K431" s="134"/>
      <c r="L431" s="134">
        <v>-7.0000000000000007E-2</v>
      </c>
    </row>
    <row r="432" spans="1:12" x14ac:dyDescent="0.35">
      <c r="A432" s="6" t="s">
        <v>98</v>
      </c>
      <c r="B432" s="135"/>
      <c r="D432" s="134"/>
      <c r="E432" s="134"/>
      <c r="F432" s="134"/>
      <c r="G432" s="134"/>
      <c r="H432" s="134"/>
      <c r="I432" s="134"/>
      <c r="J432" s="134"/>
      <c r="K432" s="134"/>
      <c r="L432" s="134"/>
    </row>
    <row r="433" spans="1:12" x14ac:dyDescent="0.35">
      <c r="A433" s="7"/>
      <c r="B433" s="133" t="s">
        <v>282</v>
      </c>
      <c r="C433" s="127"/>
      <c r="D433" s="133">
        <v>13.34</v>
      </c>
      <c r="E433" s="133">
        <v>1.34</v>
      </c>
      <c r="F433" s="133">
        <v>14.69</v>
      </c>
      <c r="G433" s="133"/>
      <c r="H433" s="133">
        <v>18.52</v>
      </c>
      <c r="I433" s="133">
        <v>0.77</v>
      </c>
      <c r="J433" s="133">
        <v>19.29</v>
      </c>
      <c r="K433" s="133"/>
      <c r="L433" s="133">
        <v>-4.6100000000000003</v>
      </c>
    </row>
    <row r="434" spans="1:12" x14ac:dyDescent="0.35">
      <c r="A434" s="7"/>
      <c r="B434" s="134" t="s">
        <v>283</v>
      </c>
      <c r="D434" s="134">
        <v>13.49</v>
      </c>
      <c r="E434" s="134">
        <v>0.76</v>
      </c>
      <c r="F434" s="134">
        <v>14.25</v>
      </c>
      <c r="G434" s="134"/>
      <c r="H434" s="134">
        <v>20.56</v>
      </c>
      <c r="I434" s="134">
        <v>0.38</v>
      </c>
      <c r="J434" s="134">
        <v>20.93</v>
      </c>
      <c r="K434" s="134"/>
      <c r="L434" s="134">
        <v>-6.68</v>
      </c>
    </row>
    <row r="435" spans="1:12" ht="16" thickBot="1" x14ac:dyDescent="0.4">
      <c r="A435" s="108"/>
      <c r="B435" s="136" t="s">
        <v>284</v>
      </c>
      <c r="C435" s="137"/>
      <c r="D435" s="136">
        <v>13.6</v>
      </c>
      <c r="E435" s="136">
        <v>0.57999999999999996</v>
      </c>
      <c r="F435" s="136">
        <v>14.18</v>
      </c>
      <c r="G435" s="136"/>
      <c r="H435" s="136">
        <v>22.05</v>
      </c>
      <c r="I435" s="136">
        <v>0.22</v>
      </c>
      <c r="J435" s="136">
        <v>22.27</v>
      </c>
      <c r="K435" s="136"/>
      <c r="L435" s="136">
        <v>-8.09</v>
      </c>
    </row>
    <row r="436" spans="1:12" x14ac:dyDescent="0.35">
      <c r="D436" s="138"/>
      <c r="E436" s="138"/>
      <c r="F436" s="138"/>
      <c r="G436" s="138"/>
      <c r="H436" s="138"/>
      <c r="I436" s="138"/>
      <c r="J436" s="138"/>
      <c r="K436" s="138"/>
      <c r="L436" s="138"/>
    </row>
    <row r="437" spans="1:12" x14ac:dyDescent="0.35">
      <c r="D437" s="138"/>
      <c r="E437" s="138"/>
      <c r="F437" s="138"/>
      <c r="G437" s="138"/>
      <c r="H437" s="138"/>
      <c r="I437" s="138"/>
      <c r="J437" s="138"/>
      <c r="K437" s="138"/>
      <c r="L437" s="138"/>
    </row>
    <row r="438" spans="1:12" ht="18.5" x14ac:dyDescent="0.35">
      <c r="A438" s="120" t="s">
        <v>287</v>
      </c>
    </row>
    <row r="439" spans="1:12" ht="18.5" x14ac:dyDescent="0.35">
      <c r="A439" s="120" t="s">
        <v>288</v>
      </c>
    </row>
    <row r="440" spans="1:12" x14ac:dyDescent="0.35">
      <c r="A440" s="7" t="s">
        <v>161</v>
      </c>
    </row>
    <row r="441" spans="1:12" x14ac:dyDescent="0.35">
      <c r="A441" s="7" t="s">
        <v>96</v>
      </c>
    </row>
    <row r="442" spans="1:12" x14ac:dyDescent="0.35">
      <c r="A442" s="7" t="s">
        <v>96</v>
      </c>
    </row>
    <row r="443" spans="1:12" x14ac:dyDescent="0.35">
      <c r="A443" s="7" t="s">
        <v>96</v>
      </c>
    </row>
    <row r="444" spans="1:12" x14ac:dyDescent="0.35">
      <c r="A444" s="7" t="s">
        <v>96</v>
      </c>
    </row>
    <row r="445" spans="1:12" x14ac:dyDescent="0.35">
      <c r="A445" s="7" t="s">
        <v>96</v>
      </c>
    </row>
    <row r="446" spans="1:12" x14ac:dyDescent="0.35">
      <c r="A446" s="191" t="s">
        <v>289</v>
      </c>
      <c r="B446" s="191"/>
      <c r="C446" s="191"/>
      <c r="D446" s="191"/>
      <c r="E446" s="191"/>
      <c r="F446" s="191"/>
      <c r="G446" s="191"/>
      <c r="H446" s="191"/>
      <c r="I446" s="191"/>
      <c r="J446" s="191"/>
    </row>
    <row r="447" spans="1:12" ht="16" thickBot="1" x14ac:dyDescent="0.4">
      <c r="A447" s="190" t="s">
        <v>290</v>
      </c>
      <c r="B447" s="190"/>
      <c r="C447" s="190"/>
      <c r="D447" s="190"/>
      <c r="E447" s="190"/>
      <c r="F447" s="190"/>
      <c r="G447" s="190"/>
      <c r="H447" s="190"/>
      <c r="I447" s="190"/>
      <c r="J447" s="190"/>
    </row>
    <row r="448" spans="1:12" ht="16" thickBot="1" x14ac:dyDescent="0.4">
      <c r="A448" s="139"/>
      <c r="B448" s="139"/>
      <c r="C448" s="140" t="s">
        <v>179</v>
      </c>
      <c r="D448" s="139"/>
      <c r="E448" s="139"/>
      <c r="F448" s="139"/>
      <c r="G448" s="139"/>
      <c r="H448" s="141" t="s">
        <v>3</v>
      </c>
      <c r="I448" s="141" t="s">
        <v>4</v>
      </c>
      <c r="J448" s="141" t="s">
        <v>196</v>
      </c>
    </row>
    <row r="449" spans="1:10" x14ac:dyDescent="0.35">
      <c r="A449" s="6" t="s">
        <v>291</v>
      </c>
      <c r="H449" s="89"/>
      <c r="I449" s="89"/>
      <c r="J449" s="89"/>
    </row>
    <row r="450" spans="1:10" x14ac:dyDescent="0.35">
      <c r="A450" s="7"/>
      <c r="B450" s="128" t="s">
        <v>292</v>
      </c>
      <c r="C450" s="128" t="s">
        <v>293</v>
      </c>
      <c r="D450" s="127"/>
      <c r="E450" s="127"/>
      <c r="F450" s="127"/>
      <c r="G450" s="127"/>
      <c r="H450" s="142">
        <v>66872</v>
      </c>
      <c r="I450" s="142">
        <v>11356</v>
      </c>
      <c r="J450" s="142">
        <v>78227</v>
      </c>
    </row>
    <row r="451" spans="1:10" x14ac:dyDescent="0.35">
      <c r="A451" s="7"/>
      <c r="B451" s="7" t="s">
        <v>294</v>
      </c>
      <c r="C451" s="7" t="s">
        <v>295</v>
      </c>
      <c r="H451" s="112" t="s">
        <v>185</v>
      </c>
      <c r="I451" s="112" t="s">
        <v>185</v>
      </c>
      <c r="J451" s="112" t="s">
        <v>185</v>
      </c>
    </row>
    <row r="452" spans="1:10" x14ac:dyDescent="0.35">
      <c r="A452" s="7"/>
      <c r="B452" s="128" t="s">
        <v>296</v>
      </c>
      <c r="C452" s="128" t="s">
        <v>297</v>
      </c>
      <c r="D452" s="127"/>
      <c r="E452" s="127"/>
      <c r="F452" s="127"/>
      <c r="G452" s="127"/>
      <c r="H452" s="115">
        <v>5738</v>
      </c>
      <c r="I452" s="115">
        <v>206</v>
      </c>
      <c r="J452" s="115">
        <v>5944</v>
      </c>
    </row>
    <row r="453" spans="1:10" x14ac:dyDescent="0.35">
      <c r="A453" s="7"/>
      <c r="B453" s="7" t="s">
        <v>298</v>
      </c>
      <c r="C453" s="7" t="s">
        <v>299</v>
      </c>
      <c r="H453" s="112">
        <v>72610</v>
      </c>
      <c r="I453" s="112">
        <v>11562</v>
      </c>
      <c r="J453" s="112">
        <v>84172</v>
      </c>
    </row>
    <row r="454" spans="1:10" x14ac:dyDescent="0.35">
      <c r="A454" s="7"/>
      <c r="B454" s="128" t="s">
        <v>300</v>
      </c>
      <c r="C454" s="128" t="s">
        <v>301</v>
      </c>
      <c r="D454" s="127"/>
      <c r="E454" s="127"/>
      <c r="F454" s="127"/>
      <c r="G454" s="127"/>
      <c r="H454" s="115">
        <v>95868</v>
      </c>
      <c r="I454" s="115">
        <v>11605</v>
      </c>
      <c r="J454" s="115">
        <v>107473</v>
      </c>
    </row>
    <row r="455" spans="1:10" x14ac:dyDescent="0.35">
      <c r="A455" s="7"/>
      <c r="B455" s="7" t="s">
        <v>302</v>
      </c>
      <c r="C455" s="7" t="s">
        <v>303</v>
      </c>
      <c r="H455" s="112">
        <v>23258</v>
      </c>
      <c r="I455" s="112">
        <v>43</v>
      </c>
      <c r="J455" s="112">
        <v>23301</v>
      </c>
    </row>
    <row r="456" spans="1:10" x14ac:dyDescent="0.35">
      <c r="A456" s="7"/>
      <c r="B456" s="128" t="s">
        <v>304</v>
      </c>
      <c r="C456" s="128" t="s">
        <v>305</v>
      </c>
      <c r="D456" s="127"/>
      <c r="E456" s="127"/>
      <c r="F456" s="127"/>
      <c r="G456" s="127"/>
      <c r="H456" s="115">
        <v>2753</v>
      </c>
      <c r="I456" s="115">
        <v>99</v>
      </c>
      <c r="J456" s="115">
        <v>2852</v>
      </c>
    </row>
    <row r="457" spans="1:10" x14ac:dyDescent="0.35">
      <c r="A457" s="7"/>
      <c r="B457" s="7" t="s">
        <v>306</v>
      </c>
      <c r="C457" s="7" t="s">
        <v>307</v>
      </c>
      <c r="H457" s="112">
        <v>20505</v>
      </c>
      <c r="I457" s="112">
        <v>-56</v>
      </c>
      <c r="J457" s="112">
        <v>20449</v>
      </c>
    </row>
    <row r="458" spans="1:10" ht="18.5" x14ac:dyDescent="0.35">
      <c r="A458" s="7"/>
      <c r="B458" s="128" t="s">
        <v>308</v>
      </c>
      <c r="C458" s="128" t="s">
        <v>309</v>
      </c>
      <c r="D458" s="127"/>
      <c r="E458" s="127"/>
      <c r="F458" s="127"/>
      <c r="G458" s="127"/>
      <c r="H458" s="115">
        <v>1026</v>
      </c>
      <c r="I458" s="115">
        <v>128</v>
      </c>
      <c r="J458" s="115">
        <v>1154</v>
      </c>
    </row>
    <row r="459" spans="1:10" x14ac:dyDescent="0.35">
      <c r="A459" s="7"/>
      <c r="B459" s="7" t="s">
        <v>310</v>
      </c>
      <c r="C459" s="7" t="s">
        <v>311</v>
      </c>
      <c r="H459" s="112">
        <v>-21531</v>
      </c>
      <c r="I459" s="112">
        <v>-72</v>
      </c>
      <c r="J459" s="112">
        <v>-21603</v>
      </c>
    </row>
    <row r="460" spans="1:10" x14ac:dyDescent="0.35">
      <c r="C460" s="7" t="s">
        <v>312</v>
      </c>
      <c r="H460" s="112"/>
      <c r="I460" s="112"/>
      <c r="J460" s="112"/>
    </row>
    <row r="461" spans="1:10" x14ac:dyDescent="0.35">
      <c r="A461" s="7"/>
      <c r="B461" s="128" t="s">
        <v>313</v>
      </c>
      <c r="C461" s="128" t="s">
        <v>314</v>
      </c>
      <c r="D461" s="127"/>
      <c r="E461" s="127"/>
      <c r="F461" s="127"/>
      <c r="G461" s="127"/>
      <c r="H461" s="115">
        <v>631589</v>
      </c>
      <c r="I461" s="115">
        <v>631589</v>
      </c>
      <c r="J461" s="115">
        <v>631589</v>
      </c>
    </row>
    <row r="462" spans="1:10" x14ac:dyDescent="0.35">
      <c r="A462" s="6" t="s">
        <v>315</v>
      </c>
      <c r="H462" s="112"/>
      <c r="I462" s="112"/>
      <c r="J462" s="112"/>
    </row>
    <row r="463" spans="1:10" ht="16" thickBot="1" x14ac:dyDescent="0.4">
      <c r="A463" s="108"/>
      <c r="B463" s="108" t="s">
        <v>316</v>
      </c>
      <c r="C463" s="124"/>
      <c r="D463" s="124"/>
      <c r="E463" s="124"/>
      <c r="F463" s="124"/>
      <c r="G463" s="124"/>
      <c r="H463" s="143">
        <v>-3.41</v>
      </c>
      <c r="I463" s="143">
        <v>-0.01</v>
      </c>
      <c r="J463" s="143">
        <v>-3.42</v>
      </c>
    </row>
    <row r="466" spans="1:8" ht="18.5" x14ac:dyDescent="0.35">
      <c r="A466" s="120" t="s">
        <v>317</v>
      </c>
    </row>
    <row r="467" spans="1:8" ht="18.5" x14ac:dyDescent="0.35">
      <c r="A467" s="120" t="s">
        <v>318</v>
      </c>
    </row>
    <row r="468" spans="1:8" x14ac:dyDescent="0.35">
      <c r="A468" s="7" t="s">
        <v>161</v>
      </c>
    </row>
    <row r="469" spans="1:8" x14ac:dyDescent="0.35">
      <c r="A469" s="7" t="s">
        <v>96</v>
      </c>
    </row>
    <row r="470" spans="1:8" x14ac:dyDescent="0.35">
      <c r="A470" s="7" t="s">
        <v>96</v>
      </c>
    </row>
    <row r="471" spans="1:8" x14ac:dyDescent="0.35">
      <c r="A471" s="7" t="s">
        <v>96</v>
      </c>
    </row>
    <row r="472" spans="1:8" x14ac:dyDescent="0.35">
      <c r="A472" s="7" t="s">
        <v>96</v>
      </c>
    </row>
    <row r="473" spans="1:8" x14ac:dyDescent="0.35">
      <c r="A473" s="7" t="s">
        <v>96</v>
      </c>
    </row>
    <row r="474" spans="1:8" x14ac:dyDescent="0.35">
      <c r="A474" s="191" t="s">
        <v>319</v>
      </c>
      <c r="B474" s="191"/>
      <c r="C474" s="191"/>
      <c r="D474" s="191"/>
      <c r="E474" s="191"/>
      <c r="F474" s="191"/>
      <c r="G474" s="191"/>
      <c r="H474" s="191"/>
    </row>
    <row r="475" spans="1:8" x14ac:dyDescent="0.35">
      <c r="A475" s="191" t="s">
        <v>320</v>
      </c>
      <c r="B475" s="191"/>
      <c r="C475" s="191"/>
      <c r="D475" s="191"/>
      <c r="E475" s="191"/>
      <c r="F475" s="191"/>
      <c r="G475" s="191"/>
      <c r="H475" s="191"/>
    </row>
    <row r="476" spans="1:8" ht="16" thickBot="1" x14ac:dyDescent="0.4">
      <c r="A476" s="192" t="s">
        <v>100</v>
      </c>
      <c r="B476" s="192"/>
      <c r="C476" s="192"/>
      <c r="D476" s="192"/>
      <c r="E476" s="192"/>
      <c r="F476" s="192"/>
      <c r="G476" s="192"/>
      <c r="H476" s="192"/>
    </row>
    <row r="477" spans="1:8" ht="16" thickBot="1" x14ac:dyDescent="0.4">
      <c r="A477" s="139"/>
      <c r="B477" s="140" t="s">
        <v>179</v>
      </c>
      <c r="C477" s="139"/>
      <c r="D477" s="139"/>
      <c r="E477" s="139"/>
      <c r="F477" s="141" t="s">
        <v>254</v>
      </c>
      <c r="G477" s="141" t="s">
        <v>4</v>
      </c>
      <c r="H477" s="141" t="s">
        <v>255</v>
      </c>
    </row>
    <row r="478" spans="1:8" x14ac:dyDescent="0.35">
      <c r="A478" s="7" t="s">
        <v>321</v>
      </c>
    </row>
    <row r="479" spans="1:8" x14ac:dyDescent="0.35">
      <c r="A479" s="7"/>
      <c r="B479" s="128" t="s">
        <v>322</v>
      </c>
      <c r="C479" s="127"/>
      <c r="D479" s="127"/>
      <c r="E479" s="127"/>
      <c r="F479" s="133">
        <v>11.93</v>
      </c>
      <c r="G479" s="133">
        <v>1.85</v>
      </c>
      <c r="H479" s="133">
        <v>13.78</v>
      </c>
    </row>
    <row r="480" spans="1:8" x14ac:dyDescent="0.35">
      <c r="A480" s="7"/>
      <c r="B480" s="7" t="s">
        <v>323</v>
      </c>
      <c r="F480" s="134">
        <v>15.39</v>
      </c>
      <c r="G480" s="134">
        <v>1.92</v>
      </c>
      <c r="H480" s="134">
        <v>17.309999999999999</v>
      </c>
    </row>
    <row r="481" spans="1:8" x14ac:dyDescent="0.35">
      <c r="A481" s="7"/>
      <c r="B481" s="128" t="s">
        <v>324</v>
      </c>
      <c r="C481" s="127"/>
      <c r="D481" s="127"/>
      <c r="E481" s="127"/>
      <c r="F481" s="144">
        <v>-3.46</v>
      </c>
      <c r="G481" s="144">
        <v>-0.08</v>
      </c>
      <c r="H481" s="144">
        <v>-3.54</v>
      </c>
    </row>
    <row r="482" spans="1:8" x14ac:dyDescent="0.35">
      <c r="A482" s="6" t="s">
        <v>325</v>
      </c>
      <c r="F482" s="134"/>
      <c r="G482" s="134"/>
      <c r="H482" s="134"/>
    </row>
    <row r="483" spans="1:8" x14ac:dyDescent="0.35">
      <c r="A483" s="7"/>
      <c r="B483" s="7" t="s">
        <v>326</v>
      </c>
      <c r="F483" s="134">
        <v>0</v>
      </c>
      <c r="G483" s="134">
        <v>0</v>
      </c>
      <c r="H483" s="134">
        <v>0</v>
      </c>
    </row>
    <row r="484" spans="1:8" ht="18.5" x14ac:dyDescent="0.35">
      <c r="A484" s="7"/>
      <c r="B484" s="128" t="s">
        <v>327</v>
      </c>
      <c r="C484" s="127"/>
      <c r="D484" s="127"/>
      <c r="E484" s="127"/>
      <c r="F484" s="133">
        <v>-0.05</v>
      </c>
      <c r="G484" s="133">
        <v>-0.01</v>
      </c>
      <c r="H484" s="133">
        <v>-0.06</v>
      </c>
    </row>
    <row r="485" spans="1:8" x14ac:dyDescent="0.35">
      <c r="A485" s="7"/>
      <c r="B485" s="7" t="s">
        <v>187</v>
      </c>
      <c r="F485" s="134">
        <v>-0.04</v>
      </c>
      <c r="G485" s="134">
        <v>0</v>
      </c>
      <c r="H485" s="134">
        <v>-0.04</v>
      </c>
    </row>
    <row r="486" spans="1:8" x14ac:dyDescent="0.35">
      <c r="A486" s="7"/>
      <c r="B486" s="128" t="s">
        <v>188</v>
      </c>
      <c r="C486" s="127"/>
      <c r="D486" s="127"/>
      <c r="E486" s="127"/>
      <c r="F486" s="133">
        <v>0.13</v>
      </c>
      <c r="G486" s="133">
        <v>0</v>
      </c>
      <c r="H486" s="133">
        <v>0.13</v>
      </c>
    </row>
    <row r="487" spans="1:8" x14ac:dyDescent="0.35">
      <c r="A487" s="7"/>
      <c r="B487" s="7" t="s">
        <v>328</v>
      </c>
      <c r="F487" s="134">
        <v>0</v>
      </c>
      <c r="G487" s="134">
        <v>0.08</v>
      </c>
      <c r="H487" s="134">
        <v>7.0000000000000007E-2</v>
      </c>
    </row>
    <row r="488" spans="1:8" x14ac:dyDescent="0.35">
      <c r="A488" s="7"/>
      <c r="B488" s="128" t="s">
        <v>329</v>
      </c>
      <c r="C488" s="127"/>
      <c r="D488" s="127"/>
      <c r="E488" s="127"/>
      <c r="F488" s="133">
        <v>0.01</v>
      </c>
      <c r="G488" s="133">
        <v>0</v>
      </c>
      <c r="H488" s="133">
        <v>0.01</v>
      </c>
    </row>
    <row r="489" spans="1:8" x14ac:dyDescent="0.35">
      <c r="A489" s="7"/>
      <c r="B489" s="145" t="s">
        <v>330</v>
      </c>
      <c r="F489" s="146">
        <v>0.05</v>
      </c>
      <c r="G489" s="146">
        <v>7.0000000000000007E-2</v>
      </c>
      <c r="H489" s="146">
        <v>0.12</v>
      </c>
    </row>
    <row r="490" spans="1:8" x14ac:dyDescent="0.35">
      <c r="A490" s="6" t="s">
        <v>331</v>
      </c>
      <c r="F490" s="134"/>
      <c r="G490" s="134"/>
      <c r="H490" s="134"/>
    </row>
    <row r="491" spans="1:8" x14ac:dyDescent="0.35">
      <c r="A491" s="7"/>
      <c r="B491" s="128" t="s">
        <v>324</v>
      </c>
      <c r="C491" s="127"/>
      <c r="D491" s="127"/>
      <c r="E491" s="127"/>
      <c r="F491" s="133">
        <v>-3.41</v>
      </c>
      <c r="G491" s="133">
        <v>-0.01</v>
      </c>
      <c r="H491" s="133">
        <v>-3.42</v>
      </c>
    </row>
    <row r="492" spans="1:8" x14ac:dyDescent="0.35">
      <c r="A492" s="7"/>
      <c r="B492" s="7" t="s">
        <v>322</v>
      </c>
      <c r="F492" s="134">
        <v>11.93</v>
      </c>
      <c r="G492" s="134">
        <v>1.85</v>
      </c>
      <c r="H492" s="134">
        <v>13.78</v>
      </c>
    </row>
    <row r="493" spans="1:8" ht="16" thickBot="1" x14ac:dyDescent="0.4">
      <c r="A493" s="108"/>
      <c r="B493" s="147" t="s">
        <v>323</v>
      </c>
      <c r="C493" s="137"/>
      <c r="D493" s="137"/>
      <c r="E493" s="137"/>
      <c r="F493" s="136">
        <v>15.34</v>
      </c>
      <c r="G493" s="136">
        <v>1.86</v>
      </c>
      <c r="H493" s="136">
        <v>17.2</v>
      </c>
    </row>
    <row r="496" spans="1:8" ht="18.5" x14ac:dyDescent="0.35">
      <c r="A496" s="120" t="s">
        <v>332</v>
      </c>
    </row>
    <row r="497" spans="1:1" x14ac:dyDescent="0.35">
      <c r="A497" s="7" t="s">
        <v>161</v>
      </c>
    </row>
    <row r="498" spans="1:1" x14ac:dyDescent="0.35">
      <c r="A498" s="7" t="s">
        <v>96</v>
      </c>
    </row>
    <row r="499" spans="1:1" x14ac:dyDescent="0.35">
      <c r="A499" s="7" t="s">
        <v>96</v>
      </c>
    </row>
    <row r="500" spans="1:1" x14ac:dyDescent="0.35">
      <c r="A500" s="7" t="s">
        <v>96</v>
      </c>
    </row>
    <row r="501" spans="1:1" x14ac:dyDescent="0.35">
      <c r="A501" s="7" t="s">
        <v>96</v>
      </c>
    </row>
    <row r="502" spans="1:1" x14ac:dyDescent="0.35">
      <c r="A502" s="7" t="s">
        <v>96</v>
      </c>
    </row>
    <row r="503" spans="1:1" x14ac:dyDescent="0.35">
      <c r="A503" s="7" t="s">
        <v>96</v>
      </c>
    </row>
    <row r="504" spans="1:1" x14ac:dyDescent="0.35">
      <c r="A504" s="7" t="s">
        <v>96</v>
      </c>
    </row>
    <row r="505" spans="1:1" x14ac:dyDescent="0.35">
      <c r="A505" s="7" t="s">
        <v>96</v>
      </c>
    </row>
  </sheetData>
  <mergeCells count="29">
    <mergeCell ref="A446:J446"/>
    <mergeCell ref="A447:J447"/>
    <mergeCell ref="A474:H474"/>
    <mergeCell ref="A475:H475"/>
    <mergeCell ref="A476:H476"/>
    <mergeCell ref="A396:B396"/>
    <mergeCell ref="D247:F247"/>
    <mergeCell ref="A344:L344"/>
    <mergeCell ref="A345:L345"/>
    <mergeCell ref="B346:D346"/>
    <mergeCell ref="F346:H346"/>
    <mergeCell ref="J346:L346"/>
    <mergeCell ref="A391:L391"/>
    <mergeCell ref="A392:L392"/>
    <mergeCell ref="A393:L393"/>
    <mergeCell ref="D394:F394"/>
    <mergeCell ref="H394:J394"/>
    <mergeCell ref="A245:H245"/>
    <mergeCell ref="A2:M2"/>
    <mergeCell ref="A3:M3"/>
    <mergeCell ref="A4:M4"/>
    <mergeCell ref="C5:E5"/>
    <mergeCell ref="G5:I5"/>
    <mergeCell ref="K5:M5"/>
    <mergeCell ref="A131:P131"/>
    <mergeCell ref="A132:P132"/>
    <mergeCell ref="C133:F133"/>
    <mergeCell ref="H133:K133"/>
    <mergeCell ref="M133:P13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9A050-409F-474C-A2D2-504B36559BC3}">
  <dimension ref="A1:H88"/>
  <sheetViews>
    <sheetView workbookViewId="0"/>
  </sheetViews>
  <sheetFormatPr defaultRowHeight="14.5" x14ac:dyDescent="0.35"/>
  <cols>
    <col min="1" max="8" width="15.6328125" customWidth="1"/>
  </cols>
  <sheetData>
    <row r="1" spans="1:8" ht="15.5" x14ac:dyDescent="0.35">
      <c r="A1" s="87"/>
      <c r="H1" s="6"/>
    </row>
    <row r="2" spans="1:8" ht="15.5" x14ac:dyDescent="0.35">
      <c r="A2" s="191" t="s">
        <v>76</v>
      </c>
      <c r="B2" s="191"/>
      <c r="C2" s="191"/>
      <c r="D2" s="191"/>
      <c r="E2" s="191"/>
      <c r="F2" s="191"/>
      <c r="G2" s="191"/>
      <c r="H2" s="191"/>
    </row>
    <row r="3" spans="1:8" ht="16" thickBot="1" x14ac:dyDescent="0.4">
      <c r="A3" s="192" t="s">
        <v>77</v>
      </c>
      <c r="B3" s="192"/>
      <c r="C3" s="192"/>
      <c r="D3" s="192"/>
      <c r="E3" s="192"/>
      <c r="F3" s="192"/>
      <c r="G3" s="192"/>
      <c r="H3" s="192"/>
    </row>
    <row r="4" spans="1:8" ht="15.5" x14ac:dyDescent="0.35">
      <c r="A4" s="87"/>
      <c r="C4" s="88"/>
      <c r="D4" s="88"/>
      <c r="E4" s="88"/>
      <c r="F4" s="88"/>
      <c r="G4" s="89" t="s">
        <v>78</v>
      </c>
      <c r="H4" s="7" t="s">
        <v>79</v>
      </c>
    </row>
    <row r="5" spans="1:8" ht="15.5" x14ac:dyDescent="0.35">
      <c r="A5" s="87"/>
      <c r="C5" s="88"/>
      <c r="D5" s="88"/>
      <c r="E5" s="88"/>
      <c r="F5" s="89" t="s">
        <v>80</v>
      </c>
      <c r="G5" s="89" t="s">
        <v>81</v>
      </c>
      <c r="H5" s="89" t="s">
        <v>82</v>
      </c>
    </row>
    <row r="6" spans="1:8" ht="15.5" x14ac:dyDescent="0.35">
      <c r="A6" s="87"/>
      <c r="C6" s="89" t="s">
        <v>83</v>
      </c>
      <c r="D6" s="89" t="s">
        <v>84</v>
      </c>
      <c r="E6" s="89" t="s">
        <v>85</v>
      </c>
      <c r="F6" s="89" t="s">
        <v>86</v>
      </c>
      <c r="G6" s="89" t="s">
        <v>87</v>
      </c>
      <c r="H6" s="89" t="s">
        <v>87</v>
      </c>
    </row>
    <row r="7" spans="1:8" ht="19" thickBot="1" x14ac:dyDescent="0.4">
      <c r="A7" s="192" t="s">
        <v>88</v>
      </c>
      <c r="B7" s="192"/>
      <c r="C7" s="90" t="s">
        <v>89</v>
      </c>
      <c r="D7" s="90" t="s">
        <v>90</v>
      </c>
      <c r="E7" s="90" t="s">
        <v>91</v>
      </c>
      <c r="F7" s="90" t="s">
        <v>92</v>
      </c>
      <c r="G7" s="90" t="s">
        <v>93</v>
      </c>
      <c r="H7" s="90" t="s">
        <v>94</v>
      </c>
    </row>
    <row r="8" spans="1:8" ht="15.5" x14ac:dyDescent="0.35">
      <c r="A8" s="91" t="s">
        <v>95</v>
      </c>
      <c r="H8" s="7"/>
    </row>
    <row r="9" spans="1:8" ht="15.5" x14ac:dyDescent="0.35">
      <c r="A9" s="92" t="s">
        <v>96</v>
      </c>
      <c r="B9" s="93">
        <v>2021</v>
      </c>
      <c r="C9" s="94">
        <v>95.66</v>
      </c>
      <c r="D9" s="95">
        <v>58743.07</v>
      </c>
      <c r="E9" s="96">
        <v>8223</v>
      </c>
      <c r="F9" s="96">
        <v>22989</v>
      </c>
      <c r="G9" s="97">
        <v>0.98619999999999997</v>
      </c>
      <c r="H9" s="97">
        <v>0.9879</v>
      </c>
    </row>
    <row r="10" spans="1:8" ht="15.5" x14ac:dyDescent="0.35">
      <c r="A10" s="92" t="s">
        <v>96</v>
      </c>
      <c r="B10" s="98">
        <v>2022</v>
      </c>
      <c r="C10" s="99">
        <v>100</v>
      </c>
      <c r="D10" s="100">
        <v>62583.15</v>
      </c>
      <c r="E10" s="101">
        <v>8842</v>
      </c>
      <c r="F10" s="101">
        <v>24951</v>
      </c>
      <c r="G10" s="102">
        <v>1</v>
      </c>
      <c r="H10" s="102">
        <v>1.0115000000000001</v>
      </c>
    </row>
    <row r="11" spans="1:8" ht="15.5" x14ac:dyDescent="0.35">
      <c r="A11" s="92" t="s">
        <v>96</v>
      </c>
      <c r="B11" s="93">
        <v>2023</v>
      </c>
      <c r="C11" s="94">
        <v>102.33</v>
      </c>
      <c r="D11" s="95">
        <v>65571.72</v>
      </c>
      <c r="E11" s="103">
        <v>9310</v>
      </c>
      <c r="F11" s="103">
        <v>26194</v>
      </c>
      <c r="G11" s="97">
        <v>1.0184</v>
      </c>
      <c r="H11" s="97">
        <v>1.034</v>
      </c>
    </row>
    <row r="12" spans="1:8" ht="15.5" x14ac:dyDescent="0.35">
      <c r="A12" s="92" t="s">
        <v>96</v>
      </c>
      <c r="B12" s="98">
        <v>2024</v>
      </c>
      <c r="C12" s="99">
        <v>104.78</v>
      </c>
      <c r="D12" s="100">
        <v>68371.789999999994</v>
      </c>
      <c r="E12" s="101">
        <v>9787</v>
      </c>
      <c r="F12" s="101">
        <v>27365</v>
      </c>
      <c r="G12" s="102">
        <v>1.0417000000000001</v>
      </c>
      <c r="H12" s="102">
        <v>1.0563</v>
      </c>
    </row>
    <row r="13" spans="1:8" ht="15.5" x14ac:dyDescent="0.35">
      <c r="A13" s="92" t="s">
        <v>96</v>
      </c>
      <c r="B13" s="93">
        <v>2025</v>
      </c>
      <c r="C13" s="94">
        <v>107.3</v>
      </c>
      <c r="D13" s="95">
        <v>71147.649999999994</v>
      </c>
      <c r="E13" s="103">
        <v>10244</v>
      </c>
      <c r="F13" s="103">
        <v>28538</v>
      </c>
      <c r="G13" s="97">
        <v>1.0717000000000001</v>
      </c>
      <c r="H13" s="97">
        <v>1.0791999999999999</v>
      </c>
    </row>
    <row r="14" spans="1:8" ht="15.5" x14ac:dyDescent="0.35">
      <c r="A14" s="92" t="s">
        <v>96</v>
      </c>
      <c r="B14" s="98">
        <v>2026</v>
      </c>
      <c r="C14" s="99">
        <v>109.87</v>
      </c>
      <c r="D14" s="100">
        <v>73980.600000000006</v>
      </c>
      <c r="E14" s="101">
        <v>10698</v>
      </c>
      <c r="F14" s="101">
        <v>29720</v>
      </c>
      <c r="G14" s="102">
        <v>1.1077999999999999</v>
      </c>
      <c r="H14" s="102">
        <v>1.1036999999999999</v>
      </c>
    </row>
    <row r="15" spans="1:8" ht="15.5" x14ac:dyDescent="0.35">
      <c r="A15" s="92" t="s">
        <v>96</v>
      </c>
      <c r="B15" s="93">
        <v>2027</v>
      </c>
      <c r="C15" s="94">
        <v>112.51</v>
      </c>
      <c r="D15" s="95">
        <v>76857.740000000005</v>
      </c>
      <c r="E15" s="103">
        <v>11171</v>
      </c>
      <c r="F15" s="103">
        <v>30944</v>
      </c>
      <c r="G15" s="97">
        <v>1.1493</v>
      </c>
      <c r="H15" s="97">
        <v>1.1306</v>
      </c>
    </row>
    <row r="16" spans="1:8" ht="15.5" x14ac:dyDescent="0.35">
      <c r="A16" s="92" t="s">
        <v>96</v>
      </c>
      <c r="B16" s="98">
        <v>2028</v>
      </c>
      <c r="C16" s="99">
        <v>115.21</v>
      </c>
      <c r="D16" s="100">
        <v>79761.289999999994</v>
      </c>
      <c r="E16" s="101">
        <v>11650</v>
      </c>
      <c r="F16" s="101">
        <v>32212</v>
      </c>
      <c r="G16" s="102">
        <v>1.1963999999999999</v>
      </c>
      <c r="H16" s="102">
        <v>1.1603000000000001</v>
      </c>
    </row>
    <row r="17" spans="1:8" ht="15.5" x14ac:dyDescent="0.35">
      <c r="A17" s="92" t="s">
        <v>96</v>
      </c>
      <c r="B17" s="93">
        <v>2029</v>
      </c>
      <c r="C17" s="94">
        <v>117.98</v>
      </c>
      <c r="D17" s="95">
        <v>82702.63</v>
      </c>
      <c r="E17" s="103">
        <v>12145</v>
      </c>
      <c r="F17" s="103">
        <v>33546</v>
      </c>
      <c r="G17" s="97">
        <v>1.2484999999999999</v>
      </c>
      <c r="H17" s="97">
        <v>1.1931</v>
      </c>
    </row>
    <row r="18" spans="1:8" ht="15.5" x14ac:dyDescent="0.35">
      <c r="A18" s="92" t="s">
        <v>96</v>
      </c>
      <c r="B18" s="98">
        <v>2030</v>
      </c>
      <c r="C18" s="99">
        <v>120.81</v>
      </c>
      <c r="D18" s="100">
        <v>85713.03</v>
      </c>
      <c r="E18" s="101">
        <v>12647</v>
      </c>
      <c r="F18" s="101">
        <v>34924</v>
      </c>
      <c r="G18" s="102">
        <v>1.3055000000000001</v>
      </c>
      <c r="H18" s="102">
        <v>1.2295</v>
      </c>
    </row>
    <row r="19" spans="1:8" ht="15.5" x14ac:dyDescent="0.35">
      <c r="A19" s="92" t="s">
        <v>96</v>
      </c>
      <c r="B19" s="93">
        <v>2031</v>
      </c>
      <c r="C19" s="94">
        <v>123.71</v>
      </c>
      <c r="D19" s="95">
        <v>88836.46</v>
      </c>
      <c r="E19" s="103">
        <v>13169</v>
      </c>
      <c r="F19" s="103">
        <v>36355</v>
      </c>
      <c r="G19" s="97">
        <v>1.3665</v>
      </c>
      <c r="H19" s="97">
        <v>1.2703</v>
      </c>
    </row>
    <row r="20" spans="1:8" ht="15.5" x14ac:dyDescent="0.35">
      <c r="A20" s="92" t="s">
        <v>96</v>
      </c>
      <c r="B20" s="93" t="s">
        <v>96</v>
      </c>
      <c r="C20" s="94" t="s">
        <v>96</v>
      </c>
      <c r="D20" s="95" t="s">
        <v>96</v>
      </c>
      <c r="E20" s="103" t="s">
        <v>96</v>
      </c>
      <c r="F20" s="103" t="s">
        <v>96</v>
      </c>
      <c r="G20" s="97" t="s">
        <v>96</v>
      </c>
      <c r="H20" s="97" t="s">
        <v>96</v>
      </c>
    </row>
    <row r="21" spans="1:8" ht="15.5" x14ac:dyDescent="0.35">
      <c r="A21" s="92" t="s">
        <v>96</v>
      </c>
      <c r="B21" s="93">
        <v>2035</v>
      </c>
      <c r="C21" s="94">
        <v>136.02000000000001</v>
      </c>
      <c r="D21" s="95">
        <v>102530.83</v>
      </c>
      <c r="E21" s="103">
        <v>15347</v>
      </c>
      <c r="F21" s="103">
        <v>42674</v>
      </c>
      <c r="G21" s="97">
        <v>1.6454</v>
      </c>
      <c r="H21" s="97">
        <v>1.4886999999999999</v>
      </c>
    </row>
    <row r="22" spans="1:8" ht="15.5" x14ac:dyDescent="0.35">
      <c r="A22" s="92" t="s">
        <v>96</v>
      </c>
      <c r="B22" s="98">
        <v>2040</v>
      </c>
      <c r="C22" s="99">
        <v>153.13999999999999</v>
      </c>
      <c r="D22" s="100">
        <v>122417.01</v>
      </c>
      <c r="E22" s="101">
        <v>18495</v>
      </c>
      <c r="F22" s="101">
        <v>51968</v>
      </c>
      <c r="G22" s="102">
        <v>2.0756000000000001</v>
      </c>
      <c r="H22" s="102">
        <v>1.8736999999999999</v>
      </c>
    </row>
    <row r="23" spans="1:8" ht="15.5" x14ac:dyDescent="0.35">
      <c r="A23" s="92" t="s">
        <v>96</v>
      </c>
      <c r="B23" s="93">
        <v>2045</v>
      </c>
      <c r="C23" s="94">
        <v>172.42</v>
      </c>
      <c r="D23" s="95">
        <v>145582.26</v>
      </c>
      <c r="E23" s="103">
        <v>22277</v>
      </c>
      <c r="F23" s="103">
        <v>63220</v>
      </c>
      <c r="G23" s="97">
        <v>2.6183999999999998</v>
      </c>
      <c r="H23" s="97">
        <v>2.3633000000000002</v>
      </c>
    </row>
    <row r="24" spans="1:8" ht="15.5" x14ac:dyDescent="0.35">
      <c r="A24" s="92" t="s">
        <v>96</v>
      </c>
      <c r="B24" s="98">
        <v>2050</v>
      </c>
      <c r="C24" s="99">
        <v>194.13</v>
      </c>
      <c r="D24" s="100">
        <v>172887.64</v>
      </c>
      <c r="E24" s="101">
        <v>26928</v>
      </c>
      <c r="F24" s="101">
        <v>77080</v>
      </c>
      <c r="G24" s="102">
        <v>3.3029999999999999</v>
      </c>
      <c r="H24" s="102">
        <v>2.9813000000000001</v>
      </c>
    </row>
    <row r="25" spans="1:8" ht="15.5" x14ac:dyDescent="0.35">
      <c r="A25" s="92" t="s">
        <v>96</v>
      </c>
      <c r="B25" s="93">
        <v>2055</v>
      </c>
      <c r="C25" s="94">
        <v>218.57</v>
      </c>
      <c r="D25" s="95">
        <v>205634.94</v>
      </c>
      <c r="E25" s="103">
        <v>32655</v>
      </c>
      <c r="F25" s="103">
        <v>94163</v>
      </c>
      <c r="G25" s="97">
        <v>4.1665999999999999</v>
      </c>
      <c r="H25" s="97">
        <v>3.7608000000000001</v>
      </c>
    </row>
    <row r="26" spans="1:8" ht="15.5" x14ac:dyDescent="0.35">
      <c r="A26" s="92" t="s">
        <v>96</v>
      </c>
      <c r="B26" s="98">
        <v>2060</v>
      </c>
      <c r="C26" s="99">
        <v>246.09</v>
      </c>
      <c r="D26" s="100">
        <v>244870.78</v>
      </c>
      <c r="E26" s="101">
        <v>39669</v>
      </c>
      <c r="F26" s="101">
        <v>115104</v>
      </c>
      <c r="G26" s="102">
        <v>5.2561</v>
      </c>
      <c r="H26" s="102">
        <v>4.7442000000000002</v>
      </c>
    </row>
    <row r="27" spans="1:8" ht="15.5" x14ac:dyDescent="0.35">
      <c r="A27" s="92" t="s">
        <v>96</v>
      </c>
      <c r="B27" s="93">
        <v>2065</v>
      </c>
      <c r="C27" s="94">
        <v>277.07</v>
      </c>
      <c r="D27" s="95">
        <v>291767.28000000003</v>
      </c>
      <c r="E27" s="103">
        <v>48142</v>
      </c>
      <c r="F27" s="103">
        <v>140533</v>
      </c>
      <c r="G27" s="97">
        <v>6.6303999999999998</v>
      </c>
      <c r="H27" s="97">
        <v>5.9846000000000004</v>
      </c>
    </row>
    <row r="28" spans="1:8" ht="15.5" x14ac:dyDescent="0.35">
      <c r="A28" s="92" t="s">
        <v>96</v>
      </c>
      <c r="B28" s="98">
        <v>2070</v>
      </c>
      <c r="C28" s="99">
        <v>311.95</v>
      </c>
      <c r="D28" s="100">
        <v>347552.77</v>
      </c>
      <c r="E28" s="101">
        <v>58341</v>
      </c>
      <c r="F28" s="101">
        <v>171276</v>
      </c>
      <c r="G28" s="102">
        <v>8.3641000000000005</v>
      </c>
      <c r="H28" s="102">
        <v>7.5495000000000001</v>
      </c>
    </row>
    <row r="29" spans="1:8" ht="15.5" x14ac:dyDescent="0.35">
      <c r="A29" s="92" t="s">
        <v>96</v>
      </c>
      <c r="B29" s="93">
        <v>2075</v>
      </c>
      <c r="C29" s="94">
        <v>351.23</v>
      </c>
      <c r="D29" s="95">
        <v>413851.91</v>
      </c>
      <c r="E29" s="103">
        <v>70697</v>
      </c>
      <c r="F29" s="103">
        <v>208657</v>
      </c>
      <c r="G29" s="97">
        <v>10.5511</v>
      </c>
      <c r="H29" s="97">
        <v>9.5234000000000005</v>
      </c>
    </row>
    <row r="30" spans="1:8" ht="15.5" x14ac:dyDescent="0.35">
      <c r="A30" s="92" t="s">
        <v>96</v>
      </c>
      <c r="B30" s="98">
        <v>2080</v>
      </c>
      <c r="C30" s="99">
        <v>395.45</v>
      </c>
      <c r="D30" s="100">
        <v>492391.6</v>
      </c>
      <c r="E30" s="101">
        <v>85839</v>
      </c>
      <c r="F30" s="101">
        <v>254750</v>
      </c>
      <c r="G30" s="102">
        <v>13.309900000000001</v>
      </c>
      <c r="H30" s="102">
        <v>12.0136</v>
      </c>
    </row>
    <row r="31" spans="1:8" ht="15.5" x14ac:dyDescent="0.35">
      <c r="A31" s="92" t="s">
        <v>96</v>
      </c>
      <c r="B31" s="93">
        <v>2085</v>
      </c>
      <c r="C31" s="94">
        <v>445.24</v>
      </c>
      <c r="D31" s="95">
        <v>585488</v>
      </c>
      <c r="E31" s="103">
        <v>104553</v>
      </c>
      <c r="F31" s="103">
        <v>312022</v>
      </c>
      <c r="G31" s="97">
        <v>16.790099999999999</v>
      </c>
      <c r="H31" s="97">
        <v>15.1548</v>
      </c>
    </row>
    <row r="32" spans="1:8" ht="15.5" x14ac:dyDescent="0.35">
      <c r="A32" s="92" t="s">
        <v>96</v>
      </c>
      <c r="B32" s="98">
        <v>2090</v>
      </c>
      <c r="C32" s="99">
        <v>501.29</v>
      </c>
      <c r="D32" s="100">
        <v>696610.41</v>
      </c>
      <c r="E32" s="101">
        <v>127694</v>
      </c>
      <c r="F32" s="101">
        <v>382873</v>
      </c>
      <c r="G32" s="102">
        <v>21.180299999999999</v>
      </c>
      <c r="H32" s="102">
        <v>19.1174</v>
      </c>
    </row>
    <row r="33" spans="1:8" ht="15.5" x14ac:dyDescent="0.35">
      <c r="A33" s="92" t="s">
        <v>96</v>
      </c>
      <c r="B33" s="93">
        <v>2095</v>
      </c>
      <c r="C33" s="94">
        <v>564.4</v>
      </c>
      <c r="D33" s="95">
        <v>829710.1</v>
      </c>
      <c r="E33" s="103">
        <v>156054</v>
      </c>
      <c r="F33" s="103">
        <v>469505</v>
      </c>
      <c r="G33" s="97">
        <v>26.718299999999999</v>
      </c>
      <c r="H33" s="97">
        <v>24.116</v>
      </c>
    </row>
    <row r="34" spans="1:8" ht="15.5" x14ac:dyDescent="0.35">
      <c r="A34" s="92" t="s">
        <v>96</v>
      </c>
      <c r="B34" s="98">
        <v>2100</v>
      </c>
      <c r="C34" s="99">
        <v>635.46</v>
      </c>
      <c r="D34" s="100">
        <v>988243.75</v>
      </c>
      <c r="E34" s="101">
        <v>190275</v>
      </c>
      <c r="F34" s="101">
        <v>574472</v>
      </c>
      <c r="G34" s="102">
        <v>33.7044</v>
      </c>
      <c r="H34" s="102">
        <v>30.421700000000001</v>
      </c>
    </row>
    <row r="35" spans="1:8" ht="15.5" x14ac:dyDescent="0.35">
      <c r="A35" s="92" t="s">
        <v>97</v>
      </c>
      <c r="B35" s="93" t="s">
        <v>96</v>
      </c>
      <c r="C35" s="94" t="s">
        <v>96</v>
      </c>
      <c r="D35" s="95" t="s">
        <v>96</v>
      </c>
      <c r="E35" s="103" t="s">
        <v>96</v>
      </c>
      <c r="F35" s="103" t="s">
        <v>96</v>
      </c>
      <c r="G35" s="97" t="s">
        <v>96</v>
      </c>
      <c r="H35" s="97" t="s">
        <v>96</v>
      </c>
    </row>
    <row r="36" spans="1:8" ht="15.5" x14ac:dyDescent="0.35">
      <c r="A36" s="92" t="s">
        <v>96</v>
      </c>
      <c r="B36" s="93">
        <v>2021</v>
      </c>
      <c r="C36" s="94">
        <v>95.12</v>
      </c>
      <c r="D36" s="95">
        <v>58757.18</v>
      </c>
      <c r="E36" s="103">
        <v>8225</v>
      </c>
      <c r="F36" s="103">
        <v>22995</v>
      </c>
      <c r="G36" s="97">
        <v>0.98619999999999997</v>
      </c>
      <c r="H36" s="97">
        <v>0.9879</v>
      </c>
    </row>
    <row r="37" spans="1:8" ht="15.5" x14ac:dyDescent="0.35">
      <c r="A37" s="92" t="s">
        <v>96</v>
      </c>
      <c r="B37" s="98">
        <v>2022</v>
      </c>
      <c r="C37" s="99">
        <v>100</v>
      </c>
      <c r="D37" s="100">
        <v>62852.52</v>
      </c>
      <c r="E37" s="101">
        <v>8923</v>
      </c>
      <c r="F37" s="101">
        <v>25233</v>
      </c>
      <c r="G37" s="102">
        <v>1</v>
      </c>
      <c r="H37" s="102">
        <v>1.0116000000000001</v>
      </c>
    </row>
    <row r="38" spans="1:8" ht="15.5" x14ac:dyDescent="0.35">
      <c r="A38" s="92" t="s">
        <v>96</v>
      </c>
      <c r="B38" s="93">
        <v>2023</v>
      </c>
      <c r="C38" s="94">
        <v>103</v>
      </c>
      <c r="D38" s="95">
        <v>67130.25</v>
      </c>
      <c r="E38" s="103">
        <v>9581</v>
      </c>
      <c r="F38" s="103">
        <v>27035</v>
      </c>
      <c r="G38" s="97">
        <v>1.0245</v>
      </c>
      <c r="H38" s="97">
        <v>1.0347999999999999</v>
      </c>
    </row>
    <row r="39" spans="1:8" ht="15.5" x14ac:dyDescent="0.35">
      <c r="A39" s="92" t="s">
        <v>96</v>
      </c>
      <c r="B39" s="98">
        <v>2024</v>
      </c>
      <c r="C39" s="99">
        <v>106.09</v>
      </c>
      <c r="D39" s="100">
        <v>70999.009999999995</v>
      </c>
      <c r="E39" s="101">
        <v>10229</v>
      </c>
      <c r="F39" s="101">
        <v>28626</v>
      </c>
      <c r="G39" s="102">
        <v>1.0602</v>
      </c>
      <c r="H39" s="102">
        <v>1.0589</v>
      </c>
    </row>
    <row r="40" spans="1:8" ht="15.5" x14ac:dyDescent="0.35">
      <c r="A40" s="92" t="s">
        <v>96</v>
      </c>
      <c r="B40" s="93">
        <v>2025</v>
      </c>
      <c r="C40" s="94">
        <v>109.28</v>
      </c>
      <c r="D40" s="95">
        <v>74558.14</v>
      </c>
      <c r="E40" s="103">
        <v>10889</v>
      </c>
      <c r="F40" s="103">
        <v>30230</v>
      </c>
      <c r="G40" s="97">
        <v>1.1020000000000001</v>
      </c>
      <c r="H40" s="97">
        <v>1.0847</v>
      </c>
    </row>
    <row r="41" spans="1:8" ht="15.5" x14ac:dyDescent="0.35">
      <c r="A41" s="92" t="s">
        <v>96</v>
      </c>
      <c r="B41" s="98">
        <v>2026</v>
      </c>
      <c r="C41" s="99">
        <v>112.55</v>
      </c>
      <c r="D41" s="100">
        <v>78330.86</v>
      </c>
      <c r="E41" s="101">
        <v>11563</v>
      </c>
      <c r="F41" s="101">
        <v>31899</v>
      </c>
      <c r="G41" s="102">
        <v>1.1508</v>
      </c>
      <c r="H41" s="102">
        <v>1.1131</v>
      </c>
    </row>
    <row r="42" spans="1:8" ht="15.5" x14ac:dyDescent="0.35">
      <c r="A42" s="92" t="s">
        <v>96</v>
      </c>
      <c r="B42" s="93">
        <v>2027</v>
      </c>
      <c r="C42" s="94">
        <v>115.93</v>
      </c>
      <c r="D42" s="95">
        <v>82316.429999999993</v>
      </c>
      <c r="E42" s="103">
        <v>12260</v>
      </c>
      <c r="F42" s="103">
        <v>33650</v>
      </c>
      <c r="G42" s="97">
        <v>1.2064999999999999</v>
      </c>
      <c r="H42" s="97">
        <v>1.1451</v>
      </c>
    </row>
    <row r="43" spans="1:8" ht="15.5" x14ac:dyDescent="0.35">
      <c r="A43" s="92" t="s">
        <v>96</v>
      </c>
      <c r="B43" s="98">
        <v>2028</v>
      </c>
      <c r="C43" s="99">
        <v>119.41</v>
      </c>
      <c r="D43" s="100">
        <v>86451.88</v>
      </c>
      <c r="E43" s="101">
        <v>12984</v>
      </c>
      <c r="F43" s="101">
        <v>35487</v>
      </c>
      <c r="G43" s="102">
        <v>1.2693000000000001</v>
      </c>
      <c r="H43" s="102">
        <v>1.1812</v>
      </c>
    </row>
    <row r="44" spans="1:8" ht="15.5" x14ac:dyDescent="0.35">
      <c r="A44" s="92" t="s">
        <v>96</v>
      </c>
      <c r="B44" s="93">
        <v>2029</v>
      </c>
      <c r="C44" s="94">
        <v>122.99</v>
      </c>
      <c r="D44" s="95">
        <v>90722.28</v>
      </c>
      <c r="E44" s="103">
        <v>13747</v>
      </c>
      <c r="F44" s="103">
        <v>37432</v>
      </c>
      <c r="G44" s="97">
        <v>1.3387</v>
      </c>
      <c r="H44" s="97">
        <v>1.2221</v>
      </c>
    </row>
    <row r="45" spans="1:8" ht="15.5" x14ac:dyDescent="0.35">
      <c r="A45" s="92" t="s">
        <v>96</v>
      </c>
      <c r="B45" s="98">
        <v>2030</v>
      </c>
      <c r="C45" s="99">
        <v>126.68</v>
      </c>
      <c r="D45" s="100">
        <v>95162.12</v>
      </c>
      <c r="E45" s="101">
        <v>14541</v>
      </c>
      <c r="F45" s="101">
        <v>39469</v>
      </c>
      <c r="G45" s="102">
        <v>1.4146000000000001</v>
      </c>
      <c r="H45" s="102">
        <v>1.2682</v>
      </c>
    </row>
    <row r="46" spans="1:8" ht="15.5" x14ac:dyDescent="0.35">
      <c r="A46" s="92" t="s">
        <v>96</v>
      </c>
      <c r="B46" s="93">
        <v>2031</v>
      </c>
      <c r="C46" s="94">
        <v>130.47999999999999</v>
      </c>
      <c r="D46" s="95">
        <v>99831.8</v>
      </c>
      <c r="E46" s="103">
        <v>15379</v>
      </c>
      <c r="F46" s="103">
        <v>41603</v>
      </c>
      <c r="G46" s="97">
        <v>1.4970000000000001</v>
      </c>
      <c r="H46" s="97">
        <v>1.3203</v>
      </c>
    </row>
    <row r="47" spans="1:8" ht="15.5" x14ac:dyDescent="0.35">
      <c r="A47" s="92" t="s">
        <v>96</v>
      </c>
      <c r="B47" s="93" t="s">
        <v>96</v>
      </c>
      <c r="C47" s="94" t="s">
        <v>96</v>
      </c>
      <c r="D47" s="95" t="s">
        <v>96</v>
      </c>
      <c r="E47" s="103" t="s">
        <v>96</v>
      </c>
      <c r="F47" s="103" t="s">
        <v>96</v>
      </c>
      <c r="G47" s="97" t="s">
        <v>96</v>
      </c>
      <c r="H47" s="97" t="s">
        <v>96</v>
      </c>
    </row>
    <row r="48" spans="1:8" ht="15.5" x14ac:dyDescent="0.35">
      <c r="A48" s="92" t="s">
        <v>96</v>
      </c>
      <c r="B48" s="93">
        <v>2035</v>
      </c>
      <c r="C48" s="94">
        <v>146.86000000000001</v>
      </c>
      <c r="D48" s="95">
        <v>120904.37</v>
      </c>
      <c r="E48" s="103">
        <v>18881</v>
      </c>
      <c r="F48" s="103">
        <v>51340</v>
      </c>
      <c r="G48" s="97">
        <v>1.8816999999999999</v>
      </c>
      <c r="H48" s="97">
        <v>1.5948</v>
      </c>
    </row>
    <row r="49" spans="1:8" ht="15.5" x14ac:dyDescent="0.35">
      <c r="A49" s="92" t="s">
        <v>96</v>
      </c>
      <c r="B49" s="98">
        <v>2040</v>
      </c>
      <c r="C49" s="99">
        <v>170.25</v>
      </c>
      <c r="D49" s="100">
        <v>153141.65</v>
      </c>
      <c r="E49" s="101">
        <v>24290</v>
      </c>
      <c r="F49" s="101">
        <v>66552</v>
      </c>
      <c r="G49" s="102">
        <v>2.5043000000000002</v>
      </c>
      <c r="H49" s="102">
        <v>2.1042999999999998</v>
      </c>
    </row>
    <row r="50" spans="1:8" ht="15.5" x14ac:dyDescent="0.35">
      <c r="A50" s="92" t="s">
        <v>96</v>
      </c>
      <c r="B50" s="93">
        <v>2045</v>
      </c>
      <c r="C50" s="94">
        <v>197.36</v>
      </c>
      <c r="D50" s="95">
        <v>192907.89</v>
      </c>
      <c r="E50" s="103">
        <v>31351</v>
      </c>
      <c r="F50" s="103">
        <v>86469</v>
      </c>
      <c r="G50" s="97">
        <v>3.3331</v>
      </c>
      <c r="H50" s="97">
        <v>2.7984</v>
      </c>
    </row>
    <row r="51" spans="1:8" ht="15.5" x14ac:dyDescent="0.35">
      <c r="A51" s="92" t="s">
        <v>96</v>
      </c>
      <c r="B51" s="98">
        <v>2050</v>
      </c>
      <c r="C51" s="99">
        <v>228.8</v>
      </c>
      <c r="D51" s="100">
        <v>242825.7</v>
      </c>
      <c r="E51" s="101">
        <v>40738</v>
      </c>
      <c r="F51" s="101">
        <v>112884</v>
      </c>
      <c r="G51" s="102">
        <v>4.4359999999999999</v>
      </c>
      <c r="H51" s="102">
        <v>3.7244999999999999</v>
      </c>
    </row>
    <row r="52" spans="1:8" ht="15.5" x14ac:dyDescent="0.35">
      <c r="A52" s="92" t="s">
        <v>96</v>
      </c>
      <c r="B52" s="93">
        <v>2055</v>
      </c>
      <c r="C52" s="94">
        <v>265.24</v>
      </c>
      <c r="D52" s="95">
        <v>306381.76</v>
      </c>
      <c r="E52" s="103">
        <v>53146</v>
      </c>
      <c r="F52" s="103">
        <v>147707</v>
      </c>
      <c r="G52" s="97">
        <v>5.9039999999999999</v>
      </c>
      <c r="H52" s="97">
        <v>4.9569999999999999</v>
      </c>
    </row>
    <row r="53" spans="1:8" ht="15.5" x14ac:dyDescent="0.35">
      <c r="A53" s="92" t="s">
        <v>96</v>
      </c>
      <c r="B53" s="98">
        <v>2060</v>
      </c>
      <c r="C53" s="99">
        <v>307.49</v>
      </c>
      <c r="D53" s="100">
        <v>387161.85</v>
      </c>
      <c r="E53" s="101">
        <v>69415</v>
      </c>
      <c r="F53" s="101">
        <v>193224</v>
      </c>
      <c r="G53" s="102">
        <v>7.8578000000000001</v>
      </c>
      <c r="H53" s="102">
        <v>6.5972999999999997</v>
      </c>
    </row>
    <row r="54" spans="1:8" ht="15.5" x14ac:dyDescent="0.35">
      <c r="A54" s="92" t="s">
        <v>96</v>
      </c>
      <c r="B54" s="93">
        <v>2065</v>
      </c>
      <c r="C54" s="94">
        <v>356.46</v>
      </c>
      <c r="D54" s="95">
        <v>489443.85</v>
      </c>
      <c r="E54" s="103">
        <v>90524</v>
      </c>
      <c r="F54" s="103">
        <v>252250</v>
      </c>
      <c r="G54" s="97">
        <v>10.458</v>
      </c>
      <c r="H54" s="97">
        <v>8.7805</v>
      </c>
    </row>
    <row r="55" spans="1:8" ht="15.5" x14ac:dyDescent="0.35">
      <c r="A55" s="92" t="s">
        <v>96</v>
      </c>
      <c r="B55" s="98">
        <v>2070</v>
      </c>
      <c r="C55" s="99">
        <v>413.24</v>
      </c>
      <c r="D55" s="100">
        <v>618371.03</v>
      </c>
      <c r="E55" s="101">
        <v>117944</v>
      </c>
      <c r="F55" s="101">
        <v>328790</v>
      </c>
      <c r="G55" s="102">
        <v>13.918799999999999</v>
      </c>
      <c r="H55" s="102">
        <v>11.686199999999999</v>
      </c>
    </row>
    <row r="56" spans="1:8" ht="15.5" x14ac:dyDescent="0.35">
      <c r="A56" s="92" t="s">
        <v>96</v>
      </c>
      <c r="B56" s="93">
        <v>2075</v>
      </c>
      <c r="C56" s="94">
        <v>479.05</v>
      </c>
      <c r="D56" s="95">
        <v>780679.71</v>
      </c>
      <c r="E56" s="103">
        <v>153886</v>
      </c>
      <c r="F56" s="103">
        <v>428864</v>
      </c>
      <c r="G56" s="97">
        <v>18.524799999999999</v>
      </c>
      <c r="H56" s="97">
        <v>15.5534</v>
      </c>
    </row>
    <row r="57" spans="1:8" ht="15.5" x14ac:dyDescent="0.35">
      <c r="A57" s="92" t="s">
        <v>96</v>
      </c>
      <c r="B57" s="98">
        <v>2080</v>
      </c>
      <c r="C57" s="99">
        <v>555.35</v>
      </c>
      <c r="D57" s="100">
        <v>984656.78</v>
      </c>
      <c r="E57" s="101">
        <v>201498</v>
      </c>
      <c r="F57" s="101">
        <v>561361</v>
      </c>
      <c r="G57" s="102">
        <v>24.655000000000001</v>
      </c>
      <c r="H57" s="102">
        <v>20.700299999999999</v>
      </c>
    </row>
    <row r="58" spans="1:8" ht="15.5" x14ac:dyDescent="0.35">
      <c r="A58" s="92" t="s">
        <v>96</v>
      </c>
      <c r="B58" s="93">
        <v>2085</v>
      </c>
      <c r="C58" s="94">
        <v>643.80999999999995</v>
      </c>
      <c r="D58" s="95">
        <v>1241352.7</v>
      </c>
      <c r="E58" s="103">
        <v>264935</v>
      </c>
      <c r="F58" s="103">
        <v>737780</v>
      </c>
      <c r="G58" s="97">
        <v>32.813899999999997</v>
      </c>
      <c r="H58" s="97">
        <v>27.5504</v>
      </c>
    </row>
    <row r="59" spans="1:8" ht="15.5" x14ac:dyDescent="0.35">
      <c r="A59" s="92" t="s">
        <v>96</v>
      </c>
      <c r="B59" s="98">
        <v>2090</v>
      </c>
      <c r="C59" s="99">
        <v>746.35</v>
      </c>
      <c r="D59" s="100">
        <v>1565910.51</v>
      </c>
      <c r="E59" s="101">
        <v>348909</v>
      </c>
      <c r="F59" s="101">
        <v>970403</v>
      </c>
      <c r="G59" s="102">
        <v>43.672600000000003</v>
      </c>
      <c r="H59" s="102">
        <v>36.667299999999997</v>
      </c>
    </row>
    <row r="60" spans="1:8" ht="15.5" x14ac:dyDescent="0.35">
      <c r="A60" s="92" t="s">
        <v>96</v>
      </c>
      <c r="B60" s="93">
        <v>2095</v>
      </c>
      <c r="C60" s="94">
        <v>865.22</v>
      </c>
      <c r="D60" s="95">
        <v>1977646.95</v>
      </c>
      <c r="E60" s="103">
        <v>458723</v>
      </c>
      <c r="F60" s="103">
        <v>1272813</v>
      </c>
      <c r="G60" s="97">
        <v>58.124699999999997</v>
      </c>
      <c r="H60" s="97">
        <v>48.801299999999998</v>
      </c>
    </row>
    <row r="61" spans="1:8" ht="15.5" x14ac:dyDescent="0.35">
      <c r="A61" s="92" t="s">
        <v>96</v>
      </c>
      <c r="B61" s="98">
        <v>2100</v>
      </c>
      <c r="C61" s="99">
        <v>1003.03</v>
      </c>
      <c r="D61" s="100">
        <v>2497177.1</v>
      </c>
      <c r="E61" s="101">
        <v>600836</v>
      </c>
      <c r="F61" s="101">
        <v>1663845</v>
      </c>
      <c r="G61" s="102">
        <v>77.359300000000005</v>
      </c>
      <c r="H61" s="102">
        <v>64.950500000000005</v>
      </c>
    </row>
    <row r="62" spans="1:8" ht="15.5" x14ac:dyDescent="0.35">
      <c r="A62" s="92" t="s">
        <v>98</v>
      </c>
      <c r="B62" s="93" t="s">
        <v>96</v>
      </c>
      <c r="C62" s="94" t="s">
        <v>96</v>
      </c>
      <c r="D62" s="95" t="s">
        <v>96</v>
      </c>
      <c r="E62" s="103" t="s">
        <v>96</v>
      </c>
      <c r="F62" s="103" t="s">
        <v>96</v>
      </c>
      <c r="G62" s="97" t="s">
        <v>96</v>
      </c>
      <c r="H62" s="97" t="s">
        <v>96</v>
      </c>
    </row>
    <row r="63" spans="1:8" ht="15.5" x14ac:dyDescent="0.35">
      <c r="A63" s="92" t="s">
        <v>96</v>
      </c>
      <c r="B63" s="93">
        <v>2021</v>
      </c>
      <c r="C63" s="94">
        <v>96.23</v>
      </c>
      <c r="D63" s="95">
        <v>58728.91</v>
      </c>
      <c r="E63" s="103">
        <v>8221</v>
      </c>
      <c r="F63" s="103">
        <v>22983</v>
      </c>
      <c r="G63" s="97">
        <v>0.98619999999999997</v>
      </c>
      <c r="H63" s="97">
        <v>0.9879</v>
      </c>
    </row>
    <row r="64" spans="1:8" ht="15.5" x14ac:dyDescent="0.35">
      <c r="A64" s="92" t="s">
        <v>96</v>
      </c>
      <c r="B64" s="98">
        <v>2022</v>
      </c>
      <c r="C64" s="99">
        <v>100</v>
      </c>
      <c r="D64" s="100">
        <v>61441.05</v>
      </c>
      <c r="E64" s="101">
        <v>8565</v>
      </c>
      <c r="F64" s="101">
        <v>24002</v>
      </c>
      <c r="G64" s="102">
        <v>1</v>
      </c>
      <c r="H64" s="102">
        <v>1.0114000000000001</v>
      </c>
    </row>
    <row r="65" spans="1:8" ht="15.5" x14ac:dyDescent="0.35">
      <c r="A65" s="92" t="s">
        <v>96</v>
      </c>
      <c r="B65" s="93">
        <v>2023</v>
      </c>
      <c r="C65" s="94">
        <v>101.02</v>
      </c>
      <c r="D65" s="95">
        <v>62461.55</v>
      </c>
      <c r="E65" s="103">
        <v>8666</v>
      </c>
      <c r="F65" s="103">
        <v>24349</v>
      </c>
      <c r="G65" s="97">
        <v>1.0112000000000001</v>
      </c>
      <c r="H65" s="97">
        <v>1.0334000000000001</v>
      </c>
    </row>
    <row r="66" spans="1:8" ht="15.5" x14ac:dyDescent="0.35">
      <c r="A66" s="92" t="s">
        <v>96</v>
      </c>
      <c r="B66" s="98">
        <v>2024</v>
      </c>
      <c r="C66" s="99">
        <v>102.56</v>
      </c>
      <c r="D66" s="100">
        <v>64422.99</v>
      </c>
      <c r="E66" s="101">
        <v>9035</v>
      </c>
      <c r="F66" s="101">
        <v>25296</v>
      </c>
      <c r="G66" s="102">
        <v>1.0230999999999999</v>
      </c>
      <c r="H66" s="102">
        <v>1.0546</v>
      </c>
    </row>
    <row r="67" spans="1:8" ht="15.5" x14ac:dyDescent="0.35">
      <c r="A67" s="92" t="s">
        <v>96</v>
      </c>
      <c r="B67" s="93">
        <v>2025</v>
      </c>
      <c r="C67" s="94">
        <v>104.4</v>
      </c>
      <c r="D67" s="95">
        <v>66330.899999999994</v>
      </c>
      <c r="E67" s="103">
        <v>9348</v>
      </c>
      <c r="F67" s="103">
        <v>26204</v>
      </c>
      <c r="G67" s="97">
        <v>1.0452999999999999</v>
      </c>
      <c r="H67" s="97">
        <v>1.0757000000000001</v>
      </c>
    </row>
    <row r="68" spans="1:8" ht="15.5" x14ac:dyDescent="0.35">
      <c r="A68" s="92" t="s">
        <v>96</v>
      </c>
      <c r="B68" s="98">
        <v>2026</v>
      </c>
      <c r="C68" s="99">
        <v>106.28</v>
      </c>
      <c r="D68" s="100">
        <v>68361.440000000002</v>
      </c>
      <c r="E68" s="101">
        <v>9669</v>
      </c>
      <c r="F68" s="101">
        <v>27076</v>
      </c>
      <c r="G68" s="102">
        <v>1.0730999999999999</v>
      </c>
      <c r="H68" s="102">
        <v>1.0973999999999999</v>
      </c>
    </row>
    <row r="69" spans="1:8" ht="15.5" x14ac:dyDescent="0.35">
      <c r="A69" s="92" t="s">
        <v>96</v>
      </c>
      <c r="B69" s="93">
        <v>2027</v>
      </c>
      <c r="C69" s="94">
        <v>108.19</v>
      </c>
      <c r="D69" s="95">
        <v>70254.36</v>
      </c>
      <c r="E69" s="103">
        <v>9963</v>
      </c>
      <c r="F69" s="103">
        <v>27880</v>
      </c>
      <c r="G69" s="97">
        <v>1.1049</v>
      </c>
      <c r="H69" s="97">
        <v>1.1203000000000001</v>
      </c>
    </row>
    <row r="70" spans="1:8" ht="15.5" x14ac:dyDescent="0.35">
      <c r="A70" s="92" t="s">
        <v>96</v>
      </c>
      <c r="B70" s="98">
        <v>2028</v>
      </c>
      <c r="C70" s="99">
        <v>110.14</v>
      </c>
      <c r="D70" s="100">
        <v>72021.11</v>
      </c>
      <c r="E70" s="101">
        <v>10236</v>
      </c>
      <c r="F70" s="101">
        <v>28655</v>
      </c>
      <c r="G70" s="102">
        <v>1.1396999999999999</v>
      </c>
      <c r="H70" s="102">
        <v>1.1446000000000001</v>
      </c>
    </row>
    <row r="71" spans="1:8" ht="15.5" x14ac:dyDescent="0.35">
      <c r="A71" s="92" t="s">
        <v>96</v>
      </c>
      <c r="B71" s="93">
        <v>2029</v>
      </c>
      <c r="C71" s="94">
        <v>112.12</v>
      </c>
      <c r="D71" s="95">
        <v>73775.14</v>
      </c>
      <c r="E71" s="103">
        <v>10509</v>
      </c>
      <c r="F71" s="103">
        <v>29466</v>
      </c>
      <c r="G71" s="97">
        <v>1.1769000000000001</v>
      </c>
      <c r="H71" s="97">
        <v>1.17</v>
      </c>
    </row>
    <row r="72" spans="1:8" ht="15.5" x14ac:dyDescent="0.35">
      <c r="A72" s="92" t="s">
        <v>96</v>
      </c>
      <c r="B72" s="98">
        <v>2030</v>
      </c>
      <c r="C72" s="99">
        <v>114.14</v>
      </c>
      <c r="D72" s="100">
        <v>75544.17</v>
      </c>
      <c r="E72" s="101">
        <v>10773</v>
      </c>
      <c r="F72" s="101">
        <v>30293</v>
      </c>
      <c r="G72" s="102">
        <v>1.2176</v>
      </c>
      <c r="H72" s="102">
        <v>1.1969000000000001</v>
      </c>
    </row>
    <row r="73" spans="1:8" ht="15.5" x14ac:dyDescent="0.35">
      <c r="A73" s="92" t="s">
        <v>96</v>
      </c>
      <c r="B73" s="93">
        <v>2031</v>
      </c>
      <c r="C73" s="94">
        <v>116.19</v>
      </c>
      <c r="D73" s="95">
        <v>77352.070000000007</v>
      </c>
      <c r="E73" s="103">
        <v>11043</v>
      </c>
      <c r="F73" s="103">
        <v>31140</v>
      </c>
      <c r="G73" s="97">
        <v>1.2619</v>
      </c>
      <c r="H73" s="97">
        <v>1.226</v>
      </c>
    </row>
    <row r="74" spans="1:8" ht="15.5" x14ac:dyDescent="0.35">
      <c r="A74" s="92" t="s">
        <v>96</v>
      </c>
      <c r="B74" s="93" t="s">
        <v>96</v>
      </c>
      <c r="C74" s="94" t="s">
        <v>96</v>
      </c>
      <c r="D74" s="95" t="s">
        <v>96</v>
      </c>
      <c r="E74" s="103" t="s">
        <v>96</v>
      </c>
      <c r="F74" s="103" t="s">
        <v>96</v>
      </c>
      <c r="G74" s="97" t="s">
        <v>96</v>
      </c>
      <c r="H74" s="97" t="s">
        <v>96</v>
      </c>
    </row>
    <row r="75" spans="1:8" ht="15.5" x14ac:dyDescent="0.35">
      <c r="A75" s="92" t="s">
        <v>96</v>
      </c>
      <c r="B75" s="93">
        <v>2035</v>
      </c>
      <c r="C75" s="94">
        <v>124.79</v>
      </c>
      <c r="D75" s="95">
        <v>85056.13</v>
      </c>
      <c r="E75" s="103">
        <v>12219</v>
      </c>
      <c r="F75" s="103">
        <v>34779</v>
      </c>
      <c r="G75" s="97">
        <v>1.4555</v>
      </c>
      <c r="H75" s="97">
        <v>1.4060999999999999</v>
      </c>
    </row>
    <row r="76" spans="1:8" ht="15.5" x14ac:dyDescent="0.35">
      <c r="A76" s="92" t="s">
        <v>96</v>
      </c>
      <c r="B76" s="98">
        <v>2040</v>
      </c>
      <c r="C76" s="99">
        <v>136.43</v>
      </c>
      <c r="D76" s="100">
        <v>95717.67</v>
      </c>
      <c r="E76" s="101">
        <v>13794</v>
      </c>
      <c r="F76" s="101">
        <v>39776</v>
      </c>
      <c r="G76" s="102">
        <v>1.7398</v>
      </c>
      <c r="H76" s="102">
        <v>1.6808000000000001</v>
      </c>
    </row>
    <row r="77" spans="1:8" ht="15.5" x14ac:dyDescent="0.35">
      <c r="A77" s="92" t="s">
        <v>96</v>
      </c>
      <c r="B77" s="93">
        <v>2045</v>
      </c>
      <c r="C77" s="94">
        <v>149.16</v>
      </c>
      <c r="D77" s="95">
        <v>107504.03</v>
      </c>
      <c r="E77" s="103">
        <v>15476</v>
      </c>
      <c r="F77" s="103">
        <v>45209</v>
      </c>
      <c r="G77" s="97">
        <v>2.0794999999999999</v>
      </c>
      <c r="H77" s="97">
        <v>2.0089999999999999</v>
      </c>
    </row>
    <row r="78" spans="1:8" ht="15.5" x14ac:dyDescent="0.35">
      <c r="A78" s="92" t="s">
        <v>96</v>
      </c>
      <c r="B78" s="98">
        <v>2050</v>
      </c>
      <c r="C78" s="99">
        <v>163.08000000000001</v>
      </c>
      <c r="D78" s="100">
        <v>120453.15</v>
      </c>
      <c r="E78" s="101">
        <v>17338</v>
      </c>
      <c r="F78" s="101">
        <v>51266</v>
      </c>
      <c r="G78" s="102">
        <v>2.4857</v>
      </c>
      <c r="H78" s="102">
        <v>2.4014000000000002</v>
      </c>
    </row>
    <row r="79" spans="1:8" ht="15.5" x14ac:dyDescent="0.35">
      <c r="A79" s="92" t="s">
        <v>96</v>
      </c>
      <c r="B79" s="93">
        <v>2055</v>
      </c>
      <c r="C79" s="94">
        <v>178.29</v>
      </c>
      <c r="D79" s="95">
        <v>135019.51999999999</v>
      </c>
      <c r="E79" s="103">
        <v>19441</v>
      </c>
      <c r="F79" s="103">
        <v>58144</v>
      </c>
      <c r="G79" s="97">
        <v>2.9710999999999999</v>
      </c>
      <c r="H79" s="97">
        <v>2.8704000000000001</v>
      </c>
    </row>
    <row r="80" spans="1:8" ht="15.5" x14ac:dyDescent="0.35">
      <c r="A80" s="92" t="s">
        <v>96</v>
      </c>
      <c r="B80" s="98">
        <v>2060</v>
      </c>
      <c r="C80" s="99">
        <v>194.93</v>
      </c>
      <c r="D80" s="100">
        <v>151435.04</v>
      </c>
      <c r="E80" s="101">
        <v>21836</v>
      </c>
      <c r="F80" s="101">
        <v>66006</v>
      </c>
      <c r="G80" s="102">
        <v>3.5514000000000001</v>
      </c>
      <c r="H80" s="102">
        <v>3.431</v>
      </c>
    </row>
    <row r="81" spans="1:8" ht="15.5" x14ac:dyDescent="0.35">
      <c r="A81" s="92" t="s">
        <v>96</v>
      </c>
      <c r="B81" s="93">
        <v>2065</v>
      </c>
      <c r="C81" s="94">
        <v>213.11</v>
      </c>
      <c r="D81" s="95">
        <v>169953.3</v>
      </c>
      <c r="E81" s="103">
        <v>24492</v>
      </c>
      <c r="F81" s="103">
        <v>74832</v>
      </c>
      <c r="G81" s="97">
        <v>4.2450000000000001</v>
      </c>
      <c r="H81" s="97">
        <v>4.101</v>
      </c>
    </row>
    <row r="82" spans="1:8" ht="15.5" x14ac:dyDescent="0.35">
      <c r="A82" s="92" t="s">
        <v>96</v>
      </c>
      <c r="B82" s="98">
        <v>2070</v>
      </c>
      <c r="C82" s="99">
        <v>233</v>
      </c>
      <c r="D82" s="100">
        <v>190743</v>
      </c>
      <c r="E82" s="101">
        <v>27398</v>
      </c>
      <c r="F82" s="101">
        <v>84615</v>
      </c>
      <c r="G82" s="102">
        <v>5.0740999999999996</v>
      </c>
      <c r="H82" s="102">
        <v>4.9020000000000001</v>
      </c>
    </row>
    <row r="83" spans="1:8" ht="15.5" x14ac:dyDescent="0.35">
      <c r="A83" s="92" t="s">
        <v>96</v>
      </c>
      <c r="B83" s="93">
        <v>2075</v>
      </c>
      <c r="C83" s="94">
        <v>254.73</v>
      </c>
      <c r="D83" s="95">
        <v>214087.58</v>
      </c>
      <c r="E83" s="103">
        <v>30570</v>
      </c>
      <c r="F83" s="103">
        <v>95432</v>
      </c>
      <c r="G83" s="97">
        <v>6.0651000000000002</v>
      </c>
      <c r="H83" s="97">
        <v>5.8593999999999999</v>
      </c>
    </row>
    <row r="84" spans="1:8" ht="15.5" x14ac:dyDescent="0.35">
      <c r="A84" s="92" t="s">
        <v>96</v>
      </c>
      <c r="B84" s="98">
        <v>2080</v>
      </c>
      <c r="C84" s="99">
        <v>278.5</v>
      </c>
      <c r="D84" s="100">
        <v>240146.72</v>
      </c>
      <c r="E84" s="101">
        <v>34077</v>
      </c>
      <c r="F84" s="101">
        <v>107594</v>
      </c>
      <c r="G84" s="102">
        <v>7.2496</v>
      </c>
      <c r="H84" s="102">
        <v>7.0037000000000003</v>
      </c>
    </row>
    <row r="85" spans="1:8" ht="15.5" x14ac:dyDescent="0.35">
      <c r="A85" s="92" t="s">
        <v>96</v>
      </c>
      <c r="B85" s="93">
        <v>2085</v>
      </c>
      <c r="C85" s="94">
        <v>304.48</v>
      </c>
      <c r="D85" s="95">
        <v>269209.78000000003</v>
      </c>
      <c r="E85" s="103">
        <v>38036</v>
      </c>
      <c r="F85" s="103">
        <v>121494</v>
      </c>
      <c r="G85" s="97">
        <v>8.6654</v>
      </c>
      <c r="H85" s="97">
        <v>8.3714999999999993</v>
      </c>
    </row>
    <row r="86" spans="1:8" ht="15.5" x14ac:dyDescent="0.35">
      <c r="A86" s="92" t="s">
        <v>96</v>
      </c>
      <c r="B86" s="98">
        <v>2090</v>
      </c>
      <c r="C86" s="99">
        <v>332.89</v>
      </c>
      <c r="D86" s="100">
        <v>302052.34999999998</v>
      </c>
      <c r="E86" s="101">
        <v>42586</v>
      </c>
      <c r="F86" s="101">
        <v>137507</v>
      </c>
      <c r="G86" s="102">
        <v>10.357799999999999</v>
      </c>
      <c r="H86" s="102">
        <v>10.006500000000001</v>
      </c>
    </row>
    <row r="87" spans="1:8" ht="15.5" x14ac:dyDescent="0.35">
      <c r="A87" s="92" t="s">
        <v>96</v>
      </c>
      <c r="B87" s="93">
        <v>2095</v>
      </c>
      <c r="C87" s="94">
        <v>363.95</v>
      </c>
      <c r="D87" s="95">
        <v>339224.29</v>
      </c>
      <c r="E87" s="103">
        <v>47795</v>
      </c>
      <c r="F87" s="103">
        <v>155792</v>
      </c>
      <c r="G87" s="97">
        <v>12.380699999999999</v>
      </c>
      <c r="H87" s="97">
        <v>11.960800000000001</v>
      </c>
    </row>
    <row r="88" spans="1:8" ht="15.5" x14ac:dyDescent="0.35">
      <c r="A88" s="92" t="s">
        <v>96</v>
      </c>
      <c r="B88" s="98">
        <v>2100</v>
      </c>
      <c r="C88" s="99">
        <v>397.91</v>
      </c>
      <c r="D88" s="100">
        <v>380998.63</v>
      </c>
      <c r="E88" s="101">
        <v>53643</v>
      </c>
      <c r="F88" s="101">
        <v>176484</v>
      </c>
      <c r="G88" s="102">
        <v>14.7987</v>
      </c>
      <c r="H88" s="102">
        <v>14.296799999999999</v>
      </c>
    </row>
  </sheetData>
  <mergeCells count="3">
    <mergeCell ref="A2:H2"/>
    <mergeCell ref="A3:H3"/>
    <mergeCell ref="A7:B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F4DE-7013-4E0F-A6CA-6257D39157F1}">
  <dimension ref="A2:O224"/>
  <sheetViews>
    <sheetView workbookViewId="0"/>
  </sheetViews>
  <sheetFormatPr defaultColWidth="9.08984375" defaultRowHeight="15.5" x14ac:dyDescent="0.35"/>
  <cols>
    <col min="1" max="1" width="15.6328125" style="5" customWidth="1"/>
    <col min="2" max="6" width="12.6328125" style="5" customWidth="1"/>
    <col min="7" max="7" width="3.6328125" style="5" customWidth="1"/>
    <col min="8" max="11" width="12.6328125" style="5" customWidth="1"/>
    <col min="12" max="12" width="3.6328125" style="5" customWidth="1"/>
    <col min="13" max="15" width="12.6328125" style="5" customWidth="1"/>
    <col min="16" max="16" width="8" style="5" customWidth="1"/>
    <col min="17" max="17" width="6" style="5" customWidth="1"/>
    <col min="18" max="16384" width="9.08984375" style="5"/>
  </cols>
  <sheetData>
    <row r="2" spans="1:15" ht="18.5" x14ac:dyDescent="0.35">
      <c r="A2" s="191" t="s">
        <v>113</v>
      </c>
      <c r="B2" s="191"/>
      <c r="C2" s="191"/>
      <c r="D2" s="191"/>
      <c r="E2" s="191"/>
      <c r="F2" s="191"/>
      <c r="G2" s="191"/>
      <c r="H2" s="191"/>
      <c r="I2" s="191"/>
      <c r="J2" s="191"/>
      <c r="K2" s="191"/>
      <c r="L2" s="191"/>
      <c r="M2" s="191"/>
      <c r="N2" s="191"/>
      <c r="O2" s="191"/>
    </row>
    <row r="3" spans="1:15" ht="16" thickBot="1" x14ac:dyDescent="0.4">
      <c r="A3" s="192" t="s">
        <v>114</v>
      </c>
      <c r="B3" s="192"/>
      <c r="C3" s="192"/>
      <c r="D3" s="192"/>
      <c r="E3" s="192"/>
      <c r="F3" s="192"/>
      <c r="G3" s="192"/>
      <c r="H3" s="192"/>
      <c r="I3" s="192"/>
      <c r="J3" s="192"/>
      <c r="K3" s="192"/>
      <c r="L3" s="192"/>
      <c r="M3" s="192"/>
      <c r="N3" s="192"/>
      <c r="O3" s="192"/>
    </row>
    <row r="4" spans="1:15" ht="19" thickBot="1" x14ac:dyDescent="0.4">
      <c r="B4" s="193" t="s">
        <v>115</v>
      </c>
      <c r="C4" s="193"/>
      <c r="D4" s="193"/>
      <c r="E4" s="193"/>
      <c r="F4" s="193"/>
      <c r="G4" s="6"/>
      <c r="H4" s="193" t="s">
        <v>116</v>
      </c>
      <c r="I4" s="193"/>
      <c r="J4" s="193"/>
      <c r="K4" s="193"/>
      <c r="L4" s="6"/>
      <c r="M4" s="193" t="s">
        <v>117</v>
      </c>
      <c r="N4" s="193"/>
      <c r="O4" s="193"/>
    </row>
    <row r="5" spans="1:15" x14ac:dyDescent="0.35">
      <c r="B5" s="107"/>
      <c r="C5" s="107"/>
      <c r="D5" s="89" t="s">
        <v>118</v>
      </c>
      <c r="E5" s="107"/>
      <c r="F5" s="107"/>
      <c r="G5" s="107"/>
      <c r="H5" s="107"/>
      <c r="I5" s="107"/>
      <c r="J5" s="89" t="s">
        <v>119</v>
      </c>
      <c r="K5" s="107"/>
      <c r="L5" s="107"/>
      <c r="M5" s="89" t="s">
        <v>120</v>
      </c>
      <c r="N5" s="107"/>
      <c r="O5" s="107"/>
    </row>
    <row r="6" spans="1:15" x14ac:dyDescent="0.35">
      <c r="B6" s="107"/>
      <c r="C6" s="89" t="s">
        <v>121</v>
      </c>
      <c r="D6" s="89" t="s">
        <v>122</v>
      </c>
      <c r="E6" s="89" t="s">
        <v>123</v>
      </c>
      <c r="G6" s="107"/>
      <c r="H6" s="107"/>
      <c r="I6" s="107"/>
      <c r="J6" s="89" t="s">
        <v>124</v>
      </c>
      <c r="K6" s="89" t="s">
        <v>125</v>
      </c>
      <c r="L6" s="107"/>
      <c r="M6" s="89" t="s">
        <v>126</v>
      </c>
      <c r="N6" s="89" t="s">
        <v>32</v>
      </c>
      <c r="O6" s="89" t="s">
        <v>127</v>
      </c>
    </row>
    <row r="7" spans="1:15" x14ac:dyDescent="0.35">
      <c r="A7" s="7" t="s">
        <v>128</v>
      </c>
      <c r="B7" s="107"/>
      <c r="C7" s="89" t="s">
        <v>129</v>
      </c>
      <c r="D7" s="89" t="s">
        <v>130</v>
      </c>
      <c r="E7" s="89" t="s">
        <v>131</v>
      </c>
      <c r="F7" s="89" t="s">
        <v>120</v>
      </c>
      <c r="G7" s="107"/>
      <c r="H7" s="107"/>
      <c r="I7" s="89" t="s">
        <v>132</v>
      </c>
      <c r="J7" s="89" t="s">
        <v>133</v>
      </c>
      <c r="K7" s="89" t="s">
        <v>134</v>
      </c>
      <c r="L7" s="107"/>
      <c r="M7" s="89" t="s">
        <v>135</v>
      </c>
      <c r="N7" s="89" t="s">
        <v>136</v>
      </c>
      <c r="O7" s="89" t="s">
        <v>137</v>
      </c>
    </row>
    <row r="8" spans="1:15" ht="19" thickBot="1" x14ac:dyDescent="0.4">
      <c r="A8" s="108" t="s">
        <v>138</v>
      </c>
      <c r="B8" s="90" t="s">
        <v>139</v>
      </c>
      <c r="C8" s="90" t="s">
        <v>140</v>
      </c>
      <c r="D8" s="90" t="s">
        <v>141</v>
      </c>
      <c r="E8" s="90" t="s">
        <v>142</v>
      </c>
      <c r="F8" s="90" t="s">
        <v>143</v>
      </c>
      <c r="G8" s="109"/>
      <c r="H8" s="90" t="s">
        <v>2</v>
      </c>
      <c r="I8" s="90" t="s">
        <v>144</v>
      </c>
      <c r="J8" s="90" t="s">
        <v>145</v>
      </c>
      <c r="K8" s="90" t="s">
        <v>146</v>
      </c>
      <c r="L8" s="109"/>
      <c r="M8" s="90" t="s">
        <v>147</v>
      </c>
      <c r="N8" s="90" t="s">
        <v>148</v>
      </c>
      <c r="O8" s="90" t="s">
        <v>149</v>
      </c>
    </row>
    <row r="9" spans="1:15" x14ac:dyDescent="0.35">
      <c r="A9" s="7" t="s">
        <v>150</v>
      </c>
      <c r="B9" s="107"/>
      <c r="C9" s="107"/>
      <c r="D9" s="107"/>
      <c r="E9" s="107"/>
      <c r="F9" s="107"/>
      <c r="G9" s="107"/>
      <c r="H9" s="107"/>
      <c r="I9" s="107"/>
      <c r="J9" s="107"/>
      <c r="K9" s="107"/>
      <c r="L9" s="107"/>
      <c r="M9" s="107"/>
      <c r="N9" s="107"/>
      <c r="O9" s="107"/>
    </row>
    <row r="10" spans="1:15" x14ac:dyDescent="0.35">
      <c r="A10" s="110">
        <v>2017</v>
      </c>
      <c r="B10" s="111">
        <v>825.6</v>
      </c>
      <c r="C10" s="111">
        <v>706.5</v>
      </c>
      <c r="D10" s="111" t="s">
        <v>151</v>
      </c>
      <c r="E10" s="111">
        <v>35.9</v>
      </c>
      <c r="F10" s="111">
        <v>83.2</v>
      </c>
      <c r="G10" s="111"/>
      <c r="H10" s="111">
        <v>806.7</v>
      </c>
      <c r="I10" s="111">
        <v>798.7</v>
      </c>
      <c r="J10" s="111">
        <v>3.7</v>
      </c>
      <c r="K10" s="111">
        <v>4.3</v>
      </c>
      <c r="L10" s="111"/>
      <c r="M10" s="111">
        <v>19</v>
      </c>
      <c r="N10" s="111">
        <v>2820.3</v>
      </c>
      <c r="O10" s="112">
        <v>347</v>
      </c>
    </row>
    <row r="11" spans="1:15" x14ac:dyDescent="0.35">
      <c r="A11" s="113">
        <v>2018</v>
      </c>
      <c r="B11" s="114">
        <v>831</v>
      </c>
      <c r="C11" s="114">
        <v>715.9</v>
      </c>
      <c r="D11" s="114" t="s">
        <v>151</v>
      </c>
      <c r="E11" s="114">
        <v>34.5</v>
      </c>
      <c r="F11" s="114">
        <v>80.7</v>
      </c>
      <c r="G11" s="114"/>
      <c r="H11" s="114">
        <v>853.5</v>
      </c>
      <c r="I11" s="114">
        <v>844.9</v>
      </c>
      <c r="J11" s="114">
        <v>3.8</v>
      </c>
      <c r="K11" s="114">
        <v>4.8</v>
      </c>
      <c r="L11" s="114"/>
      <c r="M11" s="114">
        <v>-22.4</v>
      </c>
      <c r="N11" s="114">
        <v>2797.9</v>
      </c>
      <c r="O11" s="115">
        <v>330</v>
      </c>
    </row>
    <row r="12" spans="1:15" x14ac:dyDescent="0.35">
      <c r="A12" s="110">
        <v>2019</v>
      </c>
      <c r="B12" s="116">
        <v>917.9</v>
      </c>
      <c r="C12" s="116">
        <v>805.1</v>
      </c>
      <c r="D12" s="116" t="s">
        <v>151</v>
      </c>
      <c r="E12" s="116">
        <v>34.9</v>
      </c>
      <c r="F12" s="116">
        <v>77.900000000000006</v>
      </c>
      <c r="G12" s="116"/>
      <c r="H12" s="116">
        <v>911.4</v>
      </c>
      <c r="I12" s="116">
        <v>902.8</v>
      </c>
      <c r="J12" s="116">
        <v>3.7</v>
      </c>
      <c r="K12" s="116">
        <v>4.9000000000000004</v>
      </c>
      <c r="L12" s="116"/>
      <c r="M12" s="116">
        <v>6.5</v>
      </c>
      <c r="N12" s="116">
        <v>2804.3</v>
      </c>
      <c r="O12" s="112">
        <v>307</v>
      </c>
    </row>
    <row r="13" spans="1:15" x14ac:dyDescent="0.35">
      <c r="A13" s="113">
        <v>2020</v>
      </c>
      <c r="B13" s="114">
        <v>968.3</v>
      </c>
      <c r="C13" s="114">
        <v>856</v>
      </c>
      <c r="D13" s="114" t="s">
        <v>151</v>
      </c>
      <c r="E13" s="114">
        <v>39</v>
      </c>
      <c r="F13" s="114">
        <v>73.3</v>
      </c>
      <c r="G13" s="114"/>
      <c r="H13" s="114">
        <v>961</v>
      </c>
      <c r="I13" s="114">
        <v>952.4</v>
      </c>
      <c r="J13" s="114">
        <v>3.7</v>
      </c>
      <c r="K13" s="114">
        <v>4.8</v>
      </c>
      <c r="L13" s="114"/>
      <c r="M13" s="114">
        <v>7.4</v>
      </c>
      <c r="N13" s="114">
        <v>2811.7</v>
      </c>
      <c r="O13" s="115">
        <v>292</v>
      </c>
    </row>
    <row r="14" spans="1:15" x14ac:dyDescent="0.35">
      <c r="A14" s="110">
        <v>2021</v>
      </c>
      <c r="B14" s="116">
        <v>942.9</v>
      </c>
      <c r="C14" s="116">
        <v>838.2</v>
      </c>
      <c r="D14" s="116" t="s">
        <v>151</v>
      </c>
      <c r="E14" s="116">
        <v>37.200000000000003</v>
      </c>
      <c r="F14" s="116">
        <v>67.5</v>
      </c>
      <c r="G14" s="116"/>
      <c r="H14" s="116">
        <v>1001.9</v>
      </c>
      <c r="I14" s="116">
        <v>993.1</v>
      </c>
      <c r="J14" s="116">
        <v>4</v>
      </c>
      <c r="K14" s="116">
        <v>4.8</v>
      </c>
      <c r="L14" s="116"/>
      <c r="M14" s="116">
        <v>-59.1</v>
      </c>
      <c r="N14" s="116">
        <v>2752.6</v>
      </c>
      <c r="O14" s="112">
        <v>281</v>
      </c>
    </row>
    <row r="15" spans="1:15" x14ac:dyDescent="0.35">
      <c r="A15" s="7" t="s">
        <v>95</v>
      </c>
      <c r="B15" s="116"/>
      <c r="C15" s="116"/>
      <c r="D15" s="116"/>
      <c r="E15" s="116"/>
      <c r="F15" s="116"/>
      <c r="G15" s="116"/>
      <c r="H15" s="116"/>
      <c r="I15" s="116"/>
      <c r="J15" s="116"/>
      <c r="K15" s="116"/>
      <c r="L15" s="116"/>
      <c r="M15" s="116"/>
      <c r="N15" s="116"/>
      <c r="O15" s="112"/>
    </row>
    <row r="16" spans="1:15" x14ac:dyDescent="0.35">
      <c r="A16" s="113">
        <v>2022</v>
      </c>
      <c r="B16" s="114">
        <v>1034.4000000000001</v>
      </c>
      <c r="C16" s="114">
        <v>926.6</v>
      </c>
      <c r="D16" s="114" t="s">
        <v>151</v>
      </c>
      <c r="E16" s="114">
        <v>45.7</v>
      </c>
      <c r="F16" s="114">
        <v>62</v>
      </c>
      <c r="G16" s="114"/>
      <c r="H16" s="114">
        <v>1096.2</v>
      </c>
      <c r="I16" s="114">
        <v>1087.0999999999999</v>
      </c>
      <c r="J16" s="114">
        <v>3.8</v>
      </c>
      <c r="K16" s="114">
        <v>5.3</v>
      </c>
      <c r="L16" s="114"/>
      <c r="M16" s="114">
        <v>-61.9</v>
      </c>
      <c r="N16" s="114">
        <v>2690.8</v>
      </c>
      <c r="O16" s="115">
        <v>251</v>
      </c>
    </row>
    <row r="17" spans="1:15" x14ac:dyDescent="0.35">
      <c r="A17" s="110">
        <v>2023</v>
      </c>
      <c r="B17" s="116">
        <v>1100.8</v>
      </c>
      <c r="C17" s="116">
        <v>993.5</v>
      </c>
      <c r="D17" s="116" t="s">
        <v>151</v>
      </c>
      <c r="E17" s="116">
        <v>49.9</v>
      </c>
      <c r="F17" s="116">
        <v>57.5</v>
      </c>
      <c r="G17" s="116"/>
      <c r="H17" s="116">
        <v>1179.4000000000001</v>
      </c>
      <c r="I17" s="116">
        <v>1169.8</v>
      </c>
      <c r="J17" s="116">
        <v>4.2</v>
      </c>
      <c r="K17" s="116">
        <v>5.4</v>
      </c>
      <c r="L17" s="116"/>
      <c r="M17" s="116">
        <v>-78.5</v>
      </c>
      <c r="N17" s="116">
        <v>2612.1999999999998</v>
      </c>
      <c r="O17" s="112">
        <v>228</v>
      </c>
    </row>
    <row r="18" spans="1:15" x14ac:dyDescent="0.35">
      <c r="A18" s="113">
        <v>2024</v>
      </c>
      <c r="B18" s="114">
        <v>1144.9000000000001</v>
      </c>
      <c r="C18" s="114">
        <v>1035.9000000000001</v>
      </c>
      <c r="D18" s="114" t="s">
        <v>151</v>
      </c>
      <c r="E18" s="114">
        <v>54.4</v>
      </c>
      <c r="F18" s="114">
        <v>54.6</v>
      </c>
      <c r="G18" s="114"/>
      <c r="H18" s="114">
        <v>1254.9000000000001</v>
      </c>
      <c r="I18" s="114">
        <v>1244.8</v>
      </c>
      <c r="J18" s="114">
        <v>4.3</v>
      </c>
      <c r="K18" s="114">
        <v>5.8</v>
      </c>
      <c r="L18" s="114"/>
      <c r="M18" s="114">
        <v>-110</v>
      </c>
      <c r="N18" s="114">
        <v>2502.1999999999998</v>
      </c>
      <c r="O18" s="115">
        <v>208</v>
      </c>
    </row>
    <row r="19" spans="1:15" x14ac:dyDescent="0.35">
      <c r="A19" s="110">
        <v>2025</v>
      </c>
      <c r="B19" s="116">
        <v>1195.7</v>
      </c>
      <c r="C19" s="116">
        <v>1083.3</v>
      </c>
      <c r="D19" s="116" t="s">
        <v>151</v>
      </c>
      <c r="E19" s="116">
        <v>59.3</v>
      </c>
      <c r="F19" s="116">
        <v>53.1</v>
      </c>
      <c r="G19" s="116"/>
      <c r="H19" s="116">
        <v>1332.9</v>
      </c>
      <c r="I19" s="116">
        <v>1322.7</v>
      </c>
      <c r="J19" s="116">
        <v>4.5</v>
      </c>
      <c r="K19" s="116">
        <v>5.8</v>
      </c>
      <c r="L19" s="116"/>
      <c r="M19" s="116">
        <v>-137.30000000000001</v>
      </c>
      <c r="N19" s="116">
        <v>2364.9</v>
      </c>
      <c r="O19" s="112">
        <v>188</v>
      </c>
    </row>
    <row r="20" spans="1:15" x14ac:dyDescent="0.35">
      <c r="A20" s="113">
        <v>2026</v>
      </c>
      <c r="B20" s="114">
        <v>1257.7</v>
      </c>
      <c r="C20" s="114">
        <v>1131.7</v>
      </c>
      <c r="D20" s="114" t="s">
        <v>151</v>
      </c>
      <c r="E20" s="114">
        <v>73</v>
      </c>
      <c r="F20" s="114">
        <v>52.9</v>
      </c>
      <c r="G20" s="114"/>
      <c r="H20" s="114">
        <v>1414.7</v>
      </c>
      <c r="I20" s="114">
        <v>1404.2</v>
      </c>
      <c r="J20" s="114">
        <v>4.5999999999999996</v>
      </c>
      <c r="K20" s="114">
        <v>5.9</v>
      </c>
      <c r="L20" s="114"/>
      <c r="M20" s="114">
        <v>-157.1</v>
      </c>
      <c r="N20" s="114">
        <v>2207.9</v>
      </c>
      <c r="O20" s="115">
        <v>167</v>
      </c>
    </row>
    <row r="21" spans="1:15" x14ac:dyDescent="0.35">
      <c r="A21" s="89"/>
      <c r="B21" s="116"/>
      <c r="C21" s="116"/>
      <c r="D21" s="116"/>
      <c r="E21" s="116"/>
      <c r="F21" s="116"/>
      <c r="G21" s="116"/>
      <c r="H21" s="116"/>
      <c r="I21" s="116"/>
      <c r="J21" s="116"/>
      <c r="K21" s="116"/>
      <c r="L21" s="116"/>
      <c r="M21" s="116"/>
      <c r="N21" s="116"/>
      <c r="O21" s="112"/>
    </row>
    <row r="22" spans="1:15" x14ac:dyDescent="0.35">
      <c r="A22" s="110">
        <v>2027</v>
      </c>
      <c r="B22" s="116">
        <v>1313.4</v>
      </c>
      <c r="C22" s="116">
        <v>1181</v>
      </c>
      <c r="D22" s="116" t="s">
        <v>151</v>
      </c>
      <c r="E22" s="116">
        <v>79.5</v>
      </c>
      <c r="F22" s="116">
        <v>52.9</v>
      </c>
      <c r="G22" s="116"/>
      <c r="H22" s="116">
        <v>1499.7</v>
      </c>
      <c r="I22" s="116">
        <v>1489.1</v>
      </c>
      <c r="J22" s="116">
        <v>4.7</v>
      </c>
      <c r="K22" s="116">
        <v>5.9</v>
      </c>
      <c r="L22" s="116"/>
      <c r="M22" s="116">
        <v>-186.4</v>
      </c>
      <c r="N22" s="116">
        <v>2021.5</v>
      </c>
      <c r="O22" s="112">
        <v>147</v>
      </c>
    </row>
    <row r="23" spans="1:15" x14ac:dyDescent="0.35">
      <c r="A23" s="113">
        <v>2028</v>
      </c>
      <c r="B23" s="114">
        <v>1370.3</v>
      </c>
      <c r="C23" s="114">
        <v>1232.7</v>
      </c>
      <c r="D23" s="114" t="s">
        <v>151</v>
      </c>
      <c r="E23" s="114">
        <v>86.1</v>
      </c>
      <c r="F23" s="114">
        <v>51.4</v>
      </c>
      <c r="G23" s="114"/>
      <c r="H23" s="114">
        <v>1591.1</v>
      </c>
      <c r="I23" s="114">
        <v>1580.2</v>
      </c>
      <c r="J23" s="114">
        <v>4.9000000000000004</v>
      </c>
      <c r="K23" s="114">
        <v>6</v>
      </c>
      <c r="L23" s="114"/>
      <c r="M23" s="114">
        <v>-220.8</v>
      </c>
      <c r="N23" s="114">
        <v>1800.7</v>
      </c>
      <c r="O23" s="115">
        <v>127</v>
      </c>
    </row>
    <row r="24" spans="1:15" x14ac:dyDescent="0.35">
      <c r="A24" s="110">
        <v>2029</v>
      </c>
      <c r="B24" s="116">
        <v>1427</v>
      </c>
      <c r="C24" s="116">
        <v>1285.5999999999999</v>
      </c>
      <c r="D24" s="116" t="s">
        <v>151</v>
      </c>
      <c r="E24" s="116">
        <v>93.3</v>
      </c>
      <c r="F24" s="116">
        <v>48.1</v>
      </c>
      <c r="G24" s="116"/>
      <c r="H24" s="116">
        <v>1685.2</v>
      </c>
      <c r="I24" s="116">
        <v>1674.2</v>
      </c>
      <c r="J24" s="116">
        <v>5</v>
      </c>
      <c r="K24" s="116">
        <v>6</v>
      </c>
      <c r="L24" s="116"/>
      <c r="M24" s="116">
        <v>-258.2</v>
      </c>
      <c r="N24" s="116">
        <v>1542.5</v>
      </c>
      <c r="O24" s="112">
        <v>107</v>
      </c>
    </row>
    <row r="25" spans="1:15" x14ac:dyDescent="0.35">
      <c r="A25" s="113">
        <v>2030</v>
      </c>
      <c r="B25" s="114">
        <v>1482.7</v>
      </c>
      <c r="C25" s="114">
        <v>1338</v>
      </c>
      <c r="D25" s="114" t="s">
        <v>151</v>
      </c>
      <c r="E25" s="114">
        <v>101.2</v>
      </c>
      <c r="F25" s="114">
        <v>43.5</v>
      </c>
      <c r="G25" s="114"/>
      <c r="H25" s="114">
        <v>1781.9</v>
      </c>
      <c r="I25" s="114">
        <v>1770.7</v>
      </c>
      <c r="J25" s="114">
        <v>5.0999999999999996</v>
      </c>
      <c r="K25" s="114">
        <v>6.1</v>
      </c>
      <c r="L25" s="114"/>
      <c r="M25" s="114">
        <v>-299.2</v>
      </c>
      <c r="N25" s="114">
        <v>1243.3</v>
      </c>
      <c r="O25" s="115">
        <v>87</v>
      </c>
    </row>
    <row r="26" spans="1:15" x14ac:dyDescent="0.35">
      <c r="A26" s="110">
        <v>2031</v>
      </c>
      <c r="B26" s="116">
        <v>1539.4</v>
      </c>
      <c r="C26" s="116">
        <v>1393.1</v>
      </c>
      <c r="D26" s="116" t="s">
        <v>151</v>
      </c>
      <c r="E26" s="116">
        <v>109.5</v>
      </c>
      <c r="F26" s="116">
        <v>36.799999999999997</v>
      </c>
      <c r="G26" s="116"/>
      <c r="H26" s="116">
        <v>1881</v>
      </c>
      <c r="I26" s="116">
        <v>1869.5</v>
      </c>
      <c r="J26" s="116">
        <v>5.3</v>
      </c>
      <c r="K26" s="116">
        <v>6.2</v>
      </c>
      <c r="L26" s="116"/>
      <c r="M26" s="116">
        <v>-341.6</v>
      </c>
      <c r="N26" s="116">
        <v>901.7</v>
      </c>
      <c r="O26" s="112">
        <v>66</v>
      </c>
    </row>
    <row r="27" spans="1:15" x14ac:dyDescent="0.35">
      <c r="A27" s="7" t="s">
        <v>97</v>
      </c>
      <c r="B27" s="116"/>
      <c r="C27" s="116"/>
      <c r="D27" s="116"/>
      <c r="E27" s="116"/>
      <c r="F27" s="116"/>
      <c r="G27" s="116"/>
      <c r="H27" s="116"/>
      <c r="I27" s="116"/>
      <c r="J27" s="116"/>
      <c r="K27" s="116"/>
      <c r="L27" s="116"/>
      <c r="M27" s="116"/>
      <c r="N27" s="116"/>
      <c r="O27" s="112"/>
    </row>
    <row r="28" spans="1:15" x14ac:dyDescent="0.35">
      <c r="A28" s="113">
        <v>2022</v>
      </c>
      <c r="B28" s="114">
        <v>1040.5999999999999</v>
      </c>
      <c r="C28" s="114">
        <v>932.2</v>
      </c>
      <c r="D28" s="114" t="s">
        <v>151</v>
      </c>
      <c r="E28" s="114">
        <v>45.7</v>
      </c>
      <c r="F28" s="114">
        <v>62.7</v>
      </c>
      <c r="G28" s="114"/>
      <c r="H28" s="114">
        <v>1095.5</v>
      </c>
      <c r="I28" s="114">
        <v>1086.4000000000001</v>
      </c>
      <c r="J28" s="114">
        <v>3.8</v>
      </c>
      <c r="K28" s="114">
        <v>5.3</v>
      </c>
      <c r="L28" s="114"/>
      <c r="M28" s="114">
        <v>-54.8</v>
      </c>
      <c r="N28" s="114">
        <v>2697.8</v>
      </c>
      <c r="O28" s="115">
        <v>251</v>
      </c>
    </row>
    <row r="29" spans="1:15" x14ac:dyDescent="0.35">
      <c r="A29" s="110">
        <v>2023</v>
      </c>
      <c r="B29" s="116">
        <v>1134.5999999999999</v>
      </c>
      <c r="C29" s="116">
        <v>1024</v>
      </c>
      <c r="D29" s="116" t="s">
        <v>151</v>
      </c>
      <c r="E29" s="116">
        <v>50.2</v>
      </c>
      <c r="F29" s="116">
        <v>60.5</v>
      </c>
      <c r="G29" s="116"/>
      <c r="H29" s="116">
        <v>1186.4000000000001</v>
      </c>
      <c r="I29" s="116">
        <v>1176.9000000000001</v>
      </c>
      <c r="J29" s="116">
        <v>4.2</v>
      </c>
      <c r="K29" s="116">
        <v>5.4</v>
      </c>
      <c r="L29" s="116"/>
      <c r="M29" s="116">
        <v>-51.8</v>
      </c>
      <c r="N29" s="116">
        <v>2646</v>
      </c>
      <c r="O29" s="112">
        <v>227</v>
      </c>
    </row>
    <row r="30" spans="1:15" x14ac:dyDescent="0.35">
      <c r="A30" s="113">
        <v>2024</v>
      </c>
      <c r="B30" s="114">
        <v>1198.0999999999999</v>
      </c>
      <c r="C30" s="114">
        <v>1082.4000000000001</v>
      </c>
      <c r="D30" s="114" t="s">
        <v>151</v>
      </c>
      <c r="E30" s="114">
        <v>54.9</v>
      </c>
      <c r="F30" s="114">
        <v>60.8</v>
      </c>
      <c r="G30" s="114"/>
      <c r="H30" s="114">
        <v>1267.3</v>
      </c>
      <c r="I30" s="114">
        <v>1257.2</v>
      </c>
      <c r="J30" s="114">
        <v>4.3</v>
      </c>
      <c r="K30" s="114">
        <v>5.7</v>
      </c>
      <c r="L30" s="114"/>
      <c r="M30" s="114">
        <v>-69.3</v>
      </c>
      <c r="N30" s="114">
        <v>2576.8000000000002</v>
      </c>
      <c r="O30" s="115">
        <v>209</v>
      </c>
    </row>
    <row r="31" spans="1:15" x14ac:dyDescent="0.35">
      <c r="A31" s="110">
        <v>2025</v>
      </c>
      <c r="B31" s="116">
        <v>1272.8</v>
      </c>
      <c r="C31" s="116">
        <v>1150.5999999999999</v>
      </c>
      <c r="D31" s="116" t="s">
        <v>151</v>
      </c>
      <c r="E31" s="116">
        <v>60.1</v>
      </c>
      <c r="F31" s="116">
        <v>62.1</v>
      </c>
      <c r="G31" s="116"/>
      <c r="H31" s="116">
        <v>1352.5</v>
      </c>
      <c r="I31" s="116">
        <v>1342.2</v>
      </c>
      <c r="J31" s="116">
        <v>4.5</v>
      </c>
      <c r="K31" s="116">
        <v>5.8</v>
      </c>
      <c r="L31" s="116"/>
      <c r="M31" s="116">
        <v>-79.7</v>
      </c>
      <c r="N31" s="116">
        <v>2497.1</v>
      </c>
      <c r="O31" s="112">
        <v>191</v>
      </c>
    </row>
    <row r="32" spans="1:15" x14ac:dyDescent="0.35">
      <c r="A32" s="113">
        <v>2026</v>
      </c>
      <c r="B32" s="114">
        <v>1361.7</v>
      </c>
      <c r="C32" s="114">
        <v>1222.3</v>
      </c>
      <c r="D32" s="114" t="s">
        <v>151</v>
      </c>
      <c r="E32" s="114">
        <v>74.400000000000006</v>
      </c>
      <c r="F32" s="114">
        <v>64.900000000000006</v>
      </c>
      <c r="G32" s="114"/>
      <c r="H32" s="114">
        <v>1442</v>
      </c>
      <c r="I32" s="114">
        <v>1431.3</v>
      </c>
      <c r="J32" s="114">
        <v>4.8</v>
      </c>
      <c r="K32" s="114">
        <v>5.9</v>
      </c>
      <c r="L32" s="114"/>
      <c r="M32" s="114">
        <v>-80.3</v>
      </c>
      <c r="N32" s="114">
        <v>2416.8000000000002</v>
      </c>
      <c r="O32" s="115">
        <v>173</v>
      </c>
    </row>
    <row r="33" spans="1:15" x14ac:dyDescent="0.35">
      <c r="A33" s="89"/>
      <c r="B33" s="116"/>
      <c r="C33" s="116"/>
      <c r="D33" s="116"/>
      <c r="E33" s="116"/>
      <c r="F33" s="116"/>
      <c r="G33" s="116"/>
      <c r="H33" s="116"/>
      <c r="I33" s="116"/>
      <c r="J33" s="116"/>
      <c r="K33" s="116"/>
      <c r="L33" s="116"/>
      <c r="M33" s="116"/>
      <c r="N33" s="116"/>
      <c r="O33" s="112"/>
    </row>
    <row r="34" spans="1:15" x14ac:dyDescent="0.35">
      <c r="A34" s="110">
        <v>2027</v>
      </c>
      <c r="B34" s="116">
        <v>1445.3</v>
      </c>
      <c r="C34" s="116">
        <v>1295.2</v>
      </c>
      <c r="D34" s="116" t="s">
        <v>151</v>
      </c>
      <c r="E34" s="116">
        <v>81.400000000000006</v>
      </c>
      <c r="F34" s="116">
        <v>68.599999999999994</v>
      </c>
      <c r="G34" s="116"/>
      <c r="H34" s="116">
        <v>1535.5</v>
      </c>
      <c r="I34" s="116">
        <v>1524.6</v>
      </c>
      <c r="J34" s="116">
        <v>5</v>
      </c>
      <c r="K34" s="116">
        <v>6</v>
      </c>
      <c r="L34" s="116"/>
      <c r="M34" s="116">
        <v>-90.3</v>
      </c>
      <c r="N34" s="116">
        <v>2326.5</v>
      </c>
      <c r="O34" s="112">
        <v>157</v>
      </c>
    </row>
    <row r="35" spans="1:15" x14ac:dyDescent="0.35">
      <c r="A35" s="113">
        <v>2028</v>
      </c>
      <c r="B35" s="114">
        <v>1533.1</v>
      </c>
      <c r="C35" s="114">
        <v>1372.9</v>
      </c>
      <c r="D35" s="114" t="s">
        <v>151</v>
      </c>
      <c r="E35" s="114">
        <v>88.6</v>
      </c>
      <c r="F35" s="114">
        <v>71.599999999999994</v>
      </c>
      <c r="G35" s="114"/>
      <c r="H35" s="114">
        <v>1636.3</v>
      </c>
      <c r="I35" s="114">
        <v>1625.1</v>
      </c>
      <c r="J35" s="114">
        <v>5.2</v>
      </c>
      <c r="K35" s="114">
        <v>6</v>
      </c>
      <c r="L35" s="114"/>
      <c r="M35" s="114">
        <v>-103.2</v>
      </c>
      <c r="N35" s="114">
        <v>2223.3000000000002</v>
      </c>
      <c r="O35" s="115">
        <v>142</v>
      </c>
    </row>
    <row r="36" spans="1:15" x14ac:dyDescent="0.35">
      <c r="A36" s="110">
        <v>2029</v>
      </c>
      <c r="B36" s="116">
        <v>1624.2</v>
      </c>
      <c r="C36" s="116">
        <v>1454.2</v>
      </c>
      <c r="D36" s="116" t="s">
        <v>151</v>
      </c>
      <c r="E36" s="116">
        <v>96.4</v>
      </c>
      <c r="F36" s="116">
        <v>73.7</v>
      </c>
      <c r="G36" s="116"/>
      <c r="H36" s="116">
        <v>1741</v>
      </c>
      <c r="I36" s="116">
        <v>1729.5</v>
      </c>
      <c r="J36" s="116">
        <v>5.4</v>
      </c>
      <c r="K36" s="116">
        <v>6.1</v>
      </c>
      <c r="L36" s="116"/>
      <c r="M36" s="116">
        <v>-116.8</v>
      </c>
      <c r="N36" s="116">
        <v>2106.6</v>
      </c>
      <c r="O36" s="112">
        <v>128</v>
      </c>
    </row>
    <row r="37" spans="1:15" x14ac:dyDescent="0.35">
      <c r="A37" s="113">
        <v>2030</v>
      </c>
      <c r="B37" s="114">
        <v>1717.8</v>
      </c>
      <c r="C37" s="114">
        <v>1537.4</v>
      </c>
      <c r="D37" s="114" t="s">
        <v>151</v>
      </c>
      <c r="E37" s="114">
        <v>105</v>
      </c>
      <c r="F37" s="114">
        <v>75.400000000000006</v>
      </c>
      <c r="G37" s="114"/>
      <c r="H37" s="114">
        <v>1849.9</v>
      </c>
      <c r="I37" s="114">
        <v>1838.1</v>
      </c>
      <c r="J37" s="114">
        <v>5.6</v>
      </c>
      <c r="K37" s="114">
        <v>6.2</v>
      </c>
      <c r="L37" s="114"/>
      <c r="M37" s="114">
        <v>-132.1</v>
      </c>
      <c r="N37" s="114">
        <v>1974.4</v>
      </c>
      <c r="O37" s="115">
        <v>114</v>
      </c>
    </row>
    <row r="38" spans="1:15" x14ac:dyDescent="0.35">
      <c r="A38" s="110">
        <v>2031</v>
      </c>
      <c r="B38" s="116">
        <v>1816</v>
      </c>
      <c r="C38" s="116">
        <v>1625.7</v>
      </c>
      <c r="D38" s="116" t="s">
        <v>151</v>
      </c>
      <c r="E38" s="116">
        <v>114.3</v>
      </c>
      <c r="F38" s="116">
        <v>76</v>
      </c>
      <c r="G38" s="116"/>
      <c r="H38" s="116">
        <v>1962.8</v>
      </c>
      <c r="I38" s="116">
        <v>1950.7</v>
      </c>
      <c r="J38" s="116">
        <v>5.8</v>
      </c>
      <c r="K38" s="116">
        <v>6.3</v>
      </c>
      <c r="L38" s="116"/>
      <c r="M38" s="116">
        <v>-146.80000000000001</v>
      </c>
      <c r="N38" s="116">
        <v>1827.6</v>
      </c>
      <c r="O38" s="112">
        <v>101</v>
      </c>
    </row>
    <row r="39" spans="1:15" x14ac:dyDescent="0.35">
      <c r="A39" s="7" t="s">
        <v>98</v>
      </c>
      <c r="B39" s="116"/>
      <c r="C39" s="116"/>
      <c r="D39" s="116"/>
      <c r="E39" s="116"/>
      <c r="F39" s="116"/>
      <c r="G39" s="116"/>
      <c r="H39" s="116"/>
      <c r="I39" s="116"/>
      <c r="J39" s="116"/>
      <c r="K39" s="116"/>
      <c r="L39" s="116"/>
      <c r="M39" s="116"/>
      <c r="N39" s="116"/>
      <c r="O39" s="112"/>
    </row>
    <row r="40" spans="1:15" x14ac:dyDescent="0.35">
      <c r="A40" s="113">
        <v>2022</v>
      </c>
      <c r="B40" s="114">
        <v>1011.1</v>
      </c>
      <c r="C40" s="114">
        <v>904</v>
      </c>
      <c r="D40" s="114" t="s">
        <v>151</v>
      </c>
      <c r="E40" s="114">
        <v>45.8</v>
      </c>
      <c r="F40" s="114">
        <v>61.4</v>
      </c>
      <c r="G40" s="114"/>
      <c r="H40" s="114">
        <v>1097.0999999999999</v>
      </c>
      <c r="I40" s="114">
        <v>1088</v>
      </c>
      <c r="J40" s="114">
        <v>3.8</v>
      </c>
      <c r="K40" s="114">
        <v>5.3</v>
      </c>
      <c r="L40" s="114"/>
      <c r="M40" s="114">
        <v>-86.1</v>
      </c>
      <c r="N40" s="114">
        <v>2666.6</v>
      </c>
      <c r="O40" s="115">
        <v>251</v>
      </c>
    </row>
    <row r="41" spans="1:15" x14ac:dyDescent="0.35">
      <c r="A41" s="110">
        <v>2023</v>
      </c>
      <c r="B41" s="116">
        <v>1024.7</v>
      </c>
      <c r="C41" s="116">
        <v>920.9</v>
      </c>
      <c r="D41" s="116" t="s">
        <v>151</v>
      </c>
      <c r="E41" s="116">
        <v>49.6</v>
      </c>
      <c r="F41" s="116">
        <v>54.2</v>
      </c>
      <c r="G41" s="116"/>
      <c r="H41" s="116">
        <v>1173.9000000000001</v>
      </c>
      <c r="I41" s="116">
        <v>1164.3</v>
      </c>
      <c r="J41" s="116">
        <v>4.2</v>
      </c>
      <c r="K41" s="116">
        <v>5.4</v>
      </c>
      <c r="L41" s="116"/>
      <c r="M41" s="116">
        <v>-149.19999999999999</v>
      </c>
      <c r="N41" s="116">
        <v>2517.4</v>
      </c>
      <c r="O41" s="112">
        <v>227</v>
      </c>
    </row>
    <row r="42" spans="1:15" x14ac:dyDescent="0.35">
      <c r="A42" s="113">
        <v>2024</v>
      </c>
      <c r="B42" s="114">
        <v>1058.7</v>
      </c>
      <c r="C42" s="114">
        <v>956.3</v>
      </c>
      <c r="D42" s="114" t="s">
        <v>151</v>
      </c>
      <c r="E42" s="114">
        <v>53.4</v>
      </c>
      <c r="F42" s="114">
        <v>49</v>
      </c>
      <c r="G42" s="114"/>
      <c r="H42" s="114">
        <v>1233.5</v>
      </c>
      <c r="I42" s="114">
        <v>1223.3</v>
      </c>
      <c r="J42" s="114">
        <v>4.3</v>
      </c>
      <c r="K42" s="114">
        <v>5.8</v>
      </c>
      <c r="L42" s="114"/>
      <c r="M42" s="114">
        <v>-174.8</v>
      </c>
      <c r="N42" s="114">
        <v>2342.6</v>
      </c>
      <c r="O42" s="115">
        <v>204</v>
      </c>
    </row>
    <row r="43" spans="1:15" x14ac:dyDescent="0.35">
      <c r="A43" s="110">
        <v>2025</v>
      </c>
      <c r="B43" s="116">
        <v>1091.8</v>
      </c>
      <c r="C43" s="116">
        <v>989.3</v>
      </c>
      <c r="D43" s="116" t="s">
        <v>151</v>
      </c>
      <c r="E43" s="116">
        <v>57.9</v>
      </c>
      <c r="F43" s="116">
        <v>44.6</v>
      </c>
      <c r="G43" s="116"/>
      <c r="H43" s="116">
        <v>1301.5</v>
      </c>
      <c r="I43" s="116">
        <v>1291.4000000000001</v>
      </c>
      <c r="J43" s="116">
        <v>4.4000000000000004</v>
      </c>
      <c r="K43" s="116">
        <v>5.8</v>
      </c>
      <c r="L43" s="116"/>
      <c r="M43" s="116">
        <v>-209.7</v>
      </c>
      <c r="N43" s="116">
        <v>2132.9</v>
      </c>
      <c r="O43" s="112">
        <v>180</v>
      </c>
    </row>
    <row r="44" spans="1:15" x14ac:dyDescent="0.35">
      <c r="A44" s="113">
        <v>2026</v>
      </c>
      <c r="B44" s="114">
        <v>1135.5999999999999</v>
      </c>
      <c r="C44" s="114">
        <v>1023.4</v>
      </c>
      <c r="D44" s="114" t="s">
        <v>151</v>
      </c>
      <c r="E44" s="114">
        <v>71</v>
      </c>
      <c r="F44" s="114">
        <v>41.3</v>
      </c>
      <c r="G44" s="114"/>
      <c r="H44" s="114">
        <v>1375.1</v>
      </c>
      <c r="I44" s="114">
        <v>1364.8</v>
      </c>
      <c r="J44" s="114">
        <v>4.4000000000000004</v>
      </c>
      <c r="K44" s="114">
        <v>5.9</v>
      </c>
      <c r="L44" s="114"/>
      <c r="M44" s="114">
        <v>-239.4</v>
      </c>
      <c r="N44" s="114">
        <v>1893.5</v>
      </c>
      <c r="O44" s="115">
        <v>155</v>
      </c>
    </row>
    <row r="45" spans="1:15" x14ac:dyDescent="0.35">
      <c r="A45" s="89"/>
      <c r="B45" s="116"/>
      <c r="C45" s="116"/>
      <c r="D45" s="116"/>
      <c r="E45" s="116"/>
      <c r="F45" s="116"/>
      <c r="G45" s="116"/>
      <c r="H45" s="116"/>
      <c r="I45" s="116"/>
      <c r="J45" s="116"/>
      <c r="K45" s="116"/>
      <c r="L45" s="116"/>
      <c r="M45" s="116"/>
      <c r="N45" s="116"/>
      <c r="O45" s="112"/>
    </row>
    <row r="46" spans="1:15" x14ac:dyDescent="0.35">
      <c r="A46" s="110">
        <v>2027</v>
      </c>
      <c r="B46" s="116">
        <v>1168.7</v>
      </c>
      <c r="C46" s="116">
        <v>1054</v>
      </c>
      <c r="D46" s="116" t="s">
        <v>151</v>
      </c>
      <c r="E46" s="116">
        <v>77</v>
      </c>
      <c r="F46" s="116">
        <v>37.799999999999997</v>
      </c>
      <c r="G46" s="116"/>
      <c r="H46" s="116">
        <v>1451.2</v>
      </c>
      <c r="I46" s="116">
        <v>1440.8</v>
      </c>
      <c r="J46" s="116">
        <v>4.5</v>
      </c>
      <c r="K46" s="116">
        <v>5.8</v>
      </c>
      <c r="L46" s="116"/>
      <c r="M46" s="116">
        <v>-282.5</v>
      </c>
      <c r="N46" s="116">
        <v>1611</v>
      </c>
      <c r="O46" s="112">
        <v>130</v>
      </c>
    </row>
    <row r="47" spans="1:15" x14ac:dyDescent="0.35">
      <c r="A47" s="113">
        <v>2028</v>
      </c>
      <c r="B47" s="114">
        <v>1198.9000000000001</v>
      </c>
      <c r="C47" s="114">
        <v>1083.8</v>
      </c>
      <c r="D47" s="114" t="s">
        <v>151</v>
      </c>
      <c r="E47" s="114">
        <v>83</v>
      </c>
      <c r="F47" s="114">
        <v>32.200000000000003</v>
      </c>
      <c r="G47" s="114"/>
      <c r="H47" s="114">
        <v>1532.9</v>
      </c>
      <c r="I47" s="114">
        <v>1522.4</v>
      </c>
      <c r="J47" s="114">
        <v>4.5999999999999996</v>
      </c>
      <c r="K47" s="114">
        <v>5.9</v>
      </c>
      <c r="L47" s="114"/>
      <c r="M47" s="114">
        <v>-333.9</v>
      </c>
      <c r="N47" s="114">
        <v>1277.0999999999999</v>
      </c>
      <c r="O47" s="115">
        <v>105</v>
      </c>
    </row>
    <row r="48" spans="1:15" x14ac:dyDescent="0.35">
      <c r="A48" s="110">
        <v>2029</v>
      </c>
      <c r="B48" s="116">
        <v>1227.3</v>
      </c>
      <c r="C48" s="116">
        <v>1113.0999999999999</v>
      </c>
      <c r="D48" s="116" t="s">
        <v>151</v>
      </c>
      <c r="E48" s="116">
        <v>89.5</v>
      </c>
      <c r="F48" s="116">
        <v>24.8</v>
      </c>
      <c r="G48" s="116"/>
      <c r="H48" s="116">
        <v>1616.2</v>
      </c>
      <c r="I48" s="116">
        <v>1605.7</v>
      </c>
      <c r="J48" s="116">
        <v>4.5999999999999996</v>
      </c>
      <c r="K48" s="116">
        <v>5.9</v>
      </c>
      <c r="L48" s="116"/>
      <c r="M48" s="116">
        <v>-388.9</v>
      </c>
      <c r="N48" s="116">
        <v>888.2</v>
      </c>
      <c r="O48" s="112">
        <v>79</v>
      </c>
    </row>
    <row r="49" spans="1:15" x14ac:dyDescent="0.35">
      <c r="A49" s="113">
        <v>2030</v>
      </c>
      <c r="B49" s="114">
        <v>1253.5999999999999</v>
      </c>
      <c r="C49" s="114">
        <v>1140.5</v>
      </c>
      <c r="D49" s="114" t="s">
        <v>151</v>
      </c>
      <c r="E49" s="114">
        <v>96.6</v>
      </c>
      <c r="F49" s="114">
        <v>16.5</v>
      </c>
      <c r="G49" s="114"/>
      <c r="H49" s="114">
        <v>1700.8</v>
      </c>
      <c r="I49" s="114">
        <v>1690.1</v>
      </c>
      <c r="J49" s="114">
        <v>4.7</v>
      </c>
      <c r="K49" s="114">
        <v>5.9</v>
      </c>
      <c r="L49" s="114"/>
      <c r="M49" s="114">
        <v>-447.2</v>
      </c>
      <c r="N49" s="114">
        <v>441</v>
      </c>
      <c r="O49" s="115">
        <v>52</v>
      </c>
    </row>
    <row r="50" spans="1:15" ht="16" thickBot="1" x14ac:dyDescent="0.4">
      <c r="A50" s="117">
        <v>2031</v>
      </c>
      <c r="B50" s="118" t="s">
        <v>152</v>
      </c>
      <c r="C50" s="118">
        <v>1169</v>
      </c>
      <c r="D50" s="118" t="s">
        <v>151</v>
      </c>
      <c r="E50" s="118">
        <v>104</v>
      </c>
      <c r="F50" s="118" t="s">
        <v>152</v>
      </c>
      <c r="G50" s="118"/>
      <c r="H50" s="118">
        <v>1786.4</v>
      </c>
      <c r="I50" s="118">
        <v>1775.7</v>
      </c>
      <c r="J50" s="118">
        <v>4.7</v>
      </c>
      <c r="K50" s="118">
        <v>6</v>
      </c>
      <c r="L50" s="118"/>
      <c r="M50" s="118" t="s">
        <v>152</v>
      </c>
      <c r="N50" s="118" t="s">
        <v>152</v>
      </c>
      <c r="O50" s="119">
        <v>25</v>
      </c>
    </row>
    <row r="51" spans="1:15" x14ac:dyDescent="0.35">
      <c r="B51" s="107"/>
      <c r="C51" s="107"/>
      <c r="D51" s="107"/>
      <c r="E51" s="107"/>
      <c r="F51" s="107"/>
      <c r="G51" s="107"/>
      <c r="H51" s="107"/>
      <c r="I51" s="107"/>
      <c r="J51" s="107"/>
      <c r="K51" s="107"/>
      <c r="L51" s="107"/>
      <c r="M51" s="107"/>
      <c r="N51" s="107"/>
      <c r="O51" s="107"/>
    </row>
    <row r="53" spans="1:15" ht="18.5" x14ac:dyDescent="0.35">
      <c r="A53" s="120" t="s">
        <v>153</v>
      </c>
    </row>
    <row r="54" spans="1:15" ht="18.5" x14ac:dyDescent="0.35">
      <c r="A54" s="120" t="s">
        <v>154</v>
      </c>
    </row>
    <row r="55" spans="1:15" ht="18.5" x14ac:dyDescent="0.35">
      <c r="A55" s="120" t="s">
        <v>155</v>
      </c>
    </row>
    <row r="56" spans="1:15" ht="18.5" x14ac:dyDescent="0.35">
      <c r="A56" s="120" t="s">
        <v>156</v>
      </c>
    </row>
    <row r="57" spans="1:15" ht="18.5" x14ac:dyDescent="0.35">
      <c r="A57" s="120" t="s">
        <v>157</v>
      </c>
    </row>
    <row r="58" spans="1:15" ht="18.5" x14ac:dyDescent="0.35">
      <c r="A58" s="120" t="s">
        <v>158</v>
      </c>
    </row>
    <row r="59" spans="1:15" ht="18.5" x14ac:dyDescent="0.35">
      <c r="A59" s="120" t="s">
        <v>159</v>
      </c>
    </row>
    <row r="60" spans="1:15" ht="18.5" x14ac:dyDescent="0.35">
      <c r="A60" s="120" t="s">
        <v>160</v>
      </c>
    </row>
    <row r="61" spans="1:15" x14ac:dyDescent="0.35">
      <c r="A61" s="7" t="s">
        <v>161</v>
      </c>
    </row>
    <row r="62" spans="1:15" x14ac:dyDescent="0.35">
      <c r="A62" s="7" t="s">
        <v>96</v>
      </c>
    </row>
    <row r="63" spans="1:15" x14ac:dyDescent="0.35">
      <c r="A63" s="7"/>
    </row>
    <row r="64" spans="1:15" x14ac:dyDescent="0.35">
      <c r="A64" s="7"/>
    </row>
    <row r="65" spans="1:15" x14ac:dyDescent="0.35">
      <c r="A65" s="7"/>
    </row>
    <row r="67" spans="1:15" ht="18.5" x14ac:dyDescent="0.35">
      <c r="A67" s="191" t="s">
        <v>162</v>
      </c>
      <c r="B67" s="191"/>
      <c r="C67" s="191"/>
      <c r="D67" s="191"/>
      <c r="E67" s="191"/>
      <c r="F67" s="191"/>
      <c r="G67" s="191"/>
      <c r="H67" s="191"/>
      <c r="I67" s="191"/>
      <c r="J67" s="191"/>
      <c r="K67" s="191"/>
      <c r="L67" s="191"/>
      <c r="M67" s="191"/>
      <c r="N67" s="191"/>
      <c r="O67" s="191"/>
    </row>
    <row r="68" spans="1:15" ht="16" thickBot="1" x14ac:dyDescent="0.4">
      <c r="A68" s="192" t="s">
        <v>114</v>
      </c>
      <c r="B68" s="192"/>
      <c r="C68" s="192"/>
      <c r="D68" s="192"/>
      <c r="E68" s="192"/>
      <c r="F68" s="192"/>
      <c r="G68" s="192"/>
      <c r="H68" s="192"/>
      <c r="I68" s="192"/>
      <c r="J68" s="192"/>
      <c r="K68" s="192"/>
      <c r="L68" s="192"/>
      <c r="M68" s="192"/>
      <c r="N68" s="192"/>
      <c r="O68" s="192"/>
    </row>
    <row r="69" spans="1:15" ht="19" thickBot="1" x14ac:dyDescent="0.4">
      <c r="B69" s="193" t="s">
        <v>115</v>
      </c>
      <c r="C69" s="193"/>
      <c r="D69" s="193"/>
      <c r="E69" s="193"/>
      <c r="F69" s="193"/>
      <c r="G69" s="6"/>
      <c r="H69" s="193" t="s">
        <v>116</v>
      </c>
      <c r="I69" s="193"/>
      <c r="J69" s="193"/>
      <c r="K69" s="193"/>
      <c r="L69" s="6"/>
      <c r="M69" s="193" t="s">
        <v>117</v>
      </c>
      <c r="N69" s="193"/>
      <c r="O69" s="193"/>
    </row>
    <row r="70" spans="1:15" x14ac:dyDescent="0.35">
      <c r="B70" s="107"/>
      <c r="C70" s="107"/>
      <c r="D70" s="89" t="s">
        <v>118</v>
      </c>
      <c r="E70" s="107"/>
      <c r="F70" s="107"/>
      <c r="G70" s="107"/>
      <c r="H70" s="107"/>
      <c r="I70" s="107"/>
      <c r="J70" s="89" t="s">
        <v>119</v>
      </c>
      <c r="K70" s="107"/>
      <c r="L70" s="107"/>
      <c r="M70" s="89" t="s">
        <v>120</v>
      </c>
      <c r="N70" s="107"/>
      <c r="O70" s="107"/>
    </row>
    <row r="71" spans="1:15" x14ac:dyDescent="0.35">
      <c r="B71" s="107"/>
      <c r="C71" s="89" t="s">
        <v>121</v>
      </c>
      <c r="D71" s="89" t="s">
        <v>122</v>
      </c>
      <c r="E71" s="89" t="s">
        <v>123</v>
      </c>
      <c r="F71" s="89" t="s">
        <v>120</v>
      </c>
      <c r="G71" s="107"/>
      <c r="H71" s="107"/>
      <c r="I71" s="107"/>
      <c r="J71" s="89" t="s">
        <v>124</v>
      </c>
      <c r="K71" s="89" t="s">
        <v>125</v>
      </c>
      <c r="L71" s="107"/>
      <c r="M71" s="89" t="s">
        <v>126</v>
      </c>
      <c r="N71" s="89" t="s">
        <v>32</v>
      </c>
      <c r="O71" s="89" t="s">
        <v>127</v>
      </c>
    </row>
    <row r="72" spans="1:15" x14ac:dyDescent="0.35">
      <c r="A72" s="7" t="s">
        <v>128</v>
      </c>
      <c r="B72" s="107"/>
      <c r="C72" s="89" t="s">
        <v>129</v>
      </c>
      <c r="D72" s="89" t="s">
        <v>130</v>
      </c>
      <c r="E72" s="89" t="s">
        <v>131</v>
      </c>
      <c r="F72" s="89" t="s">
        <v>143</v>
      </c>
      <c r="G72" s="107"/>
      <c r="H72" s="107"/>
      <c r="I72" s="89" t="s">
        <v>132</v>
      </c>
      <c r="J72" s="89" t="s">
        <v>133</v>
      </c>
      <c r="K72" s="89" t="s">
        <v>134</v>
      </c>
      <c r="L72" s="107"/>
      <c r="M72" s="89" t="s">
        <v>135</v>
      </c>
      <c r="N72" s="89" t="s">
        <v>136</v>
      </c>
      <c r="O72" s="89" t="s">
        <v>137</v>
      </c>
    </row>
    <row r="73" spans="1:15" ht="19" thickBot="1" x14ac:dyDescent="0.4">
      <c r="A73" s="108" t="s">
        <v>138</v>
      </c>
      <c r="B73" s="90" t="s">
        <v>139</v>
      </c>
      <c r="C73" s="90" t="s">
        <v>140</v>
      </c>
      <c r="D73" s="90" t="s">
        <v>141</v>
      </c>
      <c r="E73" s="90" t="s">
        <v>163</v>
      </c>
      <c r="F73" s="109"/>
      <c r="G73" s="109"/>
      <c r="H73" s="90" t="s">
        <v>2</v>
      </c>
      <c r="I73" s="90" t="s">
        <v>144</v>
      </c>
      <c r="J73" s="90" t="s">
        <v>145</v>
      </c>
      <c r="K73" s="90" t="s">
        <v>146</v>
      </c>
      <c r="L73" s="109"/>
      <c r="M73" s="90" t="s">
        <v>147</v>
      </c>
      <c r="N73" s="90" t="s">
        <v>148</v>
      </c>
      <c r="O73" s="90" t="s">
        <v>149</v>
      </c>
    </row>
    <row r="74" spans="1:15" x14ac:dyDescent="0.35">
      <c r="A74" s="7" t="s">
        <v>150</v>
      </c>
    </row>
    <row r="75" spans="1:15" x14ac:dyDescent="0.35">
      <c r="A75" s="110">
        <v>2017</v>
      </c>
      <c r="B75" s="111">
        <v>171</v>
      </c>
      <c r="C75" s="111">
        <v>167.1</v>
      </c>
      <c r="D75" s="111" t="s">
        <v>151</v>
      </c>
      <c r="E75" s="111">
        <v>2</v>
      </c>
      <c r="F75" s="111">
        <v>1.9</v>
      </c>
      <c r="G75" s="111"/>
      <c r="H75" s="111">
        <v>145.80000000000001</v>
      </c>
      <c r="I75" s="111">
        <v>142.80000000000001</v>
      </c>
      <c r="J75" s="111">
        <v>2.8</v>
      </c>
      <c r="K75" s="111">
        <v>0.2</v>
      </c>
      <c r="L75" s="111"/>
      <c r="M75" s="111">
        <v>25.1</v>
      </c>
      <c r="N75" s="111">
        <v>71.5</v>
      </c>
      <c r="O75" s="112">
        <v>32</v>
      </c>
    </row>
    <row r="76" spans="1:15" x14ac:dyDescent="0.35">
      <c r="A76" s="113">
        <v>2018</v>
      </c>
      <c r="B76" s="114">
        <v>172.3</v>
      </c>
      <c r="C76" s="114">
        <v>169.2</v>
      </c>
      <c r="D76" s="114" t="s">
        <v>151</v>
      </c>
      <c r="E76" s="114">
        <v>0.5</v>
      </c>
      <c r="F76" s="114">
        <v>2.6</v>
      </c>
      <c r="G76" s="114"/>
      <c r="H76" s="114">
        <v>146.80000000000001</v>
      </c>
      <c r="I76" s="114">
        <v>143.69999999999999</v>
      </c>
      <c r="J76" s="114">
        <v>2.9</v>
      </c>
      <c r="K76" s="114">
        <v>0.2</v>
      </c>
      <c r="L76" s="114"/>
      <c r="M76" s="114">
        <v>25.6</v>
      </c>
      <c r="N76" s="114">
        <v>97.1</v>
      </c>
      <c r="O76" s="115">
        <v>49</v>
      </c>
    </row>
    <row r="77" spans="1:15" x14ac:dyDescent="0.35">
      <c r="A77" s="110">
        <v>2019</v>
      </c>
      <c r="B77" s="116">
        <v>143.9</v>
      </c>
      <c r="C77" s="116">
        <v>139.4</v>
      </c>
      <c r="D77" s="116" t="s">
        <v>151</v>
      </c>
      <c r="E77" s="116">
        <v>1.6</v>
      </c>
      <c r="F77" s="116">
        <v>2.9</v>
      </c>
      <c r="G77" s="116"/>
      <c r="H77" s="116">
        <v>147.9</v>
      </c>
      <c r="I77" s="116">
        <v>145.1</v>
      </c>
      <c r="J77" s="116">
        <v>2.7</v>
      </c>
      <c r="K77" s="116">
        <v>0.1</v>
      </c>
      <c r="L77" s="116"/>
      <c r="M77" s="116">
        <v>-4</v>
      </c>
      <c r="N77" s="116">
        <v>93.1</v>
      </c>
      <c r="O77" s="112">
        <v>66</v>
      </c>
    </row>
    <row r="78" spans="1:15" x14ac:dyDescent="0.35">
      <c r="A78" s="113">
        <v>2020</v>
      </c>
      <c r="B78" s="114">
        <v>149.69999999999999</v>
      </c>
      <c r="C78" s="114">
        <v>145.30000000000001</v>
      </c>
      <c r="D78" s="114" t="s">
        <v>151</v>
      </c>
      <c r="E78" s="114">
        <v>1.7</v>
      </c>
      <c r="F78" s="114">
        <v>2.8</v>
      </c>
      <c r="G78" s="114"/>
      <c r="H78" s="114">
        <v>146.30000000000001</v>
      </c>
      <c r="I78" s="114">
        <v>143.6</v>
      </c>
      <c r="J78" s="114">
        <v>2.6</v>
      </c>
      <c r="K78" s="114">
        <v>0.1</v>
      </c>
      <c r="L78" s="114"/>
      <c r="M78" s="114">
        <v>3.5</v>
      </c>
      <c r="N78" s="114">
        <v>96.6</v>
      </c>
      <c r="O78" s="115">
        <v>64</v>
      </c>
    </row>
    <row r="79" spans="1:15" x14ac:dyDescent="0.35">
      <c r="A79" s="110">
        <v>2021</v>
      </c>
      <c r="B79" s="116">
        <v>145.5</v>
      </c>
      <c r="C79" s="116">
        <v>142.4</v>
      </c>
      <c r="D79" s="116" t="s">
        <v>151</v>
      </c>
      <c r="E79" s="116">
        <v>0.5</v>
      </c>
      <c r="F79" s="116">
        <v>2.6</v>
      </c>
      <c r="G79" s="116"/>
      <c r="H79" s="116">
        <v>142.6</v>
      </c>
      <c r="I79" s="116">
        <v>140.1</v>
      </c>
      <c r="J79" s="116">
        <v>2.5</v>
      </c>
      <c r="K79" s="116">
        <v>0.1</v>
      </c>
      <c r="L79" s="116"/>
      <c r="M79" s="116">
        <v>2.8</v>
      </c>
      <c r="N79" s="116">
        <v>99.4</v>
      </c>
      <c r="O79" s="112">
        <v>68</v>
      </c>
    </row>
    <row r="80" spans="1:15" x14ac:dyDescent="0.35">
      <c r="A80" s="7" t="s">
        <v>95</v>
      </c>
      <c r="B80" s="116"/>
      <c r="C80" s="116"/>
      <c r="D80" s="116"/>
      <c r="E80" s="116"/>
      <c r="F80" s="116"/>
      <c r="G80" s="116"/>
      <c r="H80" s="116"/>
      <c r="I80" s="116"/>
      <c r="J80" s="116"/>
      <c r="K80" s="116"/>
      <c r="L80" s="116"/>
      <c r="M80" s="116"/>
      <c r="N80" s="116"/>
      <c r="O80" s="112"/>
    </row>
    <row r="81" spans="1:15" x14ac:dyDescent="0.35">
      <c r="A81" s="113">
        <v>2022</v>
      </c>
      <c r="B81" s="114">
        <v>161.5</v>
      </c>
      <c r="C81" s="114">
        <v>157.4</v>
      </c>
      <c r="D81" s="114" t="s">
        <v>151</v>
      </c>
      <c r="E81" s="114">
        <v>1.5</v>
      </c>
      <c r="F81" s="114">
        <v>2.6</v>
      </c>
      <c r="G81" s="114"/>
      <c r="H81" s="114">
        <v>146.4</v>
      </c>
      <c r="I81" s="114">
        <v>143.4</v>
      </c>
      <c r="J81" s="114">
        <v>2.9</v>
      </c>
      <c r="K81" s="114">
        <v>0.1</v>
      </c>
      <c r="L81" s="114"/>
      <c r="M81" s="114">
        <v>15</v>
      </c>
      <c r="N81" s="114">
        <v>114.4</v>
      </c>
      <c r="O81" s="115">
        <v>68</v>
      </c>
    </row>
    <row r="82" spans="1:15" x14ac:dyDescent="0.35">
      <c r="A82" s="110">
        <v>2023</v>
      </c>
      <c r="B82" s="116">
        <v>173.1</v>
      </c>
      <c r="C82" s="116">
        <v>168.7</v>
      </c>
      <c r="D82" s="116" t="s">
        <v>151</v>
      </c>
      <c r="E82" s="116">
        <v>1.6</v>
      </c>
      <c r="F82" s="116">
        <v>2.8</v>
      </c>
      <c r="G82" s="116"/>
      <c r="H82" s="116">
        <v>152.69999999999999</v>
      </c>
      <c r="I82" s="116">
        <v>149.6</v>
      </c>
      <c r="J82" s="116">
        <v>3</v>
      </c>
      <c r="K82" s="116">
        <v>0.1</v>
      </c>
      <c r="L82" s="116"/>
      <c r="M82" s="116">
        <v>20.399999999999999</v>
      </c>
      <c r="N82" s="116">
        <v>134.80000000000001</v>
      </c>
      <c r="O82" s="112">
        <v>75</v>
      </c>
    </row>
    <row r="83" spans="1:15" x14ac:dyDescent="0.35">
      <c r="A83" s="113">
        <v>2024</v>
      </c>
      <c r="B83" s="114">
        <v>181</v>
      </c>
      <c r="C83" s="114">
        <v>175.9</v>
      </c>
      <c r="D83" s="114" t="s">
        <v>151</v>
      </c>
      <c r="E83" s="114">
        <v>1.7</v>
      </c>
      <c r="F83" s="114">
        <v>3.3</v>
      </c>
      <c r="G83" s="114"/>
      <c r="H83" s="114">
        <v>159.1</v>
      </c>
      <c r="I83" s="114">
        <v>155.9</v>
      </c>
      <c r="J83" s="114">
        <v>3.1</v>
      </c>
      <c r="K83" s="114">
        <v>0.1</v>
      </c>
      <c r="L83" s="114"/>
      <c r="M83" s="114">
        <v>21.9</v>
      </c>
      <c r="N83" s="114">
        <v>156.69999999999999</v>
      </c>
      <c r="O83" s="115">
        <v>85</v>
      </c>
    </row>
    <row r="84" spans="1:15" x14ac:dyDescent="0.35">
      <c r="A84" s="110">
        <v>2025</v>
      </c>
      <c r="B84" s="116">
        <v>190</v>
      </c>
      <c r="C84" s="116">
        <v>184</v>
      </c>
      <c r="D84" s="116" t="s">
        <v>151</v>
      </c>
      <c r="E84" s="116">
        <v>1.9</v>
      </c>
      <c r="F84" s="116">
        <v>4.0999999999999996</v>
      </c>
      <c r="G84" s="116"/>
      <c r="H84" s="116">
        <v>168.5</v>
      </c>
      <c r="I84" s="116">
        <v>165.1</v>
      </c>
      <c r="J84" s="116">
        <v>3.3</v>
      </c>
      <c r="K84" s="116">
        <v>0.1</v>
      </c>
      <c r="L84" s="116"/>
      <c r="M84" s="116">
        <v>21.5</v>
      </c>
      <c r="N84" s="116">
        <v>178.2</v>
      </c>
      <c r="O84" s="112">
        <v>93</v>
      </c>
    </row>
    <row r="85" spans="1:15" x14ac:dyDescent="0.35">
      <c r="A85" s="113">
        <v>2026</v>
      </c>
      <c r="B85" s="114">
        <v>199.6</v>
      </c>
      <c r="C85" s="114">
        <v>192.2</v>
      </c>
      <c r="D85" s="114" t="s">
        <v>151</v>
      </c>
      <c r="E85" s="114">
        <v>2.2999999999999998</v>
      </c>
      <c r="F85" s="114">
        <v>5.0999999999999996</v>
      </c>
      <c r="G85" s="114"/>
      <c r="H85" s="114">
        <v>177.7</v>
      </c>
      <c r="I85" s="114">
        <v>174.1</v>
      </c>
      <c r="J85" s="114">
        <v>3.5</v>
      </c>
      <c r="K85" s="114">
        <v>0.1</v>
      </c>
      <c r="L85" s="114"/>
      <c r="M85" s="114">
        <v>21.9</v>
      </c>
      <c r="N85" s="114">
        <v>200.1</v>
      </c>
      <c r="O85" s="115">
        <v>100</v>
      </c>
    </row>
    <row r="86" spans="1:15" x14ac:dyDescent="0.35">
      <c r="A86" s="89"/>
      <c r="B86" s="116"/>
      <c r="C86" s="116"/>
      <c r="D86" s="116"/>
      <c r="E86" s="116"/>
      <c r="F86" s="116"/>
      <c r="G86" s="116"/>
      <c r="H86" s="116"/>
      <c r="I86" s="116"/>
      <c r="J86" s="116"/>
      <c r="K86" s="116"/>
      <c r="L86" s="116"/>
      <c r="M86" s="116"/>
      <c r="N86" s="116"/>
      <c r="O86" s="112"/>
    </row>
    <row r="87" spans="1:15" x14ac:dyDescent="0.35">
      <c r="A87" s="110">
        <v>2027</v>
      </c>
      <c r="B87" s="116">
        <v>209.2</v>
      </c>
      <c r="C87" s="116">
        <v>200.5</v>
      </c>
      <c r="D87" s="116" t="s">
        <v>151</v>
      </c>
      <c r="E87" s="116">
        <v>2.5</v>
      </c>
      <c r="F87" s="116">
        <v>6.1</v>
      </c>
      <c r="G87" s="116"/>
      <c r="H87" s="116">
        <v>187.4</v>
      </c>
      <c r="I87" s="116">
        <v>183.6</v>
      </c>
      <c r="J87" s="116">
        <v>3.7</v>
      </c>
      <c r="K87" s="116">
        <v>0.1</v>
      </c>
      <c r="L87" s="116"/>
      <c r="M87" s="116">
        <v>21.8</v>
      </c>
      <c r="N87" s="116">
        <v>221.9</v>
      </c>
      <c r="O87" s="112">
        <v>107</v>
      </c>
    </row>
    <row r="88" spans="1:15" x14ac:dyDescent="0.35">
      <c r="A88" s="113">
        <v>2028</v>
      </c>
      <c r="B88" s="114">
        <v>219.4</v>
      </c>
      <c r="C88" s="114">
        <v>209.3</v>
      </c>
      <c r="D88" s="114" t="s">
        <v>151</v>
      </c>
      <c r="E88" s="114">
        <v>2.7</v>
      </c>
      <c r="F88" s="114">
        <v>7.3</v>
      </c>
      <c r="G88" s="114"/>
      <c r="H88" s="114">
        <v>194.5</v>
      </c>
      <c r="I88" s="114">
        <v>190.6</v>
      </c>
      <c r="J88" s="114">
        <v>3.9</v>
      </c>
      <c r="K88" s="114">
        <v>0.1</v>
      </c>
      <c r="L88" s="114"/>
      <c r="M88" s="114">
        <v>24.8</v>
      </c>
      <c r="N88" s="114">
        <v>246.7</v>
      </c>
      <c r="O88" s="115">
        <v>114</v>
      </c>
    </row>
    <row r="89" spans="1:15" x14ac:dyDescent="0.35">
      <c r="A89" s="110">
        <v>2029</v>
      </c>
      <c r="B89" s="116">
        <v>230</v>
      </c>
      <c r="C89" s="116">
        <v>218.3</v>
      </c>
      <c r="D89" s="116" t="s">
        <v>151</v>
      </c>
      <c r="E89" s="116">
        <v>2.9</v>
      </c>
      <c r="F89" s="116">
        <v>8.8000000000000007</v>
      </c>
      <c r="G89" s="116"/>
      <c r="H89" s="116">
        <v>200.6</v>
      </c>
      <c r="I89" s="116">
        <v>196.4</v>
      </c>
      <c r="J89" s="116">
        <v>4</v>
      </c>
      <c r="K89" s="116">
        <v>0.2</v>
      </c>
      <c r="L89" s="116"/>
      <c r="M89" s="116">
        <v>29.3</v>
      </c>
      <c r="N89" s="116">
        <v>276.10000000000002</v>
      </c>
      <c r="O89" s="112">
        <v>123</v>
      </c>
    </row>
    <row r="90" spans="1:15" x14ac:dyDescent="0.35">
      <c r="A90" s="113">
        <v>2030</v>
      </c>
      <c r="B90" s="114">
        <v>240.8</v>
      </c>
      <c r="C90" s="114">
        <v>227.2</v>
      </c>
      <c r="D90" s="114" t="s">
        <v>151</v>
      </c>
      <c r="E90" s="114">
        <v>3</v>
      </c>
      <c r="F90" s="114">
        <v>10.5</v>
      </c>
      <c r="G90" s="114"/>
      <c r="H90" s="114">
        <v>206.4</v>
      </c>
      <c r="I90" s="114">
        <v>202</v>
      </c>
      <c r="J90" s="114">
        <v>4.2</v>
      </c>
      <c r="K90" s="114">
        <v>0.2</v>
      </c>
      <c r="L90" s="114"/>
      <c r="M90" s="114">
        <v>34.4</v>
      </c>
      <c r="N90" s="114">
        <v>310.5</v>
      </c>
      <c r="O90" s="115">
        <v>134</v>
      </c>
    </row>
    <row r="91" spans="1:15" x14ac:dyDescent="0.35">
      <c r="A91" s="110">
        <v>2031</v>
      </c>
      <c r="B91" s="116">
        <v>252.3</v>
      </c>
      <c r="C91" s="116">
        <v>236.6</v>
      </c>
      <c r="D91" s="116" t="s">
        <v>151</v>
      </c>
      <c r="E91" s="116">
        <v>3.2</v>
      </c>
      <c r="F91" s="116">
        <v>12.5</v>
      </c>
      <c r="G91" s="116"/>
      <c r="H91" s="116">
        <v>213.7</v>
      </c>
      <c r="I91" s="116">
        <v>209.1</v>
      </c>
      <c r="J91" s="116">
        <v>4.4000000000000004</v>
      </c>
      <c r="K91" s="116">
        <v>0.2</v>
      </c>
      <c r="L91" s="116"/>
      <c r="M91" s="116">
        <v>38.6</v>
      </c>
      <c r="N91" s="116">
        <v>349</v>
      </c>
      <c r="O91" s="112">
        <v>145</v>
      </c>
    </row>
    <row r="92" spans="1:15" x14ac:dyDescent="0.35">
      <c r="A92" s="7" t="s">
        <v>97</v>
      </c>
      <c r="B92" s="116"/>
      <c r="C92" s="116"/>
      <c r="D92" s="116"/>
      <c r="E92" s="116"/>
      <c r="F92" s="116"/>
      <c r="G92" s="116"/>
      <c r="H92" s="116"/>
      <c r="I92" s="116"/>
      <c r="J92" s="116"/>
      <c r="K92" s="116"/>
      <c r="L92" s="116"/>
      <c r="M92" s="116"/>
      <c r="N92" s="116"/>
      <c r="O92" s="112"/>
    </row>
    <row r="93" spans="1:15" x14ac:dyDescent="0.35">
      <c r="A93" s="113">
        <v>2022</v>
      </c>
      <c r="B93" s="114">
        <v>162.5</v>
      </c>
      <c r="C93" s="114">
        <v>158.30000000000001</v>
      </c>
      <c r="D93" s="114" t="s">
        <v>151</v>
      </c>
      <c r="E93" s="114">
        <v>1.5</v>
      </c>
      <c r="F93" s="114">
        <v>2.7</v>
      </c>
      <c r="G93" s="114"/>
      <c r="H93" s="114">
        <v>145.6</v>
      </c>
      <c r="I93" s="114">
        <v>142.6</v>
      </c>
      <c r="J93" s="114">
        <v>2.9</v>
      </c>
      <c r="K93" s="114">
        <v>0.1</v>
      </c>
      <c r="L93" s="114"/>
      <c r="M93" s="114">
        <v>17</v>
      </c>
      <c r="N93" s="114">
        <v>116.4</v>
      </c>
      <c r="O93" s="115">
        <v>68</v>
      </c>
    </row>
    <row r="94" spans="1:15" x14ac:dyDescent="0.35">
      <c r="A94" s="110">
        <v>2023</v>
      </c>
      <c r="B94" s="116">
        <v>178.9</v>
      </c>
      <c r="C94" s="116">
        <v>173.9</v>
      </c>
      <c r="D94" s="116" t="s">
        <v>151</v>
      </c>
      <c r="E94" s="116">
        <v>1.6</v>
      </c>
      <c r="F94" s="116">
        <v>3.4</v>
      </c>
      <c r="G94" s="116"/>
      <c r="H94" s="116">
        <v>151.6</v>
      </c>
      <c r="I94" s="116">
        <v>148.5</v>
      </c>
      <c r="J94" s="116">
        <v>3</v>
      </c>
      <c r="K94" s="116">
        <v>0.1</v>
      </c>
      <c r="L94" s="116"/>
      <c r="M94" s="116">
        <v>27.3</v>
      </c>
      <c r="N94" s="116">
        <v>143.69999999999999</v>
      </c>
      <c r="O94" s="112">
        <v>77</v>
      </c>
    </row>
    <row r="95" spans="1:15" x14ac:dyDescent="0.35">
      <c r="A95" s="113">
        <v>2024</v>
      </c>
      <c r="B95" s="114">
        <v>190.2</v>
      </c>
      <c r="C95" s="114">
        <v>183.8</v>
      </c>
      <c r="D95" s="114" t="s">
        <v>151</v>
      </c>
      <c r="E95" s="114">
        <v>1.7</v>
      </c>
      <c r="F95" s="114">
        <v>4.7</v>
      </c>
      <c r="G95" s="114"/>
      <c r="H95" s="114">
        <v>156.5</v>
      </c>
      <c r="I95" s="114">
        <v>153.30000000000001</v>
      </c>
      <c r="J95" s="114">
        <v>3.1</v>
      </c>
      <c r="K95" s="114">
        <v>0.1</v>
      </c>
      <c r="L95" s="114"/>
      <c r="M95" s="114">
        <v>33.700000000000003</v>
      </c>
      <c r="N95" s="114">
        <v>177.4</v>
      </c>
      <c r="O95" s="115">
        <v>92</v>
      </c>
    </row>
    <row r="96" spans="1:15" x14ac:dyDescent="0.35">
      <c r="A96" s="110">
        <v>2025</v>
      </c>
      <c r="B96" s="116">
        <v>203.7</v>
      </c>
      <c r="C96" s="116">
        <v>195.4</v>
      </c>
      <c r="D96" s="116" t="s">
        <v>151</v>
      </c>
      <c r="E96" s="116">
        <v>1.9</v>
      </c>
      <c r="F96" s="116">
        <v>6.4</v>
      </c>
      <c r="G96" s="116"/>
      <c r="H96" s="116">
        <v>164</v>
      </c>
      <c r="I96" s="116">
        <v>160.6</v>
      </c>
      <c r="J96" s="116">
        <v>3.3</v>
      </c>
      <c r="K96" s="116">
        <v>0.1</v>
      </c>
      <c r="L96" s="116"/>
      <c r="M96" s="116">
        <v>39.700000000000003</v>
      </c>
      <c r="N96" s="116">
        <v>217.1</v>
      </c>
      <c r="O96" s="112">
        <v>108</v>
      </c>
    </row>
    <row r="97" spans="1:15" x14ac:dyDescent="0.35">
      <c r="A97" s="113">
        <v>2026</v>
      </c>
      <c r="B97" s="114">
        <v>218.5</v>
      </c>
      <c r="C97" s="114">
        <v>207.6</v>
      </c>
      <c r="D97" s="114" t="s">
        <v>151</v>
      </c>
      <c r="E97" s="114">
        <v>2.2000000000000002</v>
      </c>
      <c r="F97" s="114">
        <v>8.6999999999999993</v>
      </c>
      <c r="G97" s="114"/>
      <c r="H97" s="114">
        <v>170.8</v>
      </c>
      <c r="I97" s="114">
        <v>167.2</v>
      </c>
      <c r="J97" s="114">
        <v>3.5</v>
      </c>
      <c r="K97" s="114">
        <v>0.1</v>
      </c>
      <c r="L97" s="114"/>
      <c r="M97" s="114">
        <v>47.7</v>
      </c>
      <c r="N97" s="114">
        <v>264.8</v>
      </c>
      <c r="O97" s="115">
        <v>127</v>
      </c>
    </row>
    <row r="98" spans="1:15" x14ac:dyDescent="0.35">
      <c r="A98" s="89"/>
      <c r="B98" s="116"/>
      <c r="C98" s="116"/>
      <c r="D98" s="116"/>
      <c r="E98" s="116"/>
      <c r="F98" s="116"/>
      <c r="G98" s="116"/>
      <c r="H98" s="116"/>
      <c r="I98" s="116"/>
      <c r="J98" s="116"/>
      <c r="K98" s="116"/>
      <c r="L98" s="116"/>
      <c r="M98" s="116"/>
      <c r="N98" s="116"/>
      <c r="O98" s="112"/>
    </row>
    <row r="99" spans="1:15" x14ac:dyDescent="0.35">
      <c r="A99" s="110">
        <v>2027</v>
      </c>
      <c r="B99" s="116">
        <v>233.9</v>
      </c>
      <c r="C99" s="116">
        <v>219.9</v>
      </c>
      <c r="D99" s="116" t="s">
        <v>151</v>
      </c>
      <c r="E99" s="116">
        <v>2.4</v>
      </c>
      <c r="F99" s="116">
        <v>11.6</v>
      </c>
      <c r="G99" s="116"/>
      <c r="H99" s="116">
        <v>177.5</v>
      </c>
      <c r="I99" s="116">
        <v>173.6</v>
      </c>
      <c r="J99" s="116">
        <v>3.8</v>
      </c>
      <c r="K99" s="116">
        <v>0.1</v>
      </c>
      <c r="L99" s="116"/>
      <c r="M99" s="116">
        <v>56.4</v>
      </c>
      <c r="N99" s="116">
        <v>321.2</v>
      </c>
      <c r="O99" s="112">
        <v>149</v>
      </c>
    </row>
    <row r="100" spans="1:15" x14ac:dyDescent="0.35">
      <c r="A100" s="113">
        <v>2028</v>
      </c>
      <c r="B100" s="114">
        <v>250.9</v>
      </c>
      <c r="C100" s="114">
        <v>233.1</v>
      </c>
      <c r="D100" s="114" t="s">
        <v>151</v>
      </c>
      <c r="E100" s="114">
        <v>2.5</v>
      </c>
      <c r="F100" s="114">
        <v>15.3</v>
      </c>
      <c r="G100" s="114"/>
      <c r="H100" s="114">
        <v>181.8</v>
      </c>
      <c r="I100" s="114">
        <v>177.7</v>
      </c>
      <c r="J100" s="114">
        <v>4</v>
      </c>
      <c r="K100" s="114">
        <v>0.1</v>
      </c>
      <c r="L100" s="114"/>
      <c r="M100" s="114">
        <v>69.2</v>
      </c>
      <c r="N100" s="114">
        <v>390.3</v>
      </c>
      <c r="O100" s="115">
        <v>177</v>
      </c>
    </row>
    <row r="101" spans="1:15" x14ac:dyDescent="0.35">
      <c r="A101" s="110">
        <v>2029</v>
      </c>
      <c r="B101" s="116">
        <v>269.5</v>
      </c>
      <c r="C101" s="116">
        <v>246.9</v>
      </c>
      <c r="D101" s="116" t="s">
        <v>151</v>
      </c>
      <c r="E101" s="116">
        <v>2.6</v>
      </c>
      <c r="F101" s="116">
        <v>19.899999999999999</v>
      </c>
      <c r="G101" s="116"/>
      <c r="H101" s="116">
        <v>185.3</v>
      </c>
      <c r="I101" s="116">
        <v>180.9</v>
      </c>
      <c r="J101" s="116">
        <v>4.2</v>
      </c>
      <c r="K101" s="116">
        <v>0.1</v>
      </c>
      <c r="L101" s="116"/>
      <c r="M101" s="116">
        <v>84.2</v>
      </c>
      <c r="N101" s="116">
        <v>474.5</v>
      </c>
      <c r="O101" s="112">
        <v>211</v>
      </c>
    </row>
    <row r="102" spans="1:15" x14ac:dyDescent="0.35">
      <c r="A102" s="113">
        <v>2030</v>
      </c>
      <c r="B102" s="114">
        <v>289.39999999999998</v>
      </c>
      <c r="C102" s="114">
        <v>261.10000000000002</v>
      </c>
      <c r="D102" s="114" t="s">
        <v>151</v>
      </c>
      <c r="E102" s="114">
        <v>2.8</v>
      </c>
      <c r="F102" s="114">
        <v>25.6</v>
      </c>
      <c r="G102" s="114"/>
      <c r="H102" s="114">
        <v>188.7</v>
      </c>
      <c r="I102" s="114">
        <v>184.1</v>
      </c>
      <c r="J102" s="114">
        <v>4.5</v>
      </c>
      <c r="K102" s="114">
        <v>0.2</v>
      </c>
      <c r="L102" s="114"/>
      <c r="M102" s="114">
        <v>100.6</v>
      </c>
      <c r="N102" s="114">
        <v>575.20000000000005</v>
      </c>
      <c r="O102" s="115">
        <v>251</v>
      </c>
    </row>
    <row r="103" spans="1:15" x14ac:dyDescent="0.35">
      <c r="A103" s="110">
        <v>2031</v>
      </c>
      <c r="B103" s="116">
        <v>311.2</v>
      </c>
      <c r="C103" s="116">
        <v>276.10000000000002</v>
      </c>
      <c r="D103" s="116" t="s">
        <v>151</v>
      </c>
      <c r="E103" s="116">
        <v>2.9</v>
      </c>
      <c r="F103" s="116">
        <v>32.200000000000003</v>
      </c>
      <c r="G103" s="116"/>
      <c r="H103" s="116">
        <v>193.7</v>
      </c>
      <c r="I103" s="116">
        <v>188.8</v>
      </c>
      <c r="J103" s="116">
        <v>4.7</v>
      </c>
      <c r="K103" s="116">
        <v>0.2</v>
      </c>
      <c r="L103" s="116"/>
      <c r="M103" s="116">
        <v>117.5</v>
      </c>
      <c r="N103" s="116">
        <v>692.6</v>
      </c>
      <c r="O103" s="112">
        <v>297</v>
      </c>
    </row>
    <row r="104" spans="1:15" x14ac:dyDescent="0.35">
      <c r="A104" s="7" t="s">
        <v>98</v>
      </c>
      <c r="B104" s="116"/>
      <c r="C104" s="116"/>
      <c r="D104" s="116"/>
      <c r="E104" s="116"/>
      <c r="F104" s="116"/>
      <c r="G104" s="116"/>
      <c r="H104" s="116"/>
      <c r="I104" s="116"/>
      <c r="J104" s="116"/>
      <c r="K104" s="116"/>
      <c r="L104" s="116"/>
      <c r="M104" s="116"/>
      <c r="N104" s="116"/>
      <c r="O104" s="112"/>
    </row>
    <row r="105" spans="1:15" x14ac:dyDescent="0.35">
      <c r="A105" s="113">
        <v>2022</v>
      </c>
      <c r="B105" s="114">
        <v>157.5</v>
      </c>
      <c r="C105" s="114">
        <v>153.5</v>
      </c>
      <c r="D105" s="114" t="s">
        <v>151</v>
      </c>
      <c r="E105" s="114">
        <v>1.5</v>
      </c>
      <c r="F105" s="114">
        <v>2.5</v>
      </c>
      <c r="G105" s="114"/>
      <c r="H105" s="114">
        <v>147.5</v>
      </c>
      <c r="I105" s="114">
        <v>144.5</v>
      </c>
      <c r="J105" s="114">
        <v>2.9</v>
      </c>
      <c r="K105" s="114">
        <v>0.1</v>
      </c>
      <c r="L105" s="114"/>
      <c r="M105" s="114">
        <v>10</v>
      </c>
      <c r="N105" s="114">
        <v>109.4</v>
      </c>
      <c r="O105" s="115">
        <v>67</v>
      </c>
    </row>
    <row r="106" spans="1:15" x14ac:dyDescent="0.35">
      <c r="A106" s="110">
        <v>2023</v>
      </c>
      <c r="B106" s="116">
        <v>160.19999999999999</v>
      </c>
      <c r="C106" s="116">
        <v>156.4</v>
      </c>
      <c r="D106" s="116" t="s">
        <v>151</v>
      </c>
      <c r="E106" s="116">
        <v>1.6</v>
      </c>
      <c r="F106" s="116">
        <v>2.2000000000000002</v>
      </c>
      <c r="G106" s="116"/>
      <c r="H106" s="116">
        <v>155.19999999999999</v>
      </c>
      <c r="I106" s="116">
        <v>152.1</v>
      </c>
      <c r="J106" s="116">
        <v>3</v>
      </c>
      <c r="K106" s="116">
        <v>0.1</v>
      </c>
      <c r="L106" s="116"/>
      <c r="M106" s="116">
        <v>5</v>
      </c>
      <c r="N106" s="116">
        <v>114.4</v>
      </c>
      <c r="O106" s="112">
        <v>71</v>
      </c>
    </row>
    <row r="107" spans="1:15" x14ac:dyDescent="0.35">
      <c r="A107" s="113">
        <v>2024</v>
      </c>
      <c r="B107" s="114">
        <v>166.4</v>
      </c>
      <c r="C107" s="114">
        <v>162.4</v>
      </c>
      <c r="D107" s="114" t="s">
        <v>151</v>
      </c>
      <c r="E107" s="114">
        <v>1.8</v>
      </c>
      <c r="F107" s="114">
        <v>2.2000000000000002</v>
      </c>
      <c r="G107" s="114"/>
      <c r="H107" s="114">
        <v>162.80000000000001</v>
      </c>
      <c r="I107" s="114">
        <v>159.6</v>
      </c>
      <c r="J107" s="114">
        <v>3.1</v>
      </c>
      <c r="K107" s="114">
        <v>0.1</v>
      </c>
      <c r="L107" s="114"/>
      <c r="M107" s="114">
        <v>3.5</v>
      </c>
      <c r="N107" s="114">
        <v>118</v>
      </c>
      <c r="O107" s="115">
        <v>70</v>
      </c>
    </row>
    <row r="108" spans="1:15" x14ac:dyDescent="0.35">
      <c r="A108" s="110">
        <v>2025</v>
      </c>
      <c r="B108" s="116">
        <v>172.3</v>
      </c>
      <c r="C108" s="116">
        <v>168</v>
      </c>
      <c r="D108" s="116" t="s">
        <v>151</v>
      </c>
      <c r="E108" s="116">
        <v>2</v>
      </c>
      <c r="F108" s="116">
        <v>2.2999999999999998</v>
      </c>
      <c r="G108" s="116"/>
      <c r="H108" s="116">
        <v>174</v>
      </c>
      <c r="I108" s="116">
        <v>170.6</v>
      </c>
      <c r="J108" s="116">
        <v>3.3</v>
      </c>
      <c r="K108" s="116">
        <v>0.1</v>
      </c>
      <c r="L108" s="116"/>
      <c r="M108" s="116">
        <v>-1.7</v>
      </c>
      <c r="N108" s="116">
        <v>116.3</v>
      </c>
      <c r="O108" s="112">
        <v>68</v>
      </c>
    </row>
    <row r="109" spans="1:15" x14ac:dyDescent="0.35">
      <c r="A109" s="113">
        <v>2026</v>
      </c>
      <c r="B109" s="114">
        <v>178.5</v>
      </c>
      <c r="C109" s="114">
        <v>173.8</v>
      </c>
      <c r="D109" s="114" t="s">
        <v>151</v>
      </c>
      <c r="E109" s="114">
        <v>2.4</v>
      </c>
      <c r="F109" s="114">
        <v>2.2999999999999998</v>
      </c>
      <c r="G109" s="114"/>
      <c r="H109" s="114">
        <v>185.3</v>
      </c>
      <c r="I109" s="114">
        <v>181.7</v>
      </c>
      <c r="J109" s="114">
        <v>3.4</v>
      </c>
      <c r="K109" s="114">
        <v>0.1</v>
      </c>
      <c r="L109" s="114"/>
      <c r="M109" s="114">
        <v>-6.7</v>
      </c>
      <c r="N109" s="114">
        <v>109.5</v>
      </c>
      <c r="O109" s="115">
        <v>63</v>
      </c>
    </row>
    <row r="110" spans="1:15" x14ac:dyDescent="0.35">
      <c r="A110" s="89"/>
      <c r="B110" s="116"/>
      <c r="C110" s="116"/>
      <c r="D110" s="116"/>
      <c r="E110" s="116"/>
      <c r="F110" s="116"/>
      <c r="G110" s="116"/>
      <c r="H110" s="116"/>
      <c r="I110" s="116"/>
      <c r="J110" s="116"/>
      <c r="K110" s="116"/>
      <c r="L110" s="116"/>
      <c r="M110" s="116"/>
      <c r="N110" s="116"/>
      <c r="O110" s="112"/>
    </row>
    <row r="111" spans="1:15" x14ac:dyDescent="0.35">
      <c r="A111" s="110">
        <v>2027</v>
      </c>
      <c r="B111" s="116">
        <v>183.8</v>
      </c>
      <c r="C111" s="116">
        <v>179</v>
      </c>
      <c r="D111" s="116" t="s">
        <v>151</v>
      </c>
      <c r="E111" s="116">
        <v>2.7</v>
      </c>
      <c r="F111" s="116">
        <v>2.2000000000000002</v>
      </c>
      <c r="G111" s="116"/>
      <c r="H111" s="116">
        <v>197.1</v>
      </c>
      <c r="I111" s="116">
        <v>193.4</v>
      </c>
      <c r="J111" s="116">
        <v>3.6</v>
      </c>
      <c r="K111" s="116">
        <v>0.1</v>
      </c>
      <c r="L111" s="116"/>
      <c r="M111" s="116">
        <v>-13.3</v>
      </c>
      <c r="N111" s="116">
        <v>96.2</v>
      </c>
      <c r="O111" s="112">
        <v>56</v>
      </c>
    </row>
    <row r="112" spans="1:15" x14ac:dyDescent="0.35">
      <c r="A112" s="113">
        <v>2028</v>
      </c>
      <c r="B112" s="114">
        <v>188.8</v>
      </c>
      <c r="C112" s="114">
        <v>184</v>
      </c>
      <c r="D112" s="114" t="s">
        <v>151</v>
      </c>
      <c r="E112" s="114">
        <v>2.9</v>
      </c>
      <c r="F112" s="114">
        <v>1.9</v>
      </c>
      <c r="G112" s="114"/>
      <c r="H112" s="114">
        <v>205.4</v>
      </c>
      <c r="I112" s="114">
        <v>201.5</v>
      </c>
      <c r="J112" s="114">
        <v>3.7</v>
      </c>
      <c r="K112" s="114">
        <v>0.1</v>
      </c>
      <c r="L112" s="114"/>
      <c r="M112" s="114">
        <v>-16.600000000000001</v>
      </c>
      <c r="N112" s="114">
        <v>79.599999999999994</v>
      </c>
      <c r="O112" s="115">
        <v>47</v>
      </c>
    </row>
    <row r="113" spans="1:15" x14ac:dyDescent="0.35">
      <c r="A113" s="110">
        <v>2029</v>
      </c>
      <c r="B113" s="116">
        <v>193.6</v>
      </c>
      <c r="C113" s="116">
        <v>189</v>
      </c>
      <c r="D113" s="116" t="s">
        <v>151</v>
      </c>
      <c r="E113" s="116">
        <v>3</v>
      </c>
      <c r="F113" s="116">
        <v>1.6</v>
      </c>
      <c r="G113" s="116"/>
      <c r="H113" s="116">
        <v>212.3</v>
      </c>
      <c r="I113" s="116">
        <v>208.2</v>
      </c>
      <c r="J113" s="116">
        <v>3.9</v>
      </c>
      <c r="K113" s="116">
        <v>0.2</v>
      </c>
      <c r="L113" s="116"/>
      <c r="M113" s="116">
        <v>-18.600000000000001</v>
      </c>
      <c r="N113" s="116">
        <v>61</v>
      </c>
      <c r="O113" s="112">
        <v>38</v>
      </c>
    </row>
    <row r="114" spans="1:15" x14ac:dyDescent="0.35">
      <c r="A114" s="113">
        <v>2030</v>
      </c>
      <c r="B114" s="114">
        <v>198</v>
      </c>
      <c r="C114" s="114">
        <v>193.7</v>
      </c>
      <c r="D114" s="114" t="s">
        <v>151</v>
      </c>
      <c r="E114" s="114">
        <v>3.2</v>
      </c>
      <c r="F114" s="114">
        <v>1.1000000000000001</v>
      </c>
      <c r="G114" s="114"/>
      <c r="H114" s="114">
        <v>218.5</v>
      </c>
      <c r="I114" s="114">
        <v>214.2</v>
      </c>
      <c r="J114" s="114">
        <v>4</v>
      </c>
      <c r="K114" s="114">
        <v>0.2</v>
      </c>
      <c r="L114" s="114"/>
      <c r="M114" s="114">
        <v>-20.399999999999999</v>
      </c>
      <c r="N114" s="114">
        <v>40.5</v>
      </c>
      <c r="O114" s="115">
        <v>28</v>
      </c>
    </row>
    <row r="115" spans="1:15" ht="16" thickBot="1" x14ac:dyDescent="0.4">
      <c r="A115" s="117">
        <v>2031</v>
      </c>
      <c r="B115" s="118">
        <v>202.6</v>
      </c>
      <c r="C115" s="118">
        <v>198.5</v>
      </c>
      <c r="D115" s="118" t="s">
        <v>151</v>
      </c>
      <c r="E115" s="118">
        <v>3.4</v>
      </c>
      <c r="F115" s="118">
        <v>0.6</v>
      </c>
      <c r="G115" s="118"/>
      <c r="H115" s="118">
        <v>226.2</v>
      </c>
      <c r="I115" s="118">
        <v>221.8</v>
      </c>
      <c r="J115" s="118">
        <v>4.2</v>
      </c>
      <c r="K115" s="118">
        <v>0.2</v>
      </c>
      <c r="L115" s="118"/>
      <c r="M115" s="118">
        <v>-23.6</v>
      </c>
      <c r="N115" s="118">
        <v>16.899999999999999</v>
      </c>
      <c r="O115" s="119">
        <v>18</v>
      </c>
    </row>
    <row r="116" spans="1:15" x14ac:dyDescent="0.35">
      <c r="B116" s="107"/>
      <c r="C116" s="107"/>
      <c r="D116" s="107"/>
      <c r="E116" s="107"/>
      <c r="F116" s="107"/>
      <c r="G116" s="107"/>
      <c r="H116" s="107"/>
      <c r="I116" s="107"/>
      <c r="J116" s="107"/>
      <c r="K116" s="107"/>
      <c r="L116" s="107"/>
      <c r="M116" s="107"/>
      <c r="N116" s="107"/>
      <c r="O116" s="107"/>
    </row>
    <row r="118" spans="1:15" ht="18.5" x14ac:dyDescent="0.35">
      <c r="A118" s="120" t="s">
        <v>164</v>
      </c>
    </row>
    <row r="119" spans="1:15" ht="18.5" x14ac:dyDescent="0.35">
      <c r="A119" s="120" t="s">
        <v>154</v>
      </c>
    </row>
    <row r="120" spans="1:15" ht="18.5" x14ac:dyDescent="0.35">
      <c r="A120" s="120" t="s">
        <v>165</v>
      </c>
    </row>
    <row r="121" spans="1:15" ht="18.5" x14ac:dyDescent="0.35">
      <c r="A121" s="120" t="s">
        <v>166</v>
      </c>
    </row>
    <row r="122" spans="1:15" ht="18.5" x14ac:dyDescent="0.35">
      <c r="A122" s="120" t="s">
        <v>157</v>
      </c>
    </row>
    <row r="123" spans="1:15" ht="18.5" x14ac:dyDescent="0.35">
      <c r="A123" s="120" t="s">
        <v>167</v>
      </c>
    </row>
    <row r="124" spans="1:15" ht="18.5" x14ac:dyDescent="0.35">
      <c r="A124" s="120" t="s">
        <v>159</v>
      </c>
    </row>
    <row r="125" spans="1:15" x14ac:dyDescent="0.35">
      <c r="A125" s="7" t="s">
        <v>161</v>
      </c>
    </row>
    <row r="126" spans="1:15" x14ac:dyDescent="0.35">
      <c r="A126" s="7" t="s">
        <v>96</v>
      </c>
    </row>
    <row r="127" spans="1:15" x14ac:dyDescent="0.35">
      <c r="A127" s="7" t="s">
        <v>96</v>
      </c>
    </row>
    <row r="129" spans="1:15" x14ac:dyDescent="0.35">
      <c r="A129" s="7"/>
    </row>
    <row r="130" spans="1:15" x14ac:dyDescent="0.35">
      <c r="A130" s="7"/>
    </row>
    <row r="131" spans="1:15" x14ac:dyDescent="0.35">
      <c r="A131" s="191" t="s">
        <v>168</v>
      </c>
      <c r="B131" s="191"/>
      <c r="C131" s="191"/>
      <c r="D131" s="191"/>
      <c r="E131" s="191"/>
      <c r="F131" s="191"/>
      <c r="G131" s="191"/>
      <c r="H131" s="191"/>
      <c r="I131" s="191"/>
      <c r="J131" s="191"/>
      <c r="K131" s="191"/>
      <c r="L131" s="191"/>
      <c r="M131" s="191"/>
      <c r="N131" s="191"/>
      <c r="O131" s="191"/>
    </row>
    <row r="132" spans="1:15" ht="18.5" x14ac:dyDescent="0.35">
      <c r="A132" s="191" t="s">
        <v>169</v>
      </c>
      <c r="B132" s="191"/>
      <c r="C132" s="191"/>
      <c r="D132" s="191"/>
      <c r="E132" s="191"/>
      <c r="F132" s="191"/>
      <c r="G132" s="191"/>
      <c r="H132" s="191"/>
      <c r="I132" s="191"/>
      <c r="J132" s="191"/>
      <c r="K132" s="191"/>
      <c r="L132" s="191"/>
      <c r="M132" s="191"/>
      <c r="N132" s="191"/>
      <c r="O132" s="191"/>
    </row>
    <row r="133" spans="1:15" ht="16" thickBot="1" x14ac:dyDescent="0.4">
      <c r="A133" s="192" t="s">
        <v>114</v>
      </c>
      <c r="B133" s="192"/>
      <c r="C133" s="192"/>
      <c r="D133" s="192"/>
      <c r="E133" s="192"/>
      <c r="F133" s="192"/>
      <c r="G133" s="192"/>
      <c r="H133" s="192"/>
      <c r="I133" s="192"/>
      <c r="J133" s="192"/>
      <c r="K133" s="192"/>
      <c r="L133" s="192"/>
      <c r="M133" s="192"/>
      <c r="N133" s="192"/>
      <c r="O133" s="192"/>
    </row>
    <row r="134" spans="1:15" ht="19" thickBot="1" x14ac:dyDescent="0.4">
      <c r="B134" s="193" t="s">
        <v>115</v>
      </c>
      <c r="C134" s="193"/>
      <c r="D134" s="193"/>
      <c r="E134" s="193"/>
      <c r="F134" s="193"/>
      <c r="G134" s="6"/>
      <c r="H134" s="193" t="s">
        <v>116</v>
      </c>
      <c r="I134" s="193"/>
      <c r="J134" s="193"/>
      <c r="K134" s="193"/>
      <c r="L134" s="6"/>
      <c r="M134" s="193" t="s">
        <v>117</v>
      </c>
      <c r="N134" s="193"/>
      <c r="O134" s="193"/>
    </row>
    <row r="135" spans="1:15" x14ac:dyDescent="0.35">
      <c r="B135" s="107"/>
      <c r="C135" s="107"/>
      <c r="D135" s="89" t="s">
        <v>118</v>
      </c>
      <c r="E135" s="107"/>
      <c r="F135" s="107"/>
      <c r="G135" s="107"/>
      <c r="H135" s="107"/>
      <c r="I135" s="107"/>
      <c r="J135" s="89" t="s">
        <v>119</v>
      </c>
      <c r="K135" s="107"/>
      <c r="L135" s="107"/>
      <c r="M135" s="89" t="s">
        <v>120</v>
      </c>
      <c r="N135" s="107"/>
      <c r="O135" s="107"/>
    </row>
    <row r="136" spans="1:15" x14ac:dyDescent="0.35">
      <c r="B136" s="107"/>
      <c r="C136" s="89" t="s">
        <v>121</v>
      </c>
      <c r="D136" s="89" t="s">
        <v>122</v>
      </c>
      <c r="E136" s="89" t="s">
        <v>123</v>
      </c>
      <c r="G136" s="107"/>
      <c r="H136" s="107"/>
      <c r="I136" s="107"/>
      <c r="J136" s="89" t="s">
        <v>124</v>
      </c>
      <c r="K136" s="89" t="s">
        <v>125</v>
      </c>
      <c r="L136" s="107"/>
      <c r="M136" s="89" t="s">
        <v>126</v>
      </c>
      <c r="N136" s="89" t="s">
        <v>32</v>
      </c>
      <c r="O136" s="89" t="s">
        <v>127</v>
      </c>
    </row>
    <row r="137" spans="1:15" x14ac:dyDescent="0.35">
      <c r="A137" s="7" t="s">
        <v>128</v>
      </c>
      <c r="B137" s="107"/>
      <c r="C137" s="89" t="s">
        <v>129</v>
      </c>
      <c r="D137" s="89" t="s">
        <v>130</v>
      </c>
      <c r="E137" s="89" t="s">
        <v>131</v>
      </c>
      <c r="F137" s="89" t="s">
        <v>120</v>
      </c>
      <c r="G137" s="107"/>
      <c r="H137" s="107"/>
      <c r="I137" s="89" t="s">
        <v>132</v>
      </c>
      <c r="J137" s="89" t="s">
        <v>133</v>
      </c>
      <c r="K137" s="89" t="s">
        <v>134</v>
      </c>
      <c r="L137" s="107"/>
      <c r="M137" s="89" t="s">
        <v>135</v>
      </c>
      <c r="N137" s="89" t="s">
        <v>136</v>
      </c>
      <c r="O137" s="89" t="s">
        <v>137</v>
      </c>
    </row>
    <row r="138" spans="1:15" ht="19" thickBot="1" x14ac:dyDescent="0.4">
      <c r="A138" s="108" t="s">
        <v>138</v>
      </c>
      <c r="B138" s="90" t="s">
        <v>139</v>
      </c>
      <c r="C138" s="90" t="s">
        <v>140</v>
      </c>
      <c r="D138" s="90" t="s">
        <v>141</v>
      </c>
      <c r="E138" s="90" t="s">
        <v>142</v>
      </c>
      <c r="F138" s="90" t="s">
        <v>143</v>
      </c>
      <c r="G138" s="109"/>
      <c r="H138" s="90" t="s">
        <v>2</v>
      </c>
      <c r="I138" s="90" t="s">
        <v>144</v>
      </c>
      <c r="J138" s="90" t="s">
        <v>145</v>
      </c>
      <c r="K138" s="90" t="s">
        <v>146</v>
      </c>
      <c r="L138" s="109"/>
      <c r="M138" s="90" t="s">
        <v>147</v>
      </c>
      <c r="N138" s="90" t="s">
        <v>148</v>
      </c>
      <c r="O138" s="90" t="s">
        <v>149</v>
      </c>
    </row>
    <row r="139" spans="1:15" x14ac:dyDescent="0.35">
      <c r="A139" s="7" t="s">
        <v>150</v>
      </c>
    </row>
    <row r="140" spans="1:15" x14ac:dyDescent="0.35">
      <c r="A140" s="110">
        <v>2017</v>
      </c>
      <c r="B140" s="111">
        <v>996.6</v>
      </c>
      <c r="C140" s="111">
        <v>873.6</v>
      </c>
      <c r="D140" s="111" t="s">
        <v>151</v>
      </c>
      <c r="E140" s="111">
        <v>37.9</v>
      </c>
      <c r="F140" s="111">
        <v>85.1</v>
      </c>
      <c r="G140" s="111"/>
      <c r="H140" s="111">
        <v>952.5</v>
      </c>
      <c r="I140" s="111">
        <v>941.5</v>
      </c>
      <c r="J140" s="111">
        <v>6.5</v>
      </c>
      <c r="K140" s="111">
        <v>4.5</v>
      </c>
      <c r="L140" s="111"/>
      <c r="M140" s="111">
        <v>44.1</v>
      </c>
      <c r="N140" s="111">
        <v>2891.8</v>
      </c>
      <c r="O140" s="112">
        <v>299</v>
      </c>
    </row>
    <row r="141" spans="1:15" x14ac:dyDescent="0.35">
      <c r="A141" s="113">
        <v>2018</v>
      </c>
      <c r="B141" s="114">
        <v>1003.4</v>
      </c>
      <c r="C141" s="114">
        <v>885.1</v>
      </c>
      <c r="D141" s="114" t="s">
        <v>151</v>
      </c>
      <c r="E141" s="114">
        <v>35</v>
      </c>
      <c r="F141" s="114">
        <v>83.3</v>
      </c>
      <c r="G141" s="114"/>
      <c r="H141" s="114">
        <v>1000.2</v>
      </c>
      <c r="I141" s="114">
        <v>988.6</v>
      </c>
      <c r="J141" s="114">
        <v>6.7</v>
      </c>
      <c r="K141" s="114">
        <v>4.9000000000000004</v>
      </c>
      <c r="L141" s="114"/>
      <c r="M141" s="114">
        <v>3.1</v>
      </c>
      <c r="N141" s="114">
        <v>2894.9</v>
      </c>
      <c r="O141" s="115">
        <v>289</v>
      </c>
    </row>
    <row r="142" spans="1:15" x14ac:dyDescent="0.35">
      <c r="A142" s="110">
        <v>2019</v>
      </c>
      <c r="B142" s="116">
        <v>1061.8</v>
      </c>
      <c r="C142" s="116">
        <v>944.5</v>
      </c>
      <c r="D142" s="116" t="s">
        <v>151</v>
      </c>
      <c r="E142" s="116">
        <v>36.5</v>
      </c>
      <c r="F142" s="116">
        <v>80.8</v>
      </c>
      <c r="G142" s="116"/>
      <c r="H142" s="116">
        <v>1059.3</v>
      </c>
      <c r="I142" s="116">
        <v>1047.9000000000001</v>
      </c>
      <c r="J142" s="116">
        <v>6.4</v>
      </c>
      <c r="K142" s="116">
        <v>4.9000000000000004</v>
      </c>
      <c r="L142" s="116"/>
      <c r="M142" s="116">
        <v>2.5</v>
      </c>
      <c r="N142" s="116">
        <v>2897.4</v>
      </c>
      <c r="O142" s="112">
        <v>273</v>
      </c>
    </row>
    <row r="143" spans="1:15" x14ac:dyDescent="0.35">
      <c r="A143" s="113">
        <v>2020</v>
      </c>
      <c r="B143" s="114">
        <v>1118.0999999999999</v>
      </c>
      <c r="C143" s="114">
        <v>1001.3</v>
      </c>
      <c r="D143" s="114" t="s">
        <v>151</v>
      </c>
      <c r="E143" s="114">
        <v>40.700000000000003</v>
      </c>
      <c r="F143" s="114">
        <v>76.099999999999994</v>
      </c>
      <c r="G143" s="114"/>
      <c r="H143" s="114">
        <v>1107.2</v>
      </c>
      <c r="I143" s="114">
        <v>1095.9000000000001</v>
      </c>
      <c r="J143" s="114">
        <v>6.3</v>
      </c>
      <c r="K143" s="114">
        <v>5</v>
      </c>
      <c r="L143" s="114"/>
      <c r="M143" s="114">
        <v>10.9</v>
      </c>
      <c r="N143" s="114">
        <v>2908.3</v>
      </c>
      <c r="O143" s="115">
        <v>262</v>
      </c>
    </row>
    <row r="144" spans="1:15" x14ac:dyDescent="0.35">
      <c r="A144" s="110">
        <v>2021</v>
      </c>
      <c r="B144" s="116">
        <v>1088.3</v>
      </c>
      <c r="C144" s="116">
        <v>980.6</v>
      </c>
      <c r="D144" s="116" t="s">
        <v>151</v>
      </c>
      <c r="E144" s="116">
        <v>37.6</v>
      </c>
      <c r="F144" s="116">
        <v>70.099999999999994</v>
      </c>
      <c r="G144" s="116"/>
      <c r="H144" s="116">
        <v>1144.5999999999999</v>
      </c>
      <c r="I144" s="116">
        <v>1133.2</v>
      </c>
      <c r="J144" s="116">
        <v>6.5</v>
      </c>
      <c r="K144" s="116">
        <v>4.9000000000000004</v>
      </c>
      <c r="L144" s="116"/>
      <c r="M144" s="116">
        <v>-56.3</v>
      </c>
      <c r="N144" s="116">
        <v>2852</v>
      </c>
      <c r="O144" s="112">
        <v>254</v>
      </c>
    </row>
    <row r="145" spans="1:15" x14ac:dyDescent="0.35">
      <c r="A145" s="7" t="s">
        <v>95</v>
      </c>
      <c r="B145" s="116"/>
      <c r="C145" s="116"/>
      <c r="D145" s="116"/>
      <c r="E145" s="116"/>
      <c r="F145" s="116"/>
      <c r="G145" s="116"/>
      <c r="H145" s="116"/>
      <c r="I145" s="116"/>
      <c r="J145" s="116"/>
      <c r="K145" s="116"/>
      <c r="L145" s="116"/>
      <c r="M145" s="116"/>
      <c r="N145" s="116"/>
      <c r="O145" s="112"/>
    </row>
    <row r="146" spans="1:15" x14ac:dyDescent="0.35">
      <c r="A146" s="113">
        <v>2022</v>
      </c>
      <c r="B146" s="114">
        <v>1195.8</v>
      </c>
      <c r="C146" s="114">
        <v>1084</v>
      </c>
      <c r="D146" s="114" t="s">
        <v>151</v>
      </c>
      <c r="E146" s="114">
        <v>47.2</v>
      </c>
      <c r="F146" s="114">
        <v>64.599999999999994</v>
      </c>
      <c r="G146" s="114"/>
      <c r="H146" s="114">
        <v>1242.7</v>
      </c>
      <c r="I146" s="114">
        <v>1230.5999999999999</v>
      </c>
      <c r="J146" s="114">
        <v>6.7</v>
      </c>
      <c r="K146" s="114">
        <v>5.4</v>
      </c>
      <c r="L146" s="114"/>
      <c r="M146" s="114">
        <v>-46.8</v>
      </c>
      <c r="N146" s="114">
        <v>2805.2</v>
      </c>
      <c r="O146" s="115">
        <v>230</v>
      </c>
    </row>
    <row r="147" spans="1:15" x14ac:dyDescent="0.35">
      <c r="A147" s="110">
        <v>2023</v>
      </c>
      <c r="B147" s="116">
        <v>1273.9000000000001</v>
      </c>
      <c r="C147" s="116">
        <v>1162.2</v>
      </c>
      <c r="D147" s="116" t="s">
        <v>151</v>
      </c>
      <c r="E147" s="116">
        <v>51.5</v>
      </c>
      <c r="F147" s="116">
        <v>60.2</v>
      </c>
      <c r="G147" s="116"/>
      <c r="H147" s="116">
        <v>1332.1</v>
      </c>
      <c r="I147" s="116">
        <v>1319.4</v>
      </c>
      <c r="J147" s="116">
        <v>7.2</v>
      </c>
      <c r="K147" s="116">
        <v>5.5</v>
      </c>
      <c r="L147" s="116"/>
      <c r="M147" s="116">
        <v>-58.2</v>
      </c>
      <c r="N147" s="116">
        <v>2747</v>
      </c>
      <c r="O147" s="112">
        <v>211</v>
      </c>
    </row>
    <row r="148" spans="1:15" x14ac:dyDescent="0.35">
      <c r="A148" s="113">
        <v>2024</v>
      </c>
      <c r="B148" s="114">
        <v>1325.8</v>
      </c>
      <c r="C148" s="114">
        <v>1211.8</v>
      </c>
      <c r="D148" s="114" t="s">
        <v>151</v>
      </c>
      <c r="E148" s="114">
        <v>56.1</v>
      </c>
      <c r="F148" s="114">
        <v>57.9</v>
      </c>
      <c r="G148" s="114"/>
      <c r="H148" s="114">
        <v>1413.9</v>
      </c>
      <c r="I148" s="114">
        <v>1400.7</v>
      </c>
      <c r="J148" s="114">
        <v>7.4</v>
      </c>
      <c r="K148" s="114">
        <v>5.8</v>
      </c>
      <c r="L148" s="114"/>
      <c r="M148" s="114">
        <v>-88.1</v>
      </c>
      <c r="N148" s="114">
        <v>2658.9</v>
      </c>
      <c r="O148" s="115">
        <v>194</v>
      </c>
    </row>
    <row r="149" spans="1:15" x14ac:dyDescent="0.35">
      <c r="A149" s="110">
        <v>2025</v>
      </c>
      <c r="B149" s="116">
        <v>1385.7</v>
      </c>
      <c r="C149" s="116">
        <v>1267.3</v>
      </c>
      <c r="D149" s="116" t="s">
        <v>151</v>
      </c>
      <c r="E149" s="116">
        <v>61.2</v>
      </c>
      <c r="F149" s="116">
        <v>57.2</v>
      </c>
      <c r="G149" s="116"/>
      <c r="H149" s="116">
        <v>1501.5</v>
      </c>
      <c r="I149" s="116">
        <v>1487.8</v>
      </c>
      <c r="J149" s="116">
        <v>7.8</v>
      </c>
      <c r="K149" s="116">
        <v>5.9</v>
      </c>
      <c r="L149" s="116"/>
      <c r="M149" s="116">
        <v>-115.8</v>
      </c>
      <c r="N149" s="116">
        <v>2543.1</v>
      </c>
      <c r="O149" s="112">
        <v>177</v>
      </c>
    </row>
    <row r="150" spans="1:15" x14ac:dyDescent="0.35">
      <c r="A150" s="113">
        <v>2026</v>
      </c>
      <c r="B150" s="114">
        <v>1457.3</v>
      </c>
      <c r="C150" s="114">
        <v>1323.9</v>
      </c>
      <c r="D150" s="114" t="s">
        <v>151</v>
      </c>
      <c r="E150" s="114">
        <v>75.400000000000006</v>
      </c>
      <c r="F150" s="114">
        <v>58</v>
      </c>
      <c r="G150" s="114"/>
      <c r="H150" s="114">
        <v>1592.4</v>
      </c>
      <c r="I150" s="114">
        <v>1578.3</v>
      </c>
      <c r="J150" s="114">
        <v>8.1</v>
      </c>
      <c r="K150" s="114">
        <v>6</v>
      </c>
      <c r="L150" s="114"/>
      <c r="M150" s="114">
        <v>-135.1</v>
      </c>
      <c r="N150" s="114">
        <v>2408</v>
      </c>
      <c r="O150" s="115">
        <v>160</v>
      </c>
    </row>
    <row r="151" spans="1:15" x14ac:dyDescent="0.35">
      <c r="A151" s="89"/>
      <c r="B151" s="116"/>
      <c r="C151" s="116"/>
      <c r="D151" s="116"/>
      <c r="E151" s="116"/>
      <c r="F151" s="116"/>
      <c r="G151" s="116"/>
      <c r="H151" s="116"/>
      <c r="I151" s="116"/>
      <c r="J151" s="116"/>
      <c r="K151" s="116"/>
      <c r="L151" s="116"/>
      <c r="M151" s="116"/>
      <c r="N151" s="116"/>
      <c r="O151" s="112"/>
    </row>
    <row r="152" spans="1:15" x14ac:dyDescent="0.35">
      <c r="A152" s="110">
        <v>2027</v>
      </c>
      <c r="B152" s="116">
        <v>1522.6</v>
      </c>
      <c r="C152" s="116">
        <v>1381.5</v>
      </c>
      <c r="D152" s="116" t="s">
        <v>151</v>
      </c>
      <c r="E152" s="116">
        <v>82.1</v>
      </c>
      <c r="F152" s="116">
        <v>59</v>
      </c>
      <c r="G152" s="116"/>
      <c r="H152" s="116">
        <v>1687.1</v>
      </c>
      <c r="I152" s="116">
        <v>1672.7</v>
      </c>
      <c r="J152" s="116">
        <v>8.4</v>
      </c>
      <c r="K152" s="116">
        <v>6</v>
      </c>
      <c r="L152" s="116"/>
      <c r="M152" s="116">
        <v>-164.6</v>
      </c>
      <c r="N152" s="116">
        <v>2243.4</v>
      </c>
      <c r="O152" s="112">
        <v>143</v>
      </c>
    </row>
    <row r="153" spans="1:15" x14ac:dyDescent="0.35">
      <c r="A153" s="113">
        <v>2028</v>
      </c>
      <c r="B153" s="114">
        <v>1589.6</v>
      </c>
      <c r="C153" s="114">
        <v>1442.1</v>
      </c>
      <c r="D153" s="114" t="s">
        <v>151</v>
      </c>
      <c r="E153" s="114">
        <v>88.9</v>
      </c>
      <c r="F153" s="114">
        <v>58.7</v>
      </c>
      <c r="G153" s="114"/>
      <c r="H153" s="114">
        <v>1785.6</v>
      </c>
      <c r="I153" s="114">
        <v>1770.8</v>
      </c>
      <c r="J153" s="114">
        <v>8.6999999999999993</v>
      </c>
      <c r="K153" s="114">
        <v>6.1</v>
      </c>
      <c r="L153" s="114"/>
      <c r="M153" s="114">
        <v>-196</v>
      </c>
      <c r="N153" s="114">
        <v>2047.4</v>
      </c>
      <c r="O153" s="115">
        <v>126</v>
      </c>
    </row>
    <row r="154" spans="1:15" x14ac:dyDescent="0.35">
      <c r="A154" s="110">
        <v>2029</v>
      </c>
      <c r="B154" s="116">
        <v>1656.9</v>
      </c>
      <c r="C154" s="116">
        <v>1503.9</v>
      </c>
      <c r="D154" s="116" t="s">
        <v>151</v>
      </c>
      <c r="E154" s="116">
        <v>96.2</v>
      </c>
      <c r="F154" s="116">
        <v>56.9</v>
      </c>
      <c r="G154" s="116"/>
      <c r="H154" s="116">
        <v>1885.8</v>
      </c>
      <c r="I154" s="116">
        <v>1870.6</v>
      </c>
      <c r="J154" s="116">
        <v>9.1</v>
      </c>
      <c r="K154" s="116">
        <v>6.2</v>
      </c>
      <c r="L154" s="116"/>
      <c r="M154" s="116">
        <v>-228.9</v>
      </c>
      <c r="N154" s="116">
        <v>1818.6</v>
      </c>
      <c r="O154" s="112">
        <v>109</v>
      </c>
    </row>
    <row r="155" spans="1:15" x14ac:dyDescent="0.35">
      <c r="A155" s="113">
        <v>2030</v>
      </c>
      <c r="B155" s="114">
        <v>1723.4</v>
      </c>
      <c r="C155" s="114">
        <v>1565.2</v>
      </c>
      <c r="D155" s="114" t="s">
        <v>151</v>
      </c>
      <c r="E155" s="114">
        <v>104.2</v>
      </c>
      <c r="F155" s="114">
        <v>54</v>
      </c>
      <c r="G155" s="114"/>
      <c r="H155" s="114">
        <v>1988.3</v>
      </c>
      <c r="I155" s="114">
        <v>1972.6</v>
      </c>
      <c r="J155" s="114">
        <v>9.4</v>
      </c>
      <c r="K155" s="114">
        <v>6.3</v>
      </c>
      <c r="L155" s="114"/>
      <c r="M155" s="114">
        <v>-264.8</v>
      </c>
      <c r="N155" s="114">
        <v>1553.7</v>
      </c>
      <c r="O155" s="115">
        <v>91</v>
      </c>
    </row>
    <row r="156" spans="1:15" x14ac:dyDescent="0.35">
      <c r="A156" s="110">
        <v>2031</v>
      </c>
      <c r="B156" s="116">
        <v>1791.7</v>
      </c>
      <c r="C156" s="116">
        <v>1629.7</v>
      </c>
      <c r="D156" s="116" t="s">
        <v>151</v>
      </c>
      <c r="E156" s="116">
        <v>112.7</v>
      </c>
      <c r="F156" s="116">
        <v>49.3</v>
      </c>
      <c r="G156" s="116"/>
      <c r="H156" s="116">
        <v>2094.6999999999998</v>
      </c>
      <c r="I156" s="116">
        <v>2078.6</v>
      </c>
      <c r="J156" s="116">
        <v>9.6999999999999993</v>
      </c>
      <c r="K156" s="116">
        <v>6.4</v>
      </c>
      <c r="L156" s="116"/>
      <c r="M156" s="116">
        <v>-303</v>
      </c>
      <c r="N156" s="116">
        <v>1250.8</v>
      </c>
      <c r="O156" s="112">
        <v>74</v>
      </c>
    </row>
    <row r="157" spans="1:15" x14ac:dyDescent="0.35">
      <c r="A157" s="7" t="s">
        <v>97</v>
      </c>
      <c r="B157" s="116"/>
      <c r="C157" s="116"/>
      <c r="D157" s="116"/>
      <c r="E157" s="116"/>
      <c r="F157" s="116"/>
      <c r="G157" s="116"/>
      <c r="H157" s="116"/>
      <c r="I157" s="116"/>
      <c r="J157" s="116"/>
      <c r="K157" s="116"/>
      <c r="L157" s="116"/>
      <c r="M157" s="116"/>
      <c r="N157" s="116"/>
      <c r="O157" s="112"/>
    </row>
    <row r="158" spans="1:15" x14ac:dyDescent="0.35">
      <c r="A158" s="113">
        <v>2022</v>
      </c>
      <c r="B158" s="114">
        <v>1203.2</v>
      </c>
      <c r="C158" s="114">
        <v>1090.5</v>
      </c>
      <c r="D158" s="114" t="s">
        <v>151</v>
      </c>
      <c r="E158" s="114">
        <v>47.2</v>
      </c>
      <c r="F158" s="114">
        <v>65.400000000000006</v>
      </c>
      <c r="G158" s="114"/>
      <c r="H158" s="114">
        <v>1241</v>
      </c>
      <c r="I158" s="114">
        <v>1228.9000000000001</v>
      </c>
      <c r="J158" s="114">
        <v>6.7</v>
      </c>
      <c r="K158" s="114">
        <v>5.4</v>
      </c>
      <c r="L158" s="114"/>
      <c r="M158" s="114">
        <v>-37.9</v>
      </c>
      <c r="N158" s="114">
        <v>2814.2</v>
      </c>
      <c r="O158" s="115">
        <v>230</v>
      </c>
    </row>
    <row r="159" spans="1:15" x14ac:dyDescent="0.35">
      <c r="A159" s="110">
        <v>2023</v>
      </c>
      <c r="B159" s="116">
        <v>1313.5</v>
      </c>
      <c r="C159" s="116">
        <v>1197.9000000000001</v>
      </c>
      <c r="D159" s="116" t="s">
        <v>151</v>
      </c>
      <c r="E159" s="116">
        <v>51.8</v>
      </c>
      <c r="F159" s="116">
        <v>63.9</v>
      </c>
      <c r="G159" s="116"/>
      <c r="H159" s="116">
        <v>1338</v>
      </c>
      <c r="I159" s="116">
        <v>1325.3</v>
      </c>
      <c r="J159" s="116">
        <v>7.2</v>
      </c>
      <c r="K159" s="116">
        <v>5.4</v>
      </c>
      <c r="L159" s="116"/>
      <c r="M159" s="116">
        <v>-24.5</v>
      </c>
      <c r="N159" s="116">
        <v>2789.7</v>
      </c>
      <c r="O159" s="112">
        <v>210</v>
      </c>
    </row>
    <row r="160" spans="1:15" x14ac:dyDescent="0.35">
      <c r="A160" s="113">
        <v>2024</v>
      </c>
      <c r="B160" s="114">
        <v>1388.3</v>
      </c>
      <c r="C160" s="114">
        <v>1266.2</v>
      </c>
      <c r="D160" s="114" t="s">
        <v>151</v>
      </c>
      <c r="E160" s="114">
        <v>56.6</v>
      </c>
      <c r="F160" s="114">
        <v>65.5</v>
      </c>
      <c r="G160" s="114"/>
      <c r="H160" s="114">
        <v>1423.8</v>
      </c>
      <c r="I160" s="114">
        <v>1410.5</v>
      </c>
      <c r="J160" s="114">
        <v>7.5</v>
      </c>
      <c r="K160" s="114">
        <v>5.8</v>
      </c>
      <c r="L160" s="114"/>
      <c r="M160" s="114">
        <v>-35.6</v>
      </c>
      <c r="N160" s="114">
        <v>2754.2</v>
      </c>
      <c r="O160" s="115">
        <v>196</v>
      </c>
    </row>
    <row r="161" spans="1:15" x14ac:dyDescent="0.35">
      <c r="A161" s="110">
        <v>2025</v>
      </c>
      <c r="B161" s="116">
        <v>1476.5</v>
      </c>
      <c r="C161" s="116">
        <v>1346</v>
      </c>
      <c r="D161" s="116" t="s">
        <v>151</v>
      </c>
      <c r="E161" s="116">
        <v>62</v>
      </c>
      <c r="F161" s="116">
        <v>68.5</v>
      </c>
      <c r="G161" s="116"/>
      <c r="H161" s="116">
        <v>1516.5</v>
      </c>
      <c r="I161" s="116">
        <v>1502.7</v>
      </c>
      <c r="J161" s="116">
        <v>7.9</v>
      </c>
      <c r="K161" s="116">
        <v>5.9</v>
      </c>
      <c r="L161" s="116"/>
      <c r="M161" s="116">
        <v>-40</v>
      </c>
      <c r="N161" s="116">
        <v>2714.1</v>
      </c>
      <c r="O161" s="112">
        <v>182</v>
      </c>
    </row>
    <row r="162" spans="1:15" x14ac:dyDescent="0.35">
      <c r="A162" s="113">
        <v>2026</v>
      </c>
      <c r="B162" s="114">
        <v>1580.2</v>
      </c>
      <c r="C162" s="114">
        <v>1429.9</v>
      </c>
      <c r="D162" s="114" t="s">
        <v>151</v>
      </c>
      <c r="E162" s="114">
        <v>76.7</v>
      </c>
      <c r="F162" s="114">
        <v>73.599999999999994</v>
      </c>
      <c r="G162" s="114"/>
      <c r="H162" s="114">
        <v>1612.8</v>
      </c>
      <c r="I162" s="114">
        <v>1598.5</v>
      </c>
      <c r="J162" s="114">
        <v>8.3000000000000007</v>
      </c>
      <c r="K162" s="114">
        <v>6</v>
      </c>
      <c r="L162" s="114"/>
      <c r="M162" s="114">
        <v>-32.6</v>
      </c>
      <c r="N162" s="114">
        <v>2681.5</v>
      </c>
      <c r="O162" s="115">
        <v>168</v>
      </c>
    </row>
    <row r="163" spans="1:15" x14ac:dyDescent="0.35">
      <c r="A163" s="89"/>
      <c r="B163" s="116"/>
      <c r="C163" s="116"/>
      <c r="D163" s="116"/>
      <c r="E163" s="116"/>
      <c r="F163" s="116"/>
      <c r="G163" s="116"/>
      <c r="H163" s="116"/>
      <c r="I163" s="116"/>
      <c r="J163" s="116"/>
      <c r="K163" s="116"/>
      <c r="L163" s="116"/>
      <c r="M163" s="116"/>
      <c r="N163" s="116"/>
      <c r="O163" s="112"/>
    </row>
    <row r="164" spans="1:15" x14ac:dyDescent="0.35">
      <c r="A164" s="110">
        <v>2027</v>
      </c>
      <c r="B164" s="116">
        <v>1679.2</v>
      </c>
      <c r="C164" s="116">
        <v>1515.2</v>
      </c>
      <c r="D164" s="116" t="s">
        <v>151</v>
      </c>
      <c r="E164" s="116">
        <v>83.8</v>
      </c>
      <c r="F164" s="116">
        <v>80.2</v>
      </c>
      <c r="G164" s="116"/>
      <c r="H164" s="116">
        <v>1713</v>
      </c>
      <c r="I164" s="116">
        <v>1698.2</v>
      </c>
      <c r="J164" s="116">
        <v>8.6999999999999993</v>
      </c>
      <c r="K164" s="116">
        <v>6.1</v>
      </c>
      <c r="L164" s="116"/>
      <c r="M164" s="116">
        <v>-33.799999999999997</v>
      </c>
      <c r="N164" s="116">
        <v>2647.7</v>
      </c>
      <c r="O164" s="112">
        <v>157</v>
      </c>
    </row>
    <row r="165" spans="1:15" x14ac:dyDescent="0.35">
      <c r="A165" s="113">
        <v>2028</v>
      </c>
      <c r="B165" s="114">
        <v>1784</v>
      </c>
      <c r="C165" s="114">
        <v>1606</v>
      </c>
      <c r="D165" s="114" t="s">
        <v>151</v>
      </c>
      <c r="E165" s="114">
        <v>91.1</v>
      </c>
      <c r="F165" s="114">
        <v>86.9</v>
      </c>
      <c r="G165" s="114"/>
      <c r="H165" s="114">
        <v>1818.1</v>
      </c>
      <c r="I165" s="114">
        <v>1802.7</v>
      </c>
      <c r="J165" s="114">
        <v>9.1999999999999993</v>
      </c>
      <c r="K165" s="114">
        <v>6.2</v>
      </c>
      <c r="L165" s="114"/>
      <c r="M165" s="114">
        <v>-34</v>
      </c>
      <c r="N165" s="114">
        <v>2613.6999999999998</v>
      </c>
      <c r="O165" s="115">
        <v>146</v>
      </c>
    </row>
    <row r="166" spans="1:15" x14ac:dyDescent="0.35">
      <c r="A166" s="110">
        <v>2029</v>
      </c>
      <c r="B166" s="116">
        <v>1893.7</v>
      </c>
      <c r="C166" s="116">
        <v>1701.1</v>
      </c>
      <c r="D166" s="116" t="s">
        <v>151</v>
      </c>
      <c r="E166" s="116">
        <v>99</v>
      </c>
      <c r="F166" s="116">
        <v>93.6</v>
      </c>
      <c r="G166" s="116"/>
      <c r="H166" s="116">
        <v>1926.3</v>
      </c>
      <c r="I166" s="116">
        <v>1910.4</v>
      </c>
      <c r="J166" s="116">
        <v>9.6</v>
      </c>
      <c r="K166" s="116">
        <v>6.3</v>
      </c>
      <c r="L166" s="116"/>
      <c r="M166" s="116">
        <v>-32.6</v>
      </c>
      <c r="N166" s="116">
        <v>2581.1</v>
      </c>
      <c r="O166" s="112">
        <v>136</v>
      </c>
    </row>
    <row r="167" spans="1:15" x14ac:dyDescent="0.35">
      <c r="A167" s="113">
        <v>2030</v>
      </c>
      <c r="B167" s="114">
        <v>2007.2</v>
      </c>
      <c r="C167" s="114">
        <v>1798.4</v>
      </c>
      <c r="D167" s="114" t="s">
        <v>151</v>
      </c>
      <c r="E167" s="114">
        <v>107.8</v>
      </c>
      <c r="F167" s="114">
        <v>100.9</v>
      </c>
      <c r="G167" s="114"/>
      <c r="H167" s="114">
        <v>2038.6</v>
      </c>
      <c r="I167" s="114">
        <v>2022.2</v>
      </c>
      <c r="J167" s="114">
        <v>10.1</v>
      </c>
      <c r="K167" s="114">
        <v>6.4</v>
      </c>
      <c r="L167" s="114"/>
      <c r="M167" s="114">
        <v>-31.5</v>
      </c>
      <c r="N167" s="114">
        <v>2549.6</v>
      </c>
      <c r="O167" s="115">
        <v>127</v>
      </c>
    </row>
    <row r="168" spans="1:15" x14ac:dyDescent="0.35">
      <c r="A168" s="110">
        <v>2031</v>
      </c>
      <c r="B168" s="116">
        <v>2127.1999999999998</v>
      </c>
      <c r="C168" s="116">
        <v>1901.8</v>
      </c>
      <c r="D168" s="116" t="s">
        <v>151</v>
      </c>
      <c r="E168" s="116">
        <v>117.2</v>
      </c>
      <c r="F168" s="116">
        <v>108.2</v>
      </c>
      <c r="G168" s="116"/>
      <c r="H168" s="116">
        <v>2156.5</v>
      </c>
      <c r="I168" s="116">
        <v>2139.5</v>
      </c>
      <c r="J168" s="116">
        <v>10.6</v>
      </c>
      <c r="K168" s="116">
        <v>6.5</v>
      </c>
      <c r="L168" s="116"/>
      <c r="M168" s="116">
        <v>-29.4</v>
      </c>
      <c r="N168" s="116">
        <v>2520.1999999999998</v>
      </c>
      <c r="O168" s="112">
        <v>118</v>
      </c>
    </row>
    <row r="169" spans="1:15" x14ac:dyDescent="0.35">
      <c r="A169" s="7" t="s">
        <v>98</v>
      </c>
      <c r="B169" s="116"/>
      <c r="C169" s="116"/>
      <c r="D169" s="116"/>
      <c r="E169" s="116"/>
      <c r="F169" s="116"/>
      <c r="G169" s="116"/>
      <c r="H169" s="116"/>
      <c r="I169" s="116"/>
      <c r="J169" s="116"/>
      <c r="K169" s="116"/>
      <c r="L169" s="116"/>
      <c r="M169" s="116"/>
      <c r="N169" s="116"/>
      <c r="O169" s="112"/>
    </row>
    <row r="170" spans="1:15" x14ac:dyDescent="0.35">
      <c r="A170" s="113">
        <v>2022</v>
      </c>
      <c r="B170" s="114">
        <v>1168.5999999999999</v>
      </c>
      <c r="C170" s="114">
        <v>1057.5</v>
      </c>
      <c r="D170" s="114" t="s">
        <v>151</v>
      </c>
      <c r="E170" s="114">
        <v>47.3</v>
      </c>
      <c r="F170" s="114">
        <v>63.8</v>
      </c>
      <c r="G170" s="114"/>
      <c r="H170" s="114">
        <v>1244.5999999999999</v>
      </c>
      <c r="I170" s="114">
        <v>1232.5</v>
      </c>
      <c r="J170" s="114">
        <v>6.7</v>
      </c>
      <c r="K170" s="114">
        <v>5.4</v>
      </c>
      <c r="L170" s="114"/>
      <c r="M170" s="114">
        <v>-76</v>
      </c>
      <c r="N170" s="114">
        <v>2776</v>
      </c>
      <c r="O170" s="115">
        <v>229</v>
      </c>
    </row>
    <row r="171" spans="1:15" x14ac:dyDescent="0.35">
      <c r="A171" s="110">
        <v>2023</v>
      </c>
      <c r="B171" s="116">
        <v>1184.9000000000001</v>
      </c>
      <c r="C171" s="116">
        <v>1077.2</v>
      </c>
      <c r="D171" s="116" t="s">
        <v>151</v>
      </c>
      <c r="E171" s="116">
        <v>51.3</v>
      </c>
      <c r="F171" s="116">
        <v>56.4</v>
      </c>
      <c r="G171" s="116"/>
      <c r="H171" s="116">
        <v>1329.1</v>
      </c>
      <c r="I171" s="116">
        <v>1316.4</v>
      </c>
      <c r="J171" s="116">
        <v>7.2</v>
      </c>
      <c r="K171" s="116">
        <v>5.5</v>
      </c>
      <c r="L171" s="116"/>
      <c r="M171" s="116">
        <v>-144.19999999999999</v>
      </c>
      <c r="N171" s="116">
        <v>2631.8</v>
      </c>
      <c r="O171" s="112">
        <v>209</v>
      </c>
    </row>
    <row r="172" spans="1:15" x14ac:dyDescent="0.35">
      <c r="A172" s="113">
        <v>2024</v>
      </c>
      <c r="B172" s="114">
        <v>1225</v>
      </c>
      <c r="C172" s="114">
        <v>1118.7</v>
      </c>
      <c r="D172" s="114" t="s">
        <v>151</v>
      </c>
      <c r="E172" s="114">
        <v>55.2</v>
      </c>
      <c r="F172" s="114">
        <v>51.2</v>
      </c>
      <c r="G172" s="114"/>
      <c r="H172" s="114">
        <v>1396.3</v>
      </c>
      <c r="I172" s="114">
        <v>1382.9</v>
      </c>
      <c r="J172" s="114">
        <v>7.4</v>
      </c>
      <c r="K172" s="114">
        <v>6</v>
      </c>
      <c r="L172" s="114"/>
      <c r="M172" s="114">
        <v>-171.3</v>
      </c>
      <c r="N172" s="114">
        <v>2460.6</v>
      </c>
      <c r="O172" s="115">
        <v>188</v>
      </c>
    </row>
    <row r="173" spans="1:15" x14ac:dyDescent="0.35">
      <c r="A173" s="110">
        <v>2025</v>
      </c>
      <c r="B173" s="116">
        <v>1264.0999999999999</v>
      </c>
      <c r="C173" s="116">
        <v>1157.4000000000001</v>
      </c>
      <c r="D173" s="116" t="s">
        <v>151</v>
      </c>
      <c r="E173" s="116">
        <v>59.8</v>
      </c>
      <c r="F173" s="116">
        <v>46.9</v>
      </c>
      <c r="G173" s="116"/>
      <c r="H173" s="116">
        <v>1475.5</v>
      </c>
      <c r="I173" s="116">
        <v>1462</v>
      </c>
      <c r="J173" s="116">
        <v>7.6</v>
      </c>
      <c r="K173" s="116">
        <v>5.9</v>
      </c>
      <c r="L173" s="116"/>
      <c r="M173" s="116">
        <v>-211.4</v>
      </c>
      <c r="N173" s="116">
        <v>2249.1999999999998</v>
      </c>
      <c r="O173" s="112">
        <v>167</v>
      </c>
    </row>
    <row r="174" spans="1:15" x14ac:dyDescent="0.35">
      <c r="A174" s="113">
        <v>2026</v>
      </c>
      <c r="B174" s="114">
        <v>1314.2</v>
      </c>
      <c r="C174" s="114">
        <v>1197.2</v>
      </c>
      <c r="D174" s="114" t="s">
        <v>151</v>
      </c>
      <c r="E174" s="114">
        <v>73.400000000000006</v>
      </c>
      <c r="F174" s="114">
        <v>43.6</v>
      </c>
      <c r="G174" s="114"/>
      <c r="H174" s="114">
        <v>1560.4</v>
      </c>
      <c r="I174" s="114">
        <v>1546.5</v>
      </c>
      <c r="J174" s="114">
        <v>7.9</v>
      </c>
      <c r="K174" s="114">
        <v>6</v>
      </c>
      <c r="L174" s="114"/>
      <c r="M174" s="114">
        <v>-246.2</v>
      </c>
      <c r="N174" s="114">
        <v>2003</v>
      </c>
      <c r="O174" s="115">
        <v>144</v>
      </c>
    </row>
    <row r="175" spans="1:15" x14ac:dyDescent="0.35">
      <c r="A175" s="89"/>
      <c r="B175" s="116"/>
      <c r="C175" s="116"/>
      <c r="D175" s="116"/>
      <c r="E175" s="116"/>
      <c r="F175" s="116"/>
      <c r="G175" s="116"/>
      <c r="H175" s="116"/>
      <c r="I175" s="116"/>
      <c r="J175" s="116"/>
      <c r="K175" s="116"/>
      <c r="L175" s="116"/>
      <c r="M175" s="116"/>
      <c r="N175" s="116"/>
      <c r="O175" s="112"/>
    </row>
    <row r="176" spans="1:15" x14ac:dyDescent="0.35">
      <c r="A176" s="110">
        <v>2027</v>
      </c>
      <c r="B176" s="116">
        <v>1352.5</v>
      </c>
      <c r="C176" s="116">
        <v>1232.9000000000001</v>
      </c>
      <c r="D176" s="116" t="s">
        <v>151</v>
      </c>
      <c r="E176" s="116">
        <v>79.599999999999994</v>
      </c>
      <c r="F176" s="116">
        <v>40</v>
      </c>
      <c r="G176" s="116"/>
      <c r="H176" s="116">
        <v>1648.3</v>
      </c>
      <c r="I176" s="116">
        <v>1634.3</v>
      </c>
      <c r="J176" s="116">
        <v>8.1</v>
      </c>
      <c r="K176" s="116">
        <v>6</v>
      </c>
      <c r="L176" s="116"/>
      <c r="M176" s="116">
        <v>-295.8</v>
      </c>
      <c r="N176" s="116">
        <v>1707.2</v>
      </c>
      <c r="O176" s="112">
        <v>122</v>
      </c>
    </row>
    <row r="177" spans="1:15" x14ac:dyDescent="0.35">
      <c r="A177" s="113">
        <v>2028</v>
      </c>
      <c r="B177" s="114">
        <v>1387.8</v>
      </c>
      <c r="C177" s="114">
        <v>1267.8</v>
      </c>
      <c r="D177" s="114" t="s">
        <v>151</v>
      </c>
      <c r="E177" s="114">
        <v>85.9</v>
      </c>
      <c r="F177" s="114">
        <v>34.1</v>
      </c>
      <c r="G177" s="114"/>
      <c r="H177" s="114">
        <v>1738.3</v>
      </c>
      <c r="I177" s="114">
        <v>1724</v>
      </c>
      <c r="J177" s="114">
        <v>8.3000000000000007</v>
      </c>
      <c r="K177" s="114">
        <v>6</v>
      </c>
      <c r="L177" s="114"/>
      <c r="M177" s="114">
        <v>-350.5</v>
      </c>
      <c r="N177" s="114">
        <v>1356.7</v>
      </c>
      <c r="O177" s="115">
        <v>98</v>
      </c>
    </row>
    <row r="178" spans="1:15" x14ac:dyDescent="0.35">
      <c r="A178" s="110">
        <v>2029</v>
      </c>
      <c r="B178" s="116">
        <v>1420.9</v>
      </c>
      <c r="C178" s="116">
        <v>1302.0999999999999</v>
      </c>
      <c r="D178" s="116" t="s">
        <v>151</v>
      </c>
      <c r="E178" s="116">
        <v>92.5</v>
      </c>
      <c r="F178" s="116">
        <v>26.3</v>
      </c>
      <c r="G178" s="116"/>
      <c r="H178" s="116">
        <v>1828.5</v>
      </c>
      <c r="I178" s="116">
        <v>1813.9</v>
      </c>
      <c r="J178" s="116">
        <v>8.5</v>
      </c>
      <c r="K178" s="116">
        <v>6.1</v>
      </c>
      <c r="L178" s="116"/>
      <c r="M178" s="116">
        <v>-407.5</v>
      </c>
      <c r="N178" s="116">
        <v>949.2</v>
      </c>
      <c r="O178" s="112">
        <v>74</v>
      </c>
    </row>
    <row r="179" spans="1:15" x14ac:dyDescent="0.35">
      <c r="A179" s="121">
        <v>2030</v>
      </c>
      <c r="B179" s="122">
        <v>1451.6</v>
      </c>
      <c r="C179" s="122">
        <v>1334.2</v>
      </c>
      <c r="D179" s="122" t="s">
        <v>151</v>
      </c>
      <c r="E179" s="122">
        <v>99.8</v>
      </c>
      <c r="F179" s="122">
        <v>17.600000000000001</v>
      </c>
      <c r="G179" s="122"/>
      <c r="H179" s="122">
        <v>1919.2</v>
      </c>
      <c r="I179" s="122">
        <v>1904.4</v>
      </c>
      <c r="J179" s="122">
        <v>8.6999999999999993</v>
      </c>
      <c r="K179" s="122">
        <v>6.1</v>
      </c>
      <c r="L179" s="122"/>
      <c r="M179" s="122">
        <v>-467.6</v>
      </c>
      <c r="N179" s="122">
        <v>481.5</v>
      </c>
      <c r="O179" s="123">
        <v>49</v>
      </c>
    </row>
    <row r="180" spans="1:15" ht="16" thickBot="1" x14ac:dyDescent="0.4">
      <c r="A180" s="117">
        <v>2031</v>
      </c>
      <c r="B180" s="118" t="s">
        <v>152</v>
      </c>
      <c r="C180" s="118">
        <v>1367.5</v>
      </c>
      <c r="D180" s="118" t="s">
        <v>151</v>
      </c>
      <c r="E180" s="118">
        <v>107.4</v>
      </c>
      <c r="F180" s="118" t="s">
        <v>152</v>
      </c>
      <c r="G180" s="118"/>
      <c r="H180" s="118">
        <v>2012.6</v>
      </c>
      <c r="I180" s="118">
        <v>1997.5</v>
      </c>
      <c r="J180" s="118">
        <v>8.9</v>
      </c>
      <c r="K180" s="118">
        <v>6.2</v>
      </c>
      <c r="L180" s="118"/>
      <c r="M180" s="118" t="s">
        <v>152</v>
      </c>
      <c r="N180" s="118" t="s">
        <v>152</v>
      </c>
      <c r="O180" s="119">
        <v>24</v>
      </c>
    </row>
    <row r="181" spans="1:15" x14ac:dyDescent="0.35">
      <c r="B181" s="107"/>
      <c r="C181" s="107"/>
      <c r="D181" s="107"/>
      <c r="E181" s="107"/>
      <c r="F181" s="107"/>
      <c r="G181" s="107"/>
      <c r="H181" s="107"/>
      <c r="I181" s="107"/>
      <c r="J181" s="107"/>
      <c r="K181" s="107"/>
      <c r="L181" s="107"/>
      <c r="M181" s="107"/>
      <c r="N181" s="107"/>
      <c r="O181" s="107"/>
    </row>
    <row r="182" spans="1:15" x14ac:dyDescent="0.35">
      <c r="B182" s="107"/>
      <c r="C182" s="107"/>
      <c r="D182" s="107"/>
      <c r="E182" s="107"/>
      <c r="F182" s="107"/>
      <c r="G182" s="107"/>
      <c r="H182" s="107"/>
      <c r="I182" s="107"/>
      <c r="J182" s="107"/>
      <c r="K182" s="107"/>
      <c r="L182" s="107"/>
      <c r="M182" s="107"/>
      <c r="N182" s="107"/>
      <c r="O182" s="107"/>
    </row>
    <row r="183" spans="1:15" ht="18.5" x14ac:dyDescent="0.35">
      <c r="A183" s="120" t="s">
        <v>170</v>
      </c>
    </row>
    <row r="184" spans="1:15" ht="18.5" x14ac:dyDescent="0.35">
      <c r="A184" s="120" t="s">
        <v>154</v>
      </c>
    </row>
    <row r="185" spans="1:15" ht="18.5" x14ac:dyDescent="0.35">
      <c r="A185" s="120" t="s">
        <v>171</v>
      </c>
    </row>
    <row r="186" spans="1:15" ht="18.5" x14ac:dyDescent="0.35">
      <c r="A186" s="120" t="s">
        <v>172</v>
      </c>
    </row>
    <row r="187" spans="1:15" ht="18.5" x14ac:dyDescent="0.35">
      <c r="A187" s="120" t="s">
        <v>157</v>
      </c>
    </row>
    <row r="188" spans="1:15" ht="18.5" x14ac:dyDescent="0.35">
      <c r="A188" s="120" t="s">
        <v>173</v>
      </c>
    </row>
    <row r="189" spans="1:15" ht="18.5" x14ac:dyDescent="0.35">
      <c r="A189" s="120" t="s">
        <v>159</v>
      </c>
    </row>
    <row r="190" spans="1:15" ht="18.5" x14ac:dyDescent="0.35">
      <c r="A190" s="120" t="s">
        <v>160</v>
      </c>
    </row>
    <row r="191" spans="1:15" x14ac:dyDescent="0.35">
      <c r="A191" s="7" t="s">
        <v>161</v>
      </c>
    </row>
    <row r="192" spans="1:15" x14ac:dyDescent="0.35">
      <c r="A192" s="7" t="s">
        <v>96</v>
      </c>
    </row>
    <row r="197" spans="1:10" x14ac:dyDescent="0.35">
      <c r="A197" s="191" t="s">
        <v>174</v>
      </c>
      <c r="B197" s="191"/>
      <c r="C197" s="191"/>
      <c r="D197" s="191"/>
      <c r="E197" s="191"/>
      <c r="F197" s="191"/>
      <c r="G197" s="191"/>
      <c r="H197" s="191"/>
      <c r="I197" s="191"/>
      <c r="J197" s="191"/>
    </row>
    <row r="198" spans="1:10" x14ac:dyDescent="0.35">
      <c r="A198" s="191" t="s">
        <v>175</v>
      </c>
      <c r="B198" s="191"/>
      <c r="C198" s="191"/>
      <c r="D198" s="191"/>
      <c r="E198" s="191"/>
      <c r="F198" s="191"/>
      <c r="G198" s="191"/>
      <c r="H198" s="191"/>
      <c r="I198" s="191"/>
      <c r="J198" s="191"/>
    </row>
    <row r="199" spans="1:10" ht="16" thickBot="1" x14ac:dyDescent="0.4">
      <c r="A199" s="192" t="s">
        <v>176</v>
      </c>
      <c r="B199" s="192"/>
      <c r="C199" s="192"/>
      <c r="D199" s="192"/>
      <c r="E199" s="192"/>
      <c r="F199" s="192"/>
      <c r="G199" s="192"/>
      <c r="H199" s="192"/>
      <c r="I199" s="192"/>
      <c r="J199" s="192"/>
    </row>
    <row r="200" spans="1:10" x14ac:dyDescent="0.35">
      <c r="H200" s="107"/>
      <c r="I200" s="107"/>
      <c r="J200" s="89" t="s">
        <v>177</v>
      </c>
    </row>
    <row r="201" spans="1:10" x14ac:dyDescent="0.35">
      <c r="H201" s="89" t="s">
        <v>3</v>
      </c>
      <c r="I201" s="89" t="s">
        <v>4</v>
      </c>
      <c r="J201" s="89" t="s">
        <v>178</v>
      </c>
    </row>
    <row r="202" spans="1:10" ht="16" thickBot="1" x14ac:dyDescent="0.4">
      <c r="A202" s="192" t="s">
        <v>179</v>
      </c>
      <c r="B202" s="192"/>
      <c r="C202" s="192"/>
      <c r="D202" s="192"/>
      <c r="E202" s="192"/>
      <c r="F202" s="124"/>
      <c r="G202" s="124"/>
      <c r="H202" s="90" t="s">
        <v>180</v>
      </c>
      <c r="I202" s="90" t="s">
        <v>180</v>
      </c>
      <c r="J202" s="90" t="s">
        <v>181</v>
      </c>
    </row>
    <row r="203" spans="1:10" x14ac:dyDescent="0.35">
      <c r="A203" s="7" t="s">
        <v>182</v>
      </c>
      <c r="H203" s="125">
        <v>85</v>
      </c>
      <c r="I203" s="125">
        <v>81</v>
      </c>
      <c r="J203" s="125">
        <v>85</v>
      </c>
    </row>
    <row r="204" spans="1:10" x14ac:dyDescent="0.35">
      <c r="A204" s="7" t="s">
        <v>183</v>
      </c>
      <c r="H204" s="107"/>
      <c r="I204" s="107"/>
      <c r="J204" s="107"/>
    </row>
    <row r="205" spans="1:10" x14ac:dyDescent="0.35">
      <c r="A205" s="7"/>
      <c r="B205" s="126" t="s">
        <v>184</v>
      </c>
      <c r="C205" s="127"/>
      <c r="D205" s="127"/>
      <c r="E205" s="127"/>
      <c r="F205" s="127"/>
      <c r="G205" s="127"/>
      <c r="H205" s="123" t="s">
        <v>185</v>
      </c>
      <c r="I205" s="123" t="s">
        <v>185</v>
      </c>
      <c r="J205" s="123" t="s">
        <v>185</v>
      </c>
    </row>
    <row r="206" spans="1:10" x14ac:dyDescent="0.35">
      <c r="A206" s="7"/>
      <c r="B206" s="7" t="s">
        <v>186</v>
      </c>
      <c r="H206" s="125">
        <v>-22</v>
      </c>
      <c r="I206" s="125">
        <v>5</v>
      </c>
      <c r="J206" s="125">
        <v>-19</v>
      </c>
    </row>
    <row r="207" spans="1:10" x14ac:dyDescent="0.35">
      <c r="A207" s="7"/>
      <c r="B207" s="128" t="s">
        <v>187</v>
      </c>
      <c r="C207" s="127"/>
      <c r="D207" s="127"/>
      <c r="E207" s="127"/>
      <c r="F207" s="127"/>
      <c r="G207" s="127"/>
      <c r="H207" s="123" t="s">
        <v>185</v>
      </c>
      <c r="I207" s="123" t="s">
        <v>185</v>
      </c>
      <c r="J207" s="123" t="s">
        <v>185</v>
      </c>
    </row>
    <row r="208" spans="1:10" x14ac:dyDescent="0.35">
      <c r="A208" s="7"/>
      <c r="B208" s="7" t="s">
        <v>188</v>
      </c>
      <c r="H208" s="125">
        <v>-5</v>
      </c>
      <c r="I208" s="125">
        <v>2</v>
      </c>
      <c r="J208" s="125">
        <v>-4</v>
      </c>
    </row>
    <row r="209" spans="1:10" x14ac:dyDescent="0.35">
      <c r="A209" s="7"/>
      <c r="B209" s="128" t="s">
        <v>189</v>
      </c>
      <c r="C209" s="127"/>
      <c r="D209" s="127"/>
      <c r="E209" s="127"/>
      <c r="F209" s="127"/>
      <c r="G209" s="127"/>
      <c r="H209" s="123">
        <v>8</v>
      </c>
      <c r="I209" s="123">
        <v>57</v>
      </c>
      <c r="J209" s="123">
        <v>13</v>
      </c>
    </row>
    <row r="210" spans="1:10" x14ac:dyDescent="0.35">
      <c r="A210" s="7"/>
      <c r="B210" s="7" t="s">
        <v>190</v>
      </c>
      <c r="H210" s="125" t="s">
        <v>185</v>
      </c>
      <c r="I210" s="125" t="s">
        <v>185</v>
      </c>
      <c r="J210" s="125" t="s">
        <v>185</v>
      </c>
    </row>
    <row r="211" spans="1:10" ht="18" customHeight="1" x14ac:dyDescent="0.35">
      <c r="B211" s="126" t="s">
        <v>191</v>
      </c>
      <c r="C211" s="127"/>
      <c r="D211" s="127"/>
      <c r="E211" s="127"/>
      <c r="F211" s="127"/>
      <c r="G211" s="127"/>
      <c r="H211" s="123">
        <v>-19</v>
      </c>
      <c r="I211" s="123">
        <v>64</v>
      </c>
      <c r="J211" s="123">
        <v>-11</v>
      </c>
    </row>
    <row r="212" spans="1:10" ht="18" customHeight="1" thickBot="1" x14ac:dyDescent="0.4">
      <c r="A212" s="108" t="s">
        <v>192</v>
      </c>
      <c r="B212" s="124"/>
      <c r="C212" s="124"/>
      <c r="D212" s="124"/>
      <c r="E212" s="124"/>
      <c r="F212" s="124"/>
      <c r="G212" s="124"/>
      <c r="H212" s="119">
        <v>66</v>
      </c>
      <c r="I212" s="119">
        <v>145</v>
      </c>
      <c r="J212" s="119">
        <v>74</v>
      </c>
    </row>
    <row r="215" spans="1:10" ht="18.5" x14ac:dyDescent="0.35">
      <c r="A215" s="120" t="s">
        <v>193</v>
      </c>
    </row>
    <row r="216" spans="1:10" x14ac:dyDescent="0.35">
      <c r="A216" s="7" t="s">
        <v>161</v>
      </c>
    </row>
    <row r="217" spans="1:10" x14ac:dyDescent="0.35">
      <c r="A217" s="7" t="s">
        <v>96</v>
      </c>
    </row>
    <row r="218" spans="1:10" x14ac:dyDescent="0.35">
      <c r="A218" s="7" t="s">
        <v>96</v>
      </c>
    </row>
    <row r="219" spans="1:10" x14ac:dyDescent="0.35">
      <c r="A219" s="7" t="s">
        <v>96</v>
      </c>
    </row>
    <row r="220" spans="1:10" x14ac:dyDescent="0.35">
      <c r="A220" s="7" t="s">
        <v>96</v>
      </c>
    </row>
    <row r="221" spans="1:10" x14ac:dyDescent="0.35">
      <c r="A221" s="7" t="s">
        <v>96</v>
      </c>
    </row>
    <row r="222" spans="1:10" x14ac:dyDescent="0.35">
      <c r="A222" s="7" t="s">
        <v>96</v>
      </c>
    </row>
    <row r="223" spans="1:10" x14ac:dyDescent="0.35">
      <c r="A223" s="7" t="s">
        <v>96</v>
      </c>
    </row>
    <row r="224" spans="1:10" x14ac:dyDescent="0.35">
      <c r="A224" s="7" t="s">
        <v>96</v>
      </c>
    </row>
  </sheetData>
  <mergeCells count="20">
    <mergeCell ref="A199:J199"/>
    <mergeCell ref="A202:E202"/>
    <mergeCell ref="A133:O133"/>
    <mergeCell ref="B134:F134"/>
    <mergeCell ref="H134:K134"/>
    <mergeCell ref="M134:O134"/>
    <mergeCell ref="A197:J197"/>
    <mergeCell ref="A198:J198"/>
    <mergeCell ref="A132:O132"/>
    <mergeCell ref="A2:O2"/>
    <mergeCell ref="A3:O3"/>
    <mergeCell ref="B4:F4"/>
    <mergeCell ref="H4:K4"/>
    <mergeCell ref="M4:O4"/>
    <mergeCell ref="A67:O67"/>
    <mergeCell ref="A68:O68"/>
    <mergeCell ref="B69:F69"/>
    <mergeCell ref="H69:K69"/>
    <mergeCell ref="M69:O69"/>
    <mergeCell ref="A131:O1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B9997-BE94-470A-8031-C956A25D2F30}">
  <dimension ref="A1:F46"/>
  <sheetViews>
    <sheetView workbookViewId="0">
      <selection activeCell="A2" sqref="A2:F2"/>
    </sheetView>
  </sheetViews>
  <sheetFormatPr defaultRowHeight="14.5" x14ac:dyDescent="0.35"/>
  <cols>
    <col min="1" max="6" width="20.6328125" customWidth="1"/>
  </cols>
  <sheetData>
    <row r="1" spans="1:6" ht="15.5" x14ac:dyDescent="0.35">
      <c r="A1" s="5" t="s">
        <v>354</v>
      </c>
      <c r="B1" s="5"/>
      <c r="C1" s="5"/>
      <c r="D1" s="5"/>
      <c r="E1" s="5"/>
      <c r="F1" s="5"/>
    </row>
    <row r="2" spans="1:6" ht="15.5" x14ac:dyDescent="0.35">
      <c r="A2" s="194" t="s">
        <v>99</v>
      </c>
      <c r="B2" s="194"/>
      <c r="C2" s="194"/>
      <c r="D2" s="194"/>
      <c r="E2" s="194"/>
      <c r="F2" s="194"/>
    </row>
    <row r="3" spans="1:6" ht="16" thickBot="1" x14ac:dyDescent="0.4">
      <c r="A3" s="192" t="s">
        <v>100</v>
      </c>
      <c r="B3" s="192"/>
      <c r="C3" s="192"/>
      <c r="D3" s="192"/>
      <c r="E3" s="192"/>
      <c r="F3" s="192"/>
    </row>
    <row r="4" spans="1:6" ht="15.5" x14ac:dyDescent="0.35">
      <c r="A4" s="5"/>
      <c r="B4" s="89" t="s">
        <v>101</v>
      </c>
      <c r="C4" s="89" t="s">
        <v>101</v>
      </c>
      <c r="D4" s="89" t="s">
        <v>102</v>
      </c>
      <c r="E4" s="89" t="s">
        <v>103</v>
      </c>
      <c r="F4" s="89" t="s">
        <v>104</v>
      </c>
    </row>
    <row r="5" spans="1:6" ht="19" thickBot="1" x14ac:dyDescent="0.4">
      <c r="A5" s="104" t="s">
        <v>105</v>
      </c>
      <c r="B5" s="90" t="s">
        <v>106</v>
      </c>
      <c r="C5" s="90" t="s">
        <v>107</v>
      </c>
      <c r="D5" s="90" t="s">
        <v>108</v>
      </c>
      <c r="E5" s="90" t="s">
        <v>109</v>
      </c>
      <c r="F5" s="90" t="s">
        <v>110</v>
      </c>
    </row>
    <row r="6" spans="1:6" ht="15.5" x14ac:dyDescent="0.35">
      <c r="A6" s="98">
        <v>1982</v>
      </c>
      <c r="B6" s="99">
        <v>12.27</v>
      </c>
      <c r="C6" s="99">
        <v>14.09</v>
      </c>
      <c r="D6" s="99">
        <v>-1.82</v>
      </c>
      <c r="E6" s="99" t="s">
        <v>111</v>
      </c>
      <c r="F6" s="105">
        <v>1983</v>
      </c>
    </row>
    <row r="7" spans="1:6" ht="15.5" x14ac:dyDescent="0.35">
      <c r="A7" s="93">
        <v>1983</v>
      </c>
      <c r="B7" s="94">
        <v>12.87</v>
      </c>
      <c r="C7" s="94">
        <v>12.84</v>
      </c>
      <c r="D7" s="94">
        <v>0.02</v>
      </c>
      <c r="E7" s="94">
        <v>1.84</v>
      </c>
      <c r="F7" s="106" t="s">
        <v>112</v>
      </c>
    </row>
    <row r="8" spans="1:6" ht="15.5" x14ac:dyDescent="0.35">
      <c r="A8" s="98">
        <v>1984</v>
      </c>
      <c r="B8" s="99">
        <v>12.9</v>
      </c>
      <c r="C8" s="99">
        <v>12.95</v>
      </c>
      <c r="D8" s="99">
        <v>-0.06</v>
      </c>
      <c r="E8" s="99">
        <v>-0.08</v>
      </c>
      <c r="F8" s="105" t="s">
        <v>112</v>
      </c>
    </row>
    <row r="9" spans="1:6" ht="15.5" x14ac:dyDescent="0.35">
      <c r="A9" s="93">
        <v>1985</v>
      </c>
      <c r="B9" s="94">
        <v>12.94</v>
      </c>
      <c r="C9" s="94">
        <v>13.35</v>
      </c>
      <c r="D9" s="94">
        <v>-0.41</v>
      </c>
      <c r="E9" s="94">
        <v>-0.35</v>
      </c>
      <c r="F9" s="106">
        <v>2049</v>
      </c>
    </row>
    <row r="10" spans="1:6" ht="15.5" x14ac:dyDescent="0.35">
      <c r="A10" s="98">
        <v>1986</v>
      </c>
      <c r="B10" s="99">
        <v>12.96</v>
      </c>
      <c r="C10" s="99">
        <v>13.4</v>
      </c>
      <c r="D10" s="99">
        <v>-0.44</v>
      </c>
      <c r="E10" s="99">
        <v>-0.03</v>
      </c>
      <c r="F10" s="105">
        <v>2051</v>
      </c>
    </row>
    <row r="11" spans="1:6" ht="15.5" x14ac:dyDescent="0.35">
      <c r="A11" s="93">
        <v>1987</v>
      </c>
      <c r="B11" s="94">
        <v>12.89</v>
      </c>
      <c r="C11" s="94">
        <v>13.51</v>
      </c>
      <c r="D11" s="94">
        <v>-0.62</v>
      </c>
      <c r="E11" s="94">
        <v>-0.18</v>
      </c>
      <c r="F11" s="106">
        <v>2051</v>
      </c>
    </row>
    <row r="12" spans="1:6" ht="15.5" x14ac:dyDescent="0.35">
      <c r="A12" s="98">
        <v>1988</v>
      </c>
      <c r="B12" s="99">
        <v>12.94</v>
      </c>
      <c r="C12" s="99">
        <v>13.52</v>
      </c>
      <c r="D12" s="99">
        <v>-0.57999999999999996</v>
      </c>
      <c r="E12" s="99">
        <v>0.04</v>
      </c>
      <c r="F12" s="105">
        <v>2048</v>
      </c>
    </row>
    <row r="13" spans="1:6" ht="15.5" x14ac:dyDescent="0.35">
      <c r="A13" s="93">
        <v>1989</v>
      </c>
      <c r="B13" s="94">
        <v>13.02</v>
      </c>
      <c r="C13" s="94">
        <v>13.72</v>
      </c>
      <c r="D13" s="94">
        <v>-0.7</v>
      </c>
      <c r="E13" s="94">
        <v>-0.13</v>
      </c>
      <c r="F13" s="106">
        <v>2046</v>
      </c>
    </row>
    <row r="14" spans="1:6" ht="15.5" x14ac:dyDescent="0.35">
      <c r="A14" s="98">
        <v>1990</v>
      </c>
      <c r="B14" s="99">
        <v>13.04</v>
      </c>
      <c r="C14" s="99">
        <v>13.95</v>
      </c>
      <c r="D14" s="99">
        <v>-0.91</v>
      </c>
      <c r="E14" s="99">
        <v>-0.21</v>
      </c>
      <c r="F14" s="105">
        <v>2043</v>
      </c>
    </row>
    <row r="15" spans="1:6" ht="15.5" x14ac:dyDescent="0.35">
      <c r="A15" s="93">
        <v>1991</v>
      </c>
      <c r="B15" s="94">
        <v>13.11</v>
      </c>
      <c r="C15" s="94">
        <v>14.19</v>
      </c>
      <c r="D15" s="94">
        <v>-1.08</v>
      </c>
      <c r="E15" s="94">
        <v>-0.17</v>
      </c>
      <c r="F15" s="106">
        <v>2041</v>
      </c>
    </row>
    <row r="16" spans="1:6" ht="15.5" x14ac:dyDescent="0.35">
      <c r="A16" s="98">
        <v>1992</v>
      </c>
      <c r="B16" s="99">
        <v>13.16</v>
      </c>
      <c r="C16" s="99">
        <v>14.63</v>
      </c>
      <c r="D16" s="99">
        <v>-1.46</v>
      </c>
      <c r="E16" s="99">
        <v>-0.38</v>
      </c>
      <c r="F16" s="105">
        <v>2036</v>
      </c>
    </row>
    <row r="17" spans="1:6" ht="15.5" x14ac:dyDescent="0.35">
      <c r="A17" s="93">
        <v>1993</v>
      </c>
      <c r="B17" s="94">
        <v>13.21</v>
      </c>
      <c r="C17" s="94">
        <v>14.67</v>
      </c>
      <c r="D17" s="94">
        <v>-1.46</v>
      </c>
      <c r="E17" s="94" t="s">
        <v>111</v>
      </c>
      <c r="F17" s="106">
        <v>2036</v>
      </c>
    </row>
    <row r="18" spans="1:6" ht="15.5" x14ac:dyDescent="0.35">
      <c r="A18" s="98">
        <v>1994</v>
      </c>
      <c r="B18" s="99">
        <v>13.24</v>
      </c>
      <c r="C18" s="99">
        <v>15.37</v>
      </c>
      <c r="D18" s="99">
        <v>-2.13</v>
      </c>
      <c r="E18" s="99">
        <v>-0.66</v>
      </c>
      <c r="F18" s="105">
        <v>2029</v>
      </c>
    </row>
    <row r="19" spans="1:6" ht="15.5" x14ac:dyDescent="0.35">
      <c r="A19" s="93">
        <v>1995</v>
      </c>
      <c r="B19" s="94">
        <v>13.27</v>
      </c>
      <c r="C19" s="94">
        <v>15.44</v>
      </c>
      <c r="D19" s="94">
        <v>-2.17</v>
      </c>
      <c r="E19" s="94">
        <v>-0.04</v>
      </c>
      <c r="F19" s="106">
        <v>2030</v>
      </c>
    </row>
    <row r="20" spans="1:6" ht="15.5" x14ac:dyDescent="0.35">
      <c r="A20" s="98">
        <v>1996</v>
      </c>
      <c r="B20" s="99">
        <v>13.33</v>
      </c>
      <c r="C20" s="99">
        <v>15.52</v>
      </c>
      <c r="D20" s="99">
        <v>-2.19</v>
      </c>
      <c r="E20" s="99">
        <v>-0.02</v>
      </c>
      <c r="F20" s="105">
        <v>2029</v>
      </c>
    </row>
    <row r="21" spans="1:6" ht="15.5" x14ac:dyDescent="0.35">
      <c r="A21" s="93">
        <v>1997</v>
      </c>
      <c r="B21" s="94">
        <v>13.37</v>
      </c>
      <c r="C21" s="94">
        <v>15.6</v>
      </c>
      <c r="D21" s="94">
        <v>-2.23</v>
      </c>
      <c r="E21" s="94">
        <v>-0.03</v>
      </c>
      <c r="F21" s="106">
        <v>2029</v>
      </c>
    </row>
    <row r="22" spans="1:6" ht="15.5" x14ac:dyDescent="0.35">
      <c r="A22" s="98">
        <v>1998</v>
      </c>
      <c r="B22" s="99">
        <v>13.45</v>
      </c>
      <c r="C22" s="99">
        <v>15.64</v>
      </c>
      <c r="D22" s="99">
        <v>-2.19</v>
      </c>
      <c r="E22" s="99">
        <v>0.04</v>
      </c>
      <c r="F22" s="105">
        <v>2032</v>
      </c>
    </row>
    <row r="23" spans="1:6" ht="15.5" x14ac:dyDescent="0.35">
      <c r="A23" s="93">
        <v>1999</v>
      </c>
      <c r="B23" s="94">
        <v>13.49</v>
      </c>
      <c r="C23" s="94">
        <v>15.56</v>
      </c>
      <c r="D23" s="94">
        <v>-2.0699999999999998</v>
      </c>
      <c r="E23" s="94">
        <v>0.12</v>
      </c>
      <c r="F23" s="106">
        <v>2034</v>
      </c>
    </row>
    <row r="24" spans="1:6" ht="15.5" x14ac:dyDescent="0.35">
      <c r="A24" s="98">
        <v>2000</v>
      </c>
      <c r="B24" s="99">
        <v>13.51</v>
      </c>
      <c r="C24" s="99">
        <v>15.4</v>
      </c>
      <c r="D24" s="99">
        <v>-1.89</v>
      </c>
      <c r="E24" s="99">
        <v>0.17</v>
      </c>
      <c r="F24" s="105">
        <v>2037</v>
      </c>
    </row>
    <row r="25" spans="1:6" ht="15.5" x14ac:dyDescent="0.35">
      <c r="A25" s="93">
        <v>2001</v>
      </c>
      <c r="B25" s="94">
        <v>13.58</v>
      </c>
      <c r="C25" s="94">
        <v>15.44</v>
      </c>
      <c r="D25" s="94">
        <v>-1.86</v>
      </c>
      <c r="E25" s="94">
        <v>0.03</v>
      </c>
      <c r="F25" s="106">
        <v>2038</v>
      </c>
    </row>
    <row r="26" spans="1:6" ht="15.5" x14ac:dyDescent="0.35">
      <c r="A26" s="98">
        <v>2002</v>
      </c>
      <c r="B26" s="99">
        <v>13.72</v>
      </c>
      <c r="C26" s="99">
        <v>15.59</v>
      </c>
      <c r="D26" s="99">
        <v>-1.87</v>
      </c>
      <c r="E26" s="99">
        <v>-0.01</v>
      </c>
      <c r="F26" s="105">
        <v>2041</v>
      </c>
    </row>
    <row r="27" spans="1:6" ht="15.5" x14ac:dyDescent="0.35">
      <c r="A27" s="93">
        <v>2003</v>
      </c>
      <c r="B27" s="94">
        <v>13.78</v>
      </c>
      <c r="C27" s="94">
        <v>15.7</v>
      </c>
      <c r="D27" s="94">
        <v>-1.92</v>
      </c>
      <c r="E27" s="94">
        <v>-0.04</v>
      </c>
      <c r="F27" s="106">
        <v>2042</v>
      </c>
    </row>
    <row r="28" spans="1:6" ht="15.5" x14ac:dyDescent="0.35">
      <c r="A28" s="98">
        <v>2004</v>
      </c>
      <c r="B28" s="99">
        <v>13.84</v>
      </c>
      <c r="C28" s="99">
        <v>15.73</v>
      </c>
      <c r="D28" s="99">
        <v>-1.89</v>
      </c>
      <c r="E28" s="99">
        <v>0.03</v>
      </c>
      <c r="F28" s="105">
        <v>2042</v>
      </c>
    </row>
    <row r="29" spans="1:6" ht="15.5" x14ac:dyDescent="0.35">
      <c r="A29" s="93">
        <v>2005</v>
      </c>
      <c r="B29" s="94">
        <v>13.87</v>
      </c>
      <c r="C29" s="94">
        <v>15.79</v>
      </c>
      <c r="D29" s="94">
        <v>-1.92</v>
      </c>
      <c r="E29" s="94">
        <v>-0.04</v>
      </c>
      <c r="F29" s="106">
        <v>2041</v>
      </c>
    </row>
    <row r="30" spans="1:6" ht="15.5" x14ac:dyDescent="0.35">
      <c r="A30" s="98">
        <v>2006</v>
      </c>
      <c r="B30" s="99">
        <v>13.88</v>
      </c>
      <c r="C30" s="99">
        <v>15.9</v>
      </c>
      <c r="D30" s="99">
        <v>-2.02</v>
      </c>
      <c r="E30" s="99">
        <v>-0.09</v>
      </c>
      <c r="F30" s="105">
        <v>2040</v>
      </c>
    </row>
    <row r="31" spans="1:6" ht="15.5" x14ac:dyDescent="0.35">
      <c r="A31" s="93">
        <v>2007</v>
      </c>
      <c r="B31" s="94">
        <v>13.92</v>
      </c>
      <c r="C31" s="94">
        <v>15.87</v>
      </c>
      <c r="D31" s="94">
        <v>-1.95</v>
      </c>
      <c r="E31" s="94">
        <v>0.06</v>
      </c>
      <c r="F31" s="106">
        <v>2041</v>
      </c>
    </row>
    <row r="32" spans="1:6" ht="15.5" x14ac:dyDescent="0.35">
      <c r="A32" s="98">
        <v>2008</v>
      </c>
      <c r="B32" s="99">
        <v>13.94</v>
      </c>
      <c r="C32" s="99">
        <v>15.63</v>
      </c>
      <c r="D32" s="99">
        <v>-1.7</v>
      </c>
      <c r="E32" s="99">
        <v>0.26</v>
      </c>
      <c r="F32" s="105">
        <v>2041</v>
      </c>
    </row>
    <row r="33" spans="1:6" ht="15.5" x14ac:dyDescent="0.35">
      <c r="A33" s="93">
        <v>2009</v>
      </c>
      <c r="B33" s="94">
        <v>14.02</v>
      </c>
      <c r="C33" s="94">
        <v>16.02</v>
      </c>
      <c r="D33" s="94">
        <v>-2</v>
      </c>
      <c r="E33" s="94">
        <v>-0.3</v>
      </c>
      <c r="F33" s="106">
        <v>2037</v>
      </c>
    </row>
    <row r="34" spans="1:6" ht="15.5" x14ac:dyDescent="0.35">
      <c r="A34" s="98">
        <v>2010</v>
      </c>
      <c r="B34" s="99">
        <v>14.01</v>
      </c>
      <c r="C34" s="99">
        <v>15.93</v>
      </c>
      <c r="D34" s="99">
        <v>-1.92</v>
      </c>
      <c r="E34" s="99">
        <v>0.08</v>
      </c>
      <c r="F34" s="105">
        <v>2037</v>
      </c>
    </row>
    <row r="35" spans="1:6" ht="15.5" x14ac:dyDescent="0.35">
      <c r="A35" s="93">
        <v>2011</v>
      </c>
      <c r="B35" s="94">
        <v>14.02</v>
      </c>
      <c r="C35" s="94">
        <v>16.25</v>
      </c>
      <c r="D35" s="94">
        <v>-2.2200000000000002</v>
      </c>
      <c r="E35" s="94">
        <v>-0.3</v>
      </c>
      <c r="F35" s="106">
        <v>2036</v>
      </c>
    </row>
    <row r="36" spans="1:6" ht="15.5" x14ac:dyDescent="0.35">
      <c r="A36" s="98">
        <v>2012</v>
      </c>
      <c r="B36" s="99">
        <v>14.02</v>
      </c>
      <c r="C36" s="99">
        <v>16.690000000000001</v>
      </c>
      <c r="D36" s="99">
        <v>-2.67</v>
      </c>
      <c r="E36" s="99">
        <v>-0.44</v>
      </c>
      <c r="F36" s="105">
        <v>2033</v>
      </c>
    </row>
    <row r="37" spans="1:6" ht="15.5" x14ac:dyDescent="0.35">
      <c r="A37" s="93">
        <v>2013</v>
      </c>
      <c r="B37" s="94">
        <v>13.88</v>
      </c>
      <c r="C37" s="94">
        <v>16.600000000000001</v>
      </c>
      <c r="D37" s="94">
        <v>-2.72</v>
      </c>
      <c r="E37" s="94">
        <v>-0.05</v>
      </c>
      <c r="F37" s="106">
        <v>2033</v>
      </c>
    </row>
    <row r="38" spans="1:6" ht="15.5" x14ac:dyDescent="0.35">
      <c r="A38" s="98">
        <v>2014</v>
      </c>
      <c r="B38" s="99">
        <v>13.89</v>
      </c>
      <c r="C38" s="99">
        <v>16.77</v>
      </c>
      <c r="D38" s="99">
        <v>-2.88</v>
      </c>
      <c r="E38" s="99">
        <v>-0.16</v>
      </c>
      <c r="F38" s="105">
        <v>2033</v>
      </c>
    </row>
    <row r="39" spans="1:6" ht="15.5" x14ac:dyDescent="0.35">
      <c r="A39" s="93">
        <v>2015</v>
      </c>
      <c r="B39" s="94">
        <v>13.86</v>
      </c>
      <c r="C39" s="94">
        <v>16.55</v>
      </c>
      <c r="D39" s="94">
        <v>-2.68</v>
      </c>
      <c r="E39" s="94">
        <v>0.2</v>
      </c>
      <c r="F39" s="106">
        <v>2034</v>
      </c>
    </row>
    <row r="40" spans="1:6" ht="15.5" x14ac:dyDescent="0.35">
      <c r="A40" s="98">
        <v>2016</v>
      </c>
      <c r="B40" s="99">
        <v>13.84</v>
      </c>
      <c r="C40" s="99">
        <v>16.5</v>
      </c>
      <c r="D40" s="99">
        <v>-2.66</v>
      </c>
      <c r="E40" s="99">
        <v>0.02</v>
      </c>
      <c r="F40" s="105">
        <v>2034</v>
      </c>
    </row>
    <row r="41" spans="1:6" ht="15.5" x14ac:dyDescent="0.35">
      <c r="A41" s="93">
        <v>2017</v>
      </c>
      <c r="B41" s="94">
        <v>13.84</v>
      </c>
      <c r="C41" s="94">
        <v>16.670000000000002</v>
      </c>
      <c r="D41" s="94">
        <v>-2.83</v>
      </c>
      <c r="E41" s="94">
        <v>-0.17</v>
      </c>
      <c r="F41" s="106">
        <v>2034</v>
      </c>
    </row>
    <row r="42" spans="1:6" ht="15.5" x14ac:dyDescent="0.35">
      <c r="A42" s="98">
        <v>2018</v>
      </c>
      <c r="B42" s="99">
        <v>13.84</v>
      </c>
      <c r="C42" s="99">
        <v>16.690000000000001</v>
      </c>
      <c r="D42" s="99">
        <v>-2.84</v>
      </c>
      <c r="E42" s="99">
        <v>-0.02</v>
      </c>
      <c r="F42" s="105">
        <v>2034</v>
      </c>
    </row>
    <row r="43" spans="1:6" ht="15.5" x14ac:dyDescent="0.35">
      <c r="A43" s="93">
        <v>2019</v>
      </c>
      <c r="B43" s="94">
        <v>13.81</v>
      </c>
      <c r="C43" s="94">
        <v>16.600000000000001</v>
      </c>
      <c r="D43" s="94">
        <v>-2.78</v>
      </c>
      <c r="E43" s="94">
        <v>0.06</v>
      </c>
      <c r="F43" s="106">
        <v>2035</v>
      </c>
    </row>
    <row r="44" spans="1:6" ht="15.5" x14ac:dyDescent="0.35">
      <c r="A44" s="98">
        <v>2020</v>
      </c>
      <c r="B44" s="99">
        <v>13.85</v>
      </c>
      <c r="C44" s="99">
        <v>17.059999999999999</v>
      </c>
      <c r="D44" s="99">
        <v>-3.21</v>
      </c>
      <c r="E44" s="99">
        <v>-0.43</v>
      </c>
      <c r="F44" s="105">
        <v>2035</v>
      </c>
    </row>
    <row r="45" spans="1:6" ht="15.5" x14ac:dyDescent="0.35">
      <c r="A45" s="93">
        <v>2021</v>
      </c>
      <c r="B45" s="94">
        <v>13.78</v>
      </c>
      <c r="C45" s="94">
        <v>17.309999999999999</v>
      </c>
      <c r="D45" s="94">
        <v>-3.54</v>
      </c>
      <c r="E45" s="94">
        <v>-0.32</v>
      </c>
      <c r="F45" s="106">
        <v>2034</v>
      </c>
    </row>
    <row r="46" spans="1:6" ht="15.5" x14ac:dyDescent="0.35">
      <c r="A46" s="98">
        <v>2022</v>
      </c>
      <c r="B46" s="99">
        <v>13.78</v>
      </c>
      <c r="C46" s="99">
        <v>17.2</v>
      </c>
      <c r="D46" s="99">
        <v>-3.42</v>
      </c>
      <c r="E46" s="99">
        <v>0.12</v>
      </c>
      <c r="F46" s="105">
        <v>2035</v>
      </c>
    </row>
  </sheetData>
  <mergeCells count="2">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A3C44-0D8B-44A6-9AF6-3ABDC42C032A}">
  <dimension ref="A1:E20"/>
  <sheetViews>
    <sheetView showGridLines="0" workbookViewId="0">
      <selection activeCell="C5" sqref="C5"/>
    </sheetView>
  </sheetViews>
  <sheetFormatPr defaultRowHeight="14.5" x14ac:dyDescent="0.35"/>
  <cols>
    <col min="1" max="1" width="18.36328125" customWidth="1"/>
    <col min="2" max="4" width="12.6328125" customWidth="1"/>
  </cols>
  <sheetData>
    <row r="1" spans="1:5" s="86" customFormat="1" x14ac:dyDescent="0.35">
      <c r="A1" s="85" t="s">
        <v>75</v>
      </c>
    </row>
    <row r="2" spans="1:5" x14ac:dyDescent="0.35">
      <c r="A2" s="2"/>
    </row>
    <row r="3" spans="1:5" x14ac:dyDescent="0.35">
      <c r="A3" s="51" t="s">
        <v>73</v>
      </c>
      <c r="B3" s="182">
        <v>0.04</v>
      </c>
    </row>
    <row r="4" spans="1:5" x14ac:dyDescent="0.35">
      <c r="A4" s="57" t="s">
        <v>58</v>
      </c>
      <c r="B4" s="197">
        <v>44926</v>
      </c>
      <c r="C4" t="s">
        <v>372</v>
      </c>
    </row>
    <row r="6" spans="1:5" s="85" customFormat="1" x14ac:dyDescent="0.35">
      <c r="A6" s="85" t="s">
        <v>346</v>
      </c>
    </row>
    <row r="8" spans="1:5" x14ac:dyDescent="0.35">
      <c r="A8" s="45" t="s">
        <v>355</v>
      </c>
      <c r="B8" s="42"/>
      <c r="C8" s="42"/>
      <c r="D8" s="43"/>
    </row>
    <row r="9" spans="1:5" x14ac:dyDescent="0.35">
      <c r="A9" s="154"/>
      <c r="B9" s="155" t="s">
        <v>349</v>
      </c>
      <c r="C9" s="155" t="s">
        <v>350</v>
      </c>
      <c r="D9" s="156" t="s">
        <v>351</v>
      </c>
    </row>
    <row r="10" spans="1:5" x14ac:dyDescent="0.35">
      <c r="A10" s="51" t="s">
        <v>347</v>
      </c>
      <c r="B10" s="157">
        <f>'Asset Duration Calculation'!$J$4</f>
        <v>5.1514915610554413</v>
      </c>
      <c r="C10" s="157">
        <f>'Asset Duration Calculation'!$J$4</f>
        <v>5.1514915610554413</v>
      </c>
      <c r="D10" s="158">
        <f>'Asset Duration Calculation'!$J$4</f>
        <v>5.1514915610554413</v>
      </c>
    </row>
    <row r="11" spans="1:5" x14ac:dyDescent="0.35">
      <c r="A11" s="57" t="s">
        <v>339</v>
      </c>
      <c r="B11" s="177">
        <f ca="1">'Liabiliy Duration Calculation'!$G$1</f>
        <v>8.0775346257023326</v>
      </c>
      <c r="C11" s="177">
        <f ca="1">'Liabiliy Duration Calculation'!$G$2</f>
        <v>15.725912003365591</v>
      </c>
      <c r="D11" s="67">
        <f ca="1">'Liabiliy Duration Calculation'!$G$3</f>
        <v>26.384592924299536</v>
      </c>
    </row>
    <row r="13" spans="1:5" x14ac:dyDescent="0.35">
      <c r="A13" s="57" t="s">
        <v>348</v>
      </c>
      <c r="B13" s="159">
        <f ca="1">B10-B11</f>
        <v>-2.9260430646468913</v>
      </c>
      <c r="C13" s="159">
        <f ca="1">C10-C11</f>
        <v>-10.574420442310149</v>
      </c>
      <c r="D13" s="160">
        <f ca="1">D10-D11</f>
        <v>-21.233101363244096</v>
      </c>
      <c r="E13" t="s">
        <v>361</v>
      </c>
    </row>
    <row r="14" spans="1:5" x14ac:dyDescent="0.35">
      <c r="B14" s="73"/>
      <c r="C14" s="73"/>
      <c r="D14" s="73"/>
    </row>
    <row r="15" spans="1:5" x14ac:dyDescent="0.35">
      <c r="A15" s="45" t="s">
        <v>358</v>
      </c>
      <c r="B15" s="42"/>
      <c r="C15" s="42"/>
      <c r="D15" s="43"/>
    </row>
    <row r="16" spans="1:5" x14ac:dyDescent="0.35">
      <c r="A16" s="154" t="s">
        <v>359</v>
      </c>
      <c r="B16" s="155" t="s">
        <v>349</v>
      </c>
      <c r="C16" s="155" t="s">
        <v>350</v>
      </c>
      <c r="D16" s="156" t="s">
        <v>351</v>
      </c>
    </row>
    <row r="17" spans="1:4" x14ac:dyDescent="0.35">
      <c r="A17" s="54" t="s">
        <v>356</v>
      </c>
      <c r="B17" s="72">
        <f>B10*SUMPRODUCT('Asset Duration Calculation'!$L$4:$AY$4,'Asset Duration Calculation'!$L$2:$AY$2)/10^6</f>
        <v>13241.767094028153</v>
      </c>
      <c r="C17" s="72">
        <f>B17</f>
        <v>13241.767094028153</v>
      </c>
      <c r="D17" s="178">
        <f>C17</f>
        <v>13241.767094028153</v>
      </c>
    </row>
    <row r="18" spans="1:4" x14ac:dyDescent="0.35">
      <c r="A18" s="54" t="s">
        <v>357</v>
      </c>
      <c r="B18" s="72">
        <f ca="1">B11*'Liabiliy Duration Calculation'!$H1</f>
        <v>28090.685688979589</v>
      </c>
      <c r="C18" s="72">
        <f ca="1">C11*'Liabiliy Duration Calculation'!$H1</f>
        <v>54688.920782024419</v>
      </c>
      <c r="D18" s="178">
        <f ca="1">D11*'Liabiliy Duration Calculation'!$H1</f>
        <v>91755.881121181825</v>
      </c>
    </row>
    <row r="19" spans="1:4" x14ac:dyDescent="0.35">
      <c r="A19" s="54" t="s">
        <v>65</v>
      </c>
      <c r="B19" s="72">
        <f ca="1">B17-B18</f>
        <v>-14848.918594951436</v>
      </c>
      <c r="C19" s="72">
        <f t="shared" ref="C19:D19" ca="1" si="0">C17-C18</f>
        <v>-41447.153687996266</v>
      </c>
      <c r="D19" s="178">
        <f t="shared" ca="1" si="0"/>
        <v>-78514.114027153671</v>
      </c>
    </row>
    <row r="20" spans="1:4" ht="29" x14ac:dyDescent="0.35">
      <c r="A20" s="181" t="s">
        <v>360</v>
      </c>
      <c r="B20" s="179">
        <f ca="1">B19*1/1000</f>
        <v>-14.848918594951435</v>
      </c>
      <c r="C20" s="179">
        <f ca="1">C19*1/1000</f>
        <v>-41.447153687996263</v>
      </c>
      <c r="D20" s="180">
        <f ca="1">D19*1/1000</f>
        <v>-78.514114027153667</v>
      </c>
    </row>
  </sheetData>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B772-18BE-4069-B7F8-676B578A0537}">
  <dimension ref="A1:AY100"/>
  <sheetViews>
    <sheetView showGridLines="0" workbookViewId="0"/>
  </sheetViews>
  <sheetFormatPr defaultRowHeight="14.5" x14ac:dyDescent="0.35"/>
  <cols>
    <col min="1" max="9" width="12.6328125" customWidth="1"/>
    <col min="10" max="10" width="20.26953125" bestFit="1" customWidth="1"/>
    <col min="11" max="51" width="12.6328125" customWidth="1"/>
  </cols>
  <sheetData>
    <row r="1" spans="1:51" x14ac:dyDescent="0.35">
      <c r="J1" t="s">
        <v>71</v>
      </c>
      <c r="K1">
        <v>0</v>
      </c>
      <c r="L1">
        <f>K1+0.5</f>
        <v>0.5</v>
      </c>
      <c r="M1">
        <f t="shared" ref="M1:AN1" si="0">L1+0.5</f>
        <v>1</v>
      </c>
      <c r="N1">
        <f t="shared" si="0"/>
        <v>1.5</v>
      </c>
      <c r="O1">
        <f t="shared" si="0"/>
        <v>2</v>
      </c>
      <c r="P1">
        <f t="shared" si="0"/>
        <v>2.5</v>
      </c>
      <c r="Q1">
        <f t="shared" si="0"/>
        <v>3</v>
      </c>
      <c r="R1">
        <f t="shared" si="0"/>
        <v>3.5</v>
      </c>
      <c r="S1">
        <f t="shared" si="0"/>
        <v>4</v>
      </c>
      <c r="T1">
        <f t="shared" si="0"/>
        <v>4.5</v>
      </c>
      <c r="U1">
        <f t="shared" si="0"/>
        <v>5</v>
      </c>
      <c r="V1">
        <f t="shared" si="0"/>
        <v>5.5</v>
      </c>
      <c r="W1">
        <f t="shared" si="0"/>
        <v>6</v>
      </c>
      <c r="X1">
        <f t="shared" si="0"/>
        <v>6.5</v>
      </c>
      <c r="Y1">
        <f t="shared" si="0"/>
        <v>7</v>
      </c>
      <c r="Z1">
        <f t="shared" si="0"/>
        <v>7.5</v>
      </c>
      <c r="AA1">
        <f t="shared" si="0"/>
        <v>8</v>
      </c>
      <c r="AB1">
        <f t="shared" si="0"/>
        <v>8.5</v>
      </c>
      <c r="AC1">
        <f t="shared" si="0"/>
        <v>9</v>
      </c>
      <c r="AD1">
        <f t="shared" si="0"/>
        <v>9.5</v>
      </c>
      <c r="AE1">
        <f t="shared" si="0"/>
        <v>10</v>
      </c>
      <c r="AF1">
        <f t="shared" si="0"/>
        <v>10.5</v>
      </c>
      <c r="AG1">
        <f t="shared" si="0"/>
        <v>11</v>
      </c>
      <c r="AH1">
        <f t="shared" si="0"/>
        <v>11.5</v>
      </c>
      <c r="AI1">
        <f t="shared" si="0"/>
        <v>12</v>
      </c>
      <c r="AJ1">
        <f t="shared" si="0"/>
        <v>12.5</v>
      </c>
      <c r="AK1">
        <f t="shared" si="0"/>
        <v>13</v>
      </c>
      <c r="AL1">
        <f t="shared" si="0"/>
        <v>13.5</v>
      </c>
      <c r="AM1">
        <f t="shared" si="0"/>
        <v>14</v>
      </c>
      <c r="AN1">
        <f t="shared" si="0"/>
        <v>14.5</v>
      </c>
      <c r="AO1">
        <f t="shared" ref="AO1:AT1" si="1">AN1+0.5</f>
        <v>15</v>
      </c>
      <c r="AP1">
        <f t="shared" si="1"/>
        <v>15.5</v>
      </c>
      <c r="AQ1">
        <f t="shared" si="1"/>
        <v>16</v>
      </c>
      <c r="AR1">
        <f t="shared" si="1"/>
        <v>16.5</v>
      </c>
      <c r="AS1">
        <f t="shared" si="1"/>
        <v>17</v>
      </c>
      <c r="AT1">
        <f t="shared" si="1"/>
        <v>17.5</v>
      </c>
      <c r="AU1">
        <f t="shared" ref="AU1:AX1" si="2">AT1+0.5</f>
        <v>18</v>
      </c>
      <c r="AV1">
        <f t="shared" si="2"/>
        <v>18.5</v>
      </c>
      <c r="AW1">
        <f t="shared" si="2"/>
        <v>19</v>
      </c>
      <c r="AX1">
        <f t="shared" si="2"/>
        <v>19.5</v>
      </c>
      <c r="AY1">
        <f t="shared" ref="AY1" si="3">AX1+0.5</f>
        <v>20</v>
      </c>
    </row>
    <row r="2" spans="1:51" x14ac:dyDescent="0.35">
      <c r="A2" s="41" t="s">
        <v>70</v>
      </c>
      <c r="B2" s="42"/>
      <c r="C2" s="61"/>
      <c r="D2" s="61"/>
      <c r="E2" s="42"/>
      <c r="F2" s="42"/>
      <c r="G2" s="42"/>
      <c r="H2" s="43"/>
      <c r="J2" t="s">
        <v>72</v>
      </c>
      <c r="K2" s="74">
        <v>1</v>
      </c>
      <c r="L2" s="74">
        <f t="shared" ref="L2:AY2" si="4">1/(1+i_durYield)^L$1</f>
        <v>0.98058067569092011</v>
      </c>
      <c r="M2" s="74">
        <f t="shared" si="4"/>
        <v>0.96153846153846145</v>
      </c>
      <c r="N2" s="74">
        <f t="shared" si="4"/>
        <v>0.94286603431819238</v>
      </c>
      <c r="O2" s="74">
        <f t="shared" si="4"/>
        <v>0.92455621301775137</v>
      </c>
      <c r="P2" s="74">
        <f t="shared" si="4"/>
        <v>0.9066019560751849</v>
      </c>
      <c r="Q2" s="74">
        <f t="shared" si="4"/>
        <v>0.88899635867091487</v>
      </c>
      <c r="R2" s="74">
        <f t="shared" si="4"/>
        <v>0.87173265007229317</v>
      </c>
      <c r="S2" s="74">
        <f t="shared" si="4"/>
        <v>0.85480419102972571</v>
      </c>
      <c r="T2" s="74">
        <f t="shared" si="4"/>
        <v>0.83820447122335884</v>
      </c>
      <c r="U2" s="74">
        <f t="shared" si="4"/>
        <v>0.82192710675935154</v>
      </c>
      <c r="V2" s="74">
        <f t="shared" si="4"/>
        <v>0.80596583771476804</v>
      </c>
      <c r="W2" s="74">
        <f t="shared" si="4"/>
        <v>0.79031452573014571</v>
      </c>
      <c r="X2" s="74">
        <f t="shared" si="4"/>
        <v>0.77496715164881547</v>
      </c>
      <c r="Y2" s="74">
        <f t="shared" si="4"/>
        <v>0.75991781320206331</v>
      </c>
      <c r="Z2" s="74">
        <f t="shared" si="4"/>
        <v>0.74516072273924561</v>
      </c>
      <c r="AA2" s="74">
        <f t="shared" si="4"/>
        <v>0.73069020500198378</v>
      </c>
      <c r="AB2" s="74">
        <f t="shared" si="4"/>
        <v>0.71650069494158231</v>
      </c>
      <c r="AC2" s="74">
        <f t="shared" si="4"/>
        <v>0.70258673557883045</v>
      </c>
      <c r="AD2" s="74">
        <f t="shared" si="4"/>
        <v>0.68894297590536757</v>
      </c>
      <c r="AE2" s="74">
        <f t="shared" si="4"/>
        <v>0.67556416882579851</v>
      </c>
      <c r="AF2" s="74">
        <f t="shared" si="4"/>
        <v>0.66244516913977647</v>
      </c>
      <c r="AG2" s="74">
        <f t="shared" si="4"/>
        <v>0.6495809315632679</v>
      </c>
      <c r="AH2" s="74">
        <f t="shared" si="4"/>
        <v>0.63696650878824657</v>
      </c>
      <c r="AI2" s="74">
        <f t="shared" si="4"/>
        <v>0.62459704958006512</v>
      </c>
      <c r="AJ2" s="74">
        <f t="shared" si="4"/>
        <v>0.61246779691177555</v>
      </c>
      <c r="AK2" s="74">
        <f t="shared" si="4"/>
        <v>0.600574086134678</v>
      </c>
      <c r="AL2" s="74">
        <f t="shared" si="4"/>
        <v>0.58891134318439953</v>
      </c>
      <c r="AM2" s="74">
        <f t="shared" si="4"/>
        <v>0.57747508282180582</v>
      </c>
      <c r="AN2" s="74">
        <f t="shared" si="4"/>
        <v>0.56626090690807651</v>
      </c>
      <c r="AO2" s="74">
        <f t="shared" si="4"/>
        <v>0.55526450271327477</v>
      </c>
      <c r="AP2" s="74">
        <f t="shared" si="4"/>
        <v>0.54448164125776588</v>
      </c>
      <c r="AQ2" s="74">
        <f t="shared" si="4"/>
        <v>0.53390817568584104</v>
      </c>
      <c r="AR2" s="74">
        <f t="shared" si="4"/>
        <v>0.52354003967092866</v>
      </c>
      <c r="AS2" s="74">
        <f t="shared" si="4"/>
        <v>0.51337324585177024</v>
      </c>
      <c r="AT2" s="74">
        <f t="shared" si="4"/>
        <v>0.50340388429896976</v>
      </c>
      <c r="AU2" s="74">
        <f t="shared" si="4"/>
        <v>0.49362812101131748</v>
      </c>
      <c r="AV2" s="74">
        <f t="shared" si="4"/>
        <v>0.48404219644131707</v>
      </c>
      <c r="AW2" s="74">
        <f t="shared" si="4"/>
        <v>0.47464242404934376</v>
      </c>
      <c r="AX2" s="74">
        <f t="shared" si="4"/>
        <v>0.46542518888588186</v>
      </c>
      <c r="AY2" s="74">
        <f t="shared" si="4"/>
        <v>0.45638694620129205</v>
      </c>
    </row>
    <row r="3" spans="1:51" ht="15" thickBot="1" x14ac:dyDescent="0.4">
      <c r="A3" s="70" t="str">
        <f>PortfolioSummary!A3</f>
        <v>Subcategory #</v>
      </c>
      <c r="B3" s="68" t="str">
        <f>PortfolioSummary!B3</f>
        <v>Bond Type</v>
      </c>
      <c r="C3" s="68" t="str">
        <f>PortfolioSummary!C3</f>
        <v>Asset #</v>
      </c>
      <c r="D3" s="68" t="str">
        <f>PortfolioSummary!D3</f>
        <v>Purchase Year</v>
      </c>
      <c r="E3" s="68" t="str">
        <f>PortfolioSummary!E3</f>
        <v>Rate</v>
      </c>
      <c r="F3" s="68" t="str">
        <f>PortfolioSummary!F3</f>
        <v>Maturity</v>
      </c>
      <c r="G3" s="68" t="str">
        <f>PortfolioSummary!G3</f>
        <v>Book Value</v>
      </c>
      <c r="H3" s="71" t="str">
        <f>PortfolioSummary!H3</f>
        <v>Tenor</v>
      </c>
      <c r="J3" t="s">
        <v>74</v>
      </c>
      <c r="K3" s="40">
        <f>Summary!B4</f>
        <v>44926</v>
      </c>
      <c r="L3" s="40">
        <f>EOMONTH(K3, 6)</f>
        <v>45107</v>
      </c>
      <c r="M3" s="40">
        <f t="shared" ref="M3:AN3" si="5">EOMONTH(L3, 6)</f>
        <v>45291</v>
      </c>
      <c r="N3" s="40">
        <f t="shared" si="5"/>
        <v>45473</v>
      </c>
      <c r="O3" s="40">
        <f t="shared" si="5"/>
        <v>45657</v>
      </c>
      <c r="P3" s="40">
        <f t="shared" si="5"/>
        <v>45838</v>
      </c>
      <c r="Q3" s="40">
        <f t="shared" si="5"/>
        <v>46022</v>
      </c>
      <c r="R3" s="40">
        <f t="shared" si="5"/>
        <v>46203</v>
      </c>
      <c r="S3" s="40">
        <f t="shared" si="5"/>
        <v>46387</v>
      </c>
      <c r="T3" s="40">
        <f t="shared" si="5"/>
        <v>46568</v>
      </c>
      <c r="U3" s="40">
        <f t="shared" si="5"/>
        <v>46752</v>
      </c>
      <c r="V3" s="40">
        <f t="shared" si="5"/>
        <v>46934</v>
      </c>
      <c r="W3" s="40">
        <f t="shared" si="5"/>
        <v>47118</v>
      </c>
      <c r="X3" s="40">
        <f t="shared" si="5"/>
        <v>47299</v>
      </c>
      <c r="Y3" s="40">
        <f t="shared" si="5"/>
        <v>47483</v>
      </c>
      <c r="Z3" s="40">
        <f t="shared" si="5"/>
        <v>47664</v>
      </c>
      <c r="AA3" s="40">
        <f t="shared" si="5"/>
        <v>47848</v>
      </c>
      <c r="AB3" s="40">
        <f t="shared" si="5"/>
        <v>48029</v>
      </c>
      <c r="AC3" s="40">
        <f t="shared" si="5"/>
        <v>48213</v>
      </c>
      <c r="AD3" s="40">
        <f t="shared" si="5"/>
        <v>48395</v>
      </c>
      <c r="AE3" s="40">
        <f t="shared" si="5"/>
        <v>48579</v>
      </c>
      <c r="AF3" s="40">
        <f t="shared" si="5"/>
        <v>48760</v>
      </c>
      <c r="AG3" s="40">
        <f t="shared" si="5"/>
        <v>48944</v>
      </c>
      <c r="AH3" s="40">
        <f t="shared" si="5"/>
        <v>49125</v>
      </c>
      <c r="AI3" s="40">
        <f t="shared" si="5"/>
        <v>49309</v>
      </c>
      <c r="AJ3" s="40">
        <f t="shared" si="5"/>
        <v>49490</v>
      </c>
      <c r="AK3" s="40">
        <f t="shared" si="5"/>
        <v>49674</v>
      </c>
      <c r="AL3" s="40">
        <f t="shared" si="5"/>
        <v>49856</v>
      </c>
      <c r="AM3" s="40">
        <f t="shared" si="5"/>
        <v>50040</v>
      </c>
      <c r="AN3" s="40">
        <f t="shared" si="5"/>
        <v>50221</v>
      </c>
      <c r="AO3" s="40">
        <f t="shared" ref="AO3:AT3" si="6">EOMONTH(AN3, 6)</f>
        <v>50405</v>
      </c>
      <c r="AP3" s="40">
        <f t="shared" si="6"/>
        <v>50586</v>
      </c>
      <c r="AQ3" s="40">
        <f t="shared" si="6"/>
        <v>50770</v>
      </c>
      <c r="AR3" s="40">
        <f t="shared" si="6"/>
        <v>50951</v>
      </c>
      <c r="AS3" s="40">
        <f t="shared" si="6"/>
        <v>51135</v>
      </c>
      <c r="AT3" s="40">
        <f t="shared" si="6"/>
        <v>51317</v>
      </c>
      <c r="AU3" s="40">
        <f t="shared" ref="AU3:AX3" si="7">EOMONTH(AT3, 6)</f>
        <v>51501</v>
      </c>
      <c r="AV3" s="40">
        <f t="shared" si="7"/>
        <v>51682</v>
      </c>
      <c r="AW3" s="40">
        <f t="shared" si="7"/>
        <v>51866</v>
      </c>
      <c r="AX3" s="40">
        <f t="shared" si="7"/>
        <v>52047</v>
      </c>
      <c r="AY3" s="40">
        <f t="shared" ref="AY3" si="8">EOMONTH(AX3, 6)</f>
        <v>52231</v>
      </c>
    </row>
    <row r="4" spans="1:51" ht="15" thickBot="1" x14ac:dyDescent="0.4">
      <c r="A4" s="183" t="s">
        <v>2</v>
      </c>
      <c r="B4" s="184"/>
      <c r="C4" s="184"/>
      <c r="D4" s="184"/>
      <c r="E4" s="184"/>
      <c r="F4" s="184"/>
      <c r="G4" s="184"/>
      <c r="H4" s="185"/>
      <c r="J4" s="76">
        <f>SUMPRODUCT($L4:$AY4, $L$2:$AY$2, $L$1:$AY$1)/SUMPRODUCT($L4:$AY4, $L$2:$AY$2)*$M$2</f>
        <v>5.1514915610554413</v>
      </c>
      <c r="K4" s="77"/>
      <c r="L4" s="78">
        <f>SUM(L5:L95)</f>
        <v>241247554.24187499</v>
      </c>
      <c r="M4" s="78">
        <f t="shared" ref="M4:AY4" si="9">SUM(M5:M95)</f>
        <v>28723365.396249995</v>
      </c>
      <c r="N4" s="78">
        <f t="shared" si="9"/>
        <v>270306886.39625013</v>
      </c>
      <c r="O4" s="78">
        <f t="shared" si="9"/>
        <v>25341352.761874996</v>
      </c>
      <c r="P4" s="78">
        <f t="shared" si="9"/>
        <v>266924873.76187497</v>
      </c>
      <c r="Q4" s="78">
        <f t="shared" si="9"/>
        <v>22246798.558124993</v>
      </c>
      <c r="R4" s="78">
        <f t="shared" si="9"/>
        <v>263830319.55812496</v>
      </c>
      <c r="S4" s="78">
        <f t="shared" si="9"/>
        <v>19453323.593749993</v>
      </c>
      <c r="T4" s="78">
        <f t="shared" si="9"/>
        <v>261036844.59374994</v>
      </c>
      <c r="U4" s="78">
        <f t="shared" si="9"/>
        <v>17596677.660624996</v>
      </c>
      <c r="V4" s="78">
        <f t="shared" si="9"/>
        <v>259180198.66062492</v>
      </c>
      <c r="W4" s="78">
        <f t="shared" si="9"/>
        <v>15415205.973749997</v>
      </c>
      <c r="X4" s="78">
        <f t="shared" si="9"/>
        <v>256998725.97374997</v>
      </c>
      <c r="Y4" s="78">
        <f t="shared" si="9"/>
        <v>12788362.834375</v>
      </c>
      <c r="Z4" s="78">
        <f t="shared" si="9"/>
        <v>254371881.83437499</v>
      </c>
      <c r="AA4" s="78">
        <f t="shared" si="9"/>
        <v>10389188.455</v>
      </c>
      <c r="AB4" s="78">
        <f t="shared" si="9"/>
        <v>251972707.45499998</v>
      </c>
      <c r="AC4" s="78">
        <f t="shared" si="9"/>
        <v>8106133.2181249997</v>
      </c>
      <c r="AD4" s="78">
        <f t="shared" si="9"/>
        <v>249689652.21812499</v>
      </c>
      <c r="AE4" s="78">
        <f t="shared" si="9"/>
        <v>5470368.7600000007</v>
      </c>
      <c r="AF4" s="78">
        <f t="shared" si="9"/>
        <v>247053887.75999999</v>
      </c>
      <c r="AG4" s="78">
        <f t="shared" si="9"/>
        <v>2293149.7912499998</v>
      </c>
      <c r="AH4" s="78">
        <f t="shared" si="9"/>
        <v>187173890.79124999</v>
      </c>
      <c r="AI4" s="78">
        <f t="shared" si="9"/>
        <v>211769.84999999998</v>
      </c>
      <c r="AJ4" s="78">
        <f t="shared" si="9"/>
        <v>7193171.8500000006</v>
      </c>
      <c r="AK4" s="78">
        <f t="shared" si="9"/>
        <v>168273.45</v>
      </c>
      <c r="AL4" s="78">
        <f t="shared" si="9"/>
        <v>7149675.4500000002</v>
      </c>
      <c r="AM4" s="78">
        <f t="shared" si="9"/>
        <v>104721.03</v>
      </c>
      <c r="AN4" s="78">
        <f t="shared" si="9"/>
        <v>7086123.0300000003</v>
      </c>
      <c r="AO4" s="78">
        <f t="shared" si="9"/>
        <v>0</v>
      </c>
      <c r="AP4" s="78">
        <f t="shared" si="9"/>
        <v>0</v>
      </c>
      <c r="AQ4" s="78">
        <f t="shared" si="9"/>
        <v>0</v>
      </c>
      <c r="AR4" s="78">
        <f t="shared" si="9"/>
        <v>0</v>
      </c>
      <c r="AS4" s="78">
        <f t="shared" si="9"/>
        <v>0</v>
      </c>
      <c r="AT4" s="78">
        <f t="shared" si="9"/>
        <v>0</v>
      </c>
      <c r="AU4" s="78">
        <f t="shared" si="9"/>
        <v>0</v>
      </c>
      <c r="AV4" s="78">
        <f t="shared" si="9"/>
        <v>0</v>
      </c>
      <c r="AW4" s="78">
        <f t="shared" si="9"/>
        <v>0</v>
      </c>
      <c r="AX4" s="78">
        <f t="shared" si="9"/>
        <v>0</v>
      </c>
      <c r="AY4" s="79">
        <f t="shared" si="9"/>
        <v>0</v>
      </c>
    </row>
    <row r="5" spans="1:51" x14ac:dyDescent="0.35">
      <c r="A5" s="54">
        <f>PortfolioSummary!A4</f>
        <v>1</v>
      </c>
      <c r="B5" t="str">
        <f>PortfolioSummary!B4</f>
        <v>SI Bonds</v>
      </c>
      <c r="C5">
        <f>PortfolioSummary!C4</f>
        <v>1</v>
      </c>
      <c r="D5">
        <f ca="1">PortfolioSummary!D4</f>
        <v>2020</v>
      </c>
      <c r="E5" s="82">
        <f>PortfolioSummary!E4</f>
        <v>7.4999999999999997E-3</v>
      </c>
      <c r="F5">
        <f>PortfolioSummary!F4</f>
        <v>2024</v>
      </c>
      <c r="G5" s="55">
        <f>PortfolioSummary!G4</f>
        <v>15410881</v>
      </c>
      <c r="H5" s="65">
        <f>PortfolioSummary!H4</f>
        <v>1.5</v>
      </c>
      <c r="J5" s="3">
        <f t="shared" ref="J5:J68" si="10">SUMPRODUCT($L5:$AY5, $L$2:$AY$2, $L$1:$AY$1)/SUMPRODUCT($L5:$AY5, $L$2:$AY$2)*$M$2</f>
        <v>1.4367825010474518</v>
      </c>
      <c r="K5" s="73"/>
      <c r="L5" s="72">
        <f>$G5*$E5/2*IF(L$1&lt;=$H5, 1, 0)+$G5*IF(L$1=$H5, 1, 0)</f>
        <v>57790.803749999999</v>
      </c>
      <c r="M5" s="72">
        <f t="shared" ref="M5:AB20" si="11">$G5*$E5/2*IF(M$1&lt;=$H5, 1, 0)+$G5*IF(M$1=$H5, 1, 0)</f>
        <v>57790.803749999999</v>
      </c>
      <c r="N5" s="72">
        <f t="shared" si="11"/>
        <v>15468671.803750001</v>
      </c>
      <c r="O5" s="72">
        <f t="shared" si="11"/>
        <v>0</v>
      </c>
      <c r="P5" s="72">
        <f t="shared" si="11"/>
        <v>0</v>
      </c>
      <c r="Q5" s="72">
        <f t="shared" si="11"/>
        <v>0</v>
      </c>
      <c r="R5" s="72">
        <f t="shared" si="11"/>
        <v>0</v>
      </c>
      <c r="S5" s="72">
        <f t="shared" si="11"/>
        <v>0</v>
      </c>
      <c r="T5" s="72">
        <f t="shared" si="11"/>
        <v>0</v>
      </c>
      <c r="U5" s="72">
        <f t="shared" si="11"/>
        <v>0</v>
      </c>
      <c r="V5" s="72">
        <f t="shared" si="11"/>
        <v>0</v>
      </c>
      <c r="W5" s="72">
        <f t="shared" si="11"/>
        <v>0</v>
      </c>
      <c r="X5" s="72">
        <f t="shared" si="11"/>
        <v>0</v>
      </c>
      <c r="Y5" s="72">
        <f t="shared" si="11"/>
        <v>0</v>
      </c>
      <c r="Z5" s="72">
        <f t="shared" si="11"/>
        <v>0</v>
      </c>
      <c r="AA5" s="72">
        <f t="shared" si="11"/>
        <v>0</v>
      </c>
      <c r="AB5" s="72">
        <f t="shared" si="11"/>
        <v>0</v>
      </c>
      <c r="AC5" s="72">
        <f t="shared" ref="AC5:AR20" si="12">$G5*$E5/2*IF(AC$1&lt;=$H5, 1, 0)+$G5*IF(AC$1=$H5, 1, 0)</f>
        <v>0</v>
      </c>
      <c r="AD5" s="72">
        <f t="shared" si="12"/>
        <v>0</v>
      </c>
      <c r="AE5" s="72">
        <f t="shared" si="12"/>
        <v>0</v>
      </c>
      <c r="AF5" s="72">
        <f t="shared" si="12"/>
        <v>0</v>
      </c>
      <c r="AG5" s="72">
        <f t="shared" si="12"/>
        <v>0</v>
      </c>
      <c r="AH5" s="72">
        <f t="shared" si="12"/>
        <v>0</v>
      </c>
      <c r="AI5" s="72">
        <f t="shared" si="12"/>
        <v>0</v>
      </c>
      <c r="AJ5" s="72">
        <f t="shared" si="12"/>
        <v>0</v>
      </c>
      <c r="AK5" s="72">
        <f t="shared" si="12"/>
        <v>0</v>
      </c>
      <c r="AL5" s="72">
        <f t="shared" si="12"/>
        <v>0</v>
      </c>
      <c r="AM5" s="72">
        <f t="shared" si="12"/>
        <v>0</v>
      </c>
      <c r="AN5" s="72">
        <f t="shared" si="12"/>
        <v>0</v>
      </c>
      <c r="AO5" s="72">
        <f t="shared" si="12"/>
        <v>0</v>
      </c>
      <c r="AP5" s="72">
        <f t="shared" si="12"/>
        <v>0</v>
      </c>
      <c r="AQ5" s="72">
        <f t="shared" si="12"/>
        <v>0</v>
      </c>
      <c r="AR5" s="72">
        <f t="shared" si="12"/>
        <v>0</v>
      </c>
      <c r="AS5" s="72">
        <f t="shared" ref="AS5:AY20" si="13">$G5*$E5/2*IF(AS$1&lt;=$H5, 1, 0)+$G5*IF(AS$1=$H5, 1, 0)</f>
        <v>0</v>
      </c>
      <c r="AT5" s="72">
        <f t="shared" si="13"/>
        <v>0</v>
      </c>
      <c r="AU5" s="72">
        <f t="shared" si="13"/>
        <v>0</v>
      </c>
      <c r="AV5" s="72">
        <f t="shared" si="13"/>
        <v>0</v>
      </c>
      <c r="AW5" s="72">
        <f t="shared" si="13"/>
        <v>0</v>
      </c>
      <c r="AX5" s="72">
        <f t="shared" si="13"/>
        <v>0</v>
      </c>
      <c r="AY5" s="72">
        <f t="shared" si="13"/>
        <v>0</v>
      </c>
    </row>
    <row r="6" spans="1:51" x14ac:dyDescent="0.35">
      <c r="A6" s="54">
        <f>PortfolioSummary!A5</f>
        <v>1</v>
      </c>
      <c r="B6" t="str">
        <f>PortfolioSummary!B5</f>
        <v>SI Bonds</v>
      </c>
      <c r="C6">
        <f>PortfolioSummary!C5</f>
        <v>2</v>
      </c>
      <c r="D6">
        <f ca="1">PortfolioSummary!D5</f>
        <v>2020</v>
      </c>
      <c r="E6" s="82">
        <f>PortfolioSummary!E5</f>
        <v>7.4999999999999997E-3</v>
      </c>
      <c r="F6">
        <f>PortfolioSummary!F5</f>
        <v>2025</v>
      </c>
      <c r="G6" s="55">
        <f>PortfolioSummary!G5</f>
        <v>15410881</v>
      </c>
      <c r="H6" s="65">
        <f>PortfolioSummary!H5</f>
        <v>2.5</v>
      </c>
      <c r="J6" s="3">
        <f t="shared" si="10"/>
        <v>2.3850871101682825</v>
      </c>
      <c r="K6" s="73"/>
      <c r="L6" s="72">
        <f t="shared" ref="L6:AA21" si="14">$G6*$E6/2*IF(L$1&lt;=$H6, 1, 0)+$G6*IF(L$1=$H6, 1, 0)</f>
        <v>57790.803749999999</v>
      </c>
      <c r="M6" s="72">
        <f t="shared" si="11"/>
        <v>57790.803749999999</v>
      </c>
      <c r="N6" s="72">
        <f t="shared" si="11"/>
        <v>57790.803749999999</v>
      </c>
      <c r="O6" s="72">
        <f t="shared" si="11"/>
        <v>57790.803749999999</v>
      </c>
      <c r="P6" s="72">
        <f t="shared" si="11"/>
        <v>15468671.803750001</v>
      </c>
      <c r="Q6" s="72">
        <f t="shared" si="11"/>
        <v>0</v>
      </c>
      <c r="R6" s="72">
        <f t="shared" si="11"/>
        <v>0</v>
      </c>
      <c r="S6" s="72">
        <f t="shared" si="11"/>
        <v>0</v>
      </c>
      <c r="T6" s="72">
        <f t="shared" si="11"/>
        <v>0</v>
      </c>
      <c r="U6" s="72">
        <f t="shared" si="11"/>
        <v>0</v>
      </c>
      <c r="V6" s="72">
        <f t="shared" si="11"/>
        <v>0</v>
      </c>
      <c r="W6" s="72">
        <f t="shared" si="11"/>
        <v>0</v>
      </c>
      <c r="X6" s="72">
        <f t="shared" si="11"/>
        <v>0</v>
      </c>
      <c r="Y6" s="72">
        <f t="shared" si="11"/>
        <v>0</v>
      </c>
      <c r="Z6" s="72">
        <f t="shared" si="11"/>
        <v>0</v>
      </c>
      <c r="AA6" s="72">
        <f t="shared" si="11"/>
        <v>0</v>
      </c>
      <c r="AB6" s="72">
        <f t="shared" si="11"/>
        <v>0</v>
      </c>
      <c r="AC6" s="72">
        <f t="shared" si="12"/>
        <v>0</v>
      </c>
      <c r="AD6" s="72">
        <f t="shared" si="12"/>
        <v>0</v>
      </c>
      <c r="AE6" s="72">
        <f t="shared" si="12"/>
        <v>0</v>
      </c>
      <c r="AF6" s="72">
        <f t="shared" si="12"/>
        <v>0</v>
      </c>
      <c r="AG6" s="72">
        <f t="shared" si="12"/>
        <v>0</v>
      </c>
      <c r="AH6" s="72">
        <f t="shared" si="12"/>
        <v>0</v>
      </c>
      <c r="AI6" s="72">
        <f t="shared" si="12"/>
        <v>0</v>
      </c>
      <c r="AJ6" s="72">
        <f t="shared" si="12"/>
        <v>0</v>
      </c>
      <c r="AK6" s="72">
        <f t="shared" si="12"/>
        <v>0</v>
      </c>
      <c r="AL6" s="72">
        <f t="shared" si="12"/>
        <v>0</v>
      </c>
      <c r="AM6" s="72">
        <f t="shared" si="12"/>
        <v>0</v>
      </c>
      <c r="AN6" s="72">
        <f t="shared" si="12"/>
        <v>0</v>
      </c>
      <c r="AO6" s="72">
        <f t="shared" si="12"/>
        <v>0</v>
      </c>
      <c r="AP6" s="72">
        <f t="shared" si="12"/>
        <v>0</v>
      </c>
      <c r="AQ6" s="72">
        <f t="shared" si="12"/>
        <v>0</v>
      </c>
      <c r="AR6" s="72">
        <f t="shared" si="12"/>
        <v>0</v>
      </c>
      <c r="AS6" s="72">
        <f t="shared" si="13"/>
        <v>0</v>
      </c>
      <c r="AT6" s="72">
        <f t="shared" si="13"/>
        <v>0</v>
      </c>
      <c r="AU6" s="72">
        <f t="shared" si="13"/>
        <v>0</v>
      </c>
      <c r="AV6" s="72">
        <f t="shared" si="13"/>
        <v>0</v>
      </c>
      <c r="AW6" s="72">
        <f t="shared" si="13"/>
        <v>0</v>
      </c>
      <c r="AX6" s="72">
        <f t="shared" si="13"/>
        <v>0</v>
      </c>
      <c r="AY6" s="72">
        <f t="shared" si="13"/>
        <v>0</v>
      </c>
    </row>
    <row r="7" spans="1:51" x14ac:dyDescent="0.35">
      <c r="A7" s="54">
        <f>PortfolioSummary!A6</f>
        <v>1</v>
      </c>
      <c r="B7" t="str">
        <f>PortfolioSummary!B6</f>
        <v>SI Bonds</v>
      </c>
      <c r="C7">
        <f>PortfolioSummary!C6</f>
        <v>3</v>
      </c>
      <c r="D7">
        <f ca="1">PortfolioSummary!D6</f>
        <v>2020</v>
      </c>
      <c r="E7" s="82">
        <f>PortfolioSummary!E6</f>
        <v>7.4999999999999997E-3</v>
      </c>
      <c r="F7">
        <f>PortfolioSummary!F6</f>
        <v>2026</v>
      </c>
      <c r="G7" s="55">
        <f>PortfolioSummary!G6</f>
        <v>15410880</v>
      </c>
      <c r="H7" s="65">
        <f>PortfolioSummary!H6</f>
        <v>3.5</v>
      </c>
      <c r="J7" s="3">
        <f t="shared" si="10"/>
        <v>3.3252663201424708</v>
      </c>
      <c r="K7" s="73"/>
      <c r="L7" s="72">
        <f t="shared" si="14"/>
        <v>57790.799999999996</v>
      </c>
      <c r="M7" s="72">
        <f t="shared" si="11"/>
        <v>57790.799999999996</v>
      </c>
      <c r="N7" s="72">
        <f t="shared" si="11"/>
        <v>57790.799999999996</v>
      </c>
      <c r="O7" s="72">
        <f t="shared" si="11"/>
        <v>57790.799999999996</v>
      </c>
      <c r="P7" s="72">
        <f t="shared" si="11"/>
        <v>57790.799999999996</v>
      </c>
      <c r="Q7" s="72">
        <f t="shared" si="11"/>
        <v>57790.799999999996</v>
      </c>
      <c r="R7" s="72">
        <f t="shared" si="11"/>
        <v>15468670.800000001</v>
      </c>
      <c r="S7" s="72">
        <f t="shared" si="11"/>
        <v>0</v>
      </c>
      <c r="T7" s="72">
        <f t="shared" si="11"/>
        <v>0</v>
      </c>
      <c r="U7" s="72">
        <f t="shared" si="11"/>
        <v>0</v>
      </c>
      <c r="V7" s="72">
        <f t="shared" si="11"/>
        <v>0</v>
      </c>
      <c r="W7" s="72">
        <f t="shared" si="11"/>
        <v>0</v>
      </c>
      <c r="X7" s="72">
        <f t="shared" si="11"/>
        <v>0</v>
      </c>
      <c r="Y7" s="72">
        <f t="shared" si="11"/>
        <v>0</v>
      </c>
      <c r="Z7" s="72">
        <f t="shared" si="11"/>
        <v>0</v>
      </c>
      <c r="AA7" s="72">
        <f t="shared" si="11"/>
        <v>0</v>
      </c>
      <c r="AB7" s="72">
        <f t="shared" si="11"/>
        <v>0</v>
      </c>
      <c r="AC7" s="72">
        <f t="shared" si="12"/>
        <v>0</v>
      </c>
      <c r="AD7" s="72">
        <f t="shared" si="12"/>
        <v>0</v>
      </c>
      <c r="AE7" s="72">
        <f t="shared" si="12"/>
        <v>0</v>
      </c>
      <c r="AF7" s="72">
        <f t="shared" si="12"/>
        <v>0</v>
      </c>
      <c r="AG7" s="72">
        <f t="shared" si="12"/>
        <v>0</v>
      </c>
      <c r="AH7" s="72">
        <f t="shared" si="12"/>
        <v>0</v>
      </c>
      <c r="AI7" s="72">
        <f t="shared" si="12"/>
        <v>0</v>
      </c>
      <c r="AJ7" s="72">
        <f t="shared" si="12"/>
        <v>0</v>
      </c>
      <c r="AK7" s="72">
        <f t="shared" si="12"/>
        <v>0</v>
      </c>
      <c r="AL7" s="72">
        <f t="shared" si="12"/>
        <v>0</v>
      </c>
      <c r="AM7" s="72">
        <f t="shared" si="12"/>
        <v>0</v>
      </c>
      <c r="AN7" s="72">
        <f t="shared" si="12"/>
        <v>0</v>
      </c>
      <c r="AO7" s="72">
        <f t="shared" si="12"/>
        <v>0</v>
      </c>
      <c r="AP7" s="72">
        <f t="shared" si="12"/>
        <v>0</v>
      </c>
      <c r="AQ7" s="72">
        <f t="shared" si="12"/>
        <v>0</v>
      </c>
      <c r="AR7" s="72">
        <f t="shared" si="12"/>
        <v>0</v>
      </c>
      <c r="AS7" s="72">
        <f t="shared" si="13"/>
        <v>0</v>
      </c>
      <c r="AT7" s="72">
        <f t="shared" si="13"/>
        <v>0</v>
      </c>
      <c r="AU7" s="72">
        <f t="shared" si="13"/>
        <v>0</v>
      </c>
      <c r="AV7" s="72">
        <f t="shared" si="13"/>
        <v>0</v>
      </c>
      <c r="AW7" s="72">
        <f t="shared" si="13"/>
        <v>0</v>
      </c>
      <c r="AX7" s="72">
        <f t="shared" si="13"/>
        <v>0</v>
      </c>
      <c r="AY7" s="72">
        <f t="shared" si="13"/>
        <v>0</v>
      </c>
    </row>
    <row r="8" spans="1:51" x14ac:dyDescent="0.35">
      <c r="A8" s="54">
        <f>PortfolioSummary!A7</f>
        <v>1</v>
      </c>
      <c r="B8" t="str">
        <f>PortfolioSummary!B7</f>
        <v>SI Bonds</v>
      </c>
      <c r="C8">
        <f>PortfolioSummary!C7</f>
        <v>4</v>
      </c>
      <c r="D8">
        <f ca="1">PortfolioSummary!D7</f>
        <v>2020</v>
      </c>
      <c r="E8" s="82">
        <f>PortfolioSummary!E7</f>
        <v>7.4999999999999997E-3</v>
      </c>
      <c r="F8">
        <f>PortfolioSummary!F7</f>
        <v>2027</v>
      </c>
      <c r="G8" s="55">
        <f>PortfolioSummary!G7</f>
        <v>15410881</v>
      </c>
      <c r="H8" s="65">
        <f>PortfolioSummary!H7</f>
        <v>4.5</v>
      </c>
      <c r="J8" s="3">
        <f t="shared" si="10"/>
        <v>4.2568964374617879</v>
      </c>
      <c r="K8" s="73"/>
      <c r="L8" s="72">
        <f t="shared" si="14"/>
        <v>57790.803749999999</v>
      </c>
      <c r="M8" s="72">
        <f t="shared" si="11"/>
        <v>57790.803749999999</v>
      </c>
      <c r="N8" s="72">
        <f t="shared" si="11"/>
        <v>57790.803749999999</v>
      </c>
      <c r="O8" s="72">
        <f t="shared" si="11"/>
        <v>57790.803749999999</v>
      </c>
      <c r="P8" s="72">
        <f t="shared" si="11"/>
        <v>57790.803749999999</v>
      </c>
      <c r="Q8" s="72">
        <f t="shared" si="11"/>
        <v>57790.803749999999</v>
      </c>
      <c r="R8" s="72">
        <f t="shared" si="11"/>
        <v>57790.803749999999</v>
      </c>
      <c r="S8" s="72">
        <f t="shared" si="11"/>
        <v>57790.803749999999</v>
      </c>
      <c r="T8" s="72">
        <f t="shared" si="11"/>
        <v>15468671.803750001</v>
      </c>
      <c r="U8" s="72">
        <f t="shared" si="11"/>
        <v>0</v>
      </c>
      <c r="V8" s="72">
        <f t="shared" si="11"/>
        <v>0</v>
      </c>
      <c r="W8" s="72">
        <f t="shared" si="11"/>
        <v>0</v>
      </c>
      <c r="X8" s="72">
        <f t="shared" si="11"/>
        <v>0</v>
      </c>
      <c r="Y8" s="72">
        <f t="shared" si="11"/>
        <v>0</v>
      </c>
      <c r="Z8" s="72">
        <f t="shared" si="11"/>
        <v>0</v>
      </c>
      <c r="AA8" s="72">
        <f t="shared" si="11"/>
        <v>0</v>
      </c>
      <c r="AB8" s="72">
        <f t="shared" si="11"/>
        <v>0</v>
      </c>
      <c r="AC8" s="72">
        <f t="shared" si="12"/>
        <v>0</v>
      </c>
      <c r="AD8" s="72">
        <f t="shared" si="12"/>
        <v>0</v>
      </c>
      <c r="AE8" s="72">
        <f t="shared" si="12"/>
        <v>0</v>
      </c>
      <c r="AF8" s="72">
        <f t="shared" si="12"/>
        <v>0</v>
      </c>
      <c r="AG8" s="72">
        <f t="shared" si="12"/>
        <v>0</v>
      </c>
      <c r="AH8" s="72">
        <f t="shared" si="12"/>
        <v>0</v>
      </c>
      <c r="AI8" s="72">
        <f t="shared" si="12"/>
        <v>0</v>
      </c>
      <c r="AJ8" s="72">
        <f t="shared" si="12"/>
        <v>0</v>
      </c>
      <c r="AK8" s="72">
        <f t="shared" si="12"/>
        <v>0</v>
      </c>
      <c r="AL8" s="72">
        <f t="shared" si="12"/>
        <v>0</v>
      </c>
      <c r="AM8" s="72">
        <f t="shared" si="12"/>
        <v>0</v>
      </c>
      <c r="AN8" s="72">
        <f t="shared" si="12"/>
        <v>0</v>
      </c>
      <c r="AO8" s="72">
        <f t="shared" si="12"/>
        <v>0</v>
      </c>
      <c r="AP8" s="72">
        <f t="shared" si="12"/>
        <v>0</v>
      </c>
      <c r="AQ8" s="72">
        <f t="shared" si="12"/>
        <v>0</v>
      </c>
      <c r="AR8" s="72">
        <f t="shared" si="12"/>
        <v>0</v>
      </c>
      <c r="AS8" s="72">
        <f t="shared" si="13"/>
        <v>0</v>
      </c>
      <c r="AT8" s="72">
        <f t="shared" si="13"/>
        <v>0</v>
      </c>
      <c r="AU8" s="72">
        <f t="shared" si="13"/>
        <v>0</v>
      </c>
      <c r="AV8" s="72">
        <f t="shared" si="13"/>
        <v>0</v>
      </c>
      <c r="AW8" s="72">
        <f t="shared" si="13"/>
        <v>0</v>
      </c>
      <c r="AX8" s="72">
        <f t="shared" si="13"/>
        <v>0</v>
      </c>
      <c r="AY8" s="72">
        <f t="shared" si="13"/>
        <v>0</v>
      </c>
    </row>
    <row r="9" spans="1:51" x14ac:dyDescent="0.35">
      <c r="A9" s="54">
        <f>PortfolioSummary!A8</f>
        <v>1</v>
      </c>
      <c r="B9" t="str">
        <f>PortfolioSummary!B8</f>
        <v>SI Bonds</v>
      </c>
      <c r="C9">
        <f>PortfolioSummary!C8</f>
        <v>5</v>
      </c>
      <c r="D9">
        <f ca="1">PortfolioSummary!D8</f>
        <v>2020</v>
      </c>
      <c r="E9" s="82">
        <f>PortfolioSummary!E8</f>
        <v>7.4999999999999997E-3</v>
      </c>
      <c r="F9">
        <f>PortfolioSummary!F8</f>
        <v>2028</v>
      </c>
      <c r="G9" s="55">
        <f>PortfolioSummary!G8</f>
        <v>15410881</v>
      </c>
      <c r="H9" s="65">
        <f>PortfolioSummary!H8</f>
        <v>5.5</v>
      </c>
      <c r="J9" s="3">
        <f t="shared" si="10"/>
        <v>5.1795475930990182</v>
      </c>
      <c r="K9" s="73"/>
      <c r="L9" s="72">
        <f t="shared" si="14"/>
        <v>57790.803749999999</v>
      </c>
      <c r="M9" s="72">
        <f t="shared" si="11"/>
        <v>57790.803749999999</v>
      </c>
      <c r="N9" s="72">
        <f t="shared" si="11"/>
        <v>57790.803749999999</v>
      </c>
      <c r="O9" s="72">
        <f t="shared" si="11"/>
        <v>57790.803749999999</v>
      </c>
      <c r="P9" s="72">
        <f t="shared" si="11"/>
        <v>57790.803749999999</v>
      </c>
      <c r="Q9" s="72">
        <f t="shared" si="11"/>
        <v>57790.803749999999</v>
      </c>
      <c r="R9" s="72">
        <f t="shared" si="11"/>
        <v>57790.803749999999</v>
      </c>
      <c r="S9" s="72">
        <f t="shared" si="11"/>
        <v>57790.803749999999</v>
      </c>
      <c r="T9" s="72">
        <f t="shared" si="11"/>
        <v>57790.803749999999</v>
      </c>
      <c r="U9" s="72">
        <f t="shared" si="11"/>
        <v>57790.803749999999</v>
      </c>
      <c r="V9" s="72">
        <f t="shared" si="11"/>
        <v>15468671.803750001</v>
      </c>
      <c r="W9" s="72">
        <f t="shared" si="11"/>
        <v>0</v>
      </c>
      <c r="X9" s="72">
        <f t="shared" si="11"/>
        <v>0</v>
      </c>
      <c r="Y9" s="72">
        <f t="shared" si="11"/>
        <v>0</v>
      </c>
      <c r="Z9" s="72">
        <f t="shared" si="11"/>
        <v>0</v>
      </c>
      <c r="AA9" s="72">
        <f t="shared" si="11"/>
        <v>0</v>
      </c>
      <c r="AB9" s="72">
        <f t="shared" si="11"/>
        <v>0</v>
      </c>
      <c r="AC9" s="72">
        <f t="shared" si="12"/>
        <v>0</v>
      </c>
      <c r="AD9" s="72">
        <f t="shared" si="12"/>
        <v>0</v>
      </c>
      <c r="AE9" s="72">
        <f t="shared" si="12"/>
        <v>0</v>
      </c>
      <c r="AF9" s="72">
        <f t="shared" si="12"/>
        <v>0</v>
      </c>
      <c r="AG9" s="72">
        <f t="shared" si="12"/>
        <v>0</v>
      </c>
      <c r="AH9" s="72">
        <f t="shared" si="12"/>
        <v>0</v>
      </c>
      <c r="AI9" s="72">
        <f t="shared" si="12"/>
        <v>0</v>
      </c>
      <c r="AJ9" s="72">
        <f t="shared" si="12"/>
        <v>0</v>
      </c>
      <c r="AK9" s="72">
        <f t="shared" si="12"/>
        <v>0</v>
      </c>
      <c r="AL9" s="72">
        <f t="shared" si="12"/>
        <v>0</v>
      </c>
      <c r="AM9" s="72">
        <f t="shared" si="12"/>
        <v>0</v>
      </c>
      <c r="AN9" s="72">
        <f t="shared" si="12"/>
        <v>0</v>
      </c>
      <c r="AO9" s="72">
        <f t="shared" si="12"/>
        <v>0</v>
      </c>
      <c r="AP9" s="72">
        <f t="shared" si="12"/>
        <v>0</v>
      </c>
      <c r="AQ9" s="72">
        <f t="shared" si="12"/>
        <v>0</v>
      </c>
      <c r="AR9" s="72">
        <f t="shared" si="12"/>
        <v>0</v>
      </c>
      <c r="AS9" s="72">
        <f t="shared" si="13"/>
        <v>0</v>
      </c>
      <c r="AT9" s="72">
        <f t="shared" si="13"/>
        <v>0</v>
      </c>
      <c r="AU9" s="72">
        <f t="shared" si="13"/>
        <v>0</v>
      </c>
      <c r="AV9" s="72">
        <f t="shared" si="13"/>
        <v>0</v>
      </c>
      <c r="AW9" s="72">
        <f t="shared" si="13"/>
        <v>0</v>
      </c>
      <c r="AX9" s="72">
        <f t="shared" si="13"/>
        <v>0</v>
      </c>
      <c r="AY9" s="72">
        <f t="shared" si="13"/>
        <v>0</v>
      </c>
    </row>
    <row r="10" spans="1:51" x14ac:dyDescent="0.35">
      <c r="A10" s="54">
        <f>PortfolioSummary!A9</f>
        <v>1</v>
      </c>
      <c r="B10" t="str">
        <f>PortfolioSummary!B9</f>
        <v>SI Bonds</v>
      </c>
      <c r="C10">
        <f>PortfolioSummary!C9</f>
        <v>6</v>
      </c>
      <c r="D10">
        <f ca="1">PortfolioSummary!D9</f>
        <v>2020</v>
      </c>
      <c r="E10" s="82">
        <f>PortfolioSummary!E9</f>
        <v>7.4999999999999997E-3</v>
      </c>
      <c r="F10">
        <f>PortfolioSummary!F9</f>
        <v>2029</v>
      </c>
      <c r="G10" s="55">
        <f>PortfolioSummary!G9</f>
        <v>15410881</v>
      </c>
      <c r="H10" s="65">
        <f>PortfolioSummary!H9</f>
        <v>6.5</v>
      </c>
      <c r="J10" s="3">
        <f t="shared" si="10"/>
        <v>6.0927845913856498</v>
      </c>
      <c r="K10" s="73"/>
      <c r="L10" s="72">
        <f t="shared" si="14"/>
        <v>57790.803749999999</v>
      </c>
      <c r="M10" s="72">
        <f t="shared" si="11"/>
        <v>57790.803749999999</v>
      </c>
      <c r="N10" s="72">
        <f t="shared" si="11"/>
        <v>57790.803749999999</v>
      </c>
      <c r="O10" s="72">
        <f t="shared" si="11"/>
        <v>57790.803749999999</v>
      </c>
      <c r="P10" s="72">
        <f t="shared" si="11"/>
        <v>57790.803749999999</v>
      </c>
      <c r="Q10" s="72">
        <f t="shared" si="11"/>
        <v>57790.803749999999</v>
      </c>
      <c r="R10" s="72">
        <f t="shared" si="11"/>
        <v>57790.803749999999</v>
      </c>
      <c r="S10" s="72">
        <f t="shared" si="11"/>
        <v>57790.803749999999</v>
      </c>
      <c r="T10" s="72">
        <f t="shared" si="11"/>
        <v>57790.803749999999</v>
      </c>
      <c r="U10" s="72">
        <f t="shared" si="11"/>
        <v>57790.803749999999</v>
      </c>
      <c r="V10" s="72">
        <f t="shared" si="11"/>
        <v>57790.803749999999</v>
      </c>
      <c r="W10" s="72">
        <f t="shared" si="11"/>
        <v>57790.803749999999</v>
      </c>
      <c r="X10" s="72">
        <f t="shared" si="11"/>
        <v>15468671.803750001</v>
      </c>
      <c r="Y10" s="72">
        <f t="shared" si="11"/>
        <v>0</v>
      </c>
      <c r="Z10" s="72">
        <f t="shared" si="11"/>
        <v>0</v>
      </c>
      <c r="AA10" s="72">
        <f t="shared" si="11"/>
        <v>0</v>
      </c>
      <c r="AB10" s="72">
        <f t="shared" si="11"/>
        <v>0</v>
      </c>
      <c r="AC10" s="72">
        <f t="shared" si="12"/>
        <v>0</v>
      </c>
      <c r="AD10" s="72">
        <f t="shared" si="12"/>
        <v>0</v>
      </c>
      <c r="AE10" s="72">
        <f t="shared" si="12"/>
        <v>0</v>
      </c>
      <c r="AF10" s="72">
        <f t="shared" si="12"/>
        <v>0</v>
      </c>
      <c r="AG10" s="72">
        <f t="shared" si="12"/>
        <v>0</v>
      </c>
      <c r="AH10" s="72">
        <f t="shared" si="12"/>
        <v>0</v>
      </c>
      <c r="AI10" s="72">
        <f t="shared" si="12"/>
        <v>0</v>
      </c>
      <c r="AJ10" s="72">
        <f t="shared" si="12"/>
        <v>0</v>
      </c>
      <c r="AK10" s="72">
        <f t="shared" si="12"/>
        <v>0</v>
      </c>
      <c r="AL10" s="72">
        <f t="shared" si="12"/>
        <v>0</v>
      </c>
      <c r="AM10" s="72">
        <f t="shared" si="12"/>
        <v>0</v>
      </c>
      <c r="AN10" s="72">
        <f t="shared" si="12"/>
        <v>0</v>
      </c>
      <c r="AO10" s="72">
        <f t="shared" si="12"/>
        <v>0</v>
      </c>
      <c r="AP10" s="72">
        <f t="shared" si="12"/>
        <v>0</v>
      </c>
      <c r="AQ10" s="72">
        <f t="shared" si="12"/>
        <v>0</v>
      </c>
      <c r="AR10" s="72">
        <f t="shared" si="12"/>
        <v>0</v>
      </c>
      <c r="AS10" s="72">
        <f t="shared" si="13"/>
        <v>0</v>
      </c>
      <c r="AT10" s="72">
        <f t="shared" si="13"/>
        <v>0</v>
      </c>
      <c r="AU10" s="72">
        <f t="shared" si="13"/>
        <v>0</v>
      </c>
      <c r="AV10" s="72">
        <f t="shared" si="13"/>
        <v>0</v>
      </c>
      <c r="AW10" s="72">
        <f t="shared" si="13"/>
        <v>0</v>
      </c>
      <c r="AX10" s="72">
        <f t="shared" si="13"/>
        <v>0</v>
      </c>
      <c r="AY10" s="72">
        <f t="shared" si="13"/>
        <v>0</v>
      </c>
    </row>
    <row r="11" spans="1:51" x14ac:dyDescent="0.35">
      <c r="A11" s="54">
        <f>PortfolioSummary!A10</f>
        <v>1</v>
      </c>
      <c r="B11" t="str">
        <f>PortfolioSummary!B10</f>
        <v>SI Bonds</v>
      </c>
      <c r="C11">
        <f>PortfolioSummary!C10</f>
        <v>7</v>
      </c>
      <c r="D11">
        <f ca="1">PortfolioSummary!D10</f>
        <v>2020</v>
      </c>
      <c r="E11" s="82">
        <f>PortfolioSummary!E10</f>
        <v>7.4999999999999997E-3</v>
      </c>
      <c r="F11">
        <f>PortfolioSummary!F10</f>
        <v>2030</v>
      </c>
      <c r="G11" s="55">
        <f>PortfolioSummary!G10</f>
        <v>15410880</v>
      </c>
      <c r="H11" s="65">
        <f>PortfolioSummary!H10</f>
        <v>7.5</v>
      </c>
      <c r="J11" s="3">
        <f t="shared" si="10"/>
        <v>6.9961678272847783</v>
      </c>
      <c r="K11" s="73"/>
      <c r="L11" s="72">
        <f t="shared" si="14"/>
        <v>57790.799999999996</v>
      </c>
      <c r="M11" s="72">
        <f t="shared" si="11"/>
        <v>57790.799999999996</v>
      </c>
      <c r="N11" s="72">
        <f t="shared" si="11"/>
        <v>57790.799999999996</v>
      </c>
      <c r="O11" s="72">
        <f t="shared" si="11"/>
        <v>57790.799999999996</v>
      </c>
      <c r="P11" s="72">
        <f t="shared" si="11"/>
        <v>57790.799999999996</v>
      </c>
      <c r="Q11" s="72">
        <f t="shared" si="11"/>
        <v>57790.799999999996</v>
      </c>
      <c r="R11" s="72">
        <f t="shared" si="11"/>
        <v>57790.799999999996</v>
      </c>
      <c r="S11" s="72">
        <f t="shared" si="11"/>
        <v>57790.799999999996</v>
      </c>
      <c r="T11" s="72">
        <f t="shared" si="11"/>
        <v>57790.799999999996</v>
      </c>
      <c r="U11" s="72">
        <f t="shared" si="11"/>
        <v>57790.799999999996</v>
      </c>
      <c r="V11" s="72">
        <f t="shared" si="11"/>
        <v>57790.799999999996</v>
      </c>
      <c r="W11" s="72">
        <f t="shared" si="11"/>
        <v>57790.799999999996</v>
      </c>
      <c r="X11" s="72">
        <f t="shared" si="11"/>
        <v>57790.799999999996</v>
      </c>
      <c r="Y11" s="72">
        <f t="shared" si="11"/>
        <v>57790.799999999996</v>
      </c>
      <c r="Z11" s="72">
        <f t="shared" si="11"/>
        <v>15468670.800000001</v>
      </c>
      <c r="AA11" s="72">
        <f t="shared" si="11"/>
        <v>0</v>
      </c>
      <c r="AB11" s="72">
        <f t="shared" si="11"/>
        <v>0</v>
      </c>
      <c r="AC11" s="72">
        <f t="shared" si="12"/>
        <v>0</v>
      </c>
      <c r="AD11" s="72">
        <f t="shared" si="12"/>
        <v>0</v>
      </c>
      <c r="AE11" s="72">
        <f t="shared" si="12"/>
        <v>0</v>
      </c>
      <c r="AF11" s="72">
        <f t="shared" si="12"/>
        <v>0</v>
      </c>
      <c r="AG11" s="72">
        <f t="shared" si="12"/>
        <v>0</v>
      </c>
      <c r="AH11" s="72">
        <f t="shared" si="12"/>
        <v>0</v>
      </c>
      <c r="AI11" s="72">
        <f t="shared" si="12"/>
        <v>0</v>
      </c>
      <c r="AJ11" s="72">
        <f t="shared" si="12"/>
        <v>0</v>
      </c>
      <c r="AK11" s="72">
        <f t="shared" si="12"/>
        <v>0</v>
      </c>
      <c r="AL11" s="72">
        <f t="shared" si="12"/>
        <v>0</v>
      </c>
      <c r="AM11" s="72">
        <f t="shared" si="12"/>
        <v>0</v>
      </c>
      <c r="AN11" s="72">
        <f t="shared" si="12"/>
        <v>0</v>
      </c>
      <c r="AO11" s="72">
        <f t="shared" si="12"/>
        <v>0</v>
      </c>
      <c r="AP11" s="72">
        <f t="shared" si="12"/>
        <v>0</v>
      </c>
      <c r="AQ11" s="72">
        <f t="shared" si="12"/>
        <v>0</v>
      </c>
      <c r="AR11" s="72">
        <f t="shared" si="12"/>
        <v>0</v>
      </c>
      <c r="AS11" s="72">
        <f t="shared" si="13"/>
        <v>0</v>
      </c>
      <c r="AT11" s="72">
        <f t="shared" si="13"/>
        <v>0</v>
      </c>
      <c r="AU11" s="72">
        <f t="shared" si="13"/>
        <v>0</v>
      </c>
      <c r="AV11" s="72">
        <f t="shared" si="13"/>
        <v>0</v>
      </c>
      <c r="AW11" s="72">
        <f t="shared" si="13"/>
        <v>0</v>
      </c>
      <c r="AX11" s="72">
        <f t="shared" si="13"/>
        <v>0</v>
      </c>
      <c r="AY11" s="72">
        <f t="shared" si="13"/>
        <v>0</v>
      </c>
    </row>
    <row r="12" spans="1:51" x14ac:dyDescent="0.35">
      <c r="A12" s="54">
        <f>PortfolioSummary!A11</f>
        <v>1</v>
      </c>
      <c r="B12" t="str">
        <f>PortfolioSummary!B11</f>
        <v>SI Bonds</v>
      </c>
      <c r="C12">
        <f>PortfolioSummary!C11</f>
        <v>8</v>
      </c>
      <c r="D12">
        <f ca="1">PortfolioSummary!D11</f>
        <v>2020</v>
      </c>
      <c r="E12" s="82">
        <f>PortfolioSummary!E11</f>
        <v>7.4999999999999997E-3</v>
      </c>
      <c r="F12">
        <f>PortfolioSummary!F11</f>
        <v>2031</v>
      </c>
      <c r="G12" s="55">
        <f>PortfolioSummary!G11</f>
        <v>15410880</v>
      </c>
      <c r="H12" s="65">
        <f>PortfolioSummary!H11</f>
        <v>8.5</v>
      </c>
      <c r="J12" s="3">
        <f t="shared" si="10"/>
        <v>7.8892542710120015</v>
      </c>
      <c r="K12" s="73"/>
      <c r="L12" s="72">
        <f t="shared" si="14"/>
        <v>57790.799999999996</v>
      </c>
      <c r="M12" s="72">
        <f t="shared" si="11"/>
        <v>57790.799999999996</v>
      </c>
      <c r="N12" s="72">
        <f t="shared" si="11"/>
        <v>57790.799999999996</v>
      </c>
      <c r="O12" s="72">
        <f t="shared" si="11"/>
        <v>57790.799999999996</v>
      </c>
      <c r="P12" s="72">
        <f t="shared" si="11"/>
        <v>57790.799999999996</v>
      </c>
      <c r="Q12" s="72">
        <f t="shared" si="11"/>
        <v>57790.799999999996</v>
      </c>
      <c r="R12" s="72">
        <f t="shared" si="11"/>
        <v>57790.799999999996</v>
      </c>
      <c r="S12" s="72">
        <f t="shared" si="11"/>
        <v>57790.799999999996</v>
      </c>
      <c r="T12" s="72">
        <f t="shared" si="11"/>
        <v>57790.799999999996</v>
      </c>
      <c r="U12" s="72">
        <f t="shared" si="11"/>
        <v>57790.799999999996</v>
      </c>
      <c r="V12" s="72">
        <f t="shared" si="11"/>
        <v>57790.799999999996</v>
      </c>
      <c r="W12" s="72">
        <f t="shared" si="11"/>
        <v>57790.799999999996</v>
      </c>
      <c r="X12" s="72">
        <f t="shared" si="11"/>
        <v>57790.799999999996</v>
      </c>
      <c r="Y12" s="72">
        <f t="shared" si="11"/>
        <v>57790.799999999996</v>
      </c>
      <c r="Z12" s="72">
        <f t="shared" si="11"/>
        <v>57790.799999999996</v>
      </c>
      <c r="AA12" s="72">
        <f t="shared" si="11"/>
        <v>57790.799999999996</v>
      </c>
      <c r="AB12" s="72">
        <f t="shared" si="11"/>
        <v>15468670.800000001</v>
      </c>
      <c r="AC12" s="72">
        <f t="shared" si="12"/>
        <v>0</v>
      </c>
      <c r="AD12" s="72">
        <f t="shared" si="12"/>
        <v>0</v>
      </c>
      <c r="AE12" s="72">
        <f t="shared" si="12"/>
        <v>0</v>
      </c>
      <c r="AF12" s="72">
        <f t="shared" si="12"/>
        <v>0</v>
      </c>
      <c r="AG12" s="72">
        <f t="shared" si="12"/>
        <v>0</v>
      </c>
      <c r="AH12" s="72">
        <f t="shared" si="12"/>
        <v>0</v>
      </c>
      <c r="AI12" s="72">
        <f t="shared" si="12"/>
        <v>0</v>
      </c>
      <c r="AJ12" s="72">
        <f t="shared" si="12"/>
        <v>0</v>
      </c>
      <c r="AK12" s="72">
        <f t="shared" si="12"/>
        <v>0</v>
      </c>
      <c r="AL12" s="72">
        <f t="shared" si="12"/>
        <v>0</v>
      </c>
      <c r="AM12" s="72">
        <f t="shared" si="12"/>
        <v>0</v>
      </c>
      <c r="AN12" s="72">
        <f t="shared" si="12"/>
        <v>0</v>
      </c>
      <c r="AO12" s="72">
        <f t="shared" si="12"/>
        <v>0</v>
      </c>
      <c r="AP12" s="72">
        <f t="shared" si="12"/>
        <v>0</v>
      </c>
      <c r="AQ12" s="72">
        <f t="shared" si="12"/>
        <v>0</v>
      </c>
      <c r="AR12" s="72">
        <f t="shared" si="12"/>
        <v>0</v>
      </c>
      <c r="AS12" s="72">
        <f t="shared" si="13"/>
        <v>0</v>
      </c>
      <c r="AT12" s="72">
        <f t="shared" si="13"/>
        <v>0</v>
      </c>
      <c r="AU12" s="72">
        <f t="shared" si="13"/>
        <v>0</v>
      </c>
      <c r="AV12" s="72">
        <f t="shared" si="13"/>
        <v>0</v>
      </c>
      <c r="AW12" s="72">
        <f t="shared" si="13"/>
        <v>0</v>
      </c>
      <c r="AX12" s="72">
        <f t="shared" si="13"/>
        <v>0</v>
      </c>
      <c r="AY12" s="72">
        <f t="shared" si="13"/>
        <v>0</v>
      </c>
    </row>
    <row r="13" spans="1:51" x14ac:dyDescent="0.35">
      <c r="A13" s="54">
        <f>PortfolioSummary!A12</f>
        <v>1</v>
      </c>
      <c r="B13" t="str">
        <f>PortfolioSummary!B12</f>
        <v>SI Bonds</v>
      </c>
      <c r="C13">
        <f>PortfolioSummary!C12</f>
        <v>9</v>
      </c>
      <c r="D13">
        <f ca="1">PortfolioSummary!D12</f>
        <v>2020</v>
      </c>
      <c r="E13" s="82">
        <f>PortfolioSummary!E12</f>
        <v>7.4999999999999997E-3</v>
      </c>
      <c r="F13">
        <f>PortfolioSummary!F12</f>
        <v>2032</v>
      </c>
      <c r="G13" s="55">
        <f>PortfolioSummary!G12</f>
        <v>15410880</v>
      </c>
      <c r="H13" s="65">
        <f>PortfolioSummary!H12</f>
        <v>9.5</v>
      </c>
      <c r="J13" s="3">
        <f t="shared" si="10"/>
        <v>8.771598518357214</v>
      </c>
      <c r="K13" s="73"/>
      <c r="L13" s="72">
        <f t="shared" si="14"/>
        <v>57790.799999999996</v>
      </c>
      <c r="M13" s="72">
        <f t="shared" si="11"/>
        <v>57790.799999999996</v>
      </c>
      <c r="N13" s="72">
        <f t="shared" si="11"/>
        <v>57790.799999999996</v>
      </c>
      <c r="O13" s="72">
        <f t="shared" si="11"/>
        <v>57790.799999999996</v>
      </c>
      <c r="P13" s="72">
        <f t="shared" si="11"/>
        <v>57790.799999999996</v>
      </c>
      <c r="Q13" s="72">
        <f t="shared" si="11"/>
        <v>57790.799999999996</v>
      </c>
      <c r="R13" s="72">
        <f t="shared" si="11"/>
        <v>57790.799999999996</v>
      </c>
      <c r="S13" s="72">
        <f t="shared" si="11"/>
        <v>57790.799999999996</v>
      </c>
      <c r="T13" s="72">
        <f t="shared" si="11"/>
        <v>57790.799999999996</v>
      </c>
      <c r="U13" s="72">
        <f t="shared" si="11"/>
        <v>57790.799999999996</v>
      </c>
      <c r="V13" s="72">
        <f t="shared" si="11"/>
        <v>57790.799999999996</v>
      </c>
      <c r="W13" s="72">
        <f t="shared" si="11"/>
        <v>57790.799999999996</v>
      </c>
      <c r="X13" s="72">
        <f t="shared" si="11"/>
        <v>57790.799999999996</v>
      </c>
      <c r="Y13" s="72">
        <f t="shared" si="11"/>
        <v>57790.799999999996</v>
      </c>
      <c r="Z13" s="72">
        <f t="shared" si="11"/>
        <v>57790.799999999996</v>
      </c>
      <c r="AA13" s="72">
        <f t="shared" si="11"/>
        <v>57790.799999999996</v>
      </c>
      <c r="AB13" s="72">
        <f t="shared" si="11"/>
        <v>57790.799999999996</v>
      </c>
      <c r="AC13" s="72">
        <f t="shared" si="12"/>
        <v>57790.799999999996</v>
      </c>
      <c r="AD13" s="72">
        <f t="shared" si="12"/>
        <v>15468670.800000001</v>
      </c>
      <c r="AE13" s="72">
        <f t="shared" si="12"/>
        <v>0</v>
      </c>
      <c r="AF13" s="72">
        <f t="shared" si="12"/>
        <v>0</v>
      </c>
      <c r="AG13" s="72">
        <f t="shared" si="12"/>
        <v>0</v>
      </c>
      <c r="AH13" s="72">
        <f t="shared" si="12"/>
        <v>0</v>
      </c>
      <c r="AI13" s="72">
        <f t="shared" si="12"/>
        <v>0</v>
      </c>
      <c r="AJ13" s="72">
        <f t="shared" si="12"/>
        <v>0</v>
      </c>
      <c r="AK13" s="72">
        <f t="shared" si="12"/>
        <v>0</v>
      </c>
      <c r="AL13" s="72">
        <f t="shared" si="12"/>
        <v>0</v>
      </c>
      <c r="AM13" s="72">
        <f t="shared" si="12"/>
        <v>0</v>
      </c>
      <c r="AN13" s="72">
        <f t="shared" si="12"/>
        <v>0</v>
      </c>
      <c r="AO13" s="72">
        <f t="shared" si="12"/>
        <v>0</v>
      </c>
      <c r="AP13" s="72">
        <f t="shared" si="12"/>
        <v>0</v>
      </c>
      <c r="AQ13" s="72">
        <f t="shared" si="12"/>
        <v>0</v>
      </c>
      <c r="AR13" s="72">
        <f t="shared" si="12"/>
        <v>0</v>
      </c>
      <c r="AS13" s="72">
        <f t="shared" si="13"/>
        <v>0</v>
      </c>
      <c r="AT13" s="72">
        <f t="shared" si="13"/>
        <v>0</v>
      </c>
      <c r="AU13" s="72">
        <f t="shared" si="13"/>
        <v>0</v>
      </c>
      <c r="AV13" s="72">
        <f t="shared" si="13"/>
        <v>0</v>
      </c>
      <c r="AW13" s="72">
        <f t="shared" si="13"/>
        <v>0</v>
      </c>
      <c r="AX13" s="72">
        <f t="shared" si="13"/>
        <v>0</v>
      </c>
      <c r="AY13" s="72">
        <f t="shared" si="13"/>
        <v>0</v>
      </c>
    </row>
    <row r="14" spans="1:51" x14ac:dyDescent="0.35">
      <c r="A14" s="54">
        <f>PortfolioSummary!A13</f>
        <v>1</v>
      </c>
      <c r="B14" t="str">
        <f>PortfolioSummary!B13</f>
        <v>SI Bonds</v>
      </c>
      <c r="C14">
        <f>PortfolioSummary!C13</f>
        <v>10</v>
      </c>
      <c r="D14">
        <f ca="1">PortfolioSummary!D13</f>
        <v>2020</v>
      </c>
      <c r="E14" s="82">
        <f>PortfolioSummary!E13</f>
        <v>7.4999999999999997E-3</v>
      </c>
      <c r="F14">
        <f>PortfolioSummary!F13</f>
        <v>2033</v>
      </c>
      <c r="G14" s="55">
        <f>PortfolioSummary!G13</f>
        <v>15410880</v>
      </c>
      <c r="H14" s="65">
        <f>PortfolioSummary!H13</f>
        <v>10.5</v>
      </c>
      <c r="J14" s="3">
        <f t="shared" si="10"/>
        <v>9.642753904429977</v>
      </c>
      <c r="K14" s="73"/>
      <c r="L14" s="72">
        <f t="shared" si="14"/>
        <v>57790.799999999996</v>
      </c>
      <c r="M14" s="72">
        <f t="shared" si="11"/>
        <v>57790.799999999996</v>
      </c>
      <c r="N14" s="72">
        <f t="shared" si="11"/>
        <v>57790.799999999996</v>
      </c>
      <c r="O14" s="72">
        <f t="shared" si="11"/>
        <v>57790.799999999996</v>
      </c>
      <c r="P14" s="72">
        <f t="shared" si="11"/>
        <v>57790.799999999996</v>
      </c>
      <c r="Q14" s="72">
        <f t="shared" si="11"/>
        <v>57790.799999999996</v>
      </c>
      <c r="R14" s="72">
        <f t="shared" si="11"/>
        <v>57790.799999999996</v>
      </c>
      <c r="S14" s="72">
        <f t="shared" si="11"/>
        <v>57790.799999999996</v>
      </c>
      <c r="T14" s="72">
        <f t="shared" si="11"/>
        <v>57790.799999999996</v>
      </c>
      <c r="U14" s="72">
        <f t="shared" si="11"/>
        <v>57790.799999999996</v>
      </c>
      <c r="V14" s="72">
        <f t="shared" si="11"/>
        <v>57790.799999999996</v>
      </c>
      <c r="W14" s="72">
        <f t="shared" si="11"/>
        <v>57790.799999999996</v>
      </c>
      <c r="X14" s="72">
        <f t="shared" si="11"/>
        <v>57790.799999999996</v>
      </c>
      <c r="Y14" s="72">
        <f t="shared" si="11"/>
        <v>57790.799999999996</v>
      </c>
      <c r="Z14" s="72">
        <f t="shared" si="11"/>
        <v>57790.799999999996</v>
      </c>
      <c r="AA14" s="72">
        <f t="shared" si="11"/>
        <v>57790.799999999996</v>
      </c>
      <c r="AB14" s="72">
        <f t="shared" si="11"/>
        <v>57790.799999999996</v>
      </c>
      <c r="AC14" s="72">
        <f t="shared" si="12"/>
        <v>57790.799999999996</v>
      </c>
      <c r="AD14" s="72">
        <f t="shared" si="12"/>
        <v>57790.799999999996</v>
      </c>
      <c r="AE14" s="72">
        <f t="shared" si="12"/>
        <v>57790.799999999996</v>
      </c>
      <c r="AF14" s="72">
        <f t="shared" si="12"/>
        <v>15468670.800000001</v>
      </c>
      <c r="AG14" s="72">
        <f t="shared" si="12"/>
        <v>0</v>
      </c>
      <c r="AH14" s="72">
        <f t="shared" si="12"/>
        <v>0</v>
      </c>
      <c r="AI14" s="72">
        <f t="shared" si="12"/>
        <v>0</v>
      </c>
      <c r="AJ14" s="72">
        <f t="shared" si="12"/>
        <v>0</v>
      </c>
      <c r="AK14" s="72">
        <f t="shared" si="12"/>
        <v>0</v>
      </c>
      <c r="AL14" s="72">
        <f t="shared" si="12"/>
        <v>0</v>
      </c>
      <c r="AM14" s="72">
        <f t="shared" si="12"/>
        <v>0</v>
      </c>
      <c r="AN14" s="72">
        <f t="shared" si="12"/>
        <v>0</v>
      </c>
      <c r="AO14" s="72">
        <f t="shared" si="12"/>
        <v>0</v>
      </c>
      <c r="AP14" s="72">
        <f t="shared" si="12"/>
        <v>0</v>
      </c>
      <c r="AQ14" s="72">
        <f t="shared" si="12"/>
        <v>0</v>
      </c>
      <c r="AR14" s="72">
        <f t="shared" si="12"/>
        <v>0</v>
      </c>
      <c r="AS14" s="72">
        <f t="shared" si="13"/>
        <v>0</v>
      </c>
      <c r="AT14" s="72">
        <f t="shared" si="13"/>
        <v>0</v>
      </c>
      <c r="AU14" s="72">
        <f t="shared" si="13"/>
        <v>0</v>
      </c>
      <c r="AV14" s="72">
        <f t="shared" si="13"/>
        <v>0</v>
      </c>
      <c r="AW14" s="72">
        <f t="shared" si="13"/>
        <v>0</v>
      </c>
      <c r="AX14" s="72">
        <f t="shared" si="13"/>
        <v>0</v>
      </c>
      <c r="AY14" s="72">
        <f t="shared" si="13"/>
        <v>0</v>
      </c>
    </row>
    <row r="15" spans="1:51" x14ac:dyDescent="0.35">
      <c r="A15" s="54">
        <f>PortfolioSummary!A14</f>
        <v>2</v>
      </c>
      <c r="B15" t="str">
        <f>PortfolioSummary!B14</f>
        <v>SI Bonds</v>
      </c>
      <c r="C15">
        <f>PortfolioSummary!C14</f>
        <v>11</v>
      </c>
      <c r="D15">
        <f ca="1">PortfolioSummary!D14</f>
        <v>2020</v>
      </c>
      <c r="E15" s="82">
        <f>PortfolioSummary!E14</f>
        <v>7.4999999999999997E-3</v>
      </c>
      <c r="F15">
        <f>PortfolioSummary!F14</f>
        <v>2034</v>
      </c>
      <c r="G15" s="55">
        <f>PortfolioSummary!G14</f>
        <v>479473</v>
      </c>
      <c r="H15" s="65">
        <f>PortfolioSummary!H14</f>
        <v>11.5</v>
      </c>
      <c r="J15" s="3">
        <f t="shared" si="10"/>
        <v>10.502273677895715</v>
      </c>
      <c r="K15" s="73"/>
      <c r="L15" s="72">
        <f t="shared" si="14"/>
        <v>1798.0237499999998</v>
      </c>
      <c r="M15" s="72">
        <f t="shared" si="11"/>
        <v>1798.0237499999998</v>
      </c>
      <c r="N15" s="72">
        <f t="shared" si="11"/>
        <v>1798.0237499999998</v>
      </c>
      <c r="O15" s="72">
        <f t="shared" si="11"/>
        <v>1798.0237499999998</v>
      </c>
      <c r="P15" s="72">
        <f t="shared" si="11"/>
        <v>1798.0237499999998</v>
      </c>
      <c r="Q15" s="72">
        <f t="shared" si="11"/>
        <v>1798.0237499999998</v>
      </c>
      <c r="R15" s="72">
        <f t="shared" si="11"/>
        <v>1798.0237499999998</v>
      </c>
      <c r="S15" s="72">
        <f t="shared" si="11"/>
        <v>1798.0237499999998</v>
      </c>
      <c r="T15" s="72">
        <f t="shared" si="11"/>
        <v>1798.0237499999998</v>
      </c>
      <c r="U15" s="72">
        <f t="shared" si="11"/>
        <v>1798.0237499999998</v>
      </c>
      <c r="V15" s="72">
        <f t="shared" si="11"/>
        <v>1798.0237499999998</v>
      </c>
      <c r="W15" s="72">
        <f t="shared" si="11"/>
        <v>1798.0237499999998</v>
      </c>
      <c r="X15" s="72">
        <f t="shared" si="11"/>
        <v>1798.0237499999998</v>
      </c>
      <c r="Y15" s="72">
        <f t="shared" si="11"/>
        <v>1798.0237499999998</v>
      </c>
      <c r="Z15" s="72">
        <f t="shared" si="11"/>
        <v>1798.0237499999998</v>
      </c>
      <c r="AA15" s="72">
        <f t="shared" si="11"/>
        <v>1798.0237499999998</v>
      </c>
      <c r="AB15" s="72">
        <f t="shared" si="11"/>
        <v>1798.0237499999998</v>
      </c>
      <c r="AC15" s="72">
        <f t="shared" si="12"/>
        <v>1798.0237499999998</v>
      </c>
      <c r="AD15" s="72">
        <f t="shared" si="12"/>
        <v>1798.0237499999998</v>
      </c>
      <c r="AE15" s="72">
        <f t="shared" si="12"/>
        <v>1798.0237499999998</v>
      </c>
      <c r="AF15" s="72">
        <f t="shared" si="12"/>
        <v>1798.0237499999998</v>
      </c>
      <c r="AG15" s="72">
        <f t="shared" si="12"/>
        <v>1798.0237499999998</v>
      </c>
      <c r="AH15" s="72">
        <f t="shared" si="12"/>
        <v>481271.02374999999</v>
      </c>
      <c r="AI15" s="72">
        <f t="shared" si="12"/>
        <v>0</v>
      </c>
      <c r="AJ15" s="72">
        <f t="shared" si="12"/>
        <v>0</v>
      </c>
      <c r="AK15" s="72">
        <f t="shared" si="12"/>
        <v>0</v>
      </c>
      <c r="AL15" s="72">
        <f t="shared" si="12"/>
        <v>0</v>
      </c>
      <c r="AM15" s="72">
        <f t="shared" si="12"/>
        <v>0</v>
      </c>
      <c r="AN15" s="72">
        <f t="shared" si="12"/>
        <v>0</v>
      </c>
      <c r="AO15" s="72">
        <f t="shared" si="12"/>
        <v>0</v>
      </c>
      <c r="AP15" s="72">
        <f t="shared" si="12"/>
        <v>0</v>
      </c>
      <c r="AQ15" s="72">
        <f t="shared" si="12"/>
        <v>0</v>
      </c>
      <c r="AR15" s="72">
        <f t="shared" si="12"/>
        <v>0</v>
      </c>
      <c r="AS15" s="72">
        <f t="shared" si="13"/>
        <v>0</v>
      </c>
      <c r="AT15" s="72">
        <f t="shared" si="13"/>
        <v>0</v>
      </c>
      <c r="AU15" s="72">
        <f t="shared" si="13"/>
        <v>0</v>
      </c>
      <c r="AV15" s="72">
        <f t="shared" si="13"/>
        <v>0</v>
      </c>
      <c r="AW15" s="72">
        <f t="shared" si="13"/>
        <v>0</v>
      </c>
      <c r="AX15" s="72">
        <f t="shared" si="13"/>
        <v>0</v>
      </c>
      <c r="AY15" s="72">
        <f t="shared" si="13"/>
        <v>0</v>
      </c>
    </row>
    <row r="16" spans="1:51" x14ac:dyDescent="0.35">
      <c r="A16" s="54">
        <f>PortfolioSummary!A15</f>
        <v>2</v>
      </c>
      <c r="B16" t="str">
        <f>PortfolioSummary!B15</f>
        <v>SI Bonds</v>
      </c>
      <c r="C16">
        <f>PortfolioSummary!C15</f>
        <v>12</v>
      </c>
      <c r="D16">
        <f ca="1">PortfolioSummary!D15</f>
        <v>2020</v>
      </c>
      <c r="E16" s="82">
        <f>PortfolioSummary!E15</f>
        <v>7.4999999999999997E-3</v>
      </c>
      <c r="F16">
        <f>PortfolioSummary!F15</f>
        <v>2035</v>
      </c>
      <c r="G16" s="55">
        <f>PortfolioSummary!G15</f>
        <v>5348270</v>
      </c>
      <c r="H16" s="65">
        <f>PortfolioSummary!H15</f>
        <v>12.5</v>
      </c>
      <c r="J16" s="3">
        <f t="shared" si="10"/>
        <v>11.349712232095717</v>
      </c>
      <c r="K16" s="73"/>
      <c r="L16" s="72">
        <f t="shared" si="14"/>
        <v>20056.012500000001</v>
      </c>
      <c r="M16" s="72">
        <f t="shared" si="11"/>
        <v>20056.012500000001</v>
      </c>
      <c r="N16" s="72">
        <f t="shared" si="11"/>
        <v>20056.012500000001</v>
      </c>
      <c r="O16" s="72">
        <f t="shared" si="11"/>
        <v>20056.012500000001</v>
      </c>
      <c r="P16" s="72">
        <f t="shared" si="11"/>
        <v>20056.012500000001</v>
      </c>
      <c r="Q16" s="72">
        <f t="shared" si="11"/>
        <v>20056.012500000001</v>
      </c>
      <c r="R16" s="72">
        <f t="shared" si="11"/>
        <v>20056.012500000001</v>
      </c>
      <c r="S16" s="72">
        <f t="shared" si="11"/>
        <v>20056.012500000001</v>
      </c>
      <c r="T16" s="72">
        <f t="shared" si="11"/>
        <v>20056.012500000001</v>
      </c>
      <c r="U16" s="72">
        <f t="shared" si="11"/>
        <v>20056.012500000001</v>
      </c>
      <c r="V16" s="72">
        <f t="shared" si="11"/>
        <v>20056.012500000001</v>
      </c>
      <c r="W16" s="72">
        <f t="shared" si="11"/>
        <v>20056.012500000001</v>
      </c>
      <c r="X16" s="72">
        <f t="shared" si="11"/>
        <v>20056.012500000001</v>
      </c>
      <c r="Y16" s="72">
        <f t="shared" si="11"/>
        <v>20056.012500000001</v>
      </c>
      <c r="Z16" s="72">
        <f t="shared" si="11"/>
        <v>20056.012500000001</v>
      </c>
      <c r="AA16" s="72">
        <f t="shared" si="11"/>
        <v>20056.012500000001</v>
      </c>
      <c r="AB16" s="72">
        <f t="shared" si="11"/>
        <v>20056.012500000001</v>
      </c>
      <c r="AC16" s="72">
        <f t="shared" si="12"/>
        <v>20056.012500000001</v>
      </c>
      <c r="AD16" s="72">
        <f t="shared" si="12"/>
        <v>20056.012500000001</v>
      </c>
      <c r="AE16" s="72">
        <f t="shared" si="12"/>
        <v>20056.012500000001</v>
      </c>
      <c r="AF16" s="72">
        <f t="shared" si="12"/>
        <v>20056.012500000001</v>
      </c>
      <c r="AG16" s="72">
        <f t="shared" si="12"/>
        <v>20056.012500000001</v>
      </c>
      <c r="AH16" s="72">
        <f t="shared" si="12"/>
        <v>20056.012500000001</v>
      </c>
      <c r="AI16" s="72">
        <f t="shared" si="12"/>
        <v>20056.012500000001</v>
      </c>
      <c r="AJ16" s="72">
        <f t="shared" si="12"/>
        <v>5368326.0125000002</v>
      </c>
      <c r="AK16" s="72">
        <f t="shared" si="12"/>
        <v>0</v>
      </c>
      <c r="AL16" s="72">
        <f t="shared" si="12"/>
        <v>0</v>
      </c>
      <c r="AM16" s="72">
        <f t="shared" si="12"/>
        <v>0</v>
      </c>
      <c r="AN16" s="72">
        <f t="shared" si="12"/>
        <v>0</v>
      </c>
      <c r="AO16" s="72">
        <f t="shared" si="12"/>
        <v>0</v>
      </c>
      <c r="AP16" s="72">
        <f t="shared" si="12"/>
        <v>0</v>
      </c>
      <c r="AQ16" s="72">
        <f t="shared" si="12"/>
        <v>0</v>
      </c>
      <c r="AR16" s="72">
        <f t="shared" si="12"/>
        <v>0</v>
      </c>
      <c r="AS16" s="72">
        <f t="shared" si="13"/>
        <v>0</v>
      </c>
      <c r="AT16" s="72">
        <f t="shared" si="13"/>
        <v>0</v>
      </c>
      <c r="AU16" s="72">
        <f t="shared" si="13"/>
        <v>0</v>
      </c>
      <c r="AV16" s="72">
        <f t="shared" si="13"/>
        <v>0</v>
      </c>
      <c r="AW16" s="72">
        <f t="shared" si="13"/>
        <v>0</v>
      </c>
      <c r="AX16" s="72">
        <f t="shared" si="13"/>
        <v>0</v>
      </c>
      <c r="AY16" s="72">
        <f t="shared" si="13"/>
        <v>0</v>
      </c>
    </row>
    <row r="17" spans="1:51" x14ac:dyDescent="0.35">
      <c r="A17" s="54">
        <f>PortfolioSummary!A16</f>
        <v>3</v>
      </c>
      <c r="B17" t="str">
        <f>PortfolioSummary!B16</f>
        <v>SI Bonds</v>
      </c>
      <c r="C17">
        <f>PortfolioSummary!C16</f>
        <v>13</v>
      </c>
      <c r="D17">
        <f ca="1">PortfolioSummary!D16</f>
        <v>2012</v>
      </c>
      <c r="E17" s="82">
        <f>PortfolioSummary!E16</f>
        <v>1.375E-2</v>
      </c>
      <c r="F17">
        <f>PortfolioSummary!F16</f>
        <v>2024</v>
      </c>
      <c r="G17" s="55">
        <f>PortfolioSummary!G16</f>
        <v>6693020</v>
      </c>
      <c r="H17" s="65">
        <f>PortfolioSummary!H16</f>
        <v>1.5</v>
      </c>
      <c r="J17" s="3">
        <f t="shared" si="10"/>
        <v>1.4322730367724184</v>
      </c>
      <c r="K17" s="73"/>
      <c r="L17" s="72">
        <f t="shared" si="14"/>
        <v>46014.512499999997</v>
      </c>
      <c r="M17" s="72">
        <f t="shared" si="11"/>
        <v>46014.512499999997</v>
      </c>
      <c r="N17" s="72">
        <f t="shared" si="11"/>
        <v>6739034.5125000002</v>
      </c>
      <c r="O17" s="72">
        <f t="shared" si="11"/>
        <v>0</v>
      </c>
      <c r="P17" s="72">
        <f t="shared" si="11"/>
        <v>0</v>
      </c>
      <c r="Q17" s="72">
        <f t="shared" si="11"/>
        <v>0</v>
      </c>
      <c r="R17" s="72">
        <f t="shared" si="11"/>
        <v>0</v>
      </c>
      <c r="S17" s="72">
        <f t="shared" si="11"/>
        <v>0</v>
      </c>
      <c r="T17" s="72">
        <f t="shared" si="11"/>
        <v>0</v>
      </c>
      <c r="U17" s="72">
        <f t="shared" si="11"/>
        <v>0</v>
      </c>
      <c r="V17" s="72">
        <f t="shared" si="11"/>
        <v>0</v>
      </c>
      <c r="W17" s="72">
        <f t="shared" si="11"/>
        <v>0</v>
      </c>
      <c r="X17" s="72">
        <f t="shared" si="11"/>
        <v>0</v>
      </c>
      <c r="Y17" s="72">
        <f t="shared" si="11"/>
        <v>0</v>
      </c>
      <c r="Z17" s="72">
        <f t="shared" si="11"/>
        <v>0</v>
      </c>
      <c r="AA17" s="72">
        <f t="shared" si="11"/>
        <v>0</v>
      </c>
      <c r="AB17" s="72">
        <f t="shared" si="11"/>
        <v>0</v>
      </c>
      <c r="AC17" s="72">
        <f t="shared" si="12"/>
        <v>0</v>
      </c>
      <c r="AD17" s="72">
        <f t="shared" si="12"/>
        <v>0</v>
      </c>
      <c r="AE17" s="72">
        <f t="shared" si="12"/>
        <v>0</v>
      </c>
      <c r="AF17" s="72">
        <f t="shared" si="12"/>
        <v>0</v>
      </c>
      <c r="AG17" s="72">
        <f t="shared" si="12"/>
        <v>0</v>
      </c>
      <c r="AH17" s="72">
        <f t="shared" si="12"/>
        <v>0</v>
      </c>
      <c r="AI17" s="72">
        <f t="shared" si="12"/>
        <v>0</v>
      </c>
      <c r="AJ17" s="72">
        <f t="shared" si="12"/>
        <v>0</v>
      </c>
      <c r="AK17" s="72">
        <f t="shared" si="12"/>
        <v>0</v>
      </c>
      <c r="AL17" s="72">
        <f t="shared" si="12"/>
        <v>0</v>
      </c>
      <c r="AM17" s="72">
        <f t="shared" si="12"/>
        <v>0</v>
      </c>
      <c r="AN17" s="72">
        <f t="shared" si="12"/>
        <v>0</v>
      </c>
      <c r="AO17" s="72">
        <f t="shared" si="12"/>
        <v>0</v>
      </c>
      <c r="AP17" s="72">
        <f t="shared" si="12"/>
        <v>0</v>
      </c>
      <c r="AQ17" s="72">
        <f t="shared" si="12"/>
        <v>0</v>
      </c>
      <c r="AR17" s="72">
        <f t="shared" si="12"/>
        <v>0</v>
      </c>
      <c r="AS17" s="72">
        <f t="shared" si="13"/>
        <v>0</v>
      </c>
      <c r="AT17" s="72">
        <f t="shared" si="13"/>
        <v>0</v>
      </c>
      <c r="AU17" s="72">
        <f t="shared" si="13"/>
        <v>0</v>
      </c>
      <c r="AV17" s="72">
        <f t="shared" si="13"/>
        <v>0</v>
      </c>
      <c r="AW17" s="72">
        <f t="shared" si="13"/>
        <v>0</v>
      </c>
      <c r="AX17" s="72">
        <f t="shared" si="13"/>
        <v>0</v>
      </c>
      <c r="AY17" s="72">
        <f t="shared" si="13"/>
        <v>0</v>
      </c>
    </row>
    <row r="18" spans="1:51" x14ac:dyDescent="0.35">
      <c r="A18" s="54">
        <f>PortfolioSummary!A17</f>
        <v>3</v>
      </c>
      <c r="B18" t="str">
        <f>PortfolioSummary!B17</f>
        <v>SI Bonds</v>
      </c>
      <c r="C18">
        <f>PortfolioSummary!C17</f>
        <v>14</v>
      </c>
      <c r="D18">
        <f ca="1">PortfolioSummary!D17</f>
        <v>2012</v>
      </c>
      <c r="E18" s="82">
        <f>PortfolioSummary!E17</f>
        <v>1.375E-2</v>
      </c>
      <c r="F18">
        <f>PortfolioSummary!F17</f>
        <v>2025</v>
      </c>
      <c r="G18" s="55">
        <f>PortfolioSummary!G17</f>
        <v>6693020</v>
      </c>
      <c r="H18" s="65">
        <f>PortfolioSummary!H17</f>
        <v>2.5</v>
      </c>
      <c r="J18" s="3">
        <f t="shared" si="10"/>
        <v>2.3699943475549774</v>
      </c>
      <c r="K18" s="73"/>
      <c r="L18" s="72">
        <f t="shared" si="14"/>
        <v>46014.512499999997</v>
      </c>
      <c r="M18" s="72">
        <f t="shared" si="11"/>
        <v>46014.512499999997</v>
      </c>
      <c r="N18" s="72">
        <f t="shared" si="11"/>
        <v>46014.512499999997</v>
      </c>
      <c r="O18" s="72">
        <f t="shared" si="11"/>
        <v>46014.512499999997</v>
      </c>
      <c r="P18" s="72">
        <f t="shared" si="11"/>
        <v>6739034.5125000002</v>
      </c>
      <c r="Q18" s="72">
        <f t="shared" si="11"/>
        <v>0</v>
      </c>
      <c r="R18" s="72">
        <f t="shared" si="11"/>
        <v>0</v>
      </c>
      <c r="S18" s="72">
        <f t="shared" si="11"/>
        <v>0</v>
      </c>
      <c r="T18" s="72">
        <f t="shared" si="11"/>
        <v>0</v>
      </c>
      <c r="U18" s="72">
        <f t="shared" si="11"/>
        <v>0</v>
      </c>
      <c r="V18" s="72">
        <f t="shared" si="11"/>
        <v>0</v>
      </c>
      <c r="W18" s="72">
        <f t="shared" si="11"/>
        <v>0</v>
      </c>
      <c r="X18" s="72">
        <f t="shared" si="11"/>
        <v>0</v>
      </c>
      <c r="Y18" s="72">
        <f t="shared" si="11"/>
        <v>0</v>
      </c>
      <c r="Z18" s="72">
        <f t="shared" si="11"/>
        <v>0</v>
      </c>
      <c r="AA18" s="72">
        <f t="shared" si="11"/>
        <v>0</v>
      </c>
      <c r="AB18" s="72">
        <f t="shared" si="11"/>
        <v>0</v>
      </c>
      <c r="AC18" s="72">
        <f t="shared" si="12"/>
        <v>0</v>
      </c>
      <c r="AD18" s="72">
        <f t="shared" si="12"/>
        <v>0</v>
      </c>
      <c r="AE18" s="72">
        <f t="shared" si="12"/>
        <v>0</v>
      </c>
      <c r="AF18" s="72">
        <f t="shared" si="12"/>
        <v>0</v>
      </c>
      <c r="AG18" s="72">
        <f t="shared" si="12"/>
        <v>0</v>
      </c>
      <c r="AH18" s="72">
        <f t="shared" si="12"/>
        <v>0</v>
      </c>
      <c r="AI18" s="72">
        <f t="shared" si="12"/>
        <v>0</v>
      </c>
      <c r="AJ18" s="72">
        <f t="shared" si="12"/>
        <v>0</v>
      </c>
      <c r="AK18" s="72">
        <f t="shared" si="12"/>
        <v>0</v>
      </c>
      <c r="AL18" s="72">
        <f t="shared" si="12"/>
        <v>0</v>
      </c>
      <c r="AM18" s="72">
        <f t="shared" si="12"/>
        <v>0</v>
      </c>
      <c r="AN18" s="72">
        <f t="shared" si="12"/>
        <v>0</v>
      </c>
      <c r="AO18" s="72">
        <f t="shared" si="12"/>
        <v>0</v>
      </c>
      <c r="AP18" s="72">
        <f t="shared" si="12"/>
        <v>0</v>
      </c>
      <c r="AQ18" s="72">
        <f t="shared" si="12"/>
        <v>0</v>
      </c>
      <c r="AR18" s="72">
        <f t="shared" si="12"/>
        <v>0</v>
      </c>
      <c r="AS18" s="72">
        <f t="shared" si="13"/>
        <v>0</v>
      </c>
      <c r="AT18" s="72">
        <f t="shared" si="13"/>
        <v>0</v>
      </c>
      <c r="AU18" s="72">
        <f t="shared" si="13"/>
        <v>0</v>
      </c>
      <c r="AV18" s="72">
        <f t="shared" si="13"/>
        <v>0</v>
      </c>
      <c r="AW18" s="72">
        <f t="shared" si="13"/>
        <v>0</v>
      </c>
      <c r="AX18" s="72">
        <f t="shared" si="13"/>
        <v>0</v>
      </c>
      <c r="AY18" s="72">
        <f t="shared" si="13"/>
        <v>0</v>
      </c>
    </row>
    <row r="19" spans="1:51" x14ac:dyDescent="0.35">
      <c r="A19" s="54">
        <f>PortfolioSummary!A18</f>
        <v>3</v>
      </c>
      <c r="B19" t="str">
        <f>PortfolioSummary!B18</f>
        <v>SI Bonds</v>
      </c>
      <c r="C19">
        <f>PortfolioSummary!C18</f>
        <v>15</v>
      </c>
      <c r="D19">
        <f ca="1">PortfolioSummary!D18</f>
        <v>2012</v>
      </c>
      <c r="E19" s="82">
        <f>PortfolioSummary!E18</f>
        <v>1.375E-2</v>
      </c>
      <c r="F19">
        <f>PortfolioSummary!F18</f>
        <v>2026</v>
      </c>
      <c r="G19" s="55">
        <f>PortfolioSummary!G18</f>
        <v>6693019</v>
      </c>
      <c r="H19" s="65">
        <f>PortfolioSummary!H18</f>
        <v>3.5</v>
      </c>
      <c r="J19" s="3">
        <f t="shared" si="10"/>
        <v>3.2934591329264138</v>
      </c>
      <c r="K19" s="73"/>
      <c r="L19" s="72">
        <f t="shared" si="14"/>
        <v>46014.505624999998</v>
      </c>
      <c r="M19" s="72">
        <f t="shared" si="11"/>
        <v>46014.505624999998</v>
      </c>
      <c r="N19" s="72">
        <f t="shared" si="11"/>
        <v>46014.505624999998</v>
      </c>
      <c r="O19" s="72">
        <f t="shared" si="11"/>
        <v>46014.505624999998</v>
      </c>
      <c r="P19" s="72">
        <f t="shared" si="11"/>
        <v>46014.505624999998</v>
      </c>
      <c r="Q19" s="72">
        <f t="shared" si="11"/>
        <v>46014.505624999998</v>
      </c>
      <c r="R19" s="72">
        <f t="shared" si="11"/>
        <v>6739033.5056250002</v>
      </c>
      <c r="S19" s="72">
        <f t="shared" si="11"/>
        <v>0</v>
      </c>
      <c r="T19" s="72">
        <f t="shared" si="11"/>
        <v>0</v>
      </c>
      <c r="U19" s="72">
        <f t="shared" si="11"/>
        <v>0</v>
      </c>
      <c r="V19" s="72">
        <f t="shared" si="11"/>
        <v>0</v>
      </c>
      <c r="W19" s="72">
        <f t="shared" si="11"/>
        <v>0</v>
      </c>
      <c r="X19" s="72">
        <f t="shared" si="11"/>
        <v>0</v>
      </c>
      <c r="Y19" s="72">
        <f t="shared" si="11"/>
        <v>0</v>
      </c>
      <c r="Z19" s="72">
        <f t="shared" si="11"/>
        <v>0</v>
      </c>
      <c r="AA19" s="72">
        <f t="shared" si="11"/>
        <v>0</v>
      </c>
      <c r="AB19" s="72">
        <f t="shared" si="11"/>
        <v>0</v>
      </c>
      <c r="AC19" s="72">
        <f t="shared" si="12"/>
        <v>0</v>
      </c>
      <c r="AD19" s="72">
        <f t="shared" si="12"/>
        <v>0</v>
      </c>
      <c r="AE19" s="72">
        <f t="shared" si="12"/>
        <v>0</v>
      </c>
      <c r="AF19" s="72">
        <f t="shared" si="12"/>
        <v>0</v>
      </c>
      <c r="AG19" s="72">
        <f t="shared" si="12"/>
        <v>0</v>
      </c>
      <c r="AH19" s="72">
        <f t="shared" si="12"/>
        <v>0</v>
      </c>
      <c r="AI19" s="72">
        <f t="shared" si="12"/>
        <v>0</v>
      </c>
      <c r="AJ19" s="72">
        <f t="shared" si="12"/>
        <v>0</v>
      </c>
      <c r="AK19" s="72">
        <f t="shared" si="12"/>
        <v>0</v>
      </c>
      <c r="AL19" s="72">
        <f t="shared" si="12"/>
        <v>0</v>
      </c>
      <c r="AM19" s="72">
        <f t="shared" si="12"/>
        <v>0</v>
      </c>
      <c r="AN19" s="72">
        <f t="shared" si="12"/>
        <v>0</v>
      </c>
      <c r="AO19" s="72">
        <f t="shared" si="12"/>
        <v>0</v>
      </c>
      <c r="AP19" s="72">
        <f t="shared" si="12"/>
        <v>0</v>
      </c>
      <c r="AQ19" s="72">
        <f t="shared" si="12"/>
        <v>0</v>
      </c>
      <c r="AR19" s="72">
        <f t="shared" si="12"/>
        <v>0</v>
      </c>
      <c r="AS19" s="72">
        <f t="shared" si="13"/>
        <v>0</v>
      </c>
      <c r="AT19" s="72">
        <f t="shared" si="13"/>
        <v>0</v>
      </c>
      <c r="AU19" s="72">
        <f t="shared" si="13"/>
        <v>0</v>
      </c>
      <c r="AV19" s="72">
        <f t="shared" si="13"/>
        <v>0</v>
      </c>
      <c r="AW19" s="72">
        <f t="shared" si="13"/>
        <v>0</v>
      </c>
      <c r="AX19" s="72">
        <f t="shared" si="13"/>
        <v>0</v>
      </c>
      <c r="AY19" s="72">
        <f t="shared" si="13"/>
        <v>0</v>
      </c>
    </row>
    <row r="20" spans="1:51" x14ac:dyDescent="0.35">
      <c r="A20" s="54">
        <f>PortfolioSummary!A19</f>
        <v>3</v>
      </c>
      <c r="B20" t="str">
        <f>PortfolioSummary!B19</f>
        <v>SI Bonds</v>
      </c>
      <c r="C20">
        <f>PortfolioSummary!C19</f>
        <v>16</v>
      </c>
      <c r="D20">
        <f ca="1">PortfolioSummary!D19</f>
        <v>2012</v>
      </c>
      <c r="E20" s="82">
        <f>PortfolioSummary!E19</f>
        <v>1.375E-2</v>
      </c>
      <c r="F20">
        <f>PortfolioSummary!F19</f>
        <v>2027</v>
      </c>
      <c r="G20" s="55">
        <f>PortfolioSummary!G19</f>
        <v>173240401</v>
      </c>
      <c r="H20" s="65">
        <f>PortfolioSummary!H19</f>
        <v>4.5</v>
      </c>
      <c r="J20" s="3">
        <f t="shared" si="10"/>
        <v>4.202205719802671</v>
      </c>
      <c r="K20" s="73"/>
      <c r="L20" s="72">
        <f t="shared" si="14"/>
        <v>1191027.756875</v>
      </c>
      <c r="M20" s="72">
        <f t="shared" si="11"/>
        <v>1191027.756875</v>
      </c>
      <c r="N20" s="72">
        <f t="shared" si="11"/>
        <v>1191027.756875</v>
      </c>
      <c r="O20" s="72">
        <f t="shared" si="11"/>
        <v>1191027.756875</v>
      </c>
      <c r="P20" s="72">
        <f t="shared" si="11"/>
        <v>1191027.756875</v>
      </c>
      <c r="Q20" s="72">
        <f t="shared" si="11"/>
        <v>1191027.756875</v>
      </c>
      <c r="R20" s="72">
        <f t="shared" si="11"/>
        <v>1191027.756875</v>
      </c>
      <c r="S20" s="72">
        <f t="shared" si="11"/>
        <v>1191027.756875</v>
      </c>
      <c r="T20" s="72">
        <f t="shared" si="11"/>
        <v>174431428.75687501</v>
      </c>
      <c r="U20" s="72">
        <f t="shared" si="11"/>
        <v>0</v>
      </c>
      <c r="V20" s="72">
        <f t="shared" si="11"/>
        <v>0</v>
      </c>
      <c r="W20" s="72">
        <f t="shared" si="11"/>
        <v>0</v>
      </c>
      <c r="X20" s="72">
        <f t="shared" si="11"/>
        <v>0</v>
      </c>
      <c r="Y20" s="72">
        <f t="shared" si="11"/>
        <v>0</v>
      </c>
      <c r="Z20" s="72">
        <f t="shared" si="11"/>
        <v>0</v>
      </c>
      <c r="AA20" s="72">
        <f t="shared" si="11"/>
        <v>0</v>
      </c>
      <c r="AB20" s="72">
        <f t="shared" ref="AB20:AQ35" si="15">$G20*$E20/2*IF(AB$1&lt;=$H20, 1, 0)+$G20*IF(AB$1=$H20, 1, 0)</f>
        <v>0</v>
      </c>
      <c r="AC20" s="72">
        <f t="shared" si="12"/>
        <v>0</v>
      </c>
      <c r="AD20" s="72">
        <f t="shared" si="12"/>
        <v>0</v>
      </c>
      <c r="AE20" s="72">
        <f t="shared" si="12"/>
        <v>0</v>
      </c>
      <c r="AF20" s="72">
        <f t="shared" si="12"/>
        <v>0</v>
      </c>
      <c r="AG20" s="72">
        <f t="shared" si="12"/>
        <v>0</v>
      </c>
      <c r="AH20" s="72">
        <f t="shared" si="12"/>
        <v>0</v>
      </c>
      <c r="AI20" s="72">
        <f t="shared" si="12"/>
        <v>0</v>
      </c>
      <c r="AJ20" s="72">
        <f t="shared" si="12"/>
        <v>0</v>
      </c>
      <c r="AK20" s="72">
        <f t="shared" si="12"/>
        <v>0</v>
      </c>
      <c r="AL20" s="72">
        <f t="shared" si="12"/>
        <v>0</v>
      </c>
      <c r="AM20" s="72">
        <f t="shared" si="12"/>
        <v>0</v>
      </c>
      <c r="AN20" s="72">
        <f t="shared" si="12"/>
        <v>0</v>
      </c>
      <c r="AO20" s="72">
        <f t="shared" si="12"/>
        <v>0</v>
      </c>
      <c r="AP20" s="72">
        <f t="shared" si="12"/>
        <v>0</v>
      </c>
      <c r="AQ20" s="72">
        <f t="shared" si="12"/>
        <v>0</v>
      </c>
      <c r="AR20" s="72">
        <f t="shared" ref="AR20:AY35" si="16">$G20*$E20/2*IF(AR$1&lt;=$H20, 1, 0)+$G20*IF(AR$1=$H20, 1, 0)</f>
        <v>0</v>
      </c>
      <c r="AS20" s="72">
        <f t="shared" si="13"/>
        <v>0</v>
      </c>
      <c r="AT20" s="72">
        <f t="shared" si="13"/>
        <v>0</v>
      </c>
      <c r="AU20" s="72">
        <f t="shared" si="13"/>
        <v>0</v>
      </c>
      <c r="AV20" s="72">
        <f t="shared" si="13"/>
        <v>0</v>
      </c>
      <c r="AW20" s="72">
        <f t="shared" si="13"/>
        <v>0</v>
      </c>
      <c r="AX20" s="72">
        <f t="shared" si="13"/>
        <v>0</v>
      </c>
      <c r="AY20" s="72">
        <f t="shared" si="13"/>
        <v>0</v>
      </c>
    </row>
    <row r="21" spans="1:51" x14ac:dyDescent="0.35">
      <c r="A21" s="54">
        <f>PortfolioSummary!A20</f>
        <v>4</v>
      </c>
      <c r="B21" t="str">
        <f>PortfolioSummary!B20</f>
        <v>SI Bonds</v>
      </c>
      <c r="C21">
        <f>PortfolioSummary!C20</f>
        <v>17</v>
      </c>
      <c r="D21">
        <f ca="1">PortfolioSummary!D20</f>
        <v>2021</v>
      </c>
      <c r="E21" s="82">
        <f>PortfolioSummary!E20</f>
        <v>1.4999999999999999E-2</v>
      </c>
      <c r="F21">
        <f>PortfolioSummary!F20</f>
        <v>2024</v>
      </c>
      <c r="G21" s="55">
        <f>PortfolioSummary!G20</f>
        <v>12837057</v>
      </c>
      <c r="H21" s="65">
        <f>PortfolioSummary!H20</f>
        <v>1.5</v>
      </c>
      <c r="J21" s="3">
        <f t="shared" si="10"/>
        <v>1.4313812603181832</v>
      </c>
      <c r="K21" s="73"/>
      <c r="L21" s="72">
        <f t="shared" si="14"/>
        <v>96277.927499999991</v>
      </c>
      <c r="M21" s="72">
        <f t="shared" si="14"/>
        <v>96277.927499999991</v>
      </c>
      <c r="N21" s="72">
        <f t="shared" si="14"/>
        <v>12933334.9275</v>
      </c>
      <c r="O21" s="72">
        <f t="shared" si="14"/>
        <v>0</v>
      </c>
      <c r="P21" s="72">
        <f t="shared" si="14"/>
        <v>0</v>
      </c>
      <c r="Q21" s="72">
        <f t="shared" si="14"/>
        <v>0</v>
      </c>
      <c r="R21" s="72">
        <f t="shared" si="14"/>
        <v>0</v>
      </c>
      <c r="S21" s="72">
        <f t="shared" si="14"/>
        <v>0</v>
      </c>
      <c r="T21" s="72">
        <f t="shared" si="14"/>
        <v>0</v>
      </c>
      <c r="U21" s="72">
        <f t="shared" si="14"/>
        <v>0</v>
      </c>
      <c r="V21" s="72">
        <f t="shared" si="14"/>
        <v>0</v>
      </c>
      <c r="W21" s="72">
        <f t="shared" si="14"/>
        <v>0</v>
      </c>
      <c r="X21" s="72">
        <f t="shared" si="14"/>
        <v>0</v>
      </c>
      <c r="Y21" s="72">
        <f t="shared" si="14"/>
        <v>0</v>
      </c>
      <c r="Z21" s="72">
        <f t="shared" si="14"/>
        <v>0</v>
      </c>
      <c r="AA21" s="72">
        <f t="shared" si="14"/>
        <v>0</v>
      </c>
      <c r="AB21" s="72">
        <f t="shared" si="15"/>
        <v>0</v>
      </c>
      <c r="AC21" s="72">
        <f t="shared" si="15"/>
        <v>0</v>
      </c>
      <c r="AD21" s="72">
        <f t="shared" si="15"/>
        <v>0</v>
      </c>
      <c r="AE21" s="72">
        <f t="shared" si="15"/>
        <v>0</v>
      </c>
      <c r="AF21" s="72">
        <f t="shared" si="15"/>
        <v>0</v>
      </c>
      <c r="AG21" s="72">
        <f t="shared" si="15"/>
        <v>0</v>
      </c>
      <c r="AH21" s="72">
        <f t="shared" si="15"/>
        <v>0</v>
      </c>
      <c r="AI21" s="72">
        <f t="shared" si="15"/>
        <v>0</v>
      </c>
      <c r="AJ21" s="72">
        <f t="shared" si="15"/>
        <v>0</v>
      </c>
      <c r="AK21" s="72">
        <f t="shared" si="15"/>
        <v>0</v>
      </c>
      <c r="AL21" s="72">
        <f t="shared" si="15"/>
        <v>0</v>
      </c>
      <c r="AM21" s="72">
        <f t="shared" si="15"/>
        <v>0</v>
      </c>
      <c r="AN21" s="72">
        <f t="shared" si="15"/>
        <v>0</v>
      </c>
      <c r="AO21" s="72">
        <f t="shared" si="15"/>
        <v>0</v>
      </c>
      <c r="AP21" s="72">
        <f t="shared" si="15"/>
        <v>0</v>
      </c>
      <c r="AQ21" s="72">
        <f t="shared" si="15"/>
        <v>0</v>
      </c>
      <c r="AR21" s="72">
        <f t="shared" si="16"/>
        <v>0</v>
      </c>
      <c r="AS21" s="72">
        <f t="shared" si="16"/>
        <v>0</v>
      </c>
      <c r="AT21" s="72">
        <f t="shared" si="16"/>
        <v>0</v>
      </c>
      <c r="AU21" s="72">
        <f t="shared" si="16"/>
        <v>0</v>
      </c>
      <c r="AV21" s="72">
        <f t="shared" si="16"/>
        <v>0</v>
      </c>
      <c r="AW21" s="72">
        <f t="shared" si="16"/>
        <v>0</v>
      </c>
      <c r="AX21" s="72">
        <f t="shared" si="16"/>
        <v>0</v>
      </c>
      <c r="AY21" s="72">
        <f t="shared" si="16"/>
        <v>0</v>
      </c>
    </row>
    <row r="22" spans="1:51" x14ac:dyDescent="0.35">
      <c r="A22" s="54">
        <f>PortfolioSummary!A21</f>
        <v>4</v>
      </c>
      <c r="B22" t="str">
        <f>PortfolioSummary!B21</f>
        <v>SI Bonds</v>
      </c>
      <c r="C22">
        <f>PortfolioSummary!C21</f>
        <v>18</v>
      </c>
      <c r="D22">
        <f ca="1">PortfolioSummary!D21</f>
        <v>2021</v>
      </c>
      <c r="E22" s="82">
        <f>PortfolioSummary!E21</f>
        <v>1.4999999999999999E-2</v>
      </c>
      <c r="F22">
        <f>PortfolioSummary!F21</f>
        <v>2025</v>
      </c>
      <c r="G22" s="55">
        <f>PortfolioSummary!G21</f>
        <v>12837057</v>
      </c>
      <c r="H22" s="65">
        <f>PortfolioSummary!H21</f>
        <v>2.5</v>
      </c>
      <c r="J22" s="3">
        <f t="shared" si="10"/>
        <v>2.3670324683362796</v>
      </c>
      <c r="K22" s="73"/>
      <c r="L22" s="72">
        <f t="shared" ref="L22:AA37" si="17">$G22*$E22/2*IF(L$1&lt;=$H22, 1, 0)+$G22*IF(L$1=$H22, 1, 0)</f>
        <v>96277.927499999991</v>
      </c>
      <c r="M22" s="72">
        <f t="shared" si="17"/>
        <v>96277.927499999991</v>
      </c>
      <c r="N22" s="72">
        <f t="shared" si="17"/>
        <v>96277.927499999991</v>
      </c>
      <c r="O22" s="72">
        <f t="shared" si="17"/>
        <v>96277.927499999991</v>
      </c>
      <c r="P22" s="72">
        <f t="shared" si="17"/>
        <v>12933334.9275</v>
      </c>
      <c r="Q22" s="72">
        <f t="shared" si="17"/>
        <v>0</v>
      </c>
      <c r="R22" s="72">
        <f t="shared" si="17"/>
        <v>0</v>
      </c>
      <c r="S22" s="72">
        <f t="shared" si="17"/>
        <v>0</v>
      </c>
      <c r="T22" s="72">
        <f t="shared" si="17"/>
        <v>0</v>
      </c>
      <c r="U22" s="72">
        <f t="shared" si="17"/>
        <v>0</v>
      </c>
      <c r="V22" s="72">
        <f t="shared" si="17"/>
        <v>0</v>
      </c>
      <c r="W22" s="72">
        <f t="shared" si="17"/>
        <v>0</v>
      </c>
      <c r="X22" s="72">
        <f t="shared" si="17"/>
        <v>0</v>
      </c>
      <c r="Y22" s="72">
        <f t="shared" si="17"/>
        <v>0</v>
      </c>
      <c r="Z22" s="72">
        <f t="shared" si="17"/>
        <v>0</v>
      </c>
      <c r="AA22" s="72">
        <f t="shared" si="17"/>
        <v>0</v>
      </c>
      <c r="AB22" s="72">
        <f t="shared" si="15"/>
        <v>0</v>
      </c>
      <c r="AC22" s="72">
        <f t="shared" si="15"/>
        <v>0</v>
      </c>
      <c r="AD22" s="72">
        <f t="shared" si="15"/>
        <v>0</v>
      </c>
      <c r="AE22" s="72">
        <f t="shared" si="15"/>
        <v>0</v>
      </c>
      <c r="AF22" s="72">
        <f t="shared" si="15"/>
        <v>0</v>
      </c>
      <c r="AG22" s="72">
        <f t="shared" si="15"/>
        <v>0</v>
      </c>
      <c r="AH22" s="72">
        <f t="shared" si="15"/>
        <v>0</v>
      </c>
      <c r="AI22" s="72">
        <f t="shared" si="15"/>
        <v>0</v>
      </c>
      <c r="AJ22" s="72">
        <f t="shared" si="15"/>
        <v>0</v>
      </c>
      <c r="AK22" s="72">
        <f t="shared" si="15"/>
        <v>0</v>
      </c>
      <c r="AL22" s="72">
        <f t="shared" si="15"/>
        <v>0</v>
      </c>
      <c r="AM22" s="72">
        <f t="shared" si="15"/>
        <v>0</v>
      </c>
      <c r="AN22" s="72">
        <f t="shared" si="15"/>
        <v>0</v>
      </c>
      <c r="AO22" s="72">
        <f t="shared" si="15"/>
        <v>0</v>
      </c>
      <c r="AP22" s="72">
        <f t="shared" si="15"/>
        <v>0</v>
      </c>
      <c r="AQ22" s="72">
        <f t="shared" si="15"/>
        <v>0</v>
      </c>
      <c r="AR22" s="72">
        <f t="shared" si="16"/>
        <v>0</v>
      </c>
      <c r="AS22" s="72">
        <f t="shared" si="16"/>
        <v>0</v>
      </c>
      <c r="AT22" s="72">
        <f t="shared" si="16"/>
        <v>0</v>
      </c>
      <c r="AU22" s="72">
        <f t="shared" si="16"/>
        <v>0</v>
      </c>
      <c r="AV22" s="72">
        <f t="shared" si="16"/>
        <v>0</v>
      </c>
      <c r="AW22" s="72">
        <f t="shared" si="16"/>
        <v>0</v>
      </c>
      <c r="AX22" s="72">
        <f t="shared" si="16"/>
        <v>0</v>
      </c>
      <c r="AY22" s="72">
        <f t="shared" si="16"/>
        <v>0</v>
      </c>
    </row>
    <row r="23" spans="1:51" x14ac:dyDescent="0.35">
      <c r="A23" s="54">
        <f>PortfolioSummary!A22</f>
        <v>4</v>
      </c>
      <c r="B23" t="str">
        <f>PortfolioSummary!B22</f>
        <v>SI Bonds</v>
      </c>
      <c r="C23">
        <f>PortfolioSummary!C22</f>
        <v>19</v>
      </c>
      <c r="D23">
        <f ca="1">PortfolioSummary!D22</f>
        <v>2021</v>
      </c>
      <c r="E23" s="82">
        <f>PortfolioSummary!E22</f>
        <v>1.4999999999999999E-2</v>
      </c>
      <c r="F23">
        <f>PortfolioSummary!F22</f>
        <v>2026</v>
      </c>
      <c r="G23" s="55">
        <f>PortfolioSummary!G22</f>
        <v>12837058</v>
      </c>
      <c r="H23" s="65">
        <f>PortfolioSummary!H22</f>
        <v>3.5</v>
      </c>
      <c r="J23" s="3">
        <f t="shared" si="10"/>
        <v>3.2872655828842747</v>
      </c>
      <c r="K23" s="73"/>
      <c r="L23" s="72">
        <f t="shared" si="17"/>
        <v>96277.934999999998</v>
      </c>
      <c r="M23" s="72">
        <f t="shared" si="17"/>
        <v>96277.934999999998</v>
      </c>
      <c r="N23" s="72">
        <f t="shared" si="17"/>
        <v>96277.934999999998</v>
      </c>
      <c r="O23" s="72">
        <f t="shared" si="17"/>
        <v>96277.934999999998</v>
      </c>
      <c r="P23" s="72">
        <f t="shared" si="17"/>
        <v>96277.934999999998</v>
      </c>
      <c r="Q23" s="72">
        <f t="shared" si="17"/>
        <v>96277.934999999998</v>
      </c>
      <c r="R23" s="72">
        <f t="shared" si="17"/>
        <v>12933335.935000001</v>
      </c>
      <c r="S23" s="72">
        <f t="shared" si="17"/>
        <v>0</v>
      </c>
      <c r="T23" s="72">
        <f t="shared" si="17"/>
        <v>0</v>
      </c>
      <c r="U23" s="72">
        <f t="shared" si="17"/>
        <v>0</v>
      </c>
      <c r="V23" s="72">
        <f t="shared" si="17"/>
        <v>0</v>
      </c>
      <c r="W23" s="72">
        <f t="shared" si="17"/>
        <v>0</v>
      </c>
      <c r="X23" s="72">
        <f t="shared" si="17"/>
        <v>0</v>
      </c>
      <c r="Y23" s="72">
        <f t="shared" si="17"/>
        <v>0</v>
      </c>
      <c r="Z23" s="72">
        <f t="shared" si="17"/>
        <v>0</v>
      </c>
      <c r="AA23" s="72">
        <f t="shared" si="17"/>
        <v>0</v>
      </c>
      <c r="AB23" s="72">
        <f t="shared" si="15"/>
        <v>0</v>
      </c>
      <c r="AC23" s="72">
        <f t="shared" si="15"/>
        <v>0</v>
      </c>
      <c r="AD23" s="72">
        <f t="shared" si="15"/>
        <v>0</v>
      </c>
      <c r="AE23" s="72">
        <f t="shared" si="15"/>
        <v>0</v>
      </c>
      <c r="AF23" s="72">
        <f t="shared" si="15"/>
        <v>0</v>
      </c>
      <c r="AG23" s="72">
        <f t="shared" si="15"/>
        <v>0</v>
      </c>
      <c r="AH23" s="72">
        <f t="shared" si="15"/>
        <v>0</v>
      </c>
      <c r="AI23" s="72">
        <f t="shared" si="15"/>
        <v>0</v>
      </c>
      <c r="AJ23" s="72">
        <f t="shared" si="15"/>
        <v>0</v>
      </c>
      <c r="AK23" s="72">
        <f t="shared" si="15"/>
        <v>0</v>
      </c>
      <c r="AL23" s="72">
        <f t="shared" si="15"/>
        <v>0</v>
      </c>
      <c r="AM23" s="72">
        <f t="shared" si="15"/>
        <v>0</v>
      </c>
      <c r="AN23" s="72">
        <f t="shared" si="15"/>
        <v>0</v>
      </c>
      <c r="AO23" s="72">
        <f t="shared" si="15"/>
        <v>0</v>
      </c>
      <c r="AP23" s="72">
        <f t="shared" si="15"/>
        <v>0</v>
      </c>
      <c r="AQ23" s="72">
        <f t="shared" si="15"/>
        <v>0</v>
      </c>
      <c r="AR23" s="72">
        <f t="shared" si="16"/>
        <v>0</v>
      </c>
      <c r="AS23" s="72">
        <f t="shared" si="16"/>
        <v>0</v>
      </c>
      <c r="AT23" s="72">
        <f t="shared" si="16"/>
        <v>0</v>
      </c>
      <c r="AU23" s="72">
        <f t="shared" si="16"/>
        <v>0</v>
      </c>
      <c r="AV23" s="72">
        <f t="shared" si="16"/>
        <v>0</v>
      </c>
      <c r="AW23" s="72">
        <f t="shared" si="16"/>
        <v>0</v>
      </c>
      <c r="AX23" s="72">
        <f t="shared" si="16"/>
        <v>0</v>
      </c>
      <c r="AY23" s="72">
        <f t="shared" si="16"/>
        <v>0</v>
      </c>
    </row>
    <row r="24" spans="1:51" x14ac:dyDescent="0.35">
      <c r="A24" s="54">
        <f>PortfolioSummary!A23</f>
        <v>4</v>
      </c>
      <c r="B24" t="str">
        <f>PortfolioSummary!B23</f>
        <v>SI Bonds</v>
      </c>
      <c r="C24">
        <f>PortfolioSummary!C23</f>
        <v>20</v>
      </c>
      <c r="D24">
        <f ca="1">PortfolioSummary!D23</f>
        <v>2021</v>
      </c>
      <c r="E24" s="82">
        <f>PortfolioSummary!E23</f>
        <v>1.4999999999999999E-2</v>
      </c>
      <c r="F24">
        <f>PortfolioSummary!F23</f>
        <v>2027</v>
      </c>
      <c r="G24" s="55">
        <f>PortfolioSummary!G23</f>
        <v>12837058</v>
      </c>
      <c r="H24" s="65">
        <f>PortfolioSummary!H23</f>
        <v>4.5</v>
      </c>
      <c r="J24" s="3">
        <f t="shared" si="10"/>
        <v>4.1916401393309153</v>
      </c>
      <c r="K24" s="73"/>
      <c r="L24" s="72">
        <f t="shared" si="17"/>
        <v>96277.934999999998</v>
      </c>
      <c r="M24" s="72">
        <f t="shared" si="17"/>
        <v>96277.934999999998</v>
      </c>
      <c r="N24" s="72">
        <f t="shared" si="17"/>
        <v>96277.934999999998</v>
      </c>
      <c r="O24" s="72">
        <f t="shared" si="17"/>
        <v>96277.934999999998</v>
      </c>
      <c r="P24" s="72">
        <f t="shared" si="17"/>
        <v>96277.934999999998</v>
      </c>
      <c r="Q24" s="72">
        <f t="shared" si="17"/>
        <v>96277.934999999998</v>
      </c>
      <c r="R24" s="72">
        <f t="shared" si="17"/>
        <v>96277.934999999998</v>
      </c>
      <c r="S24" s="72">
        <f t="shared" si="17"/>
        <v>96277.934999999998</v>
      </c>
      <c r="T24" s="72">
        <f t="shared" si="17"/>
        <v>12933335.935000001</v>
      </c>
      <c r="U24" s="72">
        <f t="shared" si="17"/>
        <v>0</v>
      </c>
      <c r="V24" s="72">
        <f t="shared" si="17"/>
        <v>0</v>
      </c>
      <c r="W24" s="72">
        <f t="shared" si="17"/>
        <v>0</v>
      </c>
      <c r="X24" s="72">
        <f t="shared" si="17"/>
        <v>0</v>
      </c>
      <c r="Y24" s="72">
        <f t="shared" si="17"/>
        <v>0</v>
      </c>
      <c r="Z24" s="72">
        <f t="shared" si="17"/>
        <v>0</v>
      </c>
      <c r="AA24" s="72">
        <f t="shared" si="17"/>
        <v>0</v>
      </c>
      <c r="AB24" s="72">
        <f t="shared" si="15"/>
        <v>0</v>
      </c>
      <c r="AC24" s="72">
        <f t="shared" si="15"/>
        <v>0</v>
      </c>
      <c r="AD24" s="72">
        <f t="shared" si="15"/>
        <v>0</v>
      </c>
      <c r="AE24" s="72">
        <f t="shared" si="15"/>
        <v>0</v>
      </c>
      <c r="AF24" s="72">
        <f t="shared" si="15"/>
        <v>0</v>
      </c>
      <c r="AG24" s="72">
        <f t="shared" si="15"/>
        <v>0</v>
      </c>
      <c r="AH24" s="72">
        <f t="shared" si="15"/>
        <v>0</v>
      </c>
      <c r="AI24" s="72">
        <f t="shared" si="15"/>
        <v>0</v>
      </c>
      <c r="AJ24" s="72">
        <f t="shared" si="15"/>
        <v>0</v>
      </c>
      <c r="AK24" s="72">
        <f t="shared" si="15"/>
        <v>0</v>
      </c>
      <c r="AL24" s="72">
        <f t="shared" si="15"/>
        <v>0</v>
      </c>
      <c r="AM24" s="72">
        <f t="shared" si="15"/>
        <v>0</v>
      </c>
      <c r="AN24" s="72">
        <f t="shared" si="15"/>
        <v>0</v>
      </c>
      <c r="AO24" s="72">
        <f t="shared" si="15"/>
        <v>0</v>
      </c>
      <c r="AP24" s="72">
        <f t="shared" si="15"/>
        <v>0</v>
      </c>
      <c r="AQ24" s="72">
        <f t="shared" si="15"/>
        <v>0</v>
      </c>
      <c r="AR24" s="72">
        <f t="shared" si="16"/>
        <v>0</v>
      </c>
      <c r="AS24" s="72">
        <f t="shared" si="16"/>
        <v>0</v>
      </c>
      <c r="AT24" s="72">
        <f t="shared" si="16"/>
        <v>0</v>
      </c>
      <c r="AU24" s="72">
        <f t="shared" si="16"/>
        <v>0</v>
      </c>
      <c r="AV24" s="72">
        <f t="shared" si="16"/>
        <v>0</v>
      </c>
      <c r="AW24" s="72">
        <f t="shared" si="16"/>
        <v>0</v>
      </c>
      <c r="AX24" s="72">
        <f t="shared" si="16"/>
        <v>0</v>
      </c>
      <c r="AY24" s="72">
        <f t="shared" si="16"/>
        <v>0</v>
      </c>
    </row>
    <row r="25" spans="1:51" x14ac:dyDescent="0.35">
      <c r="A25" s="54">
        <f>PortfolioSummary!A24</f>
        <v>4</v>
      </c>
      <c r="B25" t="str">
        <f>PortfolioSummary!B24</f>
        <v>SI Bonds</v>
      </c>
      <c r="C25">
        <f>PortfolioSummary!C24</f>
        <v>21</v>
      </c>
      <c r="D25">
        <f ca="1">PortfolioSummary!D24</f>
        <v>2021</v>
      </c>
      <c r="E25" s="82">
        <f>PortfolioSummary!E24</f>
        <v>1.4999999999999999E-2</v>
      </c>
      <c r="F25">
        <f>PortfolioSummary!F24</f>
        <v>2028</v>
      </c>
      <c r="G25" s="55">
        <f>PortfolioSummary!G24</f>
        <v>12837058</v>
      </c>
      <c r="H25" s="65">
        <f>PortfolioSummary!H24</f>
        <v>5.5</v>
      </c>
      <c r="J25" s="3">
        <f t="shared" si="10"/>
        <v>5.0797340678111214</v>
      </c>
      <c r="K25" s="73"/>
      <c r="L25" s="72">
        <f t="shared" si="17"/>
        <v>96277.934999999998</v>
      </c>
      <c r="M25" s="72">
        <f t="shared" si="17"/>
        <v>96277.934999999998</v>
      </c>
      <c r="N25" s="72">
        <f t="shared" si="17"/>
        <v>96277.934999999998</v>
      </c>
      <c r="O25" s="72">
        <f t="shared" si="17"/>
        <v>96277.934999999998</v>
      </c>
      <c r="P25" s="72">
        <f t="shared" si="17"/>
        <v>96277.934999999998</v>
      </c>
      <c r="Q25" s="72">
        <f t="shared" si="17"/>
        <v>96277.934999999998</v>
      </c>
      <c r="R25" s="72">
        <f t="shared" si="17"/>
        <v>96277.934999999998</v>
      </c>
      <c r="S25" s="72">
        <f t="shared" si="17"/>
        <v>96277.934999999998</v>
      </c>
      <c r="T25" s="72">
        <f t="shared" si="17"/>
        <v>96277.934999999998</v>
      </c>
      <c r="U25" s="72">
        <f t="shared" si="17"/>
        <v>96277.934999999998</v>
      </c>
      <c r="V25" s="72">
        <f t="shared" si="17"/>
        <v>12933335.935000001</v>
      </c>
      <c r="W25" s="72">
        <f t="shared" si="17"/>
        <v>0</v>
      </c>
      <c r="X25" s="72">
        <f t="shared" si="17"/>
        <v>0</v>
      </c>
      <c r="Y25" s="72">
        <f t="shared" si="17"/>
        <v>0</v>
      </c>
      <c r="Z25" s="72">
        <f t="shared" si="17"/>
        <v>0</v>
      </c>
      <c r="AA25" s="72">
        <f t="shared" si="17"/>
        <v>0</v>
      </c>
      <c r="AB25" s="72">
        <f t="shared" si="15"/>
        <v>0</v>
      </c>
      <c r="AC25" s="72">
        <f t="shared" si="15"/>
        <v>0</v>
      </c>
      <c r="AD25" s="72">
        <f t="shared" si="15"/>
        <v>0</v>
      </c>
      <c r="AE25" s="72">
        <f t="shared" si="15"/>
        <v>0</v>
      </c>
      <c r="AF25" s="72">
        <f t="shared" si="15"/>
        <v>0</v>
      </c>
      <c r="AG25" s="72">
        <f t="shared" si="15"/>
        <v>0</v>
      </c>
      <c r="AH25" s="72">
        <f t="shared" si="15"/>
        <v>0</v>
      </c>
      <c r="AI25" s="72">
        <f t="shared" si="15"/>
        <v>0</v>
      </c>
      <c r="AJ25" s="72">
        <f t="shared" si="15"/>
        <v>0</v>
      </c>
      <c r="AK25" s="72">
        <f t="shared" si="15"/>
        <v>0</v>
      </c>
      <c r="AL25" s="72">
        <f t="shared" si="15"/>
        <v>0</v>
      </c>
      <c r="AM25" s="72">
        <f t="shared" si="15"/>
        <v>0</v>
      </c>
      <c r="AN25" s="72">
        <f t="shared" si="15"/>
        <v>0</v>
      </c>
      <c r="AO25" s="72">
        <f t="shared" si="15"/>
        <v>0</v>
      </c>
      <c r="AP25" s="72">
        <f t="shared" si="15"/>
        <v>0</v>
      </c>
      <c r="AQ25" s="72">
        <f t="shared" si="15"/>
        <v>0</v>
      </c>
      <c r="AR25" s="72">
        <f t="shared" si="16"/>
        <v>0</v>
      </c>
      <c r="AS25" s="72">
        <f t="shared" si="16"/>
        <v>0</v>
      </c>
      <c r="AT25" s="72">
        <f t="shared" si="16"/>
        <v>0</v>
      </c>
      <c r="AU25" s="72">
        <f t="shared" si="16"/>
        <v>0</v>
      </c>
      <c r="AV25" s="72">
        <f t="shared" si="16"/>
        <v>0</v>
      </c>
      <c r="AW25" s="72">
        <f t="shared" si="16"/>
        <v>0</v>
      </c>
      <c r="AX25" s="72">
        <f t="shared" si="16"/>
        <v>0</v>
      </c>
      <c r="AY25" s="72">
        <f t="shared" si="16"/>
        <v>0</v>
      </c>
    </row>
    <row r="26" spans="1:51" x14ac:dyDescent="0.35">
      <c r="A26" s="54">
        <f>PortfolioSummary!A25</f>
        <v>4</v>
      </c>
      <c r="B26" t="str">
        <f>PortfolioSummary!B25</f>
        <v>SI Bonds</v>
      </c>
      <c r="C26">
        <f>PortfolioSummary!C25</f>
        <v>22</v>
      </c>
      <c r="D26">
        <f ca="1">PortfolioSummary!D25</f>
        <v>2021</v>
      </c>
      <c r="E26" s="82">
        <f>PortfolioSummary!E25</f>
        <v>1.4999999999999999E-2</v>
      </c>
      <c r="F26">
        <f>PortfolioSummary!F25</f>
        <v>2029</v>
      </c>
      <c r="G26" s="55">
        <f>PortfolioSummary!G25</f>
        <v>12837058</v>
      </c>
      <c r="H26" s="65">
        <f>PortfolioSummary!H25</f>
        <v>6.5</v>
      </c>
      <c r="J26" s="3">
        <f t="shared" si="10"/>
        <v>5.9511452237456908</v>
      </c>
      <c r="K26" s="73"/>
      <c r="L26" s="72">
        <f t="shared" si="17"/>
        <v>96277.934999999998</v>
      </c>
      <c r="M26" s="72">
        <f t="shared" si="17"/>
        <v>96277.934999999998</v>
      </c>
      <c r="N26" s="72">
        <f t="shared" si="17"/>
        <v>96277.934999999998</v>
      </c>
      <c r="O26" s="72">
        <f t="shared" si="17"/>
        <v>96277.934999999998</v>
      </c>
      <c r="P26" s="72">
        <f t="shared" si="17"/>
        <v>96277.934999999998</v>
      </c>
      <c r="Q26" s="72">
        <f t="shared" si="17"/>
        <v>96277.934999999998</v>
      </c>
      <c r="R26" s="72">
        <f t="shared" si="17"/>
        <v>96277.934999999998</v>
      </c>
      <c r="S26" s="72">
        <f t="shared" si="17"/>
        <v>96277.934999999998</v>
      </c>
      <c r="T26" s="72">
        <f t="shared" si="17"/>
        <v>96277.934999999998</v>
      </c>
      <c r="U26" s="72">
        <f t="shared" si="17"/>
        <v>96277.934999999998</v>
      </c>
      <c r="V26" s="72">
        <f t="shared" si="17"/>
        <v>96277.934999999998</v>
      </c>
      <c r="W26" s="72">
        <f t="shared" si="17"/>
        <v>96277.934999999998</v>
      </c>
      <c r="X26" s="72">
        <f t="shared" si="17"/>
        <v>12933335.935000001</v>
      </c>
      <c r="Y26" s="72">
        <f t="shared" si="17"/>
        <v>0</v>
      </c>
      <c r="Z26" s="72">
        <f t="shared" si="17"/>
        <v>0</v>
      </c>
      <c r="AA26" s="72">
        <f t="shared" si="17"/>
        <v>0</v>
      </c>
      <c r="AB26" s="72">
        <f t="shared" si="15"/>
        <v>0</v>
      </c>
      <c r="AC26" s="72">
        <f t="shared" si="15"/>
        <v>0</v>
      </c>
      <c r="AD26" s="72">
        <f t="shared" si="15"/>
        <v>0</v>
      </c>
      <c r="AE26" s="72">
        <f t="shared" si="15"/>
        <v>0</v>
      </c>
      <c r="AF26" s="72">
        <f t="shared" si="15"/>
        <v>0</v>
      </c>
      <c r="AG26" s="72">
        <f t="shared" si="15"/>
        <v>0</v>
      </c>
      <c r="AH26" s="72">
        <f t="shared" si="15"/>
        <v>0</v>
      </c>
      <c r="AI26" s="72">
        <f t="shared" si="15"/>
        <v>0</v>
      </c>
      <c r="AJ26" s="72">
        <f t="shared" si="15"/>
        <v>0</v>
      </c>
      <c r="AK26" s="72">
        <f t="shared" si="15"/>
        <v>0</v>
      </c>
      <c r="AL26" s="72">
        <f t="shared" si="15"/>
        <v>0</v>
      </c>
      <c r="AM26" s="72">
        <f t="shared" si="15"/>
        <v>0</v>
      </c>
      <c r="AN26" s="72">
        <f t="shared" si="15"/>
        <v>0</v>
      </c>
      <c r="AO26" s="72">
        <f t="shared" si="15"/>
        <v>0</v>
      </c>
      <c r="AP26" s="72">
        <f t="shared" si="15"/>
        <v>0</v>
      </c>
      <c r="AQ26" s="72">
        <f t="shared" si="15"/>
        <v>0</v>
      </c>
      <c r="AR26" s="72">
        <f t="shared" si="16"/>
        <v>0</v>
      </c>
      <c r="AS26" s="72">
        <f t="shared" si="16"/>
        <v>0</v>
      </c>
      <c r="AT26" s="72">
        <f t="shared" si="16"/>
        <v>0</v>
      </c>
      <c r="AU26" s="72">
        <f t="shared" si="16"/>
        <v>0</v>
      </c>
      <c r="AV26" s="72">
        <f t="shared" si="16"/>
        <v>0</v>
      </c>
      <c r="AW26" s="72">
        <f t="shared" si="16"/>
        <v>0</v>
      </c>
      <c r="AX26" s="72">
        <f t="shared" si="16"/>
        <v>0</v>
      </c>
      <c r="AY26" s="72">
        <f t="shared" si="16"/>
        <v>0</v>
      </c>
    </row>
    <row r="27" spans="1:51" x14ac:dyDescent="0.35">
      <c r="A27" s="54">
        <f>PortfolioSummary!A26</f>
        <v>4</v>
      </c>
      <c r="B27" t="str">
        <f>PortfolioSummary!B26</f>
        <v>SI Bonds</v>
      </c>
      <c r="C27">
        <f>PortfolioSummary!C26</f>
        <v>23</v>
      </c>
      <c r="D27">
        <f ca="1">PortfolioSummary!D26</f>
        <v>2021</v>
      </c>
      <c r="E27" s="82">
        <f>PortfolioSummary!E26</f>
        <v>1.4999999999999999E-2</v>
      </c>
      <c r="F27">
        <f>PortfolioSummary!F26</f>
        <v>2030</v>
      </c>
      <c r="G27" s="55">
        <f>PortfolioSummary!G26</f>
        <v>12837059</v>
      </c>
      <c r="H27" s="65">
        <f>PortfolioSummary!H26</f>
        <v>7.5</v>
      </c>
      <c r="J27" s="3">
        <f t="shared" si="10"/>
        <v>6.805492850395563</v>
      </c>
      <c r="K27" s="73"/>
      <c r="L27" s="72">
        <f t="shared" si="17"/>
        <v>96277.94249999999</v>
      </c>
      <c r="M27" s="72">
        <f t="shared" si="17"/>
        <v>96277.94249999999</v>
      </c>
      <c r="N27" s="72">
        <f t="shared" si="17"/>
        <v>96277.94249999999</v>
      </c>
      <c r="O27" s="72">
        <f t="shared" si="17"/>
        <v>96277.94249999999</v>
      </c>
      <c r="P27" s="72">
        <f t="shared" si="17"/>
        <v>96277.94249999999</v>
      </c>
      <c r="Q27" s="72">
        <f t="shared" si="17"/>
        <v>96277.94249999999</v>
      </c>
      <c r="R27" s="72">
        <f t="shared" si="17"/>
        <v>96277.94249999999</v>
      </c>
      <c r="S27" s="72">
        <f t="shared" si="17"/>
        <v>96277.94249999999</v>
      </c>
      <c r="T27" s="72">
        <f t="shared" si="17"/>
        <v>96277.94249999999</v>
      </c>
      <c r="U27" s="72">
        <f t="shared" si="17"/>
        <v>96277.94249999999</v>
      </c>
      <c r="V27" s="72">
        <f t="shared" si="17"/>
        <v>96277.94249999999</v>
      </c>
      <c r="W27" s="72">
        <f t="shared" si="17"/>
        <v>96277.94249999999</v>
      </c>
      <c r="X27" s="72">
        <f t="shared" si="17"/>
        <v>96277.94249999999</v>
      </c>
      <c r="Y27" s="72">
        <f t="shared" si="17"/>
        <v>96277.94249999999</v>
      </c>
      <c r="Z27" s="72">
        <f t="shared" si="17"/>
        <v>12933336.942500001</v>
      </c>
      <c r="AA27" s="72">
        <f t="shared" si="17"/>
        <v>0</v>
      </c>
      <c r="AB27" s="72">
        <f t="shared" si="15"/>
        <v>0</v>
      </c>
      <c r="AC27" s="72">
        <f t="shared" si="15"/>
        <v>0</v>
      </c>
      <c r="AD27" s="72">
        <f t="shared" si="15"/>
        <v>0</v>
      </c>
      <c r="AE27" s="72">
        <f t="shared" si="15"/>
        <v>0</v>
      </c>
      <c r="AF27" s="72">
        <f t="shared" si="15"/>
        <v>0</v>
      </c>
      <c r="AG27" s="72">
        <f t="shared" si="15"/>
        <v>0</v>
      </c>
      <c r="AH27" s="72">
        <f t="shared" si="15"/>
        <v>0</v>
      </c>
      <c r="AI27" s="72">
        <f t="shared" si="15"/>
        <v>0</v>
      </c>
      <c r="AJ27" s="72">
        <f t="shared" si="15"/>
        <v>0</v>
      </c>
      <c r="AK27" s="72">
        <f t="shared" si="15"/>
        <v>0</v>
      </c>
      <c r="AL27" s="72">
        <f t="shared" si="15"/>
        <v>0</v>
      </c>
      <c r="AM27" s="72">
        <f t="shared" si="15"/>
        <v>0</v>
      </c>
      <c r="AN27" s="72">
        <f t="shared" si="15"/>
        <v>0</v>
      </c>
      <c r="AO27" s="72">
        <f t="shared" si="15"/>
        <v>0</v>
      </c>
      <c r="AP27" s="72">
        <f t="shared" si="15"/>
        <v>0</v>
      </c>
      <c r="AQ27" s="72">
        <f t="shared" si="15"/>
        <v>0</v>
      </c>
      <c r="AR27" s="72">
        <f t="shared" si="16"/>
        <v>0</v>
      </c>
      <c r="AS27" s="72">
        <f t="shared" si="16"/>
        <v>0</v>
      </c>
      <c r="AT27" s="72">
        <f t="shared" si="16"/>
        <v>0</v>
      </c>
      <c r="AU27" s="72">
        <f t="shared" si="16"/>
        <v>0</v>
      </c>
      <c r="AV27" s="72">
        <f t="shared" si="16"/>
        <v>0</v>
      </c>
      <c r="AW27" s="72">
        <f t="shared" si="16"/>
        <v>0</v>
      </c>
      <c r="AX27" s="72">
        <f t="shared" si="16"/>
        <v>0</v>
      </c>
      <c r="AY27" s="72">
        <f t="shared" si="16"/>
        <v>0</v>
      </c>
    </row>
    <row r="28" spans="1:51" x14ac:dyDescent="0.35">
      <c r="A28" s="54">
        <f>PortfolioSummary!A27</f>
        <v>4</v>
      </c>
      <c r="B28" t="str">
        <f>PortfolioSummary!B27</f>
        <v>SI Bonds</v>
      </c>
      <c r="C28">
        <f>PortfolioSummary!C27</f>
        <v>24</v>
      </c>
      <c r="D28">
        <f ca="1">PortfolioSummary!D27</f>
        <v>2021</v>
      </c>
      <c r="E28" s="82">
        <f>PortfolioSummary!E27</f>
        <v>1.4999999999999999E-2</v>
      </c>
      <c r="F28">
        <f>PortfolioSummary!F27</f>
        <v>2031</v>
      </c>
      <c r="G28" s="55">
        <f>PortfolioSummary!G27</f>
        <v>12837059</v>
      </c>
      <c r="H28" s="65">
        <f>PortfolioSummary!H27</f>
        <v>8.5</v>
      </c>
      <c r="J28" s="3">
        <f t="shared" si="10"/>
        <v>7.6424189627911936</v>
      </c>
      <c r="K28" s="73"/>
      <c r="L28" s="72">
        <f t="shared" si="17"/>
        <v>96277.94249999999</v>
      </c>
      <c r="M28" s="72">
        <f t="shared" si="17"/>
        <v>96277.94249999999</v>
      </c>
      <c r="N28" s="72">
        <f t="shared" si="17"/>
        <v>96277.94249999999</v>
      </c>
      <c r="O28" s="72">
        <f t="shared" si="17"/>
        <v>96277.94249999999</v>
      </c>
      <c r="P28" s="72">
        <f t="shared" si="17"/>
        <v>96277.94249999999</v>
      </c>
      <c r="Q28" s="72">
        <f t="shared" si="17"/>
        <v>96277.94249999999</v>
      </c>
      <c r="R28" s="72">
        <f t="shared" si="17"/>
        <v>96277.94249999999</v>
      </c>
      <c r="S28" s="72">
        <f t="shared" si="17"/>
        <v>96277.94249999999</v>
      </c>
      <c r="T28" s="72">
        <f t="shared" si="17"/>
        <v>96277.94249999999</v>
      </c>
      <c r="U28" s="72">
        <f t="shared" si="17"/>
        <v>96277.94249999999</v>
      </c>
      <c r="V28" s="72">
        <f t="shared" si="17"/>
        <v>96277.94249999999</v>
      </c>
      <c r="W28" s="72">
        <f t="shared" si="17"/>
        <v>96277.94249999999</v>
      </c>
      <c r="X28" s="72">
        <f t="shared" si="17"/>
        <v>96277.94249999999</v>
      </c>
      <c r="Y28" s="72">
        <f t="shared" si="17"/>
        <v>96277.94249999999</v>
      </c>
      <c r="Z28" s="72">
        <f t="shared" si="17"/>
        <v>96277.94249999999</v>
      </c>
      <c r="AA28" s="72">
        <f t="shared" si="17"/>
        <v>96277.94249999999</v>
      </c>
      <c r="AB28" s="72">
        <f t="shared" si="15"/>
        <v>12933336.942500001</v>
      </c>
      <c r="AC28" s="72">
        <f t="shared" si="15"/>
        <v>0</v>
      </c>
      <c r="AD28" s="72">
        <f t="shared" si="15"/>
        <v>0</v>
      </c>
      <c r="AE28" s="72">
        <f t="shared" si="15"/>
        <v>0</v>
      </c>
      <c r="AF28" s="72">
        <f t="shared" si="15"/>
        <v>0</v>
      </c>
      <c r="AG28" s="72">
        <f t="shared" si="15"/>
        <v>0</v>
      </c>
      <c r="AH28" s="72">
        <f t="shared" si="15"/>
        <v>0</v>
      </c>
      <c r="AI28" s="72">
        <f t="shared" si="15"/>
        <v>0</v>
      </c>
      <c r="AJ28" s="72">
        <f t="shared" si="15"/>
        <v>0</v>
      </c>
      <c r="AK28" s="72">
        <f t="shared" si="15"/>
        <v>0</v>
      </c>
      <c r="AL28" s="72">
        <f t="shared" si="15"/>
        <v>0</v>
      </c>
      <c r="AM28" s="72">
        <f t="shared" si="15"/>
        <v>0</v>
      </c>
      <c r="AN28" s="72">
        <f t="shared" si="15"/>
        <v>0</v>
      </c>
      <c r="AO28" s="72">
        <f t="shared" si="15"/>
        <v>0</v>
      </c>
      <c r="AP28" s="72">
        <f t="shared" si="15"/>
        <v>0</v>
      </c>
      <c r="AQ28" s="72">
        <f t="shared" si="15"/>
        <v>0</v>
      </c>
      <c r="AR28" s="72">
        <f t="shared" si="16"/>
        <v>0</v>
      </c>
      <c r="AS28" s="72">
        <f t="shared" si="16"/>
        <v>0</v>
      </c>
      <c r="AT28" s="72">
        <f t="shared" si="16"/>
        <v>0</v>
      </c>
      <c r="AU28" s="72">
        <f t="shared" si="16"/>
        <v>0</v>
      </c>
      <c r="AV28" s="72">
        <f t="shared" si="16"/>
        <v>0</v>
      </c>
      <c r="AW28" s="72">
        <f t="shared" si="16"/>
        <v>0</v>
      </c>
      <c r="AX28" s="72">
        <f t="shared" si="16"/>
        <v>0</v>
      </c>
      <c r="AY28" s="72">
        <f t="shared" si="16"/>
        <v>0</v>
      </c>
    </row>
    <row r="29" spans="1:51" x14ac:dyDescent="0.35">
      <c r="A29" s="54">
        <f>PortfolioSummary!A28</f>
        <v>4</v>
      </c>
      <c r="B29" t="str">
        <f>PortfolioSummary!B28</f>
        <v>SI Bonds</v>
      </c>
      <c r="C29">
        <f>PortfolioSummary!C28</f>
        <v>25</v>
      </c>
      <c r="D29">
        <f ca="1">PortfolioSummary!D28</f>
        <v>2021</v>
      </c>
      <c r="E29" s="82">
        <f>PortfolioSummary!E28</f>
        <v>1.4999999999999999E-2</v>
      </c>
      <c r="F29">
        <f>PortfolioSummary!F28</f>
        <v>2032</v>
      </c>
      <c r="G29" s="55">
        <f>PortfolioSummary!G28</f>
        <v>12837059</v>
      </c>
      <c r="H29" s="65">
        <f>PortfolioSummary!H28</f>
        <v>9.5</v>
      </c>
      <c r="J29" s="3">
        <f t="shared" si="10"/>
        <v>8.4615896428723616</v>
      </c>
      <c r="K29" s="73"/>
      <c r="L29" s="72">
        <f t="shared" si="17"/>
        <v>96277.94249999999</v>
      </c>
      <c r="M29" s="72">
        <f t="shared" si="17"/>
        <v>96277.94249999999</v>
      </c>
      <c r="N29" s="72">
        <f t="shared" si="17"/>
        <v>96277.94249999999</v>
      </c>
      <c r="O29" s="72">
        <f t="shared" si="17"/>
        <v>96277.94249999999</v>
      </c>
      <c r="P29" s="72">
        <f t="shared" si="17"/>
        <v>96277.94249999999</v>
      </c>
      <c r="Q29" s="72">
        <f t="shared" si="17"/>
        <v>96277.94249999999</v>
      </c>
      <c r="R29" s="72">
        <f t="shared" si="17"/>
        <v>96277.94249999999</v>
      </c>
      <c r="S29" s="72">
        <f t="shared" si="17"/>
        <v>96277.94249999999</v>
      </c>
      <c r="T29" s="72">
        <f t="shared" si="17"/>
        <v>96277.94249999999</v>
      </c>
      <c r="U29" s="72">
        <f t="shared" si="17"/>
        <v>96277.94249999999</v>
      </c>
      <c r="V29" s="72">
        <f t="shared" si="17"/>
        <v>96277.94249999999</v>
      </c>
      <c r="W29" s="72">
        <f t="shared" si="17"/>
        <v>96277.94249999999</v>
      </c>
      <c r="X29" s="72">
        <f t="shared" si="17"/>
        <v>96277.94249999999</v>
      </c>
      <c r="Y29" s="72">
        <f t="shared" si="17"/>
        <v>96277.94249999999</v>
      </c>
      <c r="Z29" s="72">
        <f t="shared" si="17"/>
        <v>96277.94249999999</v>
      </c>
      <c r="AA29" s="72">
        <f t="shared" si="17"/>
        <v>96277.94249999999</v>
      </c>
      <c r="AB29" s="72">
        <f t="shared" si="15"/>
        <v>96277.94249999999</v>
      </c>
      <c r="AC29" s="72">
        <f t="shared" si="15"/>
        <v>96277.94249999999</v>
      </c>
      <c r="AD29" s="72">
        <f t="shared" si="15"/>
        <v>12933336.942500001</v>
      </c>
      <c r="AE29" s="72">
        <f t="shared" si="15"/>
        <v>0</v>
      </c>
      <c r="AF29" s="72">
        <f t="shared" si="15"/>
        <v>0</v>
      </c>
      <c r="AG29" s="72">
        <f t="shared" si="15"/>
        <v>0</v>
      </c>
      <c r="AH29" s="72">
        <f t="shared" si="15"/>
        <v>0</v>
      </c>
      <c r="AI29" s="72">
        <f t="shared" si="15"/>
        <v>0</v>
      </c>
      <c r="AJ29" s="72">
        <f t="shared" si="15"/>
        <v>0</v>
      </c>
      <c r="AK29" s="72">
        <f t="shared" si="15"/>
        <v>0</v>
      </c>
      <c r="AL29" s="72">
        <f t="shared" si="15"/>
        <v>0</v>
      </c>
      <c r="AM29" s="72">
        <f t="shared" si="15"/>
        <v>0</v>
      </c>
      <c r="AN29" s="72">
        <f t="shared" si="15"/>
        <v>0</v>
      </c>
      <c r="AO29" s="72">
        <f t="shared" si="15"/>
        <v>0</v>
      </c>
      <c r="AP29" s="72">
        <f t="shared" si="15"/>
        <v>0</v>
      </c>
      <c r="AQ29" s="72">
        <f t="shared" si="15"/>
        <v>0</v>
      </c>
      <c r="AR29" s="72">
        <f t="shared" si="16"/>
        <v>0</v>
      </c>
      <c r="AS29" s="72">
        <f t="shared" si="16"/>
        <v>0</v>
      </c>
      <c r="AT29" s="72">
        <f t="shared" si="16"/>
        <v>0</v>
      </c>
      <c r="AU29" s="72">
        <f t="shared" si="16"/>
        <v>0</v>
      </c>
      <c r="AV29" s="72">
        <f t="shared" si="16"/>
        <v>0</v>
      </c>
      <c r="AW29" s="72">
        <f t="shared" si="16"/>
        <v>0</v>
      </c>
      <c r="AX29" s="72">
        <f t="shared" si="16"/>
        <v>0</v>
      </c>
      <c r="AY29" s="72">
        <f t="shared" si="16"/>
        <v>0</v>
      </c>
    </row>
    <row r="30" spans="1:51" x14ac:dyDescent="0.35">
      <c r="A30" s="54">
        <f>PortfolioSummary!A29</f>
        <v>4</v>
      </c>
      <c r="B30" t="str">
        <f>PortfolioSummary!B29</f>
        <v>SI Bonds</v>
      </c>
      <c r="C30">
        <f>PortfolioSummary!C29</f>
        <v>26</v>
      </c>
      <c r="D30">
        <f ca="1">PortfolioSummary!D29</f>
        <v>2021</v>
      </c>
      <c r="E30" s="82">
        <f>PortfolioSummary!E29</f>
        <v>1.4999999999999999E-2</v>
      </c>
      <c r="F30">
        <f>PortfolioSummary!F29</f>
        <v>2033</v>
      </c>
      <c r="G30" s="55">
        <f>PortfolioSummary!G29</f>
        <v>12837058</v>
      </c>
      <c r="H30" s="65">
        <f>PortfolioSummary!H29</f>
        <v>10.5</v>
      </c>
      <c r="J30" s="3">
        <f t="shared" si="10"/>
        <v>9.2626962362917045</v>
      </c>
      <c r="K30" s="73"/>
      <c r="L30" s="72">
        <f t="shared" si="17"/>
        <v>96277.934999999998</v>
      </c>
      <c r="M30" s="72">
        <f t="shared" si="17"/>
        <v>96277.934999999998</v>
      </c>
      <c r="N30" s="72">
        <f t="shared" si="17"/>
        <v>96277.934999999998</v>
      </c>
      <c r="O30" s="72">
        <f t="shared" si="17"/>
        <v>96277.934999999998</v>
      </c>
      <c r="P30" s="72">
        <f t="shared" si="17"/>
        <v>96277.934999999998</v>
      </c>
      <c r="Q30" s="72">
        <f t="shared" si="17"/>
        <v>96277.934999999998</v>
      </c>
      <c r="R30" s="72">
        <f t="shared" si="17"/>
        <v>96277.934999999998</v>
      </c>
      <c r="S30" s="72">
        <f t="shared" si="17"/>
        <v>96277.934999999998</v>
      </c>
      <c r="T30" s="72">
        <f t="shared" si="17"/>
        <v>96277.934999999998</v>
      </c>
      <c r="U30" s="72">
        <f t="shared" si="17"/>
        <v>96277.934999999998</v>
      </c>
      <c r="V30" s="72">
        <f t="shared" si="17"/>
        <v>96277.934999999998</v>
      </c>
      <c r="W30" s="72">
        <f t="shared" si="17"/>
        <v>96277.934999999998</v>
      </c>
      <c r="X30" s="72">
        <f t="shared" si="17"/>
        <v>96277.934999999998</v>
      </c>
      <c r="Y30" s="72">
        <f t="shared" si="17"/>
        <v>96277.934999999998</v>
      </c>
      <c r="Z30" s="72">
        <f t="shared" si="17"/>
        <v>96277.934999999998</v>
      </c>
      <c r="AA30" s="72">
        <f t="shared" si="17"/>
        <v>96277.934999999998</v>
      </c>
      <c r="AB30" s="72">
        <f t="shared" si="15"/>
        <v>96277.934999999998</v>
      </c>
      <c r="AC30" s="72">
        <f t="shared" si="15"/>
        <v>96277.934999999998</v>
      </c>
      <c r="AD30" s="72">
        <f t="shared" si="15"/>
        <v>96277.934999999998</v>
      </c>
      <c r="AE30" s="72">
        <f t="shared" si="15"/>
        <v>96277.934999999998</v>
      </c>
      <c r="AF30" s="72">
        <f t="shared" si="15"/>
        <v>12933335.935000001</v>
      </c>
      <c r="AG30" s="72">
        <f t="shared" si="15"/>
        <v>0</v>
      </c>
      <c r="AH30" s="72">
        <f t="shared" si="15"/>
        <v>0</v>
      </c>
      <c r="AI30" s="72">
        <f t="shared" si="15"/>
        <v>0</v>
      </c>
      <c r="AJ30" s="72">
        <f t="shared" si="15"/>
        <v>0</v>
      </c>
      <c r="AK30" s="72">
        <f t="shared" si="15"/>
        <v>0</v>
      </c>
      <c r="AL30" s="72">
        <f t="shared" si="15"/>
        <v>0</v>
      </c>
      <c r="AM30" s="72">
        <f t="shared" si="15"/>
        <v>0</v>
      </c>
      <c r="AN30" s="72">
        <f t="shared" si="15"/>
        <v>0</v>
      </c>
      <c r="AO30" s="72">
        <f t="shared" si="15"/>
        <v>0</v>
      </c>
      <c r="AP30" s="72">
        <f t="shared" si="15"/>
        <v>0</v>
      </c>
      <c r="AQ30" s="72">
        <f t="shared" si="15"/>
        <v>0</v>
      </c>
      <c r="AR30" s="72">
        <f t="shared" si="16"/>
        <v>0</v>
      </c>
      <c r="AS30" s="72">
        <f t="shared" si="16"/>
        <v>0</v>
      </c>
      <c r="AT30" s="72">
        <f t="shared" si="16"/>
        <v>0</v>
      </c>
      <c r="AU30" s="72">
        <f t="shared" si="16"/>
        <v>0</v>
      </c>
      <c r="AV30" s="72">
        <f t="shared" si="16"/>
        <v>0</v>
      </c>
      <c r="AW30" s="72">
        <f t="shared" si="16"/>
        <v>0</v>
      </c>
      <c r="AX30" s="72">
        <f t="shared" si="16"/>
        <v>0</v>
      </c>
      <c r="AY30" s="72">
        <f t="shared" si="16"/>
        <v>0</v>
      </c>
    </row>
    <row r="31" spans="1:51" x14ac:dyDescent="0.35">
      <c r="A31" s="54">
        <f>PortfolioSummary!A30</f>
        <v>5</v>
      </c>
      <c r="B31" t="str">
        <f>PortfolioSummary!B30</f>
        <v>SI Bonds</v>
      </c>
      <c r="C31">
        <f>PortfolioSummary!C30</f>
        <v>27</v>
      </c>
      <c r="D31">
        <f ca="1">PortfolioSummary!D30</f>
        <v>2021</v>
      </c>
      <c r="E31" s="82">
        <f>PortfolioSummary!E30</f>
        <v>1.4999999999999999E-2</v>
      </c>
      <c r="F31">
        <f>PortfolioSummary!F30</f>
        <v>2034</v>
      </c>
      <c r="G31" s="55">
        <f>PortfolioSummary!G30</f>
        <v>140879</v>
      </c>
      <c r="H31" s="65">
        <f>PortfolioSummary!H30</f>
        <v>11.5</v>
      </c>
      <c r="J31" s="3">
        <f t="shared" si="10"/>
        <v>10.045456442070082</v>
      </c>
      <c r="K31" s="73"/>
      <c r="L31" s="72">
        <f t="shared" si="17"/>
        <v>1056.5925</v>
      </c>
      <c r="M31" s="72">
        <f t="shared" si="17"/>
        <v>1056.5925</v>
      </c>
      <c r="N31" s="72">
        <f t="shared" si="17"/>
        <v>1056.5925</v>
      </c>
      <c r="O31" s="72">
        <f t="shared" si="17"/>
        <v>1056.5925</v>
      </c>
      <c r="P31" s="72">
        <f t="shared" si="17"/>
        <v>1056.5925</v>
      </c>
      <c r="Q31" s="72">
        <f t="shared" si="17"/>
        <v>1056.5925</v>
      </c>
      <c r="R31" s="72">
        <f t="shared" si="17"/>
        <v>1056.5925</v>
      </c>
      <c r="S31" s="72">
        <f t="shared" si="17"/>
        <v>1056.5925</v>
      </c>
      <c r="T31" s="72">
        <f t="shared" si="17"/>
        <v>1056.5925</v>
      </c>
      <c r="U31" s="72">
        <f t="shared" si="17"/>
        <v>1056.5925</v>
      </c>
      <c r="V31" s="72">
        <f t="shared" si="17"/>
        <v>1056.5925</v>
      </c>
      <c r="W31" s="72">
        <f t="shared" si="17"/>
        <v>1056.5925</v>
      </c>
      <c r="X31" s="72">
        <f t="shared" si="17"/>
        <v>1056.5925</v>
      </c>
      <c r="Y31" s="72">
        <f t="shared" si="17"/>
        <v>1056.5925</v>
      </c>
      <c r="Z31" s="72">
        <f t="shared" si="17"/>
        <v>1056.5925</v>
      </c>
      <c r="AA31" s="72">
        <f t="shared" si="17"/>
        <v>1056.5925</v>
      </c>
      <c r="AB31" s="72">
        <f t="shared" si="15"/>
        <v>1056.5925</v>
      </c>
      <c r="AC31" s="72">
        <f t="shared" si="15"/>
        <v>1056.5925</v>
      </c>
      <c r="AD31" s="72">
        <f t="shared" si="15"/>
        <v>1056.5925</v>
      </c>
      <c r="AE31" s="72">
        <f t="shared" si="15"/>
        <v>1056.5925</v>
      </c>
      <c r="AF31" s="72">
        <f t="shared" si="15"/>
        <v>1056.5925</v>
      </c>
      <c r="AG31" s="72">
        <f t="shared" si="15"/>
        <v>1056.5925</v>
      </c>
      <c r="AH31" s="72">
        <f t="shared" si="15"/>
        <v>141935.5925</v>
      </c>
      <c r="AI31" s="72">
        <f t="shared" si="15"/>
        <v>0</v>
      </c>
      <c r="AJ31" s="72">
        <f t="shared" si="15"/>
        <v>0</v>
      </c>
      <c r="AK31" s="72">
        <f t="shared" si="15"/>
        <v>0</v>
      </c>
      <c r="AL31" s="72">
        <f t="shared" si="15"/>
        <v>0</v>
      </c>
      <c r="AM31" s="72">
        <f t="shared" si="15"/>
        <v>0</v>
      </c>
      <c r="AN31" s="72">
        <f t="shared" si="15"/>
        <v>0</v>
      </c>
      <c r="AO31" s="72">
        <f t="shared" si="15"/>
        <v>0</v>
      </c>
      <c r="AP31" s="72">
        <f t="shared" si="15"/>
        <v>0</v>
      </c>
      <c r="AQ31" s="72">
        <f t="shared" si="15"/>
        <v>0</v>
      </c>
      <c r="AR31" s="72">
        <f t="shared" si="16"/>
        <v>0</v>
      </c>
      <c r="AS31" s="72">
        <f t="shared" si="16"/>
        <v>0</v>
      </c>
      <c r="AT31" s="72">
        <f t="shared" si="16"/>
        <v>0</v>
      </c>
      <c r="AU31" s="72">
        <f t="shared" si="16"/>
        <v>0</v>
      </c>
      <c r="AV31" s="72">
        <f t="shared" si="16"/>
        <v>0</v>
      </c>
      <c r="AW31" s="72">
        <f t="shared" si="16"/>
        <v>0</v>
      </c>
      <c r="AX31" s="72">
        <f t="shared" si="16"/>
        <v>0</v>
      </c>
      <c r="AY31" s="72">
        <f t="shared" si="16"/>
        <v>0</v>
      </c>
    </row>
    <row r="32" spans="1:51" x14ac:dyDescent="0.35">
      <c r="A32" s="54">
        <f>PortfolioSummary!A31</f>
        <v>5</v>
      </c>
      <c r="B32" t="str">
        <f>PortfolioSummary!B31</f>
        <v>SI Bonds</v>
      </c>
      <c r="C32">
        <f>PortfolioSummary!C31</f>
        <v>28</v>
      </c>
      <c r="D32">
        <f ca="1">PortfolioSummary!D31</f>
        <v>2021</v>
      </c>
      <c r="E32" s="82">
        <f>PortfolioSummary!E31</f>
        <v>1.4999999999999999E-2</v>
      </c>
      <c r="F32">
        <f>PortfolioSummary!F31</f>
        <v>2035</v>
      </c>
      <c r="G32" s="55">
        <f>PortfolioSummary!G31</f>
        <v>140879</v>
      </c>
      <c r="H32" s="65">
        <f>PortfolioSummary!H31</f>
        <v>12.5</v>
      </c>
      <c r="J32" s="3">
        <f t="shared" si="10"/>
        <v>10.809615287134937</v>
      </c>
      <c r="K32" s="73"/>
      <c r="L32" s="72">
        <f t="shared" si="17"/>
        <v>1056.5925</v>
      </c>
      <c r="M32" s="72">
        <f t="shared" si="17"/>
        <v>1056.5925</v>
      </c>
      <c r="N32" s="72">
        <f t="shared" si="17"/>
        <v>1056.5925</v>
      </c>
      <c r="O32" s="72">
        <f t="shared" si="17"/>
        <v>1056.5925</v>
      </c>
      <c r="P32" s="72">
        <f t="shared" si="17"/>
        <v>1056.5925</v>
      </c>
      <c r="Q32" s="72">
        <f t="shared" si="17"/>
        <v>1056.5925</v>
      </c>
      <c r="R32" s="72">
        <f t="shared" si="17"/>
        <v>1056.5925</v>
      </c>
      <c r="S32" s="72">
        <f t="shared" si="17"/>
        <v>1056.5925</v>
      </c>
      <c r="T32" s="72">
        <f t="shared" si="17"/>
        <v>1056.5925</v>
      </c>
      <c r="U32" s="72">
        <f t="shared" si="17"/>
        <v>1056.5925</v>
      </c>
      <c r="V32" s="72">
        <f t="shared" si="17"/>
        <v>1056.5925</v>
      </c>
      <c r="W32" s="72">
        <f t="shared" si="17"/>
        <v>1056.5925</v>
      </c>
      <c r="X32" s="72">
        <f t="shared" si="17"/>
        <v>1056.5925</v>
      </c>
      <c r="Y32" s="72">
        <f t="shared" si="17"/>
        <v>1056.5925</v>
      </c>
      <c r="Z32" s="72">
        <f t="shared" si="17"/>
        <v>1056.5925</v>
      </c>
      <c r="AA32" s="72">
        <f t="shared" si="17"/>
        <v>1056.5925</v>
      </c>
      <c r="AB32" s="72">
        <f t="shared" si="15"/>
        <v>1056.5925</v>
      </c>
      <c r="AC32" s="72">
        <f t="shared" si="15"/>
        <v>1056.5925</v>
      </c>
      <c r="AD32" s="72">
        <f t="shared" si="15"/>
        <v>1056.5925</v>
      </c>
      <c r="AE32" s="72">
        <f t="shared" si="15"/>
        <v>1056.5925</v>
      </c>
      <c r="AF32" s="72">
        <f t="shared" si="15"/>
        <v>1056.5925</v>
      </c>
      <c r="AG32" s="72">
        <f t="shared" si="15"/>
        <v>1056.5925</v>
      </c>
      <c r="AH32" s="72">
        <f t="shared" si="15"/>
        <v>1056.5925</v>
      </c>
      <c r="AI32" s="72">
        <f t="shared" si="15"/>
        <v>1056.5925</v>
      </c>
      <c r="AJ32" s="72">
        <f t="shared" si="15"/>
        <v>141935.5925</v>
      </c>
      <c r="AK32" s="72">
        <f t="shared" si="15"/>
        <v>0</v>
      </c>
      <c r="AL32" s="72">
        <f t="shared" si="15"/>
        <v>0</v>
      </c>
      <c r="AM32" s="72">
        <f t="shared" si="15"/>
        <v>0</v>
      </c>
      <c r="AN32" s="72">
        <f t="shared" si="15"/>
        <v>0</v>
      </c>
      <c r="AO32" s="72">
        <f t="shared" si="15"/>
        <v>0</v>
      </c>
      <c r="AP32" s="72">
        <f t="shared" si="15"/>
        <v>0</v>
      </c>
      <c r="AQ32" s="72">
        <f t="shared" si="15"/>
        <v>0</v>
      </c>
      <c r="AR32" s="72">
        <f t="shared" si="16"/>
        <v>0</v>
      </c>
      <c r="AS32" s="72">
        <f t="shared" si="16"/>
        <v>0</v>
      </c>
      <c r="AT32" s="72">
        <f t="shared" si="16"/>
        <v>0</v>
      </c>
      <c r="AU32" s="72">
        <f t="shared" si="16"/>
        <v>0</v>
      </c>
      <c r="AV32" s="72">
        <f t="shared" si="16"/>
        <v>0</v>
      </c>
      <c r="AW32" s="72">
        <f t="shared" si="16"/>
        <v>0</v>
      </c>
      <c r="AX32" s="72">
        <f t="shared" si="16"/>
        <v>0</v>
      </c>
      <c r="AY32" s="72">
        <f t="shared" si="16"/>
        <v>0</v>
      </c>
    </row>
    <row r="33" spans="1:51" x14ac:dyDescent="0.35">
      <c r="A33" s="54">
        <f>PortfolioSummary!A32</f>
        <v>5</v>
      </c>
      <c r="B33" t="str">
        <f>PortfolioSummary!B32</f>
        <v>SI Bonds</v>
      </c>
      <c r="C33">
        <f>PortfolioSummary!C32</f>
        <v>29</v>
      </c>
      <c r="D33">
        <f ca="1">PortfolioSummary!D32</f>
        <v>2021</v>
      </c>
      <c r="E33" s="82">
        <f>PortfolioSummary!E32</f>
        <v>1.4999999999999999E-2</v>
      </c>
      <c r="F33">
        <f>PortfolioSummary!F32</f>
        <v>2036</v>
      </c>
      <c r="G33" s="55">
        <f>PortfolioSummary!G32</f>
        <v>5489148</v>
      </c>
      <c r="H33" s="65">
        <f>PortfolioSummary!H32</f>
        <v>13.5</v>
      </c>
      <c r="J33" s="3">
        <f t="shared" si="10"/>
        <v>11.554945978714128</v>
      </c>
      <c r="K33" s="73"/>
      <c r="L33" s="72">
        <f t="shared" si="17"/>
        <v>41168.61</v>
      </c>
      <c r="M33" s="72">
        <f t="shared" si="17"/>
        <v>41168.61</v>
      </c>
      <c r="N33" s="72">
        <f t="shared" si="17"/>
        <v>41168.61</v>
      </c>
      <c r="O33" s="72">
        <f t="shared" si="17"/>
        <v>41168.61</v>
      </c>
      <c r="P33" s="72">
        <f t="shared" si="17"/>
        <v>41168.61</v>
      </c>
      <c r="Q33" s="72">
        <f t="shared" si="17"/>
        <v>41168.61</v>
      </c>
      <c r="R33" s="72">
        <f t="shared" si="17"/>
        <v>41168.61</v>
      </c>
      <c r="S33" s="72">
        <f t="shared" si="17"/>
        <v>41168.61</v>
      </c>
      <c r="T33" s="72">
        <f t="shared" si="17"/>
        <v>41168.61</v>
      </c>
      <c r="U33" s="72">
        <f t="shared" si="17"/>
        <v>41168.61</v>
      </c>
      <c r="V33" s="72">
        <f t="shared" si="17"/>
        <v>41168.61</v>
      </c>
      <c r="W33" s="72">
        <f t="shared" si="17"/>
        <v>41168.61</v>
      </c>
      <c r="X33" s="72">
        <f t="shared" si="17"/>
        <v>41168.61</v>
      </c>
      <c r="Y33" s="72">
        <f t="shared" si="17"/>
        <v>41168.61</v>
      </c>
      <c r="Z33" s="72">
        <f t="shared" si="17"/>
        <v>41168.61</v>
      </c>
      <c r="AA33" s="72">
        <f t="shared" si="17"/>
        <v>41168.61</v>
      </c>
      <c r="AB33" s="72">
        <f t="shared" si="15"/>
        <v>41168.61</v>
      </c>
      <c r="AC33" s="72">
        <f t="shared" si="15"/>
        <v>41168.61</v>
      </c>
      <c r="AD33" s="72">
        <f t="shared" si="15"/>
        <v>41168.61</v>
      </c>
      <c r="AE33" s="72">
        <f t="shared" si="15"/>
        <v>41168.61</v>
      </c>
      <c r="AF33" s="72">
        <f t="shared" si="15"/>
        <v>41168.61</v>
      </c>
      <c r="AG33" s="72">
        <f t="shared" si="15"/>
        <v>41168.61</v>
      </c>
      <c r="AH33" s="72">
        <f t="shared" si="15"/>
        <v>41168.61</v>
      </c>
      <c r="AI33" s="72">
        <f t="shared" si="15"/>
        <v>41168.61</v>
      </c>
      <c r="AJ33" s="72">
        <f t="shared" si="15"/>
        <v>41168.61</v>
      </c>
      <c r="AK33" s="72">
        <f t="shared" si="15"/>
        <v>41168.61</v>
      </c>
      <c r="AL33" s="72">
        <f t="shared" si="15"/>
        <v>5530316.6100000003</v>
      </c>
      <c r="AM33" s="72">
        <f t="shared" si="15"/>
        <v>0</v>
      </c>
      <c r="AN33" s="72">
        <f t="shared" si="15"/>
        <v>0</v>
      </c>
      <c r="AO33" s="72">
        <f t="shared" si="15"/>
        <v>0</v>
      </c>
      <c r="AP33" s="72">
        <f t="shared" si="15"/>
        <v>0</v>
      </c>
      <c r="AQ33" s="72">
        <f t="shared" si="15"/>
        <v>0</v>
      </c>
      <c r="AR33" s="72">
        <f t="shared" si="16"/>
        <v>0</v>
      </c>
      <c r="AS33" s="72">
        <f t="shared" si="16"/>
        <v>0</v>
      </c>
      <c r="AT33" s="72">
        <f t="shared" si="16"/>
        <v>0</v>
      </c>
      <c r="AU33" s="72">
        <f t="shared" si="16"/>
        <v>0</v>
      </c>
      <c r="AV33" s="72">
        <f t="shared" si="16"/>
        <v>0</v>
      </c>
      <c r="AW33" s="72">
        <f t="shared" si="16"/>
        <v>0</v>
      </c>
      <c r="AX33" s="72">
        <f t="shared" si="16"/>
        <v>0</v>
      </c>
      <c r="AY33" s="72">
        <f t="shared" si="16"/>
        <v>0</v>
      </c>
    </row>
    <row r="34" spans="1:51" x14ac:dyDescent="0.35">
      <c r="A34" s="54">
        <f>PortfolioSummary!A33</f>
        <v>6</v>
      </c>
      <c r="B34" t="str">
        <f>PortfolioSummary!B33</f>
        <v>SI Bonds</v>
      </c>
      <c r="C34">
        <f>PortfolioSummary!C33</f>
        <v>30</v>
      </c>
      <c r="D34">
        <f ca="1">PortfolioSummary!D33</f>
        <v>2013</v>
      </c>
      <c r="E34" s="82">
        <f>PortfolioSummary!E33</f>
        <v>1.7500000000000002E-2</v>
      </c>
      <c r="F34">
        <f>PortfolioSummary!F33</f>
        <v>2024</v>
      </c>
      <c r="G34" s="55">
        <f>PortfolioSummary!G33</f>
        <v>4908185</v>
      </c>
      <c r="H34" s="65">
        <f>PortfolioSummary!H33</f>
        <v>1.5</v>
      </c>
      <c r="J34" s="3">
        <f t="shared" si="10"/>
        <v>1.4296076730751521</v>
      </c>
      <c r="K34" s="73"/>
      <c r="L34" s="72">
        <f t="shared" si="17"/>
        <v>42946.618750000001</v>
      </c>
      <c r="M34" s="72">
        <f t="shared" si="17"/>
        <v>42946.618750000001</v>
      </c>
      <c r="N34" s="72">
        <f t="shared" si="17"/>
        <v>4951131.6187500004</v>
      </c>
      <c r="O34" s="72">
        <f t="shared" si="17"/>
        <v>0</v>
      </c>
      <c r="P34" s="72">
        <f t="shared" si="17"/>
        <v>0</v>
      </c>
      <c r="Q34" s="72">
        <f t="shared" si="17"/>
        <v>0</v>
      </c>
      <c r="R34" s="72">
        <f t="shared" si="17"/>
        <v>0</v>
      </c>
      <c r="S34" s="72">
        <f t="shared" si="17"/>
        <v>0</v>
      </c>
      <c r="T34" s="72">
        <f t="shared" si="17"/>
        <v>0</v>
      </c>
      <c r="U34" s="72">
        <f t="shared" si="17"/>
        <v>0</v>
      </c>
      <c r="V34" s="72">
        <f t="shared" si="17"/>
        <v>0</v>
      </c>
      <c r="W34" s="72">
        <f t="shared" si="17"/>
        <v>0</v>
      </c>
      <c r="X34" s="72">
        <f t="shared" si="17"/>
        <v>0</v>
      </c>
      <c r="Y34" s="72">
        <f t="shared" si="17"/>
        <v>0</v>
      </c>
      <c r="Z34" s="72">
        <f t="shared" si="17"/>
        <v>0</v>
      </c>
      <c r="AA34" s="72">
        <f t="shared" si="17"/>
        <v>0</v>
      </c>
      <c r="AB34" s="72">
        <f t="shared" si="15"/>
        <v>0</v>
      </c>
      <c r="AC34" s="72">
        <f t="shared" si="15"/>
        <v>0</v>
      </c>
      <c r="AD34" s="72">
        <f t="shared" si="15"/>
        <v>0</v>
      </c>
      <c r="AE34" s="72">
        <f t="shared" si="15"/>
        <v>0</v>
      </c>
      <c r="AF34" s="72">
        <f t="shared" si="15"/>
        <v>0</v>
      </c>
      <c r="AG34" s="72">
        <f t="shared" si="15"/>
        <v>0</v>
      </c>
      <c r="AH34" s="72">
        <f t="shared" si="15"/>
        <v>0</v>
      </c>
      <c r="AI34" s="72">
        <f t="shared" si="15"/>
        <v>0</v>
      </c>
      <c r="AJ34" s="72">
        <f t="shared" si="15"/>
        <v>0</v>
      </c>
      <c r="AK34" s="72">
        <f t="shared" si="15"/>
        <v>0</v>
      </c>
      <c r="AL34" s="72">
        <f t="shared" si="15"/>
        <v>0</v>
      </c>
      <c r="AM34" s="72">
        <f t="shared" si="15"/>
        <v>0</v>
      </c>
      <c r="AN34" s="72">
        <f t="shared" si="15"/>
        <v>0</v>
      </c>
      <c r="AO34" s="72">
        <f t="shared" si="15"/>
        <v>0</v>
      </c>
      <c r="AP34" s="72">
        <f t="shared" si="15"/>
        <v>0</v>
      </c>
      <c r="AQ34" s="72">
        <f t="shared" si="15"/>
        <v>0</v>
      </c>
      <c r="AR34" s="72">
        <f t="shared" si="16"/>
        <v>0</v>
      </c>
      <c r="AS34" s="72">
        <f t="shared" si="16"/>
        <v>0</v>
      </c>
      <c r="AT34" s="72">
        <f t="shared" si="16"/>
        <v>0</v>
      </c>
      <c r="AU34" s="72">
        <f t="shared" si="16"/>
        <v>0</v>
      </c>
      <c r="AV34" s="72">
        <f t="shared" si="16"/>
        <v>0</v>
      </c>
      <c r="AW34" s="72">
        <f t="shared" si="16"/>
        <v>0</v>
      </c>
      <c r="AX34" s="72">
        <f t="shared" si="16"/>
        <v>0</v>
      </c>
      <c r="AY34" s="72">
        <f t="shared" si="16"/>
        <v>0</v>
      </c>
    </row>
    <row r="35" spans="1:51" x14ac:dyDescent="0.35">
      <c r="A35" s="54">
        <f>PortfolioSummary!A34</f>
        <v>6</v>
      </c>
      <c r="B35" t="str">
        <f>PortfolioSummary!B34</f>
        <v>SI Bonds</v>
      </c>
      <c r="C35">
        <f>PortfolioSummary!C34</f>
        <v>31</v>
      </c>
      <c r="D35">
        <f ca="1">PortfolioSummary!D34</f>
        <v>2013</v>
      </c>
      <c r="E35" s="82">
        <f>PortfolioSummary!E34</f>
        <v>1.7500000000000002E-2</v>
      </c>
      <c r="F35">
        <f>PortfolioSummary!F34</f>
        <v>2025</v>
      </c>
      <c r="G35" s="55">
        <f>PortfolioSummary!G34</f>
        <v>4908185</v>
      </c>
      <c r="H35" s="65">
        <f>PortfolioSummary!H34</f>
        <v>2.5</v>
      </c>
      <c r="J35" s="3">
        <f t="shared" si="10"/>
        <v>2.3611639733052345</v>
      </c>
      <c r="K35" s="73"/>
      <c r="L35" s="72">
        <f t="shared" si="17"/>
        <v>42946.618750000001</v>
      </c>
      <c r="M35" s="72">
        <f t="shared" si="17"/>
        <v>42946.618750000001</v>
      </c>
      <c r="N35" s="72">
        <f t="shared" si="17"/>
        <v>42946.618750000001</v>
      </c>
      <c r="O35" s="72">
        <f t="shared" si="17"/>
        <v>42946.618750000001</v>
      </c>
      <c r="P35" s="72">
        <f t="shared" si="17"/>
        <v>4951131.6187500004</v>
      </c>
      <c r="Q35" s="72">
        <f t="shared" si="17"/>
        <v>0</v>
      </c>
      <c r="R35" s="72">
        <f t="shared" si="17"/>
        <v>0</v>
      </c>
      <c r="S35" s="72">
        <f t="shared" si="17"/>
        <v>0</v>
      </c>
      <c r="T35" s="72">
        <f t="shared" si="17"/>
        <v>0</v>
      </c>
      <c r="U35" s="72">
        <f t="shared" si="17"/>
        <v>0</v>
      </c>
      <c r="V35" s="72">
        <f t="shared" si="17"/>
        <v>0</v>
      </c>
      <c r="W35" s="72">
        <f t="shared" si="17"/>
        <v>0</v>
      </c>
      <c r="X35" s="72">
        <f t="shared" si="17"/>
        <v>0</v>
      </c>
      <c r="Y35" s="72">
        <f t="shared" si="17"/>
        <v>0</v>
      </c>
      <c r="Z35" s="72">
        <f t="shared" si="17"/>
        <v>0</v>
      </c>
      <c r="AA35" s="72">
        <f t="shared" si="17"/>
        <v>0</v>
      </c>
      <c r="AB35" s="72">
        <f t="shared" si="15"/>
        <v>0</v>
      </c>
      <c r="AC35" s="72">
        <f t="shared" si="15"/>
        <v>0</v>
      </c>
      <c r="AD35" s="72">
        <f t="shared" si="15"/>
        <v>0</v>
      </c>
      <c r="AE35" s="72">
        <f t="shared" si="15"/>
        <v>0</v>
      </c>
      <c r="AF35" s="72">
        <f t="shared" si="15"/>
        <v>0</v>
      </c>
      <c r="AG35" s="72">
        <f t="shared" si="15"/>
        <v>0</v>
      </c>
      <c r="AH35" s="72">
        <f t="shared" si="15"/>
        <v>0</v>
      </c>
      <c r="AI35" s="72">
        <f t="shared" si="15"/>
        <v>0</v>
      </c>
      <c r="AJ35" s="72">
        <f t="shared" si="15"/>
        <v>0</v>
      </c>
      <c r="AK35" s="72">
        <f t="shared" si="15"/>
        <v>0</v>
      </c>
      <c r="AL35" s="72">
        <f t="shared" si="15"/>
        <v>0</v>
      </c>
      <c r="AM35" s="72">
        <f t="shared" si="15"/>
        <v>0</v>
      </c>
      <c r="AN35" s="72">
        <f t="shared" si="15"/>
        <v>0</v>
      </c>
      <c r="AO35" s="72">
        <f t="shared" si="15"/>
        <v>0</v>
      </c>
      <c r="AP35" s="72">
        <f t="shared" si="15"/>
        <v>0</v>
      </c>
      <c r="AQ35" s="72">
        <f t="shared" si="15"/>
        <v>0</v>
      </c>
      <c r="AR35" s="72">
        <f t="shared" si="16"/>
        <v>0</v>
      </c>
      <c r="AS35" s="72">
        <f t="shared" si="16"/>
        <v>0</v>
      </c>
      <c r="AT35" s="72">
        <f t="shared" si="16"/>
        <v>0</v>
      </c>
      <c r="AU35" s="72">
        <f t="shared" si="16"/>
        <v>0</v>
      </c>
      <c r="AV35" s="72">
        <f t="shared" si="16"/>
        <v>0</v>
      </c>
      <c r="AW35" s="72">
        <f t="shared" si="16"/>
        <v>0</v>
      </c>
      <c r="AX35" s="72">
        <f t="shared" si="16"/>
        <v>0</v>
      </c>
      <c r="AY35" s="72">
        <f t="shared" si="16"/>
        <v>0</v>
      </c>
    </row>
    <row r="36" spans="1:51" x14ac:dyDescent="0.35">
      <c r="A36" s="54">
        <f>PortfolioSummary!A35</f>
        <v>6</v>
      </c>
      <c r="B36" t="str">
        <f>PortfolioSummary!B35</f>
        <v>SI Bonds</v>
      </c>
      <c r="C36">
        <f>PortfolioSummary!C35</f>
        <v>32</v>
      </c>
      <c r="D36">
        <f ca="1">PortfolioSummary!D35</f>
        <v>2013</v>
      </c>
      <c r="E36" s="82">
        <f>PortfolioSummary!E35</f>
        <v>1.7500000000000002E-2</v>
      </c>
      <c r="F36">
        <f>PortfolioSummary!F35</f>
        <v>2026</v>
      </c>
      <c r="G36" s="55">
        <f>PortfolioSummary!G35</f>
        <v>4908186</v>
      </c>
      <c r="H36" s="65">
        <f>PortfolioSummary!H35</f>
        <v>3.5</v>
      </c>
      <c r="J36" s="3">
        <f t="shared" si="10"/>
        <v>3.2750405140018097</v>
      </c>
      <c r="K36" s="73"/>
      <c r="L36" s="72">
        <f t="shared" si="17"/>
        <v>42946.627500000002</v>
      </c>
      <c r="M36" s="72">
        <f t="shared" si="17"/>
        <v>42946.627500000002</v>
      </c>
      <c r="N36" s="72">
        <f t="shared" si="17"/>
        <v>42946.627500000002</v>
      </c>
      <c r="O36" s="72">
        <f t="shared" si="17"/>
        <v>42946.627500000002</v>
      </c>
      <c r="P36" s="72">
        <f t="shared" si="17"/>
        <v>42946.627500000002</v>
      </c>
      <c r="Q36" s="72">
        <f t="shared" si="17"/>
        <v>42946.627500000002</v>
      </c>
      <c r="R36" s="72">
        <f t="shared" si="17"/>
        <v>4951132.6275000004</v>
      </c>
      <c r="S36" s="72">
        <f t="shared" si="17"/>
        <v>0</v>
      </c>
      <c r="T36" s="72">
        <f t="shared" si="17"/>
        <v>0</v>
      </c>
      <c r="U36" s="72">
        <f t="shared" si="17"/>
        <v>0</v>
      </c>
      <c r="V36" s="72">
        <f t="shared" si="17"/>
        <v>0</v>
      </c>
      <c r="W36" s="72">
        <f t="shared" si="17"/>
        <v>0</v>
      </c>
      <c r="X36" s="72">
        <f t="shared" si="17"/>
        <v>0</v>
      </c>
      <c r="Y36" s="72">
        <f t="shared" si="17"/>
        <v>0</v>
      </c>
      <c r="Z36" s="72">
        <f t="shared" si="17"/>
        <v>0</v>
      </c>
      <c r="AA36" s="72">
        <f t="shared" si="17"/>
        <v>0</v>
      </c>
      <c r="AB36" s="72">
        <f t="shared" ref="AB36:AQ51" si="18">$G36*$E36/2*IF(AB$1&lt;=$H36, 1, 0)+$G36*IF(AB$1=$H36, 1, 0)</f>
        <v>0</v>
      </c>
      <c r="AC36" s="72">
        <f t="shared" si="18"/>
        <v>0</v>
      </c>
      <c r="AD36" s="72">
        <f t="shared" si="18"/>
        <v>0</v>
      </c>
      <c r="AE36" s="72">
        <f t="shared" si="18"/>
        <v>0</v>
      </c>
      <c r="AF36" s="72">
        <f t="shared" si="18"/>
        <v>0</v>
      </c>
      <c r="AG36" s="72">
        <f t="shared" si="18"/>
        <v>0</v>
      </c>
      <c r="AH36" s="72">
        <f t="shared" si="18"/>
        <v>0</v>
      </c>
      <c r="AI36" s="72">
        <f t="shared" si="18"/>
        <v>0</v>
      </c>
      <c r="AJ36" s="72">
        <f t="shared" si="18"/>
        <v>0</v>
      </c>
      <c r="AK36" s="72">
        <f t="shared" si="18"/>
        <v>0</v>
      </c>
      <c r="AL36" s="72">
        <f t="shared" si="18"/>
        <v>0</v>
      </c>
      <c r="AM36" s="72">
        <f t="shared" si="18"/>
        <v>0</v>
      </c>
      <c r="AN36" s="72">
        <f t="shared" si="18"/>
        <v>0</v>
      </c>
      <c r="AO36" s="72">
        <f t="shared" si="18"/>
        <v>0</v>
      </c>
      <c r="AP36" s="72">
        <f t="shared" si="18"/>
        <v>0</v>
      </c>
      <c r="AQ36" s="72">
        <f t="shared" si="18"/>
        <v>0</v>
      </c>
      <c r="AR36" s="72">
        <f t="shared" ref="AR36:AY51" si="19">$G36*$E36/2*IF(AR$1&lt;=$H36, 1, 0)+$G36*IF(AR$1=$H36, 1, 0)</f>
        <v>0</v>
      </c>
      <c r="AS36" s="72">
        <f t="shared" si="19"/>
        <v>0</v>
      </c>
      <c r="AT36" s="72">
        <f t="shared" si="19"/>
        <v>0</v>
      </c>
      <c r="AU36" s="72">
        <f t="shared" si="19"/>
        <v>0</v>
      </c>
      <c r="AV36" s="72">
        <f t="shared" si="19"/>
        <v>0</v>
      </c>
      <c r="AW36" s="72">
        <f t="shared" si="19"/>
        <v>0</v>
      </c>
      <c r="AX36" s="72">
        <f t="shared" si="19"/>
        <v>0</v>
      </c>
      <c r="AY36" s="72">
        <f t="shared" si="19"/>
        <v>0</v>
      </c>
    </row>
    <row r="37" spans="1:51" x14ac:dyDescent="0.35">
      <c r="A37" s="54">
        <f>PortfolioSummary!A36</f>
        <v>6</v>
      </c>
      <c r="B37" t="str">
        <f>PortfolioSummary!B36</f>
        <v>SI Bonds</v>
      </c>
      <c r="C37">
        <f>PortfolioSummary!C36</f>
        <v>33</v>
      </c>
      <c r="D37">
        <f ca="1">PortfolioSummary!D36</f>
        <v>2013</v>
      </c>
      <c r="E37" s="82">
        <f>PortfolioSummary!E36</f>
        <v>1.7500000000000002E-2</v>
      </c>
      <c r="F37">
        <f>PortfolioSummary!F36</f>
        <v>2027</v>
      </c>
      <c r="G37" s="55">
        <f>PortfolioSummary!G36</f>
        <v>4908186</v>
      </c>
      <c r="H37" s="65">
        <f>PortfolioSummary!H36</f>
        <v>4.5</v>
      </c>
      <c r="J37" s="3">
        <f t="shared" si="10"/>
        <v>4.1708648116122644</v>
      </c>
      <c r="K37" s="73"/>
      <c r="L37" s="72">
        <f t="shared" si="17"/>
        <v>42946.627500000002</v>
      </c>
      <c r="M37" s="72">
        <f t="shared" si="17"/>
        <v>42946.627500000002</v>
      </c>
      <c r="N37" s="72">
        <f t="shared" si="17"/>
        <v>42946.627500000002</v>
      </c>
      <c r="O37" s="72">
        <f t="shared" si="17"/>
        <v>42946.627500000002</v>
      </c>
      <c r="P37" s="72">
        <f t="shared" si="17"/>
        <v>42946.627500000002</v>
      </c>
      <c r="Q37" s="72">
        <f t="shared" si="17"/>
        <v>42946.627500000002</v>
      </c>
      <c r="R37" s="72">
        <f t="shared" si="17"/>
        <v>42946.627500000002</v>
      </c>
      <c r="S37" s="72">
        <f t="shared" si="17"/>
        <v>42946.627500000002</v>
      </c>
      <c r="T37" s="72">
        <f t="shared" si="17"/>
        <v>4951132.6275000004</v>
      </c>
      <c r="U37" s="72">
        <f t="shared" si="17"/>
        <v>0</v>
      </c>
      <c r="V37" s="72">
        <f t="shared" si="17"/>
        <v>0</v>
      </c>
      <c r="W37" s="72">
        <f t="shared" si="17"/>
        <v>0</v>
      </c>
      <c r="X37" s="72">
        <f t="shared" si="17"/>
        <v>0</v>
      </c>
      <c r="Y37" s="72">
        <f t="shared" si="17"/>
        <v>0</v>
      </c>
      <c r="Z37" s="72">
        <f t="shared" si="17"/>
        <v>0</v>
      </c>
      <c r="AA37" s="72">
        <f t="shared" ref="AA37:AP52" si="20">$G37*$E37/2*IF(AA$1&lt;=$H37, 1, 0)+$G37*IF(AA$1=$H37, 1, 0)</f>
        <v>0</v>
      </c>
      <c r="AB37" s="72">
        <f t="shared" si="18"/>
        <v>0</v>
      </c>
      <c r="AC37" s="72">
        <f t="shared" si="18"/>
        <v>0</v>
      </c>
      <c r="AD37" s="72">
        <f t="shared" si="18"/>
        <v>0</v>
      </c>
      <c r="AE37" s="72">
        <f t="shared" si="18"/>
        <v>0</v>
      </c>
      <c r="AF37" s="72">
        <f t="shared" si="18"/>
        <v>0</v>
      </c>
      <c r="AG37" s="72">
        <f t="shared" si="18"/>
        <v>0</v>
      </c>
      <c r="AH37" s="72">
        <f t="shared" si="18"/>
        <v>0</v>
      </c>
      <c r="AI37" s="72">
        <f t="shared" si="18"/>
        <v>0</v>
      </c>
      <c r="AJ37" s="72">
        <f t="shared" si="18"/>
        <v>0</v>
      </c>
      <c r="AK37" s="72">
        <f t="shared" si="18"/>
        <v>0</v>
      </c>
      <c r="AL37" s="72">
        <f t="shared" si="18"/>
        <v>0</v>
      </c>
      <c r="AM37" s="72">
        <f t="shared" si="18"/>
        <v>0</v>
      </c>
      <c r="AN37" s="72">
        <f t="shared" si="18"/>
        <v>0</v>
      </c>
      <c r="AO37" s="72">
        <f t="shared" si="18"/>
        <v>0</v>
      </c>
      <c r="AP37" s="72">
        <f t="shared" si="18"/>
        <v>0</v>
      </c>
      <c r="AQ37" s="72">
        <f t="shared" si="18"/>
        <v>0</v>
      </c>
      <c r="AR37" s="72">
        <f t="shared" si="19"/>
        <v>0</v>
      </c>
      <c r="AS37" s="72">
        <f t="shared" si="19"/>
        <v>0</v>
      </c>
      <c r="AT37" s="72">
        <f t="shared" si="19"/>
        <v>0</v>
      </c>
      <c r="AU37" s="72">
        <f t="shared" si="19"/>
        <v>0</v>
      </c>
      <c r="AV37" s="72">
        <f t="shared" si="19"/>
        <v>0</v>
      </c>
      <c r="AW37" s="72">
        <f t="shared" si="19"/>
        <v>0</v>
      </c>
      <c r="AX37" s="72">
        <f t="shared" si="19"/>
        <v>0</v>
      </c>
      <c r="AY37" s="72">
        <f t="shared" si="19"/>
        <v>0</v>
      </c>
    </row>
    <row r="38" spans="1:51" x14ac:dyDescent="0.35">
      <c r="A38" s="54">
        <f>PortfolioSummary!A37</f>
        <v>6</v>
      </c>
      <c r="B38" t="str">
        <f>PortfolioSummary!B37</f>
        <v>SI Bonds</v>
      </c>
      <c r="C38">
        <f>PortfolioSummary!C37</f>
        <v>34</v>
      </c>
      <c r="D38">
        <f ca="1">PortfolioSummary!D37</f>
        <v>2013</v>
      </c>
      <c r="E38" s="82">
        <f>PortfolioSummary!E37</f>
        <v>1.7500000000000002E-2</v>
      </c>
      <c r="F38">
        <f>PortfolioSummary!F37</f>
        <v>2028</v>
      </c>
      <c r="G38" s="55">
        <f>PortfolioSummary!G37</f>
        <v>178148587</v>
      </c>
      <c r="H38" s="65">
        <f>PortfolioSummary!H37</f>
        <v>5.5</v>
      </c>
      <c r="J38" s="3">
        <f t="shared" si="10"/>
        <v>5.0482907764406564</v>
      </c>
      <c r="K38" s="73"/>
      <c r="L38" s="72">
        <f t="shared" ref="L38:AA53" si="21">$G38*$E38/2*IF(L$1&lt;=$H38, 1, 0)+$G38*IF(L$1=$H38, 1, 0)</f>
        <v>1558800.1362500002</v>
      </c>
      <c r="M38" s="72">
        <f t="shared" si="21"/>
        <v>1558800.1362500002</v>
      </c>
      <c r="N38" s="72">
        <f t="shared" si="21"/>
        <v>1558800.1362500002</v>
      </c>
      <c r="O38" s="72">
        <f t="shared" si="21"/>
        <v>1558800.1362500002</v>
      </c>
      <c r="P38" s="72">
        <f t="shared" si="21"/>
        <v>1558800.1362500002</v>
      </c>
      <c r="Q38" s="72">
        <f t="shared" si="21"/>
        <v>1558800.1362500002</v>
      </c>
      <c r="R38" s="72">
        <f t="shared" si="21"/>
        <v>1558800.1362500002</v>
      </c>
      <c r="S38" s="72">
        <f t="shared" si="21"/>
        <v>1558800.1362500002</v>
      </c>
      <c r="T38" s="72">
        <f t="shared" si="21"/>
        <v>1558800.1362500002</v>
      </c>
      <c r="U38" s="72">
        <f t="shared" si="21"/>
        <v>1558800.1362500002</v>
      </c>
      <c r="V38" s="72">
        <f t="shared" si="21"/>
        <v>179707387.13624999</v>
      </c>
      <c r="W38" s="72">
        <f t="shared" si="21"/>
        <v>0</v>
      </c>
      <c r="X38" s="72">
        <f t="shared" si="21"/>
        <v>0</v>
      </c>
      <c r="Y38" s="72">
        <f t="shared" si="21"/>
        <v>0</v>
      </c>
      <c r="Z38" s="72">
        <f t="shared" si="21"/>
        <v>0</v>
      </c>
      <c r="AA38" s="72">
        <f t="shared" si="20"/>
        <v>0</v>
      </c>
      <c r="AB38" s="72">
        <f t="shared" si="18"/>
        <v>0</v>
      </c>
      <c r="AC38" s="72">
        <f t="shared" si="18"/>
        <v>0</v>
      </c>
      <c r="AD38" s="72">
        <f t="shared" si="18"/>
        <v>0</v>
      </c>
      <c r="AE38" s="72">
        <f t="shared" si="18"/>
        <v>0</v>
      </c>
      <c r="AF38" s="72">
        <f t="shared" si="18"/>
        <v>0</v>
      </c>
      <c r="AG38" s="72">
        <f t="shared" si="18"/>
        <v>0</v>
      </c>
      <c r="AH38" s="72">
        <f t="shared" si="18"/>
        <v>0</v>
      </c>
      <c r="AI38" s="72">
        <f t="shared" si="18"/>
        <v>0</v>
      </c>
      <c r="AJ38" s="72">
        <f t="shared" si="18"/>
        <v>0</v>
      </c>
      <c r="AK38" s="72">
        <f t="shared" si="18"/>
        <v>0</v>
      </c>
      <c r="AL38" s="72">
        <f t="shared" si="18"/>
        <v>0</v>
      </c>
      <c r="AM38" s="72">
        <f t="shared" si="18"/>
        <v>0</v>
      </c>
      <c r="AN38" s="72">
        <f t="shared" si="18"/>
        <v>0</v>
      </c>
      <c r="AO38" s="72">
        <f t="shared" si="18"/>
        <v>0</v>
      </c>
      <c r="AP38" s="72">
        <f t="shared" si="18"/>
        <v>0</v>
      </c>
      <c r="AQ38" s="72">
        <f t="shared" si="18"/>
        <v>0</v>
      </c>
      <c r="AR38" s="72">
        <f t="shared" si="19"/>
        <v>0</v>
      </c>
      <c r="AS38" s="72">
        <f t="shared" si="19"/>
        <v>0</v>
      </c>
      <c r="AT38" s="72">
        <f t="shared" si="19"/>
        <v>0</v>
      </c>
      <c r="AU38" s="72">
        <f t="shared" si="19"/>
        <v>0</v>
      </c>
      <c r="AV38" s="72">
        <f t="shared" si="19"/>
        <v>0</v>
      </c>
      <c r="AW38" s="72">
        <f t="shared" si="19"/>
        <v>0</v>
      </c>
      <c r="AX38" s="72">
        <f t="shared" si="19"/>
        <v>0</v>
      </c>
      <c r="AY38" s="72">
        <f t="shared" si="19"/>
        <v>0</v>
      </c>
    </row>
    <row r="39" spans="1:51" x14ac:dyDescent="0.35">
      <c r="A39" s="54">
        <f>PortfolioSummary!A38</f>
        <v>7</v>
      </c>
      <c r="B39" t="str">
        <f>PortfolioSummary!B38</f>
        <v>SI Bonds</v>
      </c>
      <c r="C39">
        <f>PortfolioSummary!C38</f>
        <v>35</v>
      </c>
      <c r="D39">
        <f ca="1">PortfolioSummary!D38</f>
        <v>2016</v>
      </c>
      <c r="E39" s="82">
        <f>PortfolioSummary!E38</f>
        <v>1.8749999999999999E-2</v>
      </c>
      <c r="F39">
        <f>PortfolioSummary!F38</f>
        <v>2024</v>
      </c>
      <c r="G39" s="55">
        <f>PortfolioSummary!G38</f>
        <v>2320956</v>
      </c>
      <c r="H39" s="65">
        <f>PortfolioSummary!H38</f>
        <v>1.5</v>
      </c>
      <c r="J39" s="3">
        <f t="shared" si="10"/>
        <v>1.4287258252330279</v>
      </c>
      <c r="K39" s="73"/>
      <c r="L39" s="72">
        <f t="shared" si="21"/>
        <v>21758.962499999998</v>
      </c>
      <c r="M39" s="72">
        <f t="shared" si="21"/>
        <v>21758.962499999998</v>
      </c>
      <c r="N39" s="72">
        <f t="shared" si="21"/>
        <v>2342714.9624999999</v>
      </c>
      <c r="O39" s="72">
        <f t="shared" si="21"/>
        <v>0</v>
      </c>
      <c r="P39" s="72">
        <f t="shared" si="21"/>
        <v>0</v>
      </c>
      <c r="Q39" s="72">
        <f t="shared" si="21"/>
        <v>0</v>
      </c>
      <c r="R39" s="72">
        <f t="shared" si="21"/>
        <v>0</v>
      </c>
      <c r="S39" s="72">
        <f t="shared" si="21"/>
        <v>0</v>
      </c>
      <c r="T39" s="72">
        <f t="shared" si="21"/>
        <v>0</v>
      </c>
      <c r="U39" s="72">
        <f t="shared" si="21"/>
        <v>0</v>
      </c>
      <c r="V39" s="72">
        <f t="shared" si="21"/>
        <v>0</v>
      </c>
      <c r="W39" s="72">
        <f t="shared" si="21"/>
        <v>0</v>
      </c>
      <c r="X39" s="72">
        <f t="shared" si="21"/>
        <v>0</v>
      </c>
      <c r="Y39" s="72">
        <f t="shared" si="21"/>
        <v>0</v>
      </c>
      <c r="Z39" s="72">
        <f t="shared" si="21"/>
        <v>0</v>
      </c>
      <c r="AA39" s="72">
        <f t="shared" si="20"/>
        <v>0</v>
      </c>
      <c r="AB39" s="72">
        <f t="shared" si="18"/>
        <v>0</v>
      </c>
      <c r="AC39" s="72">
        <f t="shared" si="18"/>
        <v>0</v>
      </c>
      <c r="AD39" s="72">
        <f t="shared" si="18"/>
        <v>0</v>
      </c>
      <c r="AE39" s="72">
        <f t="shared" si="18"/>
        <v>0</v>
      </c>
      <c r="AF39" s="72">
        <f t="shared" si="18"/>
        <v>0</v>
      </c>
      <c r="AG39" s="72">
        <f t="shared" si="18"/>
        <v>0</v>
      </c>
      <c r="AH39" s="72">
        <f t="shared" si="18"/>
        <v>0</v>
      </c>
      <c r="AI39" s="72">
        <f t="shared" si="18"/>
        <v>0</v>
      </c>
      <c r="AJ39" s="72">
        <f t="shared" si="18"/>
        <v>0</v>
      </c>
      <c r="AK39" s="72">
        <f t="shared" si="18"/>
        <v>0</v>
      </c>
      <c r="AL39" s="72">
        <f t="shared" si="18"/>
        <v>0</v>
      </c>
      <c r="AM39" s="72">
        <f t="shared" si="18"/>
        <v>0</v>
      </c>
      <c r="AN39" s="72">
        <f t="shared" si="18"/>
        <v>0</v>
      </c>
      <c r="AO39" s="72">
        <f t="shared" si="18"/>
        <v>0</v>
      </c>
      <c r="AP39" s="72">
        <f t="shared" si="18"/>
        <v>0</v>
      </c>
      <c r="AQ39" s="72">
        <f t="shared" si="18"/>
        <v>0</v>
      </c>
      <c r="AR39" s="72">
        <f t="shared" si="19"/>
        <v>0</v>
      </c>
      <c r="AS39" s="72">
        <f t="shared" si="19"/>
        <v>0</v>
      </c>
      <c r="AT39" s="72">
        <f t="shared" si="19"/>
        <v>0</v>
      </c>
      <c r="AU39" s="72">
        <f t="shared" si="19"/>
        <v>0</v>
      </c>
      <c r="AV39" s="72">
        <f t="shared" si="19"/>
        <v>0</v>
      </c>
      <c r="AW39" s="72">
        <f t="shared" si="19"/>
        <v>0</v>
      </c>
      <c r="AX39" s="72">
        <f t="shared" si="19"/>
        <v>0</v>
      </c>
      <c r="AY39" s="72">
        <f t="shared" si="19"/>
        <v>0</v>
      </c>
    </row>
    <row r="40" spans="1:51" x14ac:dyDescent="0.35">
      <c r="A40" s="54">
        <f>PortfolioSummary!A39</f>
        <v>7</v>
      </c>
      <c r="B40" t="str">
        <f>PortfolioSummary!B39</f>
        <v>SI Bonds</v>
      </c>
      <c r="C40">
        <f>PortfolioSummary!C39</f>
        <v>36</v>
      </c>
      <c r="D40">
        <f ca="1">PortfolioSummary!D39</f>
        <v>2016</v>
      </c>
      <c r="E40" s="82">
        <f>PortfolioSummary!E39</f>
        <v>1.8749999999999999E-2</v>
      </c>
      <c r="F40">
        <f>PortfolioSummary!F39</f>
        <v>2025</v>
      </c>
      <c r="G40" s="55">
        <f>PortfolioSummary!G39</f>
        <v>2320956</v>
      </c>
      <c r="H40" s="65">
        <f>PortfolioSummary!H39</f>
        <v>2.5</v>
      </c>
      <c r="J40" s="3">
        <f t="shared" si="10"/>
        <v>2.3582570148527235</v>
      </c>
      <c r="K40" s="73"/>
      <c r="L40" s="72">
        <f t="shared" si="21"/>
        <v>21758.962499999998</v>
      </c>
      <c r="M40" s="72">
        <f t="shared" si="21"/>
        <v>21758.962499999998</v>
      </c>
      <c r="N40" s="72">
        <f t="shared" si="21"/>
        <v>21758.962499999998</v>
      </c>
      <c r="O40" s="72">
        <f t="shared" si="21"/>
        <v>21758.962499999998</v>
      </c>
      <c r="P40" s="72">
        <f t="shared" si="21"/>
        <v>2342714.9624999999</v>
      </c>
      <c r="Q40" s="72">
        <f t="shared" si="21"/>
        <v>0</v>
      </c>
      <c r="R40" s="72">
        <f t="shared" si="21"/>
        <v>0</v>
      </c>
      <c r="S40" s="72">
        <f t="shared" si="21"/>
        <v>0</v>
      </c>
      <c r="T40" s="72">
        <f t="shared" si="21"/>
        <v>0</v>
      </c>
      <c r="U40" s="72">
        <f t="shared" si="21"/>
        <v>0</v>
      </c>
      <c r="V40" s="72">
        <f t="shared" si="21"/>
        <v>0</v>
      </c>
      <c r="W40" s="72">
        <f t="shared" si="21"/>
        <v>0</v>
      </c>
      <c r="X40" s="72">
        <f t="shared" si="21"/>
        <v>0</v>
      </c>
      <c r="Y40" s="72">
        <f t="shared" si="21"/>
        <v>0</v>
      </c>
      <c r="Z40" s="72">
        <f t="shared" si="21"/>
        <v>0</v>
      </c>
      <c r="AA40" s="72">
        <f t="shared" si="20"/>
        <v>0</v>
      </c>
      <c r="AB40" s="72">
        <f t="shared" si="18"/>
        <v>0</v>
      </c>
      <c r="AC40" s="72">
        <f t="shared" si="18"/>
        <v>0</v>
      </c>
      <c r="AD40" s="72">
        <f t="shared" si="18"/>
        <v>0</v>
      </c>
      <c r="AE40" s="72">
        <f t="shared" si="18"/>
        <v>0</v>
      </c>
      <c r="AF40" s="72">
        <f t="shared" si="18"/>
        <v>0</v>
      </c>
      <c r="AG40" s="72">
        <f t="shared" si="18"/>
        <v>0</v>
      </c>
      <c r="AH40" s="72">
        <f t="shared" si="18"/>
        <v>0</v>
      </c>
      <c r="AI40" s="72">
        <f t="shared" si="18"/>
        <v>0</v>
      </c>
      <c r="AJ40" s="72">
        <f t="shared" si="18"/>
        <v>0</v>
      </c>
      <c r="AK40" s="72">
        <f t="shared" si="18"/>
        <v>0</v>
      </c>
      <c r="AL40" s="72">
        <f t="shared" si="18"/>
        <v>0</v>
      </c>
      <c r="AM40" s="72">
        <f t="shared" si="18"/>
        <v>0</v>
      </c>
      <c r="AN40" s="72">
        <f t="shared" si="18"/>
        <v>0</v>
      </c>
      <c r="AO40" s="72">
        <f t="shared" si="18"/>
        <v>0</v>
      </c>
      <c r="AP40" s="72">
        <f t="shared" si="18"/>
        <v>0</v>
      </c>
      <c r="AQ40" s="72">
        <f t="shared" si="18"/>
        <v>0</v>
      </c>
      <c r="AR40" s="72">
        <f t="shared" si="19"/>
        <v>0</v>
      </c>
      <c r="AS40" s="72">
        <f t="shared" si="19"/>
        <v>0</v>
      </c>
      <c r="AT40" s="72">
        <f t="shared" si="19"/>
        <v>0</v>
      </c>
      <c r="AU40" s="72">
        <f t="shared" si="19"/>
        <v>0</v>
      </c>
      <c r="AV40" s="72">
        <f t="shared" si="19"/>
        <v>0</v>
      </c>
      <c r="AW40" s="72">
        <f t="shared" si="19"/>
        <v>0</v>
      </c>
      <c r="AX40" s="72">
        <f t="shared" si="19"/>
        <v>0</v>
      </c>
      <c r="AY40" s="72">
        <f t="shared" si="19"/>
        <v>0</v>
      </c>
    </row>
    <row r="41" spans="1:51" x14ac:dyDescent="0.35">
      <c r="A41" s="54">
        <f>PortfolioSummary!A40</f>
        <v>7</v>
      </c>
      <c r="B41" t="str">
        <f>PortfolioSummary!B40</f>
        <v>SI Bonds</v>
      </c>
      <c r="C41">
        <f>PortfolioSummary!C40</f>
        <v>37</v>
      </c>
      <c r="D41">
        <f ca="1">PortfolioSummary!D40</f>
        <v>2016</v>
      </c>
      <c r="E41" s="82">
        <f>PortfolioSummary!E40</f>
        <v>1.8749999999999999E-2</v>
      </c>
      <c r="F41">
        <f>PortfolioSummary!F40</f>
        <v>2026</v>
      </c>
      <c r="G41" s="55">
        <f>PortfolioSummary!G40</f>
        <v>2320956</v>
      </c>
      <c r="H41" s="65">
        <f>PortfolioSummary!H40</f>
        <v>3.5</v>
      </c>
      <c r="J41" s="3">
        <f t="shared" si="10"/>
        <v>3.2690075883143819</v>
      </c>
      <c r="K41" s="73"/>
      <c r="L41" s="72">
        <f t="shared" si="21"/>
        <v>21758.962499999998</v>
      </c>
      <c r="M41" s="72">
        <f t="shared" si="21"/>
        <v>21758.962499999998</v>
      </c>
      <c r="N41" s="72">
        <f t="shared" si="21"/>
        <v>21758.962499999998</v>
      </c>
      <c r="O41" s="72">
        <f t="shared" si="21"/>
        <v>21758.962499999998</v>
      </c>
      <c r="P41" s="72">
        <f t="shared" si="21"/>
        <v>21758.962499999998</v>
      </c>
      <c r="Q41" s="72">
        <f t="shared" si="21"/>
        <v>21758.962499999998</v>
      </c>
      <c r="R41" s="72">
        <f t="shared" si="21"/>
        <v>2342714.9624999999</v>
      </c>
      <c r="S41" s="72">
        <f t="shared" si="21"/>
        <v>0</v>
      </c>
      <c r="T41" s="72">
        <f t="shared" si="21"/>
        <v>0</v>
      </c>
      <c r="U41" s="72">
        <f t="shared" si="21"/>
        <v>0</v>
      </c>
      <c r="V41" s="72">
        <f t="shared" si="21"/>
        <v>0</v>
      </c>
      <c r="W41" s="72">
        <f t="shared" si="21"/>
        <v>0</v>
      </c>
      <c r="X41" s="72">
        <f t="shared" si="21"/>
        <v>0</v>
      </c>
      <c r="Y41" s="72">
        <f t="shared" si="21"/>
        <v>0</v>
      </c>
      <c r="Z41" s="72">
        <f t="shared" si="21"/>
        <v>0</v>
      </c>
      <c r="AA41" s="72">
        <f t="shared" si="20"/>
        <v>0</v>
      </c>
      <c r="AB41" s="72">
        <f t="shared" si="18"/>
        <v>0</v>
      </c>
      <c r="AC41" s="72">
        <f t="shared" si="18"/>
        <v>0</v>
      </c>
      <c r="AD41" s="72">
        <f t="shared" si="18"/>
        <v>0</v>
      </c>
      <c r="AE41" s="72">
        <f t="shared" si="18"/>
        <v>0</v>
      </c>
      <c r="AF41" s="72">
        <f t="shared" si="18"/>
        <v>0</v>
      </c>
      <c r="AG41" s="72">
        <f t="shared" si="18"/>
        <v>0</v>
      </c>
      <c r="AH41" s="72">
        <f t="shared" si="18"/>
        <v>0</v>
      </c>
      <c r="AI41" s="72">
        <f t="shared" si="18"/>
        <v>0</v>
      </c>
      <c r="AJ41" s="72">
        <f t="shared" si="18"/>
        <v>0</v>
      </c>
      <c r="AK41" s="72">
        <f t="shared" si="18"/>
        <v>0</v>
      </c>
      <c r="AL41" s="72">
        <f t="shared" si="18"/>
        <v>0</v>
      </c>
      <c r="AM41" s="72">
        <f t="shared" si="18"/>
        <v>0</v>
      </c>
      <c r="AN41" s="72">
        <f t="shared" si="18"/>
        <v>0</v>
      </c>
      <c r="AO41" s="72">
        <f t="shared" si="18"/>
        <v>0</v>
      </c>
      <c r="AP41" s="72">
        <f t="shared" si="18"/>
        <v>0</v>
      </c>
      <c r="AQ41" s="72">
        <f t="shared" si="18"/>
        <v>0</v>
      </c>
      <c r="AR41" s="72">
        <f t="shared" si="19"/>
        <v>0</v>
      </c>
      <c r="AS41" s="72">
        <f t="shared" si="19"/>
        <v>0</v>
      </c>
      <c r="AT41" s="72">
        <f t="shared" si="19"/>
        <v>0</v>
      </c>
      <c r="AU41" s="72">
        <f t="shared" si="19"/>
        <v>0</v>
      </c>
      <c r="AV41" s="72">
        <f t="shared" si="19"/>
        <v>0</v>
      </c>
      <c r="AW41" s="72">
        <f t="shared" si="19"/>
        <v>0</v>
      </c>
      <c r="AX41" s="72">
        <f t="shared" si="19"/>
        <v>0</v>
      </c>
      <c r="AY41" s="72">
        <f t="shared" si="19"/>
        <v>0</v>
      </c>
    </row>
    <row r="42" spans="1:51" x14ac:dyDescent="0.35">
      <c r="A42" s="54">
        <f>PortfolioSummary!A41</f>
        <v>7</v>
      </c>
      <c r="B42" t="str">
        <f>PortfolioSummary!B41</f>
        <v>SI Bonds</v>
      </c>
      <c r="C42">
        <f>PortfolioSummary!C41</f>
        <v>38</v>
      </c>
      <c r="D42">
        <f ca="1">PortfolioSummary!D41</f>
        <v>2016</v>
      </c>
      <c r="E42" s="82">
        <f>PortfolioSummary!E41</f>
        <v>1.8749999999999999E-2</v>
      </c>
      <c r="F42">
        <f>PortfolioSummary!F41</f>
        <v>2027</v>
      </c>
      <c r="G42" s="55">
        <f>PortfolioSummary!G41</f>
        <v>2320956</v>
      </c>
      <c r="H42" s="65">
        <f>PortfolioSummary!H41</f>
        <v>4.5</v>
      </c>
      <c r="J42" s="3">
        <f t="shared" si="10"/>
        <v>4.1606510920158035</v>
      </c>
      <c r="K42" s="73"/>
      <c r="L42" s="72">
        <f t="shared" si="21"/>
        <v>21758.962499999998</v>
      </c>
      <c r="M42" s="72">
        <f t="shared" si="21"/>
        <v>21758.962499999998</v>
      </c>
      <c r="N42" s="72">
        <f t="shared" si="21"/>
        <v>21758.962499999998</v>
      </c>
      <c r="O42" s="72">
        <f t="shared" si="21"/>
        <v>21758.962499999998</v>
      </c>
      <c r="P42" s="72">
        <f t="shared" si="21"/>
        <v>21758.962499999998</v>
      </c>
      <c r="Q42" s="72">
        <f t="shared" si="21"/>
        <v>21758.962499999998</v>
      </c>
      <c r="R42" s="72">
        <f t="shared" si="21"/>
        <v>21758.962499999998</v>
      </c>
      <c r="S42" s="72">
        <f t="shared" si="21"/>
        <v>21758.962499999998</v>
      </c>
      <c r="T42" s="72">
        <f t="shared" si="21"/>
        <v>2342714.9624999999</v>
      </c>
      <c r="U42" s="72">
        <f t="shared" si="21"/>
        <v>0</v>
      </c>
      <c r="V42" s="72">
        <f t="shared" si="21"/>
        <v>0</v>
      </c>
      <c r="W42" s="72">
        <f t="shared" si="21"/>
        <v>0</v>
      </c>
      <c r="X42" s="72">
        <f t="shared" si="21"/>
        <v>0</v>
      </c>
      <c r="Y42" s="72">
        <f t="shared" si="21"/>
        <v>0</v>
      </c>
      <c r="Z42" s="72">
        <f t="shared" si="21"/>
        <v>0</v>
      </c>
      <c r="AA42" s="72">
        <f t="shared" si="20"/>
        <v>0</v>
      </c>
      <c r="AB42" s="72">
        <f t="shared" si="18"/>
        <v>0</v>
      </c>
      <c r="AC42" s="72">
        <f t="shared" si="18"/>
        <v>0</v>
      </c>
      <c r="AD42" s="72">
        <f t="shared" si="18"/>
        <v>0</v>
      </c>
      <c r="AE42" s="72">
        <f t="shared" si="18"/>
        <v>0</v>
      </c>
      <c r="AF42" s="72">
        <f t="shared" si="18"/>
        <v>0</v>
      </c>
      <c r="AG42" s="72">
        <f t="shared" si="18"/>
        <v>0</v>
      </c>
      <c r="AH42" s="72">
        <f t="shared" si="18"/>
        <v>0</v>
      </c>
      <c r="AI42" s="72">
        <f t="shared" si="18"/>
        <v>0</v>
      </c>
      <c r="AJ42" s="72">
        <f t="shared" si="18"/>
        <v>0</v>
      </c>
      <c r="AK42" s="72">
        <f t="shared" si="18"/>
        <v>0</v>
      </c>
      <c r="AL42" s="72">
        <f t="shared" si="18"/>
        <v>0</v>
      </c>
      <c r="AM42" s="72">
        <f t="shared" si="18"/>
        <v>0</v>
      </c>
      <c r="AN42" s="72">
        <f t="shared" si="18"/>
        <v>0</v>
      </c>
      <c r="AO42" s="72">
        <f t="shared" si="18"/>
        <v>0</v>
      </c>
      <c r="AP42" s="72">
        <f t="shared" si="18"/>
        <v>0</v>
      </c>
      <c r="AQ42" s="72">
        <f t="shared" si="18"/>
        <v>0</v>
      </c>
      <c r="AR42" s="72">
        <f t="shared" si="19"/>
        <v>0</v>
      </c>
      <c r="AS42" s="72">
        <f t="shared" si="19"/>
        <v>0</v>
      </c>
      <c r="AT42" s="72">
        <f t="shared" si="19"/>
        <v>0</v>
      </c>
      <c r="AU42" s="72">
        <f t="shared" si="19"/>
        <v>0</v>
      </c>
      <c r="AV42" s="72">
        <f t="shared" si="19"/>
        <v>0</v>
      </c>
      <c r="AW42" s="72">
        <f t="shared" si="19"/>
        <v>0</v>
      </c>
      <c r="AX42" s="72">
        <f t="shared" si="19"/>
        <v>0</v>
      </c>
      <c r="AY42" s="72">
        <f t="shared" si="19"/>
        <v>0</v>
      </c>
    </row>
    <row r="43" spans="1:51" x14ac:dyDescent="0.35">
      <c r="A43" s="54">
        <f>PortfolioSummary!A42</f>
        <v>7</v>
      </c>
      <c r="B43" t="str">
        <f>PortfolioSummary!B42</f>
        <v>SI Bonds</v>
      </c>
      <c r="C43">
        <f>PortfolioSummary!C42</f>
        <v>39</v>
      </c>
      <c r="D43">
        <f ca="1">PortfolioSummary!D42</f>
        <v>2016</v>
      </c>
      <c r="E43" s="82">
        <f>PortfolioSummary!E42</f>
        <v>1.8749999999999999E-2</v>
      </c>
      <c r="F43">
        <f>PortfolioSummary!F42</f>
        <v>2028</v>
      </c>
      <c r="G43" s="55">
        <f>PortfolioSummary!G42</f>
        <v>2320955</v>
      </c>
      <c r="H43" s="65">
        <f>PortfolioSummary!H42</f>
        <v>5.5</v>
      </c>
      <c r="J43" s="3">
        <f t="shared" si="10"/>
        <v>5.0328908206599365</v>
      </c>
      <c r="K43" s="73"/>
      <c r="L43" s="72">
        <f t="shared" si="21"/>
        <v>21758.953125</v>
      </c>
      <c r="M43" s="72">
        <f t="shared" si="21"/>
        <v>21758.953125</v>
      </c>
      <c r="N43" s="72">
        <f t="shared" si="21"/>
        <v>21758.953125</v>
      </c>
      <c r="O43" s="72">
        <f t="shared" si="21"/>
        <v>21758.953125</v>
      </c>
      <c r="P43" s="72">
        <f t="shared" si="21"/>
        <v>21758.953125</v>
      </c>
      <c r="Q43" s="72">
        <f t="shared" si="21"/>
        <v>21758.953125</v>
      </c>
      <c r="R43" s="72">
        <f t="shared" si="21"/>
        <v>21758.953125</v>
      </c>
      <c r="S43" s="72">
        <f t="shared" si="21"/>
        <v>21758.953125</v>
      </c>
      <c r="T43" s="72">
        <f t="shared" si="21"/>
        <v>21758.953125</v>
      </c>
      <c r="U43" s="72">
        <f t="shared" si="21"/>
        <v>21758.953125</v>
      </c>
      <c r="V43" s="72">
        <f t="shared" si="21"/>
        <v>2342713.953125</v>
      </c>
      <c r="W43" s="72">
        <f t="shared" si="21"/>
        <v>0</v>
      </c>
      <c r="X43" s="72">
        <f t="shared" si="21"/>
        <v>0</v>
      </c>
      <c r="Y43" s="72">
        <f t="shared" si="21"/>
        <v>0</v>
      </c>
      <c r="Z43" s="72">
        <f t="shared" si="21"/>
        <v>0</v>
      </c>
      <c r="AA43" s="72">
        <f t="shared" si="20"/>
        <v>0</v>
      </c>
      <c r="AB43" s="72">
        <f t="shared" si="18"/>
        <v>0</v>
      </c>
      <c r="AC43" s="72">
        <f t="shared" si="18"/>
        <v>0</v>
      </c>
      <c r="AD43" s="72">
        <f t="shared" si="18"/>
        <v>0</v>
      </c>
      <c r="AE43" s="72">
        <f t="shared" si="18"/>
        <v>0</v>
      </c>
      <c r="AF43" s="72">
        <f t="shared" si="18"/>
        <v>0</v>
      </c>
      <c r="AG43" s="72">
        <f t="shared" si="18"/>
        <v>0</v>
      </c>
      <c r="AH43" s="72">
        <f t="shared" si="18"/>
        <v>0</v>
      </c>
      <c r="AI43" s="72">
        <f t="shared" si="18"/>
        <v>0</v>
      </c>
      <c r="AJ43" s="72">
        <f t="shared" si="18"/>
        <v>0</v>
      </c>
      <c r="AK43" s="72">
        <f t="shared" si="18"/>
        <v>0</v>
      </c>
      <c r="AL43" s="72">
        <f t="shared" si="18"/>
        <v>0</v>
      </c>
      <c r="AM43" s="72">
        <f t="shared" si="18"/>
        <v>0</v>
      </c>
      <c r="AN43" s="72">
        <f t="shared" si="18"/>
        <v>0</v>
      </c>
      <c r="AO43" s="72">
        <f t="shared" si="18"/>
        <v>0</v>
      </c>
      <c r="AP43" s="72">
        <f t="shared" si="18"/>
        <v>0</v>
      </c>
      <c r="AQ43" s="72">
        <f t="shared" si="18"/>
        <v>0</v>
      </c>
      <c r="AR43" s="72">
        <f t="shared" si="19"/>
        <v>0</v>
      </c>
      <c r="AS43" s="72">
        <f t="shared" si="19"/>
        <v>0</v>
      </c>
      <c r="AT43" s="72">
        <f t="shared" si="19"/>
        <v>0</v>
      </c>
      <c r="AU43" s="72">
        <f t="shared" si="19"/>
        <v>0</v>
      </c>
      <c r="AV43" s="72">
        <f t="shared" si="19"/>
        <v>0</v>
      </c>
      <c r="AW43" s="72">
        <f t="shared" si="19"/>
        <v>0</v>
      </c>
      <c r="AX43" s="72">
        <f t="shared" si="19"/>
        <v>0</v>
      </c>
      <c r="AY43" s="72">
        <f t="shared" si="19"/>
        <v>0</v>
      </c>
    </row>
    <row r="44" spans="1:51" x14ac:dyDescent="0.35">
      <c r="A44" s="54">
        <f>PortfolioSummary!A43</f>
        <v>7</v>
      </c>
      <c r="B44" t="str">
        <f>PortfolioSummary!B43</f>
        <v>SI Bonds</v>
      </c>
      <c r="C44">
        <f>PortfolioSummary!C43</f>
        <v>40</v>
      </c>
      <c r="D44">
        <f ca="1">PortfolioSummary!D43</f>
        <v>2016</v>
      </c>
      <c r="E44" s="82">
        <f>PortfolioSummary!E43</f>
        <v>1.8749999999999999E-2</v>
      </c>
      <c r="F44">
        <f>PortfolioSummary!F43</f>
        <v>2029</v>
      </c>
      <c r="G44" s="55">
        <f>PortfolioSummary!G43</f>
        <v>2320955</v>
      </c>
      <c r="H44" s="65">
        <f>PortfolioSummary!H43</f>
        <v>6.5</v>
      </c>
      <c r="J44" s="3">
        <f t="shared" si="10"/>
        <v>5.8854606693836571</v>
      </c>
      <c r="K44" s="73"/>
      <c r="L44" s="72">
        <f t="shared" si="21"/>
        <v>21758.953125</v>
      </c>
      <c r="M44" s="72">
        <f t="shared" si="21"/>
        <v>21758.953125</v>
      </c>
      <c r="N44" s="72">
        <f t="shared" si="21"/>
        <v>21758.953125</v>
      </c>
      <c r="O44" s="72">
        <f t="shared" si="21"/>
        <v>21758.953125</v>
      </c>
      <c r="P44" s="72">
        <f t="shared" si="21"/>
        <v>21758.953125</v>
      </c>
      <c r="Q44" s="72">
        <f t="shared" si="21"/>
        <v>21758.953125</v>
      </c>
      <c r="R44" s="72">
        <f t="shared" si="21"/>
        <v>21758.953125</v>
      </c>
      <c r="S44" s="72">
        <f t="shared" si="21"/>
        <v>21758.953125</v>
      </c>
      <c r="T44" s="72">
        <f t="shared" si="21"/>
        <v>21758.953125</v>
      </c>
      <c r="U44" s="72">
        <f t="shared" si="21"/>
        <v>21758.953125</v>
      </c>
      <c r="V44" s="72">
        <f t="shared" si="21"/>
        <v>21758.953125</v>
      </c>
      <c r="W44" s="72">
        <f t="shared" si="21"/>
        <v>21758.953125</v>
      </c>
      <c r="X44" s="72">
        <f t="shared" si="21"/>
        <v>2342713.953125</v>
      </c>
      <c r="Y44" s="72">
        <f t="shared" si="21"/>
        <v>0</v>
      </c>
      <c r="Z44" s="72">
        <f t="shared" si="21"/>
        <v>0</v>
      </c>
      <c r="AA44" s="72">
        <f t="shared" si="20"/>
        <v>0</v>
      </c>
      <c r="AB44" s="72">
        <f t="shared" si="18"/>
        <v>0</v>
      </c>
      <c r="AC44" s="72">
        <f t="shared" si="18"/>
        <v>0</v>
      </c>
      <c r="AD44" s="72">
        <f t="shared" si="18"/>
        <v>0</v>
      </c>
      <c r="AE44" s="72">
        <f t="shared" si="18"/>
        <v>0</v>
      </c>
      <c r="AF44" s="72">
        <f t="shared" si="18"/>
        <v>0</v>
      </c>
      <c r="AG44" s="72">
        <f t="shared" si="18"/>
        <v>0</v>
      </c>
      <c r="AH44" s="72">
        <f t="shared" si="18"/>
        <v>0</v>
      </c>
      <c r="AI44" s="72">
        <f t="shared" si="18"/>
        <v>0</v>
      </c>
      <c r="AJ44" s="72">
        <f t="shared" si="18"/>
        <v>0</v>
      </c>
      <c r="AK44" s="72">
        <f t="shared" si="18"/>
        <v>0</v>
      </c>
      <c r="AL44" s="72">
        <f t="shared" si="18"/>
        <v>0</v>
      </c>
      <c r="AM44" s="72">
        <f t="shared" si="18"/>
        <v>0</v>
      </c>
      <c r="AN44" s="72">
        <f t="shared" si="18"/>
        <v>0</v>
      </c>
      <c r="AO44" s="72">
        <f t="shared" si="18"/>
        <v>0</v>
      </c>
      <c r="AP44" s="72">
        <f t="shared" si="18"/>
        <v>0</v>
      </c>
      <c r="AQ44" s="72">
        <f t="shared" si="18"/>
        <v>0</v>
      </c>
      <c r="AR44" s="72">
        <f t="shared" si="19"/>
        <v>0</v>
      </c>
      <c r="AS44" s="72">
        <f t="shared" si="19"/>
        <v>0</v>
      </c>
      <c r="AT44" s="72">
        <f t="shared" si="19"/>
        <v>0</v>
      </c>
      <c r="AU44" s="72">
        <f t="shared" si="19"/>
        <v>0</v>
      </c>
      <c r="AV44" s="72">
        <f t="shared" si="19"/>
        <v>0</v>
      </c>
      <c r="AW44" s="72">
        <f t="shared" si="19"/>
        <v>0</v>
      </c>
      <c r="AX44" s="72">
        <f t="shared" si="19"/>
        <v>0</v>
      </c>
      <c r="AY44" s="72">
        <f t="shared" si="19"/>
        <v>0</v>
      </c>
    </row>
    <row r="45" spans="1:51" x14ac:dyDescent="0.35">
      <c r="A45" s="54">
        <f>PortfolioSummary!A44</f>
        <v>7</v>
      </c>
      <c r="B45" t="str">
        <f>PortfolioSummary!B44</f>
        <v>SI Bonds</v>
      </c>
      <c r="C45">
        <f>PortfolioSummary!C44</f>
        <v>41</v>
      </c>
      <c r="D45">
        <f ca="1">PortfolioSummary!D44</f>
        <v>2016</v>
      </c>
      <c r="E45" s="82">
        <f>PortfolioSummary!E44</f>
        <v>1.8749999999999999E-2</v>
      </c>
      <c r="F45">
        <f>PortfolioSummary!F44</f>
        <v>2030</v>
      </c>
      <c r="G45" s="55">
        <f>PortfolioSummary!G44</f>
        <v>2320955</v>
      </c>
      <c r="H45" s="65">
        <f>PortfolioSummary!H44</f>
        <v>7.5</v>
      </c>
      <c r="J45" s="3">
        <f t="shared" si="10"/>
        <v>6.7181258422568932</v>
      </c>
      <c r="K45" s="73"/>
      <c r="L45" s="72">
        <f t="shared" si="21"/>
        <v>21758.953125</v>
      </c>
      <c r="M45" s="72">
        <f t="shared" si="21"/>
        <v>21758.953125</v>
      </c>
      <c r="N45" s="72">
        <f t="shared" si="21"/>
        <v>21758.953125</v>
      </c>
      <c r="O45" s="72">
        <f t="shared" si="21"/>
        <v>21758.953125</v>
      </c>
      <c r="P45" s="72">
        <f t="shared" si="21"/>
        <v>21758.953125</v>
      </c>
      <c r="Q45" s="72">
        <f t="shared" si="21"/>
        <v>21758.953125</v>
      </c>
      <c r="R45" s="72">
        <f t="shared" si="21"/>
        <v>21758.953125</v>
      </c>
      <c r="S45" s="72">
        <f t="shared" si="21"/>
        <v>21758.953125</v>
      </c>
      <c r="T45" s="72">
        <f t="shared" si="21"/>
        <v>21758.953125</v>
      </c>
      <c r="U45" s="72">
        <f t="shared" si="21"/>
        <v>21758.953125</v>
      </c>
      <c r="V45" s="72">
        <f t="shared" si="21"/>
        <v>21758.953125</v>
      </c>
      <c r="W45" s="72">
        <f t="shared" si="21"/>
        <v>21758.953125</v>
      </c>
      <c r="X45" s="72">
        <f t="shared" si="21"/>
        <v>21758.953125</v>
      </c>
      <c r="Y45" s="72">
        <f t="shared" si="21"/>
        <v>21758.953125</v>
      </c>
      <c r="Z45" s="72">
        <f t="shared" si="21"/>
        <v>2342713.953125</v>
      </c>
      <c r="AA45" s="72">
        <f t="shared" si="20"/>
        <v>0</v>
      </c>
      <c r="AB45" s="72">
        <f t="shared" si="18"/>
        <v>0</v>
      </c>
      <c r="AC45" s="72">
        <f t="shared" si="18"/>
        <v>0</v>
      </c>
      <c r="AD45" s="72">
        <f t="shared" si="18"/>
        <v>0</v>
      </c>
      <c r="AE45" s="72">
        <f t="shared" si="18"/>
        <v>0</v>
      </c>
      <c r="AF45" s="72">
        <f t="shared" si="18"/>
        <v>0</v>
      </c>
      <c r="AG45" s="72">
        <f t="shared" si="18"/>
        <v>0</v>
      </c>
      <c r="AH45" s="72">
        <f t="shared" si="18"/>
        <v>0</v>
      </c>
      <c r="AI45" s="72">
        <f t="shared" si="18"/>
        <v>0</v>
      </c>
      <c r="AJ45" s="72">
        <f t="shared" si="18"/>
        <v>0</v>
      </c>
      <c r="AK45" s="72">
        <f t="shared" si="18"/>
        <v>0</v>
      </c>
      <c r="AL45" s="72">
        <f t="shared" si="18"/>
        <v>0</v>
      </c>
      <c r="AM45" s="72">
        <f t="shared" si="18"/>
        <v>0</v>
      </c>
      <c r="AN45" s="72">
        <f t="shared" si="18"/>
        <v>0</v>
      </c>
      <c r="AO45" s="72">
        <f t="shared" si="18"/>
        <v>0</v>
      </c>
      <c r="AP45" s="72">
        <f t="shared" si="18"/>
        <v>0</v>
      </c>
      <c r="AQ45" s="72">
        <f t="shared" si="18"/>
        <v>0</v>
      </c>
      <c r="AR45" s="72">
        <f t="shared" si="19"/>
        <v>0</v>
      </c>
      <c r="AS45" s="72">
        <f t="shared" si="19"/>
        <v>0</v>
      </c>
      <c r="AT45" s="72">
        <f t="shared" si="19"/>
        <v>0</v>
      </c>
      <c r="AU45" s="72">
        <f t="shared" si="19"/>
        <v>0</v>
      </c>
      <c r="AV45" s="72">
        <f t="shared" si="19"/>
        <v>0</v>
      </c>
      <c r="AW45" s="72">
        <f t="shared" si="19"/>
        <v>0</v>
      </c>
      <c r="AX45" s="72">
        <f t="shared" si="19"/>
        <v>0</v>
      </c>
      <c r="AY45" s="72">
        <f t="shared" si="19"/>
        <v>0</v>
      </c>
    </row>
    <row r="46" spans="1:51" x14ac:dyDescent="0.35">
      <c r="A46" s="54">
        <f>PortfolioSummary!A45</f>
        <v>7</v>
      </c>
      <c r="B46" t="str">
        <f>PortfolioSummary!B45</f>
        <v>SI Bonds</v>
      </c>
      <c r="C46">
        <f>PortfolioSummary!C45</f>
        <v>42</v>
      </c>
      <c r="D46">
        <f ca="1">PortfolioSummary!D45</f>
        <v>2016</v>
      </c>
      <c r="E46" s="82">
        <f>PortfolioSummary!E45</f>
        <v>1.8749999999999999E-2</v>
      </c>
      <c r="F46">
        <f>PortfolioSummary!F45</f>
        <v>2031</v>
      </c>
      <c r="G46" s="55">
        <f>PortfolioSummary!G45</f>
        <v>188111583</v>
      </c>
      <c r="H46" s="65">
        <f>PortfolioSummary!H45</f>
        <v>8.5</v>
      </c>
      <c r="J46" s="3">
        <f t="shared" si="10"/>
        <v>7.5306834132554554</v>
      </c>
      <c r="K46" s="73"/>
      <c r="L46" s="72">
        <f t="shared" si="21"/>
        <v>1763546.090625</v>
      </c>
      <c r="M46" s="72">
        <f t="shared" si="21"/>
        <v>1763546.090625</v>
      </c>
      <c r="N46" s="72">
        <f t="shared" si="21"/>
        <v>1763546.090625</v>
      </c>
      <c r="O46" s="72">
        <f t="shared" si="21"/>
        <v>1763546.090625</v>
      </c>
      <c r="P46" s="72">
        <f t="shared" si="21"/>
        <v>1763546.090625</v>
      </c>
      <c r="Q46" s="72">
        <f t="shared" si="21"/>
        <v>1763546.090625</v>
      </c>
      <c r="R46" s="72">
        <f t="shared" si="21"/>
        <v>1763546.090625</v>
      </c>
      <c r="S46" s="72">
        <f t="shared" si="21"/>
        <v>1763546.090625</v>
      </c>
      <c r="T46" s="72">
        <f t="shared" si="21"/>
        <v>1763546.090625</v>
      </c>
      <c r="U46" s="72">
        <f t="shared" si="21"/>
        <v>1763546.090625</v>
      </c>
      <c r="V46" s="72">
        <f t="shared" si="21"/>
        <v>1763546.090625</v>
      </c>
      <c r="W46" s="72">
        <f t="shared" si="21"/>
        <v>1763546.090625</v>
      </c>
      <c r="X46" s="72">
        <f t="shared" si="21"/>
        <v>1763546.090625</v>
      </c>
      <c r="Y46" s="72">
        <f t="shared" si="21"/>
        <v>1763546.090625</v>
      </c>
      <c r="Z46" s="72">
        <f t="shared" si="21"/>
        <v>1763546.090625</v>
      </c>
      <c r="AA46" s="72">
        <f t="shared" si="20"/>
        <v>1763546.090625</v>
      </c>
      <c r="AB46" s="72">
        <f t="shared" si="18"/>
        <v>189875129.09062499</v>
      </c>
      <c r="AC46" s="72">
        <f t="shared" si="18"/>
        <v>0</v>
      </c>
      <c r="AD46" s="72">
        <f t="shared" si="18"/>
        <v>0</v>
      </c>
      <c r="AE46" s="72">
        <f t="shared" si="18"/>
        <v>0</v>
      </c>
      <c r="AF46" s="72">
        <f t="shared" si="18"/>
        <v>0</v>
      </c>
      <c r="AG46" s="72">
        <f t="shared" si="18"/>
        <v>0</v>
      </c>
      <c r="AH46" s="72">
        <f t="shared" si="18"/>
        <v>0</v>
      </c>
      <c r="AI46" s="72">
        <f t="shared" si="18"/>
        <v>0</v>
      </c>
      <c r="AJ46" s="72">
        <f t="shared" si="18"/>
        <v>0</v>
      </c>
      <c r="AK46" s="72">
        <f t="shared" si="18"/>
        <v>0</v>
      </c>
      <c r="AL46" s="72">
        <f t="shared" si="18"/>
        <v>0</v>
      </c>
      <c r="AM46" s="72">
        <f t="shared" si="18"/>
        <v>0</v>
      </c>
      <c r="AN46" s="72">
        <f t="shared" si="18"/>
        <v>0</v>
      </c>
      <c r="AO46" s="72">
        <f t="shared" si="18"/>
        <v>0</v>
      </c>
      <c r="AP46" s="72">
        <f t="shared" si="18"/>
        <v>0</v>
      </c>
      <c r="AQ46" s="72">
        <f t="shared" si="18"/>
        <v>0</v>
      </c>
      <c r="AR46" s="72">
        <f t="shared" si="19"/>
        <v>0</v>
      </c>
      <c r="AS46" s="72">
        <f t="shared" si="19"/>
        <v>0</v>
      </c>
      <c r="AT46" s="72">
        <f t="shared" si="19"/>
        <v>0</v>
      </c>
      <c r="AU46" s="72">
        <f t="shared" si="19"/>
        <v>0</v>
      </c>
      <c r="AV46" s="72">
        <f t="shared" si="19"/>
        <v>0</v>
      </c>
      <c r="AW46" s="72">
        <f t="shared" si="19"/>
        <v>0</v>
      </c>
      <c r="AX46" s="72">
        <f t="shared" si="19"/>
        <v>0</v>
      </c>
      <c r="AY46" s="72">
        <f t="shared" si="19"/>
        <v>0</v>
      </c>
    </row>
    <row r="47" spans="1:51" x14ac:dyDescent="0.35">
      <c r="A47" s="54">
        <f>PortfolioSummary!A46</f>
        <v>8</v>
      </c>
      <c r="B47" t="str">
        <f>PortfolioSummary!B46</f>
        <v>SI Bonds</v>
      </c>
      <c r="C47">
        <f>PortfolioSummary!C46</f>
        <v>43</v>
      </c>
      <c r="D47">
        <f ca="1">PortfolioSummary!D46</f>
        <v>2015</v>
      </c>
      <c r="E47" s="82">
        <f>PortfolioSummary!E46</f>
        <v>0.02</v>
      </c>
      <c r="F47">
        <f>PortfolioSummary!F46</f>
        <v>2024</v>
      </c>
      <c r="G47" s="55">
        <f>PortfolioSummary!G46</f>
        <v>3655628</v>
      </c>
      <c r="H47" s="65">
        <f>PortfolioSummary!H46</f>
        <v>1.5</v>
      </c>
      <c r="J47" s="3">
        <f t="shared" si="10"/>
        <v>1.4278472501041324</v>
      </c>
      <c r="K47" s="73"/>
      <c r="L47" s="72">
        <f t="shared" si="21"/>
        <v>36556.28</v>
      </c>
      <c r="M47" s="72">
        <f t="shared" si="21"/>
        <v>36556.28</v>
      </c>
      <c r="N47" s="72">
        <f t="shared" si="21"/>
        <v>3692184.28</v>
      </c>
      <c r="O47" s="72">
        <f t="shared" si="21"/>
        <v>0</v>
      </c>
      <c r="P47" s="72">
        <f t="shared" si="21"/>
        <v>0</v>
      </c>
      <c r="Q47" s="72">
        <f t="shared" si="21"/>
        <v>0</v>
      </c>
      <c r="R47" s="72">
        <f t="shared" si="21"/>
        <v>0</v>
      </c>
      <c r="S47" s="72">
        <f t="shared" si="21"/>
        <v>0</v>
      </c>
      <c r="T47" s="72">
        <f t="shared" si="21"/>
        <v>0</v>
      </c>
      <c r="U47" s="72">
        <f t="shared" si="21"/>
        <v>0</v>
      </c>
      <c r="V47" s="72">
        <f t="shared" si="21"/>
        <v>0</v>
      </c>
      <c r="W47" s="72">
        <f t="shared" si="21"/>
        <v>0</v>
      </c>
      <c r="X47" s="72">
        <f t="shared" si="21"/>
        <v>0</v>
      </c>
      <c r="Y47" s="72">
        <f t="shared" si="21"/>
        <v>0</v>
      </c>
      <c r="Z47" s="72">
        <f t="shared" si="21"/>
        <v>0</v>
      </c>
      <c r="AA47" s="72">
        <f t="shared" si="20"/>
        <v>0</v>
      </c>
      <c r="AB47" s="72">
        <f t="shared" si="18"/>
        <v>0</v>
      </c>
      <c r="AC47" s="72">
        <f t="shared" si="18"/>
        <v>0</v>
      </c>
      <c r="AD47" s="72">
        <f t="shared" si="18"/>
        <v>0</v>
      </c>
      <c r="AE47" s="72">
        <f t="shared" si="18"/>
        <v>0</v>
      </c>
      <c r="AF47" s="72">
        <f t="shared" si="18"/>
        <v>0</v>
      </c>
      <c r="AG47" s="72">
        <f t="shared" si="18"/>
        <v>0</v>
      </c>
      <c r="AH47" s="72">
        <f t="shared" si="18"/>
        <v>0</v>
      </c>
      <c r="AI47" s="72">
        <f t="shared" si="18"/>
        <v>0</v>
      </c>
      <c r="AJ47" s="72">
        <f t="shared" si="18"/>
        <v>0</v>
      </c>
      <c r="AK47" s="72">
        <f t="shared" si="18"/>
        <v>0</v>
      </c>
      <c r="AL47" s="72">
        <f t="shared" si="18"/>
        <v>0</v>
      </c>
      <c r="AM47" s="72">
        <f t="shared" si="18"/>
        <v>0</v>
      </c>
      <c r="AN47" s="72">
        <f t="shared" si="18"/>
        <v>0</v>
      </c>
      <c r="AO47" s="72">
        <f t="shared" si="18"/>
        <v>0</v>
      </c>
      <c r="AP47" s="72">
        <f t="shared" si="18"/>
        <v>0</v>
      </c>
      <c r="AQ47" s="72">
        <f t="shared" si="18"/>
        <v>0</v>
      </c>
      <c r="AR47" s="72">
        <f t="shared" si="19"/>
        <v>0</v>
      </c>
      <c r="AS47" s="72">
        <f t="shared" si="19"/>
        <v>0</v>
      </c>
      <c r="AT47" s="72">
        <f t="shared" si="19"/>
        <v>0</v>
      </c>
      <c r="AU47" s="72">
        <f t="shared" si="19"/>
        <v>0</v>
      </c>
      <c r="AV47" s="72">
        <f t="shared" si="19"/>
        <v>0</v>
      </c>
      <c r="AW47" s="72">
        <f t="shared" si="19"/>
        <v>0</v>
      </c>
      <c r="AX47" s="72">
        <f t="shared" si="19"/>
        <v>0</v>
      </c>
      <c r="AY47" s="72">
        <f t="shared" si="19"/>
        <v>0</v>
      </c>
    </row>
    <row r="48" spans="1:51" x14ac:dyDescent="0.35">
      <c r="A48" s="54">
        <f>PortfolioSummary!A47</f>
        <v>8</v>
      </c>
      <c r="B48" t="str">
        <f>PortfolioSummary!B47</f>
        <v>SI Bonds</v>
      </c>
      <c r="C48">
        <f>PortfolioSummary!C47</f>
        <v>44</v>
      </c>
      <c r="D48">
        <f ca="1">PortfolioSummary!D47</f>
        <v>2015</v>
      </c>
      <c r="E48" s="82">
        <f>PortfolioSummary!E47</f>
        <v>0.02</v>
      </c>
      <c r="F48">
        <f>PortfolioSummary!F47</f>
        <v>2025</v>
      </c>
      <c r="G48" s="55">
        <f>PortfolioSummary!G47</f>
        <v>3655628</v>
      </c>
      <c r="H48" s="65">
        <f>PortfolioSummary!H47</f>
        <v>2.5</v>
      </c>
      <c r="J48" s="3">
        <f t="shared" si="10"/>
        <v>2.3553680242118551</v>
      </c>
      <c r="K48" s="73"/>
      <c r="L48" s="72">
        <f t="shared" si="21"/>
        <v>36556.28</v>
      </c>
      <c r="M48" s="72">
        <f t="shared" si="21"/>
        <v>36556.28</v>
      </c>
      <c r="N48" s="72">
        <f t="shared" si="21"/>
        <v>36556.28</v>
      </c>
      <c r="O48" s="72">
        <f t="shared" si="21"/>
        <v>36556.28</v>
      </c>
      <c r="P48" s="72">
        <f t="shared" si="21"/>
        <v>3692184.28</v>
      </c>
      <c r="Q48" s="72">
        <f t="shared" si="21"/>
        <v>0</v>
      </c>
      <c r="R48" s="72">
        <f t="shared" si="21"/>
        <v>0</v>
      </c>
      <c r="S48" s="72">
        <f t="shared" si="21"/>
        <v>0</v>
      </c>
      <c r="T48" s="72">
        <f t="shared" si="21"/>
        <v>0</v>
      </c>
      <c r="U48" s="72">
        <f t="shared" si="21"/>
        <v>0</v>
      </c>
      <c r="V48" s="72">
        <f t="shared" si="21"/>
        <v>0</v>
      </c>
      <c r="W48" s="72">
        <f t="shared" si="21"/>
        <v>0</v>
      </c>
      <c r="X48" s="72">
        <f t="shared" si="21"/>
        <v>0</v>
      </c>
      <c r="Y48" s="72">
        <f t="shared" si="21"/>
        <v>0</v>
      </c>
      <c r="Z48" s="72">
        <f t="shared" si="21"/>
        <v>0</v>
      </c>
      <c r="AA48" s="72">
        <f t="shared" si="20"/>
        <v>0</v>
      </c>
      <c r="AB48" s="72">
        <f t="shared" si="18"/>
        <v>0</v>
      </c>
      <c r="AC48" s="72">
        <f t="shared" si="18"/>
        <v>0</v>
      </c>
      <c r="AD48" s="72">
        <f t="shared" si="18"/>
        <v>0</v>
      </c>
      <c r="AE48" s="72">
        <f t="shared" si="18"/>
        <v>0</v>
      </c>
      <c r="AF48" s="72">
        <f t="shared" si="18"/>
        <v>0</v>
      </c>
      <c r="AG48" s="72">
        <f t="shared" si="18"/>
        <v>0</v>
      </c>
      <c r="AH48" s="72">
        <f t="shared" si="18"/>
        <v>0</v>
      </c>
      <c r="AI48" s="72">
        <f t="shared" si="18"/>
        <v>0</v>
      </c>
      <c r="AJ48" s="72">
        <f t="shared" si="18"/>
        <v>0</v>
      </c>
      <c r="AK48" s="72">
        <f t="shared" si="18"/>
        <v>0</v>
      </c>
      <c r="AL48" s="72">
        <f t="shared" si="18"/>
        <v>0</v>
      </c>
      <c r="AM48" s="72">
        <f t="shared" si="18"/>
        <v>0</v>
      </c>
      <c r="AN48" s="72">
        <f t="shared" si="18"/>
        <v>0</v>
      </c>
      <c r="AO48" s="72">
        <f t="shared" si="18"/>
        <v>0</v>
      </c>
      <c r="AP48" s="72">
        <f t="shared" si="18"/>
        <v>0</v>
      </c>
      <c r="AQ48" s="72">
        <f t="shared" si="18"/>
        <v>0</v>
      </c>
      <c r="AR48" s="72">
        <f t="shared" si="19"/>
        <v>0</v>
      </c>
      <c r="AS48" s="72">
        <f t="shared" si="19"/>
        <v>0</v>
      </c>
      <c r="AT48" s="72">
        <f t="shared" si="19"/>
        <v>0</v>
      </c>
      <c r="AU48" s="72">
        <f t="shared" si="19"/>
        <v>0</v>
      </c>
      <c r="AV48" s="72">
        <f t="shared" si="19"/>
        <v>0</v>
      </c>
      <c r="AW48" s="72">
        <f t="shared" si="19"/>
        <v>0</v>
      </c>
      <c r="AX48" s="72">
        <f t="shared" si="19"/>
        <v>0</v>
      </c>
      <c r="AY48" s="72">
        <f t="shared" si="19"/>
        <v>0</v>
      </c>
    </row>
    <row r="49" spans="1:51" x14ac:dyDescent="0.35">
      <c r="A49" s="54">
        <f>PortfolioSummary!A48</f>
        <v>8</v>
      </c>
      <c r="B49" t="str">
        <f>PortfolioSummary!B48</f>
        <v>SI Bonds</v>
      </c>
      <c r="C49">
        <f>PortfolioSummary!C48</f>
        <v>45</v>
      </c>
      <c r="D49">
        <f ca="1">PortfolioSummary!D48</f>
        <v>2015</v>
      </c>
      <c r="E49" s="82">
        <f>PortfolioSummary!E48</f>
        <v>0.02</v>
      </c>
      <c r="F49">
        <f>PortfolioSummary!F48</f>
        <v>2026</v>
      </c>
      <c r="G49" s="55">
        <f>PortfolioSummary!G48</f>
        <v>3655629</v>
      </c>
      <c r="H49" s="65">
        <f>PortfolioSummary!H48</f>
        <v>3.5</v>
      </c>
      <c r="J49" s="3">
        <f t="shared" si="10"/>
        <v>3.2630268175018347</v>
      </c>
      <c r="K49" s="73"/>
      <c r="L49" s="72">
        <f t="shared" si="21"/>
        <v>36556.29</v>
      </c>
      <c r="M49" s="72">
        <f t="shared" si="21"/>
        <v>36556.29</v>
      </c>
      <c r="N49" s="72">
        <f t="shared" si="21"/>
        <v>36556.29</v>
      </c>
      <c r="O49" s="72">
        <f t="shared" si="21"/>
        <v>36556.29</v>
      </c>
      <c r="P49" s="72">
        <f t="shared" si="21"/>
        <v>36556.29</v>
      </c>
      <c r="Q49" s="72">
        <f t="shared" si="21"/>
        <v>36556.29</v>
      </c>
      <c r="R49" s="72">
        <f t="shared" si="21"/>
        <v>3692185.29</v>
      </c>
      <c r="S49" s="72">
        <f t="shared" si="21"/>
        <v>0</v>
      </c>
      <c r="T49" s="72">
        <f t="shared" si="21"/>
        <v>0</v>
      </c>
      <c r="U49" s="72">
        <f t="shared" si="21"/>
        <v>0</v>
      </c>
      <c r="V49" s="72">
        <f t="shared" si="21"/>
        <v>0</v>
      </c>
      <c r="W49" s="72">
        <f t="shared" si="21"/>
        <v>0</v>
      </c>
      <c r="X49" s="72">
        <f t="shared" si="21"/>
        <v>0</v>
      </c>
      <c r="Y49" s="72">
        <f t="shared" si="21"/>
        <v>0</v>
      </c>
      <c r="Z49" s="72">
        <f t="shared" si="21"/>
        <v>0</v>
      </c>
      <c r="AA49" s="72">
        <f t="shared" si="20"/>
        <v>0</v>
      </c>
      <c r="AB49" s="72">
        <f t="shared" si="18"/>
        <v>0</v>
      </c>
      <c r="AC49" s="72">
        <f t="shared" si="18"/>
        <v>0</v>
      </c>
      <c r="AD49" s="72">
        <f t="shared" si="18"/>
        <v>0</v>
      </c>
      <c r="AE49" s="72">
        <f t="shared" si="18"/>
        <v>0</v>
      </c>
      <c r="AF49" s="72">
        <f t="shared" si="18"/>
        <v>0</v>
      </c>
      <c r="AG49" s="72">
        <f t="shared" si="18"/>
        <v>0</v>
      </c>
      <c r="AH49" s="72">
        <f t="shared" si="18"/>
        <v>0</v>
      </c>
      <c r="AI49" s="72">
        <f t="shared" si="18"/>
        <v>0</v>
      </c>
      <c r="AJ49" s="72">
        <f t="shared" si="18"/>
        <v>0</v>
      </c>
      <c r="AK49" s="72">
        <f t="shared" si="18"/>
        <v>0</v>
      </c>
      <c r="AL49" s="72">
        <f t="shared" si="18"/>
        <v>0</v>
      </c>
      <c r="AM49" s="72">
        <f t="shared" si="18"/>
        <v>0</v>
      </c>
      <c r="AN49" s="72">
        <f t="shared" si="18"/>
        <v>0</v>
      </c>
      <c r="AO49" s="72">
        <f t="shared" si="18"/>
        <v>0</v>
      </c>
      <c r="AP49" s="72">
        <f t="shared" si="18"/>
        <v>0</v>
      </c>
      <c r="AQ49" s="72">
        <f t="shared" si="18"/>
        <v>0</v>
      </c>
      <c r="AR49" s="72">
        <f t="shared" si="19"/>
        <v>0</v>
      </c>
      <c r="AS49" s="72">
        <f t="shared" si="19"/>
        <v>0</v>
      </c>
      <c r="AT49" s="72">
        <f t="shared" si="19"/>
        <v>0</v>
      </c>
      <c r="AU49" s="72">
        <f t="shared" si="19"/>
        <v>0</v>
      </c>
      <c r="AV49" s="72">
        <f t="shared" si="19"/>
        <v>0</v>
      </c>
      <c r="AW49" s="72">
        <f t="shared" si="19"/>
        <v>0</v>
      </c>
      <c r="AX49" s="72">
        <f t="shared" si="19"/>
        <v>0</v>
      </c>
      <c r="AY49" s="72">
        <f t="shared" si="19"/>
        <v>0</v>
      </c>
    </row>
    <row r="50" spans="1:51" x14ac:dyDescent="0.35">
      <c r="A50" s="54">
        <f>PortfolioSummary!A49</f>
        <v>8</v>
      </c>
      <c r="B50" t="str">
        <f>PortfolioSummary!B49</f>
        <v>SI Bonds</v>
      </c>
      <c r="C50">
        <f>PortfolioSummary!C49</f>
        <v>46</v>
      </c>
      <c r="D50">
        <f ca="1">PortfolioSummary!D49</f>
        <v>2015</v>
      </c>
      <c r="E50" s="82">
        <f>PortfolioSummary!E49</f>
        <v>0.02</v>
      </c>
      <c r="F50">
        <f>PortfolioSummary!F49</f>
        <v>2027</v>
      </c>
      <c r="G50" s="55">
        <f>PortfolioSummary!G49</f>
        <v>3655629</v>
      </c>
      <c r="H50" s="65">
        <f>PortfolioSummary!H49</f>
        <v>4.5</v>
      </c>
      <c r="J50" s="3">
        <f t="shared" si="10"/>
        <v>4.1505507605269347</v>
      </c>
      <c r="L50" s="72">
        <f t="shared" si="21"/>
        <v>36556.29</v>
      </c>
      <c r="M50" s="72">
        <f t="shared" si="21"/>
        <v>36556.29</v>
      </c>
      <c r="N50" s="72">
        <f t="shared" si="21"/>
        <v>36556.29</v>
      </c>
      <c r="O50" s="72">
        <f t="shared" si="21"/>
        <v>36556.29</v>
      </c>
      <c r="P50" s="72">
        <f t="shared" si="21"/>
        <v>36556.29</v>
      </c>
      <c r="Q50" s="72">
        <f t="shared" si="21"/>
        <v>36556.29</v>
      </c>
      <c r="R50" s="72">
        <f t="shared" si="21"/>
        <v>36556.29</v>
      </c>
      <c r="S50" s="72">
        <f t="shared" si="21"/>
        <v>36556.29</v>
      </c>
      <c r="T50" s="72">
        <f t="shared" si="21"/>
        <v>3692185.29</v>
      </c>
      <c r="U50" s="72">
        <f t="shared" si="21"/>
        <v>0</v>
      </c>
      <c r="V50" s="72">
        <f t="shared" si="21"/>
        <v>0</v>
      </c>
      <c r="W50" s="72">
        <f t="shared" si="21"/>
        <v>0</v>
      </c>
      <c r="X50" s="72">
        <f t="shared" si="21"/>
        <v>0</v>
      </c>
      <c r="Y50" s="72">
        <f t="shared" si="21"/>
        <v>0</v>
      </c>
      <c r="Z50" s="72">
        <f t="shared" si="21"/>
        <v>0</v>
      </c>
      <c r="AA50" s="72">
        <f t="shared" si="20"/>
        <v>0</v>
      </c>
      <c r="AB50" s="72">
        <f t="shared" si="18"/>
        <v>0</v>
      </c>
      <c r="AC50" s="72">
        <f t="shared" si="18"/>
        <v>0</v>
      </c>
      <c r="AD50" s="72">
        <f t="shared" si="18"/>
        <v>0</v>
      </c>
      <c r="AE50" s="72">
        <f t="shared" si="18"/>
        <v>0</v>
      </c>
      <c r="AF50" s="72">
        <f t="shared" si="18"/>
        <v>0</v>
      </c>
      <c r="AG50" s="72">
        <f t="shared" si="18"/>
        <v>0</v>
      </c>
      <c r="AH50" s="72">
        <f t="shared" si="18"/>
        <v>0</v>
      </c>
      <c r="AI50" s="72">
        <f t="shared" si="18"/>
        <v>0</v>
      </c>
      <c r="AJ50" s="72">
        <f t="shared" si="18"/>
        <v>0</v>
      </c>
      <c r="AK50" s="72">
        <f t="shared" si="18"/>
        <v>0</v>
      </c>
      <c r="AL50" s="72">
        <f t="shared" si="18"/>
        <v>0</v>
      </c>
      <c r="AM50" s="72">
        <f t="shared" si="18"/>
        <v>0</v>
      </c>
      <c r="AN50" s="72">
        <f t="shared" si="18"/>
        <v>0</v>
      </c>
      <c r="AO50" s="72">
        <f t="shared" si="18"/>
        <v>0</v>
      </c>
      <c r="AP50" s="72">
        <f t="shared" si="18"/>
        <v>0</v>
      </c>
      <c r="AQ50" s="72">
        <f t="shared" si="18"/>
        <v>0</v>
      </c>
      <c r="AR50" s="72">
        <f t="shared" si="19"/>
        <v>0</v>
      </c>
      <c r="AS50" s="72">
        <f t="shared" si="19"/>
        <v>0</v>
      </c>
      <c r="AT50" s="72">
        <f t="shared" si="19"/>
        <v>0</v>
      </c>
      <c r="AU50" s="72">
        <f t="shared" si="19"/>
        <v>0</v>
      </c>
      <c r="AV50" s="72">
        <f t="shared" si="19"/>
        <v>0</v>
      </c>
      <c r="AW50" s="72">
        <f t="shared" si="19"/>
        <v>0</v>
      </c>
      <c r="AX50" s="72">
        <f t="shared" si="19"/>
        <v>0</v>
      </c>
      <c r="AY50" s="72">
        <f t="shared" si="19"/>
        <v>0</v>
      </c>
    </row>
    <row r="51" spans="1:51" x14ac:dyDescent="0.35">
      <c r="A51" s="54">
        <f>PortfolioSummary!A50</f>
        <v>8</v>
      </c>
      <c r="B51" t="str">
        <f>PortfolioSummary!B50</f>
        <v>SI Bonds</v>
      </c>
      <c r="C51">
        <f>PortfolioSummary!C50</f>
        <v>47</v>
      </c>
      <c r="D51">
        <f ca="1">PortfolioSummary!D50</f>
        <v>2015</v>
      </c>
      <c r="E51" s="82">
        <f>PortfolioSummary!E50</f>
        <v>0.02</v>
      </c>
      <c r="F51">
        <f>PortfolioSummary!F50</f>
        <v>2028</v>
      </c>
      <c r="G51" s="55">
        <f>PortfolioSummary!G50</f>
        <v>3655629</v>
      </c>
      <c r="H51" s="65">
        <f>PortfolioSummary!H50</f>
        <v>5.5</v>
      </c>
      <c r="J51" s="3">
        <f t="shared" si="10"/>
        <v>5.0176995135292364</v>
      </c>
      <c r="L51" s="72">
        <f t="shared" si="21"/>
        <v>36556.29</v>
      </c>
      <c r="M51" s="72">
        <f t="shared" si="21"/>
        <v>36556.29</v>
      </c>
      <c r="N51" s="72">
        <f t="shared" si="21"/>
        <v>36556.29</v>
      </c>
      <c r="O51" s="72">
        <f t="shared" si="21"/>
        <v>36556.29</v>
      </c>
      <c r="P51" s="72">
        <f t="shared" si="21"/>
        <v>36556.29</v>
      </c>
      <c r="Q51" s="72">
        <f t="shared" si="21"/>
        <v>36556.29</v>
      </c>
      <c r="R51" s="72">
        <f t="shared" si="21"/>
        <v>36556.29</v>
      </c>
      <c r="S51" s="72">
        <f t="shared" si="21"/>
        <v>36556.29</v>
      </c>
      <c r="T51" s="72">
        <f t="shared" si="21"/>
        <v>36556.29</v>
      </c>
      <c r="U51" s="72">
        <f t="shared" si="21"/>
        <v>36556.29</v>
      </c>
      <c r="V51" s="72">
        <f t="shared" si="21"/>
        <v>3692185.29</v>
      </c>
      <c r="W51" s="72">
        <f t="shared" si="21"/>
        <v>0</v>
      </c>
      <c r="X51" s="72">
        <f t="shared" si="21"/>
        <v>0</v>
      </c>
      <c r="Y51" s="72">
        <f t="shared" si="21"/>
        <v>0</v>
      </c>
      <c r="Z51" s="72">
        <f t="shared" si="21"/>
        <v>0</v>
      </c>
      <c r="AA51" s="72">
        <f t="shared" si="20"/>
        <v>0</v>
      </c>
      <c r="AB51" s="72">
        <f t="shared" si="18"/>
        <v>0</v>
      </c>
      <c r="AC51" s="72">
        <f t="shared" si="18"/>
        <v>0</v>
      </c>
      <c r="AD51" s="72">
        <f t="shared" si="18"/>
        <v>0</v>
      </c>
      <c r="AE51" s="72">
        <f t="shared" si="18"/>
        <v>0</v>
      </c>
      <c r="AF51" s="72">
        <f t="shared" si="18"/>
        <v>0</v>
      </c>
      <c r="AG51" s="72">
        <f t="shared" si="18"/>
        <v>0</v>
      </c>
      <c r="AH51" s="72">
        <f t="shared" si="18"/>
        <v>0</v>
      </c>
      <c r="AI51" s="72">
        <f t="shared" si="18"/>
        <v>0</v>
      </c>
      <c r="AJ51" s="72">
        <f t="shared" si="18"/>
        <v>0</v>
      </c>
      <c r="AK51" s="72">
        <f t="shared" si="18"/>
        <v>0</v>
      </c>
      <c r="AL51" s="72">
        <f t="shared" si="18"/>
        <v>0</v>
      </c>
      <c r="AM51" s="72">
        <f t="shared" si="18"/>
        <v>0</v>
      </c>
      <c r="AN51" s="72">
        <f t="shared" si="18"/>
        <v>0</v>
      </c>
      <c r="AO51" s="72">
        <f t="shared" si="18"/>
        <v>0</v>
      </c>
      <c r="AP51" s="72">
        <f t="shared" si="18"/>
        <v>0</v>
      </c>
      <c r="AQ51" s="72">
        <f t="shared" ref="AQ51:AY66" si="22">$G51*$E51/2*IF(AQ$1&lt;=$H51, 1, 0)+$G51*IF(AQ$1=$H51, 1, 0)</f>
        <v>0</v>
      </c>
      <c r="AR51" s="72">
        <f t="shared" si="19"/>
        <v>0</v>
      </c>
      <c r="AS51" s="72">
        <f t="shared" si="19"/>
        <v>0</v>
      </c>
      <c r="AT51" s="72">
        <f t="shared" si="19"/>
        <v>0</v>
      </c>
      <c r="AU51" s="72">
        <f t="shared" si="19"/>
        <v>0</v>
      </c>
      <c r="AV51" s="72">
        <f t="shared" si="19"/>
        <v>0</v>
      </c>
      <c r="AW51" s="72">
        <f t="shared" si="19"/>
        <v>0</v>
      </c>
      <c r="AX51" s="72">
        <f t="shared" si="19"/>
        <v>0</v>
      </c>
      <c r="AY51" s="72">
        <f t="shared" si="19"/>
        <v>0</v>
      </c>
    </row>
    <row r="52" spans="1:51" x14ac:dyDescent="0.35">
      <c r="A52" s="54">
        <f>PortfolioSummary!A51</f>
        <v>8</v>
      </c>
      <c r="B52" t="str">
        <f>PortfolioSummary!B51</f>
        <v>SI Bonds</v>
      </c>
      <c r="C52">
        <f>PortfolioSummary!C51</f>
        <v>48</v>
      </c>
      <c r="D52">
        <f ca="1">PortfolioSummary!D51</f>
        <v>2015</v>
      </c>
      <c r="E52" s="82">
        <f>PortfolioSummary!E51</f>
        <v>0.02</v>
      </c>
      <c r="F52">
        <f>PortfolioSummary!F51</f>
        <v>2029</v>
      </c>
      <c r="G52" s="55">
        <f>PortfolioSummary!G51</f>
        <v>3655629</v>
      </c>
      <c r="H52" s="65">
        <f>PortfolioSummary!H51</f>
        <v>6.5</v>
      </c>
      <c r="J52" s="3">
        <f t="shared" si="10"/>
        <v>5.8642657758884713</v>
      </c>
      <c r="L52" s="72">
        <f t="shared" si="21"/>
        <v>36556.29</v>
      </c>
      <c r="M52" s="72">
        <f t="shared" si="21"/>
        <v>36556.29</v>
      </c>
      <c r="N52" s="72">
        <f t="shared" si="21"/>
        <v>36556.29</v>
      </c>
      <c r="O52" s="72">
        <f t="shared" si="21"/>
        <v>36556.29</v>
      </c>
      <c r="P52" s="72">
        <f t="shared" si="21"/>
        <v>36556.29</v>
      </c>
      <c r="Q52" s="72">
        <f t="shared" si="21"/>
        <v>36556.29</v>
      </c>
      <c r="R52" s="72">
        <f t="shared" si="21"/>
        <v>36556.29</v>
      </c>
      <c r="S52" s="72">
        <f t="shared" si="21"/>
        <v>36556.29</v>
      </c>
      <c r="T52" s="72">
        <f t="shared" si="21"/>
        <v>36556.29</v>
      </c>
      <c r="U52" s="72">
        <f t="shared" si="21"/>
        <v>36556.29</v>
      </c>
      <c r="V52" s="72">
        <f t="shared" si="21"/>
        <v>36556.29</v>
      </c>
      <c r="W52" s="72">
        <f t="shared" si="21"/>
        <v>36556.29</v>
      </c>
      <c r="X52" s="72">
        <f t="shared" si="21"/>
        <v>3692185.29</v>
      </c>
      <c r="Y52" s="72">
        <f t="shared" si="21"/>
        <v>0</v>
      </c>
      <c r="Z52" s="72">
        <f t="shared" si="21"/>
        <v>0</v>
      </c>
      <c r="AA52" s="72">
        <f t="shared" si="20"/>
        <v>0</v>
      </c>
      <c r="AB52" s="72">
        <f t="shared" si="20"/>
        <v>0</v>
      </c>
      <c r="AC52" s="72">
        <f t="shared" si="20"/>
        <v>0</v>
      </c>
      <c r="AD52" s="72">
        <f t="shared" si="20"/>
        <v>0</v>
      </c>
      <c r="AE52" s="72">
        <f t="shared" si="20"/>
        <v>0</v>
      </c>
      <c r="AF52" s="72">
        <f t="shared" si="20"/>
        <v>0</v>
      </c>
      <c r="AG52" s="72">
        <f t="shared" si="20"/>
        <v>0</v>
      </c>
      <c r="AH52" s="72">
        <f t="shared" si="20"/>
        <v>0</v>
      </c>
      <c r="AI52" s="72">
        <f t="shared" si="20"/>
        <v>0</v>
      </c>
      <c r="AJ52" s="72">
        <f t="shared" si="20"/>
        <v>0</v>
      </c>
      <c r="AK52" s="72">
        <f t="shared" si="20"/>
        <v>0</v>
      </c>
      <c r="AL52" s="72">
        <f t="shared" si="20"/>
        <v>0</v>
      </c>
      <c r="AM52" s="72">
        <f t="shared" si="20"/>
        <v>0</v>
      </c>
      <c r="AN52" s="72">
        <f t="shared" si="20"/>
        <v>0</v>
      </c>
      <c r="AO52" s="72">
        <f t="shared" si="20"/>
        <v>0</v>
      </c>
      <c r="AP52" s="72">
        <f t="shared" si="20"/>
        <v>0</v>
      </c>
      <c r="AQ52" s="72">
        <f t="shared" si="22"/>
        <v>0</v>
      </c>
      <c r="AR52" s="72">
        <f t="shared" si="22"/>
        <v>0</v>
      </c>
      <c r="AS52" s="72">
        <f t="shared" si="22"/>
        <v>0</v>
      </c>
      <c r="AT52" s="72">
        <f t="shared" si="22"/>
        <v>0</v>
      </c>
      <c r="AU52" s="72">
        <f t="shared" si="22"/>
        <v>0</v>
      </c>
      <c r="AV52" s="72">
        <f t="shared" si="22"/>
        <v>0</v>
      </c>
      <c r="AW52" s="72">
        <f t="shared" si="22"/>
        <v>0</v>
      </c>
      <c r="AX52" s="72">
        <f t="shared" si="22"/>
        <v>0</v>
      </c>
      <c r="AY52" s="72">
        <f t="shared" si="22"/>
        <v>0</v>
      </c>
    </row>
    <row r="53" spans="1:51" x14ac:dyDescent="0.35">
      <c r="A53" s="54">
        <f>PortfolioSummary!A52</f>
        <v>8</v>
      </c>
      <c r="B53" t="str">
        <f>PortfolioSummary!B52</f>
        <v>SI Bonds</v>
      </c>
      <c r="C53">
        <f>PortfolioSummary!C52</f>
        <v>49</v>
      </c>
      <c r="D53">
        <f ca="1">PortfolioSummary!D52</f>
        <v>2015</v>
      </c>
      <c r="E53" s="82">
        <f>PortfolioSummary!E52</f>
        <v>0.02</v>
      </c>
      <c r="F53">
        <f>PortfolioSummary!F52</f>
        <v>2030</v>
      </c>
      <c r="G53" s="55">
        <f>PortfolioSummary!G52</f>
        <v>185790628</v>
      </c>
      <c r="H53" s="65">
        <f>PortfolioSummary!H52</f>
        <v>7.5</v>
      </c>
      <c r="J53" s="3">
        <f t="shared" si="10"/>
        <v>6.6900756396739771</v>
      </c>
      <c r="L53" s="72">
        <f t="shared" si="21"/>
        <v>1857906.28</v>
      </c>
      <c r="M53" s="72">
        <f t="shared" si="21"/>
        <v>1857906.28</v>
      </c>
      <c r="N53" s="72">
        <f t="shared" si="21"/>
        <v>1857906.28</v>
      </c>
      <c r="O53" s="72">
        <f t="shared" si="21"/>
        <v>1857906.28</v>
      </c>
      <c r="P53" s="72">
        <f t="shared" si="21"/>
        <v>1857906.28</v>
      </c>
      <c r="Q53" s="72">
        <f t="shared" si="21"/>
        <v>1857906.28</v>
      </c>
      <c r="R53" s="72">
        <f t="shared" si="21"/>
        <v>1857906.28</v>
      </c>
      <c r="S53" s="72">
        <f t="shared" si="21"/>
        <v>1857906.28</v>
      </c>
      <c r="T53" s="72">
        <f t="shared" si="21"/>
        <v>1857906.28</v>
      </c>
      <c r="U53" s="72">
        <f t="shared" si="21"/>
        <v>1857906.28</v>
      </c>
      <c r="V53" s="72">
        <f t="shared" si="21"/>
        <v>1857906.28</v>
      </c>
      <c r="W53" s="72">
        <f t="shared" si="21"/>
        <v>1857906.28</v>
      </c>
      <c r="X53" s="72">
        <f t="shared" si="21"/>
        <v>1857906.28</v>
      </c>
      <c r="Y53" s="72">
        <f t="shared" si="21"/>
        <v>1857906.28</v>
      </c>
      <c r="Z53" s="72">
        <f t="shared" si="21"/>
        <v>187648534.28</v>
      </c>
      <c r="AA53" s="72">
        <f t="shared" si="21"/>
        <v>0</v>
      </c>
      <c r="AB53" s="72">
        <f t="shared" ref="AB53:AQ68" si="23">$G53*$E53/2*IF(AB$1&lt;=$H53, 1, 0)+$G53*IF(AB$1=$H53, 1, 0)</f>
        <v>0</v>
      </c>
      <c r="AC53" s="72">
        <f t="shared" si="23"/>
        <v>0</v>
      </c>
      <c r="AD53" s="72">
        <f t="shared" si="23"/>
        <v>0</v>
      </c>
      <c r="AE53" s="72">
        <f t="shared" si="23"/>
        <v>0</v>
      </c>
      <c r="AF53" s="72">
        <f t="shared" si="23"/>
        <v>0</v>
      </c>
      <c r="AG53" s="72">
        <f t="shared" si="23"/>
        <v>0</v>
      </c>
      <c r="AH53" s="72">
        <f t="shared" si="23"/>
        <v>0</v>
      </c>
      <c r="AI53" s="72">
        <f t="shared" si="23"/>
        <v>0</v>
      </c>
      <c r="AJ53" s="72">
        <f t="shared" si="23"/>
        <v>0</v>
      </c>
      <c r="AK53" s="72">
        <f t="shared" si="23"/>
        <v>0</v>
      </c>
      <c r="AL53" s="72">
        <f t="shared" si="23"/>
        <v>0</v>
      </c>
      <c r="AM53" s="72">
        <f t="shared" si="23"/>
        <v>0</v>
      </c>
      <c r="AN53" s="72">
        <f t="shared" si="23"/>
        <v>0</v>
      </c>
      <c r="AO53" s="72">
        <f t="shared" si="23"/>
        <v>0</v>
      </c>
      <c r="AP53" s="72">
        <f t="shared" si="23"/>
        <v>0</v>
      </c>
      <c r="AQ53" s="72">
        <f t="shared" si="22"/>
        <v>0</v>
      </c>
      <c r="AR53" s="72">
        <f t="shared" si="22"/>
        <v>0</v>
      </c>
      <c r="AS53" s="72">
        <f t="shared" si="22"/>
        <v>0</v>
      </c>
      <c r="AT53" s="72">
        <f t="shared" si="22"/>
        <v>0</v>
      </c>
      <c r="AU53" s="72">
        <f t="shared" si="22"/>
        <v>0</v>
      </c>
      <c r="AV53" s="72">
        <f t="shared" si="22"/>
        <v>0</v>
      </c>
      <c r="AW53" s="72">
        <f t="shared" si="22"/>
        <v>0</v>
      </c>
      <c r="AX53" s="72">
        <f t="shared" si="22"/>
        <v>0</v>
      </c>
      <c r="AY53" s="72">
        <f t="shared" si="22"/>
        <v>0</v>
      </c>
    </row>
    <row r="54" spans="1:51" x14ac:dyDescent="0.35">
      <c r="A54" s="54">
        <f>PortfolioSummary!A53</f>
        <v>9</v>
      </c>
      <c r="B54" t="str">
        <f>PortfolioSummary!B53</f>
        <v>SI Bonds</v>
      </c>
      <c r="C54">
        <f>PortfolioSummary!C53</f>
        <v>50</v>
      </c>
      <c r="D54">
        <f ca="1">PortfolioSummary!D53</f>
        <v>2019</v>
      </c>
      <c r="E54" s="82">
        <f>PortfolioSummary!E53</f>
        <v>2.2499999999999999E-2</v>
      </c>
      <c r="F54">
        <f>PortfolioSummary!F53</f>
        <v>2024</v>
      </c>
      <c r="G54" s="55">
        <f>PortfolioSummary!G53</f>
        <v>6827606</v>
      </c>
      <c r="H54" s="65">
        <f>PortfolioSummary!H53</f>
        <v>1.5</v>
      </c>
      <c r="J54" s="3">
        <f t="shared" si="10"/>
        <v>1.4260998453813303</v>
      </c>
      <c r="L54" s="72">
        <f t="shared" ref="L54:AA69" si="24">$G54*$E54/2*IF(L$1&lt;=$H54, 1, 0)+$G54*IF(L$1=$H54, 1, 0)</f>
        <v>76810.56749999999</v>
      </c>
      <c r="M54" s="72">
        <f t="shared" si="24"/>
        <v>76810.56749999999</v>
      </c>
      <c r="N54" s="72">
        <f t="shared" si="24"/>
        <v>6904416.5674999999</v>
      </c>
      <c r="O54" s="72">
        <f t="shared" si="24"/>
        <v>0</v>
      </c>
      <c r="P54" s="72">
        <f t="shared" si="24"/>
        <v>0</v>
      </c>
      <c r="Q54" s="72">
        <f t="shared" si="24"/>
        <v>0</v>
      </c>
      <c r="R54" s="72">
        <f t="shared" si="24"/>
        <v>0</v>
      </c>
      <c r="S54" s="72">
        <f t="shared" si="24"/>
        <v>0</v>
      </c>
      <c r="T54" s="72">
        <f t="shared" si="24"/>
        <v>0</v>
      </c>
      <c r="U54" s="72">
        <f t="shared" si="24"/>
        <v>0</v>
      </c>
      <c r="V54" s="72">
        <f t="shared" si="24"/>
        <v>0</v>
      </c>
      <c r="W54" s="72">
        <f t="shared" si="24"/>
        <v>0</v>
      </c>
      <c r="X54" s="72">
        <f t="shared" si="24"/>
        <v>0</v>
      </c>
      <c r="Y54" s="72">
        <f t="shared" si="24"/>
        <v>0</v>
      </c>
      <c r="Z54" s="72">
        <f t="shared" si="24"/>
        <v>0</v>
      </c>
      <c r="AA54" s="72">
        <f t="shared" si="24"/>
        <v>0</v>
      </c>
      <c r="AB54" s="72">
        <f t="shared" si="23"/>
        <v>0</v>
      </c>
      <c r="AC54" s="72">
        <f t="shared" si="23"/>
        <v>0</v>
      </c>
      <c r="AD54" s="72">
        <f t="shared" si="23"/>
        <v>0</v>
      </c>
      <c r="AE54" s="72">
        <f t="shared" si="23"/>
        <v>0</v>
      </c>
      <c r="AF54" s="72">
        <f t="shared" si="23"/>
        <v>0</v>
      </c>
      <c r="AG54" s="72">
        <f t="shared" si="23"/>
        <v>0</v>
      </c>
      <c r="AH54" s="72">
        <f t="shared" si="23"/>
        <v>0</v>
      </c>
      <c r="AI54" s="72">
        <f t="shared" si="23"/>
        <v>0</v>
      </c>
      <c r="AJ54" s="72">
        <f t="shared" si="23"/>
        <v>0</v>
      </c>
      <c r="AK54" s="72">
        <f t="shared" si="23"/>
        <v>0</v>
      </c>
      <c r="AL54" s="72">
        <f t="shared" si="23"/>
        <v>0</v>
      </c>
      <c r="AM54" s="72">
        <f t="shared" si="23"/>
        <v>0</v>
      </c>
      <c r="AN54" s="72">
        <f t="shared" si="23"/>
        <v>0</v>
      </c>
      <c r="AO54" s="72">
        <f t="shared" si="23"/>
        <v>0</v>
      </c>
      <c r="AP54" s="72">
        <f t="shared" si="23"/>
        <v>0</v>
      </c>
      <c r="AQ54" s="72">
        <f t="shared" si="22"/>
        <v>0</v>
      </c>
      <c r="AR54" s="72">
        <f t="shared" si="22"/>
        <v>0</v>
      </c>
      <c r="AS54" s="72">
        <f t="shared" si="22"/>
        <v>0</v>
      </c>
      <c r="AT54" s="72">
        <f t="shared" si="22"/>
        <v>0</v>
      </c>
      <c r="AU54" s="72">
        <f t="shared" si="22"/>
        <v>0</v>
      </c>
      <c r="AV54" s="72">
        <f t="shared" si="22"/>
        <v>0</v>
      </c>
      <c r="AW54" s="72">
        <f t="shared" si="22"/>
        <v>0</v>
      </c>
      <c r="AX54" s="72">
        <f t="shared" si="22"/>
        <v>0</v>
      </c>
      <c r="AY54" s="72">
        <f t="shared" si="22"/>
        <v>0</v>
      </c>
    </row>
    <row r="55" spans="1:51" x14ac:dyDescent="0.35">
      <c r="A55" s="54">
        <f>PortfolioSummary!A54</f>
        <v>9</v>
      </c>
      <c r="B55" t="str">
        <f>PortfolioSummary!B54</f>
        <v>SI Bonds</v>
      </c>
      <c r="C55">
        <f>PortfolioSummary!C54</f>
        <v>51</v>
      </c>
      <c r="D55">
        <f ca="1">PortfolioSummary!D54</f>
        <v>2019</v>
      </c>
      <c r="E55" s="82">
        <f>PortfolioSummary!E54</f>
        <v>2.2499999999999999E-2</v>
      </c>
      <c r="F55">
        <f>PortfolioSummary!F54</f>
        <v>2025</v>
      </c>
      <c r="G55" s="55">
        <f>PortfolioSummary!G54</f>
        <v>6827606</v>
      </c>
      <c r="H55" s="65">
        <f>PortfolioSummary!H54</f>
        <v>2.5</v>
      </c>
      <c r="J55" s="3">
        <f t="shared" si="10"/>
        <v>2.3496432841078287</v>
      </c>
      <c r="L55" s="72">
        <f t="shared" si="24"/>
        <v>76810.56749999999</v>
      </c>
      <c r="M55" s="72">
        <f t="shared" si="24"/>
        <v>76810.56749999999</v>
      </c>
      <c r="N55" s="72">
        <f t="shared" si="24"/>
        <v>76810.56749999999</v>
      </c>
      <c r="O55" s="72">
        <f t="shared" si="24"/>
        <v>76810.56749999999</v>
      </c>
      <c r="P55" s="72">
        <f t="shared" si="24"/>
        <v>6904416.5674999999</v>
      </c>
      <c r="Q55" s="72">
        <f t="shared" si="24"/>
        <v>0</v>
      </c>
      <c r="R55" s="72">
        <f t="shared" si="24"/>
        <v>0</v>
      </c>
      <c r="S55" s="72">
        <f t="shared" si="24"/>
        <v>0</v>
      </c>
      <c r="T55" s="72">
        <f t="shared" si="24"/>
        <v>0</v>
      </c>
      <c r="U55" s="72">
        <f t="shared" si="24"/>
        <v>0</v>
      </c>
      <c r="V55" s="72">
        <f t="shared" si="24"/>
        <v>0</v>
      </c>
      <c r="W55" s="72">
        <f t="shared" si="24"/>
        <v>0</v>
      </c>
      <c r="X55" s="72">
        <f t="shared" si="24"/>
        <v>0</v>
      </c>
      <c r="Y55" s="72">
        <f t="shared" si="24"/>
        <v>0</v>
      </c>
      <c r="Z55" s="72">
        <f t="shared" si="24"/>
        <v>0</v>
      </c>
      <c r="AA55" s="72">
        <f t="shared" si="24"/>
        <v>0</v>
      </c>
      <c r="AB55" s="72">
        <f t="shared" si="23"/>
        <v>0</v>
      </c>
      <c r="AC55" s="72">
        <f t="shared" si="23"/>
        <v>0</v>
      </c>
      <c r="AD55" s="72">
        <f t="shared" si="23"/>
        <v>0</v>
      </c>
      <c r="AE55" s="72">
        <f t="shared" si="23"/>
        <v>0</v>
      </c>
      <c r="AF55" s="72">
        <f t="shared" si="23"/>
        <v>0</v>
      </c>
      <c r="AG55" s="72">
        <f t="shared" si="23"/>
        <v>0</v>
      </c>
      <c r="AH55" s="72">
        <f t="shared" si="23"/>
        <v>0</v>
      </c>
      <c r="AI55" s="72">
        <f t="shared" si="23"/>
        <v>0</v>
      </c>
      <c r="AJ55" s="72">
        <f t="shared" si="23"/>
        <v>0</v>
      </c>
      <c r="AK55" s="72">
        <f t="shared" si="23"/>
        <v>0</v>
      </c>
      <c r="AL55" s="72">
        <f t="shared" si="23"/>
        <v>0</v>
      </c>
      <c r="AM55" s="72">
        <f t="shared" si="23"/>
        <v>0</v>
      </c>
      <c r="AN55" s="72">
        <f t="shared" si="23"/>
        <v>0</v>
      </c>
      <c r="AO55" s="72">
        <f t="shared" si="23"/>
        <v>0</v>
      </c>
      <c r="AP55" s="72">
        <f t="shared" si="23"/>
        <v>0</v>
      </c>
      <c r="AQ55" s="72">
        <f t="shared" si="22"/>
        <v>0</v>
      </c>
      <c r="AR55" s="72">
        <f t="shared" si="22"/>
        <v>0</v>
      </c>
      <c r="AS55" s="72">
        <f t="shared" si="22"/>
        <v>0</v>
      </c>
      <c r="AT55" s="72">
        <f t="shared" si="22"/>
        <v>0</v>
      </c>
      <c r="AU55" s="72">
        <f t="shared" si="22"/>
        <v>0</v>
      </c>
      <c r="AV55" s="72">
        <f t="shared" si="22"/>
        <v>0</v>
      </c>
      <c r="AW55" s="72">
        <f t="shared" si="22"/>
        <v>0</v>
      </c>
      <c r="AX55" s="72">
        <f t="shared" si="22"/>
        <v>0</v>
      </c>
      <c r="AY55" s="72">
        <f t="shared" si="22"/>
        <v>0</v>
      </c>
    </row>
    <row r="56" spans="1:51" x14ac:dyDescent="0.35">
      <c r="A56" s="54">
        <f>PortfolioSummary!A55</f>
        <v>9</v>
      </c>
      <c r="B56" t="str">
        <f>PortfolioSummary!B55</f>
        <v>SI Bonds</v>
      </c>
      <c r="C56">
        <f>PortfolioSummary!C55</f>
        <v>52</v>
      </c>
      <c r="D56">
        <f ca="1">PortfolioSummary!D55</f>
        <v>2019</v>
      </c>
      <c r="E56" s="82">
        <f>PortfolioSummary!E55</f>
        <v>2.2499999999999999E-2</v>
      </c>
      <c r="F56">
        <f>PortfolioSummary!F55</f>
        <v>2026</v>
      </c>
      <c r="G56" s="55">
        <f>PortfolioSummary!G55</f>
        <v>6827606</v>
      </c>
      <c r="H56" s="65">
        <f>PortfolioSummary!H55</f>
        <v>3.5</v>
      </c>
      <c r="J56" s="3">
        <f t="shared" si="10"/>
        <v>3.2512190584028149</v>
      </c>
      <c r="L56" s="72">
        <f t="shared" si="24"/>
        <v>76810.56749999999</v>
      </c>
      <c r="M56" s="72">
        <f t="shared" si="24"/>
        <v>76810.56749999999</v>
      </c>
      <c r="N56" s="72">
        <f t="shared" si="24"/>
        <v>76810.56749999999</v>
      </c>
      <c r="O56" s="72">
        <f t="shared" si="24"/>
        <v>76810.56749999999</v>
      </c>
      <c r="P56" s="72">
        <f t="shared" si="24"/>
        <v>76810.56749999999</v>
      </c>
      <c r="Q56" s="72">
        <f t="shared" si="24"/>
        <v>76810.56749999999</v>
      </c>
      <c r="R56" s="72">
        <f t="shared" si="24"/>
        <v>6904416.5674999999</v>
      </c>
      <c r="S56" s="72">
        <f t="shared" si="24"/>
        <v>0</v>
      </c>
      <c r="T56" s="72">
        <f t="shared" si="24"/>
        <v>0</v>
      </c>
      <c r="U56" s="72">
        <f t="shared" si="24"/>
        <v>0</v>
      </c>
      <c r="V56" s="72">
        <f t="shared" si="24"/>
        <v>0</v>
      </c>
      <c r="W56" s="72">
        <f t="shared" si="24"/>
        <v>0</v>
      </c>
      <c r="X56" s="72">
        <f t="shared" si="24"/>
        <v>0</v>
      </c>
      <c r="Y56" s="72">
        <f t="shared" si="24"/>
        <v>0</v>
      </c>
      <c r="Z56" s="72">
        <f t="shared" si="24"/>
        <v>0</v>
      </c>
      <c r="AA56" s="72">
        <f t="shared" si="24"/>
        <v>0</v>
      </c>
      <c r="AB56" s="72">
        <f t="shared" si="23"/>
        <v>0</v>
      </c>
      <c r="AC56" s="72">
        <f t="shared" si="23"/>
        <v>0</v>
      </c>
      <c r="AD56" s="72">
        <f t="shared" si="23"/>
        <v>0</v>
      </c>
      <c r="AE56" s="72">
        <f t="shared" si="23"/>
        <v>0</v>
      </c>
      <c r="AF56" s="72">
        <f t="shared" si="23"/>
        <v>0</v>
      </c>
      <c r="AG56" s="72">
        <f t="shared" si="23"/>
        <v>0</v>
      </c>
      <c r="AH56" s="72">
        <f t="shared" si="23"/>
        <v>0</v>
      </c>
      <c r="AI56" s="72">
        <f t="shared" si="23"/>
        <v>0</v>
      </c>
      <c r="AJ56" s="72">
        <f t="shared" si="23"/>
        <v>0</v>
      </c>
      <c r="AK56" s="72">
        <f t="shared" si="23"/>
        <v>0</v>
      </c>
      <c r="AL56" s="72">
        <f t="shared" si="23"/>
        <v>0</v>
      </c>
      <c r="AM56" s="72">
        <f t="shared" si="23"/>
        <v>0</v>
      </c>
      <c r="AN56" s="72">
        <f t="shared" si="23"/>
        <v>0</v>
      </c>
      <c r="AO56" s="72">
        <f t="shared" si="23"/>
        <v>0</v>
      </c>
      <c r="AP56" s="72">
        <f t="shared" si="23"/>
        <v>0</v>
      </c>
      <c r="AQ56" s="72">
        <f t="shared" si="22"/>
        <v>0</v>
      </c>
      <c r="AR56" s="72">
        <f t="shared" si="22"/>
        <v>0</v>
      </c>
      <c r="AS56" s="72">
        <f t="shared" si="22"/>
        <v>0</v>
      </c>
      <c r="AT56" s="72">
        <f t="shared" si="22"/>
        <v>0</v>
      </c>
      <c r="AU56" s="72">
        <f t="shared" si="22"/>
        <v>0</v>
      </c>
      <c r="AV56" s="72">
        <f t="shared" si="22"/>
        <v>0</v>
      </c>
      <c r="AW56" s="72">
        <f t="shared" si="22"/>
        <v>0</v>
      </c>
      <c r="AX56" s="72">
        <f t="shared" si="22"/>
        <v>0</v>
      </c>
      <c r="AY56" s="72">
        <f t="shared" si="22"/>
        <v>0</v>
      </c>
    </row>
    <row r="57" spans="1:51" x14ac:dyDescent="0.35">
      <c r="A57" s="54">
        <f>PortfolioSummary!A56</f>
        <v>9</v>
      </c>
      <c r="B57" t="str">
        <f>PortfolioSummary!B56</f>
        <v>SI Bonds</v>
      </c>
      <c r="C57">
        <f>PortfolioSummary!C56</f>
        <v>53</v>
      </c>
      <c r="D57">
        <f ca="1">PortfolioSummary!D56</f>
        <v>2019</v>
      </c>
      <c r="E57" s="82">
        <f>PortfolioSummary!E56</f>
        <v>2.2499999999999999E-2</v>
      </c>
      <c r="F57">
        <f>PortfolioSummary!F56</f>
        <v>2027</v>
      </c>
      <c r="G57" s="55">
        <f>PortfolioSummary!G56</f>
        <v>6827605</v>
      </c>
      <c r="H57" s="65">
        <f>PortfolioSummary!H56</f>
        <v>4.5</v>
      </c>
      <c r="J57" s="3">
        <f t="shared" si="10"/>
        <v>4.1306827920963141</v>
      </c>
      <c r="L57" s="72">
        <f t="shared" si="24"/>
        <v>76810.556249999994</v>
      </c>
      <c r="M57" s="72">
        <f t="shared" si="24"/>
        <v>76810.556249999994</v>
      </c>
      <c r="N57" s="72">
        <f t="shared" si="24"/>
        <v>76810.556249999994</v>
      </c>
      <c r="O57" s="72">
        <f t="shared" si="24"/>
        <v>76810.556249999994</v>
      </c>
      <c r="P57" s="72">
        <f t="shared" si="24"/>
        <v>76810.556249999994</v>
      </c>
      <c r="Q57" s="72">
        <f t="shared" si="24"/>
        <v>76810.556249999994</v>
      </c>
      <c r="R57" s="72">
        <f t="shared" si="24"/>
        <v>76810.556249999994</v>
      </c>
      <c r="S57" s="72">
        <f t="shared" si="24"/>
        <v>76810.556249999994</v>
      </c>
      <c r="T57" s="72">
        <f t="shared" si="24"/>
        <v>6904415.5562500004</v>
      </c>
      <c r="U57" s="72">
        <f t="shared" si="24"/>
        <v>0</v>
      </c>
      <c r="V57" s="72">
        <f t="shared" si="24"/>
        <v>0</v>
      </c>
      <c r="W57" s="72">
        <f t="shared" si="24"/>
        <v>0</v>
      </c>
      <c r="X57" s="72">
        <f t="shared" si="24"/>
        <v>0</v>
      </c>
      <c r="Y57" s="72">
        <f t="shared" si="24"/>
        <v>0</v>
      </c>
      <c r="Z57" s="72">
        <f t="shared" si="24"/>
        <v>0</v>
      </c>
      <c r="AA57" s="72">
        <f t="shared" si="24"/>
        <v>0</v>
      </c>
      <c r="AB57" s="72">
        <f t="shared" si="23"/>
        <v>0</v>
      </c>
      <c r="AC57" s="72">
        <f t="shared" si="23"/>
        <v>0</v>
      </c>
      <c r="AD57" s="72">
        <f t="shared" si="23"/>
        <v>0</v>
      </c>
      <c r="AE57" s="72">
        <f t="shared" si="23"/>
        <v>0</v>
      </c>
      <c r="AF57" s="72">
        <f t="shared" si="23"/>
        <v>0</v>
      </c>
      <c r="AG57" s="72">
        <f t="shared" si="23"/>
        <v>0</v>
      </c>
      <c r="AH57" s="72">
        <f t="shared" si="23"/>
        <v>0</v>
      </c>
      <c r="AI57" s="72">
        <f t="shared" si="23"/>
        <v>0</v>
      </c>
      <c r="AJ57" s="72">
        <f t="shared" si="23"/>
        <v>0</v>
      </c>
      <c r="AK57" s="72">
        <f t="shared" si="23"/>
        <v>0</v>
      </c>
      <c r="AL57" s="72">
        <f t="shared" si="23"/>
        <v>0</v>
      </c>
      <c r="AM57" s="72">
        <f t="shared" si="23"/>
        <v>0</v>
      </c>
      <c r="AN57" s="72">
        <f t="shared" si="23"/>
        <v>0</v>
      </c>
      <c r="AO57" s="72">
        <f t="shared" si="23"/>
        <v>0</v>
      </c>
      <c r="AP57" s="72">
        <f t="shared" si="23"/>
        <v>0</v>
      </c>
      <c r="AQ57" s="72">
        <f t="shared" si="22"/>
        <v>0</v>
      </c>
      <c r="AR57" s="72">
        <f t="shared" si="22"/>
        <v>0</v>
      </c>
      <c r="AS57" s="72">
        <f t="shared" si="22"/>
        <v>0</v>
      </c>
      <c r="AT57" s="72">
        <f t="shared" si="22"/>
        <v>0</v>
      </c>
      <c r="AU57" s="72">
        <f t="shared" si="22"/>
        <v>0</v>
      </c>
      <c r="AV57" s="72">
        <f t="shared" si="22"/>
        <v>0</v>
      </c>
      <c r="AW57" s="72">
        <f t="shared" si="22"/>
        <v>0</v>
      </c>
      <c r="AX57" s="72">
        <f t="shared" si="22"/>
        <v>0</v>
      </c>
      <c r="AY57" s="72">
        <f t="shared" si="22"/>
        <v>0</v>
      </c>
    </row>
    <row r="58" spans="1:51" x14ac:dyDescent="0.35">
      <c r="A58" s="54">
        <f>PortfolioSummary!A57</f>
        <v>9</v>
      </c>
      <c r="B58" t="str">
        <f>PortfolioSummary!B57</f>
        <v>SI Bonds</v>
      </c>
      <c r="C58">
        <f>PortfolioSummary!C57</f>
        <v>54</v>
      </c>
      <c r="D58">
        <f ca="1">PortfolioSummary!D57</f>
        <v>2019</v>
      </c>
      <c r="E58" s="82">
        <f>PortfolioSummary!E57</f>
        <v>2.2499999999999999E-2</v>
      </c>
      <c r="F58">
        <f>PortfolioSummary!F57</f>
        <v>2028</v>
      </c>
      <c r="G58" s="55">
        <f>PortfolioSummary!G57</f>
        <v>6827606</v>
      </c>
      <c r="H58" s="65">
        <f>PortfolioSummary!H57</f>
        <v>5.5</v>
      </c>
      <c r="J58" s="3">
        <f t="shared" si="10"/>
        <v>4.9879261105023645</v>
      </c>
      <c r="L58" s="72">
        <f t="shared" si="24"/>
        <v>76810.56749999999</v>
      </c>
      <c r="M58" s="72">
        <f t="shared" si="24"/>
        <v>76810.56749999999</v>
      </c>
      <c r="N58" s="72">
        <f t="shared" si="24"/>
        <v>76810.56749999999</v>
      </c>
      <c r="O58" s="72">
        <f t="shared" si="24"/>
        <v>76810.56749999999</v>
      </c>
      <c r="P58" s="72">
        <f t="shared" si="24"/>
        <v>76810.56749999999</v>
      </c>
      <c r="Q58" s="72">
        <f t="shared" si="24"/>
        <v>76810.56749999999</v>
      </c>
      <c r="R58" s="72">
        <f t="shared" si="24"/>
        <v>76810.56749999999</v>
      </c>
      <c r="S58" s="72">
        <f t="shared" si="24"/>
        <v>76810.56749999999</v>
      </c>
      <c r="T58" s="72">
        <f t="shared" si="24"/>
        <v>76810.56749999999</v>
      </c>
      <c r="U58" s="72">
        <f t="shared" si="24"/>
        <v>76810.56749999999</v>
      </c>
      <c r="V58" s="72">
        <f t="shared" si="24"/>
        <v>6904416.5674999999</v>
      </c>
      <c r="W58" s="72">
        <f t="shared" si="24"/>
        <v>0</v>
      </c>
      <c r="X58" s="72">
        <f t="shared" si="24"/>
        <v>0</v>
      </c>
      <c r="Y58" s="72">
        <f t="shared" si="24"/>
        <v>0</v>
      </c>
      <c r="Z58" s="72">
        <f t="shared" si="24"/>
        <v>0</v>
      </c>
      <c r="AA58" s="72">
        <f t="shared" si="24"/>
        <v>0</v>
      </c>
      <c r="AB58" s="72">
        <f t="shared" si="23"/>
        <v>0</v>
      </c>
      <c r="AC58" s="72">
        <f t="shared" si="23"/>
        <v>0</v>
      </c>
      <c r="AD58" s="72">
        <f t="shared" si="23"/>
        <v>0</v>
      </c>
      <c r="AE58" s="72">
        <f t="shared" si="23"/>
        <v>0</v>
      </c>
      <c r="AF58" s="72">
        <f t="shared" si="23"/>
        <v>0</v>
      </c>
      <c r="AG58" s="72">
        <f t="shared" si="23"/>
        <v>0</v>
      </c>
      <c r="AH58" s="72">
        <f t="shared" si="23"/>
        <v>0</v>
      </c>
      <c r="AI58" s="72">
        <f t="shared" si="23"/>
        <v>0</v>
      </c>
      <c r="AJ58" s="72">
        <f t="shared" si="23"/>
        <v>0</v>
      </c>
      <c r="AK58" s="72">
        <f t="shared" si="23"/>
        <v>0</v>
      </c>
      <c r="AL58" s="72">
        <f t="shared" si="23"/>
        <v>0</v>
      </c>
      <c r="AM58" s="72">
        <f t="shared" si="23"/>
        <v>0</v>
      </c>
      <c r="AN58" s="72">
        <f t="shared" si="23"/>
        <v>0</v>
      </c>
      <c r="AO58" s="72">
        <f t="shared" si="23"/>
        <v>0</v>
      </c>
      <c r="AP58" s="72">
        <f t="shared" si="23"/>
        <v>0</v>
      </c>
      <c r="AQ58" s="72">
        <f t="shared" si="22"/>
        <v>0</v>
      </c>
      <c r="AR58" s="72">
        <f t="shared" si="22"/>
        <v>0</v>
      </c>
      <c r="AS58" s="72">
        <f t="shared" si="22"/>
        <v>0</v>
      </c>
      <c r="AT58" s="72">
        <f t="shared" si="22"/>
        <v>0</v>
      </c>
      <c r="AU58" s="72">
        <f t="shared" si="22"/>
        <v>0</v>
      </c>
      <c r="AV58" s="72">
        <f t="shared" si="22"/>
        <v>0</v>
      </c>
      <c r="AW58" s="72">
        <f t="shared" si="22"/>
        <v>0</v>
      </c>
      <c r="AX58" s="72">
        <f t="shared" si="22"/>
        <v>0</v>
      </c>
      <c r="AY58" s="72">
        <f t="shared" si="22"/>
        <v>0</v>
      </c>
    </row>
    <row r="59" spans="1:51" x14ac:dyDescent="0.35">
      <c r="A59" s="54">
        <f>PortfolioSummary!A58</f>
        <v>9</v>
      </c>
      <c r="B59" t="str">
        <f>PortfolioSummary!B58</f>
        <v>SI Bonds</v>
      </c>
      <c r="C59">
        <f>PortfolioSummary!C58</f>
        <v>55</v>
      </c>
      <c r="D59">
        <f ca="1">PortfolioSummary!D58</f>
        <v>2019</v>
      </c>
      <c r="E59" s="82">
        <f>PortfolioSummary!E58</f>
        <v>2.2499999999999999E-2</v>
      </c>
      <c r="F59">
        <f>PortfolioSummary!F58</f>
        <v>2029</v>
      </c>
      <c r="G59" s="55">
        <f>PortfolioSummary!G58</f>
        <v>184976193</v>
      </c>
      <c r="H59" s="65">
        <f>PortfolioSummary!H58</f>
        <v>6.5</v>
      </c>
      <c r="J59" s="3">
        <f t="shared" si="10"/>
        <v>5.8228763697123842</v>
      </c>
      <c r="L59" s="72">
        <f t="shared" si="24"/>
        <v>2080982.1712499999</v>
      </c>
      <c r="M59" s="72">
        <f t="shared" si="24"/>
        <v>2080982.1712499999</v>
      </c>
      <c r="N59" s="72">
        <f t="shared" si="24"/>
        <v>2080982.1712499999</v>
      </c>
      <c r="O59" s="72">
        <f t="shared" si="24"/>
        <v>2080982.1712499999</v>
      </c>
      <c r="P59" s="72">
        <f t="shared" si="24"/>
        <v>2080982.1712499999</v>
      </c>
      <c r="Q59" s="72">
        <f t="shared" si="24"/>
        <v>2080982.1712499999</v>
      </c>
      <c r="R59" s="72">
        <f t="shared" si="24"/>
        <v>2080982.1712499999</v>
      </c>
      <c r="S59" s="72">
        <f t="shared" si="24"/>
        <v>2080982.1712499999</v>
      </c>
      <c r="T59" s="72">
        <f t="shared" si="24"/>
        <v>2080982.1712499999</v>
      </c>
      <c r="U59" s="72">
        <f t="shared" si="24"/>
        <v>2080982.1712499999</v>
      </c>
      <c r="V59" s="72">
        <f t="shared" si="24"/>
        <v>2080982.1712499999</v>
      </c>
      <c r="W59" s="72">
        <f t="shared" si="24"/>
        <v>2080982.1712499999</v>
      </c>
      <c r="X59" s="72">
        <f t="shared" si="24"/>
        <v>187057175.17124999</v>
      </c>
      <c r="Y59" s="72">
        <f t="shared" si="24"/>
        <v>0</v>
      </c>
      <c r="Z59" s="72">
        <f t="shared" si="24"/>
        <v>0</v>
      </c>
      <c r="AA59" s="72">
        <f t="shared" si="24"/>
        <v>0</v>
      </c>
      <c r="AB59" s="72">
        <f t="shared" si="23"/>
        <v>0</v>
      </c>
      <c r="AC59" s="72">
        <f t="shared" si="23"/>
        <v>0</v>
      </c>
      <c r="AD59" s="72">
        <f t="shared" si="23"/>
        <v>0</v>
      </c>
      <c r="AE59" s="72">
        <f t="shared" si="23"/>
        <v>0</v>
      </c>
      <c r="AF59" s="72">
        <f t="shared" si="23"/>
        <v>0</v>
      </c>
      <c r="AG59" s="72">
        <f t="shared" si="23"/>
        <v>0</v>
      </c>
      <c r="AH59" s="72">
        <f t="shared" si="23"/>
        <v>0</v>
      </c>
      <c r="AI59" s="72">
        <f t="shared" si="23"/>
        <v>0</v>
      </c>
      <c r="AJ59" s="72">
        <f t="shared" si="23"/>
        <v>0</v>
      </c>
      <c r="AK59" s="72">
        <f t="shared" si="23"/>
        <v>0</v>
      </c>
      <c r="AL59" s="72">
        <f t="shared" si="23"/>
        <v>0</v>
      </c>
      <c r="AM59" s="72">
        <f t="shared" si="23"/>
        <v>0</v>
      </c>
      <c r="AN59" s="72">
        <f t="shared" si="23"/>
        <v>0</v>
      </c>
      <c r="AO59" s="72">
        <f t="shared" si="23"/>
        <v>0</v>
      </c>
      <c r="AP59" s="72">
        <f t="shared" si="23"/>
        <v>0</v>
      </c>
      <c r="AQ59" s="72">
        <f t="shared" si="22"/>
        <v>0</v>
      </c>
      <c r="AR59" s="72">
        <f t="shared" si="22"/>
        <v>0</v>
      </c>
      <c r="AS59" s="72">
        <f t="shared" si="22"/>
        <v>0</v>
      </c>
      <c r="AT59" s="72">
        <f t="shared" si="22"/>
        <v>0</v>
      </c>
      <c r="AU59" s="72">
        <f t="shared" si="22"/>
        <v>0</v>
      </c>
      <c r="AV59" s="72">
        <f t="shared" si="22"/>
        <v>0</v>
      </c>
      <c r="AW59" s="72">
        <f t="shared" si="22"/>
        <v>0</v>
      </c>
      <c r="AX59" s="72">
        <f t="shared" si="22"/>
        <v>0</v>
      </c>
      <c r="AY59" s="72">
        <f t="shared" si="22"/>
        <v>0</v>
      </c>
    </row>
    <row r="60" spans="1:51" x14ac:dyDescent="0.35">
      <c r="A60" s="54">
        <f>PortfolioSummary!A59</f>
        <v>9</v>
      </c>
      <c r="B60" t="str">
        <f>PortfolioSummary!B59</f>
        <v>SI Bonds</v>
      </c>
      <c r="C60">
        <f>PortfolioSummary!C59</f>
        <v>56</v>
      </c>
      <c r="D60">
        <f ca="1">PortfolioSummary!D59</f>
        <v>2019</v>
      </c>
      <c r="E60" s="82">
        <f>PortfolioSummary!E59</f>
        <v>2.2499999999999999E-2</v>
      </c>
      <c r="F60">
        <f>PortfolioSummary!F59</f>
        <v>2030</v>
      </c>
      <c r="G60" s="55">
        <f>PortfolioSummary!G59</f>
        <v>2841194</v>
      </c>
      <c r="H60" s="65">
        <f>PortfolioSummary!H59</f>
        <v>7.5</v>
      </c>
      <c r="J60" s="3">
        <f t="shared" si="10"/>
        <v>6.6354962314950852</v>
      </c>
      <c r="L60" s="72">
        <f t="shared" si="24"/>
        <v>31963.432499999999</v>
      </c>
      <c r="M60" s="72">
        <f t="shared" si="24"/>
        <v>31963.432499999999</v>
      </c>
      <c r="N60" s="72">
        <f t="shared" si="24"/>
        <v>31963.432499999999</v>
      </c>
      <c r="O60" s="72">
        <f t="shared" si="24"/>
        <v>31963.432499999999</v>
      </c>
      <c r="P60" s="72">
        <f t="shared" si="24"/>
        <v>31963.432499999999</v>
      </c>
      <c r="Q60" s="72">
        <f t="shared" si="24"/>
        <v>31963.432499999999</v>
      </c>
      <c r="R60" s="72">
        <f t="shared" si="24"/>
        <v>31963.432499999999</v>
      </c>
      <c r="S60" s="72">
        <f t="shared" si="24"/>
        <v>31963.432499999999</v>
      </c>
      <c r="T60" s="72">
        <f t="shared" si="24"/>
        <v>31963.432499999999</v>
      </c>
      <c r="U60" s="72">
        <f t="shared" si="24"/>
        <v>31963.432499999999</v>
      </c>
      <c r="V60" s="72">
        <f t="shared" si="24"/>
        <v>31963.432499999999</v>
      </c>
      <c r="W60" s="72">
        <f t="shared" si="24"/>
        <v>31963.432499999999</v>
      </c>
      <c r="X60" s="72">
        <f t="shared" si="24"/>
        <v>31963.432499999999</v>
      </c>
      <c r="Y60" s="72">
        <f t="shared" si="24"/>
        <v>31963.432499999999</v>
      </c>
      <c r="Z60" s="72">
        <f t="shared" si="24"/>
        <v>2873157.4325000001</v>
      </c>
      <c r="AA60" s="72">
        <f t="shared" si="24"/>
        <v>0</v>
      </c>
      <c r="AB60" s="72">
        <f t="shared" si="23"/>
        <v>0</v>
      </c>
      <c r="AC60" s="72">
        <f t="shared" si="23"/>
        <v>0</v>
      </c>
      <c r="AD60" s="72">
        <f t="shared" si="23"/>
        <v>0</v>
      </c>
      <c r="AE60" s="72">
        <f t="shared" si="23"/>
        <v>0</v>
      </c>
      <c r="AF60" s="72">
        <f t="shared" si="23"/>
        <v>0</v>
      </c>
      <c r="AG60" s="72">
        <f t="shared" si="23"/>
        <v>0</v>
      </c>
      <c r="AH60" s="72">
        <f t="shared" si="23"/>
        <v>0</v>
      </c>
      <c r="AI60" s="72">
        <f t="shared" si="23"/>
        <v>0</v>
      </c>
      <c r="AJ60" s="72">
        <f t="shared" si="23"/>
        <v>0</v>
      </c>
      <c r="AK60" s="72">
        <f t="shared" si="23"/>
        <v>0</v>
      </c>
      <c r="AL60" s="72">
        <f t="shared" si="23"/>
        <v>0</v>
      </c>
      <c r="AM60" s="72">
        <f t="shared" si="23"/>
        <v>0</v>
      </c>
      <c r="AN60" s="72">
        <f t="shared" si="23"/>
        <v>0</v>
      </c>
      <c r="AO60" s="72">
        <f t="shared" si="23"/>
        <v>0</v>
      </c>
      <c r="AP60" s="72">
        <f t="shared" si="23"/>
        <v>0</v>
      </c>
      <c r="AQ60" s="72">
        <f t="shared" si="22"/>
        <v>0</v>
      </c>
      <c r="AR60" s="72">
        <f t="shared" si="22"/>
        <v>0</v>
      </c>
      <c r="AS60" s="72">
        <f t="shared" si="22"/>
        <v>0</v>
      </c>
      <c r="AT60" s="72">
        <f t="shared" si="22"/>
        <v>0</v>
      </c>
      <c r="AU60" s="72">
        <f t="shared" si="22"/>
        <v>0</v>
      </c>
      <c r="AV60" s="72">
        <f t="shared" si="22"/>
        <v>0</v>
      </c>
      <c r="AW60" s="72">
        <f t="shared" si="22"/>
        <v>0</v>
      </c>
      <c r="AX60" s="72">
        <f t="shared" si="22"/>
        <v>0</v>
      </c>
      <c r="AY60" s="72">
        <f t="shared" si="22"/>
        <v>0</v>
      </c>
    </row>
    <row r="61" spans="1:51" x14ac:dyDescent="0.35">
      <c r="A61" s="54">
        <f>PortfolioSummary!A60</f>
        <v>9</v>
      </c>
      <c r="B61" t="str">
        <f>PortfolioSummary!B60</f>
        <v>SI Bonds</v>
      </c>
      <c r="C61">
        <f>PortfolioSummary!C60</f>
        <v>57</v>
      </c>
      <c r="D61">
        <f ca="1">PortfolioSummary!D60</f>
        <v>2019</v>
      </c>
      <c r="E61" s="82">
        <f>PortfolioSummary!E60</f>
        <v>2.2499999999999999E-2</v>
      </c>
      <c r="F61">
        <f>PortfolioSummary!F60</f>
        <v>2031</v>
      </c>
      <c r="G61" s="55">
        <f>PortfolioSummary!G60</f>
        <v>2841194</v>
      </c>
      <c r="H61" s="65">
        <f>PortfolioSummary!H60</f>
        <v>8.5</v>
      </c>
      <c r="J61" s="3">
        <f t="shared" si="10"/>
        <v>7.4257830903720237</v>
      </c>
      <c r="L61" s="72">
        <f t="shared" si="24"/>
        <v>31963.432499999999</v>
      </c>
      <c r="M61" s="72">
        <f t="shared" si="24"/>
        <v>31963.432499999999</v>
      </c>
      <c r="N61" s="72">
        <f t="shared" si="24"/>
        <v>31963.432499999999</v>
      </c>
      <c r="O61" s="72">
        <f t="shared" si="24"/>
        <v>31963.432499999999</v>
      </c>
      <c r="P61" s="72">
        <f t="shared" si="24"/>
        <v>31963.432499999999</v>
      </c>
      <c r="Q61" s="72">
        <f t="shared" si="24"/>
        <v>31963.432499999999</v>
      </c>
      <c r="R61" s="72">
        <f t="shared" si="24"/>
        <v>31963.432499999999</v>
      </c>
      <c r="S61" s="72">
        <f t="shared" si="24"/>
        <v>31963.432499999999</v>
      </c>
      <c r="T61" s="72">
        <f t="shared" si="24"/>
        <v>31963.432499999999</v>
      </c>
      <c r="U61" s="72">
        <f t="shared" si="24"/>
        <v>31963.432499999999</v>
      </c>
      <c r="V61" s="72">
        <f t="shared" si="24"/>
        <v>31963.432499999999</v>
      </c>
      <c r="W61" s="72">
        <f t="shared" si="24"/>
        <v>31963.432499999999</v>
      </c>
      <c r="X61" s="72">
        <f t="shared" si="24"/>
        <v>31963.432499999999</v>
      </c>
      <c r="Y61" s="72">
        <f t="shared" si="24"/>
        <v>31963.432499999999</v>
      </c>
      <c r="Z61" s="72">
        <f t="shared" si="24"/>
        <v>31963.432499999999</v>
      </c>
      <c r="AA61" s="72">
        <f t="shared" si="24"/>
        <v>31963.432499999999</v>
      </c>
      <c r="AB61" s="72">
        <f t="shared" si="23"/>
        <v>2873157.4325000001</v>
      </c>
      <c r="AC61" s="72">
        <f t="shared" si="23"/>
        <v>0</v>
      </c>
      <c r="AD61" s="72">
        <f t="shared" si="23"/>
        <v>0</v>
      </c>
      <c r="AE61" s="72">
        <f t="shared" si="23"/>
        <v>0</v>
      </c>
      <c r="AF61" s="72">
        <f t="shared" si="23"/>
        <v>0</v>
      </c>
      <c r="AG61" s="72">
        <f t="shared" si="23"/>
        <v>0</v>
      </c>
      <c r="AH61" s="72">
        <f t="shared" si="23"/>
        <v>0</v>
      </c>
      <c r="AI61" s="72">
        <f t="shared" si="23"/>
        <v>0</v>
      </c>
      <c r="AJ61" s="72">
        <f t="shared" si="23"/>
        <v>0</v>
      </c>
      <c r="AK61" s="72">
        <f t="shared" si="23"/>
        <v>0</v>
      </c>
      <c r="AL61" s="72">
        <f t="shared" si="23"/>
        <v>0</v>
      </c>
      <c r="AM61" s="72">
        <f t="shared" si="23"/>
        <v>0</v>
      </c>
      <c r="AN61" s="72">
        <f t="shared" si="23"/>
        <v>0</v>
      </c>
      <c r="AO61" s="72">
        <f t="shared" si="23"/>
        <v>0</v>
      </c>
      <c r="AP61" s="72">
        <f t="shared" si="23"/>
        <v>0</v>
      </c>
      <c r="AQ61" s="72">
        <f t="shared" si="22"/>
        <v>0</v>
      </c>
      <c r="AR61" s="72">
        <f t="shared" si="22"/>
        <v>0</v>
      </c>
      <c r="AS61" s="72">
        <f t="shared" si="22"/>
        <v>0</v>
      </c>
      <c r="AT61" s="72">
        <f t="shared" si="22"/>
        <v>0</v>
      </c>
      <c r="AU61" s="72">
        <f t="shared" si="22"/>
        <v>0</v>
      </c>
      <c r="AV61" s="72">
        <f t="shared" si="22"/>
        <v>0</v>
      </c>
      <c r="AW61" s="72">
        <f t="shared" si="22"/>
        <v>0</v>
      </c>
      <c r="AX61" s="72">
        <f t="shared" si="22"/>
        <v>0</v>
      </c>
      <c r="AY61" s="72">
        <f t="shared" si="22"/>
        <v>0</v>
      </c>
    </row>
    <row r="62" spans="1:51" x14ac:dyDescent="0.35">
      <c r="A62" s="54">
        <f>PortfolioSummary!A61</f>
        <v>9</v>
      </c>
      <c r="B62" t="str">
        <f>PortfolioSummary!B61</f>
        <v>SI Bonds</v>
      </c>
      <c r="C62">
        <f>PortfolioSummary!C61</f>
        <v>58</v>
      </c>
      <c r="D62">
        <f ca="1">PortfolioSummary!D61</f>
        <v>2019</v>
      </c>
      <c r="E62" s="82">
        <f>PortfolioSummary!E61</f>
        <v>2.2499999999999999E-2</v>
      </c>
      <c r="F62">
        <f>PortfolioSummary!F61</f>
        <v>2032</v>
      </c>
      <c r="G62" s="55">
        <f>PortfolioSummary!G61</f>
        <v>190952776</v>
      </c>
      <c r="H62" s="65">
        <f>PortfolioSummary!H61</f>
        <v>9.5</v>
      </c>
      <c r="J62" s="3">
        <f t="shared" si="10"/>
        <v>8.1937683604780496</v>
      </c>
      <c r="L62" s="72">
        <f t="shared" si="24"/>
        <v>2148218.73</v>
      </c>
      <c r="M62" s="72">
        <f t="shared" si="24"/>
        <v>2148218.73</v>
      </c>
      <c r="N62" s="72">
        <f t="shared" si="24"/>
        <v>2148218.73</v>
      </c>
      <c r="O62" s="72">
        <f t="shared" si="24"/>
        <v>2148218.73</v>
      </c>
      <c r="P62" s="72">
        <f t="shared" si="24"/>
        <v>2148218.73</v>
      </c>
      <c r="Q62" s="72">
        <f t="shared" si="24"/>
        <v>2148218.73</v>
      </c>
      <c r="R62" s="72">
        <f t="shared" si="24"/>
        <v>2148218.73</v>
      </c>
      <c r="S62" s="72">
        <f t="shared" si="24"/>
        <v>2148218.73</v>
      </c>
      <c r="T62" s="72">
        <f t="shared" si="24"/>
        <v>2148218.73</v>
      </c>
      <c r="U62" s="72">
        <f t="shared" si="24"/>
        <v>2148218.73</v>
      </c>
      <c r="V62" s="72">
        <f t="shared" si="24"/>
        <v>2148218.73</v>
      </c>
      <c r="W62" s="72">
        <f t="shared" si="24"/>
        <v>2148218.73</v>
      </c>
      <c r="X62" s="72">
        <f t="shared" si="24"/>
        <v>2148218.73</v>
      </c>
      <c r="Y62" s="72">
        <f t="shared" si="24"/>
        <v>2148218.73</v>
      </c>
      <c r="Z62" s="72">
        <f t="shared" si="24"/>
        <v>2148218.73</v>
      </c>
      <c r="AA62" s="72">
        <f t="shared" si="24"/>
        <v>2148218.73</v>
      </c>
      <c r="AB62" s="72">
        <f t="shared" si="23"/>
        <v>2148218.73</v>
      </c>
      <c r="AC62" s="72">
        <f t="shared" si="23"/>
        <v>2148218.73</v>
      </c>
      <c r="AD62" s="72">
        <f t="shared" si="23"/>
        <v>193100994.72999999</v>
      </c>
      <c r="AE62" s="72">
        <f t="shared" si="23"/>
        <v>0</v>
      </c>
      <c r="AF62" s="72">
        <f t="shared" si="23"/>
        <v>0</v>
      </c>
      <c r="AG62" s="72">
        <f t="shared" si="23"/>
        <v>0</v>
      </c>
      <c r="AH62" s="72">
        <f t="shared" si="23"/>
        <v>0</v>
      </c>
      <c r="AI62" s="72">
        <f t="shared" si="23"/>
        <v>0</v>
      </c>
      <c r="AJ62" s="72">
        <f t="shared" si="23"/>
        <v>0</v>
      </c>
      <c r="AK62" s="72">
        <f t="shared" si="23"/>
        <v>0</v>
      </c>
      <c r="AL62" s="72">
        <f t="shared" si="23"/>
        <v>0</v>
      </c>
      <c r="AM62" s="72">
        <f t="shared" si="23"/>
        <v>0</v>
      </c>
      <c r="AN62" s="72">
        <f t="shared" si="23"/>
        <v>0</v>
      </c>
      <c r="AO62" s="72">
        <f t="shared" si="23"/>
        <v>0</v>
      </c>
      <c r="AP62" s="72">
        <f t="shared" si="23"/>
        <v>0</v>
      </c>
      <c r="AQ62" s="72">
        <f t="shared" si="22"/>
        <v>0</v>
      </c>
      <c r="AR62" s="72">
        <f t="shared" si="22"/>
        <v>0</v>
      </c>
      <c r="AS62" s="72">
        <f t="shared" si="22"/>
        <v>0</v>
      </c>
      <c r="AT62" s="72">
        <f t="shared" si="22"/>
        <v>0</v>
      </c>
      <c r="AU62" s="72">
        <f t="shared" si="22"/>
        <v>0</v>
      </c>
      <c r="AV62" s="72">
        <f t="shared" si="22"/>
        <v>0</v>
      </c>
      <c r="AW62" s="72">
        <f t="shared" si="22"/>
        <v>0</v>
      </c>
      <c r="AX62" s="72">
        <f t="shared" si="22"/>
        <v>0</v>
      </c>
      <c r="AY62" s="72">
        <f t="shared" si="22"/>
        <v>0</v>
      </c>
    </row>
    <row r="63" spans="1:51" x14ac:dyDescent="0.35">
      <c r="A63" s="54">
        <f>PortfolioSummary!A62</f>
        <v>9</v>
      </c>
      <c r="B63" t="str">
        <f>PortfolioSummary!B62</f>
        <v>SI Bonds</v>
      </c>
      <c r="C63">
        <f>PortfolioSummary!C62</f>
        <v>59</v>
      </c>
      <c r="D63">
        <f ca="1">PortfolioSummary!D62</f>
        <v>2019</v>
      </c>
      <c r="E63" s="82">
        <f>PortfolioSummary!E62</f>
        <v>2.2499999999999999E-2</v>
      </c>
      <c r="F63">
        <f>PortfolioSummary!F62</f>
        <v>2033</v>
      </c>
      <c r="G63" s="55">
        <f>PortfolioSummary!G62</f>
        <v>17687335</v>
      </c>
      <c r="H63" s="65">
        <f>PortfolioSummary!H62</f>
        <v>10.5</v>
      </c>
      <c r="J63" s="3">
        <f t="shared" si="10"/>
        <v>8.9395166307382947</v>
      </c>
      <c r="L63" s="72">
        <f t="shared" si="24"/>
        <v>198982.51874999999</v>
      </c>
      <c r="M63" s="72">
        <f t="shared" si="24"/>
        <v>198982.51874999999</v>
      </c>
      <c r="N63" s="72">
        <f t="shared" si="24"/>
        <v>198982.51874999999</v>
      </c>
      <c r="O63" s="72">
        <f t="shared" si="24"/>
        <v>198982.51874999999</v>
      </c>
      <c r="P63" s="72">
        <f t="shared" si="24"/>
        <v>198982.51874999999</v>
      </c>
      <c r="Q63" s="72">
        <f t="shared" si="24"/>
        <v>198982.51874999999</v>
      </c>
      <c r="R63" s="72">
        <f t="shared" si="24"/>
        <v>198982.51874999999</v>
      </c>
      <c r="S63" s="72">
        <f t="shared" si="24"/>
        <v>198982.51874999999</v>
      </c>
      <c r="T63" s="72">
        <f t="shared" si="24"/>
        <v>198982.51874999999</v>
      </c>
      <c r="U63" s="72">
        <f t="shared" si="24"/>
        <v>198982.51874999999</v>
      </c>
      <c r="V63" s="72">
        <f t="shared" si="24"/>
        <v>198982.51874999999</v>
      </c>
      <c r="W63" s="72">
        <f t="shared" si="24"/>
        <v>198982.51874999999</v>
      </c>
      <c r="X63" s="72">
        <f t="shared" si="24"/>
        <v>198982.51874999999</v>
      </c>
      <c r="Y63" s="72">
        <f t="shared" si="24"/>
        <v>198982.51874999999</v>
      </c>
      <c r="Z63" s="72">
        <f t="shared" si="24"/>
        <v>198982.51874999999</v>
      </c>
      <c r="AA63" s="72">
        <f t="shared" si="24"/>
        <v>198982.51874999999</v>
      </c>
      <c r="AB63" s="72">
        <f t="shared" si="23"/>
        <v>198982.51874999999</v>
      </c>
      <c r="AC63" s="72">
        <f t="shared" si="23"/>
        <v>198982.51874999999</v>
      </c>
      <c r="AD63" s="72">
        <f t="shared" si="23"/>
        <v>198982.51874999999</v>
      </c>
      <c r="AE63" s="72">
        <f t="shared" si="23"/>
        <v>198982.51874999999</v>
      </c>
      <c r="AF63" s="72">
        <f t="shared" si="23"/>
        <v>17886317.518750001</v>
      </c>
      <c r="AG63" s="72">
        <f t="shared" si="23"/>
        <v>0</v>
      </c>
      <c r="AH63" s="72">
        <f t="shared" si="23"/>
        <v>0</v>
      </c>
      <c r="AI63" s="72">
        <f t="shared" si="23"/>
        <v>0</v>
      </c>
      <c r="AJ63" s="72">
        <f t="shared" si="23"/>
        <v>0</v>
      </c>
      <c r="AK63" s="72">
        <f t="shared" si="23"/>
        <v>0</v>
      </c>
      <c r="AL63" s="72">
        <f t="shared" si="23"/>
        <v>0</v>
      </c>
      <c r="AM63" s="72">
        <f t="shared" si="23"/>
        <v>0</v>
      </c>
      <c r="AN63" s="72">
        <f t="shared" si="23"/>
        <v>0</v>
      </c>
      <c r="AO63" s="72">
        <f t="shared" si="23"/>
        <v>0</v>
      </c>
      <c r="AP63" s="72">
        <f t="shared" si="23"/>
        <v>0</v>
      </c>
      <c r="AQ63" s="72">
        <f t="shared" si="22"/>
        <v>0</v>
      </c>
      <c r="AR63" s="72">
        <f t="shared" si="22"/>
        <v>0</v>
      </c>
      <c r="AS63" s="72">
        <f t="shared" si="22"/>
        <v>0</v>
      </c>
      <c r="AT63" s="72">
        <f t="shared" si="22"/>
        <v>0</v>
      </c>
      <c r="AU63" s="72">
        <f t="shared" si="22"/>
        <v>0</v>
      </c>
      <c r="AV63" s="72">
        <f t="shared" si="22"/>
        <v>0</v>
      </c>
      <c r="AW63" s="72">
        <f t="shared" si="22"/>
        <v>0</v>
      </c>
      <c r="AX63" s="72">
        <f t="shared" si="22"/>
        <v>0</v>
      </c>
      <c r="AY63" s="72">
        <f t="shared" si="22"/>
        <v>0</v>
      </c>
    </row>
    <row r="64" spans="1:51" x14ac:dyDescent="0.35">
      <c r="A64" s="54">
        <f>PortfolioSummary!A63</f>
        <v>9</v>
      </c>
      <c r="B64" t="str">
        <f>PortfolioSummary!B63</f>
        <v>SI Bonds</v>
      </c>
      <c r="C64">
        <f>PortfolioSummary!C63</f>
        <v>60</v>
      </c>
      <c r="D64">
        <f ca="1">PortfolioSummary!D63</f>
        <v>2019</v>
      </c>
      <c r="E64" s="82">
        <f>PortfolioSummary!E63</f>
        <v>2.2499999999999999E-2</v>
      </c>
      <c r="F64">
        <f>PortfolioSummary!F63</f>
        <v>2034</v>
      </c>
      <c r="G64" s="55">
        <f>PortfolioSummary!G63</f>
        <v>182768136</v>
      </c>
      <c r="H64" s="65">
        <f>PortfolioSummary!H63</f>
        <v>11.5</v>
      </c>
      <c r="J64" s="3">
        <f t="shared" si="10"/>
        <v>9.6631246976906304</v>
      </c>
      <c r="L64" s="72">
        <f t="shared" si="24"/>
        <v>2056141.53</v>
      </c>
      <c r="M64" s="72">
        <f t="shared" si="24"/>
        <v>2056141.53</v>
      </c>
      <c r="N64" s="72">
        <f t="shared" si="24"/>
        <v>2056141.53</v>
      </c>
      <c r="O64" s="72">
        <f t="shared" si="24"/>
        <v>2056141.53</v>
      </c>
      <c r="P64" s="72">
        <f t="shared" si="24"/>
        <v>2056141.53</v>
      </c>
      <c r="Q64" s="72">
        <f t="shared" si="24"/>
        <v>2056141.53</v>
      </c>
      <c r="R64" s="72">
        <f t="shared" si="24"/>
        <v>2056141.53</v>
      </c>
      <c r="S64" s="72">
        <f t="shared" si="24"/>
        <v>2056141.53</v>
      </c>
      <c r="T64" s="72">
        <f t="shared" si="24"/>
        <v>2056141.53</v>
      </c>
      <c r="U64" s="72">
        <f t="shared" si="24"/>
        <v>2056141.53</v>
      </c>
      <c r="V64" s="72">
        <f t="shared" si="24"/>
        <v>2056141.53</v>
      </c>
      <c r="W64" s="72">
        <f t="shared" si="24"/>
        <v>2056141.53</v>
      </c>
      <c r="X64" s="72">
        <f t="shared" si="24"/>
        <v>2056141.53</v>
      </c>
      <c r="Y64" s="72">
        <f t="shared" si="24"/>
        <v>2056141.53</v>
      </c>
      <c r="Z64" s="72">
        <f t="shared" si="24"/>
        <v>2056141.53</v>
      </c>
      <c r="AA64" s="72">
        <f t="shared" si="24"/>
        <v>2056141.53</v>
      </c>
      <c r="AB64" s="72">
        <f t="shared" si="23"/>
        <v>2056141.53</v>
      </c>
      <c r="AC64" s="72">
        <f t="shared" si="23"/>
        <v>2056141.53</v>
      </c>
      <c r="AD64" s="72">
        <f t="shared" si="23"/>
        <v>2056141.53</v>
      </c>
      <c r="AE64" s="72">
        <f t="shared" si="23"/>
        <v>2056141.53</v>
      </c>
      <c r="AF64" s="72">
        <f t="shared" si="23"/>
        <v>2056141.53</v>
      </c>
      <c r="AG64" s="72">
        <f t="shared" si="23"/>
        <v>2056141.53</v>
      </c>
      <c r="AH64" s="72">
        <f t="shared" si="23"/>
        <v>184824277.53</v>
      </c>
      <c r="AI64" s="72">
        <f t="shared" si="23"/>
        <v>0</v>
      </c>
      <c r="AJ64" s="72">
        <f t="shared" si="23"/>
        <v>0</v>
      </c>
      <c r="AK64" s="72">
        <f t="shared" si="23"/>
        <v>0</v>
      </c>
      <c r="AL64" s="72">
        <f t="shared" si="23"/>
        <v>0</v>
      </c>
      <c r="AM64" s="72">
        <f t="shared" si="23"/>
        <v>0</v>
      </c>
      <c r="AN64" s="72">
        <f t="shared" si="23"/>
        <v>0</v>
      </c>
      <c r="AO64" s="72">
        <f t="shared" si="23"/>
        <v>0</v>
      </c>
      <c r="AP64" s="72">
        <f t="shared" si="23"/>
        <v>0</v>
      </c>
      <c r="AQ64" s="72">
        <f t="shared" si="22"/>
        <v>0</v>
      </c>
      <c r="AR64" s="72">
        <f t="shared" si="22"/>
        <v>0</v>
      </c>
      <c r="AS64" s="72">
        <f t="shared" si="22"/>
        <v>0</v>
      </c>
      <c r="AT64" s="72">
        <f t="shared" si="22"/>
        <v>0</v>
      </c>
      <c r="AU64" s="72">
        <f t="shared" si="22"/>
        <v>0</v>
      </c>
      <c r="AV64" s="72">
        <f t="shared" si="22"/>
        <v>0</v>
      </c>
      <c r="AW64" s="72">
        <f t="shared" si="22"/>
        <v>0</v>
      </c>
      <c r="AX64" s="72">
        <f t="shared" si="22"/>
        <v>0</v>
      </c>
      <c r="AY64" s="72">
        <f t="shared" si="22"/>
        <v>0</v>
      </c>
    </row>
    <row r="65" spans="1:51" x14ac:dyDescent="0.35">
      <c r="A65" s="54">
        <f>PortfolioSummary!A64</f>
        <v>10</v>
      </c>
      <c r="B65" t="str">
        <f>PortfolioSummary!B64</f>
        <v>SI Bonds</v>
      </c>
      <c r="C65">
        <f>PortfolioSummary!C64</f>
        <v>61</v>
      </c>
      <c r="D65">
        <f ca="1">PortfolioSummary!D64</f>
        <v>2011</v>
      </c>
      <c r="E65" s="82">
        <f>PortfolioSummary!E64</f>
        <v>2.5000000000000001E-2</v>
      </c>
      <c r="F65">
        <f>PortfolioSummary!F64</f>
        <v>2024</v>
      </c>
      <c r="G65" s="55">
        <f>PortfolioSummary!G64</f>
        <v>5971787</v>
      </c>
      <c r="H65" s="65">
        <f>PortfolioSummary!H64</f>
        <v>1.5</v>
      </c>
      <c r="J65" s="3">
        <f t="shared" si="10"/>
        <v>1.4243653150346745</v>
      </c>
      <c r="L65" s="72">
        <f t="shared" si="24"/>
        <v>74647.337500000009</v>
      </c>
      <c r="M65" s="72">
        <f t="shared" si="24"/>
        <v>74647.337500000009</v>
      </c>
      <c r="N65" s="72">
        <f t="shared" si="24"/>
        <v>6046434.3375000004</v>
      </c>
      <c r="O65" s="72">
        <f t="shared" si="24"/>
        <v>0</v>
      </c>
      <c r="P65" s="72">
        <f t="shared" si="24"/>
        <v>0</v>
      </c>
      <c r="Q65" s="72">
        <f t="shared" si="24"/>
        <v>0</v>
      </c>
      <c r="R65" s="72">
        <f t="shared" si="24"/>
        <v>0</v>
      </c>
      <c r="S65" s="72">
        <f t="shared" si="24"/>
        <v>0</v>
      </c>
      <c r="T65" s="72">
        <f t="shared" si="24"/>
        <v>0</v>
      </c>
      <c r="U65" s="72">
        <f t="shared" si="24"/>
        <v>0</v>
      </c>
      <c r="V65" s="72">
        <f t="shared" si="24"/>
        <v>0</v>
      </c>
      <c r="W65" s="72">
        <f t="shared" si="24"/>
        <v>0</v>
      </c>
      <c r="X65" s="72">
        <f t="shared" si="24"/>
        <v>0</v>
      </c>
      <c r="Y65" s="72">
        <f t="shared" si="24"/>
        <v>0</v>
      </c>
      <c r="Z65" s="72">
        <f t="shared" si="24"/>
        <v>0</v>
      </c>
      <c r="AA65" s="72">
        <f t="shared" si="24"/>
        <v>0</v>
      </c>
      <c r="AB65" s="72">
        <f t="shared" si="23"/>
        <v>0</v>
      </c>
      <c r="AC65" s="72">
        <f t="shared" si="23"/>
        <v>0</v>
      </c>
      <c r="AD65" s="72">
        <f t="shared" si="23"/>
        <v>0</v>
      </c>
      <c r="AE65" s="72">
        <f t="shared" si="23"/>
        <v>0</v>
      </c>
      <c r="AF65" s="72">
        <f t="shared" si="23"/>
        <v>0</v>
      </c>
      <c r="AG65" s="72">
        <f t="shared" si="23"/>
        <v>0</v>
      </c>
      <c r="AH65" s="72">
        <f t="shared" si="23"/>
        <v>0</v>
      </c>
      <c r="AI65" s="72">
        <f t="shared" si="23"/>
        <v>0</v>
      </c>
      <c r="AJ65" s="72">
        <f t="shared" si="23"/>
        <v>0</v>
      </c>
      <c r="AK65" s="72">
        <f t="shared" si="23"/>
        <v>0</v>
      </c>
      <c r="AL65" s="72">
        <f t="shared" si="23"/>
        <v>0</v>
      </c>
      <c r="AM65" s="72">
        <f t="shared" si="23"/>
        <v>0</v>
      </c>
      <c r="AN65" s="72">
        <f t="shared" si="23"/>
        <v>0</v>
      </c>
      <c r="AO65" s="72">
        <f t="shared" si="23"/>
        <v>0</v>
      </c>
      <c r="AP65" s="72">
        <f t="shared" si="23"/>
        <v>0</v>
      </c>
      <c r="AQ65" s="72">
        <f t="shared" si="22"/>
        <v>0</v>
      </c>
      <c r="AR65" s="72">
        <f t="shared" si="22"/>
        <v>0</v>
      </c>
      <c r="AS65" s="72">
        <f t="shared" si="22"/>
        <v>0</v>
      </c>
      <c r="AT65" s="72">
        <f t="shared" si="22"/>
        <v>0</v>
      </c>
      <c r="AU65" s="72">
        <f t="shared" si="22"/>
        <v>0</v>
      </c>
      <c r="AV65" s="72">
        <f t="shared" si="22"/>
        <v>0</v>
      </c>
      <c r="AW65" s="72">
        <f t="shared" si="22"/>
        <v>0</v>
      </c>
      <c r="AX65" s="72">
        <f t="shared" si="22"/>
        <v>0</v>
      </c>
      <c r="AY65" s="72">
        <f t="shared" si="22"/>
        <v>0</v>
      </c>
    </row>
    <row r="66" spans="1:51" x14ac:dyDescent="0.35">
      <c r="A66" s="54">
        <f>PortfolioSummary!A65</f>
        <v>10</v>
      </c>
      <c r="B66" t="str">
        <f>PortfolioSummary!B65</f>
        <v>SI Bonds</v>
      </c>
      <c r="C66">
        <f>PortfolioSummary!C65</f>
        <v>62</v>
      </c>
      <c r="D66">
        <f ca="1">PortfolioSummary!D65</f>
        <v>2011</v>
      </c>
      <c r="E66" s="82">
        <f>PortfolioSummary!E65</f>
        <v>2.5000000000000001E-2</v>
      </c>
      <c r="F66">
        <f>PortfolioSummary!F65</f>
        <v>2025</v>
      </c>
      <c r="G66" s="55">
        <f>PortfolioSummary!G65</f>
        <v>5971787</v>
      </c>
      <c r="H66" s="65">
        <f>PortfolioSummary!H65</f>
        <v>2.5</v>
      </c>
      <c r="J66" s="3">
        <f t="shared" si="10"/>
        <v>2.3439884486957454</v>
      </c>
      <c r="L66" s="72">
        <f t="shared" si="24"/>
        <v>74647.337500000009</v>
      </c>
      <c r="M66" s="72">
        <f t="shared" si="24"/>
        <v>74647.337500000009</v>
      </c>
      <c r="N66" s="72">
        <f t="shared" si="24"/>
        <v>74647.337500000009</v>
      </c>
      <c r="O66" s="72">
        <f t="shared" si="24"/>
        <v>74647.337500000009</v>
      </c>
      <c r="P66" s="72">
        <f t="shared" si="24"/>
        <v>6046434.3375000004</v>
      </c>
      <c r="Q66" s="72">
        <f t="shared" si="24"/>
        <v>0</v>
      </c>
      <c r="R66" s="72">
        <f t="shared" si="24"/>
        <v>0</v>
      </c>
      <c r="S66" s="72">
        <f t="shared" si="24"/>
        <v>0</v>
      </c>
      <c r="T66" s="72">
        <f t="shared" si="24"/>
        <v>0</v>
      </c>
      <c r="U66" s="72">
        <f t="shared" si="24"/>
        <v>0</v>
      </c>
      <c r="V66" s="72">
        <f t="shared" si="24"/>
        <v>0</v>
      </c>
      <c r="W66" s="72">
        <f t="shared" si="24"/>
        <v>0</v>
      </c>
      <c r="X66" s="72">
        <f t="shared" si="24"/>
        <v>0</v>
      </c>
      <c r="Y66" s="72">
        <f t="shared" si="24"/>
        <v>0</v>
      </c>
      <c r="Z66" s="72">
        <f t="shared" si="24"/>
        <v>0</v>
      </c>
      <c r="AA66" s="72">
        <f t="shared" si="24"/>
        <v>0</v>
      </c>
      <c r="AB66" s="72">
        <f t="shared" si="23"/>
        <v>0</v>
      </c>
      <c r="AC66" s="72">
        <f t="shared" si="23"/>
        <v>0</v>
      </c>
      <c r="AD66" s="72">
        <f t="shared" si="23"/>
        <v>0</v>
      </c>
      <c r="AE66" s="72">
        <f t="shared" si="23"/>
        <v>0</v>
      </c>
      <c r="AF66" s="72">
        <f t="shared" si="23"/>
        <v>0</v>
      </c>
      <c r="AG66" s="72">
        <f t="shared" si="23"/>
        <v>0</v>
      </c>
      <c r="AH66" s="72">
        <f t="shared" si="23"/>
        <v>0</v>
      </c>
      <c r="AI66" s="72">
        <f t="shared" si="23"/>
        <v>0</v>
      </c>
      <c r="AJ66" s="72">
        <f t="shared" si="23"/>
        <v>0</v>
      </c>
      <c r="AK66" s="72">
        <f t="shared" si="23"/>
        <v>0</v>
      </c>
      <c r="AL66" s="72">
        <f t="shared" si="23"/>
        <v>0</v>
      </c>
      <c r="AM66" s="72">
        <f t="shared" si="23"/>
        <v>0</v>
      </c>
      <c r="AN66" s="72">
        <f t="shared" si="23"/>
        <v>0</v>
      </c>
      <c r="AO66" s="72">
        <f t="shared" si="23"/>
        <v>0</v>
      </c>
      <c r="AP66" s="72">
        <f t="shared" si="23"/>
        <v>0</v>
      </c>
      <c r="AQ66" s="72">
        <f t="shared" si="22"/>
        <v>0</v>
      </c>
      <c r="AR66" s="72">
        <f t="shared" si="22"/>
        <v>0</v>
      </c>
      <c r="AS66" s="72">
        <f t="shared" si="22"/>
        <v>0</v>
      </c>
      <c r="AT66" s="72">
        <f t="shared" si="22"/>
        <v>0</v>
      </c>
      <c r="AU66" s="72">
        <f t="shared" si="22"/>
        <v>0</v>
      </c>
      <c r="AV66" s="72">
        <f t="shared" si="22"/>
        <v>0</v>
      </c>
      <c r="AW66" s="72">
        <f t="shared" si="22"/>
        <v>0</v>
      </c>
      <c r="AX66" s="72">
        <f t="shared" si="22"/>
        <v>0</v>
      </c>
      <c r="AY66" s="72">
        <f t="shared" si="22"/>
        <v>0</v>
      </c>
    </row>
    <row r="67" spans="1:51" x14ac:dyDescent="0.35">
      <c r="A67" s="54">
        <f>PortfolioSummary!A66</f>
        <v>10</v>
      </c>
      <c r="B67" t="str">
        <f>PortfolioSummary!B66</f>
        <v>SI Bonds</v>
      </c>
      <c r="C67">
        <f>PortfolioSummary!C66</f>
        <v>63</v>
      </c>
      <c r="D67">
        <f ca="1">PortfolioSummary!D66</f>
        <v>2011</v>
      </c>
      <c r="E67" s="82">
        <f>PortfolioSummary!E66</f>
        <v>2.5000000000000001E-2</v>
      </c>
      <c r="F67">
        <f>PortfolioSummary!F66</f>
        <v>2026</v>
      </c>
      <c r="G67" s="55">
        <f>PortfolioSummary!G66</f>
        <v>166547382</v>
      </c>
      <c r="H67" s="65">
        <f>PortfolioSummary!H66</f>
        <v>3.5</v>
      </c>
      <c r="J67" s="3">
        <f t="shared" si="10"/>
        <v>3.2396119864714072</v>
      </c>
      <c r="L67" s="72">
        <f t="shared" si="24"/>
        <v>2081842.2750000001</v>
      </c>
      <c r="M67" s="72">
        <f t="shared" si="24"/>
        <v>2081842.2750000001</v>
      </c>
      <c r="N67" s="72">
        <f t="shared" si="24"/>
        <v>2081842.2750000001</v>
      </c>
      <c r="O67" s="72">
        <f t="shared" si="24"/>
        <v>2081842.2750000001</v>
      </c>
      <c r="P67" s="72">
        <f t="shared" si="24"/>
        <v>2081842.2750000001</v>
      </c>
      <c r="Q67" s="72">
        <f t="shared" si="24"/>
        <v>2081842.2750000001</v>
      </c>
      <c r="R67" s="72">
        <f t="shared" si="24"/>
        <v>168629224.27500001</v>
      </c>
      <c r="S67" s="72">
        <f t="shared" si="24"/>
        <v>0</v>
      </c>
      <c r="T67" s="72">
        <f t="shared" si="24"/>
        <v>0</v>
      </c>
      <c r="U67" s="72">
        <f t="shared" si="24"/>
        <v>0</v>
      </c>
      <c r="V67" s="72">
        <f t="shared" si="24"/>
        <v>0</v>
      </c>
      <c r="W67" s="72">
        <f t="shared" si="24"/>
        <v>0</v>
      </c>
      <c r="X67" s="72">
        <f t="shared" si="24"/>
        <v>0</v>
      </c>
      <c r="Y67" s="72">
        <f t="shared" si="24"/>
        <v>0</v>
      </c>
      <c r="Z67" s="72">
        <f t="shared" si="24"/>
        <v>0</v>
      </c>
      <c r="AA67" s="72">
        <f t="shared" si="24"/>
        <v>0</v>
      </c>
      <c r="AB67" s="72">
        <f t="shared" si="23"/>
        <v>0</v>
      </c>
      <c r="AC67" s="72">
        <f t="shared" si="23"/>
        <v>0</v>
      </c>
      <c r="AD67" s="72">
        <f t="shared" si="23"/>
        <v>0</v>
      </c>
      <c r="AE67" s="72">
        <f t="shared" si="23"/>
        <v>0</v>
      </c>
      <c r="AF67" s="72">
        <f t="shared" si="23"/>
        <v>0</v>
      </c>
      <c r="AG67" s="72">
        <f t="shared" si="23"/>
        <v>0</v>
      </c>
      <c r="AH67" s="72">
        <f t="shared" si="23"/>
        <v>0</v>
      </c>
      <c r="AI67" s="72">
        <f t="shared" si="23"/>
        <v>0</v>
      </c>
      <c r="AJ67" s="72">
        <f t="shared" si="23"/>
        <v>0</v>
      </c>
      <c r="AK67" s="72">
        <f t="shared" si="23"/>
        <v>0</v>
      </c>
      <c r="AL67" s="72">
        <f t="shared" si="23"/>
        <v>0</v>
      </c>
      <c r="AM67" s="72">
        <f t="shared" si="23"/>
        <v>0</v>
      </c>
      <c r="AN67" s="72">
        <f t="shared" si="23"/>
        <v>0</v>
      </c>
      <c r="AO67" s="72">
        <f t="shared" si="23"/>
        <v>0</v>
      </c>
      <c r="AP67" s="72">
        <f t="shared" si="23"/>
        <v>0</v>
      </c>
      <c r="AQ67" s="72">
        <f t="shared" si="23"/>
        <v>0</v>
      </c>
      <c r="AR67" s="72">
        <f t="shared" ref="AR67:AY82" si="25">$G67*$E67/2*IF(AR$1&lt;=$H67, 1, 0)+$G67*IF(AR$1=$H67, 1, 0)</f>
        <v>0</v>
      </c>
      <c r="AS67" s="72">
        <f t="shared" si="25"/>
        <v>0</v>
      </c>
      <c r="AT67" s="72">
        <f t="shared" si="25"/>
        <v>0</v>
      </c>
      <c r="AU67" s="72">
        <f t="shared" si="25"/>
        <v>0</v>
      </c>
      <c r="AV67" s="72">
        <f t="shared" si="25"/>
        <v>0</v>
      </c>
      <c r="AW67" s="72">
        <f t="shared" si="25"/>
        <v>0</v>
      </c>
      <c r="AX67" s="72">
        <f t="shared" si="25"/>
        <v>0</v>
      </c>
      <c r="AY67" s="72">
        <f t="shared" si="25"/>
        <v>0</v>
      </c>
    </row>
    <row r="68" spans="1:51" x14ac:dyDescent="0.35">
      <c r="A68" s="54">
        <f>PortfolioSummary!A67</f>
        <v>11</v>
      </c>
      <c r="B68" t="str">
        <f>PortfolioSummary!B67</f>
        <v>SI Bonds</v>
      </c>
      <c r="C68">
        <f>PortfolioSummary!C67</f>
        <v>64</v>
      </c>
      <c r="D68">
        <f ca="1">PortfolioSummary!D67</f>
        <v>2018</v>
      </c>
      <c r="E68" s="82">
        <f>PortfolioSummary!E67</f>
        <v>2.8750000000000001E-2</v>
      </c>
      <c r="F68">
        <f>PortfolioSummary!F67</f>
        <v>2024</v>
      </c>
      <c r="G68" s="55">
        <f>PortfolioSummary!G67</f>
        <v>10888551</v>
      </c>
      <c r="H68" s="65">
        <f>PortfolioSummary!H67</f>
        <v>1.5</v>
      </c>
      <c r="J68" s="3">
        <f t="shared" si="10"/>
        <v>1.4217873494383659</v>
      </c>
      <c r="L68" s="72">
        <f t="shared" si="24"/>
        <v>156522.920625</v>
      </c>
      <c r="M68" s="72">
        <f t="shared" si="24"/>
        <v>156522.920625</v>
      </c>
      <c r="N68" s="72">
        <f t="shared" si="24"/>
        <v>11045073.920624999</v>
      </c>
      <c r="O68" s="72">
        <f t="shared" si="24"/>
        <v>0</v>
      </c>
      <c r="P68" s="72">
        <f t="shared" si="24"/>
        <v>0</v>
      </c>
      <c r="Q68" s="72">
        <f t="shared" si="24"/>
        <v>0</v>
      </c>
      <c r="R68" s="72">
        <f t="shared" si="24"/>
        <v>0</v>
      </c>
      <c r="S68" s="72">
        <f t="shared" si="24"/>
        <v>0</v>
      </c>
      <c r="T68" s="72">
        <f t="shared" si="24"/>
        <v>0</v>
      </c>
      <c r="U68" s="72">
        <f t="shared" si="24"/>
        <v>0</v>
      </c>
      <c r="V68" s="72">
        <f t="shared" si="24"/>
        <v>0</v>
      </c>
      <c r="W68" s="72">
        <f t="shared" si="24"/>
        <v>0</v>
      </c>
      <c r="X68" s="72">
        <f t="shared" si="24"/>
        <v>0</v>
      </c>
      <c r="Y68" s="72">
        <f t="shared" si="24"/>
        <v>0</v>
      </c>
      <c r="Z68" s="72">
        <f t="shared" si="24"/>
        <v>0</v>
      </c>
      <c r="AA68" s="72">
        <f t="shared" si="24"/>
        <v>0</v>
      </c>
      <c r="AB68" s="72">
        <f t="shared" si="23"/>
        <v>0</v>
      </c>
      <c r="AC68" s="72">
        <f t="shared" si="23"/>
        <v>0</v>
      </c>
      <c r="AD68" s="72">
        <f t="shared" si="23"/>
        <v>0</v>
      </c>
      <c r="AE68" s="72">
        <f t="shared" si="23"/>
        <v>0</v>
      </c>
      <c r="AF68" s="72">
        <f t="shared" si="23"/>
        <v>0</v>
      </c>
      <c r="AG68" s="72">
        <f t="shared" si="23"/>
        <v>0</v>
      </c>
      <c r="AH68" s="72">
        <f t="shared" si="23"/>
        <v>0</v>
      </c>
      <c r="AI68" s="72">
        <f t="shared" si="23"/>
        <v>0</v>
      </c>
      <c r="AJ68" s="72">
        <f t="shared" si="23"/>
        <v>0</v>
      </c>
      <c r="AK68" s="72">
        <f t="shared" si="23"/>
        <v>0</v>
      </c>
      <c r="AL68" s="72">
        <f t="shared" si="23"/>
        <v>0</v>
      </c>
      <c r="AM68" s="72">
        <f t="shared" si="23"/>
        <v>0</v>
      </c>
      <c r="AN68" s="72">
        <f t="shared" si="23"/>
        <v>0</v>
      </c>
      <c r="AO68" s="72">
        <f t="shared" si="23"/>
        <v>0</v>
      </c>
      <c r="AP68" s="72">
        <f t="shared" si="23"/>
        <v>0</v>
      </c>
      <c r="AQ68" s="72">
        <f t="shared" si="23"/>
        <v>0</v>
      </c>
      <c r="AR68" s="72">
        <f t="shared" si="25"/>
        <v>0</v>
      </c>
      <c r="AS68" s="72">
        <f t="shared" si="25"/>
        <v>0</v>
      </c>
      <c r="AT68" s="72">
        <f t="shared" si="25"/>
        <v>0</v>
      </c>
      <c r="AU68" s="72">
        <f t="shared" si="25"/>
        <v>0</v>
      </c>
      <c r="AV68" s="72">
        <f t="shared" si="25"/>
        <v>0</v>
      </c>
      <c r="AW68" s="72">
        <f t="shared" si="25"/>
        <v>0</v>
      </c>
      <c r="AX68" s="72">
        <f t="shared" si="25"/>
        <v>0</v>
      </c>
      <c r="AY68" s="72">
        <f t="shared" si="25"/>
        <v>0</v>
      </c>
    </row>
    <row r="69" spans="1:51" x14ac:dyDescent="0.35">
      <c r="A69" s="54">
        <f>PortfolioSummary!A68</f>
        <v>11</v>
      </c>
      <c r="B69" t="str">
        <f>PortfolioSummary!B68</f>
        <v>SI Bonds</v>
      </c>
      <c r="C69">
        <f>PortfolioSummary!C68</f>
        <v>65</v>
      </c>
      <c r="D69">
        <f ca="1">PortfolioSummary!D68</f>
        <v>2018</v>
      </c>
      <c r="E69" s="82">
        <f>PortfolioSummary!E68</f>
        <v>2.8750000000000001E-2</v>
      </c>
      <c r="F69">
        <f>PortfolioSummary!F68</f>
        <v>2025</v>
      </c>
      <c r="G69" s="55">
        <f>PortfolioSummary!G68</f>
        <v>164199714</v>
      </c>
      <c r="H69" s="65">
        <f>PortfolioSummary!H68</f>
        <v>2.5</v>
      </c>
      <c r="J69" s="3">
        <f t="shared" ref="J69:J95" si="26">SUMPRODUCT($L69:$AY69, $L$2:$AY$2, $L$1:$AY$1)/SUMPRODUCT($L69:$AY69, $L$2:$AY$2)*$M$2</f>
        <v>2.3356344914025078</v>
      </c>
      <c r="L69" s="72">
        <f t="shared" si="24"/>
        <v>2360370.8887499999</v>
      </c>
      <c r="M69" s="72">
        <f t="shared" si="24"/>
        <v>2360370.8887499999</v>
      </c>
      <c r="N69" s="72">
        <f t="shared" si="24"/>
        <v>2360370.8887499999</v>
      </c>
      <c r="O69" s="72">
        <f t="shared" si="24"/>
        <v>2360370.8887499999</v>
      </c>
      <c r="P69" s="72">
        <f t="shared" si="24"/>
        <v>166560084.88874999</v>
      </c>
      <c r="Q69" s="72">
        <f t="shared" si="24"/>
        <v>0</v>
      </c>
      <c r="R69" s="72">
        <f t="shared" si="24"/>
        <v>0</v>
      </c>
      <c r="S69" s="72">
        <f t="shared" si="24"/>
        <v>0</v>
      </c>
      <c r="T69" s="72">
        <f t="shared" si="24"/>
        <v>0</v>
      </c>
      <c r="U69" s="72">
        <f t="shared" si="24"/>
        <v>0</v>
      </c>
      <c r="V69" s="72">
        <f t="shared" si="24"/>
        <v>0</v>
      </c>
      <c r="W69" s="72">
        <f t="shared" si="24"/>
        <v>0</v>
      </c>
      <c r="X69" s="72">
        <f t="shared" si="24"/>
        <v>0</v>
      </c>
      <c r="Y69" s="72">
        <f t="shared" si="24"/>
        <v>0</v>
      </c>
      <c r="Z69" s="72">
        <f t="shared" si="24"/>
        <v>0</v>
      </c>
      <c r="AA69" s="72">
        <f t="shared" ref="AA69:AP84" si="27">$G69*$E69/2*IF(AA$1&lt;=$H69, 1, 0)+$G69*IF(AA$1=$H69, 1, 0)</f>
        <v>0</v>
      </c>
      <c r="AB69" s="72">
        <f t="shared" si="27"/>
        <v>0</v>
      </c>
      <c r="AC69" s="72">
        <f t="shared" si="27"/>
        <v>0</v>
      </c>
      <c r="AD69" s="72">
        <f t="shared" si="27"/>
        <v>0</v>
      </c>
      <c r="AE69" s="72">
        <f t="shared" si="27"/>
        <v>0</v>
      </c>
      <c r="AF69" s="72">
        <f t="shared" si="27"/>
        <v>0</v>
      </c>
      <c r="AG69" s="72">
        <f t="shared" si="27"/>
        <v>0</v>
      </c>
      <c r="AH69" s="72">
        <f t="shared" si="27"/>
        <v>0</v>
      </c>
      <c r="AI69" s="72">
        <f t="shared" si="27"/>
        <v>0</v>
      </c>
      <c r="AJ69" s="72">
        <f t="shared" si="27"/>
        <v>0</v>
      </c>
      <c r="AK69" s="72">
        <f t="shared" si="27"/>
        <v>0</v>
      </c>
      <c r="AL69" s="72">
        <f t="shared" si="27"/>
        <v>0</v>
      </c>
      <c r="AM69" s="72">
        <f t="shared" si="27"/>
        <v>0</v>
      </c>
      <c r="AN69" s="72">
        <f t="shared" si="27"/>
        <v>0</v>
      </c>
      <c r="AO69" s="72">
        <f t="shared" si="27"/>
        <v>0</v>
      </c>
      <c r="AP69" s="72">
        <f t="shared" si="27"/>
        <v>0</v>
      </c>
      <c r="AQ69" s="72">
        <f t="shared" ref="AQ69:AY84" si="28">$G69*$E69/2*IF(AQ$1&lt;=$H69, 1, 0)+$G69*IF(AQ$1=$H69, 1, 0)</f>
        <v>0</v>
      </c>
      <c r="AR69" s="72">
        <f t="shared" si="25"/>
        <v>0</v>
      </c>
      <c r="AS69" s="72">
        <f t="shared" si="25"/>
        <v>0</v>
      </c>
      <c r="AT69" s="72">
        <f t="shared" si="25"/>
        <v>0</v>
      </c>
      <c r="AU69" s="72">
        <f t="shared" si="25"/>
        <v>0</v>
      </c>
      <c r="AV69" s="72">
        <f t="shared" si="25"/>
        <v>0</v>
      </c>
      <c r="AW69" s="72">
        <f t="shared" si="25"/>
        <v>0</v>
      </c>
      <c r="AX69" s="72">
        <f t="shared" si="25"/>
        <v>0</v>
      </c>
      <c r="AY69" s="72">
        <f t="shared" si="25"/>
        <v>0</v>
      </c>
    </row>
    <row r="70" spans="1:51" x14ac:dyDescent="0.35">
      <c r="A70" s="54">
        <f>PortfolioSummary!A69</f>
        <v>12</v>
      </c>
      <c r="B70" t="str">
        <f>PortfolioSummary!B69</f>
        <v>SI Bonds</v>
      </c>
      <c r="C70">
        <f>PortfolioSummary!C69</f>
        <v>66</v>
      </c>
      <c r="D70">
        <f ca="1">PortfolioSummary!D69</f>
        <v>2018</v>
      </c>
      <c r="E70" s="82">
        <f>PortfolioSummary!E69</f>
        <v>2.8750000000000001E-2</v>
      </c>
      <c r="F70">
        <f>PortfolioSummary!F69</f>
        <v>2026</v>
      </c>
      <c r="G70" s="55">
        <f>PortfolioSummary!G69</f>
        <v>3624118</v>
      </c>
      <c r="H70" s="65">
        <f>PortfolioSummary!H69</f>
        <v>3.5</v>
      </c>
      <c r="J70" s="3">
        <f t="shared" si="26"/>
        <v>3.2225666157990132</v>
      </c>
      <c r="L70" s="72">
        <f t="shared" ref="L70:AA85" si="29">$G70*$E70/2*IF(L$1&lt;=$H70, 1, 0)+$G70*IF(L$1=$H70, 1, 0)</f>
        <v>52096.696250000001</v>
      </c>
      <c r="M70" s="72">
        <f t="shared" si="29"/>
        <v>52096.696250000001</v>
      </c>
      <c r="N70" s="72">
        <f t="shared" si="29"/>
        <v>52096.696250000001</v>
      </c>
      <c r="O70" s="72">
        <f t="shared" si="29"/>
        <v>52096.696250000001</v>
      </c>
      <c r="P70" s="72">
        <f t="shared" si="29"/>
        <v>52096.696250000001</v>
      </c>
      <c r="Q70" s="72">
        <f t="shared" si="29"/>
        <v>52096.696250000001</v>
      </c>
      <c r="R70" s="72">
        <f t="shared" si="29"/>
        <v>3676214.69625</v>
      </c>
      <c r="S70" s="72">
        <f t="shared" si="29"/>
        <v>0</v>
      </c>
      <c r="T70" s="72">
        <f t="shared" si="29"/>
        <v>0</v>
      </c>
      <c r="U70" s="72">
        <f t="shared" si="29"/>
        <v>0</v>
      </c>
      <c r="V70" s="72">
        <f t="shared" si="29"/>
        <v>0</v>
      </c>
      <c r="W70" s="72">
        <f t="shared" si="29"/>
        <v>0</v>
      </c>
      <c r="X70" s="72">
        <f t="shared" si="29"/>
        <v>0</v>
      </c>
      <c r="Y70" s="72">
        <f t="shared" si="29"/>
        <v>0</v>
      </c>
      <c r="Z70" s="72">
        <f t="shared" si="29"/>
        <v>0</v>
      </c>
      <c r="AA70" s="72">
        <f t="shared" si="27"/>
        <v>0</v>
      </c>
      <c r="AB70" s="72">
        <f t="shared" si="27"/>
        <v>0</v>
      </c>
      <c r="AC70" s="72">
        <f t="shared" si="27"/>
        <v>0</v>
      </c>
      <c r="AD70" s="72">
        <f t="shared" si="27"/>
        <v>0</v>
      </c>
      <c r="AE70" s="72">
        <f t="shared" si="27"/>
        <v>0</v>
      </c>
      <c r="AF70" s="72">
        <f t="shared" si="27"/>
        <v>0</v>
      </c>
      <c r="AG70" s="72">
        <f t="shared" si="27"/>
        <v>0</v>
      </c>
      <c r="AH70" s="72">
        <f t="shared" si="27"/>
        <v>0</v>
      </c>
      <c r="AI70" s="72">
        <f t="shared" si="27"/>
        <v>0</v>
      </c>
      <c r="AJ70" s="72">
        <f t="shared" si="27"/>
        <v>0</v>
      </c>
      <c r="AK70" s="72">
        <f t="shared" si="27"/>
        <v>0</v>
      </c>
      <c r="AL70" s="72">
        <f t="shared" si="27"/>
        <v>0</v>
      </c>
      <c r="AM70" s="72">
        <f t="shared" si="27"/>
        <v>0</v>
      </c>
      <c r="AN70" s="72">
        <f t="shared" si="27"/>
        <v>0</v>
      </c>
      <c r="AO70" s="72">
        <f t="shared" si="27"/>
        <v>0</v>
      </c>
      <c r="AP70" s="72">
        <f t="shared" si="27"/>
        <v>0</v>
      </c>
      <c r="AQ70" s="72">
        <f t="shared" si="28"/>
        <v>0</v>
      </c>
      <c r="AR70" s="72">
        <f t="shared" si="25"/>
        <v>0</v>
      </c>
      <c r="AS70" s="72">
        <f t="shared" si="25"/>
        <v>0</v>
      </c>
      <c r="AT70" s="72">
        <f t="shared" si="25"/>
        <v>0</v>
      </c>
      <c r="AU70" s="72">
        <f t="shared" si="25"/>
        <v>0</v>
      </c>
      <c r="AV70" s="72">
        <f t="shared" si="25"/>
        <v>0</v>
      </c>
      <c r="AW70" s="72">
        <f t="shared" si="25"/>
        <v>0</v>
      </c>
      <c r="AX70" s="72">
        <f t="shared" si="25"/>
        <v>0</v>
      </c>
      <c r="AY70" s="72">
        <f t="shared" si="25"/>
        <v>0</v>
      </c>
    </row>
    <row r="71" spans="1:51" x14ac:dyDescent="0.35">
      <c r="A71" s="54">
        <f>PortfolioSummary!A70</f>
        <v>12</v>
      </c>
      <c r="B71" t="str">
        <f>PortfolioSummary!B70</f>
        <v>SI Bonds</v>
      </c>
      <c r="C71">
        <f>PortfolioSummary!C70</f>
        <v>67</v>
      </c>
      <c r="D71">
        <f ca="1">PortfolioSummary!D70</f>
        <v>2018</v>
      </c>
      <c r="E71" s="82">
        <f>PortfolioSummary!E70</f>
        <v>2.8750000000000001E-2</v>
      </c>
      <c r="F71">
        <f>PortfolioSummary!F70</f>
        <v>2027</v>
      </c>
      <c r="G71" s="55">
        <f>PortfolioSummary!G70</f>
        <v>3624118</v>
      </c>
      <c r="H71" s="65">
        <f>PortfolioSummary!H70</f>
        <v>4.5</v>
      </c>
      <c r="J71" s="3">
        <f t="shared" si="26"/>
        <v>4.0828706326132034</v>
      </c>
      <c r="L71" s="72">
        <f t="shared" si="29"/>
        <v>52096.696250000001</v>
      </c>
      <c r="M71" s="72">
        <f t="shared" si="29"/>
        <v>52096.696250000001</v>
      </c>
      <c r="N71" s="72">
        <f t="shared" si="29"/>
        <v>52096.696250000001</v>
      </c>
      <c r="O71" s="72">
        <f t="shared" si="29"/>
        <v>52096.696250000001</v>
      </c>
      <c r="P71" s="72">
        <f t="shared" si="29"/>
        <v>52096.696250000001</v>
      </c>
      <c r="Q71" s="72">
        <f t="shared" si="29"/>
        <v>52096.696250000001</v>
      </c>
      <c r="R71" s="72">
        <f t="shared" si="29"/>
        <v>52096.696250000001</v>
      </c>
      <c r="S71" s="72">
        <f t="shared" si="29"/>
        <v>52096.696250000001</v>
      </c>
      <c r="T71" s="72">
        <f t="shared" si="29"/>
        <v>3676214.69625</v>
      </c>
      <c r="U71" s="72">
        <f t="shared" si="29"/>
        <v>0</v>
      </c>
      <c r="V71" s="72">
        <f t="shared" si="29"/>
        <v>0</v>
      </c>
      <c r="W71" s="72">
        <f t="shared" si="29"/>
        <v>0</v>
      </c>
      <c r="X71" s="72">
        <f t="shared" si="29"/>
        <v>0</v>
      </c>
      <c r="Y71" s="72">
        <f t="shared" si="29"/>
        <v>0</v>
      </c>
      <c r="Z71" s="72">
        <f t="shared" si="29"/>
        <v>0</v>
      </c>
      <c r="AA71" s="72">
        <f t="shared" si="27"/>
        <v>0</v>
      </c>
      <c r="AB71" s="72">
        <f t="shared" si="27"/>
        <v>0</v>
      </c>
      <c r="AC71" s="72">
        <f t="shared" si="27"/>
        <v>0</v>
      </c>
      <c r="AD71" s="72">
        <f t="shared" si="27"/>
        <v>0</v>
      </c>
      <c r="AE71" s="72">
        <f t="shared" si="27"/>
        <v>0</v>
      </c>
      <c r="AF71" s="72">
        <f t="shared" si="27"/>
        <v>0</v>
      </c>
      <c r="AG71" s="72">
        <f t="shared" si="27"/>
        <v>0</v>
      </c>
      <c r="AH71" s="72">
        <f t="shared" si="27"/>
        <v>0</v>
      </c>
      <c r="AI71" s="72">
        <f t="shared" si="27"/>
        <v>0</v>
      </c>
      <c r="AJ71" s="72">
        <f t="shared" si="27"/>
        <v>0</v>
      </c>
      <c r="AK71" s="72">
        <f t="shared" si="27"/>
        <v>0</v>
      </c>
      <c r="AL71" s="72">
        <f t="shared" si="27"/>
        <v>0</v>
      </c>
      <c r="AM71" s="72">
        <f t="shared" si="27"/>
        <v>0</v>
      </c>
      <c r="AN71" s="72">
        <f t="shared" si="27"/>
        <v>0</v>
      </c>
      <c r="AO71" s="72">
        <f t="shared" si="27"/>
        <v>0</v>
      </c>
      <c r="AP71" s="72">
        <f t="shared" si="27"/>
        <v>0</v>
      </c>
      <c r="AQ71" s="72">
        <f t="shared" si="28"/>
        <v>0</v>
      </c>
      <c r="AR71" s="72">
        <f t="shared" si="25"/>
        <v>0</v>
      </c>
      <c r="AS71" s="72">
        <f t="shared" si="25"/>
        <v>0</v>
      </c>
      <c r="AT71" s="72">
        <f t="shared" si="25"/>
        <v>0</v>
      </c>
      <c r="AU71" s="72">
        <f t="shared" si="25"/>
        <v>0</v>
      </c>
      <c r="AV71" s="72">
        <f t="shared" si="25"/>
        <v>0</v>
      </c>
      <c r="AW71" s="72">
        <f t="shared" si="25"/>
        <v>0</v>
      </c>
      <c r="AX71" s="72">
        <f t="shared" si="25"/>
        <v>0</v>
      </c>
      <c r="AY71" s="72">
        <f t="shared" si="25"/>
        <v>0</v>
      </c>
    </row>
    <row r="72" spans="1:51" x14ac:dyDescent="0.35">
      <c r="A72" s="54">
        <f>PortfolioSummary!A71</f>
        <v>12</v>
      </c>
      <c r="B72" t="str">
        <f>PortfolioSummary!B71</f>
        <v>SI Bonds</v>
      </c>
      <c r="C72">
        <f>PortfolioSummary!C71</f>
        <v>68</v>
      </c>
      <c r="D72">
        <f ca="1">PortfolioSummary!D71</f>
        <v>2018</v>
      </c>
      <c r="E72" s="82">
        <f>PortfolioSummary!E71</f>
        <v>2.8750000000000001E-2</v>
      </c>
      <c r="F72">
        <f>PortfolioSummary!F71</f>
        <v>2028</v>
      </c>
      <c r="G72" s="55">
        <f>PortfolioSummary!G71</f>
        <v>3624118</v>
      </c>
      <c r="H72" s="65">
        <f>PortfolioSummary!H71</f>
        <v>5.5</v>
      </c>
      <c r="J72" s="3">
        <f t="shared" si="26"/>
        <v>4.9168624613523733</v>
      </c>
      <c r="L72" s="72">
        <f t="shared" si="29"/>
        <v>52096.696250000001</v>
      </c>
      <c r="M72" s="72">
        <f t="shared" si="29"/>
        <v>52096.696250000001</v>
      </c>
      <c r="N72" s="72">
        <f t="shared" si="29"/>
        <v>52096.696250000001</v>
      </c>
      <c r="O72" s="72">
        <f t="shared" si="29"/>
        <v>52096.696250000001</v>
      </c>
      <c r="P72" s="72">
        <f t="shared" si="29"/>
        <v>52096.696250000001</v>
      </c>
      <c r="Q72" s="72">
        <f t="shared" si="29"/>
        <v>52096.696250000001</v>
      </c>
      <c r="R72" s="72">
        <f t="shared" si="29"/>
        <v>52096.696250000001</v>
      </c>
      <c r="S72" s="72">
        <f t="shared" si="29"/>
        <v>52096.696250000001</v>
      </c>
      <c r="T72" s="72">
        <f t="shared" si="29"/>
        <v>52096.696250000001</v>
      </c>
      <c r="U72" s="72">
        <f t="shared" si="29"/>
        <v>52096.696250000001</v>
      </c>
      <c r="V72" s="72">
        <f t="shared" si="29"/>
        <v>3676214.69625</v>
      </c>
      <c r="W72" s="72">
        <f t="shared" si="29"/>
        <v>0</v>
      </c>
      <c r="X72" s="72">
        <f t="shared" si="29"/>
        <v>0</v>
      </c>
      <c r="Y72" s="72">
        <f t="shared" si="29"/>
        <v>0</v>
      </c>
      <c r="Z72" s="72">
        <f t="shared" si="29"/>
        <v>0</v>
      </c>
      <c r="AA72" s="72">
        <f t="shared" si="27"/>
        <v>0</v>
      </c>
      <c r="AB72" s="72">
        <f t="shared" si="27"/>
        <v>0</v>
      </c>
      <c r="AC72" s="72">
        <f t="shared" si="27"/>
        <v>0</v>
      </c>
      <c r="AD72" s="72">
        <f t="shared" si="27"/>
        <v>0</v>
      </c>
      <c r="AE72" s="72">
        <f t="shared" si="27"/>
        <v>0</v>
      </c>
      <c r="AF72" s="72">
        <f t="shared" si="27"/>
        <v>0</v>
      </c>
      <c r="AG72" s="72">
        <f t="shared" si="27"/>
        <v>0</v>
      </c>
      <c r="AH72" s="72">
        <f t="shared" si="27"/>
        <v>0</v>
      </c>
      <c r="AI72" s="72">
        <f t="shared" si="27"/>
        <v>0</v>
      </c>
      <c r="AJ72" s="72">
        <f t="shared" si="27"/>
        <v>0</v>
      </c>
      <c r="AK72" s="72">
        <f t="shared" si="27"/>
        <v>0</v>
      </c>
      <c r="AL72" s="72">
        <f t="shared" si="27"/>
        <v>0</v>
      </c>
      <c r="AM72" s="72">
        <f t="shared" si="27"/>
        <v>0</v>
      </c>
      <c r="AN72" s="72">
        <f t="shared" si="27"/>
        <v>0</v>
      </c>
      <c r="AO72" s="72">
        <f t="shared" si="27"/>
        <v>0</v>
      </c>
      <c r="AP72" s="72">
        <f t="shared" si="27"/>
        <v>0</v>
      </c>
      <c r="AQ72" s="72">
        <f t="shared" si="28"/>
        <v>0</v>
      </c>
      <c r="AR72" s="72">
        <f t="shared" si="25"/>
        <v>0</v>
      </c>
      <c r="AS72" s="72">
        <f t="shared" si="25"/>
        <v>0</v>
      </c>
      <c r="AT72" s="72">
        <f t="shared" si="25"/>
        <v>0</v>
      </c>
      <c r="AU72" s="72">
        <f t="shared" si="25"/>
        <v>0</v>
      </c>
      <c r="AV72" s="72">
        <f t="shared" si="25"/>
        <v>0</v>
      </c>
      <c r="AW72" s="72">
        <f t="shared" si="25"/>
        <v>0</v>
      </c>
      <c r="AX72" s="72">
        <f t="shared" si="25"/>
        <v>0</v>
      </c>
      <c r="AY72" s="72">
        <f t="shared" si="25"/>
        <v>0</v>
      </c>
    </row>
    <row r="73" spans="1:51" x14ac:dyDescent="0.35">
      <c r="A73" s="54">
        <f>PortfolioSummary!A72</f>
        <v>12</v>
      </c>
      <c r="B73" t="str">
        <f>PortfolioSummary!B72</f>
        <v>SI Bonds</v>
      </c>
      <c r="C73">
        <f>PortfolioSummary!C72</f>
        <v>69</v>
      </c>
      <c r="D73">
        <f ca="1">PortfolioSummary!D72</f>
        <v>2018</v>
      </c>
      <c r="E73" s="82">
        <f>PortfolioSummary!E72</f>
        <v>2.8750000000000001E-2</v>
      </c>
      <c r="F73">
        <f>PortfolioSummary!F72</f>
        <v>2029</v>
      </c>
      <c r="G73" s="55">
        <f>PortfolioSummary!G72</f>
        <v>3624118</v>
      </c>
      <c r="H73" s="65">
        <f>PortfolioSummary!H72</f>
        <v>6.5</v>
      </c>
      <c r="J73" s="3">
        <f t="shared" si="26"/>
        <v>5.724885062808176</v>
      </c>
      <c r="L73" s="72">
        <f t="shared" si="29"/>
        <v>52096.696250000001</v>
      </c>
      <c r="M73" s="72">
        <f t="shared" si="29"/>
        <v>52096.696250000001</v>
      </c>
      <c r="N73" s="72">
        <f t="shared" si="29"/>
        <v>52096.696250000001</v>
      </c>
      <c r="O73" s="72">
        <f t="shared" si="29"/>
        <v>52096.696250000001</v>
      </c>
      <c r="P73" s="72">
        <f t="shared" si="29"/>
        <v>52096.696250000001</v>
      </c>
      <c r="Q73" s="72">
        <f t="shared" si="29"/>
        <v>52096.696250000001</v>
      </c>
      <c r="R73" s="72">
        <f t="shared" si="29"/>
        <v>52096.696250000001</v>
      </c>
      <c r="S73" s="72">
        <f t="shared" si="29"/>
        <v>52096.696250000001</v>
      </c>
      <c r="T73" s="72">
        <f t="shared" si="29"/>
        <v>52096.696250000001</v>
      </c>
      <c r="U73" s="72">
        <f t="shared" si="29"/>
        <v>52096.696250000001</v>
      </c>
      <c r="V73" s="72">
        <f t="shared" si="29"/>
        <v>52096.696250000001</v>
      </c>
      <c r="W73" s="72">
        <f t="shared" si="29"/>
        <v>52096.696250000001</v>
      </c>
      <c r="X73" s="72">
        <f t="shared" si="29"/>
        <v>3676214.69625</v>
      </c>
      <c r="Y73" s="72">
        <f t="shared" si="29"/>
        <v>0</v>
      </c>
      <c r="Z73" s="72">
        <f t="shared" si="29"/>
        <v>0</v>
      </c>
      <c r="AA73" s="72">
        <f t="shared" si="27"/>
        <v>0</v>
      </c>
      <c r="AB73" s="72">
        <f t="shared" si="27"/>
        <v>0</v>
      </c>
      <c r="AC73" s="72">
        <f t="shared" si="27"/>
        <v>0</v>
      </c>
      <c r="AD73" s="72">
        <f t="shared" si="27"/>
        <v>0</v>
      </c>
      <c r="AE73" s="72">
        <f t="shared" si="27"/>
        <v>0</v>
      </c>
      <c r="AF73" s="72">
        <f t="shared" si="27"/>
        <v>0</v>
      </c>
      <c r="AG73" s="72">
        <f t="shared" si="27"/>
        <v>0</v>
      </c>
      <c r="AH73" s="72">
        <f t="shared" si="27"/>
        <v>0</v>
      </c>
      <c r="AI73" s="72">
        <f t="shared" si="27"/>
        <v>0</v>
      </c>
      <c r="AJ73" s="72">
        <f t="shared" si="27"/>
        <v>0</v>
      </c>
      <c r="AK73" s="72">
        <f t="shared" si="27"/>
        <v>0</v>
      </c>
      <c r="AL73" s="72">
        <f t="shared" si="27"/>
        <v>0</v>
      </c>
      <c r="AM73" s="72">
        <f t="shared" si="27"/>
        <v>0</v>
      </c>
      <c r="AN73" s="72">
        <f t="shared" si="27"/>
        <v>0</v>
      </c>
      <c r="AO73" s="72">
        <f t="shared" si="27"/>
        <v>0</v>
      </c>
      <c r="AP73" s="72">
        <f t="shared" si="27"/>
        <v>0</v>
      </c>
      <c r="AQ73" s="72">
        <f t="shared" si="28"/>
        <v>0</v>
      </c>
      <c r="AR73" s="72">
        <f t="shared" si="25"/>
        <v>0</v>
      </c>
      <c r="AS73" s="72">
        <f t="shared" si="25"/>
        <v>0</v>
      </c>
      <c r="AT73" s="72">
        <f t="shared" si="25"/>
        <v>0</v>
      </c>
      <c r="AU73" s="72">
        <f t="shared" si="25"/>
        <v>0</v>
      </c>
      <c r="AV73" s="72">
        <f t="shared" si="25"/>
        <v>0</v>
      </c>
      <c r="AW73" s="72">
        <f t="shared" si="25"/>
        <v>0</v>
      </c>
      <c r="AX73" s="72">
        <f t="shared" si="25"/>
        <v>0</v>
      </c>
      <c r="AY73" s="72">
        <f t="shared" si="25"/>
        <v>0</v>
      </c>
    </row>
    <row r="74" spans="1:51" x14ac:dyDescent="0.35">
      <c r="A74" s="54">
        <f>PortfolioSummary!A73</f>
        <v>12</v>
      </c>
      <c r="B74" t="str">
        <f>PortfolioSummary!B73</f>
        <v>SI Bonds</v>
      </c>
      <c r="C74">
        <f>PortfolioSummary!C73</f>
        <v>70</v>
      </c>
      <c r="D74">
        <f ca="1">PortfolioSummary!D73</f>
        <v>2018</v>
      </c>
      <c r="E74" s="82">
        <f>PortfolioSummary!E73</f>
        <v>2.8750000000000001E-2</v>
      </c>
      <c r="F74">
        <f>PortfolioSummary!F73</f>
        <v>2030</v>
      </c>
      <c r="G74" s="55">
        <f>PortfolioSummary!G73</f>
        <v>3624118</v>
      </c>
      <c r="H74" s="65">
        <f>PortfolioSummary!H73</f>
        <v>7.5</v>
      </c>
      <c r="J74" s="3">
        <f t="shared" si="26"/>
        <v>6.5073064564231595</v>
      </c>
      <c r="L74" s="72">
        <f t="shared" si="29"/>
        <v>52096.696250000001</v>
      </c>
      <c r="M74" s="72">
        <f t="shared" si="29"/>
        <v>52096.696250000001</v>
      </c>
      <c r="N74" s="72">
        <f t="shared" si="29"/>
        <v>52096.696250000001</v>
      </c>
      <c r="O74" s="72">
        <f t="shared" si="29"/>
        <v>52096.696250000001</v>
      </c>
      <c r="P74" s="72">
        <f t="shared" si="29"/>
        <v>52096.696250000001</v>
      </c>
      <c r="Q74" s="72">
        <f t="shared" si="29"/>
        <v>52096.696250000001</v>
      </c>
      <c r="R74" s="72">
        <f t="shared" si="29"/>
        <v>52096.696250000001</v>
      </c>
      <c r="S74" s="72">
        <f t="shared" si="29"/>
        <v>52096.696250000001</v>
      </c>
      <c r="T74" s="72">
        <f t="shared" si="29"/>
        <v>52096.696250000001</v>
      </c>
      <c r="U74" s="72">
        <f t="shared" si="29"/>
        <v>52096.696250000001</v>
      </c>
      <c r="V74" s="72">
        <f t="shared" si="29"/>
        <v>52096.696250000001</v>
      </c>
      <c r="W74" s="72">
        <f t="shared" si="29"/>
        <v>52096.696250000001</v>
      </c>
      <c r="X74" s="72">
        <f t="shared" si="29"/>
        <v>52096.696250000001</v>
      </c>
      <c r="Y74" s="72">
        <f t="shared" si="29"/>
        <v>52096.696250000001</v>
      </c>
      <c r="Z74" s="72">
        <f t="shared" si="29"/>
        <v>3676214.69625</v>
      </c>
      <c r="AA74" s="72">
        <f t="shared" si="27"/>
        <v>0</v>
      </c>
      <c r="AB74" s="72">
        <f t="shared" si="27"/>
        <v>0</v>
      </c>
      <c r="AC74" s="72">
        <f t="shared" si="27"/>
        <v>0</v>
      </c>
      <c r="AD74" s="72">
        <f t="shared" si="27"/>
        <v>0</v>
      </c>
      <c r="AE74" s="72">
        <f t="shared" si="27"/>
        <v>0</v>
      </c>
      <c r="AF74" s="72">
        <f t="shared" si="27"/>
        <v>0</v>
      </c>
      <c r="AG74" s="72">
        <f t="shared" si="27"/>
        <v>0</v>
      </c>
      <c r="AH74" s="72">
        <f t="shared" si="27"/>
        <v>0</v>
      </c>
      <c r="AI74" s="72">
        <f t="shared" si="27"/>
        <v>0</v>
      </c>
      <c r="AJ74" s="72">
        <f t="shared" si="27"/>
        <v>0</v>
      </c>
      <c r="AK74" s="72">
        <f t="shared" si="27"/>
        <v>0</v>
      </c>
      <c r="AL74" s="72">
        <f t="shared" si="27"/>
        <v>0</v>
      </c>
      <c r="AM74" s="72">
        <f t="shared" si="27"/>
        <v>0</v>
      </c>
      <c r="AN74" s="72">
        <f t="shared" si="27"/>
        <v>0</v>
      </c>
      <c r="AO74" s="72">
        <f t="shared" si="27"/>
        <v>0</v>
      </c>
      <c r="AP74" s="72">
        <f t="shared" si="27"/>
        <v>0</v>
      </c>
      <c r="AQ74" s="72">
        <f t="shared" si="28"/>
        <v>0</v>
      </c>
      <c r="AR74" s="72">
        <f t="shared" si="25"/>
        <v>0</v>
      </c>
      <c r="AS74" s="72">
        <f t="shared" si="25"/>
        <v>0</v>
      </c>
      <c r="AT74" s="72">
        <f t="shared" si="25"/>
        <v>0</v>
      </c>
      <c r="AU74" s="72">
        <f t="shared" si="25"/>
        <v>0</v>
      </c>
      <c r="AV74" s="72">
        <f t="shared" si="25"/>
        <v>0</v>
      </c>
      <c r="AW74" s="72">
        <f t="shared" si="25"/>
        <v>0</v>
      </c>
      <c r="AX74" s="72">
        <f t="shared" si="25"/>
        <v>0</v>
      </c>
      <c r="AY74" s="72">
        <f t="shared" si="25"/>
        <v>0</v>
      </c>
    </row>
    <row r="75" spans="1:51" x14ac:dyDescent="0.35">
      <c r="A75" s="54">
        <f>PortfolioSummary!A74</f>
        <v>12</v>
      </c>
      <c r="B75" t="str">
        <f>PortfolioSummary!B74</f>
        <v>SI Bonds</v>
      </c>
      <c r="C75">
        <f>PortfolioSummary!C74</f>
        <v>71</v>
      </c>
      <c r="D75">
        <f ca="1">PortfolioSummary!D74</f>
        <v>2018</v>
      </c>
      <c r="E75" s="82">
        <f>PortfolioSummary!E74</f>
        <v>2.8750000000000001E-2</v>
      </c>
      <c r="F75">
        <f>PortfolioSummary!F74</f>
        <v>2031</v>
      </c>
      <c r="G75" s="55">
        <f>PortfolioSummary!G74</f>
        <v>3624118</v>
      </c>
      <c r="H75" s="65">
        <f>PortfolioSummary!H74</f>
        <v>8.5</v>
      </c>
      <c r="J75" s="3">
        <f t="shared" si="26"/>
        <v>7.2645177351029844</v>
      </c>
      <c r="L75" s="72">
        <f t="shared" si="29"/>
        <v>52096.696250000001</v>
      </c>
      <c r="M75" s="72">
        <f t="shared" si="29"/>
        <v>52096.696250000001</v>
      </c>
      <c r="N75" s="72">
        <f t="shared" si="29"/>
        <v>52096.696250000001</v>
      </c>
      <c r="O75" s="72">
        <f t="shared" si="29"/>
        <v>52096.696250000001</v>
      </c>
      <c r="P75" s="72">
        <f t="shared" si="29"/>
        <v>52096.696250000001</v>
      </c>
      <c r="Q75" s="72">
        <f t="shared" si="29"/>
        <v>52096.696250000001</v>
      </c>
      <c r="R75" s="72">
        <f t="shared" si="29"/>
        <v>52096.696250000001</v>
      </c>
      <c r="S75" s="72">
        <f t="shared" si="29"/>
        <v>52096.696250000001</v>
      </c>
      <c r="T75" s="72">
        <f t="shared" si="29"/>
        <v>52096.696250000001</v>
      </c>
      <c r="U75" s="72">
        <f t="shared" si="29"/>
        <v>52096.696250000001</v>
      </c>
      <c r="V75" s="72">
        <f t="shared" si="29"/>
        <v>52096.696250000001</v>
      </c>
      <c r="W75" s="72">
        <f t="shared" si="29"/>
        <v>52096.696250000001</v>
      </c>
      <c r="X75" s="72">
        <f t="shared" si="29"/>
        <v>52096.696250000001</v>
      </c>
      <c r="Y75" s="72">
        <f t="shared" si="29"/>
        <v>52096.696250000001</v>
      </c>
      <c r="Z75" s="72">
        <f t="shared" si="29"/>
        <v>52096.696250000001</v>
      </c>
      <c r="AA75" s="72">
        <f t="shared" si="27"/>
        <v>52096.696250000001</v>
      </c>
      <c r="AB75" s="72">
        <f t="shared" si="27"/>
        <v>3676214.69625</v>
      </c>
      <c r="AC75" s="72">
        <f t="shared" si="27"/>
        <v>0</v>
      </c>
      <c r="AD75" s="72">
        <f t="shared" si="27"/>
        <v>0</v>
      </c>
      <c r="AE75" s="72">
        <f t="shared" si="27"/>
        <v>0</v>
      </c>
      <c r="AF75" s="72">
        <f t="shared" si="27"/>
        <v>0</v>
      </c>
      <c r="AG75" s="72">
        <f t="shared" si="27"/>
        <v>0</v>
      </c>
      <c r="AH75" s="72">
        <f t="shared" si="27"/>
        <v>0</v>
      </c>
      <c r="AI75" s="72">
        <f t="shared" si="27"/>
        <v>0</v>
      </c>
      <c r="AJ75" s="72">
        <f t="shared" si="27"/>
        <v>0</v>
      </c>
      <c r="AK75" s="72">
        <f t="shared" si="27"/>
        <v>0</v>
      </c>
      <c r="AL75" s="72">
        <f t="shared" si="27"/>
        <v>0</v>
      </c>
      <c r="AM75" s="72">
        <f t="shared" si="27"/>
        <v>0</v>
      </c>
      <c r="AN75" s="72">
        <f t="shared" si="27"/>
        <v>0</v>
      </c>
      <c r="AO75" s="72">
        <f t="shared" si="27"/>
        <v>0</v>
      </c>
      <c r="AP75" s="72">
        <f t="shared" si="27"/>
        <v>0</v>
      </c>
      <c r="AQ75" s="72">
        <f t="shared" si="28"/>
        <v>0</v>
      </c>
      <c r="AR75" s="72">
        <f t="shared" si="25"/>
        <v>0</v>
      </c>
      <c r="AS75" s="72">
        <f t="shared" si="25"/>
        <v>0</v>
      </c>
      <c r="AT75" s="72">
        <f t="shared" si="25"/>
        <v>0</v>
      </c>
      <c r="AU75" s="72">
        <f t="shared" si="25"/>
        <v>0</v>
      </c>
      <c r="AV75" s="72">
        <f t="shared" si="25"/>
        <v>0</v>
      </c>
      <c r="AW75" s="72">
        <f t="shared" si="25"/>
        <v>0</v>
      </c>
      <c r="AX75" s="72">
        <f t="shared" si="25"/>
        <v>0</v>
      </c>
      <c r="AY75" s="72">
        <f t="shared" si="25"/>
        <v>0</v>
      </c>
    </row>
    <row r="76" spans="1:51" x14ac:dyDescent="0.35">
      <c r="A76" s="54">
        <f>PortfolioSummary!A75</f>
        <v>13</v>
      </c>
      <c r="B76" t="str">
        <f>PortfolioSummary!B75</f>
        <v>SI Bonds</v>
      </c>
      <c r="C76">
        <f>PortfolioSummary!C75</f>
        <v>72</v>
      </c>
      <c r="D76">
        <f ca="1">PortfolioSummary!D75</f>
        <v>2018</v>
      </c>
      <c r="E76" s="82">
        <f>PortfolioSummary!E75</f>
        <v>2.8750000000000001E-2</v>
      </c>
      <c r="F76">
        <f>PortfolioSummary!F75</f>
        <v>2032</v>
      </c>
      <c r="G76" s="55">
        <f>PortfolioSummary!G75</f>
        <v>3624119</v>
      </c>
      <c r="H76" s="65">
        <f>PortfolioSummary!H75</f>
        <v>9.5</v>
      </c>
      <c r="J76" s="3">
        <f t="shared" si="26"/>
        <v>7.9969310885770346</v>
      </c>
      <c r="L76" s="72">
        <f t="shared" si="29"/>
        <v>52096.710625</v>
      </c>
      <c r="M76" s="72">
        <f t="shared" si="29"/>
        <v>52096.710625</v>
      </c>
      <c r="N76" s="72">
        <f t="shared" si="29"/>
        <v>52096.710625</v>
      </c>
      <c r="O76" s="72">
        <f t="shared" si="29"/>
        <v>52096.710625</v>
      </c>
      <c r="P76" s="72">
        <f t="shared" si="29"/>
        <v>52096.710625</v>
      </c>
      <c r="Q76" s="72">
        <f t="shared" si="29"/>
        <v>52096.710625</v>
      </c>
      <c r="R76" s="72">
        <f t="shared" si="29"/>
        <v>52096.710625</v>
      </c>
      <c r="S76" s="72">
        <f t="shared" si="29"/>
        <v>52096.710625</v>
      </c>
      <c r="T76" s="72">
        <f t="shared" si="29"/>
        <v>52096.710625</v>
      </c>
      <c r="U76" s="72">
        <f t="shared" si="29"/>
        <v>52096.710625</v>
      </c>
      <c r="V76" s="72">
        <f t="shared" si="29"/>
        <v>52096.710625</v>
      </c>
      <c r="W76" s="72">
        <f t="shared" si="29"/>
        <v>52096.710625</v>
      </c>
      <c r="X76" s="72">
        <f t="shared" si="29"/>
        <v>52096.710625</v>
      </c>
      <c r="Y76" s="72">
        <f t="shared" si="29"/>
        <v>52096.710625</v>
      </c>
      <c r="Z76" s="72">
        <f t="shared" si="29"/>
        <v>52096.710625</v>
      </c>
      <c r="AA76" s="72">
        <f t="shared" si="27"/>
        <v>52096.710625</v>
      </c>
      <c r="AB76" s="72">
        <f t="shared" si="27"/>
        <v>52096.710625</v>
      </c>
      <c r="AC76" s="72">
        <f t="shared" si="27"/>
        <v>52096.710625</v>
      </c>
      <c r="AD76" s="72">
        <f t="shared" si="27"/>
        <v>3676215.7106249998</v>
      </c>
      <c r="AE76" s="72">
        <f t="shared" si="27"/>
        <v>0</v>
      </c>
      <c r="AF76" s="72">
        <f t="shared" si="27"/>
        <v>0</v>
      </c>
      <c r="AG76" s="72">
        <f t="shared" si="27"/>
        <v>0</v>
      </c>
      <c r="AH76" s="72">
        <f t="shared" si="27"/>
        <v>0</v>
      </c>
      <c r="AI76" s="72">
        <f t="shared" si="27"/>
        <v>0</v>
      </c>
      <c r="AJ76" s="72">
        <f t="shared" si="27"/>
        <v>0</v>
      </c>
      <c r="AK76" s="72">
        <f t="shared" si="27"/>
        <v>0</v>
      </c>
      <c r="AL76" s="72">
        <f t="shared" si="27"/>
        <v>0</v>
      </c>
      <c r="AM76" s="72">
        <f t="shared" si="27"/>
        <v>0</v>
      </c>
      <c r="AN76" s="72">
        <f t="shared" si="27"/>
        <v>0</v>
      </c>
      <c r="AO76" s="72">
        <f t="shared" si="27"/>
        <v>0</v>
      </c>
      <c r="AP76" s="72">
        <f t="shared" si="27"/>
        <v>0</v>
      </c>
      <c r="AQ76" s="72">
        <f t="shared" si="28"/>
        <v>0</v>
      </c>
      <c r="AR76" s="72">
        <f t="shared" si="25"/>
        <v>0</v>
      </c>
      <c r="AS76" s="72">
        <f t="shared" si="25"/>
        <v>0</v>
      </c>
      <c r="AT76" s="72">
        <f t="shared" si="25"/>
        <v>0</v>
      </c>
      <c r="AU76" s="72">
        <f t="shared" si="25"/>
        <v>0</v>
      </c>
      <c r="AV76" s="72">
        <f t="shared" si="25"/>
        <v>0</v>
      </c>
      <c r="AW76" s="72">
        <f t="shared" si="25"/>
        <v>0</v>
      </c>
      <c r="AX76" s="72">
        <f t="shared" si="25"/>
        <v>0</v>
      </c>
      <c r="AY76" s="72">
        <f t="shared" si="25"/>
        <v>0</v>
      </c>
    </row>
    <row r="77" spans="1:51" x14ac:dyDescent="0.35">
      <c r="A77" s="54">
        <f>PortfolioSummary!A76</f>
        <v>14</v>
      </c>
      <c r="B77" t="str">
        <f>PortfolioSummary!B76</f>
        <v>SI Bonds</v>
      </c>
      <c r="C77">
        <f>PortfolioSummary!C76</f>
        <v>73</v>
      </c>
      <c r="D77">
        <f ca="1">PortfolioSummary!D76</f>
        <v>2018</v>
      </c>
      <c r="E77" s="82">
        <f>PortfolioSummary!E76</f>
        <v>2.8750000000000001E-2</v>
      </c>
      <c r="F77">
        <f>PortfolioSummary!F76</f>
        <v>2033</v>
      </c>
      <c r="G77" s="55">
        <f>PortfolioSummary!G76</f>
        <v>176889560</v>
      </c>
      <c r="H77" s="65">
        <f>PortfolioSummary!H76</f>
        <v>10.5</v>
      </c>
      <c r="J77" s="3">
        <f t="shared" si="26"/>
        <v>8.7049778456205189</v>
      </c>
      <c r="L77" s="72">
        <f t="shared" si="29"/>
        <v>2542787.4250000003</v>
      </c>
      <c r="M77" s="72">
        <f t="shared" si="29"/>
        <v>2542787.4250000003</v>
      </c>
      <c r="N77" s="72">
        <f t="shared" si="29"/>
        <v>2542787.4250000003</v>
      </c>
      <c r="O77" s="72">
        <f t="shared" si="29"/>
        <v>2542787.4250000003</v>
      </c>
      <c r="P77" s="72">
        <f t="shared" si="29"/>
        <v>2542787.4250000003</v>
      </c>
      <c r="Q77" s="72">
        <f t="shared" si="29"/>
        <v>2542787.4250000003</v>
      </c>
      <c r="R77" s="72">
        <f t="shared" si="29"/>
        <v>2542787.4250000003</v>
      </c>
      <c r="S77" s="72">
        <f t="shared" si="29"/>
        <v>2542787.4250000003</v>
      </c>
      <c r="T77" s="72">
        <f t="shared" si="29"/>
        <v>2542787.4250000003</v>
      </c>
      <c r="U77" s="72">
        <f t="shared" si="29"/>
        <v>2542787.4250000003</v>
      </c>
      <c r="V77" s="72">
        <f t="shared" si="29"/>
        <v>2542787.4250000003</v>
      </c>
      <c r="W77" s="72">
        <f t="shared" si="29"/>
        <v>2542787.4250000003</v>
      </c>
      <c r="X77" s="72">
        <f t="shared" si="29"/>
        <v>2542787.4250000003</v>
      </c>
      <c r="Y77" s="72">
        <f t="shared" si="29"/>
        <v>2542787.4250000003</v>
      </c>
      <c r="Z77" s="72">
        <f t="shared" si="29"/>
        <v>2542787.4250000003</v>
      </c>
      <c r="AA77" s="72">
        <f t="shared" si="27"/>
        <v>2542787.4250000003</v>
      </c>
      <c r="AB77" s="72">
        <f t="shared" si="27"/>
        <v>2542787.4250000003</v>
      </c>
      <c r="AC77" s="72">
        <f t="shared" si="27"/>
        <v>2542787.4250000003</v>
      </c>
      <c r="AD77" s="72">
        <f t="shared" si="27"/>
        <v>2542787.4250000003</v>
      </c>
      <c r="AE77" s="72">
        <f t="shared" si="27"/>
        <v>2542787.4250000003</v>
      </c>
      <c r="AF77" s="72">
        <f t="shared" si="27"/>
        <v>179432347.42500001</v>
      </c>
      <c r="AG77" s="72">
        <f t="shared" si="27"/>
        <v>0</v>
      </c>
      <c r="AH77" s="72">
        <f t="shared" si="27"/>
        <v>0</v>
      </c>
      <c r="AI77" s="72">
        <f t="shared" si="27"/>
        <v>0</v>
      </c>
      <c r="AJ77" s="72">
        <f t="shared" si="27"/>
        <v>0</v>
      </c>
      <c r="AK77" s="72">
        <f t="shared" si="27"/>
        <v>0</v>
      </c>
      <c r="AL77" s="72">
        <f t="shared" si="27"/>
        <v>0</v>
      </c>
      <c r="AM77" s="72">
        <f t="shared" si="27"/>
        <v>0</v>
      </c>
      <c r="AN77" s="72">
        <f t="shared" si="27"/>
        <v>0</v>
      </c>
      <c r="AO77" s="72">
        <f t="shared" si="27"/>
        <v>0</v>
      </c>
      <c r="AP77" s="72">
        <f t="shared" si="27"/>
        <v>0</v>
      </c>
      <c r="AQ77" s="72">
        <f t="shared" si="28"/>
        <v>0</v>
      </c>
      <c r="AR77" s="72">
        <f t="shared" si="25"/>
        <v>0</v>
      </c>
      <c r="AS77" s="72">
        <f t="shared" si="25"/>
        <v>0</v>
      </c>
      <c r="AT77" s="72">
        <f t="shared" si="25"/>
        <v>0</v>
      </c>
      <c r="AU77" s="72">
        <f t="shared" si="25"/>
        <v>0</v>
      </c>
      <c r="AV77" s="72">
        <f t="shared" si="25"/>
        <v>0</v>
      </c>
      <c r="AW77" s="72">
        <f t="shared" si="25"/>
        <v>0</v>
      </c>
      <c r="AX77" s="72">
        <f t="shared" si="25"/>
        <v>0</v>
      </c>
      <c r="AY77" s="72">
        <f t="shared" si="25"/>
        <v>0</v>
      </c>
    </row>
    <row r="78" spans="1:51" x14ac:dyDescent="0.35">
      <c r="A78" s="54">
        <f>PortfolioSummary!A77</f>
        <v>15</v>
      </c>
      <c r="B78" t="str">
        <f>PortfolioSummary!B77</f>
        <v>SI Bonds</v>
      </c>
      <c r="C78">
        <f>PortfolioSummary!C77</f>
        <v>74</v>
      </c>
      <c r="D78">
        <f ca="1">PortfolioSummary!D77</f>
        <v>2022</v>
      </c>
      <c r="E78" s="82">
        <f>PortfolioSummary!E77</f>
        <v>0.03</v>
      </c>
      <c r="F78">
        <f>PortfolioSummary!F77</f>
        <v>2024</v>
      </c>
      <c r="G78" s="55">
        <f>PortfolioSummary!G77</f>
        <v>18758687</v>
      </c>
      <c r="H78" s="65">
        <f>PortfolioSummary!H77</f>
        <v>1.5</v>
      </c>
      <c r="J78" s="3">
        <f t="shared" si="26"/>
        <v>1.4209343125040712</v>
      </c>
      <c r="L78" s="72">
        <f t="shared" si="29"/>
        <v>281380.30499999999</v>
      </c>
      <c r="M78" s="72">
        <f t="shared" si="29"/>
        <v>281380.30499999999</v>
      </c>
      <c r="N78" s="72">
        <f t="shared" si="29"/>
        <v>19040067.305</v>
      </c>
      <c r="O78" s="72">
        <f t="shared" si="29"/>
        <v>0</v>
      </c>
      <c r="P78" s="72">
        <f t="shared" si="29"/>
        <v>0</v>
      </c>
      <c r="Q78" s="72">
        <f t="shared" si="29"/>
        <v>0</v>
      </c>
      <c r="R78" s="72">
        <f t="shared" si="29"/>
        <v>0</v>
      </c>
      <c r="S78" s="72">
        <f t="shared" si="29"/>
        <v>0</v>
      </c>
      <c r="T78" s="72">
        <f t="shared" si="29"/>
        <v>0</v>
      </c>
      <c r="U78" s="72">
        <f t="shared" si="29"/>
        <v>0</v>
      </c>
      <c r="V78" s="72">
        <f t="shared" si="29"/>
        <v>0</v>
      </c>
      <c r="W78" s="72">
        <f t="shared" si="29"/>
        <v>0</v>
      </c>
      <c r="X78" s="72">
        <f t="shared" si="29"/>
        <v>0</v>
      </c>
      <c r="Y78" s="72">
        <f t="shared" si="29"/>
        <v>0</v>
      </c>
      <c r="Z78" s="72">
        <f t="shared" si="29"/>
        <v>0</v>
      </c>
      <c r="AA78" s="72">
        <f t="shared" si="27"/>
        <v>0</v>
      </c>
      <c r="AB78" s="72">
        <f t="shared" si="27"/>
        <v>0</v>
      </c>
      <c r="AC78" s="72">
        <f t="shared" si="27"/>
        <v>0</v>
      </c>
      <c r="AD78" s="72">
        <f t="shared" si="27"/>
        <v>0</v>
      </c>
      <c r="AE78" s="72">
        <f t="shared" si="27"/>
        <v>0</v>
      </c>
      <c r="AF78" s="72">
        <f t="shared" si="27"/>
        <v>0</v>
      </c>
      <c r="AG78" s="72">
        <f t="shared" si="27"/>
        <v>0</v>
      </c>
      <c r="AH78" s="72">
        <f t="shared" si="27"/>
        <v>0</v>
      </c>
      <c r="AI78" s="72">
        <f t="shared" si="27"/>
        <v>0</v>
      </c>
      <c r="AJ78" s="72">
        <f t="shared" si="27"/>
        <v>0</v>
      </c>
      <c r="AK78" s="72">
        <f t="shared" si="27"/>
        <v>0</v>
      </c>
      <c r="AL78" s="72">
        <f t="shared" si="27"/>
        <v>0</v>
      </c>
      <c r="AM78" s="72">
        <f t="shared" si="27"/>
        <v>0</v>
      </c>
      <c r="AN78" s="72">
        <f t="shared" si="27"/>
        <v>0</v>
      </c>
      <c r="AO78" s="72">
        <f t="shared" si="27"/>
        <v>0</v>
      </c>
      <c r="AP78" s="72">
        <f t="shared" si="27"/>
        <v>0</v>
      </c>
      <c r="AQ78" s="72">
        <f t="shared" si="28"/>
        <v>0</v>
      </c>
      <c r="AR78" s="72">
        <f t="shared" si="25"/>
        <v>0</v>
      </c>
      <c r="AS78" s="72">
        <f t="shared" si="25"/>
        <v>0</v>
      </c>
      <c r="AT78" s="72">
        <f t="shared" si="25"/>
        <v>0</v>
      </c>
      <c r="AU78" s="72">
        <f t="shared" si="25"/>
        <v>0</v>
      </c>
      <c r="AV78" s="72">
        <f t="shared" si="25"/>
        <v>0</v>
      </c>
      <c r="AW78" s="72">
        <f t="shared" si="25"/>
        <v>0</v>
      </c>
      <c r="AX78" s="72">
        <f t="shared" si="25"/>
        <v>0</v>
      </c>
      <c r="AY78" s="72">
        <f t="shared" si="25"/>
        <v>0</v>
      </c>
    </row>
    <row r="79" spans="1:51" x14ac:dyDescent="0.35">
      <c r="A79" s="54">
        <f>PortfolioSummary!A78</f>
        <v>15</v>
      </c>
      <c r="B79" t="str">
        <f>PortfolioSummary!B78</f>
        <v>SI Bonds</v>
      </c>
      <c r="C79">
        <f>PortfolioSummary!C78</f>
        <v>75</v>
      </c>
      <c r="D79">
        <f ca="1">PortfolioSummary!D78</f>
        <v>2022</v>
      </c>
      <c r="E79" s="82">
        <f>PortfolioSummary!E78</f>
        <v>0.03</v>
      </c>
      <c r="F79">
        <f>PortfolioSummary!F78</f>
        <v>2025</v>
      </c>
      <c r="G79" s="55">
        <f>PortfolioSummary!G78</f>
        <v>18758687</v>
      </c>
      <c r="H79" s="65">
        <f>PortfolioSummary!H78</f>
        <v>2.5</v>
      </c>
      <c r="J79" s="3">
        <f t="shared" si="26"/>
        <v>2.3328834321039182</v>
      </c>
      <c r="L79" s="72">
        <f t="shared" si="29"/>
        <v>281380.30499999999</v>
      </c>
      <c r="M79" s="72">
        <f t="shared" si="29"/>
        <v>281380.30499999999</v>
      </c>
      <c r="N79" s="72">
        <f t="shared" si="29"/>
        <v>281380.30499999999</v>
      </c>
      <c r="O79" s="72">
        <f t="shared" si="29"/>
        <v>281380.30499999999</v>
      </c>
      <c r="P79" s="72">
        <f t="shared" si="29"/>
        <v>19040067.305</v>
      </c>
      <c r="Q79" s="72">
        <f t="shared" si="29"/>
        <v>0</v>
      </c>
      <c r="R79" s="72">
        <f t="shared" si="29"/>
        <v>0</v>
      </c>
      <c r="S79" s="72">
        <f t="shared" si="29"/>
        <v>0</v>
      </c>
      <c r="T79" s="72">
        <f t="shared" si="29"/>
        <v>0</v>
      </c>
      <c r="U79" s="72">
        <f t="shared" si="29"/>
        <v>0</v>
      </c>
      <c r="V79" s="72">
        <f t="shared" si="29"/>
        <v>0</v>
      </c>
      <c r="W79" s="72">
        <f t="shared" si="29"/>
        <v>0</v>
      </c>
      <c r="X79" s="72">
        <f t="shared" si="29"/>
        <v>0</v>
      </c>
      <c r="Y79" s="72">
        <f t="shared" si="29"/>
        <v>0</v>
      </c>
      <c r="Z79" s="72">
        <f t="shared" si="29"/>
        <v>0</v>
      </c>
      <c r="AA79" s="72">
        <f t="shared" si="27"/>
        <v>0</v>
      </c>
      <c r="AB79" s="72">
        <f t="shared" si="27"/>
        <v>0</v>
      </c>
      <c r="AC79" s="72">
        <f t="shared" si="27"/>
        <v>0</v>
      </c>
      <c r="AD79" s="72">
        <f t="shared" si="27"/>
        <v>0</v>
      </c>
      <c r="AE79" s="72">
        <f t="shared" si="27"/>
        <v>0</v>
      </c>
      <c r="AF79" s="72">
        <f t="shared" si="27"/>
        <v>0</v>
      </c>
      <c r="AG79" s="72">
        <f t="shared" si="27"/>
        <v>0</v>
      </c>
      <c r="AH79" s="72">
        <f t="shared" si="27"/>
        <v>0</v>
      </c>
      <c r="AI79" s="72">
        <f t="shared" si="27"/>
        <v>0</v>
      </c>
      <c r="AJ79" s="72">
        <f t="shared" si="27"/>
        <v>0</v>
      </c>
      <c r="AK79" s="72">
        <f t="shared" si="27"/>
        <v>0</v>
      </c>
      <c r="AL79" s="72">
        <f t="shared" si="27"/>
        <v>0</v>
      </c>
      <c r="AM79" s="72">
        <f t="shared" si="27"/>
        <v>0</v>
      </c>
      <c r="AN79" s="72">
        <f t="shared" si="27"/>
        <v>0</v>
      </c>
      <c r="AO79" s="72">
        <f t="shared" si="27"/>
        <v>0</v>
      </c>
      <c r="AP79" s="72">
        <f t="shared" si="27"/>
        <v>0</v>
      </c>
      <c r="AQ79" s="72">
        <f t="shared" si="28"/>
        <v>0</v>
      </c>
      <c r="AR79" s="72">
        <f t="shared" si="25"/>
        <v>0</v>
      </c>
      <c r="AS79" s="72">
        <f t="shared" si="25"/>
        <v>0</v>
      </c>
      <c r="AT79" s="72">
        <f t="shared" si="25"/>
        <v>0</v>
      </c>
      <c r="AU79" s="72">
        <f t="shared" si="25"/>
        <v>0</v>
      </c>
      <c r="AV79" s="72">
        <f t="shared" si="25"/>
        <v>0</v>
      </c>
      <c r="AW79" s="72">
        <f t="shared" si="25"/>
        <v>0</v>
      </c>
      <c r="AX79" s="72">
        <f t="shared" si="25"/>
        <v>0</v>
      </c>
      <c r="AY79" s="72">
        <f t="shared" si="25"/>
        <v>0</v>
      </c>
    </row>
    <row r="80" spans="1:51" x14ac:dyDescent="0.35">
      <c r="A80" s="54">
        <f>PortfolioSummary!A79</f>
        <v>15</v>
      </c>
      <c r="B80" t="str">
        <f>PortfolioSummary!B79</f>
        <v>SI Bonds</v>
      </c>
      <c r="C80">
        <f>PortfolioSummary!C79</f>
        <v>76</v>
      </c>
      <c r="D80">
        <f ca="1">PortfolioSummary!D79</f>
        <v>2022</v>
      </c>
      <c r="E80" s="82">
        <f>PortfolioSummary!E79</f>
        <v>0.03</v>
      </c>
      <c r="F80">
        <f>PortfolioSummary!F79</f>
        <v>2026</v>
      </c>
      <c r="G80" s="55">
        <f>PortfolioSummary!G79</f>
        <v>18758687</v>
      </c>
      <c r="H80" s="65">
        <f>PortfolioSummary!H79</f>
        <v>3.5</v>
      </c>
      <c r="J80" s="3">
        <f t="shared" si="26"/>
        <v>3.2169797806058424</v>
      </c>
      <c r="L80" s="72">
        <f t="shared" si="29"/>
        <v>281380.30499999999</v>
      </c>
      <c r="M80" s="72">
        <f t="shared" si="29"/>
        <v>281380.30499999999</v>
      </c>
      <c r="N80" s="72">
        <f t="shared" si="29"/>
        <v>281380.30499999999</v>
      </c>
      <c r="O80" s="72">
        <f t="shared" si="29"/>
        <v>281380.30499999999</v>
      </c>
      <c r="P80" s="72">
        <f t="shared" si="29"/>
        <v>281380.30499999999</v>
      </c>
      <c r="Q80" s="72">
        <f t="shared" si="29"/>
        <v>281380.30499999999</v>
      </c>
      <c r="R80" s="72">
        <f t="shared" si="29"/>
        <v>19040067.305</v>
      </c>
      <c r="S80" s="72">
        <f t="shared" si="29"/>
        <v>0</v>
      </c>
      <c r="T80" s="72">
        <f t="shared" si="29"/>
        <v>0</v>
      </c>
      <c r="U80" s="72">
        <f t="shared" si="29"/>
        <v>0</v>
      </c>
      <c r="V80" s="72">
        <f t="shared" si="29"/>
        <v>0</v>
      </c>
      <c r="W80" s="72">
        <f t="shared" si="29"/>
        <v>0</v>
      </c>
      <c r="X80" s="72">
        <f t="shared" si="29"/>
        <v>0</v>
      </c>
      <c r="Y80" s="72">
        <f t="shared" si="29"/>
        <v>0</v>
      </c>
      <c r="Z80" s="72">
        <f t="shared" si="29"/>
        <v>0</v>
      </c>
      <c r="AA80" s="72">
        <f t="shared" si="27"/>
        <v>0</v>
      </c>
      <c r="AB80" s="72">
        <f t="shared" si="27"/>
        <v>0</v>
      </c>
      <c r="AC80" s="72">
        <f t="shared" si="27"/>
        <v>0</v>
      </c>
      <c r="AD80" s="72">
        <f t="shared" si="27"/>
        <v>0</v>
      </c>
      <c r="AE80" s="72">
        <f t="shared" si="27"/>
        <v>0</v>
      </c>
      <c r="AF80" s="72">
        <f t="shared" si="27"/>
        <v>0</v>
      </c>
      <c r="AG80" s="72">
        <f t="shared" si="27"/>
        <v>0</v>
      </c>
      <c r="AH80" s="72">
        <f t="shared" si="27"/>
        <v>0</v>
      </c>
      <c r="AI80" s="72">
        <f t="shared" si="27"/>
        <v>0</v>
      </c>
      <c r="AJ80" s="72">
        <f t="shared" si="27"/>
        <v>0</v>
      </c>
      <c r="AK80" s="72">
        <f t="shared" si="27"/>
        <v>0</v>
      </c>
      <c r="AL80" s="72">
        <f t="shared" si="27"/>
        <v>0</v>
      </c>
      <c r="AM80" s="72">
        <f t="shared" si="27"/>
        <v>0</v>
      </c>
      <c r="AN80" s="72">
        <f t="shared" si="27"/>
        <v>0</v>
      </c>
      <c r="AO80" s="72">
        <f t="shared" si="27"/>
        <v>0</v>
      </c>
      <c r="AP80" s="72">
        <f t="shared" si="27"/>
        <v>0</v>
      </c>
      <c r="AQ80" s="72">
        <f t="shared" si="28"/>
        <v>0</v>
      </c>
      <c r="AR80" s="72">
        <f t="shared" si="25"/>
        <v>0</v>
      </c>
      <c r="AS80" s="72">
        <f t="shared" si="25"/>
        <v>0</v>
      </c>
      <c r="AT80" s="72">
        <f t="shared" si="25"/>
        <v>0</v>
      </c>
      <c r="AU80" s="72">
        <f t="shared" si="25"/>
        <v>0</v>
      </c>
      <c r="AV80" s="72">
        <f t="shared" si="25"/>
        <v>0</v>
      </c>
      <c r="AW80" s="72">
        <f t="shared" si="25"/>
        <v>0</v>
      </c>
      <c r="AX80" s="72">
        <f t="shared" si="25"/>
        <v>0</v>
      </c>
      <c r="AY80" s="72">
        <f t="shared" si="25"/>
        <v>0</v>
      </c>
    </row>
    <row r="81" spans="1:51" x14ac:dyDescent="0.35">
      <c r="A81" s="54">
        <f>PortfolioSummary!A80</f>
        <v>15</v>
      </c>
      <c r="B81" t="str">
        <f>PortfolioSummary!B80</f>
        <v>SI Bonds</v>
      </c>
      <c r="C81">
        <f>PortfolioSummary!C80</f>
        <v>77</v>
      </c>
      <c r="D81">
        <f ca="1">PortfolioSummary!D80</f>
        <v>2022</v>
      </c>
      <c r="E81" s="82">
        <f>PortfolioSummary!E80</f>
        <v>0.03</v>
      </c>
      <c r="F81">
        <f>PortfolioSummary!F80</f>
        <v>2027</v>
      </c>
      <c r="G81" s="55">
        <f>PortfolioSummary!G80</f>
        <v>18758687</v>
      </c>
      <c r="H81" s="65">
        <f>PortfolioSummary!H80</f>
        <v>4.5</v>
      </c>
      <c r="J81" s="3">
        <f t="shared" si="26"/>
        <v>4.0736131332393439</v>
      </c>
      <c r="L81" s="72">
        <f t="shared" si="29"/>
        <v>281380.30499999999</v>
      </c>
      <c r="M81" s="72">
        <f t="shared" si="29"/>
        <v>281380.30499999999</v>
      </c>
      <c r="N81" s="72">
        <f t="shared" si="29"/>
        <v>281380.30499999999</v>
      </c>
      <c r="O81" s="72">
        <f t="shared" si="29"/>
        <v>281380.30499999999</v>
      </c>
      <c r="P81" s="72">
        <f t="shared" si="29"/>
        <v>281380.30499999999</v>
      </c>
      <c r="Q81" s="72">
        <f t="shared" si="29"/>
        <v>281380.30499999999</v>
      </c>
      <c r="R81" s="72">
        <f t="shared" si="29"/>
        <v>281380.30499999999</v>
      </c>
      <c r="S81" s="72">
        <f t="shared" si="29"/>
        <v>281380.30499999999</v>
      </c>
      <c r="T81" s="72">
        <f t="shared" si="29"/>
        <v>19040067.305</v>
      </c>
      <c r="U81" s="72">
        <f t="shared" si="29"/>
        <v>0</v>
      </c>
      <c r="V81" s="72">
        <f t="shared" si="29"/>
        <v>0</v>
      </c>
      <c r="W81" s="72">
        <f t="shared" si="29"/>
        <v>0</v>
      </c>
      <c r="X81" s="72">
        <f t="shared" si="29"/>
        <v>0</v>
      </c>
      <c r="Y81" s="72">
        <f t="shared" si="29"/>
        <v>0</v>
      </c>
      <c r="Z81" s="72">
        <f t="shared" si="29"/>
        <v>0</v>
      </c>
      <c r="AA81" s="72">
        <f t="shared" si="27"/>
        <v>0</v>
      </c>
      <c r="AB81" s="72">
        <f t="shared" si="27"/>
        <v>0</v>
      </c>
      <c r="AC81" s="72">
        <f t="shared" si="27"/>
        <v>0</v>
      </c>
      <c r="AD81" s="72">
        <f t="shared" si="27"/>
        <v>0</v>
      </c>
      <c r="AE81" s="72">
        <f t="shared" si="27"/>
        <v>0</v>
      </c>
      <c r="AF81" s="72">
        <f t="shared" si="27"/>
        <v>0</v>
      </c>
      <c r="AG81" s="72">
        <f t="shared" si="27"/>
        <v>0</v>
      </c>
      <c r="AH81" s="72">
        <f t="shared" si="27"/>
        <v>0</v>
      </c>
      <c r="AI81" s="72">
        <f t="shared" si="27"/>
        <v>0</v>
      </c>
      <c r="AJ81" s="72">
        <f t="shared" si="27"/>
        <v>0</v>
      </c>
      <c r="AK81" s="72">
        <f t="shared" si="27"/>
        <v>0</v>
      </c>
      <c r="AL81" s="72">
        <f t="shared" si="27"/>
        <v>0</v>
      </c>
      <c r="AM81" s="72">
        <f t="shared" si="27"/>
        <v>0</v>
      </c>
      <c r="AN81" s="72">
        <f t="shared" si="27"/>
        <v>0</v>
      </c>
      <c r="AO81" s="72">
        <f t="shared" si="27"/>
        <v>0</v>
      </c>
      <c r="AP81" s="72">
        <f t="shared" si="27"/>
        <v>0</v>
      </c>
      <c r="AQ81" s="72">
        <f t="shared" si="28"/>
        <v>0</v>
      </c>
      <c r="AR81" s="72">
        <f t="shared" si="25"/>
        <v>0</v>
      </c>
      <c r="AS81" s="72">
        <f t="shared" si="25"/>
        <v>0</v>
      </c>
      <c r="AT81" s="72">
        <f t="shared" si="25"/>
        <v>0</v>
      </c>
      <c r="AU81" s="72">
        <f t="shared" si="25"/>
        <v>0</v>
      </c>
      <c r="AV81" s="72">
        <f t="shared" si="25"/>
        <v>0</v>
      </c>
      <c r="AW81" s="72">
        <f t="shared" si="25"/>
        <v>0</v>
      </c>
      <c r="AX81" s="72">
        <f t="shared" si="25"/>
        <v>0</v>
      </c>
      <c r="AY81" s="72">
        <f t="shared" si="25"/>
        <v>0</v>
      </c>
    </row>
    <row r="82" spans="1:51" x14ac:dyDescent="0.35">
      <c r="A82" s="54">
        <f>PortfolioSummary!A81</f>
        <v>15</v>
      </c>
      <c r="B82" t="str">
        <f>PortfolioSummary!B81</f>
        <v>SI Bonds</v>
      </c>
      <c r="C82">
        <f>PortfolioSummary!C81</f>
        <v>78</v>
      </c>
      <c r="D82">
        <f ca="1">PortfolioSummary!D81</f>
        <v>2022</v>
      </c>
      <c r="E82" s="82">
        <f>PortfolioSummary!E81</f>
        <v>0.03</v>
      </c>
      <c r="F82">
        <f>PortfolioSummary!F81</f>
        <v>2028</v>
      </c>
      <c r="G82" s="55">
        <f>PortfolioSummary!G81</f>
        <v>18758687</v>
      </c>
      <c r="H82" s="65">
        <f>PortfolioSummary!H81</f>
        <v>5.5</v>
      </c>
      <c r="J82" s="3">
        <f t="shared" si="26"/>
        <v>4.9031977233341397</v>
      </c>
      <c r="L82" s="72">
        <f t="shared" si="29"/>
        <v>281380.30499999999</v>
      </c>
      <c r="M82" s="72">
        <f t="shared" si="29"/>
        <v>281380.30499999999</v>
      </c>
      <c r="N82" s="72">
        <f t="shared" si="29"/>
        <v>281380.30499999999</v>
      </c>
      <c r="O82" s="72">
        <f t="shared" si="29"/>
        <v>281380.30499999999</v>
      </c>
      <c r="P82" s="72">
        <f t="shared" si="29"/>
        <v>281380.30499999999</v>
      </c>
      <c r="Q82" s="72">
        <f t="shared" si="29"/>
        <v>281380.30499999999</v>
      </c>
      <c r="R82" s="72">
        <f t="shared" si="29"/>
        <v>281380.30499999999</v>
      </c>
      <c r="S82" s="72">
        <f t="shared" si="29"/>
        <v>281380.30499999999</v>
      </c>
      <c r="T82" s="72">
        <f t="shared" si="29"/>
        <v>281380.30499999999</v>
      </c>
      <c r="U82" s="72">
        <f t="shared" si="29"/>
        <v>281380.30499999999</v>
      </c>
      <c r="V82" s="72">
        <f t="shared" si="29"/>
        <v>19040067.305</v>
      </c>
      <c r="W82" s="72">
        <f t="shared" si="29"/>
        <v>0</v>
      </c>
      <c r="X82" s="72">
        <f t="shared" si="29"/>
        <v>0</v>
      </c>
      <c r="Y82" s="72">
        <f t="shared" si="29"/>
        <v>0</v>
      </c>
      <c r="Z82" s="72">
        <f t="shared" si="29"/>
        <v>0</v>
      </c>
      <c r="AA82" s="72">
        <f t="shared" si="27"/>
        <v>0</v>
      </c>
      <c r="AB82" s="72">
        <f t="shared" si="27"/>
        <v>0</v>
      </c>
      <c r="AC82" s="72">
        <f t="shared" si="27"/>
        <v>0</v>
      </c>
      <c r="AD82" s="72">
        <f t="shared" si="27"/>
        <v>0</v>
      </c>
      <c r="AE82" s="72">
        <f t="shared" si="27"/>
        <v>0</v>
      </c>
      <c r="AF82" s="72">
        <f t="shared" si="27"/>
        <v>0</v>
      </c>
      <c r="AG82" s="72">
        <f t="shared" si="27"/>
        <v>0</v>
      </c>
      <c r="AH82" s="72">
        <f t="shared" si="27"/>
        <v>0</v>
      </c>
      <c r="AI82" s="72">
        <f t="shared" si="27"/>
        <v>0</v>
      </c>
      <c r="AJ82" s="72">
        <f t="shared" si="27"/>
        <v>0</v>
      </c>
      <c r="AK82" s="72">
        <f t="shared" si="27"/>
        <v>0</v>
      </c>
      <c r="AL82" s="72">
        <f t="shared" si="27"/>
        <v>0</v>
      </c>
      <c r="AM82" s="72">
        <f t="shared" si="27"/>
        <v>0</v>
      </c>
      <c r="AN82" s="72">
        <f t="shared" si="27"/>
        <v>0</v>
      </c>
      <c r="AO82" s="72">
        <f t="shared" si="27"/>
        <v>0</v>
      </c>
      <c r="AP82" s="72">
        <f t="shared" si="27"/>
        <v>0</v>
      </c>
      <c r="AQ82" s="72">
        <f t="shared" si="28"/>
        <v>0</v>
      </c>
      <c r="AR82" s="72">
        <f t="shared" si="25"/>
        <v>0</v>
      </c>
      <c r="AS82" s="72">
        <f t="shared" si="25"/>
        <v>0</v>
      </c>
      <c r="AT82" s="72">
        <f t="shared" si="25"/>
        <v>0</v>
      </c>
      <c r="AU82" s="72">
        <f t="shared" si="25"/>
        <v>0</v>
      </c>
      <c r="AV82" s="72">
        <f t="shared" si="25"/>
        <v>0</v>
      </c>
      <c r="AW82" s="72">
        <f t="shared" si="25"/>
        <v>0</v>
      </c>
      <c r="AX82" s="72">
        <f t="shared" si="25"/>
        <v>0</v>
      </c>
      <c r="AY82" s="72">
        <f t="shared" si="25"/>
        <v>0</v>
      </c>
    </row>
    <row r="83" spans="1:51" x14ac:dyDescent="0.35">
      <c r="A83" s="54">
        <f>PortfolioSummary!A82</f>
        <v>15</v>
      </c>
      <c r="B83" t="str">
        <f>PortfolioSummary!B82</f>
        <v>SI Bonds</v>
      </c>
      <c r="C83">
        <f>PortfolioSummary!C82</f>
        <v>79</v>
      </c>
      <c r="D83">
        <f ca="1">PortfolioSummary!D82</f>
        <v>2022</v>
      </c>
      <c r="E83" s="82">
        <f>PortfolioSummary!E82</f>
        <v>0.03</v>
      </c>
      <c r="F83">
        <f>PortfolioSummary!F82</f>
        <v>2029</v>
      </c>
      <c r="G83" s="55">
        <f>PortfolioSummary!G82</f>
        <v>18758686</v>
      </c>
      <c r="H83" s="65">
        <f>PortfolioSummary!H82</f>
        <v>6.5</v>
      </c>
      <c r="J83" s="3">
        <f t="shared" si="26"/>
        <v>5.7061701302118948</v>
      </c>
      <c r="L83" s="72">
        <f t="shared" si="29"/>
        <v>281380.28999999998</v>
      </c>
      <c r="M83" s="72">
        <f t="shared" si="29"/>
        <v>281380.28999999998</v>
      </c>
      <c r="N83" s="72">
        <f t="shared" si="29"/>
        <v>281380.28999999998</v>
      </c>
      <c r="O83" s="72">
        <f t="shared" si="29"/>
        <v>281380.28999999998</v>
      </c>
      <c r="P83" s="72">
        <f t="shared" si="29"/>
        <v>281380.28999999998</v>
      </c>
      <c r="Q83" s="72">
        <f t="shared" si="29"/>
        <v>281380.28999999998</v>
      </c>
      <c r="R83" s="72">
        <f t="shared" si="29"/>
        <v>281380.28999999998</v>
      </c>
      <c r="S83" s="72">
        <f t="shared" si="29"/>
        <v>281380.28999999998</v>
      </c>
      <c r="T83" s="72">
        <f t="shared" si="29"/>
        <v>281380.28999999998</v>
      </c>
      <c r="U83" s="72">
        <f t="shared" si="29"/>
        <v>281380.28999999998</v>
      </c>
      <c r="V83" s="72">
        <f t="shared" si="29"/>
        <v>281380.28999999998</v>
      </c>
      <c r="W83" s="72">
        <f t="shared" si="29"/>
        <v>281380.28999999998</v>
      </c>
      <c r="X83" s="72">
        <f t="shared" si="29"/>
        <v>19040066.289999999</v>
      </c>
      <c r="Y83" s="72">
        <f t="shared" si="29"/>
        <v>0</v>
      </c>
      <c r="Z83" s="72">
        <f t="shared" si="29"/>
        <v>0</v>
      </c>
      <c r="AA83" s="72">
        <f t="shared" si="27"/>
        <v>0</v>
      </c>
      <c r="AB83" s="72">
        <f t="shared" si="27"/>
        <v>0</v>
      </c>
      <c r="AC83" s="72">
        <f t="shared" si="27"/>
        <v>0</v>
      </c>
      <c r="AD83" s="72">
        <f t="shared" si="27"/>
        <v>0</v>
      </c>
      <c r="AE83" s="72">
        <f t="shared" si="27"/>
        <v>0</v>
      </c>
      <c r="AF83" s="72">
        <f t="shared" si="27"/>
        <v>0</v>
      </c>
      <c r="AG83" s="72">
        <f t="shared" si="27"/>
        <v>0</v>
      </c>
      <c r="AH83" s="72">
        <f t="shared" si="27"/>
        <v>0</v>
      </c>
      <c r="AI83" s="72">
        <f t="shared" si="27"/>
        <v>0</v>
      </c>
      <c r="AJ83" s="72">
        <f t="shared" si="27"/>
        <v>0</v>
      </c>
      <c r="AK83" s="72">
        <f t="shared" si="27"/>
        <v>0</v>
      </c>
      <c r="AL83" s="72">
        <f t="shared" si="27"/>
        <v>0</v>
      </c>
      <c r="AM83" s="72">
        <f t="shared" si="27"/>
        <v>0</v>
      </c>
      <c r="AN83" s="72">
        <f t="shared" si="27"/>
        <v>0</v>
      </c>
      <c r="AO83" s="72">
        <f t="shared" si="27"/>
        <v>0</v>
      </c>
      <c r="AP83" s="72">
        <f t="shared" si="27"/>
        <v>0</v>
      </c>
      <c r="AQ83" s="72">
        <f t="shared" si="28"/>
        <v>0</v>
      </c>
      <c r="AR83" s="72">
        <f t="shared" si="28"/>
        <v>0</v>
      </c>
      <c r="AS83" s="72">
        <f t="shared" si="28"/>
        <v>0</v>
      </c>
      <c r="AT83" s="72">
        <f t="shared" si="28"/>
        <v>0</v>
      </c>
      <c r="AU83" s="72">
        <f t="shared" si="28"/>
        <v>0</v>
      </c>
      <c r="AV83" s="72">
        <f t="shared" si="28"/>
        <v>0</v>
      </c>
      <c r="AW83" s="72">
        <f t="shared" si="28"/>
        <v>0</v>
      </c>
      <c r="AX83" s="72">
        <f t="shared" si="28"/>
        <v>0</v>
      </c>
      <c r="AY83" s="72">
        <f t="shared" si="28"/>
        <v>0</v>
      </c>
    </row>
    <row r="84" spans="1:51" x14ac:dyDescent="0.35">
      <c r="A84" s="54">
        <f>PortfolioSummary!A83</f>
        <v>15</v>
      </c>
      <c r="B84" t="str">
        <f>PortfolioSummary!B83</f>
        <v>SI Bonds</v>
      </c>
      <c r="C84">
        <f>PortfolioSummary!C83</f>
        <v>80</v>
      </c>
      <c r="D84">
        <f ca="1">PortfolioSummary!D83</f>
        <v>2022</v>
      </c>
      <c r="E84" s="82">
        <f>PortfolioSummary!E83</f>
        <v>0.03</v>
      </c>
      <c r="F84">
        <f>PortfolioSummary!F83</f>
        <v>2030</v>
      </c>
      <c r="G84" s="55">
        <f>PortfolioSummary!G83</f>
        <v>18758685</v>
      </c>
      <c r="H84" s="65">
        <f>PortfolioSummary!H83</f>
        <v>7.5</v>
      </c>
      <c r="J84" s="3">
        <f t="shared" si="26"/>
        <v>6.4829871916511506</v>
      </c>
      <c r="L84" s="72">
        <f t="shared" si="29"/>
        <v>281380.27499999997</v>
      </c>
      <c r="M84" s="72">
        <f t="shared" si="29"/>
        <v>281380.27499999997</v>
      </c>
      <c r="N84" s="72">
        <f t="shared" si="29"/>
        <v>281380.27499999997</v>
      </c>
      <c r="O84" s="72">
        <f t="shared" si="29"/>
        <v>281380.27499999997</v>
      </c>
      <c r="P84" s="72">
        <f t="shared" si="29"/>
        <v>281380.27499999997</v>
      </c>
      <c r="Q84" s="72">
        <f t="shared" si="29"/>
        <v>281380.27499999997</v>
      </c>
      <c r="R84" s="72">
        <f t="shared" si="29"/>
        <v>281380.27499999997</v>
      </c>
      <c r="S84" s="72">
        <f t="shared" si="29"/>
        <v>281380.27499999997</v>
      </c>
      <c r="T84" s="72">
        <f t="shared" si="29"/>
        <v>281380.27499999997</v>
      </c>
      <c r="U84" s="72">
        <f t="shared" si="29"/>
        <v>281380.27499999997</v>
      </c>
      <c r="V84" s="72">
        <f t="shared" si="29"/>
        <v>281380.27499999997</v>
      </c>
      <c r="W84" s="72">
        <f t="shared" si="29"/>
        <v>281380.27499999997</v>
      </c>
      <c r="X84" s="72">
        <f t="shared" si="29"/>
        <v>281380.27499999997</v>
      </c>
      <c r="Y84" s="72">
        <f t="shared" si="29"/>
        <v>281380.27499999997</v>
      </c>
      <c r="Z84" s="72">
        <f t="shared" si="29"/>
        <v>19040065.274999999</v>
      </c>
      <c r="AA84" s="72">
        <f t="shared" si="27"/>
        <v>0</v>
      </c>
      <c r="AB84" s="72">
        <f t="shared" si="27"/>
        <v>0</v>
      </c>
      <c r="AC84" s="72">
        <f t="shared" si="27"/>
        <v>0</v>
      </c>
      <c r="AD84" s="72">
        <f t="shared" si="27"/>
        <v>0</v>
      </c>
      <c r="AE84" s="72">
        <f t="shared" si="27"/>
        <v>0</v>
      </c>
      <c r="AF84" s="72">
        <f t="shared" si="27"/>
        <v>0</v>
      </c>
      <c r="AG84" s="72">
        <f t="shared" si="27"/>
        <v>0</v>
      </c>
      <c r="AH84" s="72">
        <f t="shared" si="27"/>
        <v>0</v>
      </c>
      <c r="AI84" s="72">
        <f t="shared" si="27"/>
        <v>0</v>
      </c>
      <c r="AJ84" s="72">
        <f t="shared" si="27"/>
        <v>0</v>
      </c>
      <c r="AK84" s="72">
        <f t="shared" si="27"/>
        <v>0</v>
      </c>
      <c r="AL84" s="72">
        <f t="shared" si="27"/>
        <v>0</v>
      </c>
      <c r="AM84" s="72">
        <f t="shared" si="27"/>
        <v>0</v>
      </c>
      <c r="AN84" s="72">
        <f t="shared" si="27"/>
        <v>0</v>
      </c>
      <c r="AO84" s="72">
        <f t="shared" si="27"/>
        <v>0</v>
      </c>
      <c r="AP84" s="72">
        <f t="shared" ref="AP84:AY95" si="30">$G84*$E84/2*IF(AP$1&lt;=$H84, 1, 0)+$G84*IF(AP$1=$H84, 1, 0)</f>
        <v>0</v>
      </c>
      <c r="AQ84" s="72">
        <f t="shared" si="28"/>
        <v>0</v>
      </c>
      <c r="AR84" s="72">
        <f t="shared" si="28"/>
        <v>0</v>
      </c>
      <c r="AS84" s="72">
        <f t="shared" si="28"/>
        <v>0</v>
      </c>
      <c r="AT84" s="72">
        <f t="shared" si="28"/>
        <v>0</v>
      </c>
      <c r="AU84" s="72">
        <f t="shared" si="28"/>
        <v>0</v>
      </c>
      <c r="AV84" s="72">
        <f t="shared" si="28"/>
        <v>0</v>
      </c>
      <c r="AW84" s="72">
        <f t="shared" si="28"/>
        <v>0</v>
      </c>
      <c r="AX84" s="72">
        <f t="shared" si="28"/>
        <v>0</v>
      </c>
      <c r="AY84" s="72">
        <f t="shared" si="28"/>
        <v>0</v>
      </c>
    </row>
    <row r="85" spans="1:51" x14ac:dyDescent="0.35">
      <c r="A85" s="54">
        <f>PortfolioSummary!A84</f>
        <v>15</v>
      </c>
      <c r="B85" t="str">
        <f>PortfolioSummary!B84</f>
        <v>SI Bonds</v>
      </c>
      <c r="C85">
        <f>PortfolioSummary!C84</f>
        <v>81</v>
      </c>
      <c r="D85">
        <f ca="1">PortfolioSummary!D84</f>
        <v>2022</v>
      </c>
      <c r="E85" s="82">
        <f>PortfolioSummary!E84</f>
        <v>0.03</v>
      </c>
      <c r="F85">
        <f>PortfolioSummary!F84</f>
        <v>2031</v>
      </c>
      <c r="G85" s="55">
        <f>PortfolioSummary!G84</f>
        <v>18758685</v>
      </c>
      <c r="H85" s="65">
        <f>PortfolioSummary!H84</f>
        <v>8.5</v>
      </c>
      <c r="J85" s="3">
        <f t="shared" si="26"/>
        <v>7.2341239506117985</v>
      </c>
      <c r="L85" s="72">
        <f t="shared" si="29"/>
        <v>281380.27499999997</v>
      </c>
      <c r="M85" s="72">
        <f t="shared" si="29"/>
        <v>281380.27499999997</v>
      </c>
      <c r="N85" s="72">
        <f t="shared" si="29"/>
        <v>281380.27499999997</v>
      </c>
      <c r="O85" s="72">
        <f t="shared" si="29"/>
        <v>281380.27499999997</v>
      </c>
      <c r="P85" s="72">
        <f t="shared" si="29"/>
        <v>281380.27499999997</v>
      </c>
      <c r="Q85" s="72">
        <f t="shared" si="29"/>
        <v>281380.27499999997</v>
      </c>
      <c r="R85" s="72">
        <f t="shared" si="29"/>
        <v>281380.27499999997</v>
      </c>
      <c r="S85" s="72">
        <f t="shared" si="29"/>
        <v>281380.27499999997</v>
      </c>
      <c r="T85" s="72">
        <f t="shared" si="29"/>
        <v>281380.27499999997</v>
      </c>
      <c r="U85" s="72">
        <f t="shared" si="29"/>
        <v>281380.27499999997</v>
      </c>
      <c r="V85" s="72">
        <f t="shared" si="29"/>
        <v>281380.27499999997</v>
      </c>
      <c r="W85" s="72">
        <f t="shared" si="29"/>
        <v>281380.27499999997</v>
      </c>
      <c r="X85" s="72">
        <f t="shared" si="29"/>
        <v>281380.27499999997</v>
      </c>
      <c r="Y85" s="72">
        <f t="shared" si="29"/>
        <v>281380.27499999997</v>
      </c>
      <c r="Z85" s="72">
        <f t="shared" si="29"/>
        <v>281380.27499999997</v>
      </c>
      <c r="AA85" s="72">
        <f t="shared" si="29"/>
        <v>281380.27499999997</v>
      </c>
      <c r="AB85" s="72">
        <f t="shared" ref="AB85:AO95" si="31">$G85*$E85/2*IF(AB$1&lt;=$H85, 1, 0)+$G85*IF(AB$1=$H85, 1, 0)</f>
        <v>19040065.274999999</v>
      </c>
      <c r="AC85" s="72">
        <f t="shared" si="31"/>
        <v>0</v>
      </c>
      <c r="AD85" s="72">
        <f t="shared" si="31"/>
        <v>0</v>
      </c>
      <c r="AE85" s="72">
        <f t="shared" si="31"/>
        <v>0</v>
      </c>
      <c r="AF85" s="72">
        <f t="shared" si="31"/>
        <v>0</v>
      </c>
      <c r="AG85" s="72">
        <f t="shared" si="31"/>
        <v>0</v>
      </c>
      <c r="AH85" s="72">
        <f t="shared" si="31"/>
        <v>0</v>
      </c>
      <c r="AI85" s="72">
        <f t="shared" si="31"/>
        <v>0</v>
      </c>
      <c r="AJ85" s="72">
        <f t="shared" si="31"/>
        <v>0</v>
      </c>
      <c r="AK85" s="72">
        <f t="shared" si="31"/>
        <v>0</v>
      </c>
      <c r="AL85" s="72">
        <f t="shared" si="31"/>
        <v>0</v>
      </c>
      <c r="AM85" s="72">
        <f t="shared" si="31"/>
        <v>0</v>
      </c>
      <c r="AN85" s="72">
        <f t="shared" si="31"/>
        <v>0</v>
      </c>
      <c r="AO85" s="72">
        <f t="shared" si="31"/>
        <v>0</v>
      </c>
      <c r="AP85" s="72">
        <f t="shared" si="30"/>
        <v>0</v>
      </c>
      <c r="AQ85" s="72">
        <f t="shared" si="30"/>
        <v>0</v>
      </c>
      <c r="AR85" s="72">
        <f t="shared" si="30"/>
        <v>0</v>
      </c>
      <c r="AS85" s="72">
        <f t="shared" si="30"/>
        <v>0</v>
      </c>
      <c r="AT85" s="72">
        <f t="shared" si="30"/>
        <v>0</v>
      </c>
      <c r="AU85" s="72">
        <f t="shared" si="30"/>
        <v>0</v>
      </c>
      <c r="AV85" s="72">
        <f t="shared" si="30"/>
        <v>0</v>
      </c>
      <c r="AW85" s="72">
        <f t="shared" si="30"/>
        <v>0</v>
      </c>
      <c r="AX85" s="72">
        <f t="shared" si="30"/>
        <v>0</v>
      </c>
      <c r="AY85" s="72">
        <f t="shared" si="30"/>
        <v>0</v>
      </c>
    </row>
    <row r="86" spans="1:51" x14ac:dyDescent="0.35">
      <c r="A86" s="54">
        <f>PortfolioSummary!A85</f>
        <v>15</v>
      </c>
      <c r="B86" t="str">
        <f>PortfolioSummary!B85</f>
        <v>SI Bonds</v>
      </c>
      <c r="C86">
        <f>PortfolioSummary!C85</f>
        <v>82</v>
      </c>
      <c r="D86">
        <f ca="1">PortfolioSummary!D85</f>
        <v>2022</v>
      </c>
      <c r="E86" s="82">
        <f>PortfolioSummary!E85</f>
        <v>0.03</v>
      </c>
      <c r="F86">
        <f>PortfolioSummary!F85</f>
        <v>2032</v>
      </c>
      <c r="G86" s="55">
        <f>PortfolioSummary!G85</f>
        <v>18758685</v>
      </c>
      <c r="H86" s="65">
        <f>PortfolioSummary!H85</f>
        <v>9.5</v>
      </c>
      <c r="J86" s="3">
        <f t="shared" si="26"/>
        <v>7.9600716449842688</v>
      </c>
      <c r="L86" s="72">
        <f t="shared" ref="L86:AA95" si="32">$G86*$E86/2*IF(L$1&lt;=$H86, 1, 0)+$G86*IF(L$1=$H86, 1, 0)</f>
        <v>281380.27499999997</v>
      </c>
      <c r="M86" s="72">
        <f t="shared" si="32"/>
        <v>281380.27499999997</v>
      </c>
      <c r="N86" s="72">
        <f t="shared" si="32"/>
        <v>281380.27499999997</v>
      </c>
      <c r="O86" s="72">
        <f t="shared" si="32"/>
        <v>281380.27499999997</v>
      </c>
      <c r="P86" s="72">
        <f t="shared" si="32"/>
        <v>281380.27499999997</v>
      </c>
      <c r="Q86" s="72">
        <f t="shared" si="32"/>
        <v>281380.27499999997</v>
      </c>
      <c r="R86" s="72">
        <f t="shared" si="32"/>
        <v>281380.27499999997</v>
      </c>
      <c r="S86" s="72">
        <f t="shared" si="32"/>
        <v>281380.27499999997</v>
      </c>
      <c r="T86" s="72">
        <f t="shared" si="32"/>
        <v>281380.27499999997</v>
      </c>
      <c r="U86" s="72">
        <f t="shared" si="32"/>
        <v>281380.27499999997</v>
      </c>
      <c r="V86" s="72">
        <f t="shared" si="32"/>
        <v>281380.27499999997</v>
      </c>
      <c r="W86" s="72">
        <f t="shared" si="32"/>
        <v>281380.27499999997</v>
      </c>
      <c r="X86" s="72">
        <f t="shared" si="32"/>
        <v>281380.27499999997</v>
      </c>
      <c r="Y86" s="72">
        <f t="shared" si="32"/>
        <v>281380.27499999997</v>
      </c>
      <c r="Z86" s="72">
        <f t="shared" si="32"/>
        <v>281380.27499999997</v>
      </c>
      <c r="AA86" s="72">
        <f t="shared" si="32"/>
        <v>281380.27499999997</v>
      </c>
      <c r="AB86" s="72">
        <f t="shared" si="31"/>
        <v>281380.27499999997</v>
      </c>
      <c r="AC86" s="72">
        <f t="shared" si="31"/>
        <v>281380.27499999997</v>
      </c>
      <c r="AD86" s="72">
        <f t="shared" si="31"/>
        <v>19040065.274999999</v>
      </c>
      <c r="AE86" s="72">
        <f t="shared" si="31"/>
        <v>0</v>
      </c>
      <c r="AF86" s="72">
        <f t="shared" si="31"/>
        <v>0</v>
      </c>
      <c r="AG86" s="72">
        <f t="shared" si="31"/>
        <v>0</v>
      </c>
      <c r="AH86" s="72">
        <f t="shared" si="31"/>
        <v>0</v>
      </c>
      <c r="AI86" s="72">
        <f t="shared" si="31"/>
        <v>0</v>
      </c>
      <c r="AJ86" s="72">
        <f t="shared" si="31"/>
        <v>0</v>
      </c>
      <c r="AK86" s="72">
        <f t="shared" si="31"/>
        <v>0</v>
      </c>
      <c r="AL86" s="72">
        <f t="shared" si="31"/>
        <v>0</v>
      </c>
      <c r="AM86" s="72">
        <f t="shared" si="31"/>
        <v>0</v>
      </c>
      <c r="AN86" s="72">
        <f t="shared" si="31"/>
        <v>0</v>
      </c>
      <c r="AO86" s="72">
        <f t="shared" si="31"/>
        <v>0</v>
      </c>
      <c r="AP86" s="72">
        <f t="shared" si="30"/>
        <v>0</v>
      </c>
      <c r="AQ86" s="72">
        <f t="shared" si="30"/>
        <v>0</v>
      </c>
      <c r="AR86" s="72">
        <f t="shared" si="30"/>
        <v>0</v>
      </c>
      <c r="AS86" s="72">
        <f t="shared" si="30"/>
        <v>0</v>
      </c>
      <c r="AT86" s="72">
        <f t="shared" si="30"/>
        <v>0</v>
      </c>
      <c r="AU86" s="72">
        <f t="shared" si="30"/>
        <v>0</v>
      </c>
      <c r="AV86" s="72">
        <f t="shared" si="30"/>
        <v>0</v>
      </c>
      <c r="AW86" s="72">
        <f t="shared" si="30"/>
        <v>0</v>
      </c>
      <c r="AX86" s="72">
        <f t="shared" si="30"/>
        <v>0</v>
      </c>
      <c r="AY86" s="72">
        <f t="shared" si="30"/>
        <v>0</v>
      </c>
    </row>
    <row r="87" spans="1:51" x14ac:dyDescent="0.35">
      <c r="A87" s="54">
        <f>PortfolioSummary!A86</f>
        <v>15</v>
      </c>
      <c r="B87" t="str">
        <f>PortfolioSummary!B86</f>
        <v>SI Bonds</v>
      </c>
      <c r="C87">
        <f>PortfolioSummary!C86</f>
        <v>83</v>
      </c>
      <c r="D87">
        <f ca="1">PortfolioSummary!D86</f>
        <v>2022</v>
      </c>
      <c r="E87" s="82">
        <f>PortfolioSummary!E86</f>
        <v>0.03</v>
      </c>
      <c r="F87">
        <f>PortfolioSummary!F86</f>
        <v>2033</v>
      </c>
      <c r="G87" s="55">
        <f>PortfolioSummary!G86</f>
        <v>18758686</v>
      </c>
      <c r="H87" s="65">
        <f>PortfolioSummary!H86</f>
        <v>10.5</v>
      </c>
      <c r="J87" s="3">
        <f t="shared" si="26"/>
        <v>8.6613357482013331</v>
      </c>
      <c r="L87" s="72">
        <f t="shared" si="32"/>
        <v>281380.28999999998</v>
      </c>
      <c r="M87" s="72">
        <f t="shared" si="32"/>
        <v>281380.28999999998</v>
      </c>
      <c r="N87" s="72">
        <f t="shared" si="32"/>
        <v>281380.28999999998</v>
      </c>
      <c r="O87" s="72">
        <f t="shared" si="32"/>
        <v>281380.28999999998</v>
      </c>
      <c r="P87" s="72">
        <f t="shared" si="32"/>
        <v>281380.28999999998</v>
      </c>
      <c r="Q87" s="72">
        <f t="shared" si="32"/>
        <v>281380.28999999998</v>
      </c>
      <c r="R87" s="72">
        <f t="shared" si="32"/>
        <v>281380.28999999998</v>
      </c>
      <c r="S87" s="72">
        <f t="shared" si="32"/>
        <v>281380.28999999998</v>
      </c>
      <c r="T87" s="72">
        <f t="shared" si="32"/>
        <v>281380.28999999998</v>
      </c>
      <c r="U87" s="72">
        <f t="shared" si="32"/>
        <v>281380.28999999998</v>
      </c>
      <c r="V87" s="72">
        <f t="shared" si="32"/>
        <v>281380.28999999998</v>
      </c>
      <c r="W87" s="72">
        <f t="shared" si="32"/>
        <v>281380.28999999998</v>
      </c>
      <c r="X87" s="72">
        <f t="shared" si="32"/>
        <v>281380.28999999998</v>
      </c>
      <c r="Y87" s="72">
        <f t="shared" si="32"/>
        <v>281380.28999999998</v>
      </c>
      <c r="Z87" s="72">
        <f t="shared" si="32"/>
        <v>281380.28999999998</v>
      </c>
      <c r="AA87" s="72">
        <f t="shared" si="32"/>
        <v>281380.28999999998</v>
      </c>
      <c r="AB87" s="72">
        <f t="shared" si="31"/>
        <v>281380.28999999998</v>
      </c>
      <c r="AC87" s="72">
        <f t="shared" si="31"/>
        <v>281380.28999999998</v>
      </c>
      <c r="AD87" s="72">
        <f t="shared" si="31"/>
        <v>281380.28999999998</v>
      </c>
      <c r="AE87" s="72">
        <f t="shared" si="31"/>
        <v>281380.28999999998</v>
      </c>
      <c r="AF87" s="72">
        <f t="shared" si="31"/>
        <v>19040066.289999999</v>
      </c>
      <c r="AG87" s="72">
        <f t="shared" si="31"/>
        <v>0</v>
      </c>
      <c r="AH87" s="72">
        <f t="shared" si="31"/>
        <v>0</v>
      </c>
      <c r="AI87" s="72">
        <f t="shared" si="31"/>
        <v>0</v>
      </c>
      <c r="AJ87" s="72">
        <f t="shared" si="31"/>
        <v>0</v>
      </c>
      <c r="AK87" s="72">
        <f t="shared" si="31"/>
        <v>0</v>
      </c>
      <c r="AL87" s="72">
        <f t="shared" si="31"/>
        <v>0</v>
      </c>
      <c r="AM87" s="72">
        <f t="shared" si="31"/>
        <v>0</v>
      </c>
      <c r="AN87" s="72">
        <f t="shared" si="31"/>
        <v>0</v>
      </c>
      <c r="AO87" s="72">
        <f t="shared" si="31"/>
        <v>0</v>
      </c>
      <c r="AP87" s="72">
        <f t="shared" si="30"/>
        <v>0</v>
      </c>
      <c r="AQ87" s="72">
        <f t="shared" si="30"/>
        <v>0</v>
      </c>
      <c r="AR87" s="72">
        <f t="shared" si="30"/>
        <v>0</v>
      </c>
      <c r="AS87" s="72">
        <f t="shared" si="30"/>
        <v>0</v>
      </c>
      <c r="AT87" s="72">
        <f t="shared" si="30"/>
        <v>0</v>
      </c>
      <c r="AU87" s="72">
        <f t="shared" si="30"/>
        <v>0</v>
      </c>
      <c r="AV87" s="72">
        <f t="shared" si="30"/>
        <v>0</v>
      </c>
      <c r="AW87" s="72">
        <f t="shared" si="30"/>
        <v>0</v>
      </c>
      <c r="AX87" s="72">
        <f t="shared" si="30"/>
        <v>0</v>
      </c>
      <c r="AY87" s="72">
        <f t="shared" si="30"/>
        <v>0</v>
      </c>
    </row>
    <row r="88" spans="1:51" x14ac:dyDescent="0.35">
      <c r="A88" s="54">
        <f>PortfolioSummary!A87</f>
        <v>16</v>
      </c>
      <c r="B88" t="str">
        <f>PortfolioSummary!B87</f>
        <v>SI Bonds</v>
      </c>
      <c r="C88">
        <f>PortfolioSummary!C87</f>
        <v>84</v>
      </c>
      <c r="D88">
        <f ca="1">PortfolioSummary!D87</f>
        <v>2022</v>
      </c>
      <c r="E88" s="82">
        <f>PortfolioSummary!E87</f>
        <v>0.03</v>
      </c>
      <c r="F88">
        <f>PortfolioSummary!F87</f>
        <v>2034</v>
      </c>
      <c r="G88" s="55">
        <f>PortfolioSummary!G87</f>
        <v>1492253</v>
      </c>
      <c r="H88" s="65">
        <f>PortfolioSummary!H87</f>
        <v>11.5</v>
      </c>
      <c r="J88" s="3">
        <f t="shared" si="26"/>
        <v>9.3384340676275208</v>
      </c>
      <c r="L88" s="72">
        <f t="shared" si="32"/>
        <v>22383.794999999998</v>
      </c>
      <c r="M88" s="72">
        <f t="shared" si="32"/>
        <v>22383.794999999998</v>
      </c>
      <c r="N88" s="72">
        <f t="shared" si="32"/>
        <v>22383.794999999998</v>
      </c>
      <c r="O88" s="72">
        <f t="shared" si="32"/>
        <v>22383.794999999998</v>
      </c>
      <c r="P88" s="72">
        <f t="shared" si="32"/>
        <v>22383.794999999998</v>
      </c>
      <c r="Q88" s="72">
        <f t="shared" si="32"/>
        <v>22383.794999999998</v>
      </c>
      <c r="R88" s="72">
        <f t="shared" si="32"/>
        <v>22383.794999999998</v>
      </c>
      <c r="S88" s="72">
        <f t="shared" si="32"/>
        <v>22383.794999999998</v>
      </c>
      <c r="T88" s="72">
        <f t="shared" si="32"/>
        <v>22383.794999999998</v>
      </c>
      <c r="U88" s="72">
        <f t="shared" si="32"/>
        <v>22383.794999999998</v>
      </c>
      <c r="V88" s="72">
        <f t="shared" si="32"/>
        <v>22383.794999999998</v>
      </c>
      <c r="W88" s="72">
        <f t="shared" si="32"/>
        <v>22383.794999999998</v>
      </c>
      <c r="X88" s="72">
        <f t="shared" si="32"/>
        <v>22383.794999999998</v>
      </c>
      <c r="Y88" s="72">
        <f t="shared" si="32"/>
        <v>22383.794999999998</v>
      </c>
      <c r="Z88" s="72">
        <f t="shared" si="32"/>
        <v>22383.794999999998</v>
      </c>
      <c r="AA88" s="72">
        <f t="shared" si="32"/>
        <v>22383.794999999998</v>
      </c>
      <c r="AB88" s="72">
        <f t="shared" si="31"/>
        <v>22383.794999999998</v>
      </c>
      <c r="AC88" s="72">
        <f t="shared" si="31"/>
        <v>22383.794999999998</v>
      </c>
      <c r="AD88" s="72">
        <f t="shared" si="31"/>
        <v>22383.794999999998</v>
      </c>
      <c r="AE88" s="72">
        <f t="shared" si="31"/>
        <v>22383.794999999998</v>
      </c>
      <c r="AF88" s="72">
        <f t="shared" si="31"/>
        <v>22383.794999999998</v>
      </c>
      <c r="AG88" s="72">
        <f t="shared" si="31"/>
        <v>22383.794999999998</v>
      </c>
      <c r="AH88" s="72">
        <f t="shared" si="31"/>
        <v>1514636.7949999999</v>
      </c>
      <c r="AI88" s="72">
        <f t="shared" si="31"/>
        <v>0</v>
      </c>
      <c r="AJ88" s="72">
        <f t="shared" si="31"/>
        <v>0</v>
      </c>
      <c r="AK88" s="72">
        <f t="shared" si="31"/>
        <v>0</v>
      </c>
      <c r="AL88" s="72">
        <f t="shared" si="31"/>
        <v>0</v>
      </c>
      <c r="AM88" s="72">
        <f t="shared" si="31"/>
        <v>0</v>
      </c>
      <c r="AN88" s="72">
        <f t="shared" si="31"/>
        <v>0</v>
      </c>
      <c r="AO88" s="72">
        <f t="shared" si="31"/>
        <v>0</v>
      </c>
      <c r="AP88" s="72">
        <f t="shared" si="30"/>
        <v>0</v>
      </c>
      <c r="AQ88" s="72">
        <f t="shared" si="30"/>
        <v>0</v>
      </c>
      <c r="AR88" s="72">
        <f t="shared" si="30"/>
        <v>0</v>
      </c>
      <c r="AS88" s="72">
        <f t="shared" si="30"/>
        <v>0</v>
      </c>
      <c r="AT88" s="72">
        <f t="shared" si="30"/>
        <v>0</v>
      </c>
      <c r="AU88" s="72">
        <f t="shared" si="30"/>
        <v>0</v>
      </c>
      <c r="AV88" s="72">
        <f t="shared" si="30"/>
        <v>0</v>
      </c>
      <c r="AW88" s="72">
        <f t="shared" si="30"/>
        <v>0</v>
      </c>
      <c r="AX88" s="72">
        <f t="shared" si="30"/>
        <v>0</v>
      </c>
      <c r="AY88" s="72">
        <f t="shared" si="30"/>
        <v>0</v>
      </c>
    </row>
    <row r="89" spans="1:51" x14ac:dyDescent="0.35">
      <c r="A89" s="54">
        <f>PortfolioSummary!A88</f>
        <v>16</v>
      </c>
      <c r="B89" t="str">
        <f>PortfolioSummary!B88</f>
        <v>SI Bonds</v>
      </c>
      <c r="C89">
        <f>PortfolioSummary!C88</f>
        <v>85</v>
      </c>
      <c r="D89">
        <f ca="1">PortfolioSummary!D88</f>
        <v>2022</v>
      </c>
      <c r="E89" s="82">
        <f>PortfolioSummary!E88</f>
        <v>0.03</v>
      </c>
      <c r="F89">
        <f>PortfolioSummary!F88</f>
        <v>2035</v>
      </c>
      <c r="G89" s="55">
        <f>PortfolioSummary!G88</f>
        <v>1492253</v>
      </c>
      <c r="H89" s="65">
        <f>PortfolioSummary!H88</f>
        <v>12.5</v>
      </c>
      <c r="J89" s="3">
        <f t="shared" si="26"/>
        <v>9.9918949067329557</v>
      </c>
      <c r="L89" s="72">
        <f t="shared" si="32"/>
        <v>22383.794999999998</v>
      </c>
      <c r="M89" s="72">
        <f t="shared" si="32"/>
        <v>22383.794999999998</v>
      </c>
      <c r="N89" s="72">
        <f t="shared" si="32"/>
        <v>22383.794999999998</v>
      </c>
      <c r="O89" s="72">
        <f t="shared" si="32"/>
        <v>22383.794999999998</v>
      </c>
      <c r="P89" s="72">
        <f t="shared" si="32"/>
        <v>22383.794999999998</v>
      </c>
      <c r="Q89" s="72">
        <f t="shared" si="32"/>
        <v>22383.794999999998</v>
      </c>
      <c r="R89" s="72">
        <f t="shared" si="32"/>
        <v>22383.794999999998</v>
      </c>
      <c r="S89" s="72">
        <f t="shared" si="32"/>
        <v>22383.794999999998</v>
      </c>
      <c r="T89" s="72">
        <f t="shared" si="32"/>
        <v>22383.794999999998</v>
      </c>
      <c r="U89" s="72">
        <f t="shared" si="32"/>
        <v>22383.794999999998</v>
      </c>
      <c r="V89" s="72">
        <f t="shared" si="32"/>
        <v>22383.794999999998</v>
      </c>
      <c r="W89" s="72">
        <f t="shared" si="32"/>
        <v>22383.794999999998</v>
      </c>
      <c r="X89" s="72">
        <f t="shared" si="32"/>
        <v>22383.794999999998</v>
      </c>
      <c r="Y89" s="72">
        <f t="shared" si="32"/>
        <v>22383.794999999998</v>
      </c>
      <c r="Z89" s="72">
        <f t="shared" si="32"/>
        <v>22383.794999999998</v>
      </c>
      <c r="AA89" s="72">
        <f t="shared" si="32"/>
        <v>22383.794999999998</v>
      </c>
      <c r="AB89" s="72">
        <f t="shared" si="31"/>
        <v>22383.794999999998</v>
      </c>
      <c r="AC89" s="72">
        <f t="shared" si="31"/>
        <v>22383.794999999998</v>
      </c>
      <c r="AD89" s="72">
        <f t="shared" si="31"/>
        <v>22383.794999999998</v>
      </c>
      <c r="AE89" s="72">
        <f t="shared" si="31"/>
        <v>22383.794999999998</v>
      </c>
      <c r="AF89" s="72">
        <f t="shared" si="31"/>
        <v>22383.794999999998</v>
      </c>
      <c r="AG89" s="72">
        <f t="shared" si="31"/>
        <v>22383.794999999998</v>
      </c>
      <c r="AH89" s="72">
        <f t="shared" si="31"/>
        <v>22383.794999999998</v>
      </c>
      <c r="AI89" s="72">
        <f t="shared" si="31"/>
        <v>22383.794999999998</v>
      </c>
      <c r="AJ89" s="72">
        <f t="shared" si="31"/>
        <v>1514636.7949999999</v>
      </c>
      <c r="AK89" s="72">
        <f t="shared" si="31"/>
        <v>0</v>
      </c>
      <c r="AL89" s="72">
        <f t="shared" si="31"/>
        <v>0</v>
      </c>
      <c r="AM89" s="72">
        <f t="shared" si="31"/>
        <v>0</v>
      </c>
      <c r="AN89" s="72">
        <f t="shared" si="31"/>
        <v>0</v>
      </c>
      <c r="AO89" s="72">
        <f t="shared" si="31"/>
        <v>0</v>
      </c>
      <c r="AP89" s="72">
        <f t="shared" si="30"/>
        <v>0</v>
      </c>
      <c r="AQ89" s="72">
        <f t="shared" si="30"/>
        <v>0</v>
      </c>
      <c r="AR89" s="72">
        <f t="shared" si="30"/>
        <v>0</v>
      </c>
      <c r="AS89" s="72">
        <f t="shared" si="30"/>
        <v>0</v>
      </c>
      <c r="AT89" s="72">
        <f t="shared" si="30"/>
        <v>0</v>
      </c>
      <c r="AU89" s="72">
        <f t="shared" si="30"/>
        <v>0</v>
      </c>
      <c r="AV89" s="72">
        <f t="shared" si="30"/>
        <v>0</v>
      </c>
      <c r="AW89" s="72">
        <f t="shared" si="30"/>
        <v>0</v>
      </c>
      <c r="AX89" s="72">
        <f t="shared" si="30"/>
        <v>0</v>
      </c>
      <c r="AY89" s="72">
        <f t="shared" si="30"/>
        <v>0</v>
      </c>
    </row>
    <row r="90" spans="1:51" x14ac:dyDescent="0.35">
      <c r="A90" s="54">
        <f>PortfolioSummary!A89</f>
        <v>16</v>
      </c>
      <c r="B90" t="str">
        <f>PortfolioSummary!B89</f>
        <v>SI Bonds</v>
      </c>
      <c r="C90">
        <f>PortfolioSummary!C89</f>
        <v>86</v>
      </c>
      <c r="D90">
        <f ca="1">PortfolioSummary!D89</f>
        <v>2022</v>
      </c>
      <c r="E90" s="82">
        <f>PortfolioSummary!E89</f>
        <v>0.03</v>
      </c>
      <c r="F90">
        <f>PortfolioSummary!F89</f>
        <v>2036</v>
      </c>
      <c r="G90" s="55">
        <f>PortfolioSummary!G89</f>
        <v>1492254</v>
      </c>
      <c r="H90" s="65">
        <f>PortfolioSummary!H89</f>
        <v>13.5</v>
      </c>
      <c r="J90" s="3">
        <f t="shared" si="26"/>
        <v>10.622255296173114</v>
      </c>
      <c r="L90" s="72">
        <f t="shared" si="32"/>
        <v>22383.809999999998</v>
      </c>
      <c r="M90" s="72">
        <f t="shared" si="32"/>
        <v>22383.809999999998</v>
      </c>
      <c r="N90" s="72">
        <f t="shared" si="32"/>
        <v>22383.809999999998</v>
      </c>
      <c r="O90" s="72">
        <f t="shared" si="32"/>
        <v>22383.809999999998</v>
      </c>
      <c r="P90" s="72">
        <f t="shared" si="32"/>
        <v>22383.809999999998</v>
      </c>
      <c r="Q90" s="72">
        <f t="shared" si="32"/>
        <v>22383.809999999998</v>
      </c>
      <c r="R90" s="72">
        <f t="shared" si="32"/>
        <v>22383.809999999998</v>
      </c>
      <c r="S90" s="72">
        <f t="shared" si="32"/>
        <v>22383.809999999998</v>
      </c>
      <c r="T90" s="72">
        <f t="shared" si="32"/>
        <v>22383.809999999998</v>
      </c>
      <c r="U90" s="72">
        <f t="shared" si="32"/>
        <v>22383.809999999998</v>
      </c>
      <c r="V90" s="72">
        <f t="shared" si="32"/>
        <v>22383.809999999998</v>
      </c>
      <c r="W90" s="72">
        <f t="shared" si="32"/>
        <v>22383.809999999998</v>
      </c>
      <c r="X90" s="72">
        <f t="shared" si="32"/>
        <v>22383.809999999998</v>
      </c>
      <c r="Y90" s="72">
        <f t="shared" si="32"/>
        <v>22383.809999999998</v>
      </c>
      <c r="Z90" s="72">
        <f t="shared" si="32"/>
        <v>22383.809999999998</v>
      </c>
      <c r="AA90" s="72">
        <f t="shared" si="32"/>
        <v>22383.809999999998</v>
      </c>
      <c r="AB90" s="72">
        <f t="shared" si="31"/>
        <v>22383.809999999998</v>
      </c>
      <c r="AC90" s="72">
        <f t="shared" si="31"/>
        <v>22383.809999999998</v>
      </c>
      <c r="AD90" s="72">
        <f t="shared" si="31"/>
        <v>22383.809999999998</v>
      </c>
      <c r="AE90" s="72">
        <f t="shared" si="31"/>
        <v>22383.809999999998</v>
      </c>
      <c r="AF90" s="72">
        <f t="shared" si="31"/>
        <v>22383.809999999998</v>
      </c>
      <c r="AG90" s="72">
        <f t="shared" si="31"/>
        <v>22383.809999999998</v>
      </c>
      <c r="AH90" s="72">
        <f t="shared" si="31"/>
        <v>22383.809999999998</v>
      </c>
      <c r="AI90" s="72">
        <f t="shared" si="31"/>
        <v>22383.809999999998</v>
      </c>
      <c r="AJ90" s="72">
        <f t="shared" si="31"/>
        <v>22383.809999999998</v>
      </c>
      <c r="AK90" s="72">
        <f t="shared" si="31"/>
        <v>22383.809999999998</v>
      </c>
      <c r="AL90" s="72">
        <f t="shared" si="31"/>
        <v>1514637.81</v>
      </c>
      <c r="AM90" s="72">
        <f t="shared" si="31"/>
        <v>0</v>
      </c>
      <c r="AN90" s="72">
        <f t="shared" si="31"/>
        <v>0</v>
      </c>
      <c r="AO90" s="72">
        <f t="shared" si="31"/>
        <v>0</v>
      </c>
      <c r="AP90" s="72">
        <f t="shared" si="30"/>
        <v>0</v>
      </c>
      <c r="AQ90" s="72">
        <f t="shared" si="30"/>
        <v>0</v>
      </c>
      <c r="AR90" s="72">
        <f t="shared" si="30"/>
        <v>0</v>
      </c>
      <c r="AS90" s="72">
        <f t="shared" si="30"/>
        <v>0</v>
      </c>
      <c r="AT90" s="72">
        <f t="shared" si="30"/>
        <v>0</v>
      </c>
      <c r="AU90" s="72">
        <f t="shared" si="30"/>
        <v>0</v>
      </c>
      <c r="AV90" s="72">
        <f t="shared" si="30"/>
        <v>0</v>
      </c>
      <c r="AW90" s="72">
        <f t="shared" si="30"/>
        <v>0</v>
      </c>
      <c r="AX90" s="72">
        <f t="shared" si="30"/>
        <v>0</v>
      </c>
      <c r="AY90" s="72">
        <f t="shared" si="30"/>
        <v>0</v>
      </c>
    </row>
    <row r="91" spans="1:51" x14ac:dyDescent="0.35">
      <c r="A91" s="54">
        <f>PortfolioSummary!A90</f>
        <v>16</v>
      </c>
      <c r="B91" t="str">
        <f>PortfolioSummary!B90</f>
        <v>SI Bonds</v>
      </c>
      <c r="C91">
        <f>PortfolioSummary!C90</f>
        <v>87</v>
      </c>
      <c r="D91">
        <f ca="1">PortfolioSummary!D90</f>
        <v>2022</v>
      </c>
      <c r="E91" s="82">
        <f>PortfolioSummary!E90</f>
        <v>0.03</v>
      </c>
      <c r="F91">
        <f>PortfolioSummary!F90</f>
        <v>2037</v>
      </c>
      <c r="G91" s="55">
        <f>PortfolioSummary!G90</f>
        <v>6981402</v>
      </c>
      <c r="H91" s="65">
        <f>PortfolioSummary!H90</f>
        <v>14.5</v>
      </c>
      <c r="J91" s="3">
        <f t="shared" si="26"/>
        <v>11.230059298041244</v>
      </c>
      <c r="L91" s="72">
        <f t="shared" si="32"/>
        <v>104721.03</v>
      </c>
      <c r="M91" s="72">
        <f t="shared" si="32"/>
        <v>104721.03</v>
      </c>
      <c r="N91" s="72">
        <f t="shared" si="32"/>
        <v>104721.03</v>
      </c>
      <c r="O91" s="72">
        <f t="shared" si="32"/>
        <v>104721.03</v>
      </c>
      <c r="P91" s="72">
        <f t="shared" si="32"/>
        <v>104721.03</v>
      </c>
      <c r="Q91" s="72">
        <f t="shared" si="32"/>
        <v>104721.03</v>
      </c>
      <c r="R91" s="72">
        <f t="shared" si="32"/>
        <v>104721.03</v>
      </c>
      <c r="S91" s="72">
        <f t="shared" si="32"/>
        <v>104721.03</v>
      </c>
      <c r="T91" s="72">
        <f t="shared" si="32"/>
        <v>104721.03</v>
      </c>
      <c r="U91" s="72">
        <f t="shared" si="32"/>
        <v>104721.03</v>
      </c>
      <c r="V91" s="72">
        <f t="shared" si="32"/>
        <v>104721.03</v>
      </c>
      <c r="W91" s="72">
        <f t="shared" si="32"/>
        <v>104721.03</v>
      </c>
      <c r="X91" s="72">
        <f t="shared" si="32"/>
        <v>104721.03</v>
      </c>
      <c r="Y91" s="72">
        <f t="shared" si="32"/>
        <v>104721.03</v>
      </c>
      <c r="Z91" s="72">
        <f t="shared" si="32"/>
        <v>104721.03</v>
      </c>
      <c r="AA91" s="72">
        <f t="shared" si="32"/>
        <v>104721.03</v>
      </c>
      <c r="AB91" s="72">
        <f t="shared" si="31"/>
        <v>104721.03</v>
      </c>
      <c r="AC91" s="72">
        <f t="shared" si="31"/>
        <v>104721.03</v>
      </c>
      <c r="AD91" s="72">
        <f t="shared" si="31"/>
        <v>104721.03</v>
      </c>
      <c r="AE91" s="72">
        <f t="shared" si="31"/>
        <v>104721.03</v>
      </c>
      <c r="AF91" s="72">
        <f t="shared" si="31"/>
        <v>104721.03</v>
      </c>
      <c r="AG91" s="72">
        <f t="shared" si="31"/>
        <v>104721.03</v>
      </c>
      <c r="AH91" s="72">
        <f t="shared" si="31"/>
        <v>104721.03</v>
      </c>
      <c r="AI91" s="72">
        <f t="shared" si="31"/>
        <v>104721.03</v>
      </c>
      <c r="AJ91" s="72">
        <f t="shared" si="31"/>
        <v>104721.03</v>
      </c>
      <c r="AK91" s="72">
        <f t="shared" si="31"/>
        <v>104721.03</v>
      </c>
      <c r="AL91" s="72">
        <f t="shared" si="31"/>
        <v>104721.03</v>
      </c>
      <c r="AM91" s="72">
        <f t="shared" si="31"/>
        <v>104721.03</v>
      </c>
      <c r="AN91" s="72">
        <f t="shared" si="31"/>
        <v>7086123.0300000003</v>
      </c>
      <c r="AO91" s="72">
        <f t="shared" si="31"/>
        <v>0</v>
      </c>
      <c r="AP91" s="72">
        <f t="shared" si="30"/>
        <v>0</v>
      </c>
      <c r="AQ91" s="72">
        <f t="shared" si="30"/>
        <v>0</v>
      </c>
      <c r="AR91" s="72">
        <f t="shared" si="30"/>
        <v>0</v>
      </c>
      <c r="AS91" s="72">
        <f t="shared" si="30"/>
        <v>0</v>
      </c>
      <c r="AT91" s="72">
        <f t="shared" si="30"/>
        <v>0</v>
      </c>
      <c r="AU91" s="72">
        <f t="shared" si="30"/>
        <v>0</v>
      </c>
      <c r="AV91" s="72">
        <f t="shared" si="30"/>
        <v>0</v>
      </c>
      <c r="AW91" s="72">
        <f t="shared" si="30"/>
        <v>0</v>
      </c>
      <c r="AX91" s="72">
        <f t="shared" si="30"/>
        <v>0</v>
      </c>
      <c r="AY91" s="72">
        <f t="shared" si="30"/>
        <v>0</v>
      </c>
    </row>
    <row r="92" spans="1:51" x14ac:dyDescent="0.35">
      <c r="A92" s="54">
        <f>PortfolioSummary!A91</f>
        <v>17</v>
      </c>
      <c r="B92" t="str">
        <f>PortfolioSummary!B91</f>
        <v>SI Bonds</v>
      </c>
      <c r="C92">
        <f>PortfolioSummary!C91</f>
        <v>88</v>
      </c>
      <c r="D92">
        <f ca="1">PortfolioSummary!D91</f>
        <v>2009</v>
      </c>
      <c r="E92" s="82">
        <f>PortfolioSummary!E91</f>
        <v>3.2500000000000001E-2</v>
      </c>
      <c r="F92">
        <f>PortfolioSummary!F91</f>
        <v>2024</v>
      </c>
      <c r="G92" s="55">
        <f>PortfolioSummary!G91</f>
        <v>153311163</v>
      </c>
      <c r="H92" s="65">
        <f>PortfolioSummary!H91</f>
        <v>1.5</v>
      </c>
      <c r="J92" s="3">
        <f t="shared" si="26"/>
        <v>1.4192375629835163</v>
      </c>
      <c r="L92" s="72">
        <f t="shared" si="32"/>
        <v>2491306.3987500002</v>
      </c>
      <c r="M92" s="72">
        <f t="shared" si="32"/>
        <v>2491306.3987500002</v>
      </c>
      <c r="N92" s="72">
        <f t="shared" si="32"/>
        <v>155802469.39875001</v>
      </c>
      <c r="O92" s="72">
        <f t="shared" si="32"/>
        <v>0</v>
      </c>
      <c r="P92" s="72">
        <f t="shared" si="32"/>
        <v>0</v>
      </c>
      <c r="Q92" s="72">
        <f t="shared" si="32"/>
        <v>0</v>
      </c>
      <c r="R92" s="72">
        <f t="shared" si="32"/>
        <v>0</v>
      </c>
      <c r="S92" s="72">
        <f t="shared" si="32"/>
        <v>0</v>
      </c>
      <c r="T92" s="72">
        <f t="shared" si="32"/>
        <v>0</v>
      </c>
      <c r="U92" s="72">
        <f t="shared" si="32"/>
        <v>0</v>
      </c>
      <c r="V92" s="72">
        <f t="shared" si="32"/>
        <v>0</v>
      </c>
      <c r="W92" s="72">
        <f t="shared" si="32"/>
        <v>0</v>
      </c>
      <c r="X92" s="72">
        <f t="shared" si="32"/>
        <v>0</v>
      </c>
      <c r="Y92" s="72">
        <f t="shared" si="32"/>
        <v>0</v>
      </c>
      <c r="Z92" s="72">
        <f t="shared" si="32"/>
        <v>0</v>
      </c>
      <c r="AA92" s="72">
        <f t="shared" si="32"/>
        <v>0</v>
      </c>
      <c r="AB92" s="72">
        <f t="shared" si="31"/>
        <v>0</v>
      </c>
      <c r="AC92" s="72">
        <f t="shared" si="31"/>
        <v>0</v>
      </c>
      <c r="AD92" s="72">
        <f t="shared" si="31"/>
        <v>0</v>
      </c>
      <c r="AE92" s="72">
        <f t="shared" si="31"/>
        <v>0</v>
      </c>
      <c r="AF92" s="72">
        <f t="shared" si="31"/>
        <v>0</v>
      </c>
      <c r="AG92" s="72">
        <f t="shared" si="31"/>
        <v>0</v>
      </c>
      <c r="AH92" s="72">
        <f t="shared" si="31"/>
        <v>0</v>
      </c>
      <c r="AI92" s="72">
        <f t="shared" si="31"/>
        <v>0</v>
      </c>
      <c r="AJ92" s="72">
        <f t="shared" si="31"/>
        <v>0</v>
      </c>
      <c r="AK92" s="72">
        <f t="shared" si="31"/>
        <v>0</v>
      </c>
      <c r="AL92" s="72">
        <f t="shared" si="31"/>
        <v>0</v>
      </c>
      <c r="AM92" s="72">
        <f t="shared" si="31"/>
        <v>0</v>
      </c>
      <c r="AN92" s="72">
        <f t="shared" si="31"/>
        <v>0</v>
      </c>
      <c r="AO92" s="72">
        <f t="shared" si="31"/>
        <v>0</v>
      </c>
      <c r="AP92" s="72">
        <f t="shared" si="30"/>
        <v>0</v>
      </c>
      <c r="AQ92" s="72">
        <f t="shared" si="30"/>
        <v>0</v>
      </c>
      <c r="AR92" s="72">
        <f t="shared" si="30"/>
        <v>0</v>
      </c>
      <c r="AS92" s="72">
        <f t="shared" si="30"/>
        <v>0</v>
      </c>
      <c r="AT92" s="72">
        <f t="shared" si="30"/>
        <v>0</v>
      </c>
      <c r="AU92" s="72">
        <f t="shared" si="30"/>
        <v>0</v>
      </c>
      <c r="AV92" s="72">
        <f t="shared" si="30"/>
        <v>0</v>
      </c>
      <c r="AW92" s="72">
        <f t="shared" si="30"/>
        <v>0</v>
      </c>
      <c r="AX92" s="72">
        <f t="shared" si="30"/>
        <v>0</v>
      </c>
      <c r="AY92" s="72">
        <f t="shared" si="30"/>
        <v>0</v>
      </c>
    </row>
    <row r="93" spans="1:51" x14ac:dyDescent="0.35">
      <c r="A93" s="54">
        <f>PortfolioSummary!A92</f>
        <v>18</v>
      </c>
      <c r="B93" t="str">
        <f>PortfolioSummary!B92</f>
        <v>SI certificates</v>
      </c>
      <c r="C93">
        <f>PortfolioSummary!C92</f>
        <v>89</v>
      </c>
      <c r="D93">
        <f ca="1">PortfolioSummary!D92</f>
        <v>2022</v>
      </c>
      <c r="E93" s="82">
        <f>PortfolioSummary!E92</f>
        <v>3.875E-2</v>
      </c>
      <c r="F93">
        <f>PortfolioSummary!F92</f>
        <v>2023</v>
      </c>
      <c r="G93" s="55">
        <f>PortfolioSummary!G92</f>
        <v>54125901</v>
      </c>
      <c r="H93" s="65">
        <f>PortfolioSummary!H92</f>
        <v>0.5</v>
      </c>
      <c r="J93" s="3">
        <f t="shared" si="26"/>
        <v>0.48076923076923073</v>
      </c>
      <c r="L93" s="72">
        <f t="shared" si="32"/>
        <v>55174590.331874996</v>
      </c>
      <c r="M93" s="72">
        <f t="shared" si="32"/>
        <v>0</v>
      </c>
      <c r="N93" s="72">
        <f t="shared" si="32"/>
        <v>0</v>
      </c>
      <c r="O93" s="72">
        <f t="shared" si="32"/>
        <v>0</v>
      </c>
      <c r="P93" s="72">
        <f t="shared" si="32"/>
        <v>0</v>
      </c>
      <c r="Q93" s="72">
        <f t="shared" si="32"/>
        <v>0</v>
      </c>
      <c r="R93" s="72">
        <f t="shared" si="32"/>
        <v>0</v>
      </c>
      <c r="S93" s="72">
        <f t="shared" si="32"/>
        <v>0</v>
      </c>
      <c r="T93" s="72">
        <f t="shared" si="32"/>
        <v>0</v>
      </c>
      <c r="U93" s="72">
        <f t="shared" si="32"/>
        <v>0</v>
      </c>
      <c r="V93" s="72">
        <f t="shared" si="32"/>
        <v>0</v>
      </c>
      <c r="W93" s="72">
        <f t="shared" si="32"/>
        <v>0</v>
      </c>
      <c r="X93" s="72">
        <f t="shared" si="32"/>
        <v>0</v>
      </c>
      <c r="Y93" s="72">
        <f t="shared" si="32"/>
        <v>0</v>
      </c>
      <c r="Z93" s="72">
        <f t="shared" si="32"/>
        <v>0</v>
      </c>
      <c r="AA93" s="72">
        <f t="shared" si="32"/>
        <v>0</v>
      </c>
      <c r="AB93" s="72">
        <f t="shared" si="31"/>
        <v>0</v>
      </c>
      <c r="AC93" s="72">
        <f t="shared" si="31"/>
        <v>0</v>
      </c>
      <c r="AD93" s="72">
        <f t="shared" si="31"/>
        <v>0</v>
      </c>
      <c r="AE93" s="72">
        <f t="shared" si="31"/>
        <v>0</v>
      </c>
      <c r="AF93" s="72">
        <f t="shared" si="31"/>
        <v>0</v>
      </c>
      <c r="AG93" s="72">
        <f t="shared" si="31"/>
        <v>0</v>
      </c>
      <c r="AH93" s="72">
        <f t="shared" si="31"/>
        <v>0</v>
      </c>
      <c r="AI93" s="72">
        <f t="shared" si="31"/>
        <v>0</v>
      </c>
      <c r="AJ93" s="72">
        <f t="shared" si="31"/>
        <v>0</v>
      </c>
      <c r="AK93" s="72">
        <f t="shared" si="31"/>
        <v>0</v>
      </c>
      <c r="AL93" s="72">
        <f t="shared" si="31"/>
        <v>0</v>
      </c>
      <c r="AM93" s="72">
        <f t="shared" si="31"/>
        <v>0</v>
      </c>
      <c r="AN93" s="72">
        <f t="shared" si="31"/>
        <v>0</v>
      </c>
      <c r="AO93" s="72">
        <f t="shared" si="31"/>
        <v>0</v>
      </c>
      <c r="AP93" s="72">
        <f t="shared" si="30"/>
        <v>0</v>
      </c>
      <c r="AQ93" s="72">
        <f t="shared" si="30"/>
        <v>0</v>
      </c>
      <c r="AR93" s="72">
        <f t="shared" si="30"/>
        <v>0</v>
      </c>
      <c r="AS93" s="72">
        <f t="shared" si="30"/>
        <v>0</v>
      </c>
      <c r="AT93" s="72">
        <f t="shared" si="30"/>
        <v>0</v>
      </c>
      <c r="AU93" s="72">
        <f t="shared" si="30"/>
        <v>0</v>
      </c>
      <c r="AV93" s="72">
        <f t="shared" si="30"/>
        <v>0</v>
      </c>
      <c r="AW93" s="72">
        <f t="shared" si="30"/>
        <v>0</v>
      </c>
      <c r="AX93" s="72">
        <f t="shared" si="30"/>
        <v>0</v>
      </c>
      <c r="AY93" s="72">
        <f t="shared" si="30"/>
        <v>0</v>
      </c>
    </row>
    <row r="94" spans="1:51" x14ac:dyDescent="0.35">
      <c r="A94" s="54">
        <f>PortfolioSummary!A93</f>
        <v>19</v>
      </c>
      <c r="B94" t="str">
        <f>PortfolioSummary!B93</f>
        <v>SI certificates</v>
      </c>
      <c r="C94">
        <f>PortfolioSummary!C93</f>
        <v>90</v>
      </c>
      <c r="D94">
        <f ca="1">PortfolioSummary!D93</f>
        <v>2022</v>
      </c>
      <c r="E94" s="82">
        <f>PortfolioSummary!E93</f>
        <v>0.04</v>
      </c>
      <c r="F94">
        <f>PortfolioSummary!F93</f>
        <v>2023</v>
      </c>
      <c r="G94" s="55">
        <f>PortfolioSummary!G93</f>
        <v>72467687</v>
      </c>
      <c r="H94" s="65">
        <f>PortfolioSummary!H93</f>
        <v>0.5</v>
      </c>
      <c r="J94" s="3">
        <f t="shared" si="26"/>
        <v>0.48076923076923073</v>
      </c>
      <c r="L94" s="72">
        <f t="shared" si="32"/>
        <v>73917040.739999995</v>
      </c>
      <c r="M94" s="72">
        <f t="shared" si="32"/>
        <v>0</v>
      </c>
      <c r="N94" s="72">
        <f t="shared" si="32"/>
        <v>0</v>
      </c>
      <c r="O94" s="72">
        <f t="shared" si="32"/>
        <v>0</v>
      </c>
      <c r="P94" s="72">
        <f t="shared" si="32"/>
        <v>0</v>
      </c>
      <c r="Q94" s="72">
        <f t="shared" si="32"/>
        <v>0</v>
      </c>
      <c r="R94" s="72">
        <f t="shared" si="32"/>
        <v>0</v>
      </c>
      <c r="S94" s="72">
        <f t="shared" si="32"/>
        <v>0</v>
      </c>
      <c r="T94" s="72">
        <f t="shared" si="32"/>
        <v>0</v>
      </c>
      <c r="U94" s="72">
        <f t="shared" si="32"/>
        <v>0</v>
      </c>
      <c r="V94" s="72">
        <f t="shared" si="32"/>
        <v>0</v>
      </c>
      <c r="W94" s="72">
        <f t="shared" si="32"/>
        <v>0</v>
      </c>
      <c r="X94" s="72">
        <f t="shared" si="32"/>
        <v>0</v>
      </c>
      <c r="Y94" s="72">
        <f t="shared" si="32"/>
        <v>0</v>
      </c>
      <c r="Z94" s="72">
        <f t="shared" si="32"/>
        <v>0</v>
      </c>
      <c r="AA94" s="72">
        <f t="shared" si="32"/>
        <v>0</v>
      </c>
      <c r="AB94" s="72">
        <f t="shared" si="31"/>
        <v>0</v>
      </c>
      <c r="AC94" s="72">
        <f t="shared" si="31"/>
        <v>0</v>
      </c>
      <c r="AD94" s="72">
        <f t="shared" si="31"/>
        <v>0</v>
      </c>
      <c r="AE94" s="72">
        <f t="shared" si="31"/>
        <v>0</v>
      </c>
      <c r="AF94" s="72">
        <f t="shared" si="31"/>
        <v>0</v>
      </c>
      <c r="AG94" s="72">
        <f t="shared" si="31"/>
        <v>0</v>
      </c>
      <c r="AH94" s="72">
        <f t="shared" si="31"/>
        <v>0</v>
      </c>
      <c r="AI94" s="72">
        <f t="shared" si="31"/>
        <v>0</v>
      </c>
      <c r="AJ94" s="72">
        <f t="shared" si="31"/>
        <v>0</v>
      </c>
      <c r="AK94" s="72">
        <f t="shared" si="31"/>
        <v>0</v>
      </c>
      <c r="AL94" s="72">
        <f t="shared" si="31"/>
        <v>0</v>
      </c>
      <c r="AM94" s="72">
        <f t="shared" si="31"/>
        <v>0</v>
      </c>
      <c r="AN94" s="72">
        <f t="shared" si="31"/>
        <v>0</v>
      </c>
      <c r="AO94" s="72">
        <f t="shared" si="31"/>
        <v>0</v>
      </c>
      <c r="AP94" s="72">
        <f t="shared" si="30"/>
        <v>0</v>
      </c>
      <c r="AQ94" s="72">
        <f t="shared" si="30"/>
        <v>0</v>
      </c>
      <c r="AR94" s="72">
        <f t="shared" si="30"/>
        <v>0</v>
      </c>
      <c r="AS94" s="72">
        <f t="shared" si="30"/>
        <v>0</v>
      </c>
      <c r="AT94" s="72">
        <f t="shared" si="30"/>
        <v>0</v>
      </c>
      <c r="AU94" s="72">
        <f t="shared" si="30"/>
        <v>0</v>
      </c>
      <c r="AV94" s="72">
        <f t="shared" si="30"/>
        <v>0</v>
      </c>
      <c r="AW94" s="72">
        <f t="shared" si="30"/>
        <v>0</v>
      </c>
      <c r="AX94" s="72">
        <f t="shared" si="30"/>
        <v>0</v>
      </c>
      <c r="AY94" s="72">
        <f t="shared" si="30"/>
        <v>0</v>
      </c>
    </row>
    <row r="95" spans="1:51" x14ac:dyDescent="0.35">
      <c r="A95" s="57">
        <f>PortfolioSummary!A94</f>
        <v>20</v>
      </c>
      <c r="B95" s="66" t="str">
        <f>PortfolioSummary!B94</f>
        <v>SI certificates</v>
      </c>
      <c r="C95" s="66">
        <f>PortfolioSummary!C94</f>
        <v>91</v>
      </c>
      <c r="D95" s="66">
        <f ca="1">PortfolioSummary!D94</f>
        <v>2022</v>
      </c>
      <c r="E95" s="83">
        <f>PortfolioSummary!E94</f>
        <v>4.2500000000000003E-2</v>
      </c>
      <c r="F95" s="66">
        <f>PortfolioSummary!F94</f>
        <v>2023</v>
      </c>
      <c r="G95" s="58">
        <f>PortfolioSummary!G94</f>
        <v>81696507</v>
      </c>
      <c r="H95" s="67">
        <f>PortfolioSummary!H94</f>
        <v>0.5</v>
      </c>
      <c r="J95" s="3">
        <f t="shared" si="26"/>
        <v>0.48076923076923073</v>
      </c>
      <c r="L95" s="72">
        <f t="shared" si="32"/>
        <v>83432557.773750007</v>
      </c>
      <c r="M95" s="72">
        <f t="shared" si="32"/>
        <v>0</v>
      </c>
      <c r="N95" s="72">
        <f t="shared" si="32"/>
        <v>0</v>
      </c>
      <c r="O95" s="72">
        <f t="shared" si="32"/>
        <v>0</v>
      </c>
      <c r="P95" s="72">
        <f t="shared" si="32"/>
        <v>0</v>
      </c>
      <c r="Q95" s="72">
        <f t="shared" si="32"/>
        <v>0</v>
      </c>
      <c r="R95" s="72">
        <f t="shared" si="32"/>
        <v>0</v>
      </c>
      <c r="S95" s="72">
        <f t="shared" si="32"/>
        <v>0</v>
      </c>
      <c r="T95" s="72">
        <f t="shared" si="32"/>
        <v>0</v>
      </c>
      <c r="U95" s="72">
        <f t="shared" si="32"/>
        <v>0</v>
      </c>
      <c r="V95" s="72">
        <f t="shared" si="32"/>
        <v>0</v>
      </c>
      <c r="W95" s="72">
        <f t="shared" si="32"/>
        <v>0</v>
      </c>
      <c r="X95" s="72">
        <f t="shared" si="32"/>
        <v>0</v>
      </c>
      <c r="Y95" s="72">
        <f t="shared" si="32"/>
        <v>0</v>
      </c>
      <c r="Z95" s="72">
        <f t="shared" si="32"/>
        <v>0</v>
      </c>
      <c r="AA95" s="72">
        <f t="shared" si="32"/>
        <v>0</v>
      </c>
      <c r="AB95" s="72">
        <f t="shared" si="31"/>
        <v>0</v>
      </c>
      <c r="AC95" s="72">
        <f t="shared" si="31"/>
        <v>0</v>
      </c>
      <c r="AD95" s="72">
        <f t="shared" si="31"/>
        <v>0</v>
      </c>
      <c r="AE95" s="72">
        <f t="shared" si="31"/>
        <v>0</v>
      </c>
      <c r="AF95" s="72">
        <f t="shared" si="31"/>
        <v>0</v>
      </c>
      <c r="AG95" s="72">
        <f t="shared" si="31"/>
        <v>0</v>
      </c>
      <c r="AH95" s="72">
        <f t="shared" si="31"/>
        <v>0</v>
      </c>
      <c r="AI95" s="72">
        <f t="shared" si="31"/>
        <v>0</v>
      </c>
      <c r="AJ95" s="72">
        <f t="shared" si="31"/>
        <v>0</v>
      </c>
      <c r="AK95" s="72">
        <f t="shared" si="31"/>
        <v>0</v>
      </c>
      <c r="AL95" s="72">
        <f t="shared" si="31"/>
        <v>0</v>
      </c>
      <c r="AM95" s="72">
        <f t="shared" si="31"/>
        <v>0</v>
      </c>
      <c r="AN95" s="72">
        <f t="shared" si="31"/>
        <v>0</v>
      </c>
      <c r="AO95" s="72">
        <f t="shared" si="31"/>
        <v>0</v>
      </c>
      <c r="AP95" s="72">
        <f t="shared" si="30"/>
        <v>0</v>
      </c>
      <c r="AQ95" s="72">
        <f t="shared" si="30"/>
        <v>0</v>
      </c>
      <c r="AR95" s="72">
        <f t="shared" si="30"/>
        <v>0</v>
      </c>
      <c r="AS95" s="72">
        <f t="shared" si="30"/>
        <v>0</v>
      </c>
      <c r="AT95" s="72">
        <f t="shared" si="30"/>
        <v>0</v>
      </c>
      <c r="AU95" s="72">
        <f t="shared" si="30"/>
        <v>0</v>
      </c>
      <c r="AV95" s="72">
        <f t="shared" si="30"/>
        <v>0</v>
      </c>
      <c r="AW95" s="72">
        <f t="shared" si="30"/>
        <v>0</v>
      </c>
      <c r="AX95" s="72">
        <f t="shared" si="30"/>
        <v>0</v>
      </c>
      <c r="AY95" s="72">
        <f t="shared" si="30"/>
        <v>0</v>
      </c>
    </row>
    <row r="96" spans="1:51" x14ac:dyDescent="0.35">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row>
    <row r="97" spans="12:51" x14ac:dyDescent="0.35">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row>
    <row r="98" spans="12:51" x14ac:dyDescent="0.35">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row>
    <row r="99" spans="12:51" x14ac:dyDescent="0.35">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row>
    <row r="100" spans="12:51" x14ac:dyDescent="0.35">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row>
  </sheetData>
  <mergeCells count="1">
    <mergeCell ref="A4: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1D0DF-E759-440E-99EA-D5A34009D085}">
  <dimension ref="A1:L55"/>
  <sheetViews>
    <sheetView showGridLines="0" workbookViewId="0">
      <selection activeCell="F2" sqref="F2"/>
    </sheetView>
  </sheetViews>
  <sheetFormatPr defaultColWidth="12.6328125" defaultRowHeight="14.5" x14ac:dyDescent="0.35"/>
  <sheetData>
    <row r="1" spans="1:12" x14ac:dyDescent="0.35">
      <c r="A1" s="162" t="s">
        <v>339</v>
      </c>
      <c r="B1" s="44"/>
      <c r="C1" s="44"/>
      <c r="D1" s="162" t="s">
        <v>344</v>
      </c>
      <c r="E1" s="44"/>
      <c r="F1" s="44"/>
      <c r="G1" s="163">
        <f ca="1">SUMPRODUCT(OFFSET($G$5, 0, 0, 15), OFFSET($F$5, 0, 0, 15), OFFSET($A$5, 0, 0, 15))/SUMPRODUCT(OFFSET($G$5, 0, 0, 15), OFFSET($F$5, 0, 0,15))/(1+i_durYield)</f>
        <v>8.0775346257023326</v>
      </c>
      <c r="H1">
        <f ca="1">-SUMPRODUCT(OFFSET($G$5, 0, 0, 15), OFFSET($F$5, 0, 0,15))</f>
        <v>3477.6311078378244</v>
      </c>
      <c r="I1">
        <f ca="1">G1*H1</f>
        <v>28090.685688979589</v>
      </c>
    </row>
    <row r="2" spans="1:12" x14ac:dyDescent="0.35">
      <c r="A2" s="162" t="s">
        <v>338</v>
      </c>
      <c r="B2" s="44"/>
      <c r="C2" s="44"/>
      <c r="D2" s="162" t="s">
        <v>345</v>
      </c>
      <c r="E2" s="44"/>
      <c r="F2" s="44"/>
      <c r="G2" s="163">
        <f ca="1">SUMPRODUCT(OFFSET($G$5, 0, 0, 30), OFFSET($F$5, 0, 0, 30), OFFSET($A$5, 0, 0, 30))/SUMPRODUCT(OFFSET($G$5, 0, 0, 30), OFFSET($F$5, 0, 0, 30))/(1+i_durYield)</f>
        <v>15.725912003365591</v>
      </c>
      <c r="H2">
        <f ca="1">-SUMPRODUCT(OFFSET($G$5, 0, 0, 30), OFFSET($F$5, 0, 0,30))</f>
        <v>7944.380842737557</v>
      </c>
      <c r="I2">
        <f t="shared" ref="I2:I3" ca="1" si="0">G2*H2</f>
        <v>124932.6340541142</v>
      </c>
    </row>
    <row r="3" spans="1:12" x14ac:dyDescent="0.35">
      <c r="A3" s="162"/>
      <c r="B3" s="44"/>
      <c r="C3" s="44"/>
      <c r="D3" s="162" t="s">
        <v>343</v>
      </c>
      <c r="E3" s="44"/>
      <c r="F3" s="162"/>
      <c r="G3" s="163">
        <f ca="1">SUMPRODUCT(OFFSET($G$5, 0, 0, 50), OFFSET($F$5, 0, 0, 50), OFFSET($A$5, 0, 0, 50))/SUMPRODUCT(OFFSET($G$5, 0, 0, 50), OFFSET($F$5, 0, 0, 50))/(1+i_durYield)</f>
        <v>26.384592924299536</v>
      </c>
      <c r="H3">
        <f ca="1">-SUMPRODUCT(OFFSET($G$5, 0, 0, 50), OFFSET($F$5, 0, 0,50))</f>
        <v>14700.104921600034</v>
      </c>
      <c r="I3">
        <f t="shared" ca="1" si="0"/>
        <v>387856.28430090903</v>
      </c>
    </row>
    <row r="4" spans="1:12" ht="29" x14ac:dyDescent="0.35">
      <c r="A4" s="164" t="s">
        <v>337</v>
      </c>
      <c r="B4" s="165" t="s">
        <v>333</v>
      </c>
      <c r="C4" s="166" t="s">
        <v>335</v>
      </c>
      <c r="D4" s="166" t="s">
        <v>334</v>
      </c>
      <c r="E4" s="166" t="s">
        <v>341</v>
      </c>
      <c r="F4" s="166" t="s">
        <v>336</v>
      </c>
      <c r="G4" s="167" t="s">
        <v>72</v>
      </c>
      <c r="H4" s="75" t="s">
        <v>340</v>
      </c>
      <c r="I4" s="1"/>
      <c r="K4" s="161" t="s">
        <v>352</v>
      </c>
      <c r="L4" s="1" t="s">
        <v>353</v>
      </c>
    </row>
    <row r="5" spans="1:12" x14ac:dyDescent="0.35">
      <c r="A5" s="54">
        <v>0.5</v>
      </c>
      <c r="B5">
        <v>2023</v>
      </c>
      <c r="C5" s="55">
        <f>INDEX(TaxablePayroll!$E$9:$E$34, MATCH($B5, TaxablePayroll!$B$9:$B$34, 1))</f>
        <v>9310</v>
      </c>
      <c r="D5" s="80">
        <f>INDEX(Rates!$D$9:$D$50,MATCH('Liabiliy Duration Calculation'!$B5,Rates!$B$9:$B$50,1))/100*K5</f>
        <v>0.12670000000000001</v>
      </c>
      <c r="E5" s="80">
        <f>(INDEX(Liability_Projections!B$10:B$26,MATCH('Liabiliy Duration Calculation'!$B5,Liability_Projections!$A$10:$A$26,1))-INDEX(Liability_Projections!$F$10:$F$26,MATCH('Liabiliy Duration Calculation'!$B5,Liability_Projections!$A$10:$A$26,1)))/INDEX(TaxablePayroll!$E$9:$E$34, MATCH($B5, TaxablePayroll!$B$9:$B$34, 1))</f>
        <v>0.11206229860365198</v>
      </c>
      <c r="F5" s="72">
        <f>(E5-D5)*C5</f>
        <v>-136.27700000000013</v>
      </c>
      <c r="G5" s="148">
        <f>(1+i_durYield)^-A5</f>
        <v>0.98058067569092011</v>
      </c>
      <c r="H5" s="153">
        <f>INDEX(Liability_Projections!$H$10:$H$26,MATCH('Liabiliy Duration Calculation'!$B5,Liability_Projections!$A$10:$A$26,1))-
INDEX(Liability_Projections!B$10:B$26,MATCH('Liabiliy Duration Calculation'!$B5,Liability_Projections!$A$10:$A$26,1))
+INDEX(Liability_Projections!F$10:F$26,MATCH('Liabiliy Duration Calculation'!$B5,Liability_Projections!$A$10:$A$26,1))+F5</f>
        <v>-0.1769999999999925</v>
      </c>
      <c r="K5">
        <v>1</v>
      </c>
    </row>
    <row r="6" spans="1:12" x14ac:dyDescent="0.35">
      <c r="A6" s="54">
        <f>A5+1</f>
        <v>1.5</v>
      </c>
      <c r="B6">
        <f>B5+1</f>
        <v>2024</v>
      </c>
      <c r="C6" s="55">
        <f>INDEX(TaxablePayroll!$E$9:$E$34, MATCH($B6, TaxablePayroll!$B$9:$B$34, 1))</f>
        <v>9787</v>
      </c>
      <c r="D6" s="80">
        <f>INDEX(Rates!$D$9:$D$50,MATCH('Liabiliy Duration Calculation'!$B6,Rates!$B$9:$B$50,1))/100*K6</f>
        <v>0.12820000000000001</v>
      </c>
      <c r="E6" s="80">
        <f>(INDEX(Liability_Projections!B$10:B$26,MATCH('Liabiliy Duration Calculation'!$B6,Liability_Projections!$A$10:$A$26,1))-INDEX(Liability_Projections!$F$10:$F$26,MATCH('Liabiliy Duration Calculation'!$B6,Liability_Projections!$A$10:$A$26,1)))/INDEX(TaxablePayroll!$E$9:$E$34, MATCH($B6, TaxablePayroll!$B$9:$B$34, 1))</f>
        <v>0.11140288137325025</v>
      </c>
      <c r="F6" s="72">
        <f t="shared" ref="F6:F54" si="1">(E6-D6)*C6</f>
        <v>-164.39339999999993</v>
      </c>
      <c r="G6" s="148">
        <f t="shared" ref="G6:G36" si="2">(1+i_durYield)^-A6</f>
        <v>0.94286603431819238</v>
      </c>
      <c r="H6" s="153">
        <f>INDEX(Liability_Projections!$H$10:$H$26,MATCH('Liabiliy Duration Calculation'!$B6,Liability_Projections!$A$10:$A$26,1))-
INDEX(Liability_Projections!B$10:B$26,MATCH('Liabiliy Duration Calculation'!$B6,Liability_Projections!$A$10:$A$26,1))
+INDEX(Liability_Projections!F$10:F$26,MATCH('Liabiliy Duration Calculation'!$B6,Liability_Projections!$A$10:$A$26,1))+F6</f>
        <v>0.20660000000006562</v>
      </c>
      <c r="I6" s="73"/>
      <c r="J6" s="73"/>
      <c r="K6">
        <f>K5</f>
        <v>1</v>
      </c>
    </row>
    <row r="7" spans="1:12" x14ac:dyDescent="0.35">
      <c r="A7" s="54">
        <f t="shared" ref="A7:A54" si="3">A6+1</f>
        <v>2.5</v>
      </c>
      <c r="B7">
        <f t="shared" ref="B7:B54" si="4">B6+1</f>
        <v>2025</v>
      </c>
      <c r="C7" s="55">
        <f>INDEX(TaxablePayroll!$E$9:$E$34, MATCH($B7, TaxablePayroll!$B$9:$B$34, 1))</f>
        <v>10244</v>
      </c>
      <c r="D7" s="80">
        <f>INDEX(Rates!$D$9:$D$50,MATCH('Liabiliy Duration Calculation'!$B7,Rates!$B$9:$B$50,1))/100*K7</f>
        <v>0.13009999999999999</v>
      </c>
      <c r="E7" s="80">
        <f>(INDEX(Liability_Projections!B$10:B$26,MATCH('Liabiliy Duration Calculation'!$B7,Liability_Projections!$A$10:$A$26,1))-INDEX(Liability_Projections!$F$10:$F$26,MATCH('Liabiliy Duration Calculation'!$B7,Liability_Projections!$A$10:$A$26,1)))/INDEX(TaxablePayroll!$E$9:$E$34, MATCH($B7, TaxablePayroll!$B$9:$B$34, 1))</f>
        <v>0.11153846153846156</v>
      </c>
      <c r="F7" s="72">
        <f t="shared" si="1"/>
        <v>-190.14439999999973</v>
      </c>
      <c r="G7" s="148">
        <f t="shared" si="2"/>
        <v>0.9066019560751849</v>
      </c>
      <c r="H7" s="153">
        <f>INDEX(Liability_Projections!$H$10:$H$26,MATCH('Liabiliy Duration Calculation'!$B7,Liability_Projections!$A$10:$A$26,1))-
INDEX(Liability_Projections!B$10:B$26,MATCH('Liabiliy Duration Calculation'!$B7,Liability_Projections!$A$10:$A$26,1))
+INDEX(Liability_Projections!F$10:F$26,MATCH('Liabiliy Duration Calculation'!$B7,Liability_Projections!$A$10:$A$26,1))+F7</f>
        <v>0.15560000000030527</v>
      </c>
      <c r="K7">
        <f>K6</f>
        <v>1</v>
      </c>
    </row>
    <row r="8" spans="1:12" x14ac:dyDescent="0.35">
      <c r="A8" s="54">
        <f t="shared" si="3"/>
        <v>3.5</v>
      </c>
      <c r="B8">
        <f t="shared" si="4"/>
        <v>2026</v>
      </c>
      <c r="C8" s="55">
        <f>INDEX(TaxablePayroll!$E$9:$E$34, MATCH($B8, TaxablePayroll!$B$9:$B$34, 1))</f>
        <v>10698</v>
      </c>
      <c r="D8" s="80">
        <f>INDEX(Rates!$D$9:$D$50,MATCH('Liabiliy Duration Calculation'!$B8,Rates!$B$9:$B$50,1))/100*K8</f>
        <v>0.13220000000000001</v>
      </c>
      <c r="E8" s="80">
        <f>(INDEX(Liability_Projections!B$10:B$26,MATCH('Liabiliy Duration Calculation'!$B8,Liability_Projections!$A$10:$A$26,1))-INDEX(Liability_Projections!$F$10:$F$26,MATCH('Liabiliy Duration Calculation'!$B8,Liability_Projections!$A$10:$A$26,1)))/INDEX(TaxablePayroll!$E$9:$E$34, MATCH($B8, TaxablePayroll!$B$9:$B$34, 1))</f>
        <v>0.11261918115535614</v>
      </c>
      <c r="F8" s="72">
        <f t="shared" si="1"/>
        <v>-209.4756000000001</v>
      </c>
      <c r="G8" s="148">
        <f t="shared" si="2"/>
        <v>0.87173265007229317</v>
      </c>
      <c r="H8" s="153">
        <f>INDEX(Liability_Projections!$H$10:$H$26,MATCH('Liabiliy Duration Calculation'!$B8,Liability_Projections!$A$10:$A$26,1))-
INDEX(Liability_Projections!B$10:B$26,MATCH('Liabiliy Duration Calculation'!$B8,Liability_Projections!$A$10:$A$26,1))
+INDEX(Liability_Projections!F$10:F$26,MATCH('Liabiliy Duration Calculation'!$B8,Liability_Projections!$A$10:$A$26,1))+F8</f>
        <v>0.42439999999990619</v>
      </c>
      <c r="K8">
        <f t="shared" ref="K8:K54" si="5">K7</f>
        <v>1</v>
      </c>
    </row>
    <row r="9" spans="1:12" x14ac:dyDescent="0.35">
      <c r="A9" s="54">
        <f t="shared" si="3"/>
        <v>4.5</v>
      </c>
      <c r="B9">
        <f t="shared" si="4"/>
        <v>2027</v>
      </c>
      <c r="C9" s="55">
        <f>INDEX(TaxablePayroll!$E$9:$E$34, MATCH($B9, TaxablePayroll!$B$9:$B$34, 1))</f>
        <v>11171</v>
      </c>
      <c r="D9" s="80">
        <f>INDEX(Rates!$D$9:$D$50,MATCH('Liabiliy Duration Calculation'!$B9,Rates!$B$9:$B$50,1))/100*K9</f>
        <v>0.1343</v>
      </c>
      <c r="E9" s="80">
        <f>(INDEX(Liability_Projections!B$10:B$26,MATCH('Liabiliy Duration Calculation'!$B9,Liability_Projections!$A$10:$A$26,1))-INDEX(Liability_Projections!$F$10:$F$26,MATCH('Liabiliy Duration Calculation'!$B9,Liability_Projections!$A$10:$A$26,1)))/INDEX(TaxablePayroll!$E$9:$E$34, MATCH($B9, TaxablePayroll!$B$9:$B$34, 1))</f>
        <v>0.11283680959627607</v>
      </c>
      <c r="F9" s="72">
        <f t="shared" si="1"/>
        <v>-239.76530000000008</v>
      </c>
      <c r="G9" s="148">
        <f t="shared" si="2"/>
        <v>0.83820447122335884</v>
      </c>
      <c r="H9" s="153">
        <f>INDEX(Liability_Projections!$H$10:$H$26,MATCH('Liabiliy Duration Calculation'!$B9,Liability_Projections!$A$10:$A$26,1))-
INDEX(Liability_Projections!B$10:B$26,MATCH('Liabiliy Duration Calculation'!$B9,Liability_Projections!$A$10:$A$26,1))
+INDEX(Liability_Projections!F$10:F$26,MATCH('Liabiliy Duration Calculation'!$B9,Liability_Projections!$A$10:$A$26,1))+F9</f>
        <v>-0.56530000000012137</v>
      </c>
      <c r="K9">
        <f t="shared" si="5"/>
        <v>1</v>
      </c>
    </row>
    <row r="10" spans="1:12" x14ac:dyDescent="0.35">
      <c r="A10" s="54">
        <f t="shared" si="3"/>
        <v>5.5</v>
      </c>
      <c r="B10">
        <f t="shared" si="4"/>
        <v>2028</v>
      </c>
      <c r="C10" s="55">
        <f>INDEX(TaxablePayroll!$E$9:$E$34, MATCH($B10, TaxablePayroll!$B$9:$B$34, 1))</f>
        <v>11650</v>
      </c>
      <c r="D10" s="80">
        <f>INDEX(Rates!$D$9:$D$50,MATCH('Liabiliy Duration Calculation'!$B10,Rates!$B$9:$B$50,1))/100*K10</f>
        <v>0.1366</v>
      </c>
      <c r="E10" s="80">
        <f>(INDEX(Liability_Projections!B$10:B$26,MATCH('Liabiliy Duration Calculation'!$B10,Liability_Projections!$A$10:$A$26,1))-INDEX(Liability_Projections!$F$10:$F$26,MATCH('Liabiliy Duration Calculation'!$B10,Liability_Projections!$A$10:$A$26,1)))/INDEX(TaxablePayroll!$E$9:$E$34, MATCH($B10, TaxablePayroll!$B$9:$B$34, 1))</f>
        <v>0.11321030042918453</v>
      </c>
      <c r="F10" s="72">
        <f t="shared" si="1"/>
        <v>-272.49000000000018</v>
      </c>
      <c r="G10" s="148">
        <f t="shared" si="2"/>
        <v>0.80596583771476804</v>
      </c>
      <c r="H10" s="153">
        <f>INDEX(Liability_Projections!$H$10:$H$26,MATCH('Liabiliy Duration Calculation'!$B10,Liability_Projections!$A$10:$A$26,1))-
INDEX(Liability_Projections!B$10:B$26,MATCH('Liabiliy Duration Calculation'!$B10,Liability_Projections!$A$10:$A$26,1))
+INDEX(Liability_Projections!F$10:F$26,MATCH('Liabiliy Duration Calculation'!$B10,Liability_Projections!$A$10:$A$26,1))+F10</f>
        <v>-0.29000000000024784</v>
      </c>
      <c r="K10">
        <f t="shared" si="5"/>
        <v>1</v>
      </c>
    </row>
    <row r="11" spans="1:12" x14ac:dyDescent="0.35">
      <c r="A11" s="54">
        <f t="shared" si="3"/>
        <v>6.5</v>
      </c>
      <c r="B11">
        <f t="shared" si="4"/>
        <v>2029</v>
      </c>
      <c r="C11" s="55">
        <f>INDEX(TaxablePayroll!$E$9:$E$34, MATCH($B11, TaxablePayroll!$B$9:$B$34, 1))</f>
        <v>12145</v>
      </c>
      <c r="D11" s="80">
        <f>INDEX(Rates!$D$9:$D$50,MATCH('Liabiliy Duration Calculation'!$B11,Rates!$B$9:$B$50,1))/100*K11</f>
        <v>0.13880000000000001</v>
      </c>
      <c r="E11" s="80">
        <f>(INDEX(Liability_Projections!B$10:B$26,MATCH('Liabiliy Duration Calculation'!$B11,Liability_Projections!$A$10:$A$26,1))-INDEX(Liability_Projections!$F$10:$F$26,MATCH('Liabiliy Duration Calculation'!$B11,Liability_Projections!$A$10:$A$26,1)))/INDEX(TaxablePayroll!$E$9:$E$34, MATCH($B11, TaxablePayroll!$B$9:$B$34, 1))</f>
        <v>0.1135364347468094</v>
      </c>
      <c r="F11" s="72">
        <f t="shared" si="1"/>
        <v>-306.82599999999996</v>
      </c>
      <c r="G11" s="148">
        <f t="shared" si="2"/>
        <v>0.77496715164881547</v>
      </c>
      <c r="H11" s="153">
        <f>INDEX(Liability_Projections!$H$10:$H$26,MATCH('Liabiliy Duration Calculation'!$B11,Liability_Projections!$A$10:$A$26,1))-
INDEX(Liability_Projections!B$10:B$26,MATCH('Liabiliy Duration Calculation'!$B11,Liability_Projections!$A$10:$A$26,1))
+INDEX(Liability_Projections!F$10:F$26,MATCH('Liabiliy Duration Calculation'!$B11,Liability_Projections!$A$10:$A$26,1))+F11</f>
        <v>-0.52599999999989677</v>
      </c>
      <c r="K11">
        <f t="shared" si="5"/>
        <v>1</v>
      </c>
    </row>
    <row r="12" spans="1:12" x14ac:dyDescent="0.35">
      <c r="A12" s="54">
        <f t="shared" si="3"/>
        <v>7.5</v>
      </c>
      <c r="B12">
        <f t="shared" si="4"/>
        <v>2030</v>
      </c>
      <c r="C12" s="55">
        <f>INDEX(TaxablePayroll!$E$9:$E$34, MATCH($B12, TaxablePayroll!$B$9:$B$34, 1))</f>
        <v>12647</v>
      </c>
      <c r="D12" s="80">
        <f>INDEX(Rates!$D$9:$D$50,MATCH('Liabiliy Duration Calculation'!$B12,Rates!$B$9:$B$50,1))/100*K12</f>
        <v>0.1409</v>
      </c>
      <c r="E12" s="80">
        <f>(INDEX(Liability_Projections!B$10:B$26,MATCH('Liabiliy Duration Calculation'!$B12,Liability_Projections!$A$10:$A$26,1))-INDEX(Liability_Projections!$F$10:$F$26,MATCH('Liabiliy Duration Calculation'!$B12,Liability_Projections!$A$10:$A$26,1)))/INDEX(TaxablePayroll!$E$9:$E$34, MATCH($B12, TaxablePayroll!$B$9:$B$34, 1))</f>
        <v>0.113797738594133</v>
      </c>
      <c r="F12" s="72">
        <f t="shared" si="1"/>
        <v>-342.76229999999987</v>
      </c>
      <c r="G12" s="148">
        <f t="shared" si="2"/>
        <v>0.74516072273924561</v>
      </c>
      <c r="H12" s="153">
        <f>INDEX(Liability_Projections!$H$10:$H$26,MATCH('Liabiliy Duration Calculation'!$B12,Liability_Projections!$A$10:$A$26,1))-
INDEX(Liability_Projections!B$10:B$26,MATCH('Liabiliy Duration Calculation'!$B12,Liability_Projections!$A$10:$A$26,1))
+INDEX(Liability_Projections!F$10:F$26,MATCH('Liabiliy Duration Calculation'!$B12,Liability_Projections!$A$10:$A$26,1))+F12</f>
        <v>-6.229999999982283E-2</v>
      </c>
      <c r="K12">
        <f t="shared" si="5"/>
        <v>1</v>
      </c>
    </row>
    <row r="13" spans="1:12" x14ac:dyDescent="0.35">
      <c r="A13" s="54">
        <f t="shared" si="3"/>
        <v>8.5</v>
      </c>
      <c r="B13">
        <f t="shared" si="4"/>
        <v>2031</v>
      </c>
      <c r="C13" s="55">
        <f>INDEX(TaxablePayroll!$E$9:$E$34, MATCH($B13, TaxablePayroll!$B$9:$B$34, 1))</f>
        <v>13169</v>
      </c>
      <c r="D13" s="80">
        <f>INDEX(Rates!$D$9:$D$50,MATCH('Liabiliy Duration Calculation'!$B13,Rates!$B$9:$B$50,1))/100*K13</f>
        <v>0.14279999999999998</v>
      </c>
      <c r="E13" s="80">
        <f>(INDEX(Liability_Projections!B$10:B$26,MATCH('Liabiliy Duration Calculation'!$B13,Liability_Projections!$A$10:$A$26,1))-INDEX(Liability_Projections!$F$10:$F$26,MATCH('Liabiliy Duration Calculation'!$B13,Liability_Projections!$A$10:$A$26,1)))/INDEX(TaxablePayroll!$E$9:$E$34, MATCH($B13, TaxablePayroll!$B$9:$B$34, 1))</f>
        <v>0.11410129850406259</v>
      </c>
      <c r="F13" s="72">
        <f t="shared" si="1"/>
        <v>-377.93319999999954</v>
      </c>
      <c r="G13" s="148">
        <f t="shared" si="2"/>
        <v>0.71650069494158231</v>
      </c>
      <c r="H13" s="153">
        <f>INDEX(Liability_Projections!$H$10:$H$26,MATCH('Liabiliy Duration Calculation'!$B13,Liability_Projections!$A$10:$A$26,1))-
INDEX(Liability_Projections!B$10:B$26,MATCH('Liabiliy Duration Calculation'!$B13,Liability_Projections!$A$10:$A$26,1))
+INDEX(Liability_Projections!F$10:F$26,MATCH('Liabiliy Duration Calculation'!$B13,Liability_Projections!$A$10:$A$26,1))+F13</f>
        <v>0.4668000000003758</v>
      </c>
      <c r="K13">
        <f t="shared" si="5"/>
        <v>1</v>
      </c>
    </row>
    <row r="14" spans="1:12" x14ac:dyDescent="0.35">
      <c r="A14" s="54">
        <f t="shared" si="3"/>
        <v>9.5</v>
      </c>
      <c r="B14">
        <f t="shared" si="4"/>
        <v>2032</v>
      </c>
      <c r="C14" s="55">
        <f>INDEX(TaxablePayroll!$E$9:$E$34, MATCH($B14, TaxablePayroll!$B$9:$B$34, 1))</f>
        <v>13169</v>
      </c>
      <c r="D14" s="80">
        <f>INDEX(Rates!$D$9:$D$50,MATCH('Liabiliy Duration Calculation'!$B14,Rates!$B$9:$B$50,1))/100*K14</f>
        <v>0.14279999999999998</v>
      </c>
      <c r="E14" s="151">
        <f>INDEX(Rates!$C$9:$C$50,MATCH('Liabiliy Duration Calculation'!$B14,Rates!$B$9:$B$50,1))/100</f>
        <v>0.11410000000000001</v>
      </c>
      <c r="F14" s="72">
        <f t="shared" si="1"/>
        <v>-377.95029999999969</v>
      </c>
      <c r="G14" s="148">
        <f t="shared" si="2"/>
        <v>0.68894297590536757</v>
      </c>
      <c r="H14" s="153">
        <f>INDEX(Liability_Projections!$H$10:$H$26,MATCH('Liabiliy Duration Calculation'!$B14,Liability_Projections!$A$10:$A$26,1))-
INDEX(Liability_Projections!B$10:B$26,MATCH('Liabiliy Duration Calculation'!$B14,Liability_Projections!$A$10:$A$26,1))
+INDEX(Liability_Projections!F$10:F$26,MATCH('Liabiliy Duration Calculation'!$B14,Liability_Projections!$A$10:$A$26,1))+F14</f>
        <v>0.44970000000023447</v>
      </c>
      <c r="K14">
        <f t="shared" si="5"/>
        <v>1</v>
      </c>
    </row>
    <row r="15" spans="1:12" x14ac:dyDescent="0.35">
      <c r="A15" s="54">
        <f t="shared" si="3"/>
        <v>10.5</v>
      </c>
      <c r="B15">
        <f t="shared" si="4"/>
        <v>2033</v>
      </c>
      <c r="C15" s="55">
        <f>INDEX(TaxablePayroll!$E$9:$E$34, MATCH($B15, TaxablePayroll!$B$9:$B$34, 1))</f>
        <v>13169</v>
      </c>
      <c r="D15" s="80">
        <f>INDEX(Rates!$D$9:$D$50,MATCH('Liabiliy Duration Calculation'!$B15,Rates!$B$9:$B$50,1))/100*K15</f>
        <v>0.14279999999999998</v>
      </c>
      <c r="E15" s="151">
        <f>INDEX(Rates!$C$9:$C$50,MATCH('Liabiliy Duration Calculation'!$B15,Rates!$B$9:$B$50,1))/100</f>
        <v>0.11410000000000001</v>
      </c>
      <c r="F15" s="72">
        <f t="shared" si="1"/>
        <v>-377.95029999999969</v>
      </c>
      <c r="G15" s="148">
        <f t="shared" si="2"/>
        <v>0.66244516913977647</v>
      </c>
      <c r="H15" s="153">
        <f>INDEX(Liability_Projections!$H$10:$H$26,MATCH('Liabiliy Duration Calculation'!$B15,Liability_Projections!$A$10:$A$26,1))-
INDEX(Liability_Projections!B$10:B$26,MATCH('Liabiliy Duration Calculation'!$B15,Liability_Projections!$A$10:$A$26,1))
+INDEX(Liability_Projections!F$10:F$26,MATCH('Liabiliy Duration Calculation'!$B15,Liability_Projections!$A$10:$A$26,1))+F15</f>
        <v>0.44970000000023447</v>
      </c>
      <c r="K15">
        <f t="shared" si="5"/>
        <v>1</v>
      </c>
    </row>
    <row r="16" spans="1:12" x14ac:dyDescent="0.35">
      <c r="A16" s="54">
        <f t="shared" si="3"/>
        <v>11.5</v>
      </c>
      <c r="B16">
        <f t="shared" si="4"/>
        <v>2034</v>
      </c>
      <c r="C16" s="55">
        <f>INDEX(TaxablePayroll!$E$9:$E$34, MATCH($B16, TaxablePayroll!$B$9:$B$34, 1))</f>
        <v>13169</v>
      </c>
      <c r="D16" s="80">
        <f>INDEX(Rates!$D$9:$D$50,MATCH('Liabiliy Duration Calculation'!$B16,Rates!$B$9:$B$50,1))/100*K16</f>
        <v>0.14279999999999998</v>
      </c>
      <c r="E16" s="151">
        <f>INDEX(Rates!$C$9:$C$50,MATCH('Liabiliy Duration Calculation'!$B16,Rates!$B$9:$B$50,1))/100</f>
        <v>0.11410000000000001</v>
      </c>
      <c r="F16" s="72">
        <f t="shared" si="1"/>
        <v>-377.95029999999969</v>
      </c>
      <c r="G16" s="148">
        <f t="shared" si="2"/>
        <v>0.63696650878824657</v>
      </c>
      <c r="H16" s="153">
        <f>INDEX(Liability_Projections!$H$10:$H$26,MATCH('Liabiliy Duration Calculation'!$B16,Liability_Projections!$A$10:$A$26,1))-
INDEX(Liability_Projections!B$10:B$26,MATCH('Liabiliy Duration Calculation'!$B16,Liability_Projections!$A$10:$A$26,1))
+INDEX(Liability_Projections!F$10:F$26,MATCH('Liabiliy Duration Calculation'!$B16,Liability_Projections!$A$10:$A$26,1))+F16</f>
        <v>0.44970000000023447</v>
      </c>
      <c r="K16">
        <f t="shared" si="5"/>
        <v>1</v>
      </c>
    </row>
    <row r="17" spans="1:11" x14ac:dyDescent="0.35">
      <c r="A17" s="54">
        <f t="shared" si="3"/>
        <v>12.5</v>
      </c>
      <c r="B17">
        <f t="shared" si="4"/>
        <v>2035</v>
      </c>
      <c r="C17" s="55">
        <f>INDEX(TaxablePayroll!$E$9:$E$34, MATCH($B17, TaxablePayroll!$B$9:$B$34, 1))</f>
        <v>15347</v>
      </c>
      <c r="D17" s="80">
        <f>INDEX(Rates!$D$9:$D$50,MATCH('Liabiliy Duration Calculation'!$B17,Rates!$B$9:$B$50,1))/100*K17</f>
        <v>0.14760000000000001</v>
      </c>
      <c r="E17" s="151">
        <f>INDEX(Rates!$C$9:$C$50,MATCH('Liabiliy Duration Calculation'!$B17,Rates!$B$9:$B$50,1))/100</f>
        <v>0.11449999999999999</v>
      </c>
      <c r="F17" s="72">
        <f t="shared" si="1"/>
        <v>-507.98570000000029</v>
      </c>
      <c r="G17" s="148">
        <f t="shared" si="2"/>
        <v>0.61246779691177555</v>
      </c>
      <c r="H17" s="69"/>
      <c r="K17">
        <f t="shared" si="5"/>
        <v>1</v>
      </c>
    </row>
    <row r="18" spans="1:11" x14ac:dyDescent="0.35">
      <c r="A18" s="54">
        <f t="shared" si="3"/>
        <v>13.5</v>
      </c>
      <c r="B18">
        <f t="shared" si="4"/>
        <v>2036</v>
      </c>
      <c r="C18" s="55">
        <f>INDEX(TaxablePayroll!$E$9:$E$34, MATCH($B18, TaxablePayroll!$B$9:$B$34, 1))</f>
        <v>15347</v>
      </c>
      <c r="D18" s="80">
        <f>INDEX(Rates!$D$9:$D$50,MATCH('Liabiliy Duration Calculation'!$B18,Rates!$B$9:$B$50,1))/100*K18</f>
        <v>0.14760000000000001</v>
      </c>
      <c r="E18" s="151">
        <f>INDEX(Rates!$C$9:$C$50,MATCH('Liabiliy Duration Calculation'!$B18,Rates!$B$9:$B$50,1))/100</f>
        <v>0.11449999999999999</v>
      </c>
      <c r="F18" s="72">
        <f t="shared" si="1"/>
        <v>-507.98570000000029</v>
      </c>
      <c r="G18" s="148">
        <f t="shared" si="2"/>
        <v>0.58891134318439953</v>
      </c>
      <c r="H18" s="69"/>
      <c r="K18">
        <f t="shared" si="5"/>
        <v>1</v>
      </c>
    </row>
    <row r="19" spans="1:11" x14ac:dyDescent="0.35">
      <c r="A19" s="54">
        <f t="shared" si="3"/>
        <v>14.5</v>
      </c>
      <c r="B19">
        <f t="shared" si="4"/>
        <v>2037</v>
      </c>
      <c r="C19" s="55">
        <f>INDEX(TaxablePayroll!$E$9:$E$34, MATCH($B19, TaxablePayroll!$B$9:$B$34, 1))</f>
        <v>15347</v>
      </c>
      <c r="D19" s="80">
        <f>INDEX(Rates!$D$9:$D$50,MATCH('Liabiliy Duration Calculation'!$B19,Rates!$B$9:$B$50,1))/100*K19</f>
        <v>0.14760000000000001</v>
      </c>
      <c r="E19" s="151">
        <f>INDEX(Rates!$C$9:$C$50,MATCH('Liabiliy Duration Calculation'!$B19,Rates!$B$9:$B$50,1))/100</f>
        <v>0.11449999999999999</v>
      </c>
      <c r="F19" s="72">
        <f t="shared" si="1"/>
        <v>-507.98570000000029</v>
      </c>
      <c r="G19" s="148">
        <f t="shared" si="2"/>
        <v>0.56626090690807651</v>
      </c>
      <c r="H19" s="69"/>
      <c r="K19">
        <f t="shared" si="5"/>
        <v>1</v>
      </c>
    </row>
    <row r="20" spans="1:11" x14ac:dyDescent="0.35">
      <c r="A20" s="54">
        <f t="shared" si="3"/>
        <v>15.5</v>
      </c>
      <c r="B20">
        <f t="shared" si="4"/>
        <v>2038</v>
      </c>
      <c r="C20" s="55">
        <f>INDEX(TaxablePayroll!$E$9:$E$34, MATCH($B20, TaxablePayroll!$B$9:$B$34, 1))</f>
        <v>15347</v>
      </c>
      <c r="D20" s="80">
        <f>INDEX(Rates!$D$9:$D$50,MATCH('Liabiliy Duration Calculation'!$B20,Rates!$B$9:$B$50,1))/100*K20</f>
        <v>0.14760000000000001</v>
      </c>
      <c r="E20" s="151">
        <f>INDEX(Rates!$C$9:$C$50,MATCH('Liabiliy Duration Calculation'!$B20,Rates!$B$9:$B$50,1))/100</f>
        <v>0.11449999999999999</v>
      </c>
      <c r="F20" s="72">
        <f t="shared" si="1"/>
        <v>-507.98570000000029</v>
      </c>
      <c r="G20" s="148">
        <f t="shared" si="2"/>
        <v>0.54448164125776588</v>
      </c>
      <c r="H20" s="69"/>
      <c r="K20">
        <f t="shared" si="5"/>
        <v>1</v>
      </c>
    </row>
    <row r="21" spans="1:11" x14ac:dyDescent="0.35">
      <c r="A21" s="54">
        <f t="shared" si="3"/>
        <v>16.5</v>
      </c>
      <c r="B21">
        <f t="shared" si="4"/>
        <v>2039</v>
      </c>
      <c r="C21" s="55">
        <f>INDEX(TaxablePayroll!$E$9:$E$34, MATCH($B21, TaxablePayroll!$B$9:$B$34, 1))</f>
        <v>15347</v>
      </c>
      <c r="D21" s="80">
        <f>INDEX(Rates!$D$9:$D$50,MATCH('Liabiliy Duration Calculation'!$B21,Rates!$B$9:$B$50,1))/100*K21</f>
        <v>0.14760000000000001</v>
      </c>
      <c r="E21" s="151">
        <f>INDEX(Rates!$C$9:$C$50,MATCH('Liabiliy Duration Calculation'!$B21,Rates!$B$9:$B$50,1))/100</f>
        <v>0.11449999999999999</v>
      </c>
      <c r="F21" s="72">
        <f t="shared" si="1"/>
        <v>-507.98570000000029</v>
      </c>
      <c r="G21" s="148">
        <f t="shared" si="2"/>
        <v>0.52354003967092866</v>
      </c>
      <c r="H21" s="69"/>
      <c r="K21">
        <f t="shared" si="5"/>
        <v>1</v>
      </c>
    </row>
    <row r="22" spans="1:11" x14ac:dyDescent="0.35">
      <c r="A22" s="54">
        <f t="shared" si="3"/>
        <v>17.5</v>
      </c>
      <c r="B22">
        <f t="shared" si="4"/>
        <v>2040</v>
      </c>
      <c r="C22" s="55">
        <f>INDEX(TaxablePayroll!$E$9:$E$34, MATCH($B22, TaxablePayroll!$B$9:$B$34, 1))</f>
        <v>18495</v>
      </c>
      <c r="D22" s="80">
        <f>INDEX(Rates!$D$9:$D$50,MATCH('Liabiliy Duration Calculation'!$B22,Rates!$B$9:$B$50,1))/100*K22</f>
        <v>0.14980000000000002</v>
      </c>
      <c r="E22" s="151">
        <f>INDEX(Rates!$C$9:$C$50,MATCH('Liabiliy Duration Calculation'!$B22,Rates!$B$9:$B$50,1))/100</f>
        <v>0.11470000000000001</v>
      </c>
      <c r="F22" s="72">
        <f t="shared" si="1"/>
        <v>-649.17450000000008</v>
      </c>
      <c r="G22" s="148">
        <f t="shared" si="2"/>
        <v>0.50340388429896976</v>
      </c>
      <c r="H22" s="69"/>
      <c r="K22">
        <f t="shared" si="5"/>
        <v>1</v>
      </c>
    </row>
    <row r="23" spans="1:11" x14ac:dyDescent="0.35">
      <c r="A23" s="54">
        <f t="shared" si="3"/>
        <v>18.5</v>
      </c>
      <c r="B23">
        <f t="shared" si="4"/>
        <v>2041</v>
      </c>
      <c r="C23" s="55">
        <f>INDEX(TaxablePayroll!$E$9:$E$34, MATCH($B23, TaxablePayroll!$B$9:$B$34, 1))</f>
        <v>18495</v>
      </c>
      <c r="D23" s="80">
        <f>INDEX(Rates!$D$9:$D$50,MATCH('Liabiliy Duration Calculation'!$B23,Rates!$B$9:$B$50,1))/100*K23</f>
        <v>0.14980000000000002</v>
      </c>
      <c r="E23" s="151">
        <f>INDEX(Rates!$C$9:$C$50,MATCH('Liabiliy Duration Calculation'!$B23,Rates!$B$9:$B$50,1))/100</f>
        <v>0.11470000000000001</v>
      </c>
      <c r="F23" s="72">
        <f t="shared" si="1"/>
        <v>-649.17450000000008</v>
      </c>
      <c r="G23" s="148">
        <f t="shared" si="2"/>
        <v>0.48404219644131707</v>
      </c>
      <c r="H23" s="69"/>
      <c r="K23">
        <f t="shared" si="5"/>
        <v>1</v>
      </c>
    </row>
    <row r="24" spans="1:11" x14ac:dyDescent="0.35">
      <c r="A24" s="54">
        <f t="shared" si="3"/>
        <v>19.5</v>
      </c>
      <c r="B24">
        <f t="shared" si="4"/>
        <v>2042</v>
      </c>
      <c r="C24" s="55">
        <f>INDEX(TaxablePayroll!$E$9:$E$34, MATCH($B24, TaxablePayroll!$B$9:$B$34, 1))</f>
        <v>18495</v>
      </c>
      <c r="D24" s="80">
        <f>INDEX(Rates!$D$9:$D$50,MATCH('Liabiliy Duration Calculation'!$B24,Rates!$B$9:$B$50,1))/100*K24</f>
        <v>0.14980000000000002</v>
      </c>
      <c r="E24" s="151">
        <f>INDEX(Rates!$C$9:$C$50,MATCH('Liabiliy Duration Calculation'!$B24,Rates!$B$9:$B$50,1))/100</f>
        <v>0.11470000000000001</v>
      </c>
      <c r="F24" s="72">
        <f t="shared" si="1"/>
        <v>-649.17450000000008</v>
      </c>
      <c r="G24" s="148">
        <f t="shared" si="2"/>
        <v>0.46542518888588186</v>
      </c>
      <c r="H24" s="69"/>
      <c r="K24">
        <f t="shared" si="5"/>
        <v>1</v>
      </c>
    </row>
    <row r="25" spans="1:11" x14ac:dyDescent="0.35">
      <c r="A25" s="54">
        <f t="shared" si="3"/>
        <v>20.5</v>
      </c>
      <c r="B25">
        <f t="shared" si="4"/>
        <v>2043</v>
      </c>
      <c r="C25" s="55">
        <f>INDEX(TaxablePayroll!$E$9:$E$34, MATCH($B25, TaxablePayroll!$B$9:$B$34, 1))</f>
        <v>18495</v>
      </c>
      <c r="D25" s="80">
        <f>INDEX(Rates!$D$9:$D$50,MATCH('Liabiliy Duration Calculation'!$B25,Rates!$B$9:$B$50,1))/100*K25</f>
        <v>0.14980000000000002</v>
      </c>
      <c r="E25" s="151">
        <f>INDEX(Rates!$C$9:$C$50,MATCH('Liabiliy Duration Calculation'!$B25,Rates!$B$9:$B$50,1))/100</f>
        <v>0.11470000000000001</v>
      </c>
      <c r="F25" s="72">
        <f t="shared" si="1"/>
        <v>-649.17450000000008</v>
      </c>
      <c r="G25" s="148">
        <f t="shared" si="2"/>
        <v>0.44752422008257869</v>
      </c>
      <c r="H25" s="69"/>
      <c r="K25">
        <f t="shared" si="5"/>
        <v>1</v>
      </c>
    </row>
    <row r="26" spans="1:11" x14ac:dyDescent="0.35">
      <c r="A26" s="54">
        <f t="shared" si="3"/>
        <v>21.5</v>
      </c>
      <c r="B26">
        <f t="shared" si="4"/>
        <v>2044</v>
      </c>
      <c r="C26" s="55">
        <f>INDEX(TaxablePayroll!$E$9:$E$34, MATCH($B26, TaxablePayroll!$B$9:$B$34, 1))</f>
        <v>18495</v>
      </c>
      <c r="D26" s="80">
        <f>INDEX(Rates!$D$9:$D$50,MATCH('Liabiliy Duration Calculation'!$B26,Rates!$B$9:$B$50,1))/100*K26</f>
        <v>0.14980000000000002</v>
      </c>
      <c r="E26" s="151">
        <f>INDEX(Rates!$C$9:$C$50,MATCH('Liabiliy Duration Calculation'!$B26,Rates!$B$9:$B$50,1))/100</f>
        <v>0.11470000000000001</v>
      </c>
      <c r="F26" s="72">
        <f t="shared" si="1"/>
        <v>-649.17450000000008</v>
      </c>
      <c r="G26" s="148">
        <f t="shared" si="2"/>
        <v>0.43031175007940259</v>
      </c>
      <c r="H26" s="69"/>
      <c r="K26">
        <f t="shared" si="5"/>
        <v>1</v>
      </c>
    </row>
    <row r="27" spans="1:11" x14ac:dyDescent="0.35">
      <c r="A27" s="54">
        <f t="shared" si="3"/>
        <v>22.5</v>
      </c>
      <c r="B27">
        <f t="shared" si="4"/>
        <v>2045</v>
      </c>
      <c r="C27" s="55">
        <f>INDEX(TaxablePayroll!$E$9:$E$34, MATCH($B27, TaxablePayroll!$B$9:$B$34, 1))</f>
        <v>22277</v>
      </c>
      <c r="D27" s="80">
        <f>INDEX(Rates!$D$9:$D$50,MATCH('Liabiliy Duration Calculation'!$B27,Rates!$B$9:$B$50,1))/100*K27</f>
        <v>0.14949999999999999</v>
      </c>
      <c r="E27" s="151">
        <f>INDEX(Rates!$C$9:$C$50,MATCH('Liabiliy Duration Calculation'!$B27,Rates!$B$9:$B$50,1))/100</f>
        <v>0.1148</v>
      </c>
      <c r="F27" s="72">
        <f t="shared" si="1"/>
        <v>-773.01189999999986</v>
      </c>
      <c r="G27" s="148">
        <f t="shared" si="2"/>
        <v>0.41376129815327167</v>
      </c>
      <c r="H27" s="69"/>
      <c r="K27">
        <f t="shared" si="5"/>
        <v>1</v>
      </c>
    </row>
    <row r="28" spans="1:11" x14ac:dyDescent="0.35">
      <c r="A28" s="54">
        <f t="shared" si="3"/>
        <v>23.5</v>
      </c>
      <c r="B28">
        <f t="shared" si="4"/>
        <v>2046</v>
      </c>
      <c r="C28" s="55">
        <f>INDEX(TaxablePayroll!$E$9:$E$34, MATCH($B28, TaxablePayroll!$B$9:$B$34, 1))</f>
        <v>22277</v>
      </c>
      <c r="D28" s="80">
        <f>INDEX(Rates!$D$9:$D$50,MATCH('Liabiliy Duration Calculation'!$B28,Rates!$B$9:$B$50,1))/100*K28</f>
        <v>0.14949999999999999</v>
      </c>
      <c r="E28" s="151">
        <f>INDEX(Rates!$C$9:$C$50,MATCH('Liabiliy Duration Calculation'!$B28,Rates!$B$9:$B$50,1))/100</f>
        <v>0.1148</v>
      </c>
      <c r="F28" s="72">
        <f t="shared" si="1"/>
        <v>-773.01189999999986</v>
      </c>
      <c r="G28" s="148">
        <f t="shared" si="2"/>
        <v>0.39784740207045349</v>
      </c>
      <c r="H28" s="69"/>
      <c r="K28">
        <f t="shared" si="5"/>
        <v>1</v>
      </c>
    </row>
    <row r="29" spans="1:11" x14ac:dyDescent="0.35">
      <c r="A29" s="54">
        <f t="shared" si="3"/>
        <v>24.5</v>
      </c>
      <c r="B29">
        <f t="shared" si="4"/>
        <v>2047</v>
      </c>
      <c r="C29" s="55">
        <f>INDEX(TaxablePayroll!$E$9:$E$34, MATCH($B29, TaxablePayroll!$B$9:$B$34, 1))</f>
        <v>22277</v>
      </c>
      <c r="D29" s="80">
        <f>INDEX(Rates!$D$9:$D$50,MATCH('Liabiliy Duration Calculation'!$B29,Rates!$B$9:$B$50,1))/100*K29</f>
        <v>0.14949999999999999</v>
      </c>
      <c r="E29" s="151">
        <f>INDEX(Rates!$C$9:$C$50,MATCH('Liabiliy Duration Calculation'!$B29,Rates!$B$9:$B$50,1))/100</f>
        <v>0.1148</v>
      </c>
      <c r="F29" s="72">
        <f t="shared" si="1"/>
        <v>-773.01189999999986</v>
      </c>
      <c r="G29" s="148">
        <f t="shared" si="2"/>
        <v>0.38254557891389762</v>
      </c>
      <c r="H29" s="69"/>
      <c r="K29">
        <f t="shared" si="5"/>
        <v>1</v>
      </c>
    </row>
    <row r="30" spans="1:11" x14ac:dyDescent="0.35">
      <c r="A30" s="54">
        <f t="shared" si="3"/>
        <v>25.5</v>
      </c>
      <c r="B30">
        <f t="shared" si="4"/>
        <v>2048</v>
      </c>
      <c r="C30" s="55">
        <f>INDEX(TaxablePayroll!$E$9:$E$34, MATCH($B30, TaxablePayroll!$B$9:$B$34, 1))</f>
        <v>22277</v>
      </c>
      <c r="D30" s="80">
        <f>INDEX(Rates!$D$9:$D$50,MATCH('Liabiliy Duration Calculation'!$B30,Rates!$B$9:$B$50,1))/100*K30</f>
        <v>0.14949999999999999</v>
      </c>
      <c r="E30" s="151">
        <f>INDEX(Rates!$C$9:$C$50,MATCH('Liabiliy Duration Calculation'!$B30,Rates!$B$9:$B$50,1))/100</f>
        <v>0.1148</v>
      </c>
      <c r="F30" s="72">
        <f t="shared" si="1"/>
        <v>-773.01189999999986</v>
      </c>
      <c r="G30" s="148">
        <f t="shared" si="2"/>
        <v>0.36783228741720919</v>
      </c>
      <c r="H30" s="69"/>
      <c r="K30">
        <f t="shared" si="5"/>
        <v>1</v>
      </c>
    </row>
    <row r="31" spans="1:11" x14ac:dyDescent="0.35">
      <c r="A31" s="54">
        <f t="shared" si="3"/>
        <v>26.5</v>
      </c>
      <c r="B31">
        <f t="shared" si="4"/>
        <v>2049</v>
      </c>
      <c r="C31" s="55">
        <f>INDEX(TaxablePayroll!$E$9:$E$34, MATCH($B31, TaxablePayroll!$B$9:$B$34, 1))</f>
        <v>22277</v>
      </c>
      <c r="D31" s="80">
        <f>INDEX(Rates!$D$9:$D$50,MATCH('Liabiliy Duration Calculation'!$B31,Rates!$B$9:$B$50,1))/100*K31</f>
        <v>0.14949999999999999</v>
      </c>
      <c r="E31" s="151">
        <f>INDEX(Rates!$C$9:$C$50,MATCH('Liabiliy Duration Calculation'!$B31,Rates!$B$9:$B$50,1))/100</f>
        <v>0.1148</v>
      </c>
      <c r="F31" s="72">
        <f t="shared" si="1"/>
        <v>-773.01189999999986</v>
      </c>
      <c r="G31" s="148">
        <f t="shared" si="2"/>
        <v>0.35368489174731654</v>
      </c>
      <c r="H31" s="69"/>
      <c r="K31">
        <f t="shared" si="5"/>
        <v>1</v>
      </c>
    </row>
    <row r="32" spans="1:11" x14ac:dyDescent="0.35">
      <c r="A32" s="54">
        <f t="shared" si="3"/>
        <v>27.5</v>
      </c>
      <c r="B32">
        <f t="shared" si="4"/>
        <v>2050</v>
      </c>
      <c r="C32" s="55">
        <f>INDEX(TaxablePayroll!$E$9:$E$34, MATCH($B32, TaxablePayroll!$B$9:$B$34, 1))</f>
        <v>26928</v>
      </c>
      <c r="D32" s="80">
        <f>INDEX(Rates!$D$9:$D$50,MATCH('Liabiliy Duration Calculation'!$B32,Rates!$B$9:$B$50,1))/100*K32</f>
        <v>0.15010000000000001</v>
      </c>
      <c r="E32" s="151">
        <f>INDEX(Rates!$C$9:$C$50,MATCH('Liabiliy Duration Calculation'!$B32,Rates!$B$9:$B$50,1))/100</f>
        <v>0.1149</v>
      </c>
      <c r="F32" s="72">
        <f t="shared" si="1"/>
        <v>-947.8656000000002</v>
      </c>
      <c r="G32" s="148">
        <f t="shared" si="2"/>
        <v>0.34008162668011205</v>
      </c>
      <c r="H32" s="69"/>
      <c r="K32">
        <f t="shared" si="5"/>
        <v>1</v>
      </c>
    </row>
    <row r="33" spans="1:11" x14ac:dyDescent="0.35">
      <c r="A33" s="54">
        <f t="shared" si="3"/>
        <v>28.5</v>
      </c>
      <c r="B33">
        <f t="shared" si="4"/>
        <v>2051</v>
      </c>
      <c r="C33" s="55">
        <f>INDEX(TaxablePayroll!$E$9:$E$34, MATCH($B33, TaxablePayroll!$B$9:$B$34, 1))</f>
        <v>26928</v>
      </c>
      <c r="D33" s="80">
        <f>INDEX(Rates!$D$9:$D$50,MATCH('Liabiliy Duration Calculation'!$B33,Rates!$B$9:$B$50,1))/100*K33</f>
        <v>0.15010000000000001</v>
      </c>
      <c r="E33" s="151">
        <f>INDEX(Rates!$C$9:$C$50,MATCH('Liabiliy Duration Calculation'!$B33,Rates!$B$9:$B$50,1))/100</f>
        <v>0.1149</v>
      </c>
      <c r="F33" s="72">
        <f t="shared" si="1"/>
        <v>-947.8656000000002</v>
      </c>
      <c r="G33" s="148">
        <f t="shared" si="2"/>
        <v>0.3270015641154923</v>
      </c>
      <c r="H33" s="69"/>
      <c r="K33">
        <f t="shared" si="5"/>
        <v>1</v>
      </c>
    </row>
    <row r="34" spans="1:11" x14ac:dyDescent="0.35">
      <c r="A34" s="54">
        <f t="shared" si="3"/>
        <v>29.5</v>
      </c>
      <c r="B34">
        <f t="shared" si="4"/>
        <v>2052</v>
      </c>
      <c r="C34" s="55">
        <f>INDEX(TaxablePayroll!$E$9:$E$34, MATCH($B34, TaxablePayroll!$B$9:$B$34, 1))</f>
        <v>26928</v>
      </c>
      <c r="D34" s="80">
        <f>INDEX(Rates!$D$9:$D$50,MATCH('Liabiliy Duration Calculation'!$B34,Rates!$B$9:$B$50,1))/100*K34</f>
        <v>0.15010000000000001</v>
      </c>
      <c r="E34" s="151">
        <f>INDEX(Rates!$C$9:$C$50,MATCH('Liabiliy Duration Calculation'!$B34,Rates!$B$9:$B$50,1))/100</f>
        <v>0.1149</v>
      </c>
      <c r="F34" s="72">
        <f t="shared" si="1"/>
        <v>-947.8656000000002</v>
      </c>
      <c r="G34" s="148">
        <f t="shared" si="2"/>
        <v>0.31442458088028108</v>
      </c>
      <c r="H34" s="69"/>
      <c r="K34">
        <f t="shared" si="5"/>
        <v>1</v>
      </c>
    </row>
    <row r="35" spans="1:11" x14ac:dyDescent="0.35">
      <c r="A35" s="54">
        <f t="shared" si="3"/>
        <v>30.5</v>
      </c>
      <c r="B35">
        <f t="shared" si="4"/>
        <v>2053</v>
      </c>
      <c r="C35" s="55">
        <f>INDEX(TaxablePayroll!$E$9:$E$34, MATCH($B35, TaxablePayroll!$B$9:$B$34, 1))</f>
        <v>26928</v>
      </c>
      <c r="D35" s="80">
        <f>INDEX(Rates!$D$9:$D$50,MATCH('Liabiliy Duration Calculation'!$B35,Rates!$B$9:$B$50,1))/100*K35</f>
        <v>0.15010000000000001</v>
      </c>
      <c r="E35" s="151">
        <f>INDEX(Rates!$C$9:$C$50,MATCH('Liabiliy Duration Calculation'!$B35,Rates!$B$9:$B$50,1))/100</f>
        <v>0.1149</v>
      </c>
      <c r="F35" s="72">
        <f t="shared" si="1"/>
        <v>-947.8656000000002</v>
      </c>
      <c r="G35" s="148">
        <f t="shared" si="2"/>
        <v>0.30233132776950106</v>
      </c>
      <c r="H35" s="69"/>
      <c r="K35">
        <f t="shared" si="5"/>
        <v>1</v>
      </c>
    </row>
    <row r="36" spans="1:11" x14ac:dyDescent="0.35">
      <c r="A36" s="54">
        <f t="shared" si="3"/>
        <v>31.5</v>
      </c>
      <c r="B36">
        <f t="shared" si="4"/>
        <v>2054</v>
      </c>
      <c r="C36" s="55">
        <f>INDEX(TaxablePayroll!$E$9:$E$34, MATCH($B36, TaxablePayroll!$B$9:$B$34, 1))</f>
        <v>26928</v>
      </c>
      <c r="D36" s="80">
        <f>INDEX(Rates!$D$9:$D$50,MATCH('Liabiliy Duration Calculation'!$B36,Rates!$B$9:$B$50,1))/100*K36</f>
        <v>0.15010000000000001</v>
      </c>
      <c r="E36" s="151">
        <f>INDEX(Rates!$C$9:$C$50,MATCH('Liabiliy Duration Calculation'!$B36,Rates!$B$9:$B$50,1))/100</f>
        <v>0.1149</v>
      </c>
      <c r="F36" s="72">
        <f t="shared" si="1"/>
        <v>-947.8656000000002</v>
      </c>
      <c r="G36" s="148">
        <f t="shared" si="2"/>
        <v>0.29070319977836634</v>
      </c>
      <c r="H36" s="69"/>
      <c r="K36">
        <f t="shared" si="5"/>
        <v>1</v>
      </c>
    </row>
    <row r="37" spans="1:11" x14ac:dyDescent="0.35">
      <c r="A37" s="54">
        <f t="shared" si="3"/>
        <v>32.5</v>
      </c>
      <c r="B37">
        <f t="shared" si="4"/>
        <v>2055</v>
      </c>
      <c r="C37" s="55">
        <f>INDEX(TaxablePayroll!$E$9:$E$34, MATCH($B37, TaxablePayroll!$B$9:$B$34, 1))</f>
        <v>32655</v>
      </c>
      <c r="D37" s="80">
        <f>INDEX(Rates!$D$9:$D$50,MATCH('Liabiliy Duration Calculation'!$B37,Rates!$B$9:$B$50,1))/100*K37</f>
        <v>0.1517</v>
      </c>
      <c r="E37" s="151">
        <f>INDEX(Rates!$C$9:$C$50,MATCH('Liabiliy Duration Calculation'!$B37,Rates!$B$9:$B$50,1))/100</f>
        <v>0.115</v>
      </c>
      <c r="F37" s="72">
        <f t="shared" si="1"/>
        <v>-1198.4385</v>
      </c>
      <c r="G37" s="148">
        <f t="shared" ref="G37:G54" si="6">(1+i_durYield)^-A37</f>
        <v>0.27952230747919848</v>
      </c>
      <c r="H37" s="69"/>
      <c r="K37">
        <f t="shared" si="5"/>
        <v>1</v>
      </c>
    </row>
    <row r="38" spans="1:11" x14ac:dyDescent="0.35">
      <c r="A38" s="54">
        <f t="shared" si="3"/>
        <v>33.5</v>
      </c>
      <c r="B38">
        <f t="shared" si="4"/>
        <v>2056</v>
      </c>
      <c r="C38" s="55">
        <f>INDEX(TaxablePayroll!$E$9:$E$34, MATCH($B38, TaxablePayroll!$B$9:$B$34, 1))</f>
        <v>32655</v>
      </c>
      <c r="D38" s="80">
        <f>INDEX(Rates!$D$9:$D$50,MATCH('Liabiliy Duration Calculation'!$B38,Rates!$B$9:$B$50,1))/100*K38</f>
        <v>0.1517</v>
      </c>
      <c r="E38" s="151">
        <f>INDEX(Rates!$C$9:$C$50,MATCH('Liabiliy Duration Calculation'!$B38,Rates!$B$9:$B$50,1))/100</f>
        <v>0.115</v>
      </c>
      <c r="F38" s="72">
        <f t="shared" si="1"/>
        <v>-1198.4385</v>
      </c>
      <c r="G38" s="148">
        <f t="shared" si="6"/>
        <v>0.26877144949922926</v>
      </c>
      <c r="H38" s="69"/>
      <c r="K38">
        <f t="shared" si="5"/>
        <v>1</v>
      </c>
    </row>
    <row r="39" spans="1:11" x14ac:dyDescent="0.35">
      <c r="A39" s="54">
        <f t="shared" si="3"/>
        <v>34.5</v>
      </c>
      <c r="B39">
        <f t="shared" si="4"/>
        <v>2057</v>
      </c>
      <c r="C39" s="55">
        <f>INDEX(TaxablePayroll!$E$9:$E$34, MATCH($B39, TaxablePayroll!$B$9:$B$34, 1))</f>
        <v>32655</v>
      </c>
      <c r="D39" s="80">
        <f>INDEX(Rates!$D$9:$D$50,MATCH('Liabiliy Duration Calculation'!$B39,Rates!$B$9:$B$50,1))/100*K39</f>
        <v>0.1517</v>
      </c>
      <c r="E39" s="151">
        <f>INDEX(Rates!$C$9:$C$50,MATCH('Liabiliy Duration Calculation'!$B39,Rates!$B$9:$B$50,1))/100</f>
        <v>0.115</v>
      </c>
      <c r="F39" s="72">
        <f t="shared" si="1"/>
        <v>-1198.4385</v>
      </c>
      <c r="G39" s="148">
        <f t="shared" si="6"/>
        <v>0.25843408605695123</v>
      </c>
      <c r="H39" s="69"/>
      <c r="K39">
        <f t="shared" si="5"/>
        <v>1</v>
      </c>
    </row>
    <row r="40" spans="1:11" x14ac:dyDescent="0.35">
      <c r="A40" s="54">
        <f t="shared" si="3"/>
        <v>35.5</v>
      </c>
      <c r="B40">
        <f t="shared" si="4"/>
        <v>2058</v>
      </c>
      <c r="C40" s="55">
        <f>INDEX(TaxablePayroll!$E$9:$E$34, MATCH($B40, TaxablePayroll!$B$9:$B$34, 1))</f>
        <v>32655</v>
      </c>
      <c r="D40" s="80">
        <f>INDEX(Rates!$D$9:$D$50,MATCH('Liabiliy Duration Calculation'!$B40,Rates!$B$9:$B$50,1))/100*K40</f>
        <v>0.1517</v>
      </c>
      <c r="E40" s="151">
        <f>INDEX(Rates!$C$9:$C$50,MATCH('Liabiliy Duration Calculation'!$B40,Rates!$B$9:$B$50,1))/100</f>
        <v>0.115</v>
      </c>
      <c r="F40" s="72">
        <f t="shared" si="1"/>
        <v>-1198.4385</v>
      </c>
      <c r="G40" s="148">
        <f t="shared" si="6"/>
        <v>0.24849431351629925</v>
      </c>
      <c r="H40" s="69"/>
      <c r="K40">
        <f t="shared" si="5"/>
        <v>1</v>
      </c>
    </row>
    <row r="41" spans="1:11" x14ac:dyDescent="0.35">
      <c r="A41" s="54">
        <f t="shared" si="3"/>
        <v>36.5</v>
      </c>
      <c r="B41">
        <f t="shared" si="4"/>
        <v>2059</v>
      </c>
      <c r="C41" s="55">
        <f>INDEX(TaxablePayroll!$E$9:$E$34, MATCH($B41, TaxablePayroll!$B$9:$B$34, 1))</f>
        <v>32655</v>
      </c>
      <c r="D41" s="80">
        <f>INDEX(Rates!$D$9:$D$50,MATCH('Liabiliy Duration Calculation'!$B41,Rates!$B$9:$B$50,1))/100*K41</f>
        <v>0.1517</v>
      </c>
      <c r="E41" s="151">
        <f>INDEX(Rates!$C$9:$C$50,MATCH('Liabiliy Duration Calculation'!$B41,Rates!$B$9:$B$50,1))/100</f>
        <v>0.115</v>
      </c>
      <c r="F41" s="72">
        <f t="shared" si="1"/>
        <v>-1198.4385</v>
      </c>
      <c r="G41" s="148">
        <f t="shared" si="6"/>
        <v>0.23893683991951847</v>
      </c>
      <c r="H41" s="69"/>
      <c r="K41">
        <f t="shared" si="5"/>
        <v>1</v>
      </c>
    </row>
    <row r="42" spans="1:11" x14ac:dyDescent="0.35">
      <c r="A42" s="54">
        <f t="shared" si="3"/>
        <v>37.5</v>
      </c>
      <c r="B42">
        <f t="shared" si="4"/>
        <v>2060</v>
      </c>
      <c r="C42" s="55">
        <f>INDEX(TaxablePayroll!$E$9:$E$34, MATCH($B42, TaxablePayroll!$B$9:$B$34, 1))</f>
        <v>39669</v>
      </c>
      <c r="D42" s="80">
        <f>INDEX(Rates!$D$9:$D$50,MATCH('Liabiliy Duration Calculation'!$B42,Rates!$B$9:$B$50,1))/100*K42</f>
        <v>0.155</v>
      </c>
      <c r="E42" s="151">
        <f>INDEX(Rates!$C$9:$C$50,MATCH('Liabiliy Duration Calculation'!$B42,Rates!$B$9:$B$50,1))/100</f>
        <v>0.1153</v>
      </c>
      <c r="F42" s="72">
        <f t="shared" si="1"/>
        <v>-1574.8593000000001</v>
      </c>
      <c r="G42" s="148">
        <f t="shared" si="6"/>
        <v>0.22974696146107546</v>
      </c>
      <c r="H42" s="69"/>
      <c r="K42">
        <f t="shared" si="5"/>
        <v>1</v>
      </c>
    </row>
    <row r="43" spans="1:11" x14ac:dyDescent="0.35">
      <c r="A43" s="54">
        <f t="shared" si="3"/>
        <v>38.5</v>
      </c>
      <c r="B43">
        <f t="shared" si="4"/>
        <v>2061</v>
      </c>
      <c r="C43" s="55">
        <f>INDEX(TaxablePayroll!$E$9:$E$34, MATCH($B43, TaxablePayroll!$B$9:$B$34, 1))</f>
        <v>39669</v>
      </c>
      <c r="D43" s="80">
        <f>INDEX(Rates!$D$9:$D$50,MATCH('Liabiliy Duration Calculation'!$B43,Rates!$B$9:$B$50,1))/100*K43</f>
        <v>0.155</v>
      </c>
      <c r="E43" s="151">
        <f>INDEX(Rates!$C$9:$C$50,MATCH('Liabiliy Duration Calculation'!$B43,Rates!$B$9:$B$50,1))/100</f>
        <v>0.1153</v>
      </c>
      <c r="F43" s="72">
        <f t="shared" si="1"/>
        <v>-1574.8593000000001</v>
      </c>
      <c r="G43" s="148">
        <f t="shared" si="6"/>
        <v>0.22091053986641868</v>
      </c>
      <c r="H43" s="69"/>
      <c r="K43">
        <f t="shared" si="5"/>
        <v>1</v>
      </c>
    </row>
    <row r="44" spans="1:11" x14ac:dyDescent="0.35">
      <c r="A44" s="54">
        <f t="shared" si="3"/>
        <v>39.5</v>
      </c>
      <c r="B44">
        <f t="shared" si="4"/>
        <v>2062</v>
      </c>
      <c r="C44" s="55">
        <f>INDEX(TaxablePayroll!$E$9:$E$34, MATCH($B44, TaxablePayroll!$B$9:$B$34, 1))</f>
        <v>39669</v>
      </c>
      <c r="D44" s="80">
        <f>INDEX(Rates!$D$9:$D$50,MATCH('Liabiliy Duration Calculation'!$B44,Rates!$B$9:$B$50,1))/100*K44</f>
        <v>0.155</v>
      </c>
      <c r="E44" s="151">
        <f>INDEX(Rates!$C$9:$C$50,MATCH('Liabiliy Duration Calculation'!$B44,Rates!$B$9:$B$50,1))/100</f>
        <v>0.1153</v>
      </c>
      <c r="F44" s="72">
        <f t="shared" si="1"/>
        <v>-1574.8593000000001</v>
      </c>
      <c r="G44" s="148">
        <f t="shared" si="6"/>
        <v>0.2124139806407872</v>
      </c>
      <c r="H44" s="69"/>
      <c r="K44">
        <f t="shared" si="5"/>
        <v>1</v>
      </c>
    </row>
    <row r="45" spans="1:11" x14ac:dyDescent="0.35">
      <c r="A45" s="54">
        <f t="shared" si="3"/>
        <v>40.5</v>
      </c>
      <c r="B45">
        <f t="shared" si="4"/>
        <v>2063</v>
      </c>
      <c r="C45" s="55">
        <f>INDEX(TaxablePayroll!$E$9:$E$34, MATCH($B45, TaxablePayroll!$B$9:$B$34, 1))</f>
        <v>39669</v>
      </c>
      <c r="D45" s="80">
        <f>INDEX(Rates!$D$9:$D$50,MATCH('Liabiliy Duration Calculation'!$B45,Rates!$B$9:$B$50,1))/100*K45</f>
        <v>0.155</v>
      </c>
      <c r="E45" s="151">
        <f>INDEX(Rates!$C$9:$C$50,MATCH('Liabiliy Duration Calculation'!$B45,Rates!$B$9:$B$50,1))/100</f>
        <v>0.1153</v>
      </c>
      <c r="F45" s="72">
        <f t="shared" si="1"/>
        <v>-1574.8593000000001</v>
      </c>
      <c r="G45" s="148">
        <f t="shared" si="6"/>
        <v>0.20424421215460306</v>
      </c>
      <c r="H45" s="69"/>
      <c r="K45">
        <f t="shared" si="5"/>
        <v>1</v>
      </c>
    </row>
    <row r="46" spans="1:11" x14ac:dyDescent="0.35">
      <c r="A46" s="54">
        <f t="shared" si="3"/>
        <v>41.5</v>
      </c>
      <c r="B46">
        <f t="shared" si="4"/>
        <v>2064</v>
      </c>
      <c r="C46" s="55">
        <f>INDEX(TaxablePayroll!$E$9:$E$34, MATCH($B46, TaxablePayroll!$B$9:$B$34, 1))</f>
        <v>39669</v>
      </c>
      <c r="D46" s="80">
        <f>INDEX(Rates!$D$9:$D$50,MATCH('Liabiliy Duration Calculation'!$B46,Rates!$B$9:$B$50,1))/100*K46</f>
        <v>0.155</v>
      </c>
      <c r="E46" s="151">
        <f>INDEX(Rates!$C$9:$C$50,MATCH('Liabiliy Duration Calculation'!$B46,Rates!$B$9:$B$50,1))/100</f>
        <v>0.1153</v>
      </c>
      <c r="F46" s="72">
        <f t="shared" si="1"/>
        <v>-1574.8593000000001</v>
      </c>
      <c r="G46" s="148">
        <f t="shared" si="6"/>
        <v>0.19638866553327217</v>
      </c>
      <c r="H46" s="69"/>
      <c r="K46">
        <f t="shared" si="5"/>
        <v>1</v>
      </c>
    </row>
    <row r="47" spans="1:11" x14ac:dyDescent="0.35">
      <c r="A47" s="54">
        <f t="shared" si="3"/>
        <v>42.5</v>
      </c>
      <c r="B47">
        <f t="shared" si="4"/>
        <v>2065</v>
      </c>
      <c r="C47" s="55">
        <f>INDEX(TaxablePayroll!$E$9:$E$34, MATCH($B47, TaxablePayroll!$B$9:$B$34, 1))</f>
        <v>48142</v>
      </c>
      <c r="D47" s="80">
        <f>INDEX(Rates!$D$9:$D$50,MATCH('Liabiliy Duration Calculation'!$B47,Rates!$B$9:$B$50,1))/100*K47</f>
        <v>0.158</v>
      </c>
      <c r="E47" s="151">
        <f>INDEX(Rates!$C$9:$C$50,MATCH('Liabiliy Duration Calculation'!$B47,Rates!$B$9:$B$50,1))/100</f>
        <v>0.11550000000000001</v>
      </c>
      <c r="F47" s="72">
        <f t="shared" si="1"/>
        <v>-2046.0349999999999</v>
      </c>
      <c r="G47" s="148">
        <f t="shared" si="6"/>
        <v>0.18883525532045398</v>
      </c>
      <c r="H47" s="69"/>
      <c r="K47">
        <f t="shared" si="5"/>
        <v>1</v>
      </c>
    </row>
    <row r="48" spans="1:11" x14ac:dyDescent="0.35">
      <c r="A48" s="54">
        <f t="shared" si="3"/>
        <v>43.5</v>
      </c>
      <c r="B48">
        <f t="shared" si="4"/>
        <v>2066</v>
      </c>
      <c r="C48" s="55">
        <f>INDEX(TaxablePayroll!$E$9:$E$34, MATCH($B48, TaxablePayroll!$B$9:$B$34, 1))</f>
        <v>48142</v>
      </c>
      <c r="D48" s="80">
        <f>INDEX(Rates!$D$9:$D$50,MATCH('Liabiliy Duration Calculation'!$B48,Rates!$B$9:$B$50,1))/100*K48</f>
        <v>0.158</v>
      </c>
      <c r="E48" s="151">
        <f>INDEX(Rates!$C$9:$C$50,MATCH('Liabiliy Duration Calculation'!$B48,Rates!$B$9:$B$50,1))/100</f>
        <v>0.11550000000000001</v>
      </c>
      <c r="F48" s="72">
        <f t="shared" si="1"/>
        <v>-2046.0349999999999</v>
      </c>
      <c r="G48" s="148">
        <f t="shared" si="6"/>
        <v>0.18157236088505194</v>
      </c>
      <c r="H48" s="69"/>
      <c r="K48">
        <f t="shared" si="5"/>
        <v>1</v>
      </c>
    </row>
    <row r="49" spans="1:11" x14ac:dyDescent="0.35">
      <c r="A49" s="54">
        <f t="shared" si="3"/>
        <v>44.5</v>
      </c>
      <c r="B49">
        <f t="shared" si="4"/>
        <v>2067</v>
      </c>
      <c r="C49" s="55">
        <f>INDEX(TaxablePayroll!$E$9:$E$34, MATCH($B49, TaxablePayroll!$B$9:$B$34, 1))</f>
        <v>48142</v>
      </c>
      <c r="D49" s="80">
        <f>INDEX(Rates!$D$9:$D$50,MATCH('Liabiliy Duration Calculation'!$B49,Rates!$B$9:$B$50,1))/100*K49</f>
        <v>0.158</v>
      </c>
      <c r="E49" s="151">
        <f>INDEX(Rates!$C$9:$C$50,MATCH('Liabiliy Duration Calculation'!$B49,Rates!$B$9:$B$50,1))/100</f>
        <v>0.11550000000000001</v>
      </c>
      <c r="F49" s="72">
        <f t="shared" si="1"/>
        <v>-2046.0349999999999</v>
      </c>
      <c r="G49" s="148">
        <f t="shared" si="6"/>
        <v>0.17458880854331918</v>
      </c>
      <c r="H49" s="69"/>
      <c r="K49">
        <f t="shared" si="5"/>
        <v>1</v>
      </c>
    </row>
    <row r="50" spans="1:11" x14ac:dyDescent="0.35">
      <c r="A50" s="54">
        <f t="shared" si="3"/>
        <v>45.5</v>
      </c>
      <c r="B50">
        <f t="shared" si="4"/>
        <v>2068</v>
      </c>
      <c r="C50" s="55">
        <f>INDEX(TaxablePayroll!$E$9:$E$34, MATCH($B50, TaxablePayroll!$B$9:$B$34, 1))</f>
        <v>48142</v>
      </c>
      <c r="D50" s="80">
        <f>INDEX(Rates!$D$9:$D$50,MATCH('Liabiliy Duration Calculation'!$B50,Rates!$B$9:$B$50,1))/100*K50</f>
        <v>0.158</v>
      </c>
      <c r="E50" s="151">
        <f>INDEX(Rates!$C$9:$C$50,MATCH('Liabiliy Duration Calculation'!$B50,Rates!$B$9:$B$50,1))/100</f>
        <v>0.11550000000000001</v>
      </c>
      <c r="F50" s="72">
        <f t="shared" si="1"/>
        <v>-2046.0349999999999</v>
      </c>
      <c r="G50" s="148">
        <f t="shared" si="6"/>
        <v>0.16787385436857613</v>
      </c>
      <c r="H50" s="69"/>
      <c r="K50">
        <f t="shared" si="5"/>
        <v>1</v>
      </c>
    </row>
    <row r="51" spans="1:11" x14ac:dyDescent="0.35">
      <c r="A51" s="54">
        <f t="shared" si="3"/>
        <v>46.5</v>
      </c>
      <c r="B51">
        <f t="shared" si="4"/>
        <v>2069</v>
      </c>
      <c r="C51" s="55">
        <f>INDEX(TaxablePayroll!$E$9:$E$34, MATCH($B51, TaxablePayroll!$B$9:$B$34, 1))</f>
        <v>48142</v>
      </c>
      <c r="D51" s="80">
        <f>INDEX(Rates!$D$9:$D$50,MATCH('Liabiliy Duration Calculation'!$B51,Rates!$B$9:$B$50,1))/100*K51</f>
        <v>0.158</v>
      </c>
      <c r="E51" s="151">
        <f>INDEX(Rates!$C$9:$C$50,MATCH('Liabiliy Duration Calculation'!$B51,Rates!$B$9:$B$50,1))/100</f>
        <v>0.11550000000000001</v>
      </c>
      <c r="F51" s="72">
        <f t="shared" si="1"/>
        <v>-2046.0349999999999</v>
      </c>
      <c r="G51" s="148">
        <f t="shared" si="6"/>
        <v>0.16141716766209241</v>
      </c>
      <c r="H51" s="69"/>
      <c r="K51">
        <f t="shared" si="5"/>
        <v>1</v>
      </c>
    </row>
    <row r="52" spans="1:11" x14ac:dyDescent="0.35">
      <c r="A52" s="54">
        <f t="shared" si="3"/>
        <v>47.5</v>
      </c>
      <c r="B52">
        <f t="shared" si="4"/>
        <v>2070</v>
      </c>
      <c r="C52" s="55">
        <f>INDEX(TaxablePayroll!$E$9:$E$34, MATCH($B52, TaxablePayroll!$B$9:$B$34, 1))</f>
        <v>58341</v>
      </c>
      <c r="D52" s="80">
        <f>INDEX(Rates!$D$9:$D$50,MATCH('Liabiliy Duration Calculation'!$B52,Rates!$B$9:$B$50,1))/100*K52</f>
        <v>0.16079999999999997</v>
      </c>
      <c r="E52" s="151">
        <f>INDEX(Rates!$C$9:$C$50,MATCH('Liabiliy Duration Calculation'!$B52,Rates!$B$9:$B$50,1))/100</f>
        <v>0.1157</v>
      </c>
      <c r="F52" s="72">
        <f t="shared" si="1"/>
        <v>-2631.1790999999985</v>
      </c>
      <c r="G52" s="148">
        <f t="shared" si="6"/>
        <v>0.15520881505970421</v>
      </c>
      <c r="H52" s="69"/>
      <c r="K52">
        <f t="shared" si="5"/>
        <v>1</v>
      </c>
    </row>
    <row r="53" spans="1:11" x14ac:dyDescent="0.35">
      <c r="A53" s="54">
        <f t="shared" si="3"/>
        <v>48.5</v>
      </c>
      <c r="B53">
        <f t="shared" si="4"/>
        <v>2071</v>
      </c>
      <c r="C53" s="55">
        <f>INDEX(TaxablePayroll!$E$9:$E$34, MATCH($B53, TaxablePayroll!$B$9:$B$34, 1))</f>
        <v>58341</v>
      </c>
      <c r="D53" s="80">
        <f>INDEX(Rates!$D$9:$D$50,MATCH('Liabiliy Duration Calculation'!$B53,Rates!$B$9:$B$50,1))/100*K53</f>
        <v>0.16079999999999997</v>
      </c>
      <c r="E53" s="151">
        <f>INDEX(Rates!$C$9:$C$50,MATCH('Liabiliy Duration Calculation'!$B53,Rates!$B$9:$B$50,1))/100</f>
        <v>0.1157</v>
      </c>
      <c r="F53" s="72">
        <f t="shared" si="1"/>
        <v>-2631.1790999999985</v>
      </c>
      <c r="G53" s="148">
        <f t="shared" si="6"/>
        <v>0.1492392452497156</v>
      </c>
      <c r="H53" s="69"/>
      <c r="K53">
        <f t="shared" si="5"/>
        <v>1</v>
      </c>
    </row>
    <row r="54" spans="1:11" x14ac:dyDescent="0.35">
      <c r="A54" s="57">
        <f t="shared" si="3"/>
        <v>49.5</v>
      </c>
      <c r="B54" s="66">
        <f t="shared" si="4"/>
        <v>2072</v>
      </c>
      <c r="C54" s="58">
        <f>INDEX(TaxablePayroll!$E$9:$E$34, MATCH($B54, TaxablePayroll!$B$9:$B$34, 1))</f>
        <v>58341</v>
      </c>
      <c r="D54" s="81">
        <f>INDEX(Rates!$D$9:$D$50,MATCH('Liabiliy Duration Calculation'!$B54,Rates!$B$9:$B$50,1))/100*K54</f>
        <v>0.16079999999999997</v>
      </c>
      <c r="E54" s="152">
        <f>INDEX(Rates!$C$9:$C$50,MATCH('Liabiliy Duration Calculation'!$B54,Rates!$B$9:$B$50,1))/100</f>
        <v>0.1157</v>
      </c>
      <c r="F54" s="150">
        <f t="shared" si="1"/>
        <v>-2631.1790999999985</v>
      </c>
      <c r="G54" s="149">
        <f t="shared" si="6"/>
        <v>0.14349927427857267</v>
      </c>
      <c r="H54" s="69"/>
      <c r="K54">
        <f t="shared" si="5"/>
        <v>1</v>
      </c>
    </row>
    <row r="55" spans="1:11" x14ac:dyDescent="0.35">
      <c r="A55" t="s">
        <v>342</v>
      </c>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70E5-1F7A-4064-A9B8-D143EED3C09E}">
  <dimension ref="A2:N94"/>
  <sheetViews>
    <sheetView showGridLines="0" workbookViewId="0">
      <selection activeCell="H4" sqref="H4"/>
    </sheetView>
  </sheetViews>
  <sheetFormatPr defaultRowHeight="14.5" x14ac:dyDescent="0.35"/>
  <cols>
    <col min="1" max="2" width="12.6328125" customWidth="1"/>
    <col min="3" max="3" width="10.453125" bestFit="1" customWidth="1"/>
    <col min="4" max="4" width="10.453125" customWidth="1"/>
    <col min="6" max="6" width="10.36328125" bestFit="1" customWidth="1"/>
    <col min="7" max="8" width="14.6328125" bestFit="1" customWidth="1"/>
    <col min="11" max="14" width="12.6328125" customWidth="1"/>
  </cols>
  <sheetData>
    <row r="2" spans="1:14" x14ac:dyDescent="0.35">
      <c r="A2" s="45" t="s">
        <v>66</v>
      </c>
      <c r="B2" s="46"/>
      <c r="C2" s="168"/>
      <c r="D2" s="168"/>
      <c r="E2" s="46"/>
      <c r="F2" s="46"/>
      <c r="G2" s="46"/>
      <c r="H2" s="47"/>
      <c r="K2" s="45" t="s">
        <v>67</v>
      </c>
      <c r="L2" s="46"/>
      <c r="M2" s="46"/>
      <c r="N2" s="47"/>
    </row>
    <row r="3" spans="1:14" ht="29" x14ac:dyDescent="0.35">
      <c r="A3" s="48" t="s">
        <v>57</v>
      </c>
      <c r="B3" s="49" t="s">
        <v>61</v>
      </c>
      <c r="C3" s="49" t="s">
        <v>56</v>
      </c>
      <c r="D3" s="49" t="s">
        <v>68</v>
      </c>
      <c r="E3" s="49" t="s">
        <v>54</v>
      </c>
      <c r="F3" s="49" t="s">
        <v>1</v>
      </c>
      <c r="G3" s="49" t="s">
        <v>55</v>
      </c>
      <c r="H3" s="50" t="s">
        <v>59</v>
      </c>
      <c r="K3" s="48" t="s">
        <v>60</v>
      </c>
      <c r="L3" s="49" t="s">
        <v>63</v>
      </c>
      <c r="M3" s="49" t="s">
        <v>64</v>
      </c>
      <c r="N3" s="50" t="s">
        <v>65</v>
      </c>
    </row>
    <row r="4" spans="1:14" x14ac:dyDescent="0.35">
      <c r="A4" s="51">
        <v>1</v>
      </c>
      <c r="B4" s="60" t="s">
        <v>62</v>
      </c>
      <c r="C4" s="60">
        <v>1</v>
      </c>
      <c r="D4" s="60">
        <f ca="1">IF(B4="SI Certificates", F4-1, OFFSET(Transactions_History!$H$5, MATCH(_xlfn.TEXTJOIN("_",TRUE, B4,E4*100,F4),Transactions_History!$I$6:$I$30000, 0), 0))</f>
        <v>2020</v>
      </c>
      <c r="E4" s="84">
        <v>7.4999999999999997E-3</v>
      </c>
      <c r="F4" s="60">
        <v>2024</v>
      </c>
      <c r="G4" s="52">
        <f>SUMIFS(Transactions_History!$G$6:$G$1355, Transactions_History!$D$6:$D$1355, PortfolioSummary!$E4*100, Transactions_History!$C$6:$C$1355, "Acquire", Transactions_History!$B$6:$B$1355, $B4, Transactions_History!$E$6:$E$1355, PortfolioSummary!$F4)-SUMIFS(Transactions_History!$G$6:$G$1355, Transactions_History!$D$6:$D$1355, PortfolioSummary!$E4*100, Transactions_History!$C$6:$C$1355, "Redeem", Transactions_History!$B$6:$B$1355, $B4, Transactions_History!$E$6:$E$1355, PortfolioSummary!$F4)</f>
        <v>15410881</v>
      </c>
      <c r="H4" s="64">
        <f>F4-YEAR(Summary!$B$4)-1+0.5</f>
        <v>1.5</v>
      </c>
      <c r="K4" s="51">
        <v>1</v>
      </c>
      <c r="L4" s="52">
        <f>Portfolio_Holdings!D7</f>
        <v>154108805</v>
      </c>
      <c r="M4" s="52">
        <f t="shared" ref="M4:M23" si="0">SUMIFS($G$4:$G$1000, $A$4:$A$1000, K4)</f>
        <v>154108805</v>
      </c>
      <c r="N4" s="53">
        <f>L4-M4</f>
        <v>0</v>
      </c>
    </row>
    <row r="5" spans="1:14" x14ac:dyDescent="0.35">
      <c r="A5" s="54">
        <v>1</v>
      </c>
      <c r="B5" t="s">
        <v>62</v>
      </c>
      <c r="C5">
        <f>C4+1</f>
        <v>2</v>
      </c>
      <c r="D5">
        <f ca="1">IF(B5="SI Certificates", F5-1, OFFSET(Transactions_History!$H$5, MATCH(_xlfn.TEXTJOIN("_",TRUE, B5,E5*100,F5),Transactions_History!$I$6:$I$30000, 0), 0))</f>
        <v>2020</v>
      </c>
      <c r="E5" s="82">
        <v>7.4999999999999997E-3</v>
      </c>
      <c r="F5">
        <f>F4+1</f>
        <v>2025</v>
      </c>
      <c r="G5" s="55">
        <f>SUMIFS(Transactions_History!$G$6:$G$1355, Transactions_History!$D$6:$D$1355, PortfolioSummary!$E5*100, Transactions_History!$C$6:$C$1355, "Acquire", Transactions_History!$B$6:$B$1355, $B5, Transactions_History!$E$6:$E$1355, PortfolioSummary!$F5)-SUMIFS(Transactions_History!$G$6:$G$1355, Transactions_History!$D$6:$D$1355, PortfolioSummary!$E5*100, Transactions_History!$C$6:$C$1355, "Redeem", Transactions_History!$B$6:$B$1355, $B5, Transactions_History!$E$6:$E$1355, PortfolioSummary!$F5)</f>
        <v>15410881</v>
      </c>
      <c r="H5" s="65">
        <f>F5-YEAR(Summary!$B$4)-1+0.5</f>
        <v>2.5</v>
      </c>
      <c r="K5" s="54">
        <f>K4+1</f>
        <v>2</v>
      </c>
      <c r="L5" s="55">
        <f>Portfolio_Holdings!D8</f>
        <v>5827743</v>
      </c>
      <c r="M5" s="55">
        <f t="shared" si="0"/>
        <v>5827743</v>
      </c>
      <c r="N5" s="56">
        <f t="shared" ref="N5:N23" si="1">L5-M5</f>
        <v>0</v>
      </c>
    </row>
    <row r="6" spans="1:14" x14ac:dyDescent="0.35">
      <c r="A6" s="54">
        <v>1</v>
      </c>
      <c r="B6" t="s">
        <v>62</v>
      </c>
      <c r="C6">
        <f t="shared" ref="C6:C29" si="2">C5+1</f>
        <v>3</v>
      </c>
      <c r="D6">
        <f ca="1">IF(B6="SI Certificates", F6-1, OFFSET(Transactions_History!$H$5, MATCH(_xlfn.TEXTJOIN("_",TRUE, B6,E6*100,F6),Transactions_History!$I$6:$I$30000, 0), 0))</f>
        <v>2020</v>
      </c>
      <c r="E6" s="82">
        <v>7.4999999999999997E-3</v>
      </c>
      <c r="F6">
        <f t="shared" ref="F6:F14" si="3">F5+1</f>
        <v>2026</v>
      </c>
      <c r="G6" s="55">
        <f>SUMIFS(Transactions_History!$G$6:$G$1355, Transactions_History!$D$6:$D$1355, PortfolioSummary!$E6*100, Transactions_History!$C$6:$C$1355, "Acquire", Transactions_History!$B$6:$B$1355, $B6, Transactions_History!$E$6:$E$1355, PortfolioSummary!$F6)-SUMIFS(Transactions_History!$G$6:$G$1355, Transactions_History!$D$6:$D$1355, PortfolioSummary!$E6*100, Transactions_History!$C$6:$C$1355, "Redeem", Transactions_History!$B$6:$B$1355, $B6, Transactions_History!$E$6:$E$1355, PortfolioSummary!$F6)</f>
        <v>15410880</v>
      </c>
      <c r="H6" s="65">
        <f>F6-YEAR(Summary!$B$4)-1+0.5</f>
        <v>3.5</v>
      </c>
      <c r="K6" s="54">
        <f t="shared" ref="K6:K23" si="4">K5+1</f>
        <v>3</v>
      </c>
      <c r="L6" s="55">
        <f>Portfolio_Holdings!D9</f>
        <v>193319460</v>
      </c>
      <c r="M6" s="55">
        <f t="shared" si="0"/>
        <v>193319460</v>
      </c>
      <c r="N6" s="56">
        <f t="shared" si="1"/>
        <v>0</v>
      </c>
    </row>
    <row r="7" spans="1:14" x14ac:dyDescent="0.35">
      <c r="A7" s="54">
        <v>1</v>
      </c>
      <c r="B7" t="s">
        <v>62</v>
      </c>
      <c r="C7">
        <f t="shared" si="2"/>
        <v>4</v>
      </c>
      <c r="D7">
        <f ca="1">IF(B7="SI Certificates", F7-1, OFFSET(Transactions_History!$H$5, MATCH(_xlfn.TEXTJOIN("_",TRUE, B7,E7*100,F7),Transactions_History!$I$6:$I$30000, 0), 0))</f>
        <v>2020</v>
      </c>
      <c r="E7" s="82">
        <v>7.4999999999999997E-3</v>
      </c>
      <c r="F7">
        <f t="shared" si="3"/>
        <v>2027</v>
      </c>
      <c r="G7" s="55">
        <f>SUMIFS(Transactions_History!$G$6:$G$1355, Transactions_History!$D$6:$D$1355, PortfolioSummary!$E7*100, Transactions_History!$C$6:$C$1355, "Acquire", Transactions_History!$B$6:$B$1355, $B7, Transactions_History!$E$6:$E$1355, PortfolioSummary!$F7)-SUMIFS(Transactions_History!$G$6:$G$1355, Transactions_History!$D$6:$D$1355, PortfolioSummary!$E7*100, Transactions_History!$C$6:$C$1355, "Redeem", Transactions_History!$B$6:$B$1355, $B7, Transactions_History!$E$6:$E$1355, PortfolioSummary!$F7)</f>
        <v>15410881</v>
      </c>
      <c r="H7" s="65">
        <f>F7-YEAR(Summary!$B$4)-1+0.5</f>
        <v>4.5</v>
      </c>
      <c r="K7" s="54">
        <f t="shared" si="4"/>
        <v>4</v>
      </c>
      <c r="L7" s="55">
        <f>Portfolio_Holdings!D10</f>
        <v>128370581</v>
      </c>
      <c r="M7" s="55">
        <f t="shared" si="0"/>
        <v>128370581</v>
      </c>
      <c r="N7" s="56">
        <f t="shared" si="1"/>
        <v>0</v>
      </c>
    </row>
    <row r="8" spans="1:14" x14ac:dyDescent="0.35">
      <c r="A8" s="54">
        <v>1</v>
      </c>
      <c r="B8" t="s">
        <v>62</v>
      </c>
      <c r="C8">
        <f t="shared" si="2"/>
        <v>5</v>
      </c>
      <c r="D8">
        <f ca="1">IF(B8="SI Certificates", F8-1, OFFSET(Transactions_History!$H$5, MATCH(_xlfn.TEXTJOIN("_",TRUE, B8,E8*100,F8),Transactions_History!$I$6:$I$30000, 0), 0))</f>
        <v>2020</v>
      </c>
      <c r="E8" s="82">
        <v>7.4999999999999997E-3</v>
      </c>
      <c r="F8">
        <f t="shared" si="3"/>
        <v>2028</v>
      </c>
      <c r="G8" s="55">
        <f>SUMIFS(Transactions_History!$G$6:$G$1355, Transactions_History!$D$6:$D$1355, PortfolioSummary!$E8*100, Transactions_History!$C$6:$C$1355, "Acquire", Transactions_History!$B$6:$B$1355, $B8, Transactions_History!$E$6:$E$1355, PortfolioSummary!$F8)-SUMIFS(Transactions_History!$G$6:$G$1355, Transactions_History!$D$6:$D$1355, PortfolioSummary!$E8*100, Transactions_History!$C$6:$C$1355, "Redeem", Transactions_History!$B$6:$B$1355, $B8, Transactions_History!$E$6:$E$1355, PortfolioSummary!$F8)</f>
        <v>15410881</v>
      </c>
      <c r="H8" s="65">
        <f>F8-YEAR(Summary!$B$4)-1+0.5</f>
        <v>5.5</v>
      </c>
      <c r="K8" s="54">
        <f t="shared" si="4"/>
        <v>5</v>
      </c>
      <c r="L8" s="55">
        <f>Portfolio_Holdings!D11</f>
        <v>5770906</v>
      </c>
      <c r="M8" s="55">
        <f t="shared" si="0"/>
        <v>5770906</v>
      </c>
      <c r="N8" s="56">
        <f t="shared" si="1"/>
        <v>0</v>
      </c>
    </row>
    <row r="9" spans="1:14" x14ac:dyDescent="0.35">
      <c r="A9" s="54">
        <v>1</v>
      </c>
      <c r="B9" t="s">
        <v>62</v>
      </c>
      <c r="C9">
        <f t="shared" si="2"/>
        <v>6</v>
      </c>
      <c r="D9">
        <f ca="1">IF(B9="SI Certificates", F9-1, OFFSET(Transactions_History!$H$5, MATCH(_xlfn.TEXTJOIN("_",TRUE, B9,E9*100,F9),Transactions_History!$I$6:$I$30000, 0), 0))</f>
        <v>2020</v>
      </c>
      <c r="E9" s="82">
        <v>7.4999999999999997E-3</v>
      </c>
      <c r="F9">
        <f t="shared" si="3"/>
        <v>2029</v>
      </c>
      <c r="G9" s="55">
        <f>SUMIFS(Transactions_History!$G$6:$G$1355, Transactions_History!$D$6:$D$1355, PortfolioSummary!$E9*100, Transactions_History!$C$6:$C$1355, "Acquire", Transactions_History!$B$6:$B$1355, $B9, Transactions_History!$E$6:$E$1355, PortfolioSummary!$F9)-SUMIFS(Transactions_History!$G$6:$G$1355, Transactions_History!$D$6:$D$1355, PortfolioSummary!$E9*100, Transactions_History!$C$6:$C$1355, "Redeem", Transactions_History!$B$6:$B$1355, $B9, Transactions_History!$E$6:$E$1355, PortfolioSummary!$F9)</f>
        <v>15410881</v>
      </c>
      <c r="H9" s="65">
        <f>F9-YEAR(Summary!$B$4)-1+0.5</f>
        <v>6.5</v>
      </c>
      <c r="K9" s="54">
        <f t="shared" si="4"/>
        <v>6</v>
      </c>
      <c r="L9" s="55">
        <f>Portfolio_Holdings!D12</f>
        <v>197781329</v>
      </c>
      <c r="M9" s="55">
        <f t="shared" si="0"/>
        <v>197781329</v>
      </c>
      <c r="N9" s="56">
        <f t="shared" si="1"/>
        <v>0</v>
      </c>
    </row>
    <row r="10" spans="1:14" x14ac:dyDescent="0.35">
      <c r="A10" s="54">
        <v>1</v>
      </c>
      <c r="B10" t="s">
        <v>62</v>
      </c>
      <c r="C10">
        <f t="shared" si="2"/>
        <v>7</v>
      </c>
      <c r="D10">
        <f ca="1">IF(B10="SI Certificates", F10-1, OFFSET(Transactions_History!$H$5, MATCH(_xlfn.TEXTJOIN("_",TRUE, B10,E10*100,F10),Transactions_History!$I$6:$I$30000, 0), 0))</f>
        <v>2020</v>
      </c>
      <c r="E10" s="82">
        <v>7.4999999999999997E-3</v>
      </c>
      <c r="F10">
        <f t="shared" si="3"/>
        <v>2030</v>
      </c>
      <c r="G10" s="55">
        <f>SUMIFS(Transactions_History!$G$6:$G$1355, Transactions_History!$D$6:$D$1355, PortfolioSummary!$E10*100, Transactions_History!$C$6:$C$1355, "Acquire", Transactions_History!$B$6:$B$1355, $B10, Transactions_History!$E$6:$E$1355, PortfolioSummary!$F10)-SUMIFS(Transactions_History!$G$6:$G$1355, Transactions_History!$D$6:$D$1355, PortfolioSummary!$E10*100, Transactions_History!$C$6:$C$1355, "Redeem", Transactions_History!$B$6:$B$1355, $B10, Transactions_History!$E$6:$E$1355, PortfolioSummary!$F10)</f>
        <v>15410880</v>
      </c>
      <c r="H10" s="65">
        <f>F10-YEAR(Summary!$B$4)-1+0.5</f>
        <v>7.5</v>
      </c>
      <c r="K10" s="54">
        <f t="shared" si="4"/>
        <v>7</v>
      </c>
      <c r="L10" s="55">
        <f>Portfolio_Holdings!D13</f>
        <v>204358272</v>
      </c>
      <c r="M10" s="55">
        <f t="shared" si="0"/>
        <v>204358272</v>
      </c>
      <c r="N10" s="56">
        <f t="shared" si="1"/>
        <v>0</v>
      </c>
    </row>
    <row r="11" spans="1:14" x14ac:dyDescent="0.35">
      <c r="A11" s="54">
        <v>1</v>
      </c>
      <c r="B11" t="s">
        <v>62</v>
      </c>
      <c r="C11">
        <f t="shared" si="2"/>
        <v>8</v>
      </c>
      <c r="D11">
        <f ca="1">IF(B11="SI Certificates", F11-1, OFFSET(Transactions_History!$H$5, MATCH(_xlfn.TEXTJOIN("_",TRUE, B11,E11*100,F11),Transactions_History!$I$6:$I$30000, 0), 0))</f>
        <v>2020</v>
      </c>
      <c r="E11" s="82">
        <v>7.4999999999999997E-3</v>
      </c>
      <c r="F11">
        <f t="shared" si="3"/>
        <v>2031</v>
      </c>
      <c r="G11" s="55">
        <f>SUMIFS(Transactions_History!$G$6:$G$1355, Transactions_History!$D$6:$D$1355, PortfolioSummary!$E11*100, Transactions_History!$C$6:$C$1355, "Acquire", Transactions_History!$B$6:$B$1355, $B11, Transactions_History!$E$6:$E$1355, PortfolioSummary!$F11)-SUMIFS(Transactions_History!$G$6:$G$1355, Transactions_History!$D$6:$D$1355, PortfolioSummary!$E11*100, Transactions_History!$C$6:$C$1355, "Redeem", Transactions_History!$B$6:$B$1355, $B11, Transactions_History!$E$6:$E$1355, PortfolioSummary!$F11)</f>
        <v>15410880</v>
      </c>
      <c r="H11" s="65">
        <f>F11-YEAR(Summary!$B$4)-1+0.5</f>
        <v>8.5</v>
      </c>
      <c r="K11" s="54">
        <f t="shared" si="4"/>
        <v>8</v>
      </c>
      <c r="L11" s="55">
        <f>Portfolio_Holdings!D14</f>
        <v>207724400</v>
      </c>
      <c r="M11" s="55">
        <f t="shared" si="0"/>
        <v>207724400</v>
      </c>
      <c r="N11" s="56">
        <f t="shared" si="1"/>
        <v>0</v>
      </c>
    </row>
    <row r="12" spans="1:14" x14ac:dyDescent="0.35">
      <c r="A12" s="54">
        <v>1</v>
      </c>
      <c r="B12" t="s">
        <v>62</v>
      </c>
      <c r="C12">
        <f t="shared" si="2"/>
        <v>9</v>
      </c>
      <c r="D12">
        <f ca="1">IF(B12="SI Certificates", F12-1, OFFSET(Transactions_History!$H$5, MATCH(_xlfn.TEXTJOIN("_",TRUE, B12,E12*100,F12),Transactions_History!$I$6:$I$30000, 0), 0))</f>
        <v>2020</v>
      </c>
      <c r="E12" s="82">
        <v>7.4999999999999997E-3</v>
      </c>
      <c r="F12">
        <f t="shared" si="3"/>
        <v>2032</v>
      </c>
      <c r="G12" s="55">
        <f>SUMIFS(Transactions_History!$G$6:$G$1355, Transactions_History!$D$6:$D$1355, PortfolioSummary!$E12*100, Transactions_History!$C$6:$C$1355, "Acquire", Transactions_History!$B$6:$B$1355, $B12, Transactions_History!$E$6:$E$1355, PortfolioSummary!$F12)-SUMIFS(Transactions_History!$G$6:$G$1355, Transactions_History!$D$6:$D$1355, PortfolioSummary!$E12*100, Transactions_History!$C$6:$C$1355, "Redeem", Transactions_History!$B$6:$B$1355, $B12, Transactions_History!$E$6:$E$1355, PortfolioSummary!$F12)</f>
        <v>15410880</v>
      </c>
      <c r="H12" s="65">
        <f>F12-YEAR(Summary!$B$4)-1+0.5</f>
        <v>9.5</v>
      </c>
      <c r="K12" s="54">
        <f t="shared" si="4"/>
        <v>9</v>
      </c>
      <c r="L12" s="55">
        <f>Portfolio_Holdings!D15</f>
        <v>616204857</v>
      </c>
      <c r="M12" s="55">
        <f t="shared" si="0"/>
        <v>616204857</v>
      </c>
      <c r="N12" s="56">
        <f t="shared" si="1"/>
        <v>0</v>
      </c>
    </row>
    <row r="13" spans="1:14" x14ac:dyDescent="0.35">
      <c r="A13" s="54">
        <v>1</v>
      </c>
      <c r="B13" t="s">
        <v>62</v>
      </c>
      <c r="C13">
        <f t="shared" si="2"/>
        <v>10</v>
      </c>
      <c r="D13">
        <f ca="1">IF(B13="SI Certificates", F13-1, OFFSET(Transactions_History!$H$5, MATCH(_xlfn.TEXTJOIN("_",TRUE, B13,E13*100,F13),Transactions_History!$I$6:$I$30000, 0), 0))</f>
        <v>2020</v>
      </c>
      <c r="E13" s="82">
        <v>7.4999999999999997E-3</v>
      </c>
      <c r="F13">
        <f t="shared" si="3"/>
        <v>2033</v>
      </c>
      <c r="G13" s="55">
        <f>SUMIFS(Transactions_History!$G$6:$G$1355, Transactions_History!$D$6:$D$1355, PortfolioSummary!$E13*100, Transactions_History!$C$6:$C$1355, "Acquire", Transactions_History!$B$6:$B$1355, $B13, Transactions_History!$E$6:$E$1355, PortfolioSummary!$F13)-SUMIFS(Transactions_History!$G$6:$G$1355, Transactions_History!$D$6:$D$1355, PortfolioSummary!$E13*100, Transactions_History!$C$6:$C$1355, "Redeem", Transactions_History!$B$6:$B$1355, $B13, Transactions_History!$E$6:$E$1355, PortfolioSummary!$F13)</f>
        <v>15410880</v>
      </c>
      <c r="H13" s="65">
        <f>F13-YEAR(Summary!$B$4)-1+0.5</f>
        <v>10.5</v>
      </c>
      <c r="K13" s="54">
        <f t="shared" si="4"/>
        <v>10</v>
      </c>
      <c r="L13" s="55">
        <f>Portfolio_Holdings!D16</f>
        <v>178490956</v>
      </c>
      <c r="M13" s="55">
        <f t="shared" si="0"/>
        <v>178490956</v>
      </c>
      <c r="N13" s="56">
        <f t="shared" si="1"/>
        <v>0</v>
      </c>
    </row>
    <row r="14" spans="1:14" x14ac:dyDescent="0.35">
      <c r="A14" s="54">
        <v>2</v>
      </c>
      <c r="B14" t="s">
        <v>62</v>
      </c>
      <c r="C14">
        <f t="shared" si="2"/>
        <v>11</v>
      </c>
      <c r="D14">
        <f ca="1">IF(B14="SI Certificates", F14-1, OFFSET(Transactions_History!$H$5, MATCH(_xlfn.TEXTJOIN("_",TRUE, B14,E14*100,F14),Transactions_History!$I$6:$I$30000, 0), 0))</f>
        <v>2020</v>
      </c>
      <c r="E14" s="82">
        <v>7.4999999999999997E-3</v>
      </c>
      <c r="F14">
        <f t="shared" si="3"/>
        <v>2034</v>
      </c>
      <c r="G14" s="55">
        <f>SUMIFS(Transactions_History!$G$6:$G$1355, Transactions_History!$D$6:$D$1355, PortfolioSummary!$E14*100, Transactions_History!$C$6:$C$1355, "Acquire", Transactions_History!$B$6:$B$1355, $B14, Transactions_History!$E$6:$E$1355, PortfolioSummary!$F14)-SUMIFS(Transactions_History!$G$6:$G$1355, Transactions_History!$D$6:$D$1355, PortfolioSummary!$E14*100, Transactions_History!$C$6:$C$1355, "Redeem", Transactions_History!$B$6:$B$1355, $B14, Transactions_History!$E$6:$E$1355, PortfolioSummary!$F14)</f>
        <v>479473</v>
      </c>
      <c r="H14" s="65">
        <f>F14-YEAR(Summary!$B$4)-1+0.5</f>
        <v>11.5</v>
      </c>
      <c r="K14" s="54">
        <f t="shared" si="4"/>
        <v>11</v>
      </c>
      <c r="L14" s="55">
        <f>Portfolio_Holdings!D17</f>
        <v>175088265</v>
      </c>
      <c r="M14" s="55">
        <f t="shared" si="0"/>
        <v>175088265</v>
      </c>
      <c r="N14" s="56">
        <f t="shared" si="1"/>
        <v>0</v>
      </c>
    </row>
    <row r="15" spans="1:14" x14ac:dyDescent="0.35">
      <c r="A15" s="54">
        <v>2</v>
      </c>
      <c r="B15" t="s">
        <v>62</v>
      </c>
      <c r="C15">
        <f t="shared" si="2"/>
        <v>12</v>
      </c>
      <c r="D15">
        <f ca="1">IF(B15="SI Certificates", F15-1, OFFSET(Transactions_History!$H$5, MATCH(_xlfn.TEXTJOIN("_",TRUE, B15,E15*100,F15),Transactions_History!$I$6:$I$30000, 0), 0))</f>
        <v>2020</v>
      </c>
      <c r="E15" s="82">
        <v>7.4999999999999997E-3</v>
      </c>
      <c r="F15">
        <v>2035</v>
      </c>
      <c r="G15" s="55">
        <f>SUMIFS(Transactions_History!$G$6:$G$1355, Transactions_History!$D$6:$D$1355, PortfolioSummary!$E15*100, Transactions_History!$C$6:$C$1355, "Acquire", Transactions_History!$B$6:$B$1355, $B15, Transactions_History!$E$6:$E$1355, PortfolioSummary!$F15)-SUMIFS(Transactions_History!$G$6:$G$1355, Transactions_History!$D$6:$D$1355, PortfolioSummary!$E15*100, Transactions_History!$C$6:$C$1355, "Redeem", Transactions_History!$B$6:$B$1355, $B15, Transactions_History!$E$6:$E$1355, PortfolioSummary!$F15)</f>
        <v>5348270</v>
      </c>
      <c r="H15" s="65">
        <f>F15-YEAR(Summary!$B$4)-1+0.5</f>
        <v>12.5</v>
      </c>
      <c r="K15" s="54">
        <f t="shared" si="4"/>
        <v>12</v>
      </c>
      <c r="L15" s="55">
        <f>Portfolio_Holdings!D18</f>
        <v>21744708</v>
      </c>
      <c r="M15" s="55">
        <f t="shared" si="0"/>
        <v>21744708</v>
      </c>
      <c r="N15" s="56">
        <f t="shared" si="1"/>
        <v>0</v>
      </c>
    </row>
    <row r="16" spans="1:14" x14ac:dyDescent="0.35">
      <c r="A16" s="54">
        <v>3</v>
      </c>
      <c r="B16" t="s">
        <v>62</v>
      </c>
      <c r="C16">
        <f t="shared" si="2"/>
        <v>13</v>
      </c>
      <c r="D16">
        <f ca="1">IF(B16="SI Certificates", F16-1, OFFSET(Transactions_History!$H$5, MATCH(_xlfn.TEXTJOIN("_",TRUE, B16,E16*100,F16),Transactions_History!$I$6:$I$30000, 0), 0))</f>
        <v>2012</v>
      </c>
      <c r="E16" s="82">
        <v>1.375E-2</v>
      </c>
      <c r="F16">
        <v>2024</v>
      </c>
      <c r="G16" s="55">
        <f>SUMIFS(Transactions_History!$G$6:$G$1355, Transactions_History!$D$6:$D$1355, PortfolioSummary!$E16*100, Transactions_History!$C$6:$C$1355, "Acquire", Transactions_History!$B$6:$B$1355, $B16, Transactions_History!$E$6:$E$1355, PortfolioSummary!$F16)-SUMIFS(Transactions_History!$G$6:$G$1355, Transactions_History!$D$6:$D$1355, PortfolioSummary!$E16*100, Transactions_History!$C$6:$C$1355, "Redeem", Transactions_History!$B$6:$B$1355, $B16, Transactions_History!$E$6:$E$1355, PortfolioSummary!$F16)</f>
        <v>6693020</v>
      </c>
      <c r="H16" s="65">
        <f>F16-YEAR(Summary!$B$4)-1+0.5</f>
        <v>1.5</v>
      </c>
      <c r="K16" s="54">
        <f t="shared" si="4"/>
        <v>13</v>
      </c>
      <c r="L16" s="55">
        <f>Portfolio_Holdings!D19</f>
        <v>3624119</v>
      </c>
      <c r="M16" s="55">
        <f t="shared" si="0"/>
        <v>3624119</v>
      </c>
      <c r="N16" s="56">
        <f t="shared" si="1"/>
        <v>0</v>
      </c>
    </row>
    <row r="17" spans="1:14" x14ac:dyDescent="0.35">
      <c r="A17" s="54">
        <v>3</v>
      </c>
      <c r="B17" t="s">
        <v>62</v>
      </c>
      <c r="C17">
        <f t="shared" si="2"/>
        <v>14</v>
      </c>
      <c r="D17">
        <f ca="1">IF(B17="SI Certificates", F17-1, OFFSET(Transactions_History!$H$5, MATCH(_xlfn.TEXTJOIN("_",TRUE, B17,E17*100,F17),Transactions_History!$I$6:$I$30000, 0), 0))</f>
        <v>2012</v>
      </c>
      <c r="E17" s="82">
        <v>1.375E-2</v>
      </c>
      <c r="F17">
        <f>F16+1</f>
        <v>2025</v>
      </c>
      <c r="G17" s="55">
        <f>SUMIFS(Transactions_History!$G$6:$G$1355, Transactions_History!$D$6:$D$1355, PortfolioSummary!$E17*100, Transactions_History!$C$6:$C$1355, "Acquire", Transactions_History!$B$6:$B$1355, $B17, Transactions_History!$E$6:$E$1355, PortfolioSummary!$F17)-SUMIFS(Transactions_History!$G$6:$G$1355, Transactions_History!$D$6:$D$1355, PortfolioSummary!$E17*100, Transactions_History!$C$6:$C$1355, "Redeem", Transactions_History!$B$6:$B$1355, $B17, Transactions_History!$E$6:$E$1355, PortfolioSummary!$F17)</f>
        <v>6693020</v>
      </c>
      <c r="H17" s="65">
        <f>F17-YEAR(Summary!$B$4)-1+0.5</f>
        <v>2.5</v>
      </c>
      <c r="K17" s="54">
        <f t="shared" si="4"/>
        <v>14</v>
      </c>
      <c r="L17" s="55">
        <f>Portfolio_Holdings!D20</f>
        <v>176889560</v>
      </c>
      <c r="M17" s="55">
        <f t="shared" si="0"/>
        <v>176889560</v>
      </c>
      <c r="N17" s="56">
        <f t="shared" si="1"/>
        <v>0</v>
      </c>
    </row>
    <row r="18" spans="1:14" x14ac:dyDescent="0.35">
      <c r="A18" s="54">
        <v>3</v>
      </c>
      <c r="B18" t="s">
        <v>62</v>
      </c>
      <c r="C18">
        <f t="shared" si="2"/>
        <v>15</v>
      </c>
      <c r="D18">
        <f ca="1">IF(B18="SI Certificates", F18-1, OFFSET(Transactions_History!$H$5, MATCH(_xlfn.TEXTJOIN("_",TRUE, B18,E18*100,F18),Transactions_History!$I$6:$I$30000, 0), 0))</f>
        <v>2012</v>
      </c>
      <c r="E18" s="82">
        <v>1.375E-2</v>
      </c>
      <c r="F18">
        <f t="shared" ref="F18:F19" si="5">F17+1</f>
        <v>2026</v>
      </c>
      <c r="G18" s="55">
        <f>SUMIFS(Transactions_History!$G$6:$G$1355, Transactions_History!$D$6:$D$1355, PortfolioSummary!$E18*100, Transactions_History!$C$6:$C$1355, "Acquire", Transactions_History!$B$6:$B$1355, $B18, Transactions_History!$E$6:$E$1355, PortfolioSummary!$F18)-SUMIFS(Transactions_History!$G$6:$G$1355, Transactions_History!$D$6:$D$1355, PortfolioSummary!$E18*100, Transactions_History!$C$6:$C$1355, "Redeem", Transactions_History!$B$6:$B$1355, $B18, Transactions_History!$E$6:$E$1355, PortfolioSummary!$F18)</f>
        <v>6693019</v>
      </c>
      <c r="H18" s="65">
        <f>F18-YEAR(Summary!$B$4)-1+0.5</f>
        <v>3.5</v>
      </c>
      <c r="K18" s="54">
        <f t="shared" si="4"/>
        <v>15</v>
      </c>
      <c r="L18" s="55">
        <f>Portfolio_Holdings!D21</f>
        <v>187586862</v>
      </c>
      <c r="M18" s="55">
        <f t="shared" si="0"/>
        <v>187586862</v>
      </c>
      <c r="N18" s="56">
        <f t="shared" si="1"/>
        <v>0</v>
      </c>
    </row>
    <row r="19" spans="1:14" x14ac:dyDescent="0.35">
      <c r="A19" s="54">
        <v>3</v>
      </c>
      <c r="B19" t="s">
        <v>62</v>
      </c>
      <c r="C19">
        <f t="shared" si="2"/>
        <v>16</v>
      </c>
      <c r="D19">
        <f ca="1">IF(B19="SI Certificates", F19-1, OFFSET(Transactions_History!$H$5, MATCH(_xlfn.TEXTJOIN("_",TRUE, B19,E19*100,F19),Transactions_History!$I$6:$I$30000, 0), 0))</f>
        <v>2012</v>
      </c>
      <c r="E19" s="82">
        <v>1.375E-2</v>
      </c>
      <c r="F19">
        <f t="shared" si="5"/>
        <v>2027</v>
      </c>
      <c r="G19" s="55">
        <f>SUMIFS(Transactions_History!$G$6:$G$1355, Transactions_History!$D$6:$D$1355, PortfolioSummary!$E19*100, Transactions_History!$C$6:$C$1355, "Acquire", Transactions_History!$B$6:$B$1355, $B19, Transactions_History!$E$6:$E$1355, PortfolioSummary!$F19)-SUMIFS(Transactions_History!$G$6:$G$1355, Transactions_History!$D$6:$D$1355, PortfolioSummary!$E19*100, Transactions_History!$C$6:$C$1355, "Redeem", Transactions_History!$B$6:$B$1355, $B19, Transactions_History!$E$6:$E$1355, PortfolioSummary!$F19)</f>
        <v>173240401</v>
      </c>
      <c r="H19" s="65">
        <f>F19-YEAR(Summary!$B$4)-1+0.5</f>
        <v>4.5</v>
      </c>
      <c r="K19" s="54">
        <f t="shared" si="4"/>
        <v>16</v>
      </c>
      <c r="L19" s="55">
        <f>Portfolio_Holdings!D22</f>
        <v>11458162</v>
      </c>
      <c r="M19" s="55">
        <f t="shared" si="0"/>
        <v>11458162</v>
      </c>
      <c r="N19" s="56">
        <f t="shared" si="1"/>
        <v>0</v>
      </c>
    </row>
    <row r="20" spans="1:14" x14ac:dyDescent="0.35">
      <c r="A20" s="54">
        <v>4</v>
      </c>
      <c r="B20" t="s">
        <v>62</v>
      </c>
      <c r="C20">
        <f t="shared" si="2"/>
        <v>17</v>
      </c>
      <c r="D20">
        <f ca="1">IF(B20="SI Certificates", F20-1, OFFSET(Transactions_History!$H$5, MATCH(_xlfn.TEXTJOIN("_",TRUE, B20,E20*100,F20),Transactions_History!$I$6:$I$30000, 0), 0))</f>
        <v>2021</v>
      </c>
      <c r="E20" s="82">
        <v>1.4999999999999999E-2</v>
      </c>
      <c r="F20">
        <v>2024</v>
      </c>
      <c r="G20" s="55">
        <f>SUMIFS(Transactions_History!$G$6:$G$1355, Transactions_History!$D$6:$D$1355, PortfolioSummary!$E20*100, Transactions_History!$C$6:$C$1355, "Acquire", Transactions_History!$B$6:$B$1355, $B20, Transactions_History!$E$6:$E$1355, PortfolioSummary!$F20)-SUMIFS(Transactions_History!$G$6:$G$1355, Transactions_History!$D$6:$D$1355, PortfolioSummary!$E20*100, Transactions_History!$C$6:$C$1355, "Redeem", Transactions_History!$B$6:$B$1355, $B20, Transactions_History!$E$6:$E$1355, PortfolioSummary!$F20)</f>
        <v>12837057</v>
      </c>
      <c r="H20" s="65">
        <f>F20-YEAR(Summary!$B$4)-1+0.5</f>
        <v>1.5</v>
      </c>
      <c r="K20" s="54">
        <f t="shared" si="4"/>
        <v>17</v>
      </c>
      <c r="L20" s="55">
        <f>Portfolio_Holdings!D23</f>
        <v>153311163</v>
      </c>
      <c r="M20" s="55">
        <f t="shared" si="0"/>
        <v>153311163</v>
      </c>
      <c r="N20" s="56">
        <f t="shared" si="1"/>
        <v>0</v>
      </c>
    </row>
    <row r="21" spans="1:14" x14ac:dyDescent="0.35">
      <c r="A21" s="54">
        <v>4</v>
      </c>
      <c r="B21" t="s">
        <v>62</v>
      </c>
      <c r="C21">
        <f t="shared" si="2"/>
        <v>18</v>
      </c>
      <c r="D21">
        <f ca="1">IF(B21="SI Certificates", F21-1, OFFSET(Transactions_History!$H$5, MATCH(_xlfn.TEXTJOIN("_",TRUE, B21,E21*100,F21),Transactions_History!$I$6:$I$30000, 0), 0))</f>
        <v>2021</v>
      </c>
      <c r="E21" s="82">
        <v>1.4999999999999999E-2</v>
      </c>
      <c r="F21">
        <f>F20+1</f>
        <v>2025</v>
      </c>
      <c r="G21" s="55">
        <f>SUMIFS(Transactions_History!$G$6:$G$1355, Transactions_History!$D$6:$D$1355, PortfolioSummary!$E21*100, Transactions_History!$C$6:$C$1355, "Acquire", Transactions_History!$B$6:$B$1355, $B21, Transactions_History!$E$6:$E$1355, PortfolioSummary!$F21)-SUMIFS(Transactions_History!$G$6:$G$1355, Transactions_History!$D$6:$D$1355, PortfolioSummary!$E21*100, Transactions_History!$C$6:$C$1355, "Redeem", Transactions_History!$B$6:$B$1355, $B21, Transactions_History!$E$6:$E$1355, PortfolioSummary!$F21)</f>
        <v>12837057</v>
      </c>
      <c r="H21" s="65">
        <f>F21-YEAR(Summary!$B$4)-1+0.5</f>
        <v>2.5</v>
      </c>
      <c r="K21" s="54">
        <f t="shared" si="4"/>
        <v>18</v>
      </c>
      <c r="L21" s="55">
        <f>Portfolio_Holdings!D24</f>
        <v>54125901</v>
      </c>
      <c r="M21" s="55">
        <f t="shared" si="0"/>
        <v>54125901</v>
      </c>
      <c r="N21" s="56">
        <f t="shared" si="1"/>
        <v>0</v>
      </c>
    </row>
    <row r="22" spans="1:14" x14ac:dyDescent="0.35">
      <c r="A22" s="54">
        <v>4</v>
      </c>
      <c r="B22" t="s">
        <v>62</v>
      </c>
      <c r="C22">
        <f t="shared" si="2"/>
        <v>19</v>
      </c>
      <c r="D22">
        <f ca="1">IF(B22="SI Certificates", F22-1, OFFSET(Transactions_History!$H$5, MATCH(_xlfn.TEXTJOIN("_",TRUE, B22,E22*100,F22),Transactions_History!$I$6:$I$30000, 0), 0))</f>
        <v>2021</v>
      </c>
      <c r="E22" s="82">
        <v>1.4999999999999999E-2</v>
      </c>
      <c r="F22">
        <f t="shared" ref="F22:F29" si="6">F21+1</f>
        <v>2026</v>
      </c>
      <c r="G22" s="55">
        <f>SUMIFS(Transactions_History!$G$6:$G$1355, Transactions_History!$D$6:$D$1355, PortfolioSummary!$E22*100, Transactions_History!$C$6:$C$1355, "Acquire", Transactions_History!$B$6:$B$1355, $B22, Transactions_History!$E$6:$E$1355, PortfolioSummary!$F22)-SUMIFS(Transactions_History!$G$6:$G$1355, Transactions_History!$D$6:$D$1355, PortfolioSummary!$E22*100, Transactions_History!$C$6:$C$1355, "Redeem", Transactions_History!$B$6:$B$1355, $B22, Transactions_History!$E$6:$E$1355, PortfolioSummary!$F22)</f>
        <v>12837058</v>
      </c>
      <c r="H22" s="65">
        <f>F22-YEAR(Summary!$B$4)-1+0.5</f>
        <v>3.5</v>
      </c>
      <c r="K22" s="54">
        <f t="shared" si="4"/>
        <v>19</v>
      </c>
      <c r="L22" s="55">
        <f>Portfolio_Holdings!D25</f>
        <v>72467687</v>
      </c>
      <c r="M22" s="55">
        <f t="shared" si="0"/>
        <v>72467687</v>
      </c>
      <c r="N22" s="56">
        <f t="shared" si="1"/>
        <v>0</v>
      </c>
    </row>
    <row r="23" spans="1:14" x14ac:dyDescent="0.35">
      <c r="A23" s="54">
        <v>4</v>
      </c>
      <c r="B23" t="s">
        <v>62</v>
      </c>
      <c r="C23">
        <f t="shared" si="2"/>
        <v>20</v>
      </c>
      <c r="D23">
        <f ca="1">IF(B23="SI Certificates", F23-1, OFFSET(Transactions_History!$H$5, MATCH(_xlfn.TEXTJOIN("_",TRUE, B23,E23*100,F23),Transactions_History!$I$6:$I$30000, 0), 0))</f>
        <v>2021</v>
      </c>
      <c r="E23" s="82">
        <v>1.4999999999999999E-2</v>
      </c>
      <c r="F23">
        <f t="shared" si="6"/>
        <v>2027</v>
      </c>
      <c r="G23" s="55">
        <f>SUMIFS(Transactions_History!$G$6:$G$1355, Transactions_History!$D$6:$D$1355, PortfolioSummary!$E23*100, Transactions_History!$C$6:$C$1355, "Acquire", Transactions_History!$B$6:$B$1355, $B23, Transactions_History!$E$6:$E$1355, PortfolioSummary!$F23)-SUMIFS(Transactions_History!$G$6:$G$1355, Transactions_History!$D$6:$D$1355, PortfolioSummary!$E23*100, Transactions_History!$C$6:$C$1355, "Redeem", Transactions_History!$B$6:$B$1355, $B23, Transactions_History!$E$6:$E$1355, PortfolioSummary!$F23)</f>
        <v>12837058</v>
      </c>
      <c r="H23" s="65">
        <f>F23-YEAR(Summary!$B$4)-1+0.5</f>
        <v>4.5</v>
      </c>
      <c r="K23" s="57">
        <f t="shared" si="4"/>
        <v>20</v>
      </c>
      <c r="L23" s="58">
        <f>Portfolio_Holdings!D26</f>
        <v>81696507</v>
      </c>
      <c r="M23" s="58">
        <f t="shared" si="0"/>
        <v>81696507</v>
      </c>
      <c r="N23" s="59">
        <f t="shared" si="1"/>
        <v>0</v>
      </c>
    </row>
    <row r="24" spans="1:14" x14ac:dyDescent="0.35">
      <c r="A24" s="54">
        <v>4</v>
      </c>
      <c r="B24" t="s">
        <v>62</v>
      </c>
      <c r="C24">
        <f t="shared" si="2"/>
        <v>21</v>
      </c>
      <c r="D24">
        <f ca="1">IF(B24="SI Certificates", F24-1, OFFSET(Transactions_History!$H$5, MATCH(_xlfn.TEXTJOIN("_",TRUE, B24,E24*100,F24),Transactions_History!$I$6:$I$30000, 0), 0))</f>
        <v>2021</v>
      </c>
      <c r="E24" s="82">
        <v>1.4999999999999999E-2</v>
      </c>
      <c r="F24">
        <f t="shared" si="6"/>
        <v>2028</v>
      </c>
      <c r="G24" s="55">
        <f>SUMIFS(Transactions_History!$G$6:$G$1355, Transactions_History!$D$6:$D$1355, PortfolioSummary!$E24*100, Transactions_History!$C$6:$C$1355, "Acquire", Transactions_History!$B$6:$B$1355, $B24, Transactions_History!$E$6:$E$1355, PortfolioSummary!$F24)-SUMIFS(Transactions_History!$G$6:$G$1355, Transactions_History!$D$6:$D$1355, PortfolioSummary!$E24*100, Transactions_History!$C$6:$C$1355, "Redeem", Transactions_History!$B$6:$B$1355, $B24, Transactions_History!$E$6:$E$1355, PortfolioSummary!$F24)</f>
        <v>12837058</v>
      </c>
      <c r="H24" s="65">
        <f>F24-YEAR(Summary!$B$4)-1+0.5</f>
        <v>5.5</v>
      </c>
      <c r="L24" s="4"/>
      <c r="M24" s="4"/>
      <c r="N24" s="4"/>
    </row>
    <row r="25" spans="1:14" x14ac:dyDescent="0.35">
      <c r="A25" s="54">
        <v>4</v>
      </c>
      <c r="B25" t="s">
        <v>62</v>
      </c>
      <c r="C25">
        <f t="shared" si="2"/>
        <v>22</v>
      </c>
      <c r="D25">
        <f ca="1">IF(B25="SI Certificates", F25-1, OFFSET(Transactions_History!$H$5, MATCH(_xlfn.TEXTJOIN("_",TRUE, B25,E25*100,F25),Transactions_History!$I$6:$I$30000, 0), 0))</f>
        <v>2021</v>
      </c>
      <c r="E25" s="82">
        <v>1.4999999999999999E-2</v>
      </c>
      <c r="F25">
        <f t="shared" si="6"/>
        <v>2029</v>
      </c>
      <c r="G25" s="55">
        <f>SUMIFS(Transactions_History!$G$6:$G$1355, Transactions_History!$D$6:$D$1355, PortfolioSummary!$E25*100, Transactions_History!$C$6:$C$1355, "Acquire", Transactions_History!$B$6:$B$1355, $B25, Transactions_History!$E$6:$E$1355, PortfolioSummary!$F25)-SUMIFS(Transactions_History!$G$6:$G$1355, Transactions_History!$D$6:$D$1355, PortfolioSummary!$E25*100, Transactions_History!$C$6:$C$1355, "Redeem", Transactions_History!$B$6:$B$1355, $B25, Transactions_History!$E$6:$E$1355, PortfolioSummary!$F25)</f>
        <v>12837058</v>
      </c>
      <c r="H25" s="65">
        <f>F25-YEAR(Summary!$B$4)-1+0.5</f>
        <v>6.5</v>
      </c>
      <c r="L25" s="4"/>
      <c r="M25" s="4"/>
      <c r="N25" s="4"/>
    </row>
    <row r="26" spans="1:14" x14ac:dyDescent="0.35">
      <c r="A26" s="54">
        <v>4</v>
      </c>
      <c r="B26" t="s">
        <v>62</v>
      </c>
      <c r="C26">
        <f t="shared" si="2"/>
        <v>23</v>
      </c>
      <c r="D26">
        <f ca="1">IF(B26="SI Certificates", F26-1, OFFSET(Transactions_History!$H$5, MATCH(_xlfn.TEXTJOIN("_",TRUE, B26,E26*100,F26),Transactions_History!$I$6:$I$30000, 0), 0))</f>
        <v>2021</v>
      </c>
      <c r="E26" s="82">
        <v>1.4999999999999999E-2</v>
      </c>
      <c r="F26">
        <f t="shared" si="6"/>
        <v>2030</v>
      </c>
      <c r="G26" s="55">
        <f>SUMIFS(Transactions_History!$G$6:$G$1355, Transactions_History!$D$6:$D$1355, PortfolioSummary!$E26*100, Transactions_History!$C$6:$C$1355, "Acquire", Transactions_History!$B$6:$B$1355, $B26, Transactions_History!$E$6:$E$1355, PortfolioSummary!$F26)-SUMIFS(Transactions_History!$G$6:$G$1355, Transactions_History!$D$6:$D$1355, PortfolioSummary!$E26*100, Transactions_History!$C$6:$C$1355, "Redeem", Transactions_History!$B$6:$B$1355, $B26, Transactions_History!$E$6:$E$1355, PortfolioSummary!$F26)</f>
        <v>12837059</v>
      </c>
      <c r="H26" s="65">
        <f>F26-YEAR(Summary!$B$4)-1+0.5</f>
        <v>7.5</v>
      </c>
      <c r="L26" s="4"/>
      <c r="M26" s="4"/>
      <c r="N26" s="4"/>
    </row>
    <row r="27" spans="1:14" x14ac:dyDescent="0.35">
      <c r="A27" s="54">
        <v>4</v>
      </c>
      <c r="B27" t="s">
        <v>62</v>
      </c>
      <c r="C27">
        <f t="shared" si="2"/>
        <v>24</v>
      </c>
      <c r="D27">
        <f ca="1">IF(B27="SI Certificates", F27-1, OFFSET(Transactions_History!$H$5, MATCH(_xlfn.TEXTJOIN("_",TRUE, B27,E27*100,F27),Transactions_History!$I$6:$I$30000, 0), 0))</f>
        <v>2021</v>
      </c>
      <c r="E27" s="82">
        <v>1.4999999999999999E-2</v>
      </c>
      <c r="F27">
        <f t="shared" si="6"/>
        <v>2031</v>
      </c>
      <c r="G27" s="55">
        <f>SUMIFS(Transactions_History!$G$6:$G$1355, Transactions_History!$D$6:$D$1355, PortfolioSummary!$E27*100, Transactions_History!$C$6:$C$1355, "Acquire", Transactions_History!$B$6:$B$1355, $B27, Transactions_History!$E$6:$E$1355, PortfolioSummary!$F27)-SUMIFS(Transactions_History!$G$6:$G$1355, Transactions_History!$D$6:$D$1355, PortfolioSummary!$E27*100, Transactions_History!$C$6:$C$1355, "Redeem", Transactions_History!$B$6:$B$1355, $B27, Transactions_History!$E$6:$E$1355, PortfolioSummary!$F27)</f>
        <v>12837059</v>
      </c>
      <c r="H27" s="65">
        <f>F27-YEAR(Summary!$B$4)-1+0.5</f>
        <v>8.5</v>
      </c>
      <c r="L27" s="4"/>
      <c r="M27" s="4"/>
      <c r="N27" s="4"/>
    </row>
    <row r="28" spans="1:14" x14ac:dyDescent="0.35">
      <c r="A28" s="54">
        <v>4</v>
      </c>
      <c r="B28" t="s">
        <v>62</v>
      </c>
      <c r="C28">
        <f t="shared" si="2"/>
        <v>25</v>
      </c>
      <c r="D28">
        <f ca="1">IF(B28="SI Certificates", F28-1, OFFSET(Transactions_History!$H$5, MATCH(_xlfn.TEXTJOIN("_",TRUE, B28,E28*100,F28),Transactions_History!$I$6:$I$30000, 0), 0))</f>
        <v>2021</v>
      </c>
      <c r="E28" s="82">
        <v>1.4999999999999999E-2</v>
      </c>
      <c r="F28">
        <f t="shared" si="6"/>
        <v>2032</v>
      </c>
      <c r="G28" s="55">
        <f>SUMIFS(Transactions_History!$G$6:$G$1355, Transactions_History!$D$6:$D$1355, PortfolioSummary!$E28*100, Transactions_History!$C$6:$C$1355, "Acquire", Transactions_History!$B$6:$B$1355, $B28, Transactions_History!$E$6:$E$1355, PortfolioSummary!$F28)-SUMIFS(Transactions_History!$G$6:$G$1355, Transactions_History!$D$6:$D$1355, PortfolioSummary!$E28*100, Transactions_History!$C$6:$C$1355, "Redeem", Transactions_History!$B$6:$B$1355, $B28, Transactions_History!$E$6:$E$1355, PortfolioSummary!$F28)</f>
        <v>12837059</v>
      </c>
      <c r="H28" s="65">
        <f>F28-YEAR(Summary!$B$4)-1+0.5</f>
        <v>9.5</v>
      </c>
    </row>
    <row r="29" spans="1:14" x14ac:dyDescent="0.35">
      <c r="A29" s="54">
        <v>4</v>
      </c>
      <c r="B29" t="s">
        <v>62</v>
      </c>
      <c r="C29">
        <f t="shared" si="2"/>
        <v>26</v>
      </c>
      <c r="D29">
        <f ca="1">IF(B29="SI Certificates", F29-1, OFFSET(Transactions_History!$H$5, MATCH(_xlfn.TEXTJOIN("_",TRUE, B29,E29*100,F29),Transactions_History!$I$6:$I$30000, 0), 0))</f>
        <v>2021</v>
      </c>
      <c r="E29" s="82">
        <v>1.4999999999999999E-2</v>
      </c>
      <c r="F29">
        <f t="shared" si="6"/>
        <v>2033</v>
      </c>
      <c r="G29" s="55">
        <f>SUMIFS(Transactions_History!$G$6:$G$1355, Transactions_History!$D$6:$D$1355, PortfolioSummary!$E29*100, Transactions_History!$C$6:$C$1355, "Acquire", Transactions_History!$B$6:$B$1355, $B29, Transactions_History!$E$6:$E$1355, PortfolioSummary!$F29)-SUMIFS(Transactions_History!$G$6:$G$1355, Transactions_History!$D$6:$D$1355, PortfolioSummary!$E29*100, Transactions_History!$C$6:$C$1355, "Redeem", Transactions_History!$B$6:$B$1355, $B29, Transactions_History!$E$6:$E$1355, PortfolioSummary!$F29)</f>
        <v>12837058</v>
      </c>
      <c r="H29" s="65">
        <f>F29-YEAR(Summary!$B$4)-1+0.5</f>
        <v>10.5</v>
      </c>
    </row>
    <row r="30" spans="1:14" x14ac:dyDescent="0.35">
      <c r="A30" s="54">
        <v>5</v>
      </c>
      <c r="B30" t="s">
        <v>62</v>
      </c>
      <c r="C30">
        <f t="shared" ref="C30" si="7">C29+1</f>
        <v>27</v>
      </c>
      <c r="D30">
        <f ca="1">IF(B30="SI Certificates", F30-1, OFFSET(Transactions_History!$H$5, MATCH(_xlfn.TEXTJOIN("_",TRUE, B30,E30*100,F30),Transactions_History!$I$6:$I$30000, 0), 0))</f>
        <v>2021</v>
      </c>
      <c r="E30" s="82">
        <v>1.4999999999999999E-2</v>
      </c>
      <c r="F30">
        <f t="shared" ref="F30" si="8">F29+1</f>
        <v>2034</v>
      </c>
      <c r="G30" s="55">
        <f>SUMIFS(Transactions_History!$G$6:$G$1355, Transactions_History!$D$6:$D$1355, PortfolioSummary!$E30*100, Transactions_History!$C$6:$C$1355, "Acquire", Transactions_History!$B$6:$B$1355, $B30, Transactions_History!$E$6:$E$1355, PortfolioSummary!$F30)-SUMIFS(Transactions_History!$G$6:$G$1355, Transactions_History!$D$6:$D$1355, PortfolioSummary!$E30*100, Transactions_History!$C$6:$C$1355, "Redeem", Transactions_History!$B$6:$B$1355, $B30, Transactions_History!$E$6:$E$1355, PortfolioSummary!$F30)</f>
        <v>140879</v>
      </c>
      <c r="H30" s="65">
        <f>F30-YEAR(Summary!$B$4)-1+0.5</f>
        <v>11.5</v>
      </c>
    </row>
    <row r="31" spans="1:14" x14ac:dyDescent="0.35">
      <c r="A31" s="54">
        <v>5</v>
      </c>
      <c r="B31" t="s">
        <v>62</v>
      </c>
      <c r="C31">
        <f t="shared" ref="C31:C36" si="9">C30+1</f>
        <v>28</v>
      </c>
      <c r="D31">
        <f ca="1">IF(B31="SI Certificates", F31-1, OFFSET(Transactions_History!$H$5, MATCH(_xlfn.TEXTJOIN("_",TRUE, B31,E31*100,F31),Transactions_History!$I$6:$I$30000, 0), 0))</f>
        <v>2021</v>
      </c>
      <c r="E31" s="82">
        <v>1.4999999999999999E-2</v>
      </c>
      <c r="F31">
        <f t="shared" ref="F31:F32" si="10">F30+1</f>
        <v>2035</v>
      </c>
      <c r="G31" s="55">
        <f>SUMIFS(Transactions_History!$G$6:$G$1355, Transactions_History!$D$6:$D$1355, PortfolioSummary!$E31*100, Transactions_History!$C$6:$C$1355, "Acquire", Transactions_History!$B$6:$B$1355, $B31, Transactions_History!$E$6:$E$1355, PortfolioSummary!$F31)-SUMIFS(Transactions_History!$G$6:$G$1355, Transactions_History!$D$6:$D$1355, PortfolioSummary!$E31*100, Transactions_History!$C$6:$C$1355, "Redeem", Transactions_History!$B$6:$B$1355, $B31, Transactions_History!$E$6:$E$1355, PortfolioSummary!$F31)</f>
        <v>140879</v>
      </c>
      <c r="H31" s="65">
        <f>F31-YEAR(Summary!$B$4)-1+0.5</f>
        <v>12.5</v>
      </c>
    </row>
    <row r="32" spans="1:14" x14ac:dyDescent="0.35">
      <c r="A32" s="54">
        <v>5</v>
      </c>
      <c r="B32" t="s">
        <v>62</v>
      </c>
      <c r="C32">
        <f t="shared" si="9"/>
        <v>29</v>
      </c>
      <c r="D32">
        <f ca="1">IF(B32="SI Certificates", F32-1, OFFSET(Transactions_History!$H$5, MATCH(_xlfn.TEXTJOIN("_",TRUE, B32,E32*100,F32),Transactions_History!$I$6:$I$30000, 0), 0))</f>
        <v>2021</v>
      </c>
      <c r="E32" s="82">
        <v>1.4999999999999999E-2</v>
      </c>
      <c r="F32">
        <f t="shared" si="10"/>
        <v>2036</v>
      </c>
      <c r="G32" s="55">
        <f>SUMIFS(Transactions_History!$G$6:$G$1355, Transactions_History!$D$6:$D$1355, PortfolioSummary!$E32*100, Transactions_History!$C$6:$C$1355, "Acquire", Transactions_History!$B$6:$B$1355, $B32, Transactions_History!$E$6:$E$1355, PortfolioSummary!$F32)-SUMIFS(Transactions_History!$G$6:$G$1355, Transactions_History!$D$6:$D$1355, PortfolioSummary!$E32*100, Transactions_History!$C$6:$C$1355, "Redeem", Transactions_History!$B$6:$B$1355, $B32, Transactions_History!$E$6:$E$1355, PortfolioSummary!$F32)</f>
        <v>5489148</v>
      </c>
      <c r="H32" s="65">
        <f>F32-YEAR(Summary!$B$4)-1+0.5</f>
        <v>13.5</v>
      </c>
    </row>
    <row r="33" spans="1:8" x14ac:dyDescent="0.35">
      <c r="A33" s="54">
        <v>6</v>
      </c>
      <c r="B33" t="s">
        <v>62</v>
      </c>
      <c r="C33">
        <f t="shared" si="9"/>
        <v>30</v>
      </c>
      <c r="D33">
        <f ca="1">IF(B33="SI Certificates", F33-1, OFFSET(Transactions_History!$H$5, MATCH(_xlfn.TEXTJOIN("_",TRUE, B33,E33*100,F33),Transactions_History!$I$6:$I$30000, 0), 0))</f>
        <v>2013</v>
      </c>
      <c r="E33" s="82">
        <v>1.7500000000000002E-2</v>
      </c>
      <c r="F33">
        <v>2024</v>
      </c>
      <c r="G33" s="55">
        <f>SUMIFS(Transactions_History!$G$6:$G$1355, Transactions_History!$D$6:$D$1355, PortfolioSummary!$E33*100, Transactions_History!$C$6:$C$1355, "Acquire", Transactions_History!$B$6:$B$1355, $B33, Transactions_History!$E$6:$E$1355, PortfolioSummary!$F33)-SUMIFS(Transactions_History!$G$6:$G$1355, Transactions_History!$D$6:$D$1355, PortfolioSummary!$E33*100, Transactions_History!$C$6:$C$1355, "Redeem", Transactions_History!$B$6:$B$1355, $B33, Transactions_History!$E$6:$E$1355, PortfolioSummary!$F33)</f>
        <v>4908185</v>
      </c>
      <c r="H33" s="65">
        <f>F33-YEAR(Summary!$B$4)-1+0.5</f>
        <v>1.5</v>
      </c>
    </row>
    <row r="34" spans="1:8" x14ac:dyDescent="0.35">
      <c r="A34" s="54">
        <v>6</v>
      </c>
      <c r="B34" t="s">
        <v>62</v>
      </c>
      <c r="C34">
        <f t="shared" si="9"/>
        <v>31</v>
      </c>
      <c r="D34">
        <f ca="1">IF(B34="SI Certificates", F34-1, OFFSET(Transactions_History!$H$5, MATCH(_xlfn.TEXTJOIN("_",TRUE, B34,E34*100,F34),Transactions_History!$I$6:$I$30000, 0), 0))</f>
        <v>2013</v>
      </c>
      <c r="E34" s="82">
        <v>1.7500000000000002E-2</v>
      </c>
      <c r="F34">
        <f>F33+1</f>
        <v>2025</v>
      </c>
      <c r="G34" s="55">
        <f>SUMIFS(Transactions_History!$G$6:$G$1355, Transactions_History!$D$6:$D$1355, PortfolioSummary!$E34*100, Transactions_History!$C$6:$C$1355, "Acquire", Transactions_History!$B$6:$B$1355, $B34, Transactions_History!$E$6:$E$1355, PortfolioSummary!$F34)-SUMIFS(Transactions_History!$G$6:$G$1355, Transactions_History!$D$6:$D$1355, PortfolioSummary!$E34*100, Transactions_History!$C$6:$C$1355, "Redeem", Transactions_History!$B$6:$B$1355, $B34, Transactions_History!$E$6:$E$1355, PortfolioSummary!$F34)</f>
        <v>4908185</v>
      </c>
      <c r="H34" s="65">
        <f>F34-YEAR(Summary!$B$4)-1+0.5</f>
        <v>2.5</v>
      </c>
    </row>
    <row r="35" spans="1:8" x14ac:dyDescent="0.35">
      <c r="A35" s="54">
        <v>6</v>
      </c>
      <c r="B35" t="s">
        <v>62</v>
      </c>
      <c r="C35">
        <f t="shared" si="9"/>
        <v>32</v>
      </c>
      <c r="D35">
        <f ca="1">IF(B35="SI Certificates", F35-1, OFFSET(Transactions_History!$H$5, MATCH(_xlfn.TEXTJOIN("_",TRUE, B35,E35*100,F35),Transactions_History!$I$6:$I$30000, 0), 0))</f>
        <v>2013</v>
      </c>
      <c r="E35" s="82">
        <v>1.7500000000000002E-2</v>
      </c>
      <c r="F35">
        <f t="shared" ref="F35:F36" si="11">F34+1</f>
        <v>2026</v>
      </c>
      <c r="G35" s="55">
        <f>SUMIFS(Transactions_History!$G$6:$G$1355, Transactions_History!$D$6:$D$1355, PortfolioSummary!$E35*100, Transactions_History!$C$6:$C$1355, "Acquire", Transactions_History!$B$6:$B$1355, $B35, Transactions_History!$E$6:$E$1355, PortfolioSummary!$F35)-SUMIFS(Transactions_History!$G$6:$G$1355, Transactions_History!$D$6:$D$1355, PortfolioSummary!$E35*100, Transactions_History!$C$6:$C$1355, "Redeem", Transactions_History!$B$6:$B$1355, $B35, Transactions_History!$E$6:$E$1355, PortfolioSummary!$F35)</f>
        <v>4908186</v>
      </c>
      <c r="H35" s="65">
        <f>F35-YEAR(Summary!$B$4)-1+0.5</f>
        <v>3.5</v>
      </c>
    </row>
    <row r="36" spans="1:8" x14ac:dyDescent="0.35">
      <c r="A36" s="54">
        <v>6</v>
      </c>
      <c r="B36" t="s">
        <v>62</v>
      </c>
      <c r="C36">
        <f t="shared" si="9"/>
        <v>33</v>
      </c>
      <c r="D36">
        <f ca="1">IF(B36="SI Certificates", F36-1, OFFSET(Transactions_History!$H$5, MATCH(_xlfn.TEXTJOIN("_",TRUE, B36,E36*100,F36),Transactions_History!$I$6:$I$30000, 0), 0))</f>
        <v>2013</v>
      </c>
      <c r="E36" s="82">
        <v>1.7500000000000002E-2</v>
      </c>
      <c r="F36">
        <f t="shared" si="11"/>
        <v>2027</v>
      </c>
      <c r="G36" s="55">
        <f>SUMIFS(Transactions_History!$G$6:$G$1355, Transactions_History!$D$6:$D$1355, PortfolioSummary!$E36*100, Transactions_History!$C$6:$C$1355, "Acquire", Transactions_History!$B$6:$B$1355, $B36, Transactions_History!$E$6:$E$1355, PortfolioSummary!$F36)-SUMIFS(Transactions_History!$G$6:$G$1355, Transactions_History!$D$6:$D$1355, PortfolioSummary!$E36*100, Transactions_History!$C$6:$C$1355, "Redeem", Transactions_History!$B$6:$B$1355, $B36, Transactions_History!$E$6:$E$1355, PortfolioSummary!$F36)</f>
        <v>4908186</v>
      </c>
      <c r="H36" s="65">
        <f>F36-YEAR(Summary!$B$4)-1+0.5</f>
        <v>4.5</v>
      </c>
    </row>
    <row r="37" spans="1:8" x14ac:dyDescent="0.35">
      <c r="A37" s="54">
        <v>6</v>
      </c>
      <c r="B37" t="s">
        <v>62</v>
      </c>
      <c r="C37">
        <f t="shared" ref="C37" si="12">C36+1</f>
        <v>34</v>
      </c>
      <c r="D37">
        <f ca="1">IF(B37="SI Certificates", F37-1, OFFSET(Transactions_History!$H$5, MATCH(_xlfn.TEXTJOIN("_",TRUE, B37,E37*100,F37),Transactions_History!$I$6:$I$30000, 0), 0))</f>
        <v>2013</v>
      </c>
      <c r="E37" s="82">
        <v>1.7500000000000002E-2</v>
      </c>
      <c r="F37">
        <f t="shared" ref="F37" si="13">F36+1</f>
        <v>2028</v>
      </c>
      <c r="G37" s="55">
        <f>SUMIFS(Transactions_History!$G$6:$G$1355, Transactions_History!$D$6:$D$1355, PortfolioSummary!$E37*100, Transactions_History!$C$6:$C$1355, "Acquire", Transactions_History!$B$6:$B$1355, $B37, Transactions_History!$E$6:$E$1355, PortfolioSummary!$F37)-SUMIFS(Transactions_History!$G$6:$G$1355, Transactions_History!$D$6:$D$1355, PortfolioSummary!$E37*100, Transactions_History!$C$6:$C$1355, "Redeem", Transactions_History!$B$6:$B$1355, $B37, Transactions_History!$E$6:$E$1355, PortfolioSummary!$F37)</f>
        <v>178148587</v>
      </c>
      <c r="H37" s="65">
        <f>F37-YEAR(Summary!$B$4)-1+0.5</f>
        <v>5.5</v>
      </c>
    </row>
    <row r="38" spans="1:8" x14ac:dyDescent="0.35">
      <c r="A38" s="54">
        <v>7</v>
      </c>
      <c r="B38" t="s">
        <v>62</v>
      </c>
      <c r="C38">
        <f t="shared" ref="C38" si="14">C37+1</f>
        <v>35</v>
      </c>
      <c r="D38">
        <f ca="1">IF(B38="SI Certificates", F38-1, OFFSET(Transactions_History!$H$5, MATCH(_xlfn.TEXTJOIN("_",TRUE, B38,E38*100,F38),Transactions_History!$I$6:$I$30000, 0), 0))</f>
        <v>2016</v>
      </c>
      <c r="E38" s="82">
        <v>1.8749999999999999E-2</v>
      </c>
      <c r="F38">
        <v>2024</v>
      </c>
      <c r="G38" s="55">
        <f>SUMIFS(Transactions_History!$G$6:$G$1355, Transactions_History!$D$6:$D$1355, PortfolioSummary!$E38*100, Transactions_History!$C$6:$C$1355, "Acquire", Transactions_History!$B$6:$B$1355, $B38, Transactions_History!$E$6:$E$1355, PortfolioSummary!$F38)-SUMIFS(Transactions_History!$G$6:$G$1355, Transactions_History!$D$6:$D$1355, PortfolioSummary!$E38*100, Transactions_History!$C$6:$C$1355, "Redeem", Transactions_History!$B$6:$B$1355, $B38, Transactions_History!$E$6:$E$1355, PortfolioSummary!$F38)</f>
        <v>2320956</v>
      </c>
      <c r="H38" s="65">
        <f>F38-YEAR(Summary!$B$4)-1+0.5</f>
        <v>1.5</v>
      </c>
    </row>
    <row r="39" spans="1:8" x14ac:dyDescent="0.35">
      <c r="A39" s="54">
        <v>7</v>
      </c>
      <c r="B39" t="s">
        <v>62</v>
      </c>
      <c r="C39">
        <f t="shared" ref="C39" si="15">C38+1</f>
        <v>36</v>
      </c>
      <c r="D39">
        <f ca="1">IF(B39="SI Certificates", F39-1, OFFSET(Transactions_History!$H$5, MATCH(_xlfn.TEXTJOIN("_",TRUE, B39,E39*100,F39),Transactions_History!$I$6:$I$30000, 0), 0))</f>
        <v>2016</v>
      </c>
      <c r="E39" s="82">
        <v>1.8749999999999999E-2</v>
      </c>
      <c r="F39">
        <f>F38+1</f>
        <v>2025</v>
      </c>
      <c r="G39" s="55">
        <f>SUMIFS(Transactions_History!$G$6:$G$1355, Transactions_History!$D$6:$D$1355, PortfolioSummary!$E39*100, Transactions_History!$C$6:$C$1355, "Acquire", Transactions_History!$B$6:$B$1355, $B39, Transactions_History!$E$6:$E$1355, PortfolioSummary!$F39)-SUMIFS(Transactions_History!$G$6:$G$1355, Transactions_History!$D$6:$D$1355, PortfolioSummary!$E39*100, Transactions_History!$C$6:$C$1355, "Redeem", Transactions_History!$B$6:$B$1355, $B39, Transactions_History!$E$6:$E$1355, PortfolioSummary!$F39)</f>
        <v>2320956</v>
      </c>
      <c r="H39" s="65">
        <f>F39-YEAR(Summary!$B$4)-1+0.5</f>
        <v>2.5</v>
      </c>
    </row>
    <row r="40" spans="1:8" x14ac:dyDescent="0.35">
      <c r="A40" s="54">
        <v>7</v>
      </c>
      <c r="B40" t="s">
        <v>62</v>
      </c>
      <c r="C40">
        <f t="shared" ref="C40:C46" si="16">C39+1</f>
        <v>37</v>
      </c>
      <c r="D40">
        <f ca="1">IF(B40="SI Certificates", F40-1, OFFSET(Transactions_History!$H$5, MATCH(_xlfn.TEXTJOIN("_",TRUE, B40,E40*100,F40),Transactions_History!$I$6:$I$30000, 0), 0))</f>
        <v>2016</v>
      </c>
      <c r="E40" s="82">
        <v>1.8749999999999999E-2</v>
      </c>
      <c r="F40">
        <f t="shared" ref="F40:F45" si="17">F39+1</f>
        <v>2026</v>
      </c>
      <c r="G40" s="55">
        <f>SUMIFS(Transactions_History!$G$6:$G$1355, Transactions_History!$D$6:$D$1355, PortfolioSummary!$E40*100, Transactions_History!$C$6:$C$1355, "Acquire", Transactions_History!$B$6:$B$1355, $B40, Transactions_History!$E$6:$E$1355, PortfolioSummary!$F40)-SUMIFS(Transactions_History!$G$6:$G$1355, Transactions_History!$D$6:$D$1355, PortfolioSummary!$E40*100, Transactions_History!$C$6:$C$1355, "Redeem", Transactions_History!$B$6:$B$1355, $B40, Transactions_History!$E$6:$E$1355, PortfolioSummary!$F40)</f>
        <v>2320956</v>
      </c>
      <c r="H40" s="65">
        <f>F40-YEAR(Summary!$B$4)-1+0.5</f>
        <v>3.5</v>
      </c>
    </row>
    <row r="41" spans="1:8" x14ac:dyDescent="0.35">
      <c r="A41" s="54">
        <v>7</v>
      </c>
      <c r="B41" t="s">
        <v>62</v>
      </c>
      <c r="C41">
        <f t="shared" si="16"/>
        <v>38</v>
      </c>
      <c r="D41">
        <f ca="1">IF(B41="SI Certificates", F41-1, OFFSET(Transactions_History!$H$5, MATCH(_xlfn.TEXTJOIN("_",TRUE, B41,E41*100,F41),Transactions_History!$I$6:$I$30000, 0), 0))</f>
        <v>2016</v>
      </c>
      <c r="E41" s="82">
        <v>1.8749999999999999E-2</v>
      </c>
      <c r="F41">
        <f t="shared" si="17"/>
        <v>2027</v>
      </c>
      <c r="G41" s="55">
        <f>SUMIFS(Transactions_History!$G$6:$G$1355, Transactions_History!$D$6:$D$1355, PortfolioSummary!$E41*100, Transactions_History!$C$6:$C$1355, "Acquire", Transactions_History!$B$6:$B$1355, $B41, Transactions_History!$E$6:$E$1355, PortfolioSummary!$F41)-SUMIFS(Transactions_History!$G$6:$G$1355, Transactions_History!$D$6:$D$1355, PortfolioSummary!$E41*100, Transactions_History!$C$6:$C$1355, "Redeem", Transactions_History!$B$6:$B$1355, $B41, Transactions_History!$E$6:$E$1355, PortfolioSummary!$F41)</f>
        <v>2320956</v>
      </c>
      <c r="H41" s="65">
        <f>F41-YEAR(Summary!$B$4)-1+0.5</f>
        <v>4.5</v>
      </c>
    </row>
    <row r="42" spans="1:8" x14ac:dyDescent="0.35">
      <c r="A42" s="54">
        <v>7</v>
      </c>
      <c r="B42" t="s">
        <v>62</v>
      </c>
      <c r="C42">
        <f t="shared" si="16"/>
        <v>39</v>
      </c>
      <c r="D42">
        <f ca="1">IF(B42="SI Certificates", F42-1, OFFSET(Transactions_History!$H$5, MATCH(_xlfn.TEXTJOIN("_",TRUE, B42,E42*100,F42),Transactions_History!$I$6:$I$30000, 0), 0))</f>
        <v>2016</v>
      </c>
      <c r="E42" s="82">
        <v>1.8749999999999999E-2</v>
      </c>
      <c r="F42">
        <f t="shared" si="17"/>
        <v>2028</v>
      </c>
      <c r="G42" s="55">
        <f>SUMIFS(Transactions_History!$G$6:$G$1355, Transactions_History!$D$6:$D$1355, PortfolioSummary!$E42*100, Transactions_History!$C$6:$C$1355, "Acquire", Transactions_History!$B$6:$B$1355, $B42, Transactions_History!$E$6:$E$1355, PortfolioSummary!$F42)-SUMIFS(Transactions_History!$G$6:$G$1355, Transactions_History!$D$6:$D$1355, PortfolioSummary!$E42*100, Transactions_History!$C$6:$C$1355, "Redeem", Transactions_History!$B$6:$B$1355, $B42, Transactions_History!$E$6:$E$1355, PortfolioSummary!$F42)</f>
        <v>2320955</v>
      </c>
      <c r="H42" s="65">
        <f>F42-YEAR(Summary!$B$4)-1+0.5</f>
        <v>5.5</v>
      </c>
    </row>
    <row r="43" spans="1:8" x14ac:dyDescent="0.35">
      <c r="A43" s="54">
        <v>7</v>
      </c>
      <c r="B43" t="s">
        <v>62</v>
      </c>
      <c r="C43">
        <f t="shared" si="16"/>
        <v>40</v>
      </c>
      <c r="D43">
        <f ca="1">IF(B43="SI Certificates", F43-1, OFFSET(Transactions_History!$H$5, MATCH(_xlfn.TEXTJOIN("_",TRUE, B43,E43*100,F43),Transactions_History!$I$6:$I$30000, 0), 0))</f>
        <v>2016</v>
      </c>
      <c r="E43" s="82">
        <v>1.8749999999999999E-2</v>
      </c>
      <c r="F43">
        <f t="shared" si="17"/>
        <v>2029</v>
      </c>
      <c r="G43" s="55">
        <f>SUMIFS(Transactions_History!$G$6:$G$1355, Transactions_History!$D$6:$D$1355, PortfolioSummary!$E43*100, Transactions_History!$C$6:$C$1355, "Acquire", Transactions_History!$B$6:$B$1355, $B43, Transactions_History!$E$6:$E$1355, PortfolioSummary!$F43)-SUMIFS(Transactions_History!$G$6:$G$1355, Transactions_History!$D$6:$D$1355, PortfolioSummary!$E43*100, Transactions_History!$C$6:$C$1355, "Redeem", Transactions_History!$B$6:$B$1355, $B43, Transactions_History!$E$6:$E$1355, PortfolioSummary!$F43)</f>
        <v>2320955</v>
      </c>
      <c r="H43" s="65">
        <f>F43-YEAR(Summary!$B$4)-1+0.5</f>
        <v>6.5</v>
      </c>
    </row>
    <row r="44" spans="1:8" x14ac:dyDescent="0.35">
      <c r="A44" s="54">
        <v>7</v>
      </c>
      <c r="B44" t="s">
        <v>62</v>
      </c>
      <c r="C44">
        <f t="shared" si="16"/>
        <v>41</v>
      </c>
      <c r="D44">
        <f ca="1">IF(B44="SI Certificates", F44-1, OFFSET(Transactions_History!$H$5, MATCH(_xlfn.TEXTJOIN("_",TRUE, B44,E44*100,F44),Transactions_History!$I$6:$I$30000, 0), 0))</f>
        <v>2016</v>
      </c>
      <c r="E44" s="82">
        <v>1.8749999999999999E-2</v>
      </c>
      <c r="F44">
        <f t="shared" si="17"/>
        <v>2030</v>
      </c>
      <c r="G44" s="55">
        <f>SUMIFS(Transactions_History!$G$6:$G$1355, Transactions_History!$D$6:$D$1355, PortfolioSummary!$E44*100, Transactions_History!$C$6:$C$1355, "Acquire", Transactions_History!$B$6:$B$1355, $B44, Transactions_History!$E$6:$E$1355, PortfolioSummary!$F44)-SUMIFS(Transactions_History!$G$6:$G$1355, Transactions_History!$D$6:$D$1355, PortfolioSummary!$E44*100, Transactions_History!$C$6:$C$1355, "Redeem", Transactions_History!$B$6:$B$1355, $B44, Transactions_History!$E$6:$E$1355, PortfolioSummary!$F44)</f>
        <v>2320955</v>
      </c>
      <c r="H44" s="65">
        <f>F44-YEAR(Summary!$B$4)-1+0.5</f>
        <v>7.5</v>
      </c>
    </row>
    <row r="45" spans="1:8" x14ac:dyDescent="0.35">
      <c r="A45" s="54">
        <v>7</v>
      </c>
      <c r="B45" t="s">
        <v>62</v>
      </c>
      <c r="C45">
        <f t="shared" si="16"/>
        <v>42</v>
      </c>
      <c r="D45">
        <f ca="1">IF(B45="SI Certificates", F45-1, OFFSET(Transactions_History!$H$5, MATCH(_xlfn.TEXTJOIN("_",TRUE, B45,E45*100,F45),Transactions_History!$I$6:$I$30000, 0), 0))</f>
        <v>2016</v>
      </c>
      <c r="E45" s="82">
        <v>1.8749999999999999E-2</v>
      </c>
      <c r="F45">
        <f t="shared" si="17"/>
        <v>2031</v>
      </c>
      <c r="G45" s="55">
        <f>SUMIFS(Transactions_History!$G$6:$G$1355, Transactions_History!$D$6:$D$1355, PortfolioSummary!$E45*100, Transactions_History!$C$6:$C$1355, "Acquire", Transactions_History!$B$6:$B$1355, $B45, Transactions_History!$E$6:$E$1355, PortfolioSummary!$F45)-SUMIFS(Transactions_History!$G$6:$G$1355, Transactions_History!$D$6:$D$1355, PortfolioSummary!$E45*100, Transactions_History!$C$6:$C$1355, "Redeem", Transactions_History!$B$6:$B$1355, $B45, Transactions_History!$E$6:$E$1355, PortfolioSummary!$F45)</f>
        <v>188111583</v>
      </c>
      <c r="H45" s="65">
        <f>F45-YEAR(Summary!$B$4)-1+0.5</f>
        <v>8.5</v>
      </c>
    </row>
    <row r="46" spans="1:8" x14ac:dyDescent="0.35">
      <c r="A46" s="54">
        <v>8</v>
      </c>
      <c r="B46" t="s">
        <v>62</v>
      </c>
      <c r="C46">
        <f t="shared" si="16"/>
        <v>43</v>
      </c>
      <c r="D46">
        <f ca="1">IF(B46="SI Certificates", F46-1, OFFSET(Transactions_History!$H$5, MATCH(_xlfn.TEXTJOIN("_",TRUE, B46,E46*100,F46),Transactions_History!$I$6:$I$30000, 0), 0))</f>
        <v>2015</v>
      </c>
      <c r="E46" s="82">
        <v>0.02</v>
      </c>
      <c r="F46">
        <v>2024</v>
      </c>
      <c r="G46" s="55">
        <f>SUMIFS(Transactions_History!$G$6:$G$1355, Transactions_History!$D$6:$D$1355, PortfolioSummary!$E46*100, Transactions_History!$C$6:$C$1355, "Acquire", Transactions_History!$B$6:$B$1355, $B46, Transactions_History!$E$6:$E$1355, PortfolioSummary!$F46)-SUMIFS(Transactions_History!$G$6:$G$1355, Transactions_History!$D$6:$D$1355, PortfolioSummary!$E46*100, Transactions_History!$C$6:$C$1355, "Redeem", Transactions_History!$B$6:$B$1355, $B46, Transactions_History!$E$6:$E$1355, PortfolioSummary!$F46)</f>
        <v>3655628</v>
      </c>
      <c r="H46" s="65">
        <f>F46-YEAR(Summary!$B$4)-1+0.5</f>
        <v>1.5</v>
      </c>
    </row>
    <row r="47" spans="1:8" x14ac:dyDescent="0.35">
      <c r="A47" s="54">
        <v>8</v>
      </c>
      <c r="B47" t="s">
        <v>62</v>
      </c>
      <c r="C47">
        <f t="shared" ref="C47:C52" si="18">C46+1</f>
        <v>44</v>
      </c>
      <c r="D47">
        <f ca="1">IF(B47="SI Certificates", F47-1, OFFSET(Transactions_History!$H$5, MATCH(_xlfn.TEXTJOIN("_",TRUE, B47,E47*100,F47),Transactions_History!$I$6:$I$30000, 0), 0))</f>
        <v>2015</v>
      </c>
      <c r="E47" s="82">
        <v>0.02</v>
      </c>
      <c r="F47">
        <f>F46+1</f>
        <v>2025</v>
      </c>
      <c r="G47" s="55">
        <f>SUMIFS(Transactions_History!$G$6:$G$1355, Transactions_History!$D$6:$D$1355, PortfolioSummary!$E47*100, Transactions_History!$C$6:$C$1355, "Acquire", Transactions_History!$B$6:$B$1355, $B47, Transactions_History!$E$6:$E$1355, PortfolioSummary!$F47)-SUMIFS(Transactions_History!$G$6:$G$1355, Transactions_History!$D$6:$D$1355, PortfolioSummary!$E47*100, Transactions_History!$C$6:$C$1355, "Redeem", Transactions_History!$B$6:$B$1355, $B47, Transactions_History!$E$6:$E$1355, PortfolioSummary!$F47)</f>
        <v>3655628</v>
      </c>
      <c r="H47" s="65">
        <f>F47-YEAR(Summary!$B$4)-1+0.5</f>
        <v>2.5</v>
      </c>
    </row>
    <row r="48" spans="1:8" x14ac:dyDescent="0.35">
      <c r="A48" s="54">
        <v>8</v>
      </c>
      <c r="B48" t="s">
        <v>62</v>
      </c>
      <c r="C48">
        <f t="shared" si="18"/>
        <v>45</v>
      </c>
      <c r="D48">
        <f ca="1">IF(B48="SI Certificates", F48-1, OFFSET(Transactions_History!$H$5, MATCH(_xlfn.TEXTJOIN("_",TRUE, B48,E48*100,F48),Transactions_History!$I$6:$I$30000, 0), 0))</f>
        <v>2015</v>
      </c>
      <c r="E48" s="82">
        <v>0.02</v>
      </c>
      <c r="F48">
        <f t="shared" ref="F48:F52" si="19">F47+1</f>
        <v>2026</v>
      </c>
      <c r="G48" s="55">
        <f>SUMIFS(Transactions_History!$G$6:$G$1355, Transactions_History!$D$6:$D$1355, PortfolioSummary!$E48*100, Transactions_History!$C$6:$C$1355, "Acquire", Transactions_History!$B$6:$B$1355, $B48, Transactions_History!$E$6:$E$1355, PortfolioSummary!$F48)-SUMIFS(Transactions_History!$G$6:$G$1355, Transactions_History!$D$6:$D$1355, PortfolioSummary!$E48*100, Transactions_History!$C$6:$C$1355, "Redeem", Transactions_History!$B$6:$B$1355, $B48, Transactions_History!$E$6:$E$1355, PortfolioSummary!$F48)</f>
        <v>3655629</v>
      </c>
      <c r="H48" s="65">
        <f>F48-YEAR(Summary!$B$4)-1+0.5</f>
        <v>3.5</v>
      </c>
    </row>
    <row r="49" spans="1:8" x14ac:dyDescent="0.35">
      <c r="A49" s="54">
        <v>8</v>
      </c>
      <c r="B49" t="s">
        <v>62</v>
      </c>
      <c r="C49">
        <f t="shared" si="18"/>
        <v>46</v>
      </c>
      <c r="D49">
        <f ca="1">IF(B49="SI Certificates", F49-1, OFFSET(Transactions_History!$H$5, MATCH(_xlfn.TEXTJOIN("_",TRUE, B49,E49*100,F49),Transactions_History!$I$6:$I$30000, 0), 0))</f>
        <v>2015</v>
      </c>
      <c r="E49" s="82">
        <v>0.02</v>
      </c>
      <c r="F49">
        <f t="shared" si="19"/>
        <v>2027</v>
      </c>
      <c r="G49" s="55">
        <f>SUMIFS(Transactions_History!$G$6:$G$1355, Transactions_History!$D$6:$D$1355, PortfolioSummary!$E49*100, Transactions_History!$C$6:$C$1355, "Acquire", Transactions_History!$B$6:$B$1355, $B49, Transactions_History!$E$6:$E$1355, PortfolioSummary!$F49)-SUMIFS(Transactions_History!$G$6:$G$1355, Transactions_History!$D$6:$D$1355, PortfolioSummary!$E49*100, Transactions_History!$C$6:$C$1355, "Redeem", Transactions_History!$B$6:$B$1355, $B49, Transactions_History!$E$6:$E$1355, PortfolioSummary!$F49)</f>
        <v>3655629</v>
      </c>
      <c r="H49" s="65">
        <f>F49-YEAR(Summary!$B$4)-1+0.5</f>
        <v>4.5</v>
      </c>
    </row>
    <row r="50" spans="1:8" x14ac:dyDescent="0.35">
      <c r="A50" s="54">
        <v>8</v>
      </c>
      <c r="B50" t="s">
        <v>62</v>
      </c>
      <c r="C50">
        <f t="shared" si="18"/>
        <v>47</v>
      </c>
      <c r="D50">
        <f ca="1">IF(B50="SI Certificates", F50-1, OFFSET(Transactions_History!$H$5, MATCH(_xlfn.TEXTJOIN("_",TRUE, B50,E50*100,F50),Transactions_History!$I$6:$I$30000, 0), 0))</f>
        <v>2015</v>
      </c>
      <c r="E50" s="82">
        <v>0.02</v>
      </c>
      <c r="F50">
        <f t="shared" si="19"/>
        <v>2028</v>
      </c>
      <c r="G50" s="55">
        <f>SUMIFS(Transactions_History!$G$6:$G$1355, Transactions_History!$D$6:$D$1355, PortfolioSummary!$E50*100, Transactions_History!$C$6:$C$1355, "Acquire", Transactions_History!$B$6:$B$1355, $B50, Transactions_History!$E$6:$E$1355, PortfolioSummary!$F50)-SUMIFS(Transactions_History!$G$6:$G$1355, Transactions_History!$D$6:$D$1355, PortfolioSummary!$E50*100, Transactions_History!$C$6:$C$1355, "Redeem", Transactions_History!$B$6:$B$1355, $B50, Transactions_History!$E$6:$E$1355, PortfolioSummary!$F50)</f>
        <v>3655629</v>
      </c>
      <c r="H50" s="65">
        <f>F50-YEAR(Summary!$B$4)-1+0.5</f>
        <v>5.5</v>
      </c>
    </row>
    <row r="51" spans="1:8" x14ac:dyDescent="0.35">
      <c r="A51" s="54">
        <v>8</v>
      </c>
      <c r="B51" t="s">
        <v>62</v>
      </c>
      <c r="C51">
        <f t="shared" si="18"/>
        <v>48</v>
      </c>
      <c r="D51">
        <f ca="1">IF(B51="SI Certificates", F51-1, OFFSET(Transactions_History!$H$5, MATCH(_xlfn.TEXTJOIN("_",TRUE, B51,E51*100,F51),Transactions_History!$I$6:$I$30000, 0), 0))</f>
        <v>2015</v>
      </c>
      <c r="E51" s="82">
        <v>0.02</v>
      </c>
      <c r="F51">
        <f t="shared" si="19"/>
        <v>2029</v>
      </c>
      <c r="G51" s="55">
        <f>SUMIFS(Transactions_History!$G$6:$G$1355, Transactions_History!$D$6:$D$1355, PortfolioSummary!$E51*100, Transactions_History!$C$6:$C$1355, "Acquire", Transactions_History!$B$6:$B$1355, $B51, Transactions_History!$E$6:$E$1355, PortfolioSummary!$F51)-SUMIFS(Transactions_History!$G$6:$G$1355, Transactions_History!$D$6:$D$1355, PortfolioSummary!$E51*100, Transactions_History!$C$6:$C$1355, "Redeem", Transactions_History!$B$6:$B$1355, $B51, Transactions_History!$E$6:$E$1355, PortfolioSummary!$F51)</f>
        <v>3655629</v>
      </c>
      <c r="H51" s="65">
        <f>F51-YEAR(Summary!$B$4)-1+0.5</f>
        <v>6.5</v>
      </c>
    </row>
    <row r="52" spans="1:8" x14ac:dyDescent="0.35">
      <c r="A52" s="54">
        <v>8</v>
      </c>
      <c r="B52" t="s">
        <v>62</v>
      </c>
      <c r="C52">
        <f t="shared" si="18"/>
        <v>49</v>
      </c>
      <c r="D52">
        <f ca="1">IF(B52="SI Certificates", F52-1, OFFSET(Transactions_History!$H$5, MATCH(_xlfn.TEXTJOIN("_",TRUE, B52,E52*100,F52),Transactions_History!$I$6:$I$30000, 0), 0))</f>
        <v>2015</v>
      </c>
      <c r="E52" s="82">
        <v>0.02</v>
      </c>
      <c r="F52">
        <f t="shared" si="19"/>
        <v>2030</v>
      </c>
      <c r="G52" s="55">
        <f>SUMIFS(Transactions_History!$G$6:$G$1355, Transactions_History!$D$6:$D$1355, PortfolioSummary!$E52*100, Transactions_History!$C$6:$C$1355, "Acquire", Transactions_History!$B$6:$B$1355, $B52, Transactions_History!$E$6:$E$1355, PortfolioSummary!$F52)-SUMIFS(Transactions_History!$G$6:$G$1355, Transactions_History!$D$6:$D$1355, PortfolioSummary!$E52*100, Transactions_History!$C$6:$C$1355, "Redeem", Transactions_History!$B$6:$B$1355, $B52, Transactions_History!$E$6:$E$1355, PortfolioSummary!$F52)</f>
        <v>185790628</v>
      </c>
      <c r="H52" s="65">
        <f>F52-YEAR(Summary!$B$4)-1+0.5</f>
        <v>7.5</v>
      </c>
    </row>
    <row r="53" spans="1:8" x14ac:dyDescent="0.35">
      <c r="A53" s="54">
        <v>9</v>
      </c>
      <c r="B53" t="s">
        <v>62</v>
      </c>
      <c r="C53">
        <f t="shared" ref="C53" si="20">C52+1</f>
        <v>50</v>
      </c>
      <c r="D53">
        <f ca="1">IF(B53="SI Certificates", F53-1, OFFSET(Transactions_History!$H$5, MATCH(_xlfn.TEXTJOIN("_",TRUE, B53,E53*100,F53),Transactions_History!$I$6:$I$30000, 0), 0))</f>
        <v>2019</v>
      </c>
      <c r="E53" s="82">
        <v>2.2499999999999999E-2</v>
      </c>
      <c r="F53">
        <v>2024</v>
      </c>
      <c r="G53" s="55">
        <f>SUMIFS(Transactions_History!$G$6:$G$1355, Transactions_History!$D$6:$D$1355, PortfolioSummary!$E53*100, Transactions_History!$C$6:$C$1355, "Acquire", Transactions_History!$B$6:$B$1355, $B53, Transactions_History!$E$6:$E$1355, PortfolioSummary!$F53)-SUMIFS(Transactions_History!$G$6:$G$1355, Transactions_History!$D$6:$D$1355, PortfolioSummary!$E53*100, Transactions_History!$C$6:$C$1355, "Redeem", Transactions_History!$B$6:$B$1355, $B53, Transactions_History!$E$6:$E$1355, PortfolioSummary!$F53)</f>
        <v>6827606</v>
      </c>
      <c r="H53" s="65">
        <f>F53-YEAR(Summary!$B$4)-1+0.5</f>
        <v>1.5</v>
      </c>
    </row>
    <row r="54" spans="1:8" x14ac:dyDescent="0.35">
      <c r="A54" s="54">
        <v>9</v>
      </c>
      <c r="B54" t="s">
        <v>62</v>
      </c>
      <c r="C54">
        <f t="shared" ref="C54:C63" si="21">C53+1</f>
        <v>51</v>
      </c>
      <c r="D54">
        <f ca="1">IF(B54="SI Certificates", F54-1, OFFSET(Transactions_History!$H$5, MATCH(_xlfn.TEXTJOIN("_",TRUE, B54,E54*100,F54),Transactions_History!$I$6:$I$30000, 0), 0))</f>
        <v>2019</v>
      </c>
      <c r="E54" s="82">
        <v>2.2499999999999999E-2</v>
      </c>
      <c r="F54">
        <f>F53+1</f>
        <v>2025</v>
      </c>
      <c r="G54" s="55">
        <f>SUMIFS(Transactions_History!$G$6:$G$1355, Transactions_History!$D$6:$D$1355, PortfolioSummary!$E54*100, Transactions_History!$C$6:$C$1355, "Acquire", Transactions_History!$B$6:$B$1355, $B54, Transactions_History!$E$6:$E$1355, PortfolioSummary!$F54)-SUMIFS(Transactions_History!$G$6:$G$1355, Transactions_History!$D$6:$D$1355, PortfolioSummary!$E54*100, Transactions_History!$C$6:$C$1355, "Redeem", Transactions_History!$B$6:$B$1355, $B54, Transactions_History!$E$6:$E$1355, PortfolioSummary!$F54)</f>
        <v>6827606</v>
      </c>
      <c r="H54" s="65">
        <f>F54-YEAR(Summary!$B$4)-1+0.5</f>
        <v>2.5</v>
      </c>
    </row>
    <row r="55" spans="1:8" x14ac:dyDescent="0.35">
      <c r="A55" s="54">
        <v>9</v>
      </c>
      <c r="B55" t="s">
        <v>62</v>
      </c>
      <c r="C55">
        <f t="shared" si="21"/>
        <v>52</v>
      </c>
      <c r="D55">
        <f ca="1">IF(B55="SI Certificates", F55-1, OFFSET(Transactions_History!$H$5, MATCH(_xlfn.TEXTJOIN("_",TRUE, B55,E55*100,F55),Transactions_History!$I$6:$I$30000, 0), 0))</f>
        <v>2019</v>
      </c>
      <c r="E55" s="82">
        <v>2.2499999999999999E-2</v>
      </c>
      <c r="F55">
        <f t="shared" ref="F55:F63" si="22">F54+1</f>
        <v>2026</v>
      </c>
      <c r="G55" s="55">
        <f>SUMIFS(Transactions_History!$G$6:$G$1355, Transactions_History!$D$6:$D$1355, PortfolioSummary!$E55*100, Transactions_History!$C$6:$C$1355, "Acquire", Transactions_History!$B$6:$B$1355, $B55, Transactions_History!$E$6:$E$1355, PortfolioSummary!$F55)-SUMIFS(Transactions_History!$G$6:$G$1355, Transactions_History!$D$6:$D$1355, PortfolioSummary!$E55*100, Transactions_History!$C$6:$C$1355, "Redeem", Transactions_History!$B$6:$B$1355, $B55, Transactions_History!$E$6:$E$1355, PortfolioSummary!$F55)</f>
        <v>6827606</v>
      </c>
      <c r="H55" s="65">
        <f>F55-YEAR(Summary!$B$4)-1+0.5</f>
        <v>3.5</v>
      </c>
    </row>
    <row r="56" spans="1:8" x14ac:dyDescent="0.35">
      <c r="A56" s="54">
        <v>9</v>
      </c>
      <c r="B56" t="s">
        <v>62</v>
      </c>
      <c r="C56">
        <f t="shared" si="21"/>
        <v>53</v>
      </c>
      <c r="D56">
        <f ca="1">IF(B56="SI Certificates", F56-1, OFFSET(Transactions_History!$H$5, MATCH(_xlfn.TEXTJOIN("_",TRUE, B56,E56*100,F56),Transactions_History!$I$6:$I$30000, 0), 0))</f>
        <v>2019</v>
      </c>
      <c r="E56" s="82">
        <v>2.2499999999999999E-2</v>
      </c>
      <c r="F56">
        <f t="shared" si="22"/>
        <v>2027</v>
      </c>
      <c r="G56" s="55">
        <f>SUMIFS(Transactions_History!$G$6:$G$1355, Transactions_History!$D$6:$D$1355, PortfolioSummary!$E56*100, Transactions_History!$C$6:$C$1355, "Acquire", Transactions_History!$B$6:$B$1355, $B56, Transactions_History!$E$6:$E$1355, PortfolioSummary!$F56)-SUMIFS(Transactions_History!$G$6:$G$1355, Transactions_History!$D$6:$D$1355, PortfolioSummary!$E56*100, Transactions_History!$C$6:$C$1355, "Redeem", Transactions_History!$B$6:$B$1355, $B56, Transactions_History!$E$6:$E$1355, PortfolioSummary!$F56)</f>
        <v>6827605</v>
      </c>
      <c r="H56" s="65">
        <f>F56-YEAR(Summary!$B$4)-1+0.5</f>
        <v>4.5</v>
      </c>
    </row>
    <row r="57" spans="1:8" x14ac:dyDescent="0.35">
      <c r="A57" s="54">
        <v>9</v>
      </c>
      <c r="B57" t="s">
        <v>62</v>
      </c>
      <c r="C57">
        <f t="shared" si="21"/>
        <v>54</v>
      </c>
      <c r="D57">
        <f ca="1">IF(B57="SI Certificates", F57-1, OFFSET(Transactions_History!$H$5, MATCH(_xlfn.TEXTJOIN("_",TRUE, B57,E57*100,F57),Transactions_History!$I$6:$I$30000, 0), 0))</f>
        <v>2019</v>
      </c>
      <c r="E57" s="82">
        <v>2.2499999999999999E-2</v>
      </c>
      <c r="F57">
        <f t="shared" si="22"/>
        <v>2028</v>
      </c>
      <c r="G57" s="55">
        <f>SUMIFS(Transactions_History!$G$6:$G$1355, Transactions_History!$D$6:$D$1355, PortfolioSummary!$E57*100, Transactions_History!$C$6:$C$1355, "Acquire", Transactions_History!$B$6:$B$1355, $B57, Transactions_History!$E$6:$E$1355, PortfolioSummary!$F57)-SUMIFS(Transactions_History!$G$6:$G$1355, Transactions_History!$D$6:$D$1355, PortfolioSummary!$E57*100, Transactions_History!$C$6:$C$1355, "Redeem", Transactions_History!$B$6:$B$1355, $B57, Transactions_History!$E$6:$E$1355, PortfolioSummary!$F57)</f>
        <v>6827606</v>
      </c>
      <c r="H57" s="65">
        <f>F57-YEAR(Summary!$B$4)-1+0.5</f>
        <v>5.5</v>
      </c>
    </row>
    <row r="58" spans="1:8" x14ac:dyDescent="0.35">
      <c r="A58" s="54">
        <v>9</v>
      </c>
      <c r="B58" t="s">
        <v>62</v>
      </c>
      <c r="C58">
        <f t="shared" si="21"/>
        <v>55</v>
      </c>
      <c r="D58">
        <f ca="1">IF(B58="SI Certificates", F58-1, OFFSET(Transactions_History!$H$5, MATCH(_xlfn.TEXTJOIN("_",TRUE, B58,E58*100,F58),Transactions_History!$I$6:$I$30000, 0), 0))</f>
        <v>2019</v>
      </c>
      <c r="E58" s="82">
        <v>2.2499999999999999E-2</v>
      </c>
      <c r="F58">
        <f t="shared" si="22"/>
        <v>2029</v>
      </c>
      <c r="G58" s="55">
        <f>SUMIFS(Transactions_History!$G$6:$G$1355, Transactions_History!$D$6:$D$1355, PortfolioSummary!$E58*100, Transactions_History!$C$6:$C$1355, "Acquire", Transactions_History!$B$6:$B$1355, $B58, Transactions_History!$E$6:$E$1355, PortfolioSummary!$F58)-SUMIFS(Transactions_History!$G$6:$G$1355, Transactions_History!$D$6:$D$1355, PortfolioSummary!$E58*100, Transactions_History!$C$6:$C$1355, "Redeem", Transactions_History!$B$6:$B$1355, $B58, Transactions_History!$E$6:$E$1355, PortfolioSummary!$F58)</f>
        <v>184976193</v>
      </c>
      <c r="H58" s="65">
        <f>F58-YEAR(Summary!$B$4)-1+0.5</f>
        <v>6.5</v>
      </c>
    </row>
    <row r="59" spans="1:8" x14ac:dyDescent="0.35">
      <c r="A59" s="54">
        <v>9</v>
      </c>
      <c r="B59" t="s">
        <v>62</v>
      </c>
      <c r="C59">
        <f t="shared" si="21"/>
        <v>56</v>
      </c>
      <c r="D59">
        <f ca="1">IF(B59="SI Certificates", F59-1, OFFSET(Transactions_History!$H$5, MATCH(_xlfn.TEXTJOIN("_",TRUE, B59,E59*100,F59),Transactions_History!$I$6:$I$30000, 0), 0))</f>
        <v>2019</v>
      </c>
      <c r="E59" s="82">
        <v>2.2499999999999999E-2</v>
      </c>
      <c r="F59">
        <f t="shared" si="22"/>
        <v>2030</v>
      </c>
      <c r="G59" s="55">
        <f>SUMIFS(Transactions_History!$G$6:$G$1355, Transactions_History!$D$6:$D$1355, PortfolioSummary!$E59*100, Transactions_History!$C$6:$C$1355, "Acquire", Transactions_History!$B$6:$B$1355, $B59, Transactions_History!$E$6:$E$1355, PortfolioSummary!$F59)-SUMIFS(Transactions_History!$G$6:$G$1355, Transactions_History!$D$6:$D$1355, PortfolioSummary!$E59*100, Transactions_History!$C$6:$C$1355, "Redeem", Transactions_History!$B$6:$B$1355, $B59, Transactions_History!$E$6:$E$1355, PortfolioSummary!$F59)</f>
        <v>2841194</v>
      </c>
      <c r="H59" s="65">
        <f>F59-YEAR(Summary!$B$4)-1+0.5</f>
        <v>7.5</v>
      </c>
    </row>
    <row r="60" spans="1:8" x14ac:dyDescent="0.35">
      <c r="A60" s="54">
        <v>9</v>
      </c>
      <c r="B60" t="s">
        <v>62</v>
      </c>
      <c r="C60">
        <f t="shared" si="21"/>
        <v>57</v>
      </c>
      <c r="D60">
        <f ca="1">IF(B60="SI Certificates", F60-1, OFFSET(Transactions_History!$H$5, MATCH(_xlfn.TEXTJOIN("_",TRUE, B60,E60*100,F60),Transactions_History!$I$6:$I$30000, 0), 0))</f>
        <v>2019</v>
      </c>
      <c r="E60" s="82">
        <v>2.2499999999999999E-2</v>
      </c>
      <c r="F60">
        <f t="shared" si="22"/>
        <v>2031</v>
      </c>
      <c r="G60" s="55">
        <f>SUMIFS(Transactions_History!$G$6:$G$1355, Transactions_History!$D$6:$D$1355, PortfolioSummary!$E60*100, Transactions_History!$C$6:$C$1355, "Acquire", Transactions_History!$B$6:$B$1355, $B60, Transactions_History!$E$6:$E$1355, PortfolioSummary!$F60)-SUMIFS(Transactions_History!$G$6:$G$1355, Transactions_History!$D$6:$D$1355, PortfolioSummary!$E60*100, Transactions_History!$C$6:$C$1355, "Redeem", Transactions_History!$B$6:$B$1355, $B60, Transactions_History!$E$6:$E$1355, PortfolioSummary!$F60)</f>
        <v>2841194</v>
      </c>
      <c r="H60" s="65">
        <f>F60-YEAR(Summary!$B$4)-1+0.5</f>
        <v>8.5</v>
      </c>
    </row>
    <row r="61" spans="1:8" x14ac:dyDescent="0.35">
      <c r="A61" s="54">
        <v>9</v>
      </c>
      <c r="B61" t="s">
        <v>62</v>
      </c>
      <c r="C61">
        <f t="shared" si="21"/>
        <v>58</v>
      </c>
      <c r="D61">
        <f ca="1">IF(B61="SI Certificates", F61-1, OFFSET(Transactions_History!$H$5, MATCH(_xlfn.TEXTJOIN("_",TRUE, B61,E61*100,F61),Transactions_History!$I$6:$I$30000, 0), 0))</f>
        <v>2019</v>
      </c>
      <c r="E61" s="82">
        <v>2.2499999999999999E-2</v>
      </c>
      <c r="F61">
        <f t="shared" si="22"/>
        <v>2032</v>
      </c>
      <c r="G61" s="55">
        <f>SUMIFS(Transactions_History!$G$6:$G$1355, Transactions_History!$D$6:$D$1355, PortfolioSummary!$E61*100, Transactions_History!$C$6:$C$1355, "Acquire", Transactions_History!$B$6:$B$1355, $B61, Transactions_History!$E$6:$E$1355, PortfolioSummary!$F61)-SUMIFS(Transactions_History!$G$6:$G$1355, Transactions_History!$D$6:$D$1355, PortfolioSummary!$E61*100, Transactions_History!$C$6:$C$1355, "Redeem", Transactions_History!$B$6:$B$1355, $B61, Transactions_History!$E$6:$E$1355, PortfolioSummary!$F61)</f>
        <v>190952776</v>
      </c>
      <c r="H61" s="65">
        <f>F61-YEAR(Summary!$B$4)-1+0.5</f>
        <v>9.5</v>
      </c>
    </row>
    <row r="62" spans="1:8" x14ac:dyDescent="0.35">
      <c r="A62" s="54">
        <v>9</v>
      </c>
      <c r="B62" t="s">
        <v>62</v>
      </c>
      <c r="C62">
        <f t="shared" si="21"/>
        <v>59</v>
      </c>
      <c r="D62">
        <f ca="1">IF(B62="SI Certificates", F62-1, OFFSET(Transactions_History!$H$5, MATCH(_xlfn.TEXTJOIN("_",TRUE, B62,E62*100,F62),Transactions_History!$I$6:$I$30000, 0), 0))</f>
        <v>2019</v>
      </c>
      <c r="E62" s="82">
        <v>2.2499999999999999E-2</v>
      </c>
      <c r="F62">
        <f t="shared" si="22"/>
        <v>2033</v>
      </c>
      <c r="G62" s="55">
        <f>SUMIFS(Transactions_History!$G$6:$G$1355, Transactions_History!$D$6:$D$1355, PortfolioSummary!$E62*100, Transactions_History!$C$6:$C$1355, "Acquire", Transactions_History!$B$6:$B$1355, $B62, Transactions_History!$E$6:$E$1355, PortfolioSummary!$F62)-SUMIFS(Transactions_History!$G$6:$G$1355, Transactions_History!$D$6:$D$1355, PortfolioSummary!$E62*100, Transactions_History!$C$6:$C$1355, "Redeem", Transactions_History!$B$6:$B$1355, $B62, Transactions_History!$E$6:$E$1355, PortfolioSummary!$F62)</f>
        <v>17687335</v>
      </c>
      <c r="H62" s="65">
        <f>F62-YEAR(Summary!$B$4)-1+0.5</f>
        <v>10.5</v>
      </c>
    </row>
    <row r="63" spans="1:8" x14ac:dyDescent="0.35">
      <c r="A63" s="54">
        <v>9</v>
      </c>
      <c r="B63" t="s">
        <v>62</v>
      </c>
      <c r="C63">
        <f t="shared" si="21"/>
        <v>60</v>
      </c>
      <c r="D63">
        <f ca="1">IF(B63="SI Certificates", F63-1, OFFSET(Transactions_History!$H$5, MATCH(_xlfn.TEXTJOIN("_",TRUE, B63,E63*100,F63),Transactions_History!$I$6:$I$30000, 0), 0))</f>
        <v>2019</v>
      </c>
      <c r="E63" s="82">
        <v>2.2499999999999999E-2</v>
      </c>
      <c r="F63">
        <f t="shared" si="22"/>
        <v>2034</v>
      </c>
      <c r="G63" s="55">
        <f>SUMIFS(Transactions_History!$G$6:$G$1355, Transactions_History!$D$6:$D$1355, PortfolioSummary!$E63*100, Transactions_History!$C$6:$C$1355, "Acquire", Transactions_History!$B$6:$B$1355, $B63, Transactions_History!$E$6:$E$1355, PortfolioSummary!$F63)-SUMIFS(Transactions_History!$G$6:$G$1355, Transactions_History!$D$6:$D$1355, PortfolioSummary!$E63*100, Transactions_History!$C$6:$C$1355, "Redeem", Transactions_History!$B$6:$B$1355, $B63, Transactions_History!$E$6:$E$1355, PortfolioSummary!$F63)</f>
        <v>182768136</v>
      </c>
      <c r="H63" s="65">
        <f>F63-YEAR(Summary!$B$4)-1+0.5</f>
        <v>11.5</v>
      </c>
    </row>
    <row r="64" spans="1:8" x14ac:dyDescent="0.35">
      <c r="A64" s="54">
        <v>10</v>
      </c>
      <c r="B64" t="s">
        <v>62</v>
      </c>
      <c r="C64">
        <f t="shared" ref="C64" si="23">C63+1</f>
        <v>61</v>
      </c>
      <c r="D64">
        <f ca="1">IF(B64="SI Certificates", F64-1, OFFSET(Transactions_History!$H$5, MATCH(_xlfn.TEXTJOIN("_",TRUE, B64,E64*100,F64),Transactions_History!$I$6:$I$30000, 0), 0))</f>
        <v>2011</v>
      </c>
      <c r="E64" s="82">
        <v>2.5000000000000001E-2</v>
      </c>
      <c r="F64">
        <v>2024</v>
      </c>
      <c r="G64" s="55">
        <f>SUMIFS(Transactions_History!$G$6:$G$1355, Transactions_History!$D$6:$D$1355, PortfolioSummary!$E64*100, Transactions_History!$C$6:$C$1355, "Acquire", Transactions_History!$B$6:$B$1355, $B64, Transactions_History!$E$6:$E$1355, PortfolioSummary!$F64)-SUMIFS(Transactions_History!$G$6:$G$1355, Transactions_History!$D$6:$D$1355, PortfolioSummary!$E64*100, Transactions_History!$C$6:$C$1355, "Redeem", Transactions_History!$B$6:$B$1355, $B64, Transactions_History!$E$6:$E$1355, PortfolioSummary!$F64)</f>
        <v>5971787</v>
      </c>
      <c r="H64" s="65">
        <f>F64-YEAR(Summary!$B$4)-1+0.5</f>
        <v>1.5</v>
      </c>
    </row>
    <row r="65" spans="1:8" x14ac:dyDescent="0.35">
      <c r="A65" s="54">
        <v>10</v>
      </c>
      <c r="B65" t="s">
        <v>62</v>
      </c>
      <c r="C65">
        <f t="shared" ref="C65:C75" si="24">C64+1</f>
        <v>62</v>
      </c>
      <c r="D65">
        <f ca="1">IF(B65="SI Certificates", F65-1, OFFSET(Transactions_History!$H$5, MATCH(_xlfn.TEXTJOIN("_",TRUE, B65,E65*100,F65),Transactions_History!$I$6:$I$30000, 0), 0))</f>
        <v>2011</v>
      </c>
      <c r="E65" s="82">
        <v>2.5000000000000001E-2</v>
      </c>
      <c r="F65">
        <f>F64+1</f>
        <v>2025</v>
      </c>
      <c r="G65" s="55">
        <f>SUMIFS(Transactions_History!$G$6:$G$1355, Transactions_History!$D$6:$D$1355, PortfolioSummary!$E65*100, Transactions_History!$C$6:$C$1355, "Acquire", Transactions_History!$B$6:$B$1355, $B65, Transactions_History!$E$6:$E$1355, PortfolioSummary!$F65)-SUMIFS(Transactions_History!$G$6:$G$1355, Transactions_History!$D$6:$D$1355, PortfolioSummary!$E65*100, Transactions_History!$C$6:$C$1355, "Redeem", Transactions_History!$B$6:$B$1355, $B65, Transactions_History!$E$6:$E$1355, PortfolioSummary!$F65)</f>
        <v>5971787</v>
      </c>
      <c r="H65" s="65">
        <f>F65-YEAR(Summary!$B$4)-1+0.5</f>
        <v>2.5</v>
      </c>
    </row>
    <row r="66" spans="1:8" x14ac:dyDescent="0.35">
      <c r="A66" s="54">
        <v>10</v>
      </c>
      <c r="B66" t="s">
        <v>62</v>
      </c>
      <c r="C66">
        <f t="shared" si="24"/>
        <v>63</v>
      </c>
      <c r="D66">
        <f ca="1">IF(B66="SI Certificates", F66-1, OFFSET(Transactions_History!$H$5, MATCH(_xlfn.TEXTJOIN("_",TRUE, B66,E66*100,F66),Transactions_History!$I$6:$I$30000, 0), 0))</f>
        <v>2011</v>
      </c>
      <c r="E66" s="82">
        <v>2.5000000000000001E-2</v>
      </c>
      <c r="F66">
        <f t="shared" ref="F66:F75" si="25">F65+1</f>
        <v>2026</v>
      </c>
      <c r="G66" s="55">
        <f>SUMIFS(Transactions_History!$G$6:$G$1355, Transactions_History!$D$6:$D$1355, PortfolioSummary!$E66*100, Transactions_History!$C$6:$C$1355, "Acquire", Transactions_History!$B$6:$B$1355, $B66, Transactions_History!$E$6:$E$1355, PortfolioSummary!$F66)-SUMIFS(Transactions_History!$G$6:$G$1355, Transactions_History!$D$6:$D$1355, PortfolioSummary!$E66*100, Transactions_History!$C$6:$C$1355, "Redeem", Transactions_History!$B$6:$B$1355, $B66, Transactions_History!$E$6:$E$1355, PortfolioSummary!$F66)</f>
        <v>166547382</v>
      </c>
      <c r="H66" s="65">
        <f>F66-YEAR(Summary!$B$4)-1+0.5</f>
        <v>3.5</v>
      </c>
    </row>
    <row r="67" spans="1:8" x14ac:dyDescent="0.35">
      <c r="A67" s="54">
        <v>11</v>
      </c>
      <c r="B67" t="s">
        <v>62</v>
      </c>
      <c r="C67">
        <f t="shared" si="24"/>
        <v>64</v>
      </c>
      <c r="D67">
        <f ca="1">IF(B67="SI Certificates", F67-1, OFFSET(Transactions_History!$H$5, MATCH(_xlfn.TEXTJOIN("_",TRUE, B67,E67*100,F67),Transactions_History!$I$6:$I$30000, 0), 0))</f>
        <v>2018</v>
      </c>
      <c r="E67" s="82">
        <v>2.8750000000000001E-2</v>
      </c>
      <c r="F67">
        <v>2024</v>
      </c>
      <c r="G67" s="55">
        <f>SUMIFS(Transactions_History!$G$6:$G$1355, Transactions_History!$D$6:$D$1355, PortfolioSummary!$E67*100, Transactions_History!$C$6:$C$1355, "Acquire", Transactions_History!$B$6:$B$1355, $B67, Transactions_History!$E$6:$E$1355, PortfolioSummary!$F67)-SUMIFS(Transactions_History!$G$6:$G$1355, Transactions_History!$D$6:$D$1355, PortfolioSummary!$E67*100, Transactions_History!$C$6:$C$1355, "Redeem", Transactions_History!$B$6:$B$1355, $B67, Transactions_History!$E$6:$E$1355, PortfolioSummary!$F67)</f>
        <v>10888551</v>
      </c>
      <c r="H67" s="65">
        <f>F67-YEAR(Summary!$B$4)-1+0.5</f>
        <v>1.5</v>
      </c>
    </row>
    <row r="68" spans="1:8" x14ac:dyDescent="0.35">
      <c r="A68" s="54">
        <v>11</v>
      </c>
      <c r="B68" t="s">
        <v>62</v>
      </c>
      <c r="C68">
        <f t="shared" si="24"/>
        <v>65</v>
      </c>
      <c r="D68">
        <f ca="1">IF(B68="SI Certificates", F68-1, OFFSET(Transactions_History!$H$5, MATCH(_xlfn.TEXTJOIN("_",TRUE, B68,E68*100,F68),Transactions_History!$I$6:$I$30000, 0), 0))</f>
        <v>2018</v>
      </c>
      <c r="E68" s="82">
        <v>2.8750000000000001E-2</v>
      </c>
      <c r="F68">
        <f t="shared" si="25"/>
        <v>2025</v>
      </c>
      <c r="G68" s="55">
        <f>SUMIFS(Transactions_History!$G$6:$G$1355, Transactions_History!$D$6:$D$1355, PortfolioSummary!$E68*100, Transactions_History!$C$6:$C$1355, "Acquire", Transactions_History!$B$6:$B$1355, $B68, Transactions_History!$E$6:$E$1355, PortfolioSummary!$F68)-SUMIFS(Transactions_History!$G$6:$G$1355, Transactions_History!$D$6:$D$1355, PortfolioSummary!$E68*100, Transactions_History!$C$6:$C$1355, "Redeem", Transactions_History!$B$6:$B$1355, $B68, Transactions_History!$E$6:$E$1355, PortfolioSummary!$F68)</f>
        <v>164199714</v>
      </c>
      <c r="H68" s="65">
        <f>F68-YEAR(Summary!$B$4)-1+0.5</f>
        <v>2.5</v>
      </c>
    </row>
    <row r="69" spans="1:8" x14ac:dyDescent="0.35">
      <c r="A69" s="54">
        <v>12</v>
      </c>
      <c r="B69" t="s">
        <v>62</v>
      </c>
      <c r="C69">
        <f t="shared" si="24"/>
        <v>66</v>
      </c>
      <c r="D69">
        <f ca="1">IF(B69="SI Certificates", F69-1, OFFSET(Transactions_History!$H$5, MATCH(_xlfn.TEXTJOIN("_",TRUE, B69,E69*100,F69),Transactions_History!$I$6:$I$30000, 0), 0))</f>
        <v>2018</v>
      </c>
      <c r="E69" s="82">
        <v>2.8750000000000001E-2</v>
      </c>
      <c r="F69">
        <f t="shared" si="25"/>
        <v>2026</v>
      </c>
      <c r="G69" s="55">
        <f>SUMIFS(Transactions_History!$G$6:$G$1355, Transactions_History!$D$6:$D$1355, PortfolioSummary!$E69*100, Transactions_History!$C$6:$C$1355, "Acquire", Transactions_History!$B$6:$B$1355, $B69, Transactions_History!$E$6:$E$1355, PortfolioSummary!$F69)-SUMIFS(Transactions_History!$G$6:$G$1355, Transactions_History!$D$6:$D$1355, PortfolioSummary!$E69*100, Transactions_History!$C$6:$C$1355, "Redeem", Transactions_History!$B$6:$B$1355, $B69, Transactions_History!$E$6:$E$1355, PortfolioSummary!$F69)</f>
        <v>3624118</v>
      </c>
      <c r="H69" s="65">
        <f>F69-YEAR(Summary!$B$4)-1+0.5</f>
        <v>3.5</v>
      </c>
    </row>
    <row r="70" spans="1:8" x14ac:dyDescent="0.35">
      <c r="A70" s="54">
        <v>12</v>
      </c>
      <c r="B70" t="s">
        <v>62</v>
      </c>
      <c r="C70">
        <f t="shared" si="24"/>
        <v>67</v>
      </c>
      <c r="D70">
        <f ca="1">IF(B70="SI Certificates", F70-1, OFFSET(Transactions_History!$H$5, MATCH(_xlfn.TEXTJOIN("_",TRUE, B70,E70*100,F70),Transactions_History!$I$6:$I$30000, 0), 0))</f>
        <v>2018</v>
      </c>
      <c r="E70" s="82">
        <v>2.8750000000000001E-2</v>
      </c>
      <c r="F70">
        <f t="shared" si="25"/>
        <v>2027</v>
      </c>
      <c r="G70" s="55">
        <f>SUMIFS(Transactions_History!$G$6:$G$1355, Transactions_History!$D$6:$D$1355, PortfolioSummary!$E70*100, Transactions_History!$C$6:$C$1355, "Acquire", Transactions_History!$B$6:$B$1355, $B70, Transactions_History!$E$6:$E$1355, PortfolioSummary!$F70)-SUMIFS(Transactions_History!$G$6:$G$1355, Transactions_History!$D$6:$D$1355, PortfolioSummary!$E70*100, Transactions_History!$C$6:$C$1355, "Redeem", Transactions_History!$B$6:$B$1355, $B70, Transactions_History!$E$6:$E$1355, PortfolioSummary!$F70)</f>
        <v>3624118</v>
      </c>
      <c r="H70" s="65">
        <f>F70-YEAR(Summary!$B$4)-1+0.5</f>
        <v>4.5</v>
      </c>
    </row>
    <row r="71" spans="1:8" x14ac:dyDescent="0.35">
      <c r="A71" s="54">
        <v>12</v>
      </c>
      <c r="B71" t="s">
        <v>62</v>
      </c>
      <c r="C71">
        <f t="shared" si="24"/>
        <v>68</v>
      </c>
      <c r="D71">
        <f ca="1">IF(B71="SI Certificates", F71-1, OFFSET(Transactions_History!$H$5, MATCH(_xlfn.TEXTJOIN("_",TRUE, B71,E71*100,F71),Transactions_History!$I$6:$I$30000, 0), 0))</f>
        <v>2018</v>
      </c>
      <c r="E71" s="82">
        <v>2.8750000000000001E-2</v>
      </c>
      <c r="F71">
        <f t="shared" si="25"/>
        <v>2028</v>
      </c>
      <c r="G71" s="55">
        <f>SUMIFS(Transactions_History!$G$6:$G$1355, Transactions_History!$D$6:$D$1355, PortfolioSummary!$E71*100, Transactions_History!$C$6:$C$1355, "Acquire", Transactions_History!$B$6:$B$1355, $B71, Transactions_History!$E$6:$E$1355, PortfolioSummary!$F71)-SUMIFS(Transactions_History!$G$6:$G$1355, Transactions_History!$D$6:$D$1355, PortfolioSummary!$E71*100, Transactions_History!$C$6:$C$1355, "Redeem", Transactions_History!$B$6:$B$1355, $B71, Transactions_History!$E$6:$E$1355, PortfolioSummary!$F71)</f>
        <v>3624118</v>
      </c>
      <c r="H71" s="65">
        <f>F71-YEAR(Summary!$B$4)-1+0.5</f>
        <v>5.5</v>
      </c>
    </row>
    <row r="72" spans="1:8" x14ac:dyDescent="0.35">
      <c r="A72" s="54">
        <v>12</v>
      </c>
      <c r="B72" t="s">
        <v>62</v>
      </c>
      <c r="C72">
        <f t="shared" si="24"/>
        <v>69</v>
      </c>
      <c r="D72">
        <f ca="1">IF(B72="SI Certificates", F72-1, OFFSET(Transactions_History!$H$5, MATCH(_xlfn.TEXTJOIN("_",TRUE, B72,E72*100,F72),Transactions_History!$I$6:$I$30000, 0), 0))</f>
        <v>2018</v>
      </c>
      <c r="E72" s="82">
        <v>2.8750000000000001E-2</v>
      </c>
      <c r="F72">
        <f t="shared" si="25"/>
        <v>2029</v>
      </c>
      <c r="G72" s="55">
        <f>SUMIFS(Transactions_History!$G$6:$G$1355, Transactions_History!$D$6:$D$1355, PortfolioSummary!$E72*100, Transactions_History!$C$6:$C$1355, "Acquire", Transactions_History!$B$6:$B$1355, $B72, Transactions_History!$E$6:$E$1355, PortfolioSummary!$F72)-SUMIFS(Transactions_History!$G$6:$G$1355, Transactions_History!$D$6:$D$1355, PortfolioSummary!$E72*100, Transactions_History!$C$6:$C$1355, "Redeem", Transactions_History!$B$6:$B$1355, $B72, Transactions_History!$E$6:$E$1355, PortfolioSummary!$F72)</f>
        <v>3624118</v>
      </c>
      <c r="H72" s="65">
        <f>F72-YEAR(Summary!$B$4)-1+0.5</f>
        <v>6.5</v>
      </c>
    </row>
    <row r="73" spans="1:8" x14ac:dyDescent="0.35">
      <c r="A73" s="54">
        <v>12</v>
      </c>
      <c r="B73" t="s">
        <v>62</v>
      </c>
      <c r="C73">
        <f t="shared" si="24"/>
        <v>70</v>
      </c>
      <c r="D73">
        <f ca="1">IF(B73="SI Certificates", F73-1, OFFSET(Transactions_History!$H$5, MATCH(_xlfn.TEXTJOIN("_",TRUE, B73,E73*100,F73),Transactions_History!$I$6:$I$30000, 0), 0))</f>
        <v>2018</v>
      </c>
      <c r="E73" s="82">
        <v>2.8750000000000001E-2</v>
      </c>
      <c r="F73">
        <f t="shared" si="25"/>
        <v>2030</v>
      </c>
      <c r="G73" s="55">
        <f>SUMIFS(Transactions_History!$G$6:$G$1355, Transactions_History!$D$6:$D$1355, PortfolioSummary!$E73*100, Transactions_History!$C$6:$C$1355, "Acquire", Transactions_History!$B$6:$B$1355, $B73, Transactions_History!$E$6:$E$1355, PortfolioSummary!$F73)-SUMIFS(Transactions_History!$G$6:$G$1355, Transactions_History!$D$6:$D$1355, PortfolioSummary!$E73*100, Transactions_History!$C$6:$C$1355, "Redeem", Transactions_History!$B$6:$B$1355, $B73, Transactions_History!$E$6:$E$1355, PortfolioSummary!$F73)</f>
        <v>3624118</v>
      </c>
      <c r="H73" s="65">
        <f>F73-YEAR(Summary!$B$4)-1+0.5</f>
        <v>7.5</v>
      </c>
    </row>
    <row r="74" spans="1:8" x14ac:dyDescent="0.35">
      <c r="A74" s="54">
        <v>12</v>
      </c>
      <c r="B74" t="s">
        <v>62</v>
      </c>
      <c r="C74">
        <f t="shared" si="24"/>
        <v>71</v>
      </c>
      <c r="D74">
        <f ca="1">IF(B74="SI Certificates", F74-1, OFFSET(Transactions_History!$H$5, MATCH(_xlfn.TEXTJOIN("_",TRUE, B74,E74*100,F74),Transactions_History!$I$6:$I$30000, 0), 0))</f>
        <v>2018</v>
      </c>
      <c r="E74" s="82">
        <v>2.8750000000000001E-2</v>
      </c>
      <c r="F74">
        <f t="shared" si="25"/>
        <v>2031</v>
      </c>
      <c r="G74" s="55">
        <f>SUMIFS(Transactions_History!$G$6:$G$1355, Transactions_History!$D$6:$D$1355, PortfolioSummary!$E74*100, Transactions_History!$C$6:$C$1355, "Acquire", Transactions_History!$B$6:$B$1355, $B74, Transactions_History!$E$6:$E$1355, PortfolioSummary!$F74)-SUMIFS(Transactions_History!$G$6:$G$1355, Transactions_History!$D$6:$D$1355, PortfolioSummary!$E74*100, Transactions_History!$C$6:$C$1355, "Redeem", Transactions_History!$B$6:$B$1355, $B74, Transactions_History!$E$6:$E$1355, PortfolioSummary!$F74)</f>
        <v>3624118</v>
      </c>
      <c r="H74" s="65">
        <f>F74-YEAR(Summary!$B$4)-1+0.5</f>
        <v>8.5</v>
      </c>
    </row>
    <row r="75" spans="1:8" x14ac:dyDescent="0.35">
      <c r="A75" s="54">
        <v>13</v>
      </c>
      <c r="B75" t="s">
        <v>62</v>
      </c>
      <c r="C75">
        <f t="shared" si="24"/>
        <v>72</v>
      </c>
      <c r="D75">
        <f ca="1">IF(B75="SI Certificates", F75-1, OFFSET(Transactions_History!$H$5, MATCH(_xlfn.TEXTJOIN("_",TRUE, B75,E75*100,F75),Transactions_History!$I$6:$I$30000, 0), 0))</f>
        <v>2018</v>
      </c>
      <c r="E75" s="82">
        <v>2.8750000000000001E-2</v>
      </c>
      <c r="F75">
        <f t="shared" si="25"/>
        <v>2032</v>
      </c>
      <c r="G75" s="55">
        <f>SUMIFS(Transactions_History!$G$6:$G$1355, Transactions_History!$D$6:$D$1355, PortfolioSummary!$E75*100, Transactions_History!$C$6:$C$1355, "Acquire", Transactions_History!$B$6:$B$1355, $B75, Transactions_History!$E$6:$E$1355, PortfolioSummary!$F75)-SUMIFS(Transactions_History!$G$6:$G$1355, Transactions_History!$D$6:$D$1355, PortfolioSummary!$E75*100, Transactions_History!$C$6:$C$1355, "Redeem", Transactions_History!$B$6:$B$1355, $B75, Transactions_History!$E$6:$E$1355, PortfolioSummary!$F75)</f>
        <v>3624119</v>
      </c>
      <c r="H75" s="65">
        <f>F75-YEAR(Summary!$B$4)-1+0.5</f>
        <v>9.5</v>
      </c>
    </row>
    <row r="76" spans="1:8" x14ac:dyDescent="0.35">
      <c r="A76" s="54">
        <v>14</v>
      </c>
      <c r="B76" t="s">
        <v>62</v>
      </c>
      <c r="C76">
        <f t="shared" ref="C76" si="26">C75+1</f>
        <v>73</v>
      </c>
      <c r="D76">
        <f ca="1">IF(B76="SI Certificates", F76-1, OFFSET(Transactions_History!$H$5, MATCH(_xlfn.TEXTJOIN("_",TRUE, B76,E76*100,F76),Transactions_History!$I$6:$I$30000, 0), 0))</f>
        <v>2018</v>
      </c>
      <c r="E76" s="82">
        <v>2.8750000000000001E-2</v>
      </c>
      <c r="F76">
        <f t="shared" ref="F76" si="27">F75+1</f>
        <v>2033</v>
      </c>
      <c r="G76" s="55">
        <f>SUMIFS(Transactions_History!$G$6:$G$1355, Transactions_History!$D$6:$D$1355, PortfolioSummary!$E76*100, Transactions_History!$C$6:$C$1355, "Acquire", Transactions_History!$B$6:$B$1355, $B76, Transactions_History!$E$6:$E$1355, PortfolioSummary!$F76)-SUMIFS(Transactions_History!$G$6:$G$1355, Transactions_History!$D$6:$D$1355, PortfolioSummary!$E76*100, Transactions_History!$C$6:$C$1355, "Redeem", Transactions_History!$B$6:$B$1355, $B76, Transactions_History!$E$6:$E$1355, PortfolioSummary!$F76)</f>
        <v>176889560</v>
      </c>
      <c r="H76" s="65">
        <f>F76-YEAR(Summary!$B$4)-1+0.5</f>
        <v>10.5</v>
      </c>
    </row>
    <row r="77" spans="1:8" x14ac:dyDescent="0.35">
      <c r="A77" s="54">
        <v>15</v>
      </c>
      <c r="B77" t="s">
        <v>62</v>
      </c>
      <c r="C77">
        <f t="shared" ref="C77:C79" si="28">C76+1</f>
        <v>74</v>
      </c>
      <c r="D77">
        <f ca="1">IF(B77="SI Certificates", F77-1, OFFSET(Transactions_History!$H$5, MATCH(_xlfn.TEXTJOIN("_",TRUE, B77,E77*100,F77),Transactions_History!$I$6:$I$30000, 0), 0))</f>
        <v>2022</v>
      </c>
      <c r="E77" s="82">
        <v>0.03</v>
      </c>
      <c r="F77">
        <v>2024</v>
      </c>
      <c r="G77" s="55">
        <f>SUMIFS(Transactions_History!$G$6:$G$1355, Transactions_History!$D$6:$D$1355, PortfolioSummary!$E77*100, Transactions_History!$C$6:$C$1355, "Acquire", Transactions_History!$B$6:$B$1355, $B77, Transactions_History!$E$6:$E$1355, PortfolioSummary!$F77)-SUMIFS(Transactions_History!$G$6:$G$1355, Transactions_History!$D$6:$D$1355, PortfolioSummary!$E77*100, Transactions_History!$C$6:$C$1355, "Redeem", Transactions_History!$B$6:$B$1355, $B77, Transactions_History!$E$6:$E$1355, PortfolioSummary!$F77)</f>
        <v>18758687</v>
      </c>
      <c r="H77" s="65">
        <f>F77-YEAR(Summary!$B$4)-1+0.5</f>
        <v>1.5</v>
      </c>
    </row>
    <row r="78" spans="1:8" x14ac:dyDescent="0.35">
      <c r="A78" s="54">
        <v>15</v>
      </c>
      <c r="B78" t="s">
        <v>62</v>
      </c>
      <c r="C78">
        <f t="shared" si="28"/>
        <v>75</v>
      </c>
      <c r="D78">
        <f ca="1">IF(B78="SI Certificates", F78-1, OFFSET(Transactions_History!$H$5, MATCH(_xlfn.TEXTJOIN("_",TRUE, B78,E78*100,F78),Transactions_History!$I$6:$I$30000, 0), 0))</f>
        <v>2022</v>
      </c>
      <c r="E78" s="82">
        <v>0.03</v>
      </c>
      <c r="F78">
        <f t="shared" ref="F78:F79" si="29">F77+1</f>
        <v>2025</v>
      </c>
      <c r="G78" s="55">
        <f>SUMIFS(Transactions_History!$G$6:$G$1355, Transactions_History!$D$6:$D$1355, PortfolioSummary!$E78*100, Transactions_History!$C$6:$C$1355, "Acquire", Transactions_History!$B$6:$B$1355, $B78, Transactions_History!$E$6:$E$1355, PortfolioSummary!$F78)-SUMIFS(Transactions_History!$G$6:$G$1355, Transactions_History!$D$6:$D$1355, PortfolioSummary!$E78*100, Transactions_History!$C$6:$C$1355, "Redeem", Transactions_History!$B$6:$B$1355, $B78, Transactions_History!$E$6:$E$1355, PortfolioSummary!$F78)</f>
        <v>18758687</v>
      </c>
      <c r="H78" s="65">
        <f>F78-YEAR(Summary!$B$4)-1+0.5</f>
        <v>2.5</v>
      </c>
    </row>
    <row r="79" spans="1:8" x14ac:dyDescent="0.35">
      <c r="A79" s="54">
        <v>15</v>
      </c>
      <c r="B79" t="s">
        <v>62</v>
      </c>
      <c r="C79">
        <f t="shared" si="28"/>
        <v>76</v>
      </c>
      <c r="D79">
        <f ca="1">IF(B79="SI Certificates", F79-1, OFFSET(Transactions_History!$H$5, MATCH(_xlfn.TEXTJOIN("_",TRUE, B79,E79*100,F79),Transactions_History!$I$6:$I$30000, 0), 0))</f>
        <v>2022</v>
      </c>
      <c r="E79" s="82">
        <v>0.03</v>
      </c>
      <c r="F79">
        <f t="shared" si="29"/>
        <v>2026</v>
      </c>
      <c r="G79" s="55">
        <f>SUMIFS(Transactions_History!$G$6:$G$1355, Transactions_History!$D$6:$D$1355, PortfolioSummary!$E79*100, Transactions_History!$C$6:$C$1355, "Acquire", Transactions_History!$B$6:$B$1355, $B79, Transactions_History!$E$6:$E$1355, PortfolioSummary!$F79)-SUMIFS(Transactions_History!$G$6:$G$1355, Transactions_History!$D$6:$D$1355, PortfolioSummary!$E79*100, Transactions_History!$C$6:$C$1355, "Redeem", Transactions_History!$B$6:$B$1355, $B79, Transactions_History!$E$6:$E$1355, PortfolioSummary!$F79)</f>
        <v>18758687</v>
      </c>
      <c r="H79" s="65">
        <f>F79-YEAR(Summary!$B$4)-1+0.5</f>
        <v>3.5</v>
      </c>
    </row>
    <row r="80" spans="1:8" x14ac:dyDescent="0.35">
      <c r="A80" s="54">
        <v>15</v>
      </c>
      <c r="B80" t="s">
        <v>62</v>
      </c>
      <c r="C80">
        <f t="shared" ref="C80:C86" si="30">C79+1</f>
        <v>77</v>
      </c>
      <c r="D80">
        <f ca="1">IF(B80="SI Certificates", F80-1, OFFSET(Transactions_History!$H$5, MATCH(_xlfn.TEXTJOIN("_",TRUE, B80,E80*100,F80),Transactions_History!$I$6:$I$30000, 0), 0))</f>
        <v>2022</v>
      </c>
      <c r="E80" s="82">
        <v>0.03</v>
      </c>
      <c r="F80">
        <f t="shared" ref="F80:F86" si="31">F79+1</f>
        <v>2027</v>
      </c>
      <c r="G80" s="55">
        <f>SUMIFS(Transactions_History!$G$6:$G$1355, Transactions_History!$D$6:$D$1355, PortfolioSummary!$E80*100, Transactions_History!$C$6:$C$1355, "Acquire", Transactions_History!$B$6:$B$1355, $B80, Transactions_History!$E$6:$E$1355, PortfolioSummary!$F80)-SUMIFS(Transactions_History!$G$6:$G$1355, Transactions_History!$D$6:$D$1355, PortfolioSummary!$E80*100, Transactions_History!$C$6:$C$1355, "Redeem", Transactions_History!$B$6:$B$1355, $B80, Transactions_History!$E$6:$E$1355, PortfolioSummary!$F80)</f>
        <v>18758687</v>
      </c>
      <c r="H80" s="65">
        <f>F80-YEAR(Summary!$B$4)-1+0.5</f>
        <v>4.5</v>
      </c>
    </row>
    <row r="81" spans="1:8" x14ac:dyDescent="0.35">
      <c r="A81" s="54">
        <v>15</v>
      </c>
      <c r="B81" t="s">
        <v>62</v>
      </c>
      <c r="C81">
        <f t="shared" si="30"/>
        <v>78</v>
      </c>
      <c r="D81">
        <f ca="1">IF(B81="SI Certificates", F81-1, OFFSET(Transactions_History!$H$5, MATCH(_xlfn.TEXTJOIN("_",TRUE, B81,E81*100,F81),Transactions_History!$I$6:$I$30000, 0), 0))</f>
        <v>2022</v>
      </c>
      <c r="E81" s="82">
        <v>0.03</v>
      </c>
      <c r="F81">
        <f t="shared" si="31"/>
        <v>2028</v>
      </c>
      <c r="G81" s="55">
        <f>SUMIFS(Transactions_History!$G$6:$G$1355, Transactions_History!$D$6:$D$1355, PortfolioSummary!$E81*100, Transactions_History!$C$6:$C$1355, "Acquire", Transactions_History!$B$6:$B$1355, $B81, Transactions_History!$E$6:$E$1355, PortfolioSummary!$F81)-SUMIFS(Transactions_History!$G$6:$G$1355, Transactions_History!$D$6:$D$1355, PortfolioSummary!$E81*100, Transactions_History!$C$6:$C$1355, "Redeem", Transactions_History!$B$6:$B$1355, $B81, Transactions_History!$E$6:$E$1355, PortfolioSummary!$F81)</f>
        <v>18758687</v>
      </c>
      <c r="H81" s="65">
        <f>F81-YEAR(Summary!$B$4)-1+0.5</f>
        <v>5.5</v>
      </c>
    </row>
    <row r="82" spans="1:8" x14ac:dyDescent="0.35">
      <c r="A82" s="54">
        <v>15</v>
      </c>
      <c r="B82" t="s">
        <v>62</v>
      </c>
      <c r="C82">
        <f t="shared" si="30"/>
        <v>79</v>
      </c>
      <c r="D82">
        <f ca="1">IF(B82="SI Certificates", F82-1, OFFSET(Transactions_History!$H$5, MATCH(_xlfn.TEXTJOIN("_",TRUE, B82,E82*100,F82),Transactions_History!$I$6:$I$30000, 0), 0))</f>
        <v>2022</v>
      </c>
      <c r="E82" s="82">
        <v>0.03</v>
      </c>
      <c r="F82">
        <f t="shared" si="31"/>
        <v>2029</v>
      </c>
      <c r="G82" s="55">
        <f>SUMIFS(Transactions_History!$G$6:$G$1355, Transactions_History!$D$6:$D$1355, PortfolioSummary!$E82*100, Transactions_History!$C$6:$C$1355, "Acquire", Transactions_History!$B$6:$B$1355, $B82, Transactions_History!$E$6:$E$1355, PortfolioSummary!$F82)-SUMIFS(Transactions_History!$G$6:$G$1355, Transactions_History!$D$6:$D$1355, PortfolioSummary!$E82*100, Transactions_History!$C$6:$C$1355, "Redeem", Transactions_History!$B$6:$B$1355, $B82, Transactions_History!$E$6:$E$1355, PortfolioSummary!$F82)</f>
        <v>18758686</v>
      </c>
      <c r="H82" s="65">
        <f>F82-YEAR(Summary!$B$4)-1+0.5</f>
        <v>6.5</v>
      </c>
    </row>
    <row r="83" spans="1:8" x14ac:dyDescent="0.35">
      <c r="A83" s="54">
        <v>15</v>
      </c>
      <c r="B83" t="s">
        <v>62</v>
      </c>
      <c r="C83">
        <f t="shared" si="30"/>
        <v>80</v>
      </c>
      <c r="D83">
        <f ca="1">IF(B83="SI Certificates", F83-1, OFFSET(Transactions_History!$H$5, MATCH(_xlfn.TEXTJOIN("_",TRUE, B83,E83*100,F83),Transactions_History!$I$6:$I$30000, 0), 0))</f>
        <v>2022</v>
      </c>
      <c r="E83" s="82">
        <v>0.03</v>
      </c>
      <c r="F83">
        <f t="shared" si="31"/>
        <v>2030</v>
      </c>
      <c r="G83" s="55">
        <f>SUMIFS(Transactions_History!$G$6:$G$1355, Transactions_History!$D$6:$D$1355, PortfolioSummary!$E83*100, Transactions_History!$C$6:$C$1355, "Acquire", Transactions_History!$B$6:$B$1355, $B83, Transactions_History!$E$6:$E$1355, PortfolioSummary!$F83)-SUMIFS(Transactions_History!$G$6:$G$1355, Transactions_History!$D$6:$D$1355, PortfolioSummary!$E83*100, Transactions_History!$C$6:$C$1355, "Redeem", Transactions_History!$B$6:$B$1355, $B83, Transactions_History!$E$6:$E$1355, PortfolioSummary!$F83)</f>
        <v>18758685</v>
      </c>
      <c r="H83" s="65">
        <f>F83-YEAR(Summary!$B$4)-1+0.5</f>
        <v>7.5</v>
      </c>
    </row>
    <row r="84" spans="1:8" x14ac:dyDescent="0.35">
      <c r="A84" s="54">
        <v>15</v>
      </c>
      <c r="B84" t="s">
        <v>62</v>
      </c>
      <c r="C84">
        <f t="shared" si="30"/>
        <v>81</v>
      </c>
      <c r="D84">
        <f ca="1">IF(B84="SI Certificates", F84-1, OFFSET(Transactions_History!$H$5, MATCH(_xlfn.TEXTJOIN("_",TRUE, B84,E84*100,F84),Transactions_History!$I$6:$I$30000, 0), 0))</f>
        <v>2022</v>
      </c>
      <c r="E84" s="82">
        <v>0.03</v>
      </c>
      <c r="F84">
        <f t="shared" si="31"/>
        <v>2031</v>
      </c>
      <c r="G84" s="55">
        <f>SUMIFS(Transactions_History!$G$6:$G$1355, Transactions_History!$D$6:$D$1355, PortfolioSummary!$E84*100, Transactions_History!$C$6:$C$1355, "Acquire", Transactions_History!$B$6:$B$1355, $B84, Transactions_History!$E$6:$E$1355, PortfolioSummary!$F84)-SUMIFS(Transactions_History!$G$6:$G$1355, Transactions_History!$D$6:$D$1355, PortfolioSummary!$E84*100, Transactions_History!$C$6:$C$1355, "Redeem", Transactions_History!$B$6:$B$1355, $B84, Transactions_History!$E$6:$E$1355, PortfolioSummary!$F84)</f>
        <v>18758685</v>
      </c>
      <c r="H84" s="65">
        <f>F84-YEAR(Summary!$B$4)-1+0.5</f>
        <v>8.5</v>
      </c>
    </row>
    <row r="85" spans="1:8" x14ac:dyDescent="0.35">
      <c r="A85" s="54">
        <v>15</v>
      </c>
      <c r="B85" t="s">
        <v>62</v>
      </c>
      <c r="C85">
        <f t="shared" si="30"/>
        <v>82</v>
      </c>
      <c r="D85">
        <f ca="1">IF(B85="SI Certificates", F85-1, OFFSET(Transactions_History!$H$5, MATCH(_xlfn.TEXTJOIN("_",TRUE, B85,E85*100,F85),Transactions_History!$I$6:$I$30000, 0), 0))</f>
        <v>2022</v>
      </c>
      <c r="E85" s="82">
        <v>0.03</v>
      </c>
      <c r="F85">
        <f t="shared" si="31"/>
        <v>2032</v>
      </c>
      <c r="G85" s="55">
        <f>SUMIFS(Transactions_History!$G$6:$G$1355, Transactions_History!$D$6:$D$1355, PortfolioSummary!$E85*100, Transactions_History!$C$6:$C$1355, "Acquire", Transactions_History!$B$6:$B$1355, $B85, Transactions_History!$E$6:$E$1355, PortfolioSummary!$F85)-SUMIFS(Transactions_History!$G$6:$G$1355, Transactions_History!$D$6:$D$1355, PortfolioSummary!$E85*100, Transactions_History!$C$6:$C$1355, "Redeem", Transactions_History!$B$6:$B$1355, $B85, Transactions_History!$E$6:$E$1355, PortfolioSummary!$F85)</f>
        <v>18758685</v>
      </c>
      <c r="H85" s="65">
        <f>F85-YEAR(Summary!$B$4)-1+0.5</f>
        <v>9.5</v>
      </c>
    </row>
    <row r="86" spans="1:8" x14ac:dyDescent="0.35">
      <c r="A86" s="54">
        <v>15</v>
      </c>
      <c r="B86" t="s">
        <v>62</v>
      </c>
      <c r="C86">
        <f t="shared" si="30"/>
        <v>83</v>
      </c>
      <c r="D86">
        <f ca="1">IF(B86="SI Certificates", F86-1, OFFSET(Transactions_History!$H$5, MATCH(_xlfn.TEXTJOIN("_",TRUE, B86,E86*100,F86),Transactions_History!$I$6:$I$30000, 0), 0))</f>
        <v>2022</v>
      </c>
      <c r="E86" s="82">
        <v>0.03</v>
      </c>
      <c r="F86">
        <f t="shared" si="31"/>
        <v>2033</v>
      </c>
      <c r="G86" s="55">
        <f>SUMIFS(Transactions_History!$G$6:$G$1355, Transactions_History!$D$6:$D$1355, PortfolioSummary!$E86*100, Transactions_History!$C$6:$C$1355, "Acquire", Transactions_History!$B$6:$B$1355, $B86, Transactions_History!$E$6:$E$1355, PortfolioSummary!$F86)-SUMIFS(Transactions_History!$G$6:$G$1355, Transactions_History!$D$6:$D$1355, PortfolioSummary!$E86*100, Transactions_History!$C$6:$C$1355, "Redeem", Transactions_History!$B$6:$B$1355, $B86, Transactions_History!$E$6:$E$1355, PortfolioSummary!$F86)</f>
        <v>18758686</v>
      </c>
      <c r="H86" s="65">
        <f>F86-YEAR(Summary!$B$4)-1+0.5</f>
        <v>10.5</v>
      </c>
    </row>
    <row r="87" spans="1:8" x14ac:dyDescent="0.35">
      <c r="A87" s="54">
        <v>16</v>
      </c>
      <c r="B87" t="s">
        <v>62</v>
      </c>
      <c r="C87">
        <f t="shared" ref="C87" si="32">C86+1</f>
        <v>84</v>
      </c>
      <c r="D87">
        <f ca="1">IF(B87="SI Certificates", F87-1, OFFSET(Transactions_History!$H$5, MATCH(_xlfn.TEXTJOIN("_",TRUE, B87,E87*100,F87),Transactions_History!$I$6:$I$30000, 0), 0))</f>
        <v>2022</v>
      </c>
      <c r="E87" s="82">
        <v>0.03</v>
      </c>
      <c r="F87">
        <f t="shared" ref="F87" si="33">F86+1</f>
        <v>2034</v>
      </c>
      <c r="G87" s="55">
        <f>SUMIFS(Transactions_History!$G$6:$G$1355, Transactions_History!$D$6:$D$1355, PortfolioSummary!$E87*100, Transactions_History!$C$6:$C$1355, "Acquire", Transactions_History!$B$6:$B$1355, $B87, Transactions_History!$E$6:$E$1355, PortfolioSummary!$F87)-SUMIFS(Transactions_History!$G$6:$G$1355, Transactions_History!$D$6:$D$1355, PortfolioSummary!$E87*100, Transactions_History!$C$6:$C$1355, "Redeem", Transactions_History!$B$6:$B$1355, $B87, Transactions_History!$E$6:$E$1355, PortfolioSummary!$F87)</f>
        <v>1492253</v>
      </c>
      <c r="H87" s="65">
        <f>F87-YEAR(Summary!$B$4)-1+0.5</f>
        <v>11.5</v>
      </c>
    </row>
    <row r="88" spans="1:8" x14ac:dyDescent="0.35">
      <c r="A88" s="54">
        <v>16</v>
      </c>
      <c r="B88" t="s">
        <v>62</v>
      </c>
      <c r="C88">
        <f t="shared" ref="C88:C89" si="34">C87+1</f>
        <v>85</v>
      </c>
      <c r="D88">
        <f ca="1">IF(B88="SI Certificates", F88-1, OFFSET(Transactions_History!$H$5, MATCH(_xlfn.TEXTJOIN("_",TRUE, B88,E88*100,F88),Transactions_History!$I$6:$I$30000, 0), 0))</f>
        <v>2022</v>
      </c>
      <c r="E88" s="82">
        <v>0.03</v>
      </c>
      <c r="F88">
        <f t="shared" ref="F88:F89" si="35">F87+1</f>
        <v>2035</v>
      </c>
      <c r="G88" s="55">
        <f>SUMIFS(Transactions_History!$G$6:$G$1355, Transactions_History!$D$6:$D$1355, PortfolioSummary!$E88*100, Transactions_History!$C$6:$C$1355, "Acquire", Transactions_History!$B$6:$B$1355, $B88, Transactions_History!$E$6:$E$1355, PortfolioSummary!$F88)-SUMIFS(Transactions_History!$G$6:$G$1355, Transactions_History!$D$6:$D$1355, PortfolioSummary!$E88*100, Transactions_History!$C$6:$C$1355, "Redeem", Transactions_History!$B$6:$B$1355, $B88, Transactions_History!$E$6:$E$1355, PortfolioSummary!$F88)</f>
        <v>1492253</v>
      </c>
      <c r="H88" s="65">
        <f>F88-YEAR(Summary!$B$4)-1+0.5</f>
        <v>12.5</v>
      </c>
    </row>
    <row r="89" spans="1:8" x14ac:dyDescent="0.35">
      <c r="A89" s="54">
        <v>16</v>
      </c>
      <c r="B89" t="s">
        <v>62</v>
      </c>
      <c r="C89">
        <f t="shared" si="34"/>
        <v>86</v>
      </c>
      <c r="D89">
        <f ca="1">IF(B89="SI Certificates", F89-1, OFFSET(Transactions_History!$H$5, MATCH(_xlfn.TEXTJOIN("_",TRUE, B89,E89*100,F89),Transactions_History!$I$6:$I$30000, 0), 0))</f>
        <v>2022</v>
      </c>
      <c r="E89" s="82">
        <v>0.03</v>
      </c>
      <c r="F89">
        <f t="shared" si="35"/>
        <v>2036</v>
      </c>
      <c r="G89" s="55">
        <f>SUMIFS(Transactions_History!$G$6:$G$1355, Transactions_History!$D$6:$D$1355, PortfolioSummary!$E89*100, Transactions_History!$C$6:$C$1355, "Acquire", Transactions_History!$B$6:$B$1355, $B89, Transactions_History!$E$6:$E$1355, PortfolioSummary!$F89)-SUMIFS(Transactions_History!$G$6:$G$1355, Transactions_History!$D$6:$D$1355, PortfolioSummary!$E89*100, Transactions_History!$C$6:$C$1355, "Redeem", Transactions_History!$B$6:$B$1355, $B89, Transactions_History!$E$6:$E$1355, PortfolioSummary!$F89)</f>
        <v>1492254</v>
      </c>
      <c r="H89" s="65">
        <f>F89-YEAR(Summary!$B$4)-1+0.5</f>
        <v>13.5</v>
      </c>
    </row>
    <row r="90" spans="1:8" x14ac:dyDescent="0.35">
      <c r="A90" s="54">
        <v>16</v>
      </c>
      <c r="B90" t="s">
        <v>62</v>
      </c>
      <c r="C90">
        <f t="shared" ref="C90" si="36">C89+1</f>
        <v>87</v>
      </c>
      <c r="D90">
        <f ca="1">IF(B90="SI Certificates", F90-1, OFFSET(Transactions_History!$H$5, MATCH(_xlfn.TEXTJOIN("_",TRUE, B90,E90*100,F90),Transactions_History!$I$6:$I$30000, 0), 0))</f>
        <v>2022</v>
      </c>
      <c r="E90" s="82">
        <v>0.03</v>
      </c>
      <c r="F90">
        <f t="shared" ref="F90" si="37">F89+1</f>
        <v>2037</v>
      </c>
      <c r="G90" s="55">
        <f>SUMIFS(Transactions_History!$G$6:$G$1355, Transactions_History!$D$6:$D$1355, PortfolioSummary!$E90*100, Transactions_History!$C$6:$C$1355, "Acquire", Transactions_History!$B$6:$B$1355, $B90, Transactions_History!$E$6:$E$1355, PortfolioSummary!$F90)-SUMIFS(Transactions_History!$G$6:$G$1355, Transactions_History!$D$6:$D$1355, PortfolioSummary!$E90*100, Transactions_History!$C$6:$C$1355, "Redeem", Transactions_History!$B$6:$B$1355, $B90, Transactions_History!$E$6:$E$1355, PortfolioSummary!$F90)</f>
        <v>6981402</v>
      </c>
      <c r="H90" s="65">
        <f>F90-YEAR(Summary!$B$4)-1+0.5</f>
        <v>14.5</v>
      </c>
    </row>
    <row r="91" spans="1:8" x14ac:dyDescent="0.35">
      <c r="A91" s="54">
        <v>17</v>
      </c>
      <c r="B91" t="s">
        <v>62</v>
      </c>
      <c r="C91">
        <f t="shared" ref="C91" si="38">C90+1</f>
        <v>88</v>
      </c>
      <c r="D91">
        <f ca="1">IF(B91="SI Certificates", F91-1, OFFSET(Transactions_History!$H$5, MATCH(_xlfn.TEXTJOIN("_",TRUE, B91,E91*100,F91),Transactions_History!$I$6:$I$30000, 0), 0))</f>
        <v>2009</v>
      </c>
      <c r="E91" s="82">
        <v>3.2500000000000001E-2</v>
      </c>
      <c r="F91">
        <v>2024</v>
      </c>
      <c r="G91" s="55">
        <f>SUMIFS(Transactions_History!$G$6:$G$1355, Transactions_History!$D$6:$D$1355, PortfolioSummary!$E91*100, Transactions_History!$C$6:$C$1355, "Acquire", Transactions_History!$B$6:$B$1355, $B91, Transactions_History!$E$6:$E$1355, PortfolioSummary!$F91)-SUMIFS(Transactions_History!$G$6:$G$1355, Transactions_History!$D$6:$D$1355, PortfolioSummary!$E91*100, Transactions_History!$C$6:$C$1355, "Redeem", Transactions_History!$B$6:$B$1355, $B91, Transactions_History!$E$6:$E$1355, PortfolioSummary!$F91)</f>
        <v>153311163</v>
      </c>
      <c r="H91" s="65">
        <f>F91-YEAR(Summary!$B$4)-1+0.5</f>
        <v>1.5</v>
      </c>
    </row>
    <row r="92" spans="1:8" x14ac:dyDescent="0.35">
      <c r="A92" s="54">
        <v>18</v>
      </c>
      <c r="B92" t="s">
        <v>34</v>
      </c>
      <c r="C92">
        <f t="shared" ref="C92:C94" si="39">C91+1</f>
        <v>89</v>
      </c>
      <c r="D92">
        <f ca="1">IF(B92="SI Certificates", F92-1, OFFSET(Transactions_History!$H$5, MATCH(_xlfn.TEXTJOIN("_",TRUE, B92,E92*100,F92),Transactions_History!$I$6:$I$30000, 0), 0))</f>
        <v>2022</v>
      </c>
      <c r="E92" s="82">
        <v>3.875E-2</v>
      </c>
      <c r="F92">
        <v>2023</v>
      </c>
      <c r="G92" s="55">
        <f>SUMIFS(Transactions_History!$G$6:$G$1355, Transactions_History!$D$6:$D$1355, PortfolioSummary!$E92*100, Transactions_History!$C$6:$C$1355, "Acquire", Transactions_History!$B$6:$B$1355, $B92, Transactions_History!$E$6:$E$1355, PortfolioSummary!$F92)-SUMIFS(Transactions_History!$G$6:$G$1355, Transactions_History!$D$6:$D$1355, PortfolioSummary!$E92*100, Transactions_History!$C$6:$C$1355, "Redeem", Transactions_History!$B$6:$B$1355, $B92, Transactions_History!$E$6:$E$1355, PortfolioSummary!$F92)</f>
        <v>54125901</v>
      </c>
      <c r="H92" s="65">
        <f>F92-YEAR(Summary!$B$4)-1+0.5</f>
        <v>0.5</v>
      </c>
    </row>
    <row r="93" spans="1:8" x14ac:dyDescent="0.35">
      <c r="A93" s="54">
        <v>19</v>
      </c>
      <c r="B93" t="s">
        <v>34</v>
      </c>
      <c r="C93">
        <f t="shared" si="39"/>
        <v>90</v>
      </c>
      <c r="D93">
        <f ca="1">IF(B93="SI Certificates", F93-1, OFFSET(Transactions_History!$H$5, MATCH(_xlfn.TEXTJOIN("_",TRUE, B93,E93*100,F93),Transactions_History!$I$6:$I$30000, 0), 0))</f>
        <v>2022</v>
      </c>
      <c r="E93" s="82">
        <v>0.04</v>
      </c>
      <c r="F93">
        <v>2023</v>
      </c>
      <c r="G93" s="55">
        <f>SUMIFS(Transactions_History!$G$6:$G$1355, Transactions_History!$D$6:$D$1355, PortfolioSummary!$E93*100, Transactions_History!$C$6:$C$1355, "Acquire", Transactions_History!$B$6:$B$1355, $B93, Transactions_History!$E$6:$E$1355, PortfolioSummary!$F93)-SUMIFS(Transactions_History!$G$6:$G$1355, Transactions_History!$D$6:$D$1355, PortfolioSummary!$E93*100, Transactions_History!$C$6:$C$1355, "Redeem", Transactions_History!$B$6:$B$1355, $B93, Transactions_History!$E$6:$E$1355, PortfolioSummary!$F93)</f>
        <v>72467687</v>
      </c>
      <c r="H93" s="65">
        <f>F93-YEAR(Summary!$B$4)-1+0.5</f>
        <v>0.5</v>
      </c>
    </row>
    <row r="94" spans="1:8" x14ac:dyDescent="0.35">
      <c r="A94" s="57">
        <v>20</v>
      </c>
      <c r="B94" s="66" t="s">
        <v>34</v>
      </c>
      <c r="C94" s="66">
        <f t="shared" si="39"/>
        <v>91</v>
      </c>
      <c r="D94" s="66">
        <f ca="1">IF(B94="SI Certificates", F94-1, OFFSET(Transactions_History!$H$5, MATCH(_xlfn.TEXTJOIN("_",TRUE, B94,E94*100,F94),Transactions_History!$I$6:$I$30000, 0), 0))</f>
        <v>2022</v>
      </c>
      <c r="E94" s="83">
        <v>4.2500000000000003E-2</v>
      </c>
      <c r="F94" s="66">
        <v>2023</v>
      </c>
      <c r="G94" s="58">
        <f>SUMIFS(Transactions_History!$G$6:$G$1355, Transactions_History!$D$6:$D$1355, PortfolioSummary!$E94*100, Transactions_History!$C$6:$C$1355, "Acquire", Transactions_History!$B$6:$B$1355, $B94, Transactions_History!$E$6:$E$1355, PortfolioSummary!$F94)-SUMIFS(Transactions_History!$G$6:$G$1355, Transactions_History!$D$6:$D$1355, PortfolioSummary!$E94*100, Transactions_History!$C$6:$C$1355, "Redeem", Transactions_History!$B$6:$B$1355, $B94, Transactions_History!$E$6:$E$1355, PortfolioSummary!$F94)</f>
        <v>81696507</v>
      </c>
      <c r="H94" s="67">
        <f>F94-YEAR(Summary!$B$4)-1+0.5</f>
        <v>0.5</v>
      </c>
    </row>
  </sheetData>
  <autoFilter ref="A3:H3" xr:uid="{769B70E5-1F7A-4064-A9B8-D143EED3C09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518A8-B5AD-4BBE-971C-7A0D50A8DA60}">
  <dimension ref="A1:Y769"/>
  <sheetViews>
    <sheetView showGridLines="0" workbookViewId="0"/>
  </sheetViews>
  <sheetFormatPr defaultColWidth="12.6328125" defaultRowHeight="14.5" x14ac:dyDescent="0.35"/>
  <cols>
    <col min="6" max="6" width="22.54296875" bestFit="1" customWidth="1"/>
    <col min="7" max="7" width="14.6328125" bestFit="1" customWidth="1"/>
  </cols>
  <sheetData>
    <row r="1" spans="1:25" ht="29" x14ac:dyDescent="0.35">
      <c r="A1" s="171" t="s">
        <v>27</v>
      </c>
      <c r="B1" s="171" t="s">
        <v>29</v>
      </c>
      <c r="C1" s="171" t="s">
        <v>30</v>
      </c>
      <c r="D1" s="171" t="s">
        <v>31</v>
      </c>
      <c r="E1" s="62" t="s">
        <v>69</v>
      </c>
      <c r="F1" s="169" t="s">
        <v>49</v>
      </c>
      <c r="G1" s="40">
        <v>44926</v>
      </c>
      <c r="H1" s="40">
        <f>EOMONTH(G1, -12)</f>
        <v>44561</v>
      </c>
      <c r="I1" s="40">
        <f t="shared" ref="I1:Y1" si="0">EOMONTH(H1, -12)</f>
        <v>44196</v>
      </c>
      <c r="J1" s="40">
        <f t="shared" si="0"/>
        <v>43830</v>
      </c>
      <c r="K1" s="40">
        <f t="shared" si="0"/>
        <v>43465</v>
      </c>
      <c r="L1" s="40">
        <f t="shared" si="0"/>
        <v>43100</v>
      </c>
      <c r="M1" s="40">
        <f t="shared" si="0"/>
        <v>42735</v>
      </c>
      <c r="N1" s="40">
        <f t="shared" si="0"/>
        <v>42369</v>
      </c>
      <c r="O1" s="40">
        <f t="shared" si="0"/>
        <v>42004</v>
      </c>
      <c r="P1" s="40">
        <f t="shared" si="0"/>
        <v>41639</v>
      </c>
      <c r="Q1" s="40">
        <f t="shared" si="0"/>
        <v>41274</v>
      </c>
      <c r="R1" s="40">
        <f t="shared" si="0"/>
        <v>40908</v>
      </c>
      <c r="S1" s="40">
        <f t="shared" si="0"/>
        <v>40543</v>
      </c>
      <c r="T1" s="40">
        <f t="shared" si="0"/>
        <v>40178</v>
      </c>
      <c r="U1" s="40">
        <f t="shared" si="0"/>
        <v>39813</v>
      </c>
      <c r="V1" s="40">
        <f t="shared" si="0"/>
        <v>39447</v>
      </c>
      <c r="W1" s="40">
        <f t="shared" si="0"/>
        <v>39082</v>
      </c>
      <c r="X1" s="40">
        <f t="shared" si="0"/>
        <v>38717</v>
      </c>
      <c r="Y1" s="40">
        <f t="shared" si="0"/>
        <v>38352</v>
      </c>
    </row>
    <row r="2" spans="1:25" x14ac:dyDescent="0.35">
      <c r="A2" s="172" t="s">
        <v>34</v>
      </c>
      <c r="B2" s="172">
        <v>1.625</v>
      </c>
      <c r="C2" s="172">
        <v>2022</v>
      </c>
      <c r="D2" s="173">
        <v>44562</v>
      </c>
      <c r="E2" s="63">
        <v>2022</v>
      </c>
      <c r="F2" s="170" t="str">
        <f t="shared" ref="F2:F65" si="1">_xlfn.TEXTJOIN("_", TRUE, A2, B2, C2)</f>
        <v>SI certificates_1.625_2022</v>
      </c>
      <c r="G2" s="4">
        <f>SUMIFS(Transactions_History!$G$6:$G$1355, Transactions_History!$C$6:$C$1355, "Acquire", Transactions_History!$I$6:$I$1355, Portfolio_History!$F2, Transactions_History!$H$6:$H$1355, "&lt;="&amp;YEAR(Portfolio_History!G$1))-
SUMIFS(Transactions_History!$G$6:$G$1355, Transactions_History!$C$6:$C$1355, "Redeem", Transactions_History!$I$6:$I$1355, Portfolio_History!$F2, Transactions_History!$H$6:$H$1355, "&lt;="&amp;YEAR(Portfolio_History!G$1))</f>
        <v>0</v>
      </c>
      <c r="H2" s="4">
        <f>SUMIFS(Transactions_History!$G$6:$G$1355, Transactions_History!$C$6:$C$1355, "Acquire", Transactions_History!$I$6:$I$1355, Portfolio_History!$F2, Transactions_History!$H$6:$H$1355, "&lt;="&amp;YEAR(Portfolio_History!H$1))-
SUMIFS(Transactions_History!$G$6:$G$1355, Transactions_History!$C$6:$C$1355, "Redeem", Transactions_History!$I$6:$I$1355, Portfolio_History!$F2, Transactions_History!$H$6:$H$1355, "&lt;="&amp;YEAR(Portfolio_History!H$1))</f>
        <v>352540</v>
      </c>
      <c r="I2" s="4">
        <f>SUMIFS(Transactions_History!$G$6:$G$1355, Transactions_History!$C$6:$C$1355, "Acquire", Transactions_History!$I$6:$I$1355, Portfolio_History!$F2, Transactions_History!$H$6:$H$1355, "&lt;="&amp;YEAR(Portfolio_History!I$1))-
SUMIFS(Transactions_History!$G$6:$G$1355, Transactions_History!$C$6:$C$1355, "Redeem", Transactions_History!$I$6:$I$1355, Portfolio_History!$F2, Transactions_History!$H$6:$H$1355, "&lt;="&amp;YEAR(Portfolio_History!I$1))</f>
        <v>0</v>
      </c>
      <c r="J2" s="4">
        <f>SUMIFS(Transactions_History!$G$6:$G$1355, Transactions_History!$C$6:$C$1355, "Acquire", Transactions_History!$I$6:$I$1355, Portfolio_History!$F2, Transactions_History!$H$6:$H$1355, "&lt;="&amp;YEAR(Portfolio_History!J$1))-
SUMIFS(Transactions_History!$G$6:$G$1355, Transactions_History!$C$6:$C$1355, "Redeem", Transactions_History!$I$6:$I$1355, Portfolio_History!$F2, Transactions_History!$H$6:$H$1355, "&lt;="&amp;YEAR(Portfolio_History!J$1))</f>
        <v>0</v>
      </c>
      <c r="K2" s="4">
        <f>SUMIFS(Transactions_History!$G$6:$G$1355, Transactions_History!$C$6:$C$1355, "Acquire", Transactions_History!$I$6:$I$1355, Portfolio_History!$F2, Transactions_History!$H$6:$H$1355, "&lt;="&amp;YEAR(Portfolio_History!K$1))-
SUMIFS(Transactions_History!$G$6:$G$1355, Transactions_History!$C$6:$C$1355, "Redeem", Transactions_History!$I$6:$I$1355, Portfolio_History!$F2, Transactions_History!$H$6:$H$1355, "&lt;="&amp;YEAR(Portfolio_History!K$1))</f>
        <v>0</v>
      </c>
      <c r="L2" s="4">
        <f>SUMIFS(Transactions_History!$G$6:$G$1355, Transactions_History!$C$6:$C$1355, "Acquire", Transactions_History!$I$6:$I$1355, Portfolio_History!$F2, Transactions_History!$H$6:$H$1355, "&lt;="&amp;YEAR(Portfolio_History!L$1))-
SUMIFS(Transactions_History!$G$6:$G$1355, Transactions_History!$C$6:$C$1355, "Redeem", Transactions_History!$I$6:$I$1355, Portfolio_History!$F2, Transactions_History!$H$6:$H$1355, "&lt;="&amp;YEAR(Portfolio_History!L$1))</f>
        <v>0</v>
      </c>
      <c r="M2" s="4">
        <f>SUMIFS(Transactions_History!$G$6:$G$1355, Transactions_History!$C$6:$C$1355, "Acquire", Transactions_History!$I$6:$I$1355, Portfolio_History!$F2, Transactions_History!$H$6:$H$1355, "&lt;="&amp;YEAR(Portfolio_History!M$1))-
SUMIFS(Transactions_History!$G$6:$G$1355, Transactions_History!$C$6:$C$1355, "Redeem", Transactions_History!$I$6:$I$1355, Portfolio_History!$F2, Transactions_History!$H$6:$H$1355, "&lt;="&amp;YEAR(Portfolio_History!M$1))</f>
        <v>0</v>
      </c>
      <c r="N2" s="4">
        <f>SUMIFS(Transactions_History!$G$6:$G$1355, Transactions_History!$C$6:$C$1355, "Acquire", Transactions_History!$I$6:$I$1355, Portfolio_History!$F2, Transactions_History!$H$6:$H$1355, "&lt;="&amp;YEAR(Portfolio_History!N$1))-
SUMIFS(Transactions_History!$G$6:$G$1355, Transactions_History!$C$6:$C$1355, "Redeem", Transactions_History!$I$6:$I$1355, Portfolio_History!$F2, Transactions_History!$H$6:$H$1355, "&lt;="&amp;YEAR(Portfolio_History!N$1))</f>
        <v>0</v>
      </c>
      <c r="O2" s="4">
        <f>SUMIFS(Transactions_History!$G$6:$G$1355, Transactions_History!$C$6:$C$1355, "Acquire", Transactions_History!$I$6:$I$1355, Portfolio_History!$F2, Transactions_History!$H$6:$H$1355, "&lt;="&amp;YEAR(Portfolio_History!O$1))-
SUMIFS(Transactions_History!$G$6:$G$1355, Transactions_History!$C$6:$C$1355, "Redeem", Transactions_History!$I$6:$I$1355, Portfolio_History!$F2, Transactions_History!$H$6:$H$1355, "&lt;="&amp;YEAR(Portfolio_History!O$1))</f>
        <v>0</v>
      </c>
      <c r="P2" s="4">
        <f>SUMIFS(Transactions_History!$G$6:$G$1355, Transactions_History!$C$6:$C$1355, "Acquire", Transactions_History!$I$6:$I$1355, Portfolio_History!$F2, Transactions_History!$H$6:$H$1355, "&lt;="&amp;YEAR(Portfolio_History!P$1))-
SUMIFS(Transactions_History!$G$6:$G$1355, Transactions_History!$C$6:$C$1355, "Redeem", Transactions_History!$I$6:$I$1355, Portfolio_History!$F2, Transactions_History!$H$6:$H$1355, "&lt;="&amp;YEAR(Portfolio_History!P$1))</f>
        <v>0</v>
      </c>
      <c r="Q2" s="4">
        <f>SUMIFS(Transactions_History!$G$6:$G$1355, Transactions_History!$C$6:$C$1355, "Acquire", Transactions_History!$I$6:$I$1355, Portfolio_History!$F2, Transactions_History!$H$6:$H$1355, "&lt;="&amp;YEAR(Portfolio_History!Q$1))-
SUMIFS(Transactions_History!$G$6:$G$1355, Transactions_History!$C$6:$C$1355, "Redeem", Transactions_History!$I$6:$I$1355, Portfolio_History!$F2, Transactions_History!$H$6:$H$1355, "&lt;="&amp;YEAR(Portfolio_History!Q$1))</f>
        <v>0</v>
      </c>
      <c r="R2" s="4">
        <f>SUMIFS(Transactions_History!$G$6:$G$1355, Transactions_History!$C$6:$C$1355, "Acquire", Transactions_History!$I$6:$I$1355, Portfolio_History!$F2, Transactions_History!$H$6:$H$1355, "&lt;="&amp;YEAR(Portfolio_History!R$1))-
SUMIFS(Transactions_History!$G$6:$G$1355, Transactions_History!$C$6:$C$1355, "Redeem", Transactions_History!$I$6:$I$1355, Portfolio_History!$F2, Transactions_History!$H$6:$H$1355, "&lt;="&amp;YEAR(Portfolio_History!R$1))</f>
        <v>0</v>
      </c>
      <c r="S2" s="4">
        <f>SUMIFS(Transactions_History!$G$6:$G$1355, Transactions_History!$C$6:$C$1355, "Acquire", Transactions_History!$I$6:$I$1355, Portfolio_History!$F2, Transactions_History!$H$6:$H$1355, "&lt;="&amp;YEAR(Portfolio_History!S$1))-
SUMIFS(Transactions_History!$G$6:$G$1355, Transactions_History!$C$6:$C$1355, "Redeem", Transactions_History!$I$6:$I$1355, Portfolio_History!$F2, Transactions_History!$H$6:$H$1355, "&lt;="&amp;YEAR(Portfolio_History!S$1))</f>
        <v>0</v>
      </c>
      <c r="T2" s="4">
        <f>SUMIFS(Transactions_History!$G$6:$G$1355, Transactions_History!$C$6:$C$1355, "Acquire", Transactions_History!$I$6:$I$1355, Portfolio_History!$F2, Transactions_History!$H$6:$H$1355, "&lt;="&amp;YEAR(Portfolio_History!T$1))-
SUMIFS(Transactions_History!$G$6:$G$1355, Transactions_History!$C$6:$C$1355, "Redeem", Transactions_History!$I$6:$I$1355, Portfolio_History!$F2, Transactions_History!$H$6:$H$1355, "&lt;="&amp;YEAR(Portfolio_History!T$1))</f>
        <v>0</v>
      </c>
      <c r="U2" s="4">
        <f>SUMIFS(Transactions_History!$G$6:$G$1355, Transactions_History!$C$6:$C$1355, "Acquire", Transactions_History!$I$6:$I$1355, Portfolio_History!$F2, Transactions_History!$H$6:$H$1355, "&lt;="&amp;YEAR(Portfolio_History!U$1))-
SUMIFS(Transactions_History!$G$6:$G$1355, Transactions_History!$C$6:$C$1355, "Redeem", Transactions_History!$I$6:$I$1355, Portfolio_History!$F2, Transactions_History!$H$6:$H$1355, "&lt;="&amp;YEAR(Portfolio_History!U$1))</f>
        <v>0</v>
      </c>
      <c r="V2" s="4">
        <f>SUMIFS(Transactions_History!$G$6:$G$1355, Transactions_History!$C$6:$C$1355, "Acquire", Transactions_History!$I$6:$I$1355, Portfolio_History!$F2, Transactions_History!$H$6:$H$1355, "&lt;="&amp;YEAR(Portfolio_History!V$1))-
SUMIFS(Transactions_History!$G$6:$G$1355, Transactions_History!$C$6:$C$1355, "Redeem", Transactions_History!$I$6:$I$1355, Portfolio_History!$F2, Transactions_History!$H$6:$H$1355, "&lt;="&amp;YEAR(Portfolio_History!V$1))</f>
        <v>0</v>
      </c>
      <c r="W2" s="4">
        <f>SUMIFS(Transactions_History!$G$6:$G$1355, Transactions_History!$C$6:$C$1355, "Acquire", Transactions_History!$I$6:$I$1355, Portfolio_History!$F2, Transactions_History!$H$6:$H$1355, "&lt;="&amp;YEAR(Portfolio_History!W$1))-
SUMIFS(Transactions_History!$G$6:$G$1355, Transactions_History!$C$6:$C$1355, "Redeem", Transactions_History!$I$6:$I$1355, Portfolio_History!$F2, Transactions_History!$H$6:$H$1355, "&lt;="&amp;YEAR(Portfolio_History!W$1))</f>
        <v>0</v>
      </c>
      <c r="X2" s="4">
        <f>SUMIFS(Transactions_History!$G$6:$G$1355, Transactions_History!$C$6:$C$1355, "Acquire", Transactions_History!$I$6:$I$1355, Portfolio_History!$F2, Transactions_History!$H$6:$H$1355, "&lt;="&amp;YEAR(Portfolio_History!X$1))-
SUMIFS(Transactions_History!$G$6:$G$1355, Transactions_History!$C$6:$C$1355, "Redeem", Transactions_History!$I$6:$I$1355, Portfolio_History!$F2, Transactions_History!$H$6:$H$1355, "&lt;="&amp;YEAR(Portfolio_History!X$1))</f>
        <v>0</v>
      </c>
      <c r="Y2" s="4">
        <f>SUMIFS(Transactions_History!$G$6:$G$1355, Transactions_History!$C$6:$C$1355, "Acquire", Transactions_History!$I$6:$I$1355, Portfolio_History!$F2, Transactions_History!$H$6:$H$1355, "&lt;="&amp;YEAR(Portfolio_History!Y$1))-
SUMIFS(Transactions_History!$G$6:$G$1355, Transactions_History!$C$6:$C$1355, "Redeem", Transactions_History!$I$6:$I$1355, Portfolio_History!$F2, Transactions_History!$H$6:$H$1355, "&lt;="&amp;YEAR(Portfolio_History!Y$1))</f>
        <v>0</v>
      </c>
    </row>
    <row r="3" spans="1:25" x14ac:dyDescent="0.35">
      <c r="A3" s="172" t="s">
        <v>34</v>
      </c>
      <c r="B3" s="172">
        <v>1.5</v>
      </c>
      <c r="C3" s="172">
        <v>2022</v>
      </c>
      <c r="D3" s="173">
        <v>44531</v>
      </c>
      <c r="E3" s="63">
        <v>2022</v>
      </c>
      <c r="F3" s="170" t="str">
        <f t="shared" si="1"/>
        <v>SI certificates_1.5_2022</v>
      </c>
      <c r="G3" s="4">
        <f>SUMIFS(Transactions_History!$G$6:$G$1355, Transactions_History!$C$6:$C$1355, "Acquire", Transactions_History!$I$6:$I$1355, Portfolio_History!$F3, Transactions_History!$H$6:$H$1355, "&lt;="&amp;YEAR(Portfolio_History!G$1))-
SUMIFS(Transactions_History!$G$6:$G$1355, Transactions_History!$C$6:$C$1355, "Redeem", Transactions_History!$I$6:$I$1355, Portfolio_History!$F3, Transactions_History!$H$6:$H$1355, "&lt;="&amp;YEAR(Portfolio_History!G$1))</f>
        <v>0</v>
      </c>
      <c r="H3" s="4">
        <f>SUMIFS(Transactions_History!$G$6:$G$1355, Transactions_History!$C$6:$C$1355, "Acquire", Transactions_History!$I$6:$I$1355, Portfolio_History!$F3, Transactions_History!$H$6:$H$1355, "&lt;="&amp;YEAR(Portfolio_History!H$1))-
SUMIFS(Transactions_History!$G$6:$G$1355, Transactions_History!$C$6:$C$1355, "Redeem", Transactions_History!$I$6:$I$1355, Portfolio_History!$F3, Transactions_History!$H$6:$H$1355, "&lt;="&amp;YEAR(Portfolio_History!H$1))</f>
        <v>61595952</v>
      </c>
      <c r="I3" s="4">
        <f>SUMIFS(Transactions_History!$G$6:$G$1355, Transactions_History!$C$6:$C$1355, "Acquire", Transactions_History!$I$6:$I$1355, Portfolio_History!$F3, Transactions_History!$H$6:$H$1355, "&lt;="&amp;YEAR(Portfolio_History!I$1))-
SUMIFS(Transactions_History!$G$6:$G$1355, Transactions_History!$C$6:$C$1355, "Redeem", Transactions_History!$I$6:$I$1355, Portfolio_History!$F3, Transactions_History!$H$6:$H$1355, "&lt;="&amp;YEAR(Portfolio_History!I$1))</f>
        <v>0</v>
      </c>
      <c r="J3" s="4">
        <f>SUMIFS(Transactions_History!$G$6:$G$1355, Transactions_History!$C$6:$C$1355, "Acquire", Transactions_History!$I$6:$I$1355, Portfolio_History!$F3, Transactions_History!$H$6:$H$1355, "&lt;="&amp;YEAR(Portfolio_History!J$1))-
SUMIFS(Transactions_History!$G$6:$G$1355, Transactions_History!$C$6:$C$1355, "Redeem", Transactions_History!$I$6:$I$1355, Portfolio_History!$F3, Transactions_History!$H$6:$H$1355, "&lt;="&amp;YEAR(Portfolio_History!J$1))</f>
        <v>0</v>
      </c>
      <c r="K3" s="4">
        <f>SUMIFS(Transactions_History!$G$6:$G$1355, Transactions_History!$C$6:$C$1355, "Acquire", Transactions_History!$I$6:$I$1355, Portfolio_History!$F3, Transactions_History!$H$6:$H$1355, "&lt;="&amp;YEAR(Portfolio_History!K$1))-
SUMIFS(Transactions_History!$G$6:$G$1355, Transactions_History!$C$6:$C$1355, "Redeem", Transactions_History!$I$6:$I$1355, Portfolio_History!$F3, Transactions_History!$H$6:$H$1355, "&lt;="&amp;YEAR(Portfolio_History!K$1))</f>
        <v>0</v>
      </c>
      <c r="L3" s="4">
        <f>SUMIFS(Transactions_History!$G$6:$G$1355, Transactions_History!$C$6:$C$1355, "Acquire", Transactions_History!$I$6:$I$1355, Portfolio_History!$F3, Transactions_History!$H$6:$H$1355, "&lt;="&amp;YEAR(Portfolio_History!L$1))-
SUMIFS(Transactions_History!$G$6:$G$1355, Transactions_History!$C$6:$C$1355, "Redeem", Transactions_History!$I$6:$I$1355, Portfolio_History!$F3, Transactions_History!$H$6:$H$1355, "&lt;="&amp;YEAR(Portfolio_History!L$1))</f>
        <v>0</v>
      </c>
      <c r="M3" s="4">
        <f>SUMIFS(Transactions_History!$G$6:$G$1355, Transactions_History!$C$6:$C$1355, "Acquire", Transactions_History!$I$6:$I$1355, Portfolio_History!$F3, Transactions_History!$H$6:$H$1355, "&lt;="&amp;YEAR(Portfolio_History!M$1))-
SUMIFS(Transactions_History!$G$6:$G$1355, Transactions_History!$C$6:$C$1355, "Redeem", Transactions_History!$I$6:$I$1355, Portfolio_History!$F3, Transactions_History!$H$6:$H$1355, "&lt;="&amp;YEAR(Portfolio_History!M$1))</f>
        <v>0</v>
      </c>
      <c r="N3" s="4">
        <f>SUMIFS(Transactions_History!$G$6:$G$1355, Transactions_History!$C$6:$C$1355, "Acquire", Transactions_History!$I$6:$I$1355, Portfolio_History!$F3, Transactions_History!$H$6:$H$1355, "&lt;="&amp;YEAR(Portfolio_History!N$1))-
SUMIFS(Transactions_History!$G$6:$G$1355, Transactions_History!$C$6:$C$1355, "Redeem", Transactions_History!$I$6:$I$1355, Portfolio_History!$F3, Transactions_History!$H$6:$H$1355, "&lt;="&amp;YEAR(Portfolio_History!N$1))</f>
        <v>0</v>
      </c>
      <c r="O3" s="4">
        <f>SUMIFS(Transactions_History!$G$6:$G$1355, Transactions_History!$C$6:$C$1355, "Acquire", Transactions_History!$I$6:$I$1355, Portfolio_History!$F3, Transactions_History!$H$6:$H$1355, "&lt;="&amp;YEAR(Portfolio_History!O$1))-
SUMIFS(Transactions_History!$G$6:$G$1355, Transactions_History!$C$6:$C$1355, "Redeem", Transactions_History!$I$6:$I$1355, Portfolio_History!$F3, Transactions_History!$H$6:$H$1355, "&lt;="&amp;YEAR(Portfolio_History!O$1))</f>
        <v>0</v>
      </c>
      <c r="P3" s="4">
        <f>SUMIFS(Transactions_History!$G$6:$G$1355, Transactions_History!$C$6:$C$1355, "Acquire", Transactions_History!$I$6:$I$1355, Portfolio_History!$F3, Transactions_History!$H$6:$H$1355, "&lt;="&amp;YEAR(Portfolio_History!P$1))-
SUMIFS(Transactions_History!$G$6:$G$1355, Transactions_History!$C$6:$C$1355, "Redeem", Transactions_History!$I$6:$I$1355, Portfolio_History!$F3, Transactions_History!$H$6:$H$1355, "&lt;="&amp;YEAR(Portfolio_History!P$1))</f>
        <v>0</v>
      </c>
      <c r="Q3" s="4">
        <f>SUMIFS(Transactions_History!$G$6:$G$1355, Transactions_History!$C$6:$C$1355, "Acquire", Transactions_History!$I$6:$I$1355, Portfolio_History!$F3, Transactions_History!$H$6:$H$1355, "&lt;="&amp;YEAR(Portfolio_History!Q$1))-
SUMIFS(Transactions_History!$G$6:$G$1355, Transactions_History!$C$6:$C$1355, "Redeem", Transactions_History!$I$6:$I$1355, Portfolio_History!$F3, Transactions_History!$H$6:$H$1355, "&lt;="&amp;YEAR(Portfolio_History!Q$1))</f>
        <v>0</v>
      </c>
      <c r="R3" s="4">
        <f>SUMIFS(Transactions_History!$G$6:$G$1355, Transactions_History!$C$6:$C$1355, "Acquire", Transactions_History!$I$6:$I$1355, Portfolio_History!$F3, Transactions_History!$H$6:$H$1355, "&lt;="&amp;YEAR(Portfolio_History!R$1))-
SUMIFS(Transactions_History!$G$6:$G$1355, Transactions_History!$C$6:$C$1355, "Redeem", Transactions_History!$I$6:$I$1355, Portfolio_History!$F3, Transactions_History!$H$6:$H$1355, "&lt;="&amp;YEAR(Portfolio_History!R$1))</f>
        <v>0</v>
      </c>
      <c r="S3" s="4">
        <f>SUMIFS(Transactions_History!$G$6:$G$1355, Transactions_History!$C$6:$C$1355, "Acquire", Transactions_History!$I$6:$I$1355, Portfolio_History!$F3, Transactions_History!$H$6:$H$1355, "&lt;="&amp;YEAR(Portfolio_History!S$1))-
SUMIFS(Transactions_History!$G$6:$G$1355, Transactions_History!$C$6:$C$1355, "Redeem", Transactions_History!$I$6:$I$1355, Portfolio_History!$F3, Transactions_History!$H$6:$H$1355, "&lt;="&amp;YEAR(Portfolio_History!S$1))</f>
        <v>0</v>
      </c>
      <c r="T3" s="4">
        <f>SUMIFS(Transactions_History!$G$6:$G$1355, Transactions_History!$C$6:$C$1355, "Acquire", Transactions_History!$I$6:$I$1355, Portfolio_History!$F3, Transactions_History!$H$6:$H$1355, "&lt;="&amp;YEAR(Portfolio_History!T$1))-
SUMIFS(Transactions_History!$G$6:$G$1355, Transactions_History!$C$6:$C$1355, "Redeem", Transactions_History!$I$6:$I$1355, Portfolio_History!$F3, Transactions_History!$H$6:$H$1355, "&lt;="&amp;YEAR(Portfolio_History!T$1))</f>
        <v>0</v>
      </c>
      <c r="U3" s="4">
        <f>SUMIFS(Transactions_History!$G$6:$G$1355, Transactions_History!$C$6:$C$1355, "Acquire", Transactions_History!$I$6:$I$1355, Portfolio_History!$F3, Transactions_History!$H$6:$H$1355, "&lt;="&amp;YEAR(Portfolio_History!U$1))-
SUMIFS(Transactions_History!$G$6:$G$1355, Transactions_History!$C$6:$C$1355, "Redeem", Transactions_History!$I$6:$I$1355, Portfolio_History!$F3, Transactions_History!$H$6:$H$1355, "&lt;="&amp;YEAR(Portfolio_History!U$1))</f>
        <v>0</v>
      </c>
      <c r="V3" s="4">
        <f>SUMIFS(Transactions_History!$G$6:$G$1355, Transactions_History!$C$6:$C$1355, "Acquire", Transactions_History!$I$6:$I$1355, Portfolio_History!$F3, Transactions_History!$H$6:$H$1355, "&lt;="&amp;YEAR(Portfolio_History!V$1))-
SUMIFS(Transactions_History!$G$6:$G$1355, Transactions_History!$C$6:$C$1355, "Redeem", Transactions_History!$I$6:$I$1355, Portfolio_History!$F3, Transactions_History!$H$6:$H$1355, "&lt;="&amp;YEAR(Portfolio_History!V$1))</f>
        <v>0</v>
      </c>
      <c r="W3" s="4">
        <f>SUMIFS(Transactions_History!$G$6:$G$1355, Transactions_History!$C$6:$C$1355, "Acquire", Transactions_History!$I$6:$I$1355, Portfolio_History!$F3, Transactions_History!$H$6:$H$1355, "&lt;="&amp;YEAR(Portfolio_History!W$1))-
SUMIFS(Transactions_History!$G$6:$G$1355, Transactions_History!$C$6:$C$1355, "Redeem", Transactions_History!$I$6:$I$1355, Portfolio_History!$F3, Transactions_History!$H$6:$H$1355, "&lt;="&amp;YEAR(Portfolio_History!W$1))</f>
        <v>0</v>
      </c>
      <c r="X3" s="4">
        <f>SUMIFS(Transactions_History!$G$6:$G$1355, Transactions_History!$C$6:$C$1355, "Acquire", Transactions_History!$I$6:$I$1355, Portfolio_History!$F3, Transactions_History!$H$6:$H$1355, "&lt;="&amp;YEAR(Portfolio_History!X$1))-
SUMIFS(Transactions_History!$G$6:$G$1355, Transactions_History!$C$6:$C$1355, "Redeem", Transactions_History!$I$6:$I$1355, Portfolio_History!$F3, Transactions_History!$H$6:$H$1355, "&lt;="&amp;YEAR(Portfolio_History!X$1))</f>
        <v>0</v>
      </c>
      <c r="Y3" s="4">
        <f>SUMIFS(Transactions_History!$G$6:$G$1355, Transactions_History!$C$6:$C$1355, "Acquire", Transactions_History!$I$6:$I$1355, Portfolio_History!$F3, Transactions_History!$H$6:$H$1355, "&lt;="&amp;YEAR(Portfolio_History!Y$1))-
SUMIFS(Transactions_History!$G$6:$G$1355, Transactions_History!$C$6:$C$1355, "Redeem", Transactions_History!$I$6:$I$1355, Portfolio_History!$F3, Transactions_History!$H$6:$H$1355, "&lt;="&amp;YEAR(Portfolio_History!Y$1))</f>
        <v>0</v>
      </c>
    </row>
    <row r="4" spans="1:25" x14ac:dyDescent="0.35">
      <c r="A4" s="172" t="s">
        <v>34</v>
      </c>
      <c r="B4" s="172">
        <v>1.625</v>
      </c>
      <c r="C4" s="172">
        <v>2022</v>
      </c>
      <c r="D4" s="173">
        <v>44501</v>
      </c>
      <c r="E4" s="63">
        <v>2022</v>
      </c>
      <c r="F4" s="170" t="str">
        <f t="shared" si="1"/>
        <v>SI certificates_1.625_2022</v>
      </c>
      <c r="G4" s="4">
        <f>SUMIFS(Transactions_History!$G$6:$G$1355, Transactions_History!$C$6:$C$1355, "Acquire", Transactions_History!$I$6:$I$1355, Portfolio_History!$F4, Transactions_History!$H$6:$H$1355, "&lt;="&amp;YEAR(Portfolio_History!G$1))-
SUMIFS(Transactions_History!$G$6:$G$1355, Transactions_History!$C$6:$C$1355, "Redeem", Transactions_History!$I$6:$I$1355, Portfolio_History!$F4, Transactions_History!$H$6:$H$1355, "&lt;="&amp;YEAR(Portfolio_History!G$1))</f>
        <v>0</v>
      </c>
      <c r="H4" s="4">
        <f>SUMIFS(Transactions_History!$G$6:$G$1355, Transactions_History!$C$6:$C$1355, "Acquire", Transactions_History!$I$6:$I$1355, Portfolio_History!$F4, Transactions_History!$H$6:$H$1355, "&lt;="&amp;YEAR(Portfolio_History!H$1))-
SUMIFS(Transactions_History!$G$6:$G$1355, Transactions_History!$C$6:$C$1355, "Redeem", Transactions_History!$I$6:$I$1355, Portfolio_History!$F4, Transactions_History!$H$6:$H$1355, "&lt;="&amp;YEAR(Portfolio_History!H$1))</f>
        <v>352540</v>
      </c>
      <c r="I4" s="4">
        <f>SUMIFS(Transactions_History!$G$6:$G$1355, Transactions_History!$C$6:$C$1355, "Acquire", Transactions_History!$I$6:$I$1355, Portfolio_History!$F4, Transactions_History!$H$6:$H$1355, "&lt;="&amp;YEAR(Portfolio_History!I$1))-
SUMIFS(Transactions_History!$G$6:$G$1355, Transactions_History!$C$6:$C$1355, "Redeem", Transactions_History!$I$6:$I$1355, Portfolio_History!$F4, Transactions_History!$H$6:$H$1355, "&lt;="&amp;YEAR(Portfolio_History!I$1))</f>
        <v>0</v>
      </c>
      <c r="J4" s="4">
        <f>SUMIFS(Transactions_History!$G$6:$G$1355, Transactions_History!$C$6:$C$1355, "Acquire", Transactions_History!$I$6:$I$1355, Portfolio_History!$F4, Transactions_History!$H$6:$H$1355, "&lt;="&amp;YEAR(Portfolio_History!J$1))-
SUMIFS(Transactions_History!$G$6:$G$1355, Transactions_History!$C$6:$C$1355, "Redeem", Transactions_History!$I$6:$I$1355, Portfolio_History!$F4, Transactions_History!$H$6:$H$1355, "&lt;="&amp;YEAR(Portfolio_History!J$1))</f>
        <v>0</v>
      </c>
      <c r="K4" s="4">
        <f>SUMIFS(Transactions_History!$G$6:$G$1355, Transactions_History!$C$6:$C$1355, "Acquire", Transactions_History!$I$6:$I$1355, Portfolio_History!$F4, Transactions_History!$H$6:$H$1355, "&lt;="&amp;YEAR(Portfolio_History!K$1))-
SUMIFS(Transactions_History!$G$6:$G$1355, Transactions_History!$C$6:$C$1355, "Redeem", Transactions_History!$I$6:$I$1355, Portfolio_History!$F4, Transactions_History!$H$6:$H$1355, "&lt;="&amp;YEAR(Portfolio_History!K$1))</f>
        <v>0</v>
      </c>
      <c r="L4" s="4">
        <f>SUMIFS(Transactions_History!$G$6:$G$1355, Transactions_History!$C$6:$C$1355, "Acquire", Transactions_History!$I$6:$I$1355, Portfolio_History!$F4, Transactions_History!$H$6:$H$1355, "&lt;="&amp;YEAR(Portfolio_History!L$1))-
SUMIFS(Transactions_History!$G$6:$G$1355, Transactions_History!$C$6:$C$1355, "Redeem", Transactions_History!$I$6:$I$1355, Portfolio_History!$F4, Transactions_History!$H$6:$H$1355, "&lt;="&amp;YEAR(Portfolio_History!L$1))</f>
        <v>0</v>
      </c>
      <c r="M4" s="4">
        <f>SUMIFS(Transactions_History!$G$6:$G$1355, Transactions_History!$C$6:$C$1355, "Acquire", Transactions_History!$I$6:$I$1355, Portfolio_History!$F4, Transactions_History!$H$6:$H$1355, "&lt;="&amp;YEAR(Portfolio_History!M$1))-
SUMIFS(Transactions_History!$G$6:$G$1355, Transactions_History!$C$6:$C$1355, "Redeem", Transactions_History!$I$6:$I$1355, Portfolio_History!$F4, Transactions_History!$H$6:$H$1355, "&lt;="&amp;YEAR(Portfolio_History!M$1))</f>
        <v>0</v>
      </c>
      <c r="N4" s="4">
        <f>SUMIFS(Transactions_History!$G$6:$G$1355, Transactions_History!$C$6:$C$1355, "Acquire", Transactions_History!$I$6:$I$1355, Portfolio_History!$F4, Transactions_History!$H$6:$H$1355, "&lt;="&amp;YEAR(Portfolio_History!N$1))-
SUMIFS(Transactions_History!$G$6:$G$1355, Transactions_History!$C$6:$C$1355, "Redeem", Transactions_History!$I$6:$I$1355, Portfolio_History!$F4, Transactions_History!$H$6:$H$1355, "&lt;="&amp;YEAR(Portfolio_History!N$1))</f>
        <v>0</v>
      </c>
      <c r="O4" s="4">
        <f>SUMIFS(Transactions_History!$G$6:$G$1355, Transactions_History!$C$6:$C$1355, "Acquire", Transactions_History!$I$6:$I$1355, Portfolio_History!$F4, Transactions_History!$H$6:$H$1355, "&lt;="&amp;YEAR(Portfolio_History!O$1))-
SUMIFS(Transactions_History!$G$6:$G$1355, Transactions_History!$C$6:$C$1355, "Redeem", Transactions_History!$I$6:$I$1355, Portfolio_History!$F4, Transactions_History!$H$6:$H$1355, "&lt;="&amp;YEAR(Portfolio_History!O$1))</f>
        <v>0</v>
      </c>
      <c r="P4" s="4">
        <f>SUMIFS(Transactions_History!$G$6:$G$1355, Transactions_History!$C$6:$C$1355, "Acquire", Transactions_History!$I$6:$I$1355, Portfolio_History!$F4, Transactions_History!$H$6:$H$1355, "&lt;="&amp;YEAR(Portfolio_History!P$1))-
SUMIFS(Transactions_History!$G$6:$G$1355, Transactions_History!$C$6:$C$1355, "Redeem", Transactions_History!$I$6:$I$1355, Portfolio_History!$F4, Transactions_History!$H$6:$H$1355, "&lt;="&amp;YEAR(Portfolio_History!P$1))</f>
        <v>0</v>
      </c>
      <c r="Q4" s="4">
        <f>SUMIFS(Transactions_History!$G$6:$G$1355, Transactions_History!$C$6:$C$1355, "Acquire", Transactions_History!$I$6:$I$1355, Portfolio_History!$F4, Transactions_History!$H$6:$H$1355, "&lt;="&amp;YEAR(Portfolio_History!Q$1))-
SUMIFS(Transactions_History!$G$6:$G$1355, Transactions_History!$C$6:$C$1355, "Redeem", Transactions_History!$I$6:$I$1355, Portfolio_History!$F4, Transactions_History!$H$6:$H$1355, "&lt;="&amp;YEAR(Portfolio_History!Q$1))</f>
        <v>0</v>
      </c>
      <c r="R4" s="4">
        <f>SUMIFS(Transactions_History!$G$6:$G$1355, Transactions_History!$C$6:$C$1355, "Acquire", Transactions_History!$I$6:$I$1355, Portfolio_History!$F4, Transactions_History!$H$6:$H$1355, "&lt;="&amp;YEAR(Portfolio_History!R$1))-
SUMIFS(Transactions_History!$G$6:$G$1355, Transactions_History!$C$6:$C$1355, "Redeem", Transactions_History!$I$6:$I$1355, Portfolio_History!$F4, Transactions_History!$H$6:$H$1355, "&lt;="&amp;YEAR(Portfolio_History!R$1))</f>
        <v>0</v>
      </c>
      <c r="S4" s="4">
        <f>SUMIFS(Transactions_History!$G$6:$G$1355, Transactions_History!$C$6:$C$1355, "Acquire", Transactions_History!$I$6:$I$1355, Portfolio_History!$F4, Transactions_History!$H$6:$H$1355, "&lt;="&amp;YEAR(Portfolio_History!S$1))-
SUMIFS(Transactions_History!$G$6:$G$1355, Transactions_History!$C$6:$C$1355, "Redeem", Transactions_History!$I$6:$I$1355, Portfolio_History!$F4, Transactions_History!$H$6:$H$1355, "&lt;="&amp;YEAR(Portfolio_History!S$1))</f>
        <v>0</v>
      </c>
      <c r="T4" s="4">
        <f>SUMIFS(Transactions_History!$G$6:$G$1355, Transactions_History!$C$6:$C$1355, "Acquire", Transactions_History!$I$6:$I$1355, Portfolio_History!$F4, Transactions_History!$H$6:$H$1355, "&lt;="&amp;YEAR(Portfolio_History!T$1))-
SUMIFS(Transactions_History!$G$6:$G$1355, Transactions_History!$C$6:$C$1355, "Redeem", Transactions_History!$I$6:$I$1355, Portfolio_History!$F4, Transactions_History!$H$6:$H$1355, "&lt;="&amp;YEAR(Portfolio_History!T$1))</f>
        <v>0</v>
      </c>
      <c r="U4" s="4">
        <f>SUMIFS(Transactions_History!$G$6:$G$1355, Transactions_History!$C$6:$C$1355, "Acquire", Transactions_History!$I$6:$I$1355, Portfolio_History!$F4, Transactions_History!$H$6:$H$1355, "&lt;="&amp;YEAR(Portfolio_History!U$1))-
SUMIFS(Transactions_History!$G$6:$G$1355, Transactions_History!$C$6:$C$1355, "Redeem", Transactions_History!$I$6:$I$1355, Portfolio_History!$F4, Transactions_History!$H$6:$H$1355, "&lt;="&amp;YEAR(Portfolio_History!U$1))</f>
        <v>0</v>
      </c>
      <c r="V4" s="4">
        <f>SUMIFS(Transactions_History!$G$6:$G$1355, Transactions_History!$C$6:$C$1355, "Acquire", Transactions_History!$I$6:$I$1355, Portfolio_History!$F4, Transactions_History!$H$6:$H$1355, "&lt;="&amp;YEAR(Portfolio_History!V$1))-
SUMIFS(Transactions_History!$G$6:$G$1355, Transactions_History!$C$6:$C$1355, "Redeem", Transactions_History!$I$6:$I$1355, Portfolio_History!$F4, Transactions_History!$H$6:$H$1355, "&lt;="&amp;YEAR(Portfolio_History!V$1))</f>
        <v>0</v>
      </c>
      <c r="W4" s="4">
        <f>SUMIFS(Transactions_History!$G$6:$G$1355, Transactions_History!$C$6:$C$1355, "Acquire", Transactions_History!$I$6:$I$1355, Portfolio_History!$F4, Transactions_History!$H$6:$H$1355, "&lt;="&amp;YEAR(Portfolio_History!W$1))-
SUMIFS(Transactions_History!$G$6:$G$1355, Transactions_History!$C$6:$C$1355, "Redeem", Transactions_History!$I$6:$I$1355, Portfolio_History!$F4, Transactions_History!$H$6:$H$1355, "&lt;="&amp;YEAR(Portfolio_History!W$1))</f>
        <v>0</v>
      </c>
      <c r="X4" s="4">
        <f>SUMIFS(Transactions_History!$G$6:$G$1355, Transactions_History!$C$6:$C$1355, "Acquire", Transactions_History!$I$6:$I$1355, Portfolio_History!$F4, Transactions_History!$H$6:$H$1355, "&lt;="&amp;YEAR(Portfolio_History!X$1))-
SUMIFS(Transactions_History!$G$6:$G$1355, Transactions_History!$C$6:$C$1355, "Redeem", Transactions_History!$I$6:$I$1355, Portfolio_History!$F4, Transactions_History!$H$6:$H$1355, "&lt;="&amp;YEAR(Portfolio_History!X$1))</f>
        <v>0</v>
      </c>
      <c r="Y4" s="4">
        <f>SUMIFS(Transactions_History!$G$6:$G$1355, Transactions_History!$C$6:$C$1355, "Acquire", Transactions_History!$I$6:$I$1355, Portfolio_History!$F4, Transactions_History!$H$6:$H$1355, "&lt;="&amp;YEAR(Portfolio_History!Y$1))-
SUMIFS(Transactions_History!$G$6:$G$1355, Transactions_History!$C$6:$C$1355, "Redeem", Transactions_History!$I$6:$I$1355, Portfolio_History!$F4, Transactions_History!$H$6:$H$1355, "&lt;="&amp;YEAR(Portfolio_History!Y$1))</f>
        <v>0</v>
      </c>
    </row>
    <row r="5" spans="1:25" x14ac:dyDescent="0.35">
      <c r="A5" s="172" t="s">
        <v>34</v>
      </c>
      <c r="B5" s="172">
        <v>1.875</v>
      </c>
      <c r="C5" s="172">
        <v>2022</v>
      </c>
      <c r="D5" s="173">
        <v>44593</v>
      </c>
      <c r="E5" s="63">
        <v>2022</v>
      </c>
      <c r="F5" s="170" t="str">
        <f t="shared" si="1"/>
        <v>SI certificates_1.875_2022</v>
      </c>
      <c r="G5" s="4">
        <f>SUMIFS(Transactions_History!$G$6:$G$1355, Transactions_History!$C$6:$C$1355, "Acquire", Transactions_History!$I$6:$I$1355, Portfolio_History!$F5, Transactions_History!$H$6:$H$1355, "&lt;="&amp;YEAR(Portfolio_History!G$1))-
SUMIFS(Transactions_History!$G$6:$G$1355, Transactions_History!$C$6:$C$1355, "Redeem", Transactions_History!$I$6:$I$1355, Portfolio_History!$F5, Transactions_History!$H$6:$H$1355, "&lt;="&amp;YEAR(Portfolio_History!G$1))</f>
        <v>0</v>
      </c>
      <c r="H5" s="4">
        <f>SUMIFS(Transactions_History!$G$6:$G$1355, Transactions_History!$C$6:$C$1355, "Acquire", Transactions_History!$I$6:$I$1355, Portfolio_History!$F5, Transactions_History!$H$6:$H$1355, "&lt;="&amp;YEAR(Portfolio_History!H$1))-
SUMIFS(Transactions_History!$G$6:$G$1355, Transactions_History!$C$6:$C$1355, "Redeem", Transactions_History!$I$6:$I$1355, Portfolio_History!$F5, Transactions_History!$H$6:$H$1355, "&lt;="&amp;YEAR(Portfolio_History!H$1))</f>
        <v>0</v>
      </c>
      <c r="I5" s="4">
        <f>SUMIFS(Transactions_History!$G$6:$G$1355, Transactions_History!$C$6:$C$1355, "Acquire", Transactions_History!$I$6:$I$1355, Portfolio_History!$F5, Transactions_History!$H$6:$H$1355, "&lt;="&amp;YEAR(Portfolio_History!I$1))-
SUMIFS(Transactions_History!$G$6:$G$1355, Transactions_History!$C$6:$C$1355, "Redeem", Transactions_History!$I$6:$I$1355, Portfolio_History!$F5, Transactions_History!$H$6:$H$1355, "&lt;="&amp;YEAR(Portfolio_History!I$1))</f>
        <v>0</v>
      </c>
      <c r="J5" s="4">
        <f>SUMIFS(Transactions_History!$G$6:$G$1355, Transactions_History!$C$6:$C$1355, "Acquire", Transactions_History!$I$6:$I$1355, Portfolio_History!$F5, Transactions_History!$H$6:$H$1355, "&lt;="&amp;YEAR(Portfolio_History!J$1))-
SUMIFS(Transactions_History!$G$6:$G$1355, Transactions_History!$C$6:$C$1355, "Redeem", Transactions_History!$I$6:$I$1355, Portfolio_History!$F5, Transactions_History!$H$6:$H$1355, "&lt;="&amp;YEAR(Portfolio_History!J$1))</f>
        <v>0</v>
      </c>
      <c r="K5" s="4">
        <f>SUMIFS(Transactions_History!$G$6:$G$1355, Transactions_History!$C$6:$C$1355, "Acquire", Transactions_History!$I$6:$I$1355, Portfolio_History!$F5, Transactions_History!$H$6:$H$1355, "&lt;="&amp;YEAR(Portfolio_History!K$1))-
SUMIFS(Transactions_History!$G$6:$G$1355, Transactions_History!$C$6:$C$1355, "Redeem", Transactions_History!$I$6:$I$1355, Portfolio_History!$F5, Transactions_History!$H$6:$H$1355, "&lt;="&amp;YEAR(Portfolio_History!K$1))</f>
        <v>0</v>
      </c>
      <c r="L5" s="4">
        <f>SUMIFS(Transactions_History!$G$6:$G$1355, Transactions_History!$C$6:$C$1355, "Acquire", Transactions_History!$I$6:$I$1355, Portfolio_History!$F5, Transactions_History!$H$6:$H$1355, "&lt;="&amp;YEAR(Portfolio_History!L$1))-
SUMIFS(Transactions_History!$G$6:$G$1355, Transactions_History!$C$6:$C$1355, "Redeem", Transactions_History!$I$6:$I$1355, Portfolio_History!$F5, Transactions_History!$H$6:$H$1355, "&lt;="&amp;YEAR(Portfolio_History!L$1))</f>
        <v>0</v>
      </c>
      <c r="M5" s="4">
        <f>SUMIFS(Transactions_History!$G$6:$G$1355, Transactions_History!$C$6:$C$1355, "Acquire", Transactions_History!$I$6:$I$1355, Portfolio_History!$F5, Transactions_History!$H$6:$H$1355, "&lt;="&amp;YEAR(Portfolio_History!M$1))-
SUMIFS(Transactions_History!$G$6:$G$1355, Transactions_History!$C$6:$C$1355, "Redeem", Transactions_History!$I$6:$I$1355, Portfolio_History!$F5, Transactions_History!$H$6:$H$1355, "&lt;="&amp;YEAR(Portfolio_History!M$1))</f>
        <v>0</v>
      </c>
      <c r="N5" s="4">
        <f>SUMIFS(Transactions_History!$G$6:$G$1355, Transactions_History!$C$6:$C$1355, "Acquire", Transactions_History!$I$6:$I$1355, Portfolio_History!$F5, Transactions_History!$H$6:$H$1355, "&lt;="&amp;YEAR(Portfolio_History!N$1))-
SUMIFS(Transactions_History!$G$6:$G$1355, Transactions_History!$C$6:$C$1355, "Redeem", Transactions_History!$I$6:$I$1355, Portfolio_History!$F5, Transactions_History!$H$6:$H$1355, "&lt;="&amp;YEAR(Portfolio_History!N$1))</f>
        <v>0</v>
      </c>
      <c r="O5" s="4">
        <f>SUMIFS(Transactions_History!$G$6:$G$1355, Transactions_History!$C$6:$C$1355, "Acquire", Transactions_History!$I$6:$I$1355, Portfolio_History!$F5, Transactions_History!$H$6:$H$1355, "&lt;="&amp;YEAR(Portfolio_History!O$1))-
SUMIFS(Transactions_History!$G$6:$G$1355, Transactions_History!$C$6:$C$1355, "Redeem", Transactions_History!$I$6:$I$1355, Portfolio_History!$F5, Transactions_History!$H$6:$H$1355, "&lt;="&amp;YEAR(Portfolio_History!O$1))</f>
        <v>0</v>
      </c>
      <c r="P5" s="4">
        <f>SUMIFS(Transactions_History!$G$6:$G$1355, Transactions_History!$C$6:$C$1355, "Acquire", Transactions_History!$I$6:$I$1355, Portfolio_History!$F5, Transactions_History!$H$6:$H$1355, "&lt;="&amp;YEAR(Portfolio_History!P$1))-
SUMIFS(Transactions_History!$G$6:$G$1355, Transactions_History!$C$6:$C$1355, "Redeem", Transactions_History!$I$6:$I$1355, Portfolio_History!$F5, Transactions_History!$H$6:$H$1355, "&lt;="&amp;YEAR(Portfolio_History!P$1))</f>
        <v>0</v>
      </c>
      <c r="Q5" s="4">
        <f>SUMIFS(Transactions_History!$G$6:$G$1355, Transactions_History!$C$6:$C$1355, "Acquire", Transactions_History!$I$6:$I$1355, Portfolio_History!$F5, Transactions_History!$H$6:$H$1355, "&lt;="&amp;YEAR(Portfolio_History!Q$1))-
SUMIFS(Transactions_History!$G$6:$G$1355, Transactions_History!$C$6:$C$1355, "Redeem", Transactions_History!$I$6:$I$1355, Portfolio_History!$F5, Transactions_History!$H$6:$H$1355, "&lt;="&amp;YEAR(Portfolio_History!Q$1))</f>
        <v>0</v>
      </c>
      <c r="R5" s="4">
        <f>SUMIFS(Transactions_History!$G$6:$G$1355, Transactions_History!$C$6:$C$1355, "Acquire", Transactions_History!$I$6:$I$1355, Portfolio_History!$F5, Transactions_History!$H$6:$H$1355, "&lt;="&amp;YEAR(Portfolio_History!R$1))-
SUMIFS(Transactions_History!$G$6:$G$1355, Transactions_History!$C$6:$C$1355, "Redeem", Transactions_History!$I$6:$I$1355, Portfolio_History!$F5, Transactions_History!$H$6:$H$1355, "&lt;="&amp;YEAR(Portfolio_History!R$1))</f>
        <v>0</v>
      </c>
      <c r="S5" s="4">
        <f>SUMIFS(Transactions_History!$G$6:$G$1355, Transactions_History!$C$6:$C$1355, "Acquire", Transactions_History!$I$6:$I$1355, Portfolio_History!$F5, Transactions_History!$H$6:$H$1355, "&lt;="&amp;YEAR(Portfolio_History!S$1))-
SUMIFS(Transactions_History!$G$6:$G$1355, Transactions_History!$C$6:$C$1355, "Redeem", Transactions_History!$I$6:$I$1355, Portfolio_History!$F5, Transactions_History!$H$6:$H$1355, "&lt;="&amp;YEAR(Portfolio_History!S$1))</f>
        <v>0</v>
      </c>
      <c r="T5" s="4">
        <f>SUMIFS(Transactions_History!$G$6:$G$1355, Transactions_History!$C$6:$C$1355, "Acquire", Transactions_History!$I$6:$I$1355, Portfolio_History!$F5, Transactions_History!$H$6:$H$1355, "&lt;="&amp;YEAR(Portfolio_History!T$1))-
SUMIFS(Transactions_History!$G$6:$G$1355, Transactions_History!$C$6:$C$1355, "Redeem", Transactions_History!$I$6:$I$1355, Portfolio_History!$F5, Transactions_History!$H$6:$H$1355, "&lt;="&amp;YEAR(Portfolio_History!T$1))</f>
        <v>0</v>
      </c>
      <c r="U5" s="4">
        <f>SUMIFS(Transactions_History!$G$6:$G$1355, Transactions_History!$C$6:$C$1355, "Acquire", Transactions_History!$I$6:$I$1355, Portfolio_History!$F5, Transactions_History!$H$6:$H$1355, "&lt;="&amp;YEAR(Portfolio_History!U$1))-
SUMIFS(Transactions_History!$G$6:$G$1355, Transactions_History!$C$6:$C$1355, "Redeem", Transactions_History!$I$6:$I$1355, Portfolio_History!$F5, Transactions_History!$H$6:$H$1355, "&lt;="&amp;YEAR(Portfolio_History!U$1))</f>
        <v>0</v>
      </c>
      <c r="V5" s="4">
        <f>SUMIFS(Transactions_History!$G$6:$G$1355, Transactions_History!$C$6:$C$1355, "Acquire", Transactions_History!$I$6:$I$1355, Portfolio_History!$F5, Transactions_History!$H$6:$H$1355, "&lt;="&amp;YEAR(Portfolio_History!V$1))-
SUMIFS(Transactions_History!$G$6:$G$1355, Transactions_History!$C$6:$C$1355, "Redeem", Transactions_History!$I$6:$I$1355, Portfolio_History!$F5, Transactions_History!$H$6:$H$1355, "&lt;="&amp;YEAR(Portfolio_History!V$1))</f>
        <v>0</v>
      </c>
      <c r="W5" s="4">
        <f>SUMIFS(Transactions_History!$G$6:$G$1355, Transactions_History!$C$6:$C$1355, "Acquire", Transactions_History!$I$6:$I$1355, Portfolio_History!$F5, Transactions_History!$H$6:$H$1355, "&lt;="&amp;YEAR(Portfolio_History!W$1))-
SUMIFS(Transactions_History!$G$6:$G$1355, Transactions_History!$C$6:$C$1355, "Redeem", Transactions_History!$I$6:$I$1355, Portfolio_History!$F5, Transactions_History!$H$6:$H$1355, "&lt;="&amp;YEAR(Portfolio_History!W$1))</f>
        <v>0</v>
      </c>
      <c r="X5" s="4">
        <f>SUMIFS(Transactions_History!$G$6:$G$1355, Transactions_History!$C$6:$C$1355, "Acquire", Transactions_History!$I$6:$I$1355, Portfolio_History!$F5, Transactions_History!$H$6:$H$1355, "&lt;="&amp;YEAR(Portfolio_History!X$1))-
SUMIFS(Transactions_History!$G$6:$G$1355, Transactions_History!$C$6:$C$1355, "Redeem", Transactions_History!$I$6:$I$1355, Portfolio_History!$F5, Transactions_History!$H$6:$H$1355, "&lt;="&amp;YEAR(Portfolio_History!X$1))</f>
        <v>0</v>
      </c>
      <c r="Y5" s="4">
        <f>SUMIFS(Transactions_History!$G$6:$G$1355, Transactions_History!$C$6:$C$1355, "Acquire", Transactions_History!$I$6:$I$1355, Portfolio_History!$F5, Transactions_History!$H$6:$H$1355, "&lt;="&amp;YEAR(Portfolio_History!Y$1))-
SUMIFS(Transactions_History!$G$6:$G$1355, Transactions_History!$C$6:$C$1355, "Redeem", Transactions_History!$I$6:$I$1355, Portfolio_History!$F5, Transactions_History!$H$6:$H$1355, "&lt;="&amp;YEAR(Portfolio_History!Y$1))</f>
        <v>0</v>
      </c>
    </row>
    <row r="6" spans="1:25" x14ac:dyDescent="0.35">
      <c r="A6" s="172" t="s">
        <v>39</v>
      </c>
      <c r="B6" s="172">
        <v>5</v>
      </c>
      <c r="C6" s="172">
        <v>2022</v>
      </c>
      <c r="D6" s="173">
        <v>39234</v>
      </c>
      <c r="E6" s="63">
        <v>2022</v>
      </c>
      <c r="F6" s="170" t="str">
        <f t="shared" si="1"/>
        <v>SI bonds_5_2022</v>
      </c>
      <c r="G6" s="4">
        <f>SUMIFS(Transactions_History!$G$6:$G$1355, Transactions_History!$C$6:$C$1355, "Acquire", Transactions_History!$I$6:$I$1355, Portfolio_History!$F6, Transactions_History!$H$6:$H$1355, "&lt;="&amp;YEAR(Portfolio_History!G$1))-
SUMIFS(Transactions_History!$G$6:$G$1355, Transactions_History!$C$6:$C$1355, "Redeem", Transactions_History!$I$6:$I$1355, Portfolio_History!$F6, Transactions_History!$H$6:$H$1355, "&lt;="&amp;YEAR(Portfolio_History!G$1))</f>
        <v>-144660683</v>
      </c>
      <c r="H6" s="4">
        <f>SUMIFS(Transactions_History!$G$6:$G$1355, Transactions_History!$C$6:$C$1355, "Acquire", Transactions_History!$I$6:$I$1355, Portfolio_History!$F6, Transactions_History!$H$6:$H$1355, "&lt;="&amp;YEAR(Portfolio_History!H$1))-
SUMIFS(Transactions_History!$G$6:$G$1355, Transactions_History!$C$6:$C$1355, "Redeem", Transactions_History!$I$6:$I$1355, Portfolio_History!$F6, Transactions_History!$H$6:$H$1355, "&lt;="&amp;YEAR(Portfolio_History!H$1))</f>
        <v>-9109402</v>
      </c>
      <c r="I6" s="4">
        <f>SUMIFS(Transactions_History!$G$6:$G$1355, Transactions_History!$C$6:$C$1355, "Acquire", Transactions_History!$I$6:$I$1355, Portfolio_History!$F6, Transactions_History!$H$6:$H$1355, "&lt;="&amp;YEAR(Portfolio_History!I$1))-
SUMIFS(Transactions_History!$G$6:$G$1355, Transactions_History!$C$6:$C$1355, "Redeem", Transactions_History!$I$6:$I$1355, Portfolio_History!$F6, Transactions_History!$H$6:$H$1355, "&lt;="&amp;YEAR(Portfolio_History!I$1))</f>
        <v>-2910386</v>
      </c>
      <c r="J6" s="4">
        <f>SUMIFS(Transactions_History!$G$6:$G$1355, Transactions_History!$C$6:$C$1355, "Acquire", Transactions_History!$I$6:$I$1355, Portfolio_History!$F6, Transactions_History!$H$6:$H$1355, "&lt;="&amp;YEAR(Portfolio_History!J$1))-
SUMIFS(Transactions_History!$G$6:$G$1355, Transactions_History!$C$6:$C$1355, "Redeem", Transactions_History!$I$6:$I$1355, Portfolio_History!$F6, Transactions_History!$H$6:$H$1355, "&lt;="&amp;YEAR(Portfolio_History!J$1))</f>
        <v>-2910386</v>
      </c>
      <c r="K6" s="4">
        <f>SUMIFS(Transactions_History!$G$6:$G$1355, Transactions_History!$C$6:$C$1355, "Acquire", Transactions_History!$I$6:$I$1355, Portfolio_History!$F6, Transactions_History!$H$6:$H$1355, "&lt;="&amp;YEAR(Portfolio_History!K$1))-
SUMIFS(Transactions_History!$G$6:$G$1355, Transactions_History!$C$6:$C$1355, "Redeem", Transactions_History!$I$6:$I$1355, Portfolio_History!$F6, Transactions_History!$H$6:$H$1355, "&lt;="&amp;YEAR(Portfolio_History!K$1))</f>
        <v>-2910386</v>
      </c>
      <c r="L6" s="4">
        <f>SUMIFS(Transactions_History!$G$6:$G$1355, Transactions_History!$C$6:$C$1355, "Acquire", Transactions_History!$I$6:$I$1355, Portfolio_History!$F6, Transactions_History!$H$6:$H$1355, "&lt;="&amp;YEAR(Portfolio_History!L$1))-
SUMIFS(Transactions_History!$G$6:$G$1355, Transactions_History!$C$6:$C$1355, "Redeem", Transactions_History!$I$6:$I$1355, Portfolio_History!$F6, Transactions_History!$H$6:$H$1355, "&lt;="&amp;YEAR(Portfolio_History!L$1))</f>
        <v>-2910386</v>
      </c>
      <c r="M6" s="4">
        <f>SUMIFS(Transactions_History!$G$6:$G$1355, Transactions_History!$C$6:$C$1355, "Acquire", Transactions_History!$I$6:$I$1355, Portfolio_History!$F6, Transactions_History!$H$6:$H$1355, "&lt;="&amp;YEAR(Portfolio_History!M$1))-
SUMIFS(Transactions_History!$G$6:$G$1355, Transactions_History!$C$6:$C$1355, "Redeem", Transactions_History!$I$6:$I$1355, Portfolio_History!$F6, Transactions_History!$H$6:$H$1355, "&lt;="&amp;YEAR(Portfolio_History!M$1))</f>
        <v>-2910386</v>
      </c>
      <c r="N6" s="4">
        <f>SUMIFS(Transactions_History!$G$6:$G$1355, Transactions_History!$C$6:$C$1355, "Acquire", Transactions_History!$I$6:$I$1355, Portfolio_History!$F6, Transactions_History!$H$6:$H$1355, "&lt;="&amp;YEAR(Portfolio_History!N$1))-
SUMIFS(Transactions_History!$G$6:$G$1355, Transactions_History!$C$6:$C$1355, "Redeem", Transactions_History!$I$6:$I$1355, Portfolio_History!$F6, Transactions_History!$H$6:$H$1355, "&lt;="&amp;YEAR(Portfolio_History!N$1))</f>
        <v>-2627092</v>
      </c>
      <c r="O6" s="4">
        <f>SUMIFS(Transactions_History!$G$6:$G$1355, Transactions_History!$C$6:$C$1355, "Acquire", Transactions_History!$I$6:$I$1355, Portfolio_History!$F6, Transactions_History!$H$6:$H$1355, "&lt;="&amp;YEAR(Portfolio_History!O$1))-
SUMIFS(Transactions_History!$G$6:$G$1355, Transactions_History!$C$6:$C$1355, "Redeem", Transactions_History!$I$6:$I$1355, Portfolio_History!$F6, Transactions_History!$H$6:$H$1355, "&lt;="&amp;YEAR(Portfolio_History!O$1))</f>
        <v>0</v>
      </c>
      <c r="P6" s="4">
        <f>SUMIFS(Transactions_History!$G$6:$G$1355, Transactions_History!$C$6:$C$1355, "Acquire", Transactions_History!$I$6:$I$1355, Portfolio_History!$F6, Transactions_History!$H$6:$H$1355, "&lt;="&amp;YEAR(Portfolio_History!P$1))-
SUMIFS(Transactions_History!$G$6:$G$1355, Transactions_History!$C$6:$C$1355, "Redeem", Transactions_History!$I$6:$I$1355, Portfolio_History!$F6, Transactions_History!$H$6:$H$1355, "&lt;="&amp;YEAR(Portfolio_History!P$1))</f>
        <v>0</v>
      </c>
      <c r="Q6" s="4">
        <f>SUMIFS(Transactions_History!$G$6:$G$1355, Transactions_History!$C$6:$C$1355, "Acquire", Transactions_History!$I$6:$I$1355, Portfolio_History!$F6, Transactions_History!$H$6:$H$1355, "&lt;="&amp;YEAR(Portfolio_History!Q$1))-
SUMIFS(Transactions_History!$G$6:$G$1355, Transactions_History!$C$6:$C$1355, "Redeem", Transactions_History!$I$6:$I$1355, Portfolio_History!$F6, Transactions_History!$H$6:$H$1355, "&lt;="&amp;YEAR(Portfolio_History!Q$1))</f>
        <v>0</v>
      </c>
      <c r="R6" s="4">
        <f>SUMIFS(Transactions_History!$G$6:$G$1355, Transactions_History!$C$6:$C$1355, "Acquire", Transactions_History!$I$6:$I$1355, Portfolio_History!$F6, Transactions_History!$H$6:$H$1355, "&lt;="&amp;YEAR(Portfolio_History!R$1))-
SUMIFS(Transactions_History!$G$6:$G$1355, Transactions_History!$C$6:$C$1355, "Redeem", Transactions_History!$I$6:$I$1355, Portfolio_History!$F6, Transactions_History!$H$6:$H$1355, "&lt;="&amp;YEAR(Portfolio_History!R$1))</f>
        <v>0</v>
      </c>
      <c r="S6" s="4">
        <f>SUMIFS(Transactions_History!$G$6:$G$1355, Transactions_History!$C$6:$C$1355, "Acquire", Transactions_History!$I$6:$I$1355, Portfolio_History!$F6, Transactions_History!$H$6:$H$1355, "&lt;="&amp;YEAR(Portfolio_History!S$1))-
SUMIFS(Transactions_History!$G$6:$G$1355, Transactions_History!$C$6:$C$1355, "Redeem", Transactions_History!$I$6:$I$1355, Portfolio_History!$F6, Transactions_History!$H$6:$H$1355, "&lt;="&amp;YEAR(Portfolio_History!S$1))</f>
        <v>0</v>
      </c>
      <c r="T6" s="4">
        <f>SUMIFS(Transactions_History!$G$6:$G$1355, Transactions_History!$C$6:$C$1355, "Acquire", Transactions_History!$I$6:$I$1355, Portfolio_History!$F6, Transactions_History!$H$6:$H$1355, "&lt;="&amp;YEAR(Portfolio_History!T$1))-
SUMIFS(Transactions_History!$G$6:$G$1355, Transactions_History!$C$6:$C$1355, "Redeem", Transactions_History!$I$6:$I$1355, Portfolio_History!$F6, Transactions_History!$H$6:$H$1355, "&lt;="&amp;YEAR(Portfolio_History!T$1))</f>
        <v>0</v>
      </c>
      <c r="U6" s="4">
        <f>SUMIFS(Transactions_History!$G$6:$G$1355, Transactions_History!$C$6:$C$1355, "Acquire", Transactions_History!$I$6:$I$1355, Portfolio_History!$F6, Transactions_History!$H$6:$H$1355, "&lt;="&amp;YEAR(Portfolio_History!U$1))-
SUMIFS(Transactions_History!$G$6:$G$1355, Transactions_History!$C$6:$C$1355, "Redeem", Transactions_History!$I$6:$I$1355, Portfolio_History!$F6, Transactions_History!$H$6:$H$1355, "&lt;="&amp;YEAR(Portfolio_History!U$1))</f>
        <v>0</v>
      </c>
      <c r="V6" s="4">
        <f>SUMIFS(Transactions_History!$G$6:$G$1355, Transactions_History!$C$6:$C$1355, "Acquire", Transactions_History!$I$6:$I$1355, Portfolio_History!$F6, Transactions_History!$H$6:$H$1355, "&lt;="&amp;YEAR(Portfolio_History!V$1))-
SUMIFS(Transactions_History!$G$6:$G$1355, Transactions_History!$C$6:$C$1355, "Redeem", Transactions_History!$I$6:$I$1355, Portfolio_History!$F6, Transactions_History!$H$6:$H$1355, "&lt;="&amp;YEAR(Portfolio_History!V$1))</f>
        <v>0</v>
      </c>
      <c r="W6" s="4">
        <f>SUMIFS(Transactions_History!$G$6:$G$1355, Transactions_History!$C$6:$C$1355, "Acquire", Transactions_History!$I$6:$I$1355, Portfolio_History!$F6, Transactions_History!$H$6:$H$1355, "&lt;="&amp;YEAR(Portfolio_History!W$1))-
SUMIFS(Transactions_History!$G$6:$G$1355, Transactions_History!$C$6:$C$1355, "Redeem", Transactions_History!$I$6:$I$1355, Portfolio_History!$F6, Transactions_History!$H$6:$H$1355, "&lt;="&amp;YEAR(Portfolio_History!W$1))</f>
        <v>0</v>
      </c>
      <c r="X6" s="4">
        <f>SUMIFS(Transactions_History!$G$6:$G$1355, Transactions_History!$C$6:$C$1355, "Acquire", Transactions_History!$I$6:$I$1355, Portfolio_History!$F6, Transactions_History!$H$6:$H$1355, "&lt;="&amp;YEAR(Portfolio_History!X$1))-
SUMIFS(Transactions_History!$G$6:$G$1355, Transactions_History!$C$6:$C$1355, "Redeem", Transactions_History!$I$6:$I$1355, Portfolio_History!$F6, Transactions_History!$H$6:$H$1355, "&lt;="&amp;YEAR(Portfolio_History!X$1))</f>
        <v>0</v>
      </c>
      <c r="Y6" s="4">
        <f>SUMIFS(Transactions_History!$G$6:$G$1355, Transactions_History!$C$6:$C$1355, "Acquire", Transactions_History!$I$6:$I$1355, Portfolio_History!$F6, Transactions_History!$H$6:$H$1355, "&lt;="&amp;YEAR(Portfolio_History!Y$1))-
SUMIFS(Transactions_History!$G$6:$G$1355, Transactions_History!$C$6:$C$1355, "Redeem", Transactions_History!$I$6:$I$1355, Portfolio_History!$F6, Transactions_History!$H$6:$H$1355, "&lt;="&amp;YEAR(Portfolio_History!Y$1))</f>
        <v>0</v>
      </c>
    </row>
    <row r="7" spans="1:25" x14ac:dyDescent="0.35">
      <c r="A7" s="172" t="s">
        <v>34</v>
      </c>
      <c r="B7" s="172">
        <v>2</v>
      </c>
      <c r="C7" s="172">
        <v>2022</v>
      </c>
      <c r="D7" s="173">
        <v>44621</v>
      </c>
      <c r="E7" s="63">
        <v>2022</v>
      </c>
      <c r="F7" s="170" t="str">
        <f t="shared" si="1"/>
        <v>SI certificates_2_2022</v>
      </c>
      <c r="G7" s="4">
        <f>SUMIFS(Transactions_History!$G$6:$G$1355, Transactions_History!$C$6:$C$1355, "Acquire", Transactions_History!$I$6:$I$1355, Portfolio_History!$F7, Transactions_History!$H$6:$H$1355, "&lt;="&amp;YEAR(Portfolio_History!G$1))-
SUMIFS(Transactions_History!$G$6:$G$1355, Transactions_History!$C$6:$C$1355, "Redeem", Transactions_History!$I$6:$I$1355, Portfolio_History!$F7, Transactions_History!$H$6:$H$1355, "&lt;="&amp;YEAR(Portfolio_History!G$1))</f>
        <v>0</v>
      </c>
      <c r="H7" s="4">
        <f>SUMIFS(Transactions_History!$G$6:$G$1355, Transactions_History!$C$6:$C$1355, "Acquire", Transactions_History!$I$6:$I$1355, Portfolio_History!$F7, Transactions_History!$H$6:$H$1355, "&lt;="&amp;YEAR(Portfolio_History!H$1))-
SUMIFS(Transactions_History!$G$6:$G$1355, Transactions_History!$C$6:$C$1355, "Redeem", Transactions_History!$I$6:$I$1355, Portfolio_History!$F7, Transactions_History!$H$6:$H$1355, "&lt;="&amp;YEAR(Portfolio_History!H$1))</f>
        <v>0</v>
      </c>
      <c r="I7" s="4">
        <f>SUMIFS(Transactions_History!$G$6:$G$1355, Transactions_History!$C$6:$C$1355, "Acquire", Transactions_History!$I$6:$I$1355, Portfolio_History!$F7, Transactions_History!$H$6:$H$1355, "&lt;="&amp;YEAR(Portfolio_History!I$1))-
SUMIFS(Transactions_History!$G$6:$G$1355, Transactions_History!$C$6:$C$1355, "Redeem", Transactions_History!$I$6:$I$1355, Portfolio_History!$F7, Transactions_History!$H$6:$H$1355, "&lt;="&amp;YEAR(Portfolio_History!I$1))</f>
        <v>0</v>
      </c>
      <c r="J7" s="4">
        <f>SUMIFS(Transactions_History!$G$6:$G$1355, Transactions_History!$C$6:$C$1355, "Acquire", Transactions_History!$I$6:$I$1355, Portfolio_History!$F7, Transactions_History!$H$6:$H$1355, "&lt;="&amp;YEAR(Portfolio_History!J$1))-
SUMIFS(Transactions_History!$G$6:$G$1355, Transactions_History!$C$6:$C$1355, "Redeem", Transactions_History!$I$6:$I$1355, Portfolio_History!$F7, Transactions_History!$H$6:$H$1355, "&lt;="&amp;YEAR(Portfolio_History!J$1))</f>
        <v>0</v>
      </c>
      <c r="K7" s="4">
        <f>SUMIFS(Transactions_History!$G$6:$G$1355, Transactions_History!$C$6:$C$1355, "Acquire", Transactions_History!$I$6:$I$1355, Portfolio_History!$F7, Transactions_History!$H$6:$H$1355, "&lt;="&amp;YEAR(Portfolio_History!K$1))-
SUMIFS(Transactions_History!$G$6:$G$1355, Transactions_History!$C$6:$C$1355, "Redeem", Transactions_History!$I$6:$I$1355, Portfolio_History!$F7, Transactions_History!$H$6:$H$1355, "&lt;="&amp;YEAR(Portfolio_History!K$1))</f>
        <v>0</v>
      </c>
      <c r="L7" s="4">
        <f>SUMIFS(Transactions_History!$G$6:$G$1355, Transactions_History!$C$6:$C$1355, "Acquire", Transactions_History!$I$6:$I$1355, Portfolio_History!$F7, Transactions_History!$H$6:$H$1355, "&lt;="&amp;YEAR(Portfolio_History!L$1))-
SUMIFS(Transactions_History!$G$6:$G$1355, Transactions_History!$C$6:$C$1355, "Redeem", Transactions_History!$I$6:$I$1355, Portfolio_History!$F7, Transactions_History!$H$6:$H$1355, "&lt;="&amp;YEAR(Portfolio_History!L$1))</f>
        <v>0</v>
      </c>
      <c r="M7" s="4">
        <f>SUMIFS(Transactions_History!$G$6:$G$1355, Transactions_History!$C$6:$C$1355, "Acquire", Transactions_History!$I$6:$I$1355, Portfolio_History!$F7, Transactions_History!$H$6:$H$1355, "&lt;="&amp;YEAR(Portfolio_History!M$1))-
SUMIFS(Transactions_History!$G$6:$G$1355, Transactions_History!$C$6:$C$1355, "Redeem", Transactions_History!$I$6:$I$1355, Portfolio_History!$F7, Transactions_History!$H$6:$H$1355, "&lt;="&amp;YEAR(Portfolio_History!M$1))</f>
        <v>0</v>
      </c>
      <c r="N7" s="4">
        <f>SUMIFS(Transactions_History!$G$6:$G$1355, Transactions_History!$C$6:$C$1355, "Acquire", Transactions_History!$I$6:$I$1355, Portfolio_History!$F7, Transactions_History!$H$6:$H$1355, "&lt;="&amp;YEAR(Portfolio_History!N$1))-
SUMIFS(Transactions_History!$G$6:$G$1355, Transactions_History!$C$6:$C$1355, "Redeem", Transactions_History!$I$6:$I$1355, Portfolio_History!$F7, Transactions_History!$H$6:$H$1355, "&lt;="&amp;YEAR(Portfolio_History!N$1))</f>
        <v>0</v>
      </c>
      <c r="O7" s="4">
        <f>SUMIFS(Transactions_History!$G$6:$G$1355, Transactions_History!$C$6:$C$1355, "Acquire", Transactions_History!$I$6:$I$1355, Portfolio_History!$F7, Transactions_History!$H$6:$H$1355, "&lt;="&amp;YEAR(Portfolio_History!O$1))-
SUMIFS(Transactions_History!$G$6:$G$1355, Transactions_History!$C$6:$C$1355, "Redeem", Transactions_History!$I$6:$I$1355, Portfolio_History!$F7, Transactions_History!$H$6:$H$1355, "&lt;="&amp;YEAR(Portfolio_History!O$1))</f>
        <v>0</v>
      </c>
      <c r="P7" s="4">
        <f>SUMIFS(Transactions_History!$G$6:$G$1355, Transactions_History!$C$6:$C$1355, "Acquire", Transactions_History!$I$6:$I$1355, Portfolio_History!$F7, Transactions_History!$H$6:$H$1355, "&lt;="&amp;YEAR(Portfolio_History!P$1))-
SUMIFS(Transactions_History!$G$6:$G$1355, Transactions_History!$C$6:$C$1355, "Redeem", Transactions_History!$I$6:$I$1355, Portfolio_History!$F7, Transactions_History!$H$6:$H$1355, "&lt;="&amp;YEAR(Portfolio_History!P$1))</f>
        <v>0</v>
      </c>
      <c r="Q7" s="4">
        <f>SUMIFS(Transactions_History!$G$6:$G$1355, Transactions_History!$C$6:$C$1355, "Acquire", Transactions_History!$I$6:$I$1355, Portfolio_History!$F7, Transactions_History!$H$6:$H$1355, "&lt;="&amp;YEAR(Portfolio_History!Q$1))-
SUMIFS(Transactions_History!$G$6:$G$1355, Transactions_History!$C$6:$C$1355, "Redeem", Transactions_History!$I$6:$I$1355, Portfolio_History!$F7, Transactions_History!$H$6:$H$1355, "&lt;="&amp;YEAR(Portfolio_History!Q$1))</f>
        <v>0</v>
      </c>
      <c r="R7" s="4">
        <f>SUMIFS(Transactions_History!$G$6:$G$1355, Transactions_History!$C$6:$C$1355, "Acquire", Transactions_History!$I$6:$I$1355, Portfolio_History!$F7, Transactions_History!$H$6:$H$1355, "&lt;="&amp;YEAR(Portfolio_History!R$1))-
SUMIFS(Transactions_History!$G$6:$G$1355, Transactions_History!$C$6:$C$1355, "Redeem", Transactions_History!$I$6:$I$1355, Portfolio_History!$F7, Transactions_History!$H$6:$H$1355, "&lt;="&amp;YEAR(Portfolio_History!R$1))</f>
        <v>0</v>
      </c>
      <c r="S7" s="4">
        <f>SUMIFS(Transactions_History!$G$6:$G$1355, Transactions_History!$C$6:$C$1355, "Acquire", Transactions_History!$I$6:$I$1355, Portfolio_History!$F7, Transactions_History!$H$6:$H$1355, "&lt;="&amp;YEAR(Portfolio_History!S$1))-
SUMIFS(Transactions_History!$G$6:$G$1355, Transactions_History!$C$6:$C$1355, "Redeem", Transactions_History!$I$6:$I$1355, Portfolio_History!$F7, Transactions_History!$H$6:$H$1355, "&lt;="&amp;YEAR(Portfolio_History!S$1))</f>
        <v>0</v>
      </c>
      <c r="T7" s="4">
        <f>SUMIFS(Transactions_History!$G$6:$G$1355, Transactions_History!$C$6:$C$1355, "Acquire", Transactions_History!$I$6:$I$1355, Portfolio_History!$F7, Transactions_History!$H$6:$H$1355, "&lt;="&amp;YEAR(Portfolio_History!T$1))-
SUMIFS(Transactions_History!$G$6:$G$1355, Transactions_History!$C$6:$C$1355, "Redeem", Transactions_History!$I$6:$I$1355, Portfolio_History!$F7, Transactions_History!$H$6:$H$1355, "&lt;="&amp;YEAR(Portfolio_History!T$1))</f>
        <v>0</v>
      </c>
      <c r="U7" s="4">
        <f>SUMIFS(Transactions_History!$G$6:$G$1355, Transactions_History!$C$6:$C$1355, "Acquire", Transactions_History!$I$6:$I$1355, Portfolio_History!$F7, Transactions_History!$H$6:$H$1355, "&lt;="&amp;YEAR(Portfolio_History!U$1))-
SUMIFS(Transactions_History!$G$6:$G$1355, Transactions_History!$C$6:$C$1355, "Redeem", Transactions_History!$I$6:$I$1355, Portfolio_History!$F7, Transactions_History!$H$6:$H$1355, "&lt;="&amp;YEAR(Portfolio_History!U$1))</f>
        <v>0</v>
      </c>
      <c r="V7" s="4">
        <f>SUMIFS(Transactions_History!$G$6:$G$1355, Transactions_History!$C$6:$C$1355, "Acquire", Transactions_History!$I$6:$I$1355, Portfolio_History!$F7, Transactions_History!$H$6:$H$1355, "&lt;="&amp;YEAR(Portfolio_History!V$1))-
SUMIFS(Transactions_History!$G$6:$G$1355, Transactions_History!$C$6:$C$1355, "Redeem", Transactions_History!$I$6:$I$1355, Portfolio_History!$F7, Transactions_History!$H$6:$H$1355, "&lt;="&amp;YEAR(Portfolio_History!V$1))</f>
        <v>0</v>
      </c>
      <c r="W7" s="4">
        <f>SUMIFS(Transactions_History!$G$6:$G$1355, Transactions_History!$C$6:$C$1355, "Acquire", Transactions_History!$I$6:$I$1355, Portfolio_History!$F7, Transactions_History!$H$6:$H$1355, "&lt;="&amp;YEAR(Portfolio_History!W$1))-
SUMIFS(Transactions_History!$G$6:$G$1355, Transactions_History!$C$6:$C$1355, "Redeem", Transactions_History!$I$6:$I$1355, Portfolio_History!$F7, Transactions_History!$H$6:$H$1355, "&lt;="&amp;YEAR(Portfolio_History!W$1))</f>
        <v>0</v>
      </c>
      <c r="X7" s="4">
        <f>SUMIFS(Transactions_History!$G$6:$G$1355, Transactions_History!$C$6:$C$1355, "Acquire", Transactions_History!$I$6:$I$1355, Portfolio_History!$F7, Transactions_History!$H$6:$H$1355, "&lt;="&amp;YEAR(Portfolio_History!X$1))-
SUMIFS(Transactions_History!$G$6:$G$1355, Transactions_History!$C$6:$C$1355, "Redeem", Transactions_History!$I$6:$I$1355, Portfolio_History!$F7, Transactions_History!$H$6:$H$1355, "&lt;="&amp;YEAR(Portfolio_History!X$1))</f>
        <v>0</v>
      </c>
      <c r="Y7" s="4">
        <f>SUMIFS(Transactions_History!$G$6:$G$1355, Transactions_History!$C$6:$C$1355, "Acquire", Transactions_History!$I$6:$I$1355, Portfolio_History!$F7, Transactions_History!$H$6:$H$1355, "&lt;="&amp;YEAR(Portfolio_History!Y$1))-
SUMIFS(Transactions_History!$G$6:$G$1355, Transactions_History!$C$6:$C$1355, "Redeem", Transactions_History!$I$6:$I$1355, Portfolio_History!$F7, Transactions_History!$H$6:$H$1355, "&lt;="&amp;YEAR(Portfolio_History!Y$1))</f>
        <v>0</v>
      </c>
    </row>
    <row r="8" spans="1:25" x14ac:dyDescent="0.35">
      <c r="A8" s="172" t="s">
        <v>34</v>
      </c>
      <c r="B8" s="172">
        <v>2.5</v>
      </c>
      <c r="C8" s="172">
        <v>2022</v>
      </c>
      <c r="D8" s="173">
        <v>44652</v>
      </c>
      <c r="E8" s="63">
        <v>2022</v>
      </c>
      <c r="F8" s="170" t="str">
        <f t="shared" si="1"/>
        <v>SI certificates_2.5_2022</v>
      </c>
      <c r="G8" s="4">
        <f>SUMIFS(Transactions_History!$G$6:$G$1355, Transactions_History!$C$6:$C$1355, "Acquire", Transactions_History!$I$6:$I$1355, Portfolio_History!$F8, Transactions_History!$H$6:$H$1355, "&lt;="&amp;YEAR(Portfolio_History!G$1))-
SUMIFS(Transactions_History!$G$6:$G$1355, Transactions_History!$C$6:$C$1355, "Redeem", Transactions_History!$I$6:$I$1355, Portfolio_History!$F8, Transactions_History!$H$6:$H$1355, "&lt;="&amp;YEAR(Portfolio_History!G$1))</f>
        <v>0</v>
      </c>
      <c r="H8" s="4">
        <f>SUMIFS(Transactions_History!$G$6:$G$1355, Transactions_History!$C$6:$C$1355, "Acquire", Transactions_History!$I$6:$I$1355, Portfolio_History!$F8, Transactions_History!$H$6:$H$1355, "&lt;="&amp;YEAR(Portfolio_History!H$1))-
SUMIFS(Transactions_History!$G$6:$G$1355, Transactions_History!$C$6:$C$1355, "Redeem", Transactions_History!$I$6:$I$1355, Portfolio_History!$F8, Transactions_History!$H$6:$H$1355, "&lt;="&amp;YEAR(Portfolio_History!H$1))</f>
        <v>0</v>
      </c>
      <c r="I8" s="4">
        <f>SUMIFS(Transactions_History!$G$6:$G$1355, Transactions_History!$C$6:$C$1355, "Acquire", Transactions_History!$I$6:$I$1355, Portfolio_History!$F8, Transactions_History!$H$6:$H$1355, "&lt;="&amp;YEAR(Portfolio_History!I$1))-
SUMIFS(Transactions_History!$G$6:$G$1355, Transactions_History!$C$6:$C$1355, "Redeem", Transactions_History!$I$6:$I$1355, Portfolio_History!$F8, Transactions_History!$H$6:$H$1355, "&lt;="&amp;YEAR(Portfolio_History!I$1))</f>
        <v>0</v>
      </c>
      <c r="J8" s="4">
        <f>SUMIFS(Transactions_History!$G$6:$G$1355, Transactions_History!$C$6:$C$1355, "Acquire", Transactions_History!$I$6:$I$1355, Portfolio_History!$F8, Transactions_History!$H$6:$H$1355, "&lt;="&amp;YEAR(Portfolio_History!J$1))-
SUMIFS(Transactions_History!$G$6:$G$1355, Transactions_History!$C$6:$C$1355, "Redeem", Transactions_History!$I$6:$I$1355, Portfolio_History!$F8, Transactions_History!$H$6:$H$1355, "&lt;="&amp;YEAR(Portfolio_History!J$1))</f>
        <v>0</v>
      </c>
      <c r="K8" s="4">
        <f>SUMIFS(Transactions_History!$G$6:$G$1355, Transactions_History!$C$6:$C$1355, "Acquire", Transactions_History!$I$6:$I$1355, Portfolio_History!$F8, Transactions_History!$H$6:$H$1355, "&lt;="&amp;YEAR(Portfolio_History!K$1))-
SUMIFS(Transactions_History!$G$6:$G$1355, Transactions_History!$C$6:$C$1355, "Redeem", Transactions_History!$I$6:$I$1355, Portfolio_History!$F8, Transactions_History!$H$6:$H$1355, "&lt;="&amp;YEAR(Portfolio_History!K$1))</f>
        <v>0</v>
      </c>
      <c r="L8" s="4">
        <f>SUMIFS(Transactions_History!$G$6:$G$1355, Transactions_History!$C$6:$C$1355, "Acquire", Transactions_History!$I$6:$I$1355, Portfolio_History!$F8, Transactions_History!$H$6:$H$1355, "&lt;="&amp;YEAR(Portfolio_History!L$1))-
SUMIFS(Transactions_History!$G$6:$G$1355, Transactions_History!$C$6:$C$1355, "Redeem", Transactions_History!$I$6:$I$1355, Portfolio_History!$F8, Transactions_History!$H$6:$H$1355, "&lt;="&amp;YEAR(Portfolio_History!L$1))</f>
        <v>0</v>
      </c>
      <c r="M8" s="4">
        <f>SUMIFS(Transactions_History!$G$6:$G$1355, Transactions_History!$C$6:$C$1355, "Acquire", Transactions_History!$I$6:$I$1355, Portfolio_History!$F8, Transactions_History!$H$6:$H$1355, "&lt;="&amp;YEAR(Portfolio_History!M$1))-
SUMIFS(Transactions_History!$G$6:$G$1355, Transactions_History!$C$6:$C$1355, "Redeem", Transactions_History!$I$6:$I$1355, Portfolio_History!$F8, Transactions_History!$H$6:$H$1355, "&lt;="&amp;YEAR(Portfolio_History!M$1))</f>
        <v>0</v>
      </c>
      <c r="N8" s="4">
        <f>SUMIFS(Transactions_History!$G$6:$G$1355, Transactions_History!$C$6:$C$1355, "Acquire", Transactions_History!$I$6:$I$1355, Portfolio_History!$F8, Transactions_History!$H$6:$H$1355, "&lt;="&amp;YEAR(Portfolio_History!N$1))-
SUMIFS(Transactions_History!$G$6:$G$1355, Transactions_History!$C$6:$C$1355, "Redeem", Transactions_History!$I$6:$I$1355, Portfolio_History!$F8, Transactions_History!$H$6:$H$1355, "&lt;="&amp;YEAR(Portfolio_History!N$1))</f>
        <v>0</v>
      </c>
      <c r="O8" s="4">
        <f>SUMIFS(Transactions_History!$G$6:$G$1355, Transactions_History!$C$6:$C$1355, "Acquire", Transactions_History!$I$6:$I$1355, Portfolio_History!$F8, Transactions_History!$H$6:$H$1355, "&lt;="&amp;YEAR(Portfolio_History!O$1))-
SUMIFS(Transactions_History!$G$6:$G$1355, Transactions_History!$C$6:$C$1355, "Redeem", Transactions_History!$I$6:$I$1355, Portfolio_History!$F8, Transactions_History!$H$6:$H$1355, "&lt;="&amp;YEAR(Portfolio_History!O$1))</f>
        <v>0</v>
      </c>
      <c r="P8" s="4">
        <f>SUMIFS(Transactions_History!$G$6:$G$1355, Transactions_History!$C$6:$C$1355, "Acquire", Transactions_History!$I$6:$I$1355, Portfolio_History!$F8, Transactions_History!$H$6:$H$1355, "&lt;="&amp;YEAR(Portfolio_History!P$1))-
SUMIFS(Transactions_History!$G$6:$G$1355, Transactions_History!$C$6:$C$1355, "Redeem", Transactions_History!$I$6:$I$1355, Portfolio_History!$F8, Transactions_History!$H$6:$H$1355, "&lt;="&amp;YEAR(Portfolio_History!P$1))</f>
        <v>0</v>
      </c>
      <c r="Q8" s="4">
        <f>SUMIFS(Transactions_History!$G$6:$G$1355, Transactions_History!$C$6:$C$1355, "Acquire", Transactions_History!$I$6:$I$1355, Portfolio_History!$F8, Transactions_History!$H$6:$H$1355, "&lt;="&amp;YEAR(Portfolio_History!Q$1))-
SUMIFS(Transactions_History!$G$6:$G$1355, Transactions_History!$C$6:$C$1355, "Redeem", Transactions_History!$I$6:$I$1355, Portfolio_History!$F8, Transactions_History!$H$6:$H$1355, "&lt;="&amp;YEAR(Portfolio_History!Q$1))</f>
        <v>0</v>
      </c>
      <c r="R8" s="4">
        <f>SUMIFS(Transactions_History!$G$6:$G$1355, Transactions_History!$C$6:$C$1355, "Acquire", Transactions_History!$I$6:$I$1355, Portfolio_History!$F8, Transactions_History!$H$6:$H$1355, "&lt;="&amp;YEAR(Portfolio_History!R$1))-
SUMIFS(Transactions_History!$G$6:$G$1355, Transactions_History!$C$6:$C$1355, "Redeem", Transactions_History!$I$6:$I$1355, Portfolio_History!$F8, Transactions_History!$H$6:$H$1355, "&lt;="&amp;YEAR(Portfolio_History!R$1))</f>
        <v>0</v>
      </c>
      <c r="S8" s="4">
        <f>SUMIFS(Transactions_History!$G$6:$G$1355, Transactions_History!$C$6:$C$1355, "Acquire", Transactions_History!$I$6:$I$1355, Portfolio_History!$F8, Transactions_History!$H$6:$H$1355, "&lt;="&amp;YEAR(Portfolio_History!S$1))-
SUMIFS(Transactions_History!$G$6:$G$1355, Transactions_History!$C$6:$C$1355, "Redeem", Transactions_History!$I$6:$I$1355, Portfolio_History!$F8, Transactions_History!$H$6:$H$1355, "&lt;="&amp;YEAR(Portfolio_History!S$1))</f>
        <v>0</v>
      </c>
      <c r="T8" s="4">
        <f>SUMIFS(Transactions_History!$G$6:$G$1355, Transactions_History!$C$6:$C$1355, "Acquire", Transactions_History!$I$6:$I$1355, Portfolio_History!$F8, Transactions_History!$H$6:$H$1355, "&lt;="&amp;YEAR(Portfolio_History!T$1))-
SUMIFS(Transactions_History!$G$6:$G$1355, Transactions_History!$C$6:$C$1355, "Redeem", Transactions_History!$I$6:$I$1355, Portfolio_History!$F8, Transactions_History!$H$6:$H$1355, "&lt;="&amp;YEAR(Portfolio_History!T$1))</f>
        <v>0</v>
      </c>
      <c r="U8" s="4">
        <f>SUMIFS(Transactions_History!$G$6:$G$1355, Transactions_History!$C$6:$C$1355, "Acquire", Transactions_History!$I$6:$I$1355, Portfolio_History!$F8, Transactions_History!$H$6:$H$1355, "&lt;="&amp;YEAR(Portfolio_History!U$1))-
SUMIFS(Transactions_History!$G$6:$G$1355, Transactions_History!$C$6:$C$1355, "Redeem", Transactions_History!$I$6:$I$1355, Portfolio_History!$F8, Transactions_History!$H$6:$H$1355, "&lt;="&amp;YEAR(Portfolio_History!U$1))</f>
        <v>0</v>
      </c>
      <c r="V8" s="4">
        <f>SUMIFS(Transactions_History!$G$6:$G$1355, Transactions_History!$C$6:$C$1355, "Acquire", Transactions_History!$I$6:$I$1355, Portfolio_History!$F8, Transactions_History!$H$6:$H$1355, "&lt;="&amp;YEAR(Portfolio_History!V$1))-
SUMIFS(Transactions_History!$G$6:$G$1355, Transactions_History!$C$6:$C$1355, "Redeem", Transactions_History!$I$6:$I$1355, Portfolio_History!$F8, Transactions_History!$H$6:$H$1355, "&lt;="&amp;YEAR(Portfolio_History!V$1))</f>
        <v>0</v>
      </c>
      <c r="W8" s="4">
        <f>SUMIFS(Transactions_History!$G$6:$G$1355, Transactions_History!$C$6:$C$1355, "Acquire", Transactions_History!$I$6:$I$1355, Portfolio_History!$F8, Transactions_History!$H$6:$H$1355, "&lt;="&amp;YEAR(Portfolio_History!W$1))-
SUMIFS(Transactions_History!$G$6:$G$1355, Transactions_History!$C$6:$C$1355, "Redeem", Transactions_History!$I$6:$I$1355, Portfolio_History!$F8, Transactions_History!$H$6:$H$1355, "&lt;="&amp;YEAR(Portfolio_History!W$1))</f>
        <v>0</v>
      </c>
      <c r="X8" s="4">
        <f>SUMIFS(Transactions_History!$G$6:$G$1355, Transactions_History!$C$6:$C$1355, "Acquire", Transactions_History!$I$6:$I$1355, Portfolio_History!$F8, Transactions_History!$H$6:$H$1355, "&lt;="&amp;YEAR(Portfolio_History!X$1))-
SUMIFS(Transactions_History!$G$6:$G$1355, Transactions_History!$C$6:$C$1355, "Redeem", Transactions_History!$I$6:$I$1355, Portfolio_History!$F8, Transactions_History!$H$6:$H$1355, "&lt;="&amp;YEAR(Portfolio_History!X$1))</f>
        <v>0</v>
      </c>
      <c r="Y8" s="4">
        <f>SUMIFS(Transactions_History!$G$6:$G$1355, Transactions_History!$C$6:$C$1355, "Acquire", Transactions_History!$I$6:$I$1355, Portfolio_History!$F8, Transactions_History!$H$6:$H$1355, "&lt;="&amp;YEAR(Portfolio_History!Y$1))-
SUMIFS(Transactions_History!$G$6:$G$1355, Transactions_History!$C$6:$C$1355, "Redeem", Transactions_History!$I$6:$I$1355, Portfolio_History!$F8, Transactions_History!$H$6:$H$1355, "&lt;="&amp;YEAR(Portfolio_History!Y$1))</f>
        <v>0</v>
      </c>
    </row>
    <row r="9" spans="1:25" x14ac:dyDescent="0.35">
      <c r="A9" s="172" t="s">
        <v>34</v>
      </c>
      <c r="B9" s="172">
        <v>3</v>
      </c>
      <c r="C9" s="172">
        <v>2022</v>
      </c>
      <c r="D9" s="173">
        <v>44682</v>
      </c>
      <c r="E9" s="63">
        <v>2022</v>
      </c>
      <c r="F9" s="170" t="str">
        <f t="shared" si="1"/>
        <v>SI certificates_3_2022</v>
      </c>
      <c r="G9" s="4">
        <f>SUMIFS(Transactions_History!$G$6:$G$1355, Transactions_History!$C$6:$C$1355, "Acquire", Transactions_History!$I$6:$I$1355, Portfolio_History!$F9, Transactions_History!$H$6:$H$1355, "&lt;="&amp;YEAR(Portfolio_History!G$1))-
SUMIFS(Transactions_History!$G$6:$G$1355, Transactions_History!$C$6:$C$1355, "Redeem", Transactions_History!$I$6:$I$1355, Portfolio_History!$F9, Transactions_History!$H$6:$H$1355, "&lt;="&amp;YEAR(Portfolio_History!G$1))</f>
        <v>0</v>
      </c>
      <c r="H9" s="4">
        <f>SUMIFS(Transactions_History!$G$6:$G$1355, Transactions_History!$C$6:$C$1355, "Acquire", Transactions_History!$I$6:$I$1355, Portfolio_History!$F9, Transactions_History!$H$6:$H$1355, "&lt;="&amp;YEAR(Portfolio_History!H$1))-
SUMIFS(Transactions_History!$G$6:$G$1355, Transactions_History!$C$6:$C$1355, "Redeem", Transactions_History!$I$6:$I$1355, Portfolio_History!$F9, Transactions_History!$H$6:$H$1355, "&lt;="&amp;YEAR(Portfolio_History!H$1))</f>
        <v>0</v>
      </c>
      <c r="I9" s="4">
        <f>SUMIFS(Transactions_History!$G$6:$G$1355, Transactions_History!$C$6:$C$1355, "Acquire", Transactions_History!$I$6:$I$1355, Portfolio_History!$F9, Transactions_History!$H$6:$H$1355, "&lt;="&amp;YEAR(Portfolio_History!I$1))-
SUMIFS(Transactions_History!$G$6:$G$1355, Transactions_History!$C$6:$C$1355, "Redeem", Transactions_History!$I$6:$I$1355, Portfolio_History!$F9, Transactions_History!$H$6:$H$1355, "&lt;="&amp;YEAR(Portfolio_History!I$1))</f>
        <v>0</v>
      </c>
      <c r="J9" s="4">
        <f>SUMIFS(Transactions_History!$G$6:$G$1355, Transactions_History!$C$6:$C$1355, "Acquire", Transactions_History!$I$6:$I$1355, Portfolio_History!$F9, Transactions_History!$H$6:$H$1355, "&lt;="&amp;YEAR(Portfolio_History!J$1))-
SUMIFS(Transactions_History!$G$6:$G$1355, Transactions_History!$C$6:$C$1355, "Redeem", Transactions_History!$I$6:$I$1355, Portfolio_History!$F9, Transactions_History!$H$6:$H$1355, "&lt;="&amp;YEAR(Portfolio_History!J$1))</f>
        <v>0</v>
      </c>
      <c r="K9" s="4">
        <f>SUMIFS(Transactions_History!$G$6:$G$1355, Transactions_History!$C$6:$C$1355, "Acquire", Transactions_History!$I$6:$I$1355, Portfolio_History!$F9, Transactions_History!$H$6:$H$1355, "&lt;="&amp;YEAR(Portfolio_History!K$1))-
SUMIFS(Transactions_History!$G$6:$G$1355, Transactions_History!$C$6:$C$1355, "Redeem", Transactions_History!$I$6:$I$1355, Portfolio_History!$F9, Transactions_History!$H$6:$H$1355, "&lt;="&amp;YEAR(Portfolio_History!K$1))</f>
        <v>0</v>
      </c>
      <c r="L9" s="4">
        <f>SUMIFS(Transactions_History!$G$6:$G$1355, Transactions_History!$C$6:$C$1355, "Acquire", Transactions_History!$I$6:$I$1355, Portfolio_History!$F9, Transactions_History!$H$6:$H$1355, "&lt;="&amp;YEAR(Portfolio_History!L$1))-
SUMIFS(Transactions_History!$G$6:$G$1355, Transactions_History!$C$6:$C$1355, "Redeem", Transactions_History!$I$6:$I$1355, Portfolio_History!$F9, Transactions_History!$H$6:$H$1355, "&lt;="&amp;YEAR(Portfolio_History!L$1))</f>
        <v>0</v>
      </c>
      <c r="M9" s="4">
        <f>SUMIFS(Transactions_History!$G$6:$G$1355, Transactions_History!$C$6:$C$1355, "Acquire", Transactions_History!$I$6:$I$1355, Portfolio_History!$F9, Transactions_History!$H$6:$H$1355, "&lt;="&amp;YEAR(Portfolio_History!M$1))-
SUMIFS(Transactions_History!$G$6:$G$1355, Transactions_History!$C$6:$C$1355, "Redeem", Transactions_History!$I$6:$I$1355, Portfolio_History!$F9, Transactions_History!$H$6:$H$1355, "&lt;="&amp;YEAR(Portfolio_History!M$1))</f>
        <v>0</v>
      </c>
      <c r="N9" s="4">
        <f>SUMIFS(Transactions_History!$G$6:$G$1355, Transactions_History!$C$6:$C$1355, "Acquire", Transactions_History!$I$6:$I$1355, Portfolio_History!$F9, Transactions_History!$H$6:$H$1355, "&lt;="&amp;YEAR(Portfolio_History!N$1))-
SUMIFS(Transactions_History!$G$6:$G$1355, Transactions_History!$C$6:$C$1355, "Redeem", Transactions_History!$I$6:$I$1355, Portfolio_History!$F9, Transactions_History!$H$6:$H$1355, "&lt;="&amp;YEAR(Portfolio_History!N$1))</f>
        <v>0</v>
      </c>
      <c r="O9" s="4">
        <f>SUMIFS(Transactions_History!$G$6:$G$1355, Transactions_History!$C$6:$C$1355, "Acquire", Transactions_History!$I$6:$I$1355, Portfolio_History!$F9, Transactions_History!$H$6:$H$1355, "&lt;="&amp;YEAR(Portfolio_History!O$1))-
SUMIFS(Transactions_History!$G$6:$G$1355, Transactions_History!$C$6:$C$1355, "Redeem", Transactions_History!$I$6:$I$1355, Portfolio_History!$F9, Transactions_History!$H$6:$H$1355, "&lt;="&amp;YEAR(Portfolio_History!O$1))</f>
        <v>0</v>
      </c>
      <c r="P9" s="4">
        <f>SUMIFS(Transactions_History!$G$6:$G$1355, Transactions_History!$C$6:$C$1355, "Acquire", Transactions_History!$I$6:$I$1355, Portfolio_History!$F9, Transactions_History!$H$6:$H$1355, "&lt;="&amp;YEAR(Portfolio_History!P$1))-
SUMIFS(Transactions_History!$G$6:$G$1355, Transactions_History!$C$6:$C$1355, "Redeem", Transactions_History!$I$6:$I$1355, Portfolio_History!$F9, Transactions_History!$H$6:$H$1355, "&lt;="&amp;YEAR(Portfolio_History!P$1))</f>
        <v>0</v>
      </c>
      <c r="Q9" s="4">
        <f>SUMIFS(Transactions_History!$G$6:$G$1355, Transactions_History!$C$6:$C$1355, "Acquire", Transactions_History!$I$6:$I$1355, Portfolio_History!$F9, Transactions_History!$H$6:$H$1355, "&lt;="&amp;YEAR(Portfolio_History!Q$1))-
SUMIFS(Transactions_History!$G$6:$G$1355, Transactions_History!$C$6:$C$1355, "Redeem", Transactions_History!$I$6:$I$1355, Portfolio_History!$F9, Transactions_History!$H$6:$H$1355, "&lt;="&amp;YEAR(Portfolio_History!Q$1))</f>
        <v>0</v>
      </c>
      <c r="R9" s="4">
        <f>SUMIFS(Transactions_History!$G$6:$G$1355, Transactions_History!$C$6:$C$1355, "Acquire", Transactions_History!$I$6:$I$1355, Portfolio_History!$F9, Transactions_History!$H$6:$H$1355, "&lt;="&amp;YEAR(Portfolio_History!R$1))-
SUMIFS(Transactions_History!$G$6:$G$1355, Transactions_History!$C$6:$C$1355, "Redeem", Transactions_History!$I$6:$I$1355, Portfolio_History!$F9, Transactions_History!$H$6:$H$1355, "&lt;="&amp;YEAR(Portfolio_History!R$1))</f>
        <v>0</v>
      </c>
      <c r="S9" s="4">
        <f>SUMIFS(Transactions_History!$G$6:$G$1355, Transactions_History!$C$6:$C$1355, "Acquire", Transactions_History!$I$6:$I$1355, Portfolio_History!$F9, Transactions_History!$H$6:$H$1355, "&lt;="&amp;YEAR(Portfolio_History!S$1))-
SUMIFS(Transactions_History!$G$6:$G$1355, Transactions_History!$C$6:$C$1355, "Redeem", Transactions_History!$I$6:$I$1355, Portfolio_History!$F9, Transactions_History!$H$6:$H$1355, "&lt;="&amp;YEAR(Portfolio_History!S$1))</f>
        <v>0</v>
      </c>
      <c r="T9" s="4">
        <f>SUMIFS(Transactions_History!$G$6:$G$1355, Transactions_History!$C$6:$C$1355, "Acquire", Transactions_History!$I$6:$I$1355, Portfolio_History!$F9, Transactions_History!$H$6:$H$1355, "&lt;="&amp;YEAR(Portfolio_History!T$1))-
SUMIFS(Transactions_History!$G$6:$G$1355, Transactions_History!$C$6:$C$1355, "Redeem", Transactions_History!$I$6:$I$1355, Portfolio_History!$F9, Transactions_History!$H$6:$H$1355, "&lt;="&amp;YEAR(Portfolio_History!T$1))</f>
        <v>0</v>
      </c>
      <c r="U9" s="4">
        <f>SUMIFS(Transactions_History!$G$6:$G$1355, Transactions_History!$C$6:$C$1355, "Acquire", Transactions_History!$I$6:$I$1355, Portfolio_History!$F9, Transactions_History!$H$6:$H$1355, "&lt;="&amp;YEAR(Portfolio_History!U$1))-
SUMIFS(Transactions_History!$G$6:$G$1355, Transactions_History!$C$6:$C$1355, "Redeem", Transactions_History!$I$6:$I$1355, Portfolio_History!$F9, Transactions_History!$H$6:$H$1355, "&lt;="&amp;YEAR(Portfolio_History!U$1))</f>
        <v>0</v>
      </c>
      <c r="V9" s="4">
        <f>SUMIFS(Transactions_History!$G$6:$G$1355, Transactions_History!$C$6:$C$1355, "Acquire", Transactions_History!$I$6:$I$1355, Portfolio_History!$F9, Transactions_History!$H$6:$H$1355, "&lt;="&amp;YEAR(Portfolio_History!V$1))-
SUMIFS(Transactions_History!$G$6:$G$1355, Transactions_History!$C$6:$C$1355, "Redeem", Transactions_History!$I$6:$I$1355, Portfolio_History!$F9, Transactions_History!$H$6:$H$1355, "&lt;="&amp;YEAR(Portfolio_History!V$1))</f>
        <v>0</v>
      </c>
      <c r="W9" s="4">
        <f>SUMIFS(Transactions_History!$G$6:$G$1355, Transactions_History!$C$6:$C$1355, "Acquire", Transactions_History!$I$6:$I$1355, Portfolio_History!$F9, Transactions_History!$H$6:$H$1355, "&lt;="&amp;YEAR(Portfolio_History!W$1))-
SUMIFS(Transactions_History!$G$6:$G$1355, Transactions_History!$C$6:$C$1355, "Redeem", Transactions_History!$I$6:$I$1355, Portfolio_History!$F9, Transactions_History!$H$6:$H$1355, "&lt;="&amp;YEAR(Portfolio_History!W$1))</f>
        <v>0</v>
      </c>
      <c r="X9" s="4">
        <f>SUMIFS(Transactions_History!$G$6:$G$1355, Transactions_History!$C$6:$C$1355, "Acquire", Transactions_History!$I$6:$I$1355, Portfolio_History!$F9, Transactions_History!$H$6:$H$1355, "&lt;="&amp;YEAR(Portfolio_History!X$1))-
SUMIFS(Transactions_History!$G$6:$G$1355, Transactions_History!$C$6:$C$1355, "Redeem", Transactions_History!$I$6:$I$1355, Portfolio_History!$F9, Transactions_History!$H$6:$H$1355, "&lt;="&amp;YEAR(Portfolio_History!X$1))</f>
        <v>0</v>
      </c>
      <c r="Y9" s="4">
        <f>SUMIFS(Transactions_History!$G$6:$G$1355, Transactions_History!$C$6:$C$1355, "Acquire", Transactions_History!$I$6:$I$1355, Portfolio_History!$F9, Transactions_History!$H$6:$H$1355, "&lt;="&amp;YEAR(Portfolio_History!Y$1))-
SUMIFS(Transactions_History!$G$6:$G$1355, Transactions_History!$C$6:$C$1355, "Redeem", Transactions_History!$I$6:$I$1355, Portfolio_History!$F9, Transactions_History!$H$6:$H$1355, "&lt;="&amp;YEAR(Portfolio_History!Y$1))</f>
        <v>0</v>
      </c>
    </row>
    <row r="10" spans="1:25" x14ac:dyDescent="0.35">
      <c r="A10" s="172" t="s">
        <v>39</v>
      </c>
      <c r="B10" s="172">
        <v>3</v>
      </c>
      <c r="C10" s="172">
        <v>2023</v>
      </c>
      <c r="D10" s="173">
        <v>44713</v>
      </c>
      <c r="E10" s="63">
        <v>2022</v>
      </c>
      <c r="F10" s="170" t="str">
        <f t="shared" si="1"/>
        <v>SI bonds_3_2023</v>
      </c>
      <c r="G10" s="4">
        <f>SUMIFS(Transactions_History!$G$6:$G$1355, Transactions_History!$C$6:$C$1355, "Acquire", Transactions_History!$I$6:$I$1355, Portfolio_History!$F10, Transactions_History!$H$6:$H$1355, "&lt;="&amp;YEAR(Portfolio_History!G$1))-
SUMIFS(Transactions_History!$G$6:$G$1355, Transactions_History!$C$6:$C$1355, "Redeem", Transactions_History!$I$6:$I$1355, Portfolio_History!$F10, Transactions_History!$H$6:$H$1355, "&lt;="&amp;YEAR(Portfolio_History!G$1))</f>
        <v>0</v>
      </c>
      <c r="H10" s="4">
        <f>SUMIFS(Transactions_History!$G$6:$G$1355, Transactions_History!$C$6:$C$1355, "Acquire", Transactions_History!$I$6:$I$1355, Portfolio_History!$F10, Transactions_History!$H$6:$H$1355, "&lt;="&amp;YEAR(Portfolio_History!H$1))-
SUMIFS(Transactions_History!$G$6:$G$1355, Transactions_History!$C$6:$C$1355, "Redeem", Transactions_History!$I$6:$I$1355, Portfolio_History!$F10, Transactions_History!$H$6:$H$1355, "&lt;="&amp;YEAR(Portfolio_History!H$1))</f>
        <v>0</v>
      </c>
      <c r="I10" s="4">
        <f>SUMIFS(Transactions_History!$G$6:$G$1355, Transactions_History!$C$6:$C$1355, "Acquire", Transactions_History!$I$6:$I$1355, Portfolio_History!$F10, Transactions_History!$H$6:$H$1355, "&lt;="&amp;YEAR(Portfolio_History!I$1))-
SUMIFS(Transactions_History!$G$6:$G$1355, Transactions_History!$C$6:$C$1355, "Redeem", Transactions_History!$I$6:$I$1355, Portfolio_History!$F10, Transactions_History!$H$6:$H$1355, "&lt;="&amp;YEAR(Portfolio_History!I$1))</f>
        <v>0</v>
      </c>
      <c r="J10" s="4">
        <f>SUMIFS(Transactions_History!$G$6:$G$1355, Transactions_History!$C$6:$C$1355, "Acquire", Transactions_History!$I$6:$I$1355, Portfolio_History!$F10, Transactions_History!$H$6:$H$1355, "&lt;="&amp;YEAR(Portfolio_History!J$1))-
SUMIFS(Transactions_History!$G$6:$G$1355, Transactions_History!$C$6:$C$1355, "Redeem", Transactions_History!$I$6:$I$1355, Portfolio_History!$F10, Transactions_History!$H$6:$H$1355, "&lt;="&amp;YEAR(Portfolio_History!J$1))</f>
        <v>0</v>
      </c>
      <c r="K10" s="4">
        <f>SUMIFS(Transactions_History!$G$6:$G$1355, Transactions_History!$C$6:$C$1355, "Acquire", Transactions_History!$I$6:$I$1355, Portfolio_History!$F10, Transactions_History!$H$6:$H$1355, "&lt;="&amp;YEAR(Portfolio_History!K$1))-
SUMIFS(Transactions_History!$G$6:$G$1355, Transactions_History!$C$6:$C$1355, "Redeem", Transactions_History!$I$6:$I$1355, Portfolio_History!$F10, Transactions_History!$H$6:$H$1355, "&lt;="&amp;YEAR(Portfolio_History!K$1))</f>
        <v>0</v>
      </c>
      <c r="L10" s="4">
        <f>SUMIFS(Transactions_History!$G$6:$G$1355, Transactions_History!$C$6:$C$1355, "Acquire", Transactions_History!$I$6:$I$1355, Portfolio_History!$F10, Transactions_History!$H$6:$H$1355, "&lt;="&amp;YEAR(Portfolio_History!L$1))-
SUMIFS(Transactions_History!$G$6:$G$1355, Transactions_History!$C$6:$C$1355, "Redeem", Transactions_History!$I$6:$I$1355, Portfolio_History!$F10, Transactions_History!$H$6:$H$1355, "&lt;="&amp;YEAR(Portfolio_History!L$1))</f>
        <v>0</v>
      </c>
      <c r="M10" s="4">
        <f>SUMIFS(Transactions_History!$G$6:$G$1355, Transactions_History!$C$6:$C$1355, "Acquire", Transactions_History!$I$6:$I$1355, Portfolio_History!$F10, Transactions_History!$H$6:$H$1355, "&lt;="&amp;YEAR(Portfolio_History!M$1))-
SUMIFS(Transactions_History!$G$6:$G$1355, Transactions_History!$C$6:$C$1355, "Redeem", Transactions_History!$I$6:$I$1355, Portfolio_History!$F10, Transactions_History!$H$6:$H$1355, "&lt;="&amp;YEAR(Portfolio_History!M$1))</f>
        <v>0</v>
      </c>
      <c r="N10" s="4">
        <f>SUMIFS(Transactions_History!$G$6:$G$1355, Transactions_History!$C$6:$C$1355, "Acquire", Transactions_History!$I$6:$I$1355, Portfolio_History!$F10, Transactions_History!$H$6:$H$1355, "&lt;="&amp;YEAR(Portfolio_History!N$1))-
SUMIFS(Transactions_History!$G$6:$G$1355, Transactions_History!$C$6:$C$1355, "Redeem", Transactions_History!$I$6:$I$1355, Portfolio_History!$F10, Transactions_History!$H$6:$H$1355, "&lt;="&amp;YEAR(Portfolio_History!N$1))</f>
        <v>0</v>
      </c>
      <c r="O10" s="4">
        <f>SUMIFS(Transactions_History!$G$6:$G$1355, Transactions_History!$C$6:$C$1355, "Acquire", Transactions_History!$I$6:$I$1355, Portfolio_History!$F10, Transactions_History!$H$6:$H$1355, "&lt;="&amp;YEAR(Portfolio_History!O$1))-
SUMIFS(Transactions_History!$G$6:$G$1355, Transactions_History!$C$6:$C$1355, "Redeem", Transactions_History!$I$6:$I$1355, Portfolio_History!$F10, Transactions_History!$H$6:$H$1355, "&lt;="&amp;YEAR(Portfolio_History!O$1))</f>
        <v>0</v>
      </c>
      <c r="P10" s="4">
        <f>SUMIFS(Transactions_History!$G$6:$G$1355, Transactions_History!$C$6:$C$1355, "Acquire", Transactions_History!$I$6:$I$1355, Portfolio_History!$F10, Transactions_History!$H$6:$H$1355, "&lt;="&amp;YEAR(Portfolio_History!P$1))-
SUMIFS(Transactions_History!$G$6:$G$1355, Transactions_History!$C$6:$C$1355, "Redeem", Transactions_History!$I$6:$I$1355, Portfolio_History!$F10, Transactions_History!$H$6:$H$1355, "&lt;="&amp;YEAR(Portfolio_History!P$1))</f>
        <v>0</v>
      </c>
      <c r="Q10" s="4">
        <f>SUMIFS(Transactions_History!$G$6:$G$1355, Transactions_History!$C$6:$C$1355, "Acquire", Transactions_History!$I$6:$I$1355, Portfolio_History!$F10, Transactions_History!$H$6:$H$1355, "&lt;="&amp;YEAR(Portfolio_History!Q$1))-
SUMIFS(Transactions_History!$G$6:$G$1355, Transactions_History!$C$6:$C$1355, "Redeem", Transactions_History!$I$6:$I$1355, Portfolio_History!$F10, Transactions_History!$H$6:$H$1355, "&lt;="&amp;YEAR(Portfolio_History!Q$1))</f>
        <v>0</v>
      </c>
      <c r="R10" s="4">
        <f>SUMIFS(Transactions_History!$G$6:$G$1355, Transactions_History!$C$6:$C$1355, "Acquire", Transactions_History!$I$6:$I$1355, Portfolio_History!$F10, Transactions_History!$H$6:$H$1355, "&lt;="&amp;YEAR(Portfolio_History!R$1))-
SUMIFS(Transactions_History!$G$6:$G$1355, Transactions_History!$C$6:$C$1355, "Redeem", Transactions_History!$I$6:$I$1355, Portfolio_History!$F10, Transactions_History!$H$6:$H$1355, "&lt;="&amp;YEAR(Portfolio_History!R$1))</f>
        <v>0</v>
      </c>
      <c r="S10" s="4">
        <f>SUMIFS(Transactions_History!$G$6:$G$1355, Transactions_History!$C$6:$C$1355, "Acquire", Transactions_History!$I$6:$I$1355, Portfolio_History!$F10, Transactions_History!$H$6:$H$1355, "&lt;="&amp;YEAR(Portfolio_History!S$1))-
SUMIFS(Transactions_History!$G$6:$G$1355, Transactions_History!$C$6:$C$1355, "Redeem", Transactions_History!$I$6:$I$1355, Portfolio_History!$F10, Transactions_History!$H$6:$H$1355, "&lt;="&amp;YEAR(Portfolio_History!S$1))</f>
        <v>0</v>
      </c>
      <c r="T10" s="4">
        <f>SUMIFS(Transactions_History!$G$6:$G$1355, Transactions_History!$C$6:$C$1355, "Acquire", Transactions_History!$I$6:$I$1355, Portfolio_History!$F10, Transactions_History!$H$6:$H$1355, "&lt;="&amp;YEAR(Portfolio_History!T$1))-
SUMIFS(Transactions_History!$G$6:$G$1355, Transactions_History!$C$6:$C$1355, "Redeem", Transactions_History!$I$6:$I$1355, Portfolio_History!$F10, Transactions_History!$H$6:$H$1355, "&lt;="&amp;YEAR(Portfolio_History!T$1))</f>
        <v>0</v>
      </c>
      <c r="U10" s="4">
        <f>SUMIFS(Transactions_History!$G$6:$G$1355, Transactions_History!$C$6:$C$1355, "Acquire", Transactions_History!$I$6:$I$1355, Portfolio_History!$F10, Transactions_History!$H$6:$H$1355, "&lt;="&amp;YEAR(Portfolio_History!U$1))-
SUMIFS(Transactions_History!$G$6:$G$1355, Transactions_History!$C$6:$C$1355, "Redeem", Transactions_History!$I$6:$I$1355, Portfolio_History!$F10, Transactions_History!$H$6:$H$1355, "&lt;="&amp;YEAR(Portfolio_History!U$1))</f>
        <v>0</v>
      </c>
      <c r="V10" s="4">
        <f>SUMIFS(Transactions_History!$G$6:$G$1355, Transactions_History!$C$6:$C$1355, "Acquire", Transactions_History!$I$6:$I$1355, Portfolio_History!$F10, Transactions_History!$H$6:$H$1355, "&lt;="&amp;YEAR(Portfolio_History!V$1))-
SUMIFS(Transactions_History!$G$6:$G$1355, Transactions_History!$C$6:$C$1355, "Redeem", Transactions_History!$I$6:$I$1355, Portfolio_History!$F10, Transactions_History!$H$6:$H$1355, "&lt;="&amp;YEAR(Portfolio_History!V$1))</f>
        <v>0</v>
      </c>
      <c r="W10" s="4">
        <f>SUMIFS(Transactions_History!$G$6:$G$1355, Transactions_History!$C$6:$C$1355, "Acquire", Transactions_History!$I$6:$I$1355, Portfolio_History!$F10, Transactions_History!$H$6:$H$1355, "&lt;="&amp;YEAR(Portfolio_History!W$1))-
SUMIFS(Transactions_History!$G$6:$G$1355, Transactions_History!$C$6:$C$1355, "Redeem", Transactions_History!$I$6:$I$1355, Portfolio_History!$F10, Transactions_History!$H$6:$H$1355, "&lt;="&amp;YEAR(Portfolio_History!W$1))</f>
        <v>0</v>
      </c>
      <c r="X10" s="4">
        <f>SUMIFS(Transactions_History!$G$6:$G$1355, Transactions_History!$C$6:$C$1355, "Acquire", Transactions_History!$I$6:$I$1355, Portfolio_History!$F10, Transactions_History!$H$6:$H$1355, "&lt;="&amp;YEAR(Portfolio_History!X$1))-
SUMIFS(Transactions_History!$G$6:$G$1355, Transactions_History!$C$6:$C$1355, "Redeem", Transactions_History!$I$6:$I$1355, Portfolio_History!$F10, Transactions_History!$H$6:$H$1355, "&lt;="&amp;YEAR(Portfolio_History!X$1))</f>
        <v>0</v>
      </c>
      <c r="Y10" s="4">
        <f>SUMIFS(Transactions_History!$G$6:$G$1355, Transactions_History!$C$6:$C$1355, "Acquire", Transactions_History!$I$6:$I$1355, Portfolio_History!$F10, Transactions_History!$H$6:$H$1355, "&lt;="&amp;YEAR(Portfolio_History!Y$1))-
SUMIFS(Transactions_History!$G$6:$G$1355, Transactions_History!$C$6:$C$1355, "Redeem", Transactions_History!$I$6:$I$1355, Portfolio_History!$F10, Transactions_History!$H$6:$H$1355, "&lt;="&amp;YEAR(Portfolio_History!Y$1))</f>
        <v>0</v>
      </c>
    </row>
    <row r="11" spans="1:25" x14ac:dyDescent="0.35">
      <c r="A11" s="172" t="s">
        <v>39</v>
      </c>
      <c r="B11" s="172">
        <v>3</v>
      </c>
      <c r="C11" s="172">
        <v>2024</v>
      </c>
      <c r="D11" s="173">
        <v>44713</v>
      </c>
      <c r="E11" s="63">
        <v>2022</v>
      </c>
      <c r="F11" s="170" t="str">
        <f t="shared" si="1"/>
        <v>SI bonds_3_2024</v>
      </c>
      <c r="G11" s="4">
        <f>SUMIFS(Transactions_History!$G$6:$G$1355, Transactions_History!$C$6:$C$1355, "Acquire", Transactions_History!$I$6:$I$1355, Portfolio_History!$F11, Transactions_History!$H$6:$H$1355, "&lt;="&amp;YEAR(Portfolio_History!G$1))-
SUMIFS(Transactions_History!$G$6:$G$1355, Transactions_History!$C$6:$C$1355, "Redeem", Transactions_History!$I$6:$I$1355, Portfolio_History!$F11, Transactions_History!$H$6:$H$1355, "&lt;="&amp;YEAR(Portfolio_History!G$1))</f>
        <v>18758687</v>
      </c>
      <c r="H11" s="4">
        <f>SUMIFS(Transactions_History!$G$6:$G$1355, Transactions_History!$C$6:$C$1355, "Acquire", Transactions_History!$I$6:$I$1355, Portfolio_History!$F11, Transactions_History!$H$6:$H$1355, "&lt;="&amp;YEAR(Portfolio_History!H$1))-
SUMIFS(Transactions_History!$G$6:$G$1355, Transactions_History!$C$6:$C$1355, "Redeem", Transactions_History!$I$6:$I$1355, Portfolio_History!$F11, Transactions_History!$H$6:$H$1355, "&lt;="&amp;YEAR(Portfolio_History!H$1))</f>
        <v>0</v>
      </c>
      <c r="I11" s="4">
        <f>SUMIFS(Transactions_History!$G$6:$G$1355, Transactions_History!$C$6:$C$1355, "Acquire", Transactions_History!$I$6:$I$1355, Portfolio_History!$F11, Transactions_History!$H$6:$H$1355, "&lt;="&amp;YEAR(Portfolio_History!I$1))-
SUMIFS(Transactions_History!$G$6:$G$1355, Transactions_History!$C$6:$C$1355, "Redeem", Transactions_History!$I$6:$I$1355, Portfolio_History!$F11, Transactions_History!$H$6:$H$1355, "&lt;="&amp;YEAR(Portfolio_History!I$1))</f>
        <v>0</v>
      </c>
      <c r="J11" s="4">
        <f>SUMIFS(Transactions_History!$G$6:$G$1355, Transactions_History!$C$6:$C$1355, "Acquire", Transactions_History!$I$6:$I$1355, Portfolio_History!$F11, Transactions_History!$H$6:$H$1355, "&lt;="&amp;YEAR(Portfolio_History!J$1))-
SUMIFS(Transactions_History!$G$6:$G$1355, Transactions_History!$C$6:$C$1355, "Redeem", Transactions_History!$I$6:$I$1355, Portfolio_History!$F11, Transactions_History!$H$6:$H$1355, "&lt;="&amp;YEAR(Portfolio_History!J$1))</f>
        <v>0</v>
      </c>
      <c r="K11" s="4">
        <f>SUMIFS(Transactions_History!$G$6:$G$1355, Transactions_History!$C$6:$C$1355, "Acquire", Transactions_History!$I$6:$I$1355, Portfolio_History!$F11, Transactions_History!$H$6:$H$1355, "&lt;="&amp;YEAR(Portfolio_History!K$1))-
SUMIFS(Transactions_History!$G$6:$G$1355, Transactions_History!$C$6:$C$1355, "Redeem", Transactions_History!$I$6:$I$1355, Portfolio_History!$F11, Transactions_History!$H$6:$H$1355, "&lt;="&amp;YEAR(Portfolio_History!K$1))</f>
        <v>0</v>
      </c>
      <c r="L11" s="4">
        <f>SUMIFS(Transactions_History!$G$6:$G$1355, Transactions_History!$C$6:$C$1355, "Acquire", Transactions_History!$I$6:$I$1355, Portfolio_History!$F11, Transactions_History!$H$6:$H$1355, "&lt;="&amp;YEAR(Portfolio_History!L$1))-
SUMIFS(Transactions_History!$G$6:$G$1355, Transactions_History!$C$6:$C$1355, "Redeem", Transactions_History!$I$6:$I$1355, Portfolio_History!$F11, Transactions_History!$H$6:$H$1355, "&lt;="&amp;YEAR(Portfolio_History!L$1))</f>
        <v>0</v>
      </c>
      <c r="M11" s="4">
        <f>SUMIFS(Transactions_History!$G$6:$G$1355, Transactions_History!$C$6:$C$1355, "Acquire", Transactions_History!$I$6:$I$1355, Portfolio_History!$F11, Transactions_History!$H$6:$H$1355, "&lt;="&amp;YEAR(Portfolio_History!M$1))-
SUMIFS(Transactions_History!$G$6:$G$1355, Transactions_History!$C$6:$C$1355, "Redeem", Transactions_History!$I$6:$I$1355, Portfolio_History!$F11, Transactions_History!$H$6:$H$1355, "&lt;="&amp;YEAR(Portfolio_History!M$1))</f>
        <v>0</v>
      </c>
      <c r="N11" s="4">
        <f>SUMIFS(Transactions_History!$G$6:$G$1355, Transactions_History!$C$6:$C$1355, "Acquire", Transactions_History!$I$6:$I$1355, Portfolio_History!$F11, Transactions_History!$H$6:$H$1355, "&lt;="&amp;YEAR(Portfolio_History!N$1))-
SUMIFS(Transactions_History!$G$6:$G$1355, Transactions_History!$C$6:$C$1355, "Redeem", Transactions_History!$I$6:$I$1355, Portfolio_History!$F11, Transactions_History!$H$6:$H$1355, "&lt;="&amp;YEAR(Portfolio_History!N$1))</f>
        <v>0</v>
      </c>
      <c r="O11" s="4">
        <f>SUMIFS(Transactions_History!$G$6:$G$1355, Transactions_History!$C$6:$C$1355, "Acquire", Transactions_History!$I$6:$I$1355, Portfolio_History!$F11, Transactions_History!$H$6:$H$1355, "&lt;="&amp;YEAR(Portfolio_History!O$1))-
SUMIFS(Transactions_History!$G$6:$G$1355, Transactions_History!$C$6:$C$1355, "Redeem", Transactions_History!$I$6:$I$1355, Portfolio_History!$F11, Transactions_History!$H$6:$H$1355, "&lt;="&amp;YEAR(Portfolio_History!O$1))</f>
        <v>0</v>
      </c>
      <c r="P11" s="4">
        <f>SUMIFS(Transactions_History!$G$6:$G$1355, Transactions_History!$C$6:$C$1355, "Acquire", Transactions_History!$I$6:$I$1355, Portfolio_History!$F11, Transactions_History!$H$6:$H$1355, "&lt;="&amp;YEAR(Portfolio_History!P$1))-
SUMIFS(Transactions_History!$G$6:$G$1355, Transactions_History!$C$6:$C$1355, "Redeem", Transactions_History!$I$6:$I$1355, Portfolio_History!$F11, Transactions_History!$H$6:$H$1355, "&lt;="&amp;YEAR(Portfolio_History!P$1))</f>
        <v>0</v>
      </c>
      <c r="Q11" s="4">
        <f>SUMIFS(Transactions_History!$G$6:$G$1355, Transactions_History!$C$6:$C$1355, "Acquire", Transactions_History!$I$6:$I$1355, Portfolio_History!$F11, Transactions_History!$H$6:$H$1355, "&lt;="&amp;YEAR(Portfolio_History!Q$1))-
SUMIFS(Transactions_History!$G$6:$G$1355, Transactions_History!$C$6:$C$1355, "Redeem", Transactions_History!$I$6:$I$1355, Portfolio_History!$F11, Transactions_History!$H$6:$H$1355, "&lt;="&amp;YEAR(Portfolio_History!Q$1))</f>
        <v>0</v>
      </c>
      <c r="R11" s="4">
        <f>SUMIFS(Transactions_History!$G$6:$G$1355, Transactions_History!$C$6:$C$1355, "Acquire", Transactions_History!$I$6:$I$1355, Portfolio_History!$F11, Transactions_History!$H$6:$H$1355, "&lt;="&amp;YEAR(Portfolio_History!R$1))-
SUMIFS(Transactions_History!$G$6:$G$1355, Transactions_History!$C$6:$C$1355, "Redeem", Transactions_History!$I$6:$I$1355, Portfolio_History!$F11, Transactions_History!$H$6:$H$1355, "&lt;="&amp;YEAR(Portfolio_History!R$1))</f>
        <v>0</v>
      </c>
      <c r="S11" s="4">
        <f>SUMIFS(Transactions_History!$G$6:$G$1355, Transactions_History!$C$6:$C$1355, "Acquire", Transactions_History!$I$6:$I$1355, Portfolio_History!$F11, Transactions_History!$H$6:$H$1355, "&lt;="&amp;YEAR(Portfolio_History!S$1))-
SUMIFS(Transactions_History!$G$6:$G$1355, Transactions_History!$C$6:$C$1355, "Redeem", Transactions_History!$I$6:$I$1355, Portfolio_History!$F11, Transactions_History!$H$6:$H$1355, "&lt;="&amp;YEAR(Portfolio_History!S$1))</f>
        <v>0</v>
      </c>
      <c r="T11" s="4">
        <f>SUMIFS(Transactions_History!$G$6:$G$1355, Transactions_History!$C$6:$C$1355, "Acquire", Transactions_History!$I$6:$I$1355, Portfolio_History!$F11, Transactions_History!$H$6:$H$1355, "&lt;="&amp;YEAR(Portfolio_History!T$1))-
SUMIFS(Transactions_History!$G$6:$G$1355, Transactions_History!$C$6:$C$1355, "Redeem", Transactions_History!$I$6:$I$1355, Portfolio_History!$F11, Transactions_History!$H$6:$H$1355, "&lt;="&amp;YEAR(Portfolio_History!T$1))</f>
        <v>0</v>
      </c>
      <c r="U11" s="4">
        <f>SUMIFS(Transactions_History!$G$6:$G$1355, Transactions_History!$C$6:$C$1355, "Acquire", Transactions_History!$I$6:$I$1355, Portfolio_History!$F11, Transactions_History!$H$6:$H$1355, "&lt;="&amp;YEAR(Portfolio_History!U$1))-
SUMIFS(Transactions_History!$G$6:$G$1355, Transactions_History!$C$6:$C$1355, "Redeem", Transactions_History!$I$6:$I$1355, Portfolio_History!$F11, Transactions_History!$H$6:$H$1355, "&lt;="&amp;YEAR(Portfolio_History!U$1))</f>
        <v>0</v>
      </c>
      <c r="V11" s="4">
        <f>SUMIFS(Transactions_History!$G$6:$G$1355, Transactions_History!$C$6:$C$1355, "Acquire", Transactions_History!$I$6:$I$1355, Portfolio_History!$F11, Transactions_History!$H$6:$H$1355, "&lt;="&amp;YEAR(Portfolio_History!V$1))-
SUMIFS(Transactions_History!$G$6:$G$1355, Transactions_History!$C$6:$C$1355, "Redeem", Transactions_History!$I$6:$I$1355, Portfolio_History!$F11, Transactions_History!$H$6:$H$1355, "&lt;="&amp;YEAR(Portfolio_History!V$1))</f>
        <v>0</v>
      </c>
      <c r="W11" s="4">
        <f>SUMIFS(Transactions_History!$G$6:$G$1355, Transactions_History!$C$6:$C$1355, "Acquire", Transactions_History!$I$6:$I$1355, Portfolio_History!$F11, Transactions_History!$H$6:$H$1355, "&lt;="&amp;YEAR(Portfolio_History!W$1))-
SUMIFS(Transactions_History!$G$6:$G$1355, Transactions_History!$C$6:$C$1355, "Redeem", Transactions_History!$I$6:$I$1355, Portfolio_History!$F11, Transactions_History!$H$6:$H$1355, "&lt;="&amp;YEAR(Portfolio_History!W$1))</f>
        <v>0</v>
      </c>
      <c r="X11" s="4">
        <f>SUMIFS(Transactions_History!$G$6:$G$1355, Transactions_History!$C$6:$C$1355, "Acquire", Transactions_History!$I$6:$I$1355, Portfolio_History!$F11, Transactions_History!$H$6:$H$1355, "&lt;="&amp;YEAR(Portfolio_History!X$1))-
SUMIFS(Transactions_History!$G$6:$G$1355, Transactions_History!$C$6:$C$1355, "Redeem", Transactions_History!$I$6:$I$1355, Portfolio_History!$F11, Transactions_History!$H$6:$H$1355, "&lt;="&amp;YEAR(Portfolio_History!X$1))</f>
        <v>0</v>
      </c>
      <c r="Y11" s="4">
        <f>SUMIFS(Transactions_History!$G$6:$G$1355, Transactions_History!$C$6:$C$1355, "Acquire", Transactions_History!$I$6:$I$1355, Portfolio_History!$F11, Transactions_History!$H$6:$H$1355, "&lt;="&amp;YEAR(Portfolio_History!Y$1))-
SUMIFS(Transactions_History!$G$6:$G$1355, Transactions_History!$C$6:$C$1355, "Redeem", Transactions_History!$I$6:$I$1355, Portfolio_History!$F11, Transactions_History!$H$6:$H$1355, "&lt;="&amp;YEAR(Portfolio_History!Y$1))</f>
        <v>0</v>
      </c>
    </row>
    <row r="12" spans="1:25" x14ac:dyDescent="0.35">
      <c r="A12" s="172" t="s">
        <v>39</v>
      </c>
      <c r="B12" s="172">
        <v>3</v>
      </c>
      <c r="C12" s="172">
        <v>2025</v>
      </c>
      <c r="D12" s="173">
        <v>44713</v>
      </c>
      <c r="E12" s="63">
        <v>2022</v>
      </c>
      <c r="F12" s="170" t="str">
        <f t="shared" si="1"/>
        <v>SI bonds_3_2025</v>
      </c>
      <c r="G12" s="4">
        <f>SUMIFS(Transactions_History!$G$6:$G$1355, Transactions_History!$C$6:$C$1355, "Acquire", Transactions_History!$I$6:$I$1355, Portfolio_History!$F12, Transactions_History!$H$6:$H$1355, "&lt;="&amp;YEAR(Portfolio_History!G$1))-
SUMIFS(Transactions_History!$G$6:$G$1355, Transactions_History!$C$6:$C$1355, "Redeem", Transactions_History!$I$6:$I$1355, Portfolio_History!$F12, Transactions_History!$H$6:$H$1355, "&lt;="&amp;YEAR(Portfolio_History!G$1))</f>
        <v>18758687</v>
      </c>
      <c r="H12" s="4">
        <f>SUMIFS(Transactions_History!$G$6:$G$1355, Transactions_History!$C$6:$C$1355, "Acquire", Transactions_History!$I$6:$I$1355, Portfolio_History!$F12, Transactions_History!$H$6:$H$1355, "&lt;="&amp;YEAR(Portfolio_History!H$1))-
SUMIFS(Transactions_History!$G$6:$G$1355, Transactions_History!$C$6:$C$1355, "Redeem", Transactions_History!$I$6:$I$1355, Portfolio_History!$F12, Transactions_History!$H$6:$H$1355, "&lt;="&amp;YEAR(Portfolio_History!H$1))</f>
        <v>0</v>
      </c>
      <c r="I12" s="4">
        <f>SUMIFS(Transactions_History!$G$6:$G$1355, Transactions_History!$C$6:$C$1355, "Acquire", Transactions_History!$I$6:$I$1355, Portfolio_History!$F12, Transactions_History!$H$6:$H$1355, "&lt;="&amp;YEAR(Portfolio_History!I$1))-
SUMIFS(Transactions_History!$G$6:$G$1355, Transactions_History!$C$6:$C$1355, "Redeem", Transactions_History!$I$6:$I$1355, Portfolio_History!$F12, Transactions_History!$H$6:$H$1355, "&lt;="&amp;YEAR(Portfolio_History!I$1))</f>
        <v>0</v>
      </c>
      <c r="J12" s="4">
        <f>SUMIFS(Transactions_History!$G$6:$G$1355, Transactions_History!$C$6:$C$1355, "Acquire", Transactions_History!$I$6:$I$1355, Portfolio_History!$F12, Transactions_History!$H$6:$H$1355, "&lt;="&amp;YEAR(Portfolio_History!J$1))-
SUMIFS(Transactions_History!$G$6:$G$1355, Transactions_History!$C$6:$C$1355, "Redeem", Transactions_History!$I$6:$I$1355, Portfolio_History!$F12, Transactions_History!$H$6:$H$1355, "&lt;="&amp;YEAR(Portfolio_History!J$1))</f>
        <v>0</v>
      </c>
      <c r="K12" s="4">
        <f>SUMIFS(Transactions_History!$G$6:$G$1355, Transactions_History!$C$6:$C$1355, "Acquire", Transactions_History!$I$6:$I$1355, Portfolio_History!$F12, Transactions_History!$H$6:$H$1355, "&lt;="&amp;YEAR(Portfolio_History!K$1))-
SUMIFS(Transactions_History!$G$6:$G$1355, Transactions_History!$C$6:$C$1355, "Redeem", Transactions_History!$I$6:$I$1355, Portfolio_History!$F12, Transactions_History!$H$6:$H$1355, "&lt;="&amp;YEAR(Portfolio_History!K$1))</f>
        <v>0</v>
      </c>
      <c r="L12" s="4">
        <f>SUMIFS(Transactions_History!$G$6:$G$1355, Transactions_History!$C$6:$C$1355, "Acquire", Transactions_History!$I$6:$I$1355, Portfolio_History!$F12, Transactions_History!$H$6:$H$1355, "&lt;="&amp;YEAR(Portfolio_History!L$1))-
SUMIFS(Transactions_History!$G$6:$G$1355, Transactions_History!$C$6:$C$1355, "Redeem", Transactions_History!$I$6:$I$1355, Portfolio_History!$F12, Transactions_History!$H$6:$H$1355, "&lt;="&amp;YEAR(Portfolio_History!L$1))</f>
        <v>0</v>
      </c>
      <c r="M12" s="4">
        <f>SUMIFS(Transactions_History!$G$6:$G$1355, Transactions_History!$C$6:$C$1355, "Acquire", Transactions_History!$I$6:$I$1355, Portfolio_History!$F12, Transactions_History!$H$6:$H$1355, "&lt;="&amp;YEAR(Portfolio_History!M$1))-
SUMIFS(Transactions_History!$G$6:$G$1355, Transactions_History!$C$6:$C$1355, "Redeem", Transactions_History!$I$6:$I$1355, Portfolio_History!$F12, Transactions_History!$H$6:$H$1355, "&lt;="&amp;YEAR(Portfolio_History!M$1))</f>
        <v>0</v>
      </c>
      <c r="N12" s="4">
        <f>SUMIFS(Transactions_History!$G$6:$G$1355, Transactions_History!$C$6:$C$1355, "Acquire", Transactions_History!$I$6:$I$1355, Portfolio_History!$F12, Transactions_History!$H$6:$H$1355, "&lt;="&amp;YEAR(Portfolio_History!N$1))-
SUMIFS(Transactions_History!$G$6:$G$1355, Transactions_History!$C$6:$C$1355, "Redeem", Transactions_History!$I$6:$I$1355, Portfolio_History!$F12, Transactions_History!$H$6:$H$1355, "&lt;="&amp;YEAR(Portfolio_History!N$1))</f>
        <v>0</v>
      </c>
      <c r="O12" s="4">
        <f>SUMIFS(Transactions_History!$G$6:$G$1355, Transactions_History!$C$6:$C$1355, "Acquire", Transactions_History!$I$6:$I$1355, Portfolio_History!$F12, Transactions_History!$H$6:$H$1355, "&lt;="&amp;YEAR(Portfolio_History!O$1))-
SUMIFS(Transactions_History!$G$6:$G$1355, Transactions_History!$C$6:$C$1355, "Redeem", Transactions_History!$I$6:$I$1355, Portfolio_History!$F12, Transactions_History!$H$6:$H$1355, "&lt;="&amp;YEAR(Portfolio_History!O$1))</f>
        <v>0</v>
      </c>
      <c r="P12" s="4">
        <f>SUMIFS(Transactions_History!$G$6:$G$1355, Transactions_History!$C$6:$C$1355, "Acquire", Transactions_History!$I$6:$I$1355, Portfolio_History!$F12, Transactions_History!$H$6:$H$1355, "&lt;="&amp;YEAR(Portfolio_History!P$1))-
SUMIFS(Transactions_History!$G$6:$G$1355, Transactions_History!$C$6:$C$1355, "Redeem", Transactions_History!$I$6:$I$1355, Portfolio_History!$F12, Transactions_History!$H$6:$H$1355, "&lt;="&amp;YEAR(Portfolio_History!P$1))</f>
        <v>0</v>
      </c>
      <c r="Q12" s="4">
        <f>SUMIFS(Transactions_History!$G$6:$G$1355, Transactions_History!$C$6:$C$1355, "Acquire", Transactions_History!$I$6:$I$1355, Portfolio_History!$F12, Transactions_History!$H$6:$H$1355, "&lt;="&amp;YEAR(Portfolio_History!Q$1))-
SUMIFS(Transactions_History!$G$6:$G$1355, Transactions_History!$C$6:$C$1355, "Redeem", Transactions_History!$I$6:$I$1355, Portfolio_History!$F12, Transactions_History!$H$6:$H$1355, "&lt;="&amp;YEAR(Portfolio_History!Q$1))</f>
        <v>0</v>
      </c>
      <c r="R12" s="4">
        <f>SUMIFS(Transactions_History!$G$6:$G$1355, Transactions_History!$C$6:$C$1355, "Acquire", Transactions_History!$I$6:$I$1355, Portfolio_History!$F12, Transactions_History!$H$6:$H$1355, "&lt;="&amp;YEAR(Portfolio_History!R$1))-
SUMIFS(Transactions_History!$G$6:$G$1355, Transactions_History!$C$6:$C$1355, "Redeem", Transactions_History!$I$6:$I$1355, Portfolio_History!$F12, Transactions_History!$H$6:$H$1355, "&lt;="&amp;YEAR(Portfolio_History!R$1))</f>
        <v>0</v>
      </c>
      <c r="S12" s="4">
        <f>SUMIFS(Transactions_History!$G$6:$G$1355, Transactions_History!$C$6:$C$1355, "Acquire", Transactions_History!$I$6:$I$1355, Portfolio_History!$F12, Transactions_History!$H$6:$H$1355, "&lt;="&amp;YEAR(Portfolio_History!S$1))-
SUMIFS(Transactions_History!$G$6:$G$1355, Transactions_History!$C$6:$C$1355, "Redeem", Transactions_History!$I$6:$I$1355, Portfolio_History!$F12, Transactions_History!$H$6:$H$1355, "&lt;="&amp;YEAR(Portfolio_History!S$1))</f>
        <v>0</v>
      </c>
      <c r="T12" s="4">
        <f>SUMIFS(Transactions_History!$G$6:$G$1355, Transactions_History!$C$6:$C$1355, "Acquire", Transactions_History!$I$6:$I$1355, Portfolio_History!$F12, Transactions_History!$H$6:$H$1355, "&lt;="&amp;YEAR(Portfolio_History!T$1))-
SUMIFS(Transactions_History!$G$6:$G$1355, Transactions_History!$C$6:$C$1355, "Redeem", Transactions_History!$I$6:$I$1355, Portfolio_History!$F12, Transactions_History!$H$6:$H$1355, "&lt;="&amp;YEAR(Portfolio_History!T$1))</f>
        <v>0</v>
      </c>
      <c r="U12" s="4">
        <f>SUMIFS(Transactions_History!$G$6:$G$1355, Transactions_History!$C$6:$C$1355, "Acquire", Transactions_History!$I$6:$I$1355, Portfolio_History!$F12, Transactions_History!$H$6:$H$1355, "&lt;="&amp;YEAR(Portfolio_History!U$1))-
SUMIFS(Transactions_History!$G$6:$G$1355, Transactions_History!$C$6:$C$1355, "Redeem", Transactions_History!$I$6:$I$1355, Portfolio_History!$F12, Transactions_History!$H$6:$H$1355, "&lt;="&amp;YEAR(Portfolio_History!U$1))</f>
        <v>0</v>
      </c>
      <c r="V12" s="4">
        <f>SUMIFS(Transactions_History!$G$6:$G$1355, Transactions_History!$C$6:$C$1355, "Acquire", Transactions_History!$I$6:$I$1355, Portfolio_History!$F12, Transactions_History!$H$6:$H$1355, "&lt;="&amp;YEAR(Portfolio_History!V$1))-
SUMIFS(Transactions_History!$G$6:$G$1355, Transactions_History!$C$6:$C$1355, "Redeem", Transactions_History!$I$6:$I$1355, Portfolio_History!$F12, Transactions_History!$H$6:$H$1355, "&lt;="&amp;YEAR(Portfolio_History!V$1))</f>
        <v>0</v>
      </c>
      <c r="W12" s="4">
        <f>SUMIFS(Transactions_History!$G$6:$G$1355, Transactions_History!$C$6:$C$1355, "Acquire", Transactions_History!$I$6:$I$1355, Portfolio_History!$F12, Transactions_History!$H$6:$H$1355, "&lt;="&amp;YEAR(Portfolio_History!W$1))-
SUMIFS(Transactions_History!$G$6:$G$1355, Transactions_History!$C$6:$C$1355, "Redeem", Transactions_History!$I$6:$I$1355, Portfolio_History!$F12, Transactions_History!$H$6:$H$1355, "&lt;="&amp;YEAR(Portfolio_History!W$1))</f>
        <v>0</v>
      </c>
      <c r="X12" s="4">
        <f>SUMIFS(Transactions_History!$G$6:$G$1355, Transactions_History!$C$6:$C$1355, "Acquire", Transactions_History!$I$6:$I$1355, Portfolio_History!$F12, Transactions_History!$H$6:$H$1355, "&lt;="&amp;YEAR(Portfolio_History!X$1))-
SUMIFS(Transactions_History!$G$6:$G$1355, Transactions_History!$C$6:$C$1355, "Redeem", Transactions_History!$I$6:$I$1355, Portfolio_History!$F12, Transactions_History!$H$6:$H$1355, "&lt;="&amp;YEAR(Portfolio_History!X$1))</f>
        <v>0</v>
      </c>
      <c r="Y12" s="4">
        <f>SUMIFS(Transactions_History!$G$6:$G$1355, Transactions_History!$C$6:$C$1355, "Acquire", Transactions_History!$I$6:$I$1355, Portfolio_History!$F12, Transactions_History!$H$6:$H$1355, "&lt;="&amp;YEAR(Portfolio_History!Y$1))-
SUMIFS(Transactions_History!$G$6:$G$1355, Transactions_History!$C$6:$C$1355, "Redeem", Transactions_History!$I$6:$I$1355, Portfolio_History!$F12, Transactions_History!$H$6:$H$1355, "&lt;="&amp;YEAR(Portfolio_History!Y$1))</f>
        <v>0</v>
      </c>
    </row>
    <row r="13" spans="1:25" x14ac:dyDescent="0.35">
      <c r="A13" s="172" t="s">
        <v>39</v>
      </c>
      <c r="B13" s="172">
        <v>3</v>
      </c>
      <c r="C13" s="172">
        <v>2026</v>
      </c>
      <c r="D13" s="173">
        <v>44713</v>
      </c>
      <c r="E13" s="63">
        <v>2022</v>
      </c>
      <c r="F13" s="170" t="str">
        <f t="shared" si="1"/>
        <v>SI bonds_3_2026</v>
      </c>
      <c r="G13" s="4">
        <f>SUMIFS(Transactions_History!$G$6:$G$1355, Transactions_History!$C$6:$C$1355, "Acquire", Transactions_History!$I$6:$I$1355, Portfolio_History!$F13, Transactions_History!$H$6:$H$1355, "&lt;="&amp;YEAR(Portfolio_History!G$1))-
SUMIFS(Transactions_History!$G$6:$G$1355, Transactions_History!$C$6:$C$1355, "Redeem", Transactions_History!$I$6:$I$1355, Portfolio_History!$F13, Transactions_History!$H$6:$H$1355, "&lt;="&amp;YEAR(Portfolio_History!G$1))</f>
        <v>18758687</v>
      </c>
      <c r="H13" s="4">
        <f>SUMIFS(Transactions_History!$G$6:$G$1355, Transactions_History!$C$6:$C$1355, "Acquire", Transactions_History!$I$6:$I$1355, Portfolio_History!$F13, Transactions_History!$H$6:$H$1355, "&lt;="&amp;YEAR(Portfolio_History!H$1))-
SUMIFS(Transactions_History!$G$6:$G$1355, Transactions_History!$C$6:$C$1355, "Redeem", Transactions_History!$I$6:$I$1355, Portfolio_History!$F13, Transactions_History!$H$6:$H$1355, "&lt;="&amp;YEAR(Portfolio_History!H$1))</f>
        <v>0</v>
      </c>
      <c r="I13" s="4">
        <f>SUMIFS(Transactions_History!$G$6:$G$1355, Transactions_History!$C$6:$C$1355, "Acquire", Transactions_History!$I$6:$I$1355, Portfolio_History!$F13, Transactions_History!$H$6:$H$1355, "&lt;="&amp;YEAR(Portfolio_History!I$1))-
SUMIFS(Transactions_History!$G$6:$G$1355, Transactions_History!$C$6:$C$1355, "Redeem", Transactions_History!$I$6:$I$1355, Portfolio_History!$F13, Transactions_History!$H$6:$H$1355, "&lt;="&amp;YEAR(Portfolio_History!I$1))</f>
        <v>0</v>
      </c>
      <c r="J13" s="4">
        <f>SUMIFS(Transactions_History!$G$6:$G$1355, Transactions_History!$C$6:$C$1355, "Acquire", Transactions_History!$I$6:$I$1355, Portfolio_History!$F13, Transactions_History!$H$6:$H$1355, "&lt;="&amp;YEAR(Portfolio_History!J$1))-
SUMIFS(Transactions_History!$G$6:$G$1355, Transactions_History!$C$6:$C$1355, "Redeem", Transactions_History!$I$6:$I$1355, Portfolio_History!$F13, Transactions_History!$H$6:$H$1355, "&lt;="&amp;YEAR(Portfolio_History!J$1))</f>
        <v>0</v>
      </c>
      <c r="K13" s="4">
        <f>SUMIFS(Transactions_History!$G$6:$G$1355, Transactions_History!$C$6:$C$1355, "Acquire", Transactions_History!$I$6:$I$1355, Portfolio_History!$F13, Transactions_History!$H$6:$H$1355, "&lt;="&amp;YEAR(Portfolio_History!K$1))-
SUMIFS(Transactions_History!$G$6:$G$1355, Transactions_History!$C$6:$C$1355, "Redeem", Transactions_History!$I$6:$I$1355, Portfolio_History!$F13, Transactions_History!$H$6:$H$1355, "&lt;="&amp;YEAR(Portfolio_History!K$1))</f>
        <v>0</v>
      </c>
      <c r="L13" s="4">
        <f>SUMIFS(Transactions_History!$G$6:$G$1355, Transactions_History!$C$6:$C$1355, "Acquire", Transactions_History!$I$6:$I$1355, Portfolio_History!$F13, Transactions_History!$H$6:$H$1355, "&lt;="&amp;YEAR(Portfolio_History!L$1))-
SUMIFS(Transactions_History!$G$6:$G$1355, Transactions_History!$C$6:$C$1355, "Redeem", Transactions_History!$I$6:$I$1355, Portfolio_History!$F13, Transactions_History!$H$6:$H$1355, "&lt;="&amp;YEAR(Portfolio_History!L$1))</f>
        <v>0</v>
      </c>
      <c r="M13" s="4">
        <f>SUMIFS(Transactions_History!$G$6:$G$1355, Transactions_History!$C$6:$C$1355, "Acquire", Transactions_History!$I$6:$I$1355, Portfolio_History!$F13, Transactions_History!$H$6:$H$1355, "&lt;="&amp;YEAR(Portfolio_History!M$1))-
SUMIFS(Transactions_History!$G$6:$G$1355, Transactions_History!$C$6:$C$1355, "Redeem", Transactions_History!$I$6:$I$1355, Portfolio_History!$F13, Transactions_History!$H$6:$H$1355, "&lt;="&amp;YEAR(Portfolio_History!M$1))</f>
        <v>0</v>
      </c>
      <c r="N13" s="4">
        <f>SUMIFS(Transactions_History!$G$6:$G$1355, Transactions_History!$C$6:$C$1355, "Acquire", Transactions_History!$I$6:$I$1355, Portfolio_History!$F13, Transactions_History!$H$6:$H$1355, "&lt;="&amp;YEAR(Portfolio_History!N$1))-
SUMIFS(Transactions_History!$G$6:$G$1355, Transactions_History!$C$6:$C$1355, "Redeem", Transactions_History!$I$6:$I$1355, Portfolio_History!$F13, Transactions_History!$H$6:$H$1355, "&lt;="&amp;YEAR(Portfolio_History!N$1))</f>
        <v>0</v>
      </c>
      <c r="O13" s="4">
        <f>SUMIFS(Transactions_History!$G$6:$G$1355, Transactions_History!$C$6:$C$1355, "Acquire", Transactions_History!$I$6:$I$1355, Portfolio_History!$F13, Transactions_History!$H$6:$H$1355, "&lt;="&amp;YEAR(Portfolio_History!O$1))-
SUMIFS(Transactions_History!$G$6:$G$1355, Transactions_History!$C$6:$C$1355, "Redeem", Transactions_History!$I$6:$I$1355, Portfolio_History!$F13, Transactions_History!$H$6:$H$1355, "&lt;="&amp;YEAR(Portfolio_History!O$1))</f>
        <v>0</v>
      </c>
      <c r="P13" s="4">
        <f>SUMIFS(Transactions_History!$G$6:$G$1355, Transactions_History!$C$6:$C$1355, "Acquire", Transactions_History!$I$6:$I$1355, Portfolio_History!$F13, Transactions_History!$H$6:$H$1355, "&lt;="&amp;YEAR(Portfolio_History!P$1))-
SUMIFS(Transactions_History!$G$6:$G$1355, Transactions_History!$C$6:$C$1355, "Redeem", Transactions_History!$I$6:$I$1355, Portfolio_History!$F13, Transactions_History!$H$6:$H$1355, "&lt;="&amp;YEAR(Portfolio_History!P$1))</f>
        <v>0</v>
      </c>
      <c r="Q13" s="4">
        <f>SUMIFS(Transactions_History!$G$6:$G$1355, Transactions_History!$C$6:$C$1355, "Acquire", Transactions_History!$I$6:$I$1355, Portfolio_History!$F13, Transactions_History!$H$6:$H$1355, "&lt;="&amp;YEAR(Portfolio_History!Q$1))-
SUMIFS(Transactions_History!$G$6:$G$1355, Transactions_History!$C$6:$C$1355, "Redeem", Transactions_History!$I$6:$I$1355, Portfolio_History!$F13, Transactions_History!$H$6:$H$1355, "&lt;="&amp;YEAR(Portfolio_History!Q$1))</f>
        <v>0</v>
      </c>
      <c r="R13" s="4">
        <f>SUMIFS(Transactions_History!$G$6:$G$1355, Transactions_History!$C$6:$C$1355, "Acquire", Transactions_History!$I$6:$I$1355, Portfolio_History!$F13, Transactions_History!$H$6:$H$1355, "&lt;="&amp;YEAR(Portfolio_History!R$1))-
SUMIFS(Transactions_History!$G$6:$G$1355, Transactions_History!$C$6:$C$1355, "Redeem", Transactions_History!$I$6:$I$1355, Portfolio_History!$F13, Transactions_History!$H$6:$H$1355, "&lt;="&amp;YEAR(Portfolio_History!R$1))</f>
        <v>0</v>
      </c>
      <c r="S13" s="4">
        <f>SUMIFS(Transactions_History!$G$6:$G$1355, Transactions_History!$C$6:$C$1355, "Acquire", Transactions_History!$I$6:$I$1355, Portfolio_History!$F13, Transactions_History!$H$6:$H$1355, "&lt;="&amp;YEAR(Portfolio_History!S$1))-
SUMIFS(Transactions_History!$G$6:$G$1355, Transactions_History!$C$6:$C$1355, "Redeem", Transactions_History!$I$6:$I$1355, Portfolio_History!$F13, Transactions_History!$H$6:$H$1355, "&lt;="&amp;YEAR(Portfolio_History!S$1))</f>
        <v>0</v>
      </c>
      <c r="T13" s="4">
        <f>SUMIFS(Transactions_History!$G$6:$G$1355, Transactions_History!$C$6:$C$1355, "Acquire", Transactions_History!$I$6:$I$1355, Portfolio_History!$F13, Transactions_History!$H$6:$H$1355, "&lt;="&amp;YEAR(Portfolio_History!T$1))-
SUMIFS(Transactions_History!$G$6:$G$1355, Transactions_History!$C$6:$C$1355, "Redeem", Transactions_History!$I$6:$I$1355, Portfolio_History!$F13, Transactions_History!$H$6:$H$1355, "&lt;="&amp;YEAR(Portfolio_History!T$1))</f>
        <v>0</v>
      </c>
      <c r="U13" s="4">
        <f>SUMIFS(Transactions_History!$G$6:$G$1355, Transactions_History!$C$6:$C$1355, "Acquire", Transactions_History!$I$6:$I$1355, Portfolio_History!$F13, Transactions_History!$H$6:$H$1355, "&lt;="&amp;YEAR(Portfolio_History!U$1))-
SUMIFS(Transactions_History!$G$6:$G$1355, Transactions_History!$C$6:$C$1355, "Redeem", Transactions_History!$I$6:$I$1355, Portfolio_History!$F13, Transactions_History!$H$6:$H$1355, "&lt;="&amp;YEAR(Portfolio_History!U$1))</f>
        <v>0</v>
      </c>
      <c r="V13" s="4">
        <f>SUMIFS(Transactions_History!$G$6:$G$1355, Transactions_History!$C$6:$C$1355, "Acquire", Transactions_History!$I$6:$I$1355, Portfolio_History!$F13, Transactions_History!$H$6:$H$1355, "&lt;="&amp;YEAR(Portfolio_History!V$1))-
SUMIFS(Transactions_History!$G$6:$G$1355, Transactions_History!$C$6:$C$1355, "Redeem", Transactions_History!$I$6:$I$1355, Portfolio_History!$F13, Transactions_History!$H$6:$H$1355, "&lt;="&amp;YEAR(Portfolio_History!V$1))</f>
        <v>0</v>
      </c>
      <c r="W13" s="4">
        <f>SUMIFS(Transactions_History!$G$6:$G$1355, Transactions_History!$C$6:$C$1355, "Acquire", Transactions_History!$I$6:$I$1355, Portfolio_History!$F13, Transactions_History!$H$6:$H$1355, "&lt;="&amp;YEAR(Portfolio_History!W$1))-
SUMIFS(Transactions_History!$G$6:$G$1355, Transactions_History!$C$6:$C$1355, "Redeem", Transactions_History!$I$6:$I$1355, Portfolio_History!$F13, Transactions_History!$H$6:$H$1355, "&lt;="&amp;YEAR(Portfolio_History!W$1))</f>
        <v>0</v>
      </c>
      <c r="X13" s="4">
        <f>SUMIFS(Transactions_History!$G$6:$G$1355, Transactions_History!$C$6:$C$1355, "Acquire", Transactions_History!$I$6:$I$1355, Portfolio_History!$F13, Transactions_History!$H$6:$H$1355, "&lt;="&amp;YEAR(Portfolio_History!X$1))-
SUMIFS(Transactions_History!$G$6:$G$1355, Transactions_History!$C$6:$C$1355, "Redeem", Transactions_History!$I$6:$I$1355, Portfolio_History!$F13, Transactions_History!$H$6:$H$1355, "&lt;="&amp;YEAR(Portfolio_History!X$1))</f>
        <v>0</v>
      </c>
      <c r="Y13" s="4">
        <f>SUMIFS(Transactions_History!$G$6:$G$1355, Transactions_History!$C$6:$C$1355, "Acquire", Transactions_History!$I$6:$I$1355, Portfolio_History!$F13, Transactions_History!$H$6:$H$1355, "&lt;="&amp;YEAR(Portfolio_History!Y$1))-
SUMIFS(Transactions_History!$G$6:$G$1355, Transactions_History!$C$6:$C$1355, "Redeem", Transactions_History!$I$6:$I$1355, Portfolio_History!$F13, Transactions_History!$H$6:$H$1355, "&lt;="&amp;YEAR(Portfolio_History!Y$1))</f>
        <v>0</v>
      </c>
    </row>
    <row r="14" spans="1:25" x14ac:dyDescent="0.35">
      <c r="A14" s="172" t="s">
        <v>39</v>
      </c>
      <c r="B14" s="172">
        <v>3</v>
      </c>
      <c r="C14" s="172">
        <v>2027</v>
      </c>
      <c r="D14" s="173">
        <v>44713</v>
      </c>
      <c r="E14" s="63">
        <v>2022</v>
      </c>
      <c r="F14" s="170" t="str">
        <f t="shared" si="1"/>
        <v>SI bonds_3_2027</v>
      </c>
      <c r="G14" s="4">
        <f>SUMIFS(Transactions_History!$G$6:$G$1355, Transactions_History!$C$6:$C$1355, "Acquire", Transactions_History!$I$6:$I$1355, Portfolio_History!$F14, Transactions_History!$H$6:$H$1355, "&lt;="&amp;YEAR(Portfolio_History!G$1))-
SUMIFS(Transactions_History!$G$6:$G$1355, Transactions_History!$C$6:$C$1355, "Redeem", Transactions_History!$I$6:$I$1355, Portfolio_History!$F14, Transactions_History!$H$6:$H$1355, "&lt;="&amp;YEAR(Portfolio_History!G$1))</f>
        <v>18758687</v>
      </c>
      <c r="H14" s="4">
        <f>SUMIFS(Transactions_History!$G$6:$G$1355, Transactions_History!$C$6:$C$1355, "Acquire", Transactions_History!$I$6:$I$1355, Portfolio_History!$F14, Transactions_History!$H$6:$H$1355, "&lt;="&amp;YEAR(Portfolio_History!H$1))-
SUMIFS(Transactions_History!$G$6:$G$1355, Transactions_History!$C$6:$C$1355, "Redeem", Transactions_History!$I$6:$I$1355, Portfolio_History!$F14, Transactions_History!$H$6:$H$1355, "&lt;="&amp;YEAR(Portfolio_History!H$1))</f>
        <v>0</v>
      </c>
      <c r="I14" s="4">
        <f>SUMIFS(Transactions_History!$G$6:$G$1355, Transactions_History!$C$6:$C$1355, "Acquire", Transactions_History!$I$6:$I$1355, Portfolio_History!$F14, Transactions_History!$H$6:$H$1355, "&lt;="&amp;YEAR(Portfolio_History!I$1))-
SUMIFS(Transactions_History!$G$6:$G$1355, Transactions_History!$C$6:$C$1355, "Redeem", Transactions_History!$I$6:$I$1355, Portfolio_History!$F14, Transactions_History!$H$6:$H$1355, "&lt;="&amp;YEAR(Portfolio_History!I$1))</f>
        <v>0</v>
      </c>
      <c r="J14" s="4">
        <f>SUMIFS(Transactions_History!$G$6:$G$1355, Transactions_History!$C$6:$C$1355, "Acquire", Transactions_History!$I$6:$I$1355, Portfolio_History!$F14, Transactions_History!$H$6:$H$1355, "&lt;="&amp;YEAR(Portfolio_History!J$1))-
SUMIFS(Transactions_History!$G$6:$G$1355, Transactions_History!$C$6:$C$1355, "Redeem", Transactions_History!$I$6:$I$1355, Portfolio_History!$F14, Transactions_History!$H$6:$H$1355, "&lt;="&amp;YEAR(Portfolio_History!J$1))</f>
        <v>0</v>
      </c>
      <c r="K14" s="4">
        <f>SUMIFS(Transactions_History!$G$6:$G$1355, Transactions_History!$C$6:$C$1355, "Acquire", Transactions_History!$I$6:$I$1355, Portfolio_History!$F14, Transactions_History!$H$6:$H$1355, "&lt;="&amp;YEAR(Portfolio_History!K$1))-
SUMIFS(Transactions_History!$G$6:$G$1355, Transactions_History!$C$6:$C$1355, "Redeem", Transactions_History!$I$6:$I$1355, Portfolio_History!$F14, Transactions_History!$H$6:$H$1355, "&lt;="&amp;YEAR(Portfolio_History!K$1))</f>
        <v>0</v>
      </c>
      <c r="L14" s="4">
        <f>SUMIFS(Transactions_History!$G$6:$G$1355, Transactions_History!$C$6:$C$1355, "Acquire", Transactions_History!$I$6:$I$1355, Portfolio_History!$F14, Transactions_History!$H$6:$H$1355, "&lt;="&amp;YEAR(Portfolio_History!L$1))-
SUMIFS(Transactions_History!$G$6:$G$1355, Transactions_History!$C$6:$C$1355, "Redeem", Transactions_History!$I$6:$I$1355, Portfolio_History!$F14, Transactions_History!$H$6:$H$1355, "&lt;="&amp;YEAR(Portfolio_History!L$1))</f>
        <v>0</v>
      </c>
      <c r="M14" s="4">
        <f>SUMIFS(Transactions_History!$G$6:$G$1355, Transactions_History!$C$6:$C$1355, "Acquire", Transactions_History!$I$6:$I$1355, Portfolio_History!$F14, Transactions_History!$H$6:$H$1355, "&lt;="&amp;YEAR(Portfolio_History!M$1))-
SUMIFS(Transactions_History!$G$6:$G$1355, Transactions_History!$C$6:$C$1355, "Redeem", Transactions_History!$I$6:$I$1355, Portfolio_History!$F14, Transactions_History!$H$6:$H$1355, "&lt;="&amp;YEAR(Portfolio_History!M$1))</f>
        <v>0</v>
      </c>
      <c r="N14" s="4">
        <f>SUMIFS(Transactions_History!$G$6:$G$1355, Transactions_History!$C$6:$C$1355, "Acquire", Transactions_History!$I$6:$I$1355, Portfolio_History!$F14, Transactions_History!$H$6:$H$1355, "&lt;="&amp;YEAR(Portfolio_History!N$1))-
SUMIFS(Transactions_History!$G$6:$G$1355, Transactions_History!$C$6:$C$1355, "Redeem", Transactions_History!$I$6:$I$1355, Portfolio_History!$F14, Transactions_History!$H$6:$H$1355, "&lt;="&amp;YEAR(Portfolio_History!N$1))</f>
        <v>0</v>
      </c>
      <c r="O14" s="4">
        <f>SUMIFS(Transactions_History!$G$6:$G$1355, Transactions_History!$C$6:$C$1355, "Acquire", Transactions_History!$I$6:$I$1355, Portfolio_History!$F14, Transactions_History!$H$6:$H$1355, "&lt;="&amp;YEAR(Portfolio_History!O$1))-
SUMIFS(Transactions_History!$G$6:$G$1355, Transactions_History!$C$6:$C$1355, "Redeem", Transactions_History!$I$6:$I$1355, Portfolio_History!$F14, Transactions_History!$H$6:$H$1355, "&lt;="&amp;YEAR(Portfolio_History!O$1))</f>
        <v>0</v>
      </c>
      <c r="P14" s="4">
        <f>SUMIFS(Transactions_History!$G$6:$G$1355, Transactions_History!$C$6:$C$1355, "Acquire", Transactions_History!$I$6:$I$1355, Portfolio_History!$F14, Transactions_History!$H$6:$H$1355, "&lt;="&amp;YEAR(Portfolio_History!P$1))-
SUMIFS(Transactions_History!$G$6:$G$1355, Transactions_History!$C$6:$C$1355, "Redeem", Transactions_History!$I$6:$I$1355, Portfolio_History!$F14, Transactions_History!$H$6:$H$1355, "&lt;="&amp;YEAR(Portfolio_History!P$1))</f>
        <v>0</v>
      </c>
      <c r="Q14" s="4">
        <f>SUMIFS(Transactions_History!$G$6:$G$1355, Transactions_History!$C$6:$C$1355, "Acquire", Transactions_History!$I$6:$I$1355, Portfolio_History!$F14, Transactions_History!$H$6:$H$1355, "&lt;="&amp;YEAR(Portfolio_History!Q$1))-
SUMIFS(Transactions_History!$G$6:$G$1355, Transactions_History!$C$6:$C$1355, "Redeem", Transactions_History!$I$6:$I$1355, Portfolio_History!$F14, Transactions_History!$H$6:$H$1355, "&lt;="&amp;YEAR(Portfolio_History!Q$1))</f>
        <v>0</v>
      </c>
      <c r="R14" s="4">
        <f>SUMIFS(Transactions_History!$G$6:$G$1355, Transactions_History!$C$6:$C$1355, "Acquire", Transactions_History!$I$6:$I$1355, Portfolio_History!$F14, Transactions_History!$H$6:$H$1355, "&lt;="&amp;YEAR(Portfolio_History!R$1))-
SUMIFS(Transactions_History!$G$6:$G$1355, Transactions_History!$C$6:$C$1355, "Redeem", Transactions_History!$I$6:$I$1355, Portfolio_History!$F14, Transactions_History!$H$6:$H$1355, "&lt;="&amp;YEAR(Portfolio_History!R$1))</f>
        <v>0</v>
      </c>
      <c r="S14" s="4">
        <f>SUMIFS(Transactions_History!$G$6:$G$1355, Transactions_History!$C$6:$C$1355, "Acquire", Transactions_History!$I$6:$I$1355, Portfolio_History!$F14, Transactions_History!$H$6:$H$1355, "&lt;="&amp;YEAR(Portfolio_History!S$1))-
SUMIFS(Transactions_History!$G$6:$G$1355, Transactions_History!$C$6:$C$1355, "Redeem", Transactions_History!$I$6:$I$1355, Portfolio_History!$F14, Transactions_History!$H$6:$H$1355, "&lt;="&amp;YEAR(Portfolio_History!S$1))</f>
        <v>0</v>
      </c>
      <c r="T14" s="4">
        <f>SUMIFS(Transactions_History!$G$6:$G$1355, Transactions_History!$C$6:$C$1355, "Acquire", Transactions_History!$I$6:$I$1355, Portfolio_History!$F14, Transactions_History!$H$6:$H$1355, "&lt;="&amp;YEAR(Portfolio_History!T$1))-
SUMIFS(Transactions_History!$G$6:$G$1355, Transactions_History!$C$6:$C$1355, "Redeem", Transactions_History!$I$6:$I$1355, Portfolio_History!$F14, Transactions_History!$H$6:$H$1355, "&lt;="&amp;YEAR(Portfolio_History!T$1))</f>
        <v>0</v>
      </c>
      <c r="U14" s="4">
        <f>SUMIFS(Transactions_History!$G$6:$G$1355, Transactions_History!$C$6:$C$1355, "Acquire", Transactions_History!$I$6:$I$1355, Portfolio_History!$F14, Transactions_History!$H$6:$H$1355, "&lt;="&amp;YEAR(Portfolio_History!U$1))-
SUMIFS(Transactions_History!$G$6:$G$1355, Transactions_History!$C$6:$C$1355, "Redeem", Transactions_History!$I$6:$I$1355, Portfolio_History!$F14, Transactions_History!$H$6:$H$1355, "&lt;="&amp;YEAR(Portfolio_History!U$1))</f>
        <v>0</v>
      </c>
      <c r="V14" s="4">
        <f>SUMIFS(Transactions_History!$G$6:$G$1355, Transactions_History!$C$6:$C$1355, "Acquire", Transactions_History!$I$6:$I$1355, Portfolio_History!$F14, Transactions_History!$H$6:$H$1355, "&lt;="&amp;YEAR(Portfolio_History!V$1))-
SUMIFS(Transactions_History!$G$6:$G$1355, Transactions_History!$C$6:$C$1355, "Redeem", Transactions_History!$I$6:$I$1355, Portfolio_History!$F14, Transactions_History!$H$6:$H$1355, "&lt;="&amp;YEAR(Portfolio_History!V$1))</f>
        <v>0</v>
      </c>
      <c r="W14" s="4">
        <f>SUMIFS(Transactions_History!$G$6:$G$1355, Transactions_History!$C$6:$C$1355, "Acquire", Transactions_History!$I$6:$I$1355, Portfolio_History!$F14, Transactions_History!$H$6:$H$1355, "&lt;="&amp;YEAR(Portfolio_History!W$1))-
SUMIFS(Transactions_History!$G$6:$G$1355, Transactions_History!$C$6:$C$1355, "Redeem", Transactions_History!$I$6:$I$1355, Portfolio_History!$F14, Transactions_History!$H$6:$H$1355, "&lt;="&amp;YEAR(Portfolio_History!W$1))</f>
        <v>0</v>
      </c>
      <c r="X14" s="4">
        <f>SUMIFS(Transactions_History!$G$6:$G$1355, Transactions_History!$C$6:$C$1355, "Acquire", Transactions_History!$I$6:$I$1355, Portfolio_History!$F14, Transactions_History!$H$6:$H$1355, "&lt;="&amp;YEAR(Portfolio_History!X$1))-
SUMIFS(Transactions_History!$G$6:$G$1355, Transactions_History!$C$6:$C$1355, "Redeem", Transactions_History!$I$6:$I$1355, Portfolio_History!$F14, Transactions_History!$H$6:$H$1355, "&lt;="&amp;YEAR(Portfolio_History!X$1))</f>
        <v>0</v>
      </c>
      <c r="Y14" s="4">
        <f>SUMIFS(Transactions_History!$G$6:$G$1355, Transactions_History!$C$6:$C$1355, "Acquire", Transactions_History!$I$6:$I$1355, Portfolio_History!$F14, Transactions_History!$H$6:$H$1355, "&lt;="&amp;YEAR(Portfolio_History!Y$1))-
SUMIFS(Transactions_History!$G$6:$G$1355, Transactions_History!$C$6:$C$1355, "Redeem", Transactions_History!$I$6:$I$1355, Portfolio_History!$F14, Transactions_History!$H$6:$H$1355, "&lt;="&amp;YEAR(Portfolio_History!Y$1))</f>
        <v>0</v>
      </c>
    </row>
    <row r="15" spans="1:25" x14ac:dyDescent="0.35">
      <c r="A15" s="172" t="s">
        <v>39</v>
      </c>
      <c r="B15" s="172">
        <v>3</v>
      </c>
      <c r="C15" s="172">
        <v>2028</v>
      </c>
      <c r="D15" s="173">
        <v>44713</v>
      </c>
      <c r="E15" s="63">
        <v>2022</v>
      </c>
      <c r="F15" s="170" t="str">
        <f t="shared" si="1"/>
        <v>SI bonds_3_2028</v>
      </c>
      <c r="G15" s="4">
        <f>SUMIFS(Transactions_History!$G$6:$G$1355, Transactions_History!$C$6:$C$1355, "Acquire", Transactions_History!$I$6:$I$1355, Portfolio_History!$F15, Transactions_History!$H$6:$H$1355, "&lt;="&amp;YEAR(Portfolio_History!G$1))-
SUMIFS(Transactions_History!$G$6:$G$1355, Transactions_History!$C$6:$C$1355, "Redeem", Transactions_History!$I$6:$I$1355, Portfolio_History!$F15, Transactions_History!$H$6:$H$1355, "&lt;="&amp;YEAR(Portfolio_History!G$1))</f>
        <v>18758687</v>
      </c>
      <c r="H15" s="4">
        <f>SUMIFS(Transactions_History!$G$6:$G$1355, Transactions_History!$C$6:$C$1355, "Acquire", Transactions_History!$I$6:$I$1355, Portfolio_History!$F15, Transactions_History!$H$6:$H$1355, "&lt;="&amp;YEAR(Portfolio_History!H$1))-
SUMIFS(Transactions_History!$G$6:$G$1355, Transactions_History!$C$6:$C$1355, "Redeem", Transactions_History!$I$6:$I$1355, Portfolio_History!$F15, Transactions_History!$H$6:$H$1355, "&lt;="&amp;YEAR(Portfolio_History!H$1))</f>
        <v>0</v>
      </c>
      <c r="I15" s="4">
        <f>SUMIFS(Transactions_History!$G$6:$G$1355, Transactions_History!$C$6:$C$1355, "Acquire", Transactions_History!$I$6:$I$1355, Portfolio_History!$F15, Transactions_History!$H$6:$H$1355, "&lt;="&amp;YEAR(Portfolio_History!I$1))-
SUMIFS(Transactions_History!$G$6:$G$1355, Transactions_History!$C$6:$C$1355, "Redeem", Transactions_History!$I$6:$I$1355, Portfolio_History!$F15, Transactions_History!$H$6:$H$1355, "&lt;="&amp;YEAR(Portfolio_History!I$1))</f>
        <v>0</v>
      </c>
      <c r="J15" s="4">
        <f>SUMIFS(Transactions_History!$G$6:$G$1355, Transactions_History!$C$6:$C$1355, "Acquire", Transactions_History!$I$6:$I$1355, Portfolio_History!$F15, Transactions_History!$H$6:$H$1355, "&lt;="&amp;YEAR(Portfolio_History!J$1))-
SUMIFS(Transactions_History!$G$6:$G$1355, Transactions_History!$C$6:$C$1355, "Redeem", Transactions_History!$I$6:$I$1355, Portfolio_History!$F15, Transactions_History!$H$6:$H$1355, "&lt;="&amp;YEAR(Portfolio_History!J$1))</f>
        <v>0</v>
      </c>
      <c r="K15" s="4">
        <f>SUMIFS(Transactions_History!$G$6:$G$1355, Transactions_History!$C$6:$C$1355, "Acquire", Transactions_History!$I$6:$I$1355, Portfolio_History!$F15, Transactions_History!$H$6:$H$1355, "&lt;="&amp;YEAR(Portfolio_History!K$1))-
SUMIFS(Transactions_History!$G$6:$G$1355, Transactions_History!$C$6:$C$1355, "Redeem", Transactions_History!$I$6:$I$1355, Portfolio_History!$F15, Transactions_History!$H$6:$H$1355, "&lt;="&amp;YEAR(Portfolio_History!K$1))</f>
        <v>0</v>
      </c>
      <c r="L15" s="4">
        <f>SUMIFS(Transactions_History!$G$6:$G$1355, Transactions_History!$C$6:$C$1355, "Acquire", Transactions_History!$I$6:$I$1355, Portfolio_History!$F15, Transactions_History!$H$6:$H$1355, "&lt;="&amp;YEAR(Portfolio_History!L$1))-
SUMIFS(Transactions_History!$G$6:$G$1355, Transactions_History!$C$6:$C$1355, "Redeem", Transactions_History!$I$6:$I$1355, Portfolio_History!$F15, Transactions_History!$H$6:$H$1355, "&lt;="&amp;YEAR(Portfolio_History!L$1))</f>
        <v>0</v>
      </c>
      <c r="M15" s="4">
        <f>SUMIFS(Transactions_History!$G$6:$G$1355, Transactions_History!$C$6:$C$1355, "Acquire", Transactions_History!$I$6:$I$1355, Portfolio_History!$F15, Transactions_History!$H$6:$H$1355, "&lt;="&amp;YEAR(Portfolio_History!M$1))-
SUMIFS(Transactions_History!$G$6:$G$1355, Transactions_History!$C$6:$C$1355, "Redeem", Transactions_History!$I$6:$I$1355, Portfolio_History!$F15, Transactions_History!$H$6:$H$1355, "&lt;="&amp;YEAR(Portfolio_History!M$1))</f>
        <v>0</v>
      </c>
      <c r="N15" s="4">
        <f>SUMIFS(Transactions_History!$G$6:$G$1355, Transactions_History!$C$6:$C$1355, "Acquire", Transactions_History!$I$6:$I$1355, Portfolio_History!$F15, Transactions_History!$H$6:$H$1355, "&lt;="&amp;YEAR(Portfolio_History!N$1))-
SUMIFS(Transactions_History!$G$6:$G$1355, Transactions_History!$C$6:$C$1355, "Redeem", Transactions_History!$I$6:$I$1355, Portfolio_History!$F15, Transactions_History!$H$6:$H$1355, "&lt;="&amp;YEAR(Portfolio_History!N$1))</f>
        <v>0</v>
      </c>
      <c r="O15" s="4">
        <f>SUMIFS(Transactions_History!$G$6:$G$1355, Transactions_History!$C$6:$C$1355, "Acquire", Transactions_History!$I$6:$I$1355, Portfolio_History!$F15, Transactions_History!$H$6:$H$1355, "&lt;="&amp;YEAR(Portfolio_History!O$1))-
SUMIFS(Transactions_History!$G$6:$G$1355, Transactions_History!$C$6:$C$1355, "Redeem", Transactions_History!$I$6:$I$1355, Portfolio_History!$F15, Transactions_History!$H$6:$H$1355, "&lt;="&amp;YEAR(Portfolio_History!O$1))</f>
        <v>0</v>
      </c>
      <c r="P15" s="4">
        <f>SUMIFS(Transactions_History!$G$6:$G$1355, Transactions_History!$C$6:$C$1355, "Acquire", Transactions_History!$I$6:$I$1355, Portfolio_History!$F15, Transactions_History!$H$6:$H$1355, "&lt;="&amp;YEAR(Portfolio_History!P$1))-
SUMIFS(Transactions_History!$G$6:$G$1355, Transactions_History!$C$6:$C$1355, "Redeem", Transactions_History!$I$6:$I$1355, Portfolio_History!$F15, Transactions_History!$H$6:$H$1355, "&lt;="&amp;YEAR(Portfolio_History!P$1))</f>
        <v>0</v>
      </c>
      <c r="Q15" s="4">
        <f>SUMIFS(Transactions_History!$G$6:$G$1355, Transactions_History!$C$6:$C$1355, "Acquire", Transactions_History!$I$6:$I$1355, Portfolio_History!$F15, Transactions_History!$H$6:$H$1355, "&lt;="&amp;YEAR(Portfolio_History!Q$1))-
SUMIFS(Transactions_History!$G$6:$G$1355, Transactions_History!$C$6:$C$1355, "Redeem", Transactions_History!$I$6:$I$1355, Portfolio_History!$F15, Transactions_History!$H$6:$H$1355, "&lt;="&amp;YEAR(Portfolio_History!Q$1))</f>
        <v>0</v>
      </c>
      <c r="R15" s="4">
        <f>SUMIFS(Transactions_History!$G$6:$G$1355, Transactions_History!$C$6:$C$1355, "Acquire", Transactions_History!$I$6:$I$1355, Portfolio_History!$F15, Transactions_History!$H$6:$H$1355, "&lt;="&amp;YEAR(Portfolio_History!R$1))-
SUMIFS(Transactions_History!$G$6:$G$1355, Transactions_History!$C$6:$C$1355, "Redeem", Transactions_History!$I$6:$I$1355, Portfolio_History!$F15, Transactions_History!$H$6:$H$1355, "&lt;="&amp;YEAR(Portfolio_History!R$1))</f>
        <v>0</v>
      </c>
      <c r="S15" s="4">
        <f>SUMIFS(Transactions_History!$G$6:$G$1355, Transactions_History!$C$6:$C$1355, "Acquire", Transactions_History!$I$6:$I$1355, Portfolio_History!$F15, Transactions_History!$H$6:$H$1355, "&lt;="&amp;YEAR(Portfolio_History!S$1))-
SUMIFS(Transactions_History!$G$6:$G$1355, Transactions_History!$C$6:$C$1355, "Redeem", Transactions_History!$I$6:$I$1355, Portfolio_History!$F15, Transactions_History!$H$6:$H$1355, "&lt;="&amp;YEAR(Portfolio_History!S$1))</f>
        <v>0</v>
      </c>
      <c r="T15" s="4">
        <f>SUMIFS(Transactions_History!$G$6:$G$1355, Transactions_History!$C$6:$C$1355, "Acquire", Transactions_History!$I$6:$I$1355, Portfolio_History!$F15, Transactions_History!$H$6:$H$1355, "&lt;="&amp;YEAR(Portfolio_History!T$1))-
SUMIFS(Transactions_History!$G$6:$G$1355, Transactions_History!$C$6:$C$1355, "Redeem", Transactions_History!$I$6:$I$1355, Portfolio_History!$F15, Transactions_History!$H$6:$H$1355, "&lt;="&amp;YEAR(Portfolio_History!T$1))</f>
        <v>0</v>
      </c>
      <c r="U15" s="4">
        <f>SUMIFS(Transactions_History!$G$6:$G$1355, Transactions_History!$C$6:$C$1355, "Acquire", Transactions_History!$I$6:$I$1355, Portfolio_History!$F15, Transactions_History!$H$6:$H$1355, "&lt;="&amp;YEAR(Portfolio_History!U$1))-
SUMIFS(Transactions_History!$G$6:$G$1355, Transactions_History!$C$6:$C$1355, "Redeem", Transactions_History!$I$6:$I$1355, Portfolio_History!$F15, Transactions_History!$H$6:$H$1355, "&lt;="&amp;YEAR(Portfolio_History!U$1))</f>
        <v>0</v>
      </c>
      <c r="V15" s="4">
        <f>SUMIFS(Transactions_History!$G$6:$G$1355, Transactions_History!$C$6:$C$1355, "Acquire", Transactions_History!$I$6:$I$1355, Portfolio_History!$F15, Transactions_History!$H$6:$H$1355, "&lt;="&amp;YEAR(Portfolio_History!V$1))-
SUMIFS(Transactions_History!$G$6:$G$1355, Transactions_History!$C$6:$C$1355, "Redeem", Transactions_History!$I$6:$I$1355, Portfolio_History!$F15, Transactions_History!$H$6:$H$1355, "&lt;="&amp;YEAR(Portfolio_History!V$1))</f>
        <v>0</v>
      </c>
      <c r="W15" s="4">
        <f>SUMIFS(Transactions_History!$G$6:$G$1355, Transactions_History!$C$6:$C$1355, "Acquire", Transactions_History!$I$6:$I$1355, Portfolio_History!$F15, Transactions_History!$H$6:$H$1355, "&lt;="&amp;YEAR(Portfolio_History!W$1))-
SUMIFS(Transactions_History!$G$6:$G$1355, Transactions_History!$C$6:$C$1355, "Redeem", Transactions_History!$I$6:$I$1355, Portfolio_History!$F15, Transactions_History!$H$6:$H$1355, "&lt;="&amp;YEAR(Portfolio_History!W$1))</f>
        <v>0</v>
      </c>
      <c r="X15" s="4">
        <f>SUMIFS(Transactions_History!$G$6:$G$1355, Transactions_History!$C$6:$C$1355, "Acquire", Transactions_History!$I$6:$I$1355, Portfolio_History!$F15, Transactions_History!$H$6:$H$1355, "&lt;="&amp;YEAR(Portfolio_History!X$1))-
SUMIFS(Transactions_History!$G$6:$G$1355, Transactions_History!$C$6:$C$1355, "Redeem", Transactions_History!$I$6:$I$1355, Portfolio_History!$F15, Transactions_History!$H$6:$H$1355, "&lt;="&amp;YEAR(Portfolio_History!X$1))</f>
        <v>0</v>
      </c>
      <c r="Y15" s="4">
        <f>SUMIFS(Transactions_History!$G$6:$G$1355, Transactions_History!$C$6:$C$1355, "Acquire", Transactions_History!$I$6:$I$1355, Portfolio_History!$F15, Transactions_History!$H$6:$H$1355, "&lt;="&amp;YEAR(Portfolio_History!Y$1))-
SUMIFS(Transactions_History!$G$6:$G$1355, Transactions_History!$C$6:$C$1355, "Redeem", Transactions_History!$I$6:$I$1355, Portfolio_History!$F15, Transactions_History!$H$6:$H$1355, "&lt;="&amp;YEAR(Portfolio_History!Y$1))</f>
        <v>0</v>
      </c>
    </row>
    <row r="16" spans="1:25" x14ac:dyDescent="0.35">
      <c r="A16" s="172" t="s">
        <v>39</v>
      </c>
      <c r="B16" s="172">
        <v>3</v>
      </c>
      <c r="C16" s="172">
        <v>2029</v>
      </c>
      <c r="D16" s="173">
        <v>44713</v>
      </c>
      <c r="E16" s="63">
        <v>2022</v>
      </c>
      <c r="F16" s="170" t="str">
        <f t="shared" si="1"/>
        <v>SI bonds_3_2029</v>
      </c>
      <c r="G16" s="4">
        <f>SUMIFS(Transactions_History!$G$6:$G$1355, Transactions_History!$C$6:$C$1355, "Acquire", Transactions_History!$I$6:$I$1355, Portfolio_History!$F16, Transactions_History!$H$6:$H$1355, "&lt;="&amp;YEAR(Portfolio_History!G$1))-
SUMIFS(Transactions_History!$G$6:$G$1355, Transactions_History!$C$6:$C$1355, "Redeem", Transactions_History!$I$6:$I$1355, Portfolio_History!$F16, Transactions_History!$H$6:$H$1355, "&lt;="&amp;YEAR(Portfolio_History!G$1))</f>
        <v>18758686</v>
      </c>
      <c r="H16" s="4">
        <f>SUMIFS(Transactions_History!$G$6:$G$1355, Transactions_History!$C$6:$C$1355, "Acquire", Transactions_History!$I$6:$I$1355, Portfolio_History!$F16, Transactions_History!$H$6:$H$1355, "&lt;="&amp;YEAR(Portfolio_History!H$1))-
SUMIFS(Transactions_History!$G$6:$G$1355, Transactions_History!$C$6:$C$1355, "Redeem", Transactions_History!$I$6:$I$1355, Portfolio_History!$F16, Transactions_History!$H$6:$H$1355, "&lt;="&amp;YEAR(Portfolio_History!H$1))</f>
        <v>0</v>
      </c>
      <c r="I16" s="4">
        <f>SUMIFS(Transactions_History!$G$6:$G$1355, Transactions_History!$C$6:$C$1355, "Acquire", Transactions_History!$I$6:$I$1355, Portfolio_History!$F16, Transactions_History!$H$6:$H$1355, "&lt;="&amp;YEAR(Portfolio_History!I$1))-
SUMIFS(Transactions_History!$G$6:$G$1355, Transactions_History!$C$6:$C$1355, "Redeem", Transactions_History!$I$6:$I$1355, Portfolio_History!$F16, Transactions_History!$H$6:$H$1355, "&lt;="&amp;YEAR(Portfolio_History!I$1))</f>
        <v>0</v>
      </c>
      <c r="J16" s="4">
        <f>SUMIFS(Transactions_History!$G$6:$G$1355, Transactions_History!$C$6:$C$1355, "Acquire", Transactions_History!$I$6:$I$1355, Portfolio_History!$F16, Transactions_History!$H$6:$H$1355, "&lt;="&amp;YEAR(Portfolio_History!J$1))-
SUMIFS(Transactions_History!$G$6:$G$1355, Transactions_History!$C$6:$C$1355, "Redeem", Transactions_History!$I$6:$I$1355, Portfolio_History!$F16, Transactions_History!$H$6:$H$1355, "&lt;="&amp;YEAR(Portfolio_History!J$1))</f>
        <v>0</v>
      </c>
      <c r="K16" s="4">
        <f>SUMIFS(Transactions_History!$G$6:$G$1355, Transactions_History!$C$6:$C$1355, "Acquire", Transactions_History!$I$6:$I$1355, Portfolio_History!$F16, Transactions_History!$H$6:$H$1355, "&lt;="&amp;YEAR(Portfolio_History!K$1))-
SUMIFS(Transactions_History!$G$6:$G$1355, Transactions_History!$C$6:$C$1355, "Redeem", Transactions_History!$I$6:$I$1355, Portfolio_History!$F16, Transactions_History!$H$6:$H$1355, "&lt;="&amp;YEAR(Portfolio_History!K$1))</f>
        <v>0</v>
      </c>
      <c r="L16" s="4">
        <f>SUMIFS(Transactions_History!$G$6:$G$1355, Transactions_History!$C$6:$C$1355, "Acquire", Transactions_History!$I$6:$I$1355, Portfolio_History!$F16, Transactions_History!$H$6:$H$1355, "&lt;="&amp;YEAR(Portfolio_History!L$1))-
SUMIFS(Transactions_History!$G$6:$G$1355, Transactions_History!$C$6:$C$1355, "Redeem", Transactions_History!$I$6:$I$1355, Portfolio_History!$F16, Transactions_History!$H$6:$H$1355, "&lt;="&amp;YEAR(Portfolio_History!L$1))</f>
        <v>0</v>
      </c>
      <c r="M16" s="4">
        <f>SUMIFS(Transactions_History!$G$6:$G$1355, Transactions_History!$C$6:$C$1355, "Acquire", Transactions_History!$I$6:$I$1355, Portfolio_History!$F16, Transactions_History!$H$6:$H$1355, "&lt;="&amp;YEAR(Portfolio_History!M$1))-
SUMIFS(Transactions_History!$G$6:$G$1355, Transactions_History!$C$6:$C$1355, "Redeem", Transactions_History!$I$6:$I$1355, Portfolio_History!$F16, Transactions_History!$H$6:$H$1355, "&lt;="&amp;YEAR(Portfolio_History!M$1))</f>
        <v>0</v>
      </c>
      <c r="N16" s="4">
        <f>SUMIFS(Transactions_History!$G$6:$G$1355, Transactions_History!$C$6:$C$1355, "Acquire", Transactions_History!$I$6:$I$1355, Portfolio_History!$F16, Transactions_History!$H$6:$H$1355, "&lt;="&amp;YEAR(Portfolio_History!N$1))-
SUMIFS(Transactions_History!$G$6:$G$1355, Transactions_History!$C$6:$C$1355, "Redeem", Transactions_History!$I$6:$I$1355, Portfolio_History!$F16, Transactions_History!$H$6:$H$1355, "&lt;="&amp;YEAR(Portfolio_History!N$1))</f>
        <v>0</v>
      </c>
      <c r="O16" s="4">
        <f>SUMIFS(Transactions_History!$G$6:$G$1355, Transactions_History!$C$6:$C$1355, "Acquire", Transactions_History!$I$6:$I$1355, Portfolio_History!$F16, Transactions_History!$H$6:$H$1355, "&lt;="&amp;YEAR(Portfolio_History!O$1))-
SUMIFS(Transactions_History!$G$6:$G$1355, Transactions_History!$C$6:$C$1355, "Redeem", Transactions_History!$I$6:$I$1355, Portfolio_History!$F16, Transactions_History!$H$6:$H$1355, "&lt;="&amp;YEAR(Portfolio_History!O$1))</f>
        <v>0</v>
      </c>
      <c r="P16" s="4">
        <f>SUMIFS(Transactions_History!$G$6:$G$1355, Transactions_History!$C$6:$C$1355, "Acquire", Transactions_History!$I$6:$I$1355, Portfolio_History!$F16, Transactions_History!$H$6:$H$1355, "&lt;="&amp;YEAR(Portfolio_History!P$1))-
SUMIFS(Transactions_History!$G$6:$G$1355, Transactions_History!$C$6:$C$1355, "Redeem", Transactions_History!$I$6:$I$1355, Portfolio_History!$F16, Transactions_History!$H$6:$H$1355, "&lt;="&amp;YEAR(Portfolio_History!P$1))</f>
        <v>0</v>
      </c>
      <c r="Q16" s="4">
        <f>SUMIFS(Transactions_History!$G$6:$G$1355, Transactions_History!$C$6:$C$1355, "Acquire", Transactions_History!$I$6:$I$1355, Portfolio_History!$F16, Transactions_History!$H$6:$H$1355, "&lt;="&amp;YEAR(Portfolio_History!Q$1))-
SUMIFS(Transactions_History!$G$6:$G$1355, Transactions_History!$C$6:$C$1355, "Redeem", Transactions_History!$I$6:$I$1355, Portfolio_History!$F16, Transactions_History!$H$6:$H$1355, "&lt;="&amp;YEAR(Portfolio_History!Q$1))</f>
        <v>0</v>
      </c>
      <c r="R16" s="4">
        <f>SUMIFS(Transactions_History!$G$6:$G$1355, Transactions_History!$C$6:$C$1355, "Acquire", Transactions_History!$I$6:$I$1355, Portfolio_History!$F16, Transactions_History!$H$6:$H$1355, "&lt;="&amp;YEAR(Portfolio_History!R$1))-
SUMIFS(Transactions_History!$G$6:$G$1355, Transactions_History!$C$6:$C$1355, "Redeem", Transactions_History!$I$6:$I$1355, Portfolio_History!$F16, Transactions_History!$H$6:$H$1355, "&lt;="&amp;YEAR(Portfolio_History!R$1))</f>
        <v>0</v>
      </c>
      <c r="S16" s="4">
        <f>SUMIFS(Transactions_History!$G$6:$G$1355, Transactions_History!$C$6:$C$1355, "Acquire", Transactions_History!$I$6:$I$1355, Portfolio_History!$F16, Transactions_History!$H$6:$H$1355, "&lt;="&amp;YEAR(Portfolio_History!S$1))-
SUMIFS(Transactions_History!$G$6:$G$1355, Transactions_History!$C$6:$C$1355, "Redeem", Transactions_History!$I$6:$I$1355, Portfolio_History!$F16, Transactions_History!$H$6:$H$1355, "&lt;="&amp;YEAR(Portfolio_History!S$1))</f>
        <v>0</v>
      </c>
      <c r="T16" s="4">
        <f>SUMIFS(Transactions_History!$G$6:$G$1355, Transactions_History!$C$6:$C$1355, "Acquire", Transactions_History!$I$6:$I$1355, Portfolio_History!$F16, Transactions_History!$H$6:$H$1355, "&lt;="&amp;YEAR(Portfolio_History!T$1))-
SUMIFS(Transactions_History!$G$6:$G$1355, Transactions_History!$C$6:$C$1355, "Redeem", Transactions_History!$I$6:$I$1355, Portfolio_History!$F16, Transactions_History!$H$6:$H$1355, "&lt;="&amp;YEAR(Portfolio_History!T$1))</f>
        <v>0</v>
      </c>
      <c r="U16" s="4">
        <f>SUMIFS(Transactions_History!$G$6:$G$1355, Transactions_History!$C$6:$C$1355, "Acquire", Transactions_History!$I$6:$I$1355, Portfolio_History!$F16, Transactions_History!$H$6:$H$1355, "&lt;="&amp;YEAR(Portfolio_History!U$1))-
SUMIFS(Transactions_History!$G$6:$G$1355, Transactions_History!$C$6:$C$1355, "Redeem", Transactions_History!$I$6:$I$1355, Portfolio_History!$F16, Transactions_History!$H$6:$H$1355, "&lt;="&amp;YEAR(Portfolio_History!U$1))</f>
        <v>0</v>
      </c>
      <c r="V16" s="4">
        <f>SUMIFS(Transactions_History!$G$6:$G$1355, Transactions_History!$C$6:$C$1355, "Acquire", Transactions_History!$I$6:$I$1355, Portfolio_History!$F16, Transactions_History!$H$6:$H$1355, "&lt;="&amp;YEAR(Portfolio_History!V$1))-
SUMIFS(Transactions_History!$G$6:$G$1355, Transactions_History!$C$6:$C$1355, "Redeem", Transactions_History!$I$6:$I$1355, Portfolio_History!$F16, Transactions_History!$H$6:$H$1355, "&lt;="&amp;YEAR(Portfolio_History!V$1))</f>
        <v>0</v>
      </c>
      <c r="W16" s="4">
        <f>SUMIFS(Transactions_History!$G$6:$G$1355, Transactions_History!$C$6:$C$1355, "Acquire", Transactions_History!$I$6:$I$1355, Portfolio_History!$F16, Transactions_History!$H$6:$H$1355, "&lt;="&amp;YEAR(Portfolio_History!W$1))-
SUMIFS(Transactions_History!$G$6:$G$1355, Transactions_History!$C$6:$C$1355, "Redeem", Transactions_History!$I$6:$I$1355, Portfolio_History!$F16, Transactions_History!$H$6:$H$1355, "&lt;="&amp;YEAR(Portfolio_History!W$1))</f>
        <v>0</v>
      </c>
      <c r="X16" s="4">
        <f>SUMIFS(Transactions_History!$G$6:$G$1355, Transactions_History!$C$6:$C$1355, "Acquire", Transactions_History!$I$6:$I$1355, Portfolio_History!$F16, Transactions_History!$H$6:$H$1355, "&lt;="&amp;YEAR(Portfolio_History!X$1))-
SUMIFS(Transactions_History!$G$6:$G$1355, Transactions_History!$C$6:$C$1355, "Redeem", Transactions_History!$I$6:$I$1355, Portfolio_History!$F16, Transactions_History!$H$6:$H$1355, "&lt;="&amp;YEAR(Portfolio_History!X$1))</f>
        <v>0</v>
      </c>
      <c r="Y16" s="4">
        <f>SUMIFS(Transactions_History!$G$6:$G$1355, Transactions_History!$C$6:$C$1355, "Acquire", Transactions_History!$I$6:$I$1355, Portfolio_History!$F16, Transactions_History!$H$6:$H$1355, "&lt;="&amp;YEAR(Portfolio_History!Y$1))-
SUMIFS(Transactions_History!$G$6:$G$1355, Transactions_History!$C$6:$C$1355, "Redeem", Transactions_History!$I$6:$I$1355, Portfolio_History!$F16, Transactions_History!$H$6:$H$1355, "&lt;="&amp;YEAR(Portfolio_History!Y$1))</f>
        <v>0</v>
      </c>
    </row>
    <row r="17" spans="1:25" x14ac:dyDescent="0.35">
      <c r="A17" s="172" t="s">
        <v>39</v>
      </c>
      <c r="B17" s="172">
        <v>3</v>
      </c>
      <c r="C17" s="172">
        <v>2030</v>
      </c>
      <c r="D17" s="173">
        <v>44713</v>
      </c>
      <c r="E17" s="63">
        <v>2022</v>
      </c>
      <c r="F17" s="170" t="str">
        <f t="shared" si="1"/>
        <v>SI bonds_3_2030</v>
      </c>
      <c r="G17" s="4">
        <f>SUMIFS(Transactions_History!$G$6:$G$1355, Transactions_History!$C$6:$C$1355, "Acquire", Transactions_History!$I$6:$I$1355, Portfolio_History!$F17, Transactions_History!$H$6:$H$1355, "&lt;="&amp;YEAR(Portfolio_History!G$1))-
SUMIFS(Transactions_History!$G$6:$G$1355, Transactions_History!$C$6:$C$1355, "Redeem", Transactions_History!$I$6:$I$1355, Portfolio_History!$F17, Transactions_History!$H$6:$H$1355, "&lt;="&amp;YEAR(Portfolio_History!G$1))</f>
        <v>18758685</v>
      </c>
      <c r="H17" s="4">
        <f>SUMIFS(Transactions_History!$G$6:$G$1355, Transactions_History!$C$6:$C$1355, "Acquire", Transactions_History!$I$6:$I$1355, Portfolio_History!$F17, Transactions_History!$H$6:$H$1355, "&lt;="&amp;YEAR(Portfolio_History!H$1))-
SUMIFS(Transactions_History!$G$6:$G$1355, Transactions_History!$C$6:$C$1355, "Redeem", Transactions_History!$I$6:$I$1355, Portfolio_History!$F17, Transactions_History!$H$6:$H$1355, "&lt;="&amp;YEAR(Portfolio_History!H$1))</f>
        <v>0</v>
      </c>
      <c r="I17" s="4">
        <f>SUMIFS(Transactions_History!$G$6:$G$1355, Transactions_History!$C$6:$C$1355, "Acquire", Transactions_History!$I$6:$I$1355, Portfolio_History!$F17, Transactions_History!$H$6:$H$1355, "&lt;="&amp;YEAR(Portfolio_History!I$1))-
SUMIFS(Transactions_History!$G$6:$G$1355, Transactions_History!$C$6:$C$1355, "Redeem", Transactions_History!$I$6:$I$1355, Portfolio_History!$F17, Transactions_History!$H$6:$H$1355, "&lt;="&amp;YEAR(Portfolio_History!I$1))</f>
        <v>0</v>
      </c>
      <c r="J17" s="4">
        <f>SUMIFS(Transactions_History!$G$6:$G$1355, Transactions_History!$C$6:$C$1355, "Acquire", Transactions_History!$I$6:$I$1355, Portfolio_History!$F17, Transactions_History!$H$6:$H$1355, "&lt;="&amp;YEAR(Portfolio_History!J$1))-
SUMIFS(Transactions_History!$G$6:$G$1355, Transactions_History!$C$6:$C$1355, "Redeem", Transactions_History!$I$6:$I$1355, Portfolio_History!$F17, Transactions_History!$H$6:$H$1355, "&lt;="&amp;YEAR(Portfolio_History!J$1))</f>
        <v>0</v>
      </c>
      <c r="K17" s="4">
        <f>SUMIFS(Transactions_History!$G$6:$G$1355, Transactions_History!$C$6:$C$1355, "Acquire", Transactions_History!$I$6:$I$1355, Portfolio_History!$F17, Transactions_History!$H$6:$H$1355, "&lt;="&amp;YEAR(Portfolio_History!K$1))-
SUMIFS(Transactions_History!$G$6:$G$1355, Transactions_History!$C$6:$C$1355, "Redeem", Transactions_History!$I$6:$I$1355, Portfolio_History!$F17, Transactions_History!$H$6:$H$1355, "&lt;="&amp;YEAR(Portfolio_History!K$1))</f>
        <v>0</v>
      </c>
      <c r="L17" s="4">
        <f>SUMIFS(Transactions_History!$G$6:$G$1355, Transactions_History!$C$6:$C$1355, "Acquire", Transactions_History!$I$6:$I$1355, Portfolio_History!$F17, Transactions_History!$H$6:$H$1355, "&lt;="&amp;YEAR(Portfolio_History!L$1))-
SUMIFS(Transactions_History!$G$6:$G$1355, Transactions_History!$C$6:$C$1355, "Redeem", Transactions_History!$I$6:$I$1355, Portfolio_History!$F17, Transactions_History!$H$6:$H$1355, "&lt;="&amp;YEAR(Portfolio_History!L$1))</f>
        <v>0</v>
      </c>
      <c r="M17" s="4">
        <f>SUMIFS(Transactions_History!$G$6:$G$1355, Transactions_History!$C$6:$C$1355, "Acquire", Transactions_History!$I$6:$I$1355, Portfolio_History!$F17, Transactions_History!$H$6:$H$1355, "&lt;="&amp;YEAR(Portfolio_History!M$1))-
SUMIFS(Transactions_History!$G$6:$G$1355, Transactions_History!$C$6:$C$1355, "Redeem", Transactions_History!$I$6:$I$1355, Portfolio_History!$F17, Transactions_History!$H$6:$H$1355, "&lt;="&amp;YEAR(Portfolio_History!M$1))</f>
        <v>0</v>
      </c>
      <c r="N17" s="4">
        <f>SUMIFS(Transactions_History!$G$6:$G$1355, Transactions_History!$C$6:$C$1355, "Acquire", Transactions_History!$I$6:$I$1355, Portfolio_History!$F17, Transactions_History!$H$6:$H$1355, "&lt;="&amp;YEAR(Portfolio_History!N$1))-
SUMIFS(Transactions_History!$G$6:$G$1355, Transactions_History!$C$6:$C$1355, "Redeem", Transactions_History!$I$6:$I$1355, Portfolio_History!$F17, Transactions_History!$H$6:$H$1355, "&lt;="&amp;YEAR(Portfolio_History!N$1))</f>
        <v>0</v>
      </c>
      <c r="O17" s="4">
        <f>SUMIFS(Transactions_History!$G$6:$G$1355, Transactions_History!$C$6:$C$1355, "Acquire", Transactions_History!$I$6:$I$1355, Portfolio_History!$F17, Transactions_History!$H$6:$H$1355, "&lt;="&amp;YEAR(Portfolio_History!O$1))-
SUMIFS(Transactions_History!$G$6:$G$1355, Transactions_History!$C$6:$C$1355, "Redeem", Transactions_History!$I$6:$I$1355, Portfolio_History!$F17, Transactions_History!$H$6:$H$1355, "&lt;="&amp;YEAR(Portfolio_History!O$1))</f>
        <v>0</v>
      </c>
      <c r="P17" s="4">
        <f>SUMIFS(Transactions_History!$G$6:$G$1355, Transactions_History!$C$6:$C$1355, "Acquire", Transactions_History!$I$6:$I$1355, Portfolio_History!$F17, Transactions_History!$H$6:$H$1355, "&lt;="&amp;YEAR(Portfolio_History!P$1))-
SUMIFS(Transactions_History!$G$6:$G$1355, Transactions_History!$C$6:$C$1355, "Redeem", Transactions_History!$I$6:$I$1355, Portfolio_History!$F17, Transactions_History!$H$6:$H$1355, "&lt;="&amp;YEAR(Portfolio_History!P$1))</f>
        <v>0</v>
      </c>
      <c r="Q17" s="4">
        <f>SUMIFS(Transactions_History!$G$6:$G$1355, Transactions_History!$C$6:$C$1355, "Acquire", Transactions_History!$I$6:$I$1355, Portfolio_History!$F17, Transactions_History!$H$6:$H$1355, "&lt;="&amp;YEAR(Portfolio_History!Q$1))-
SUMIFS(Transactions_History!$G$6:$G$1355, Transactions_History!$C$6:$C$1355, "Redeem", Transactions_History!$I$6:$I$1355, Portfolio_History!$F17, Transactions_History!$H$6:$H$1355, "&lt;="&amp;YEAR(Portfolio_History!Q$1))</f>
        <v>0</v>
      </c>
      <c r="R17" s="4">
        <f>SUMIFS(Transactions_History!$G$6:$G$1355, Transactions_History!$C$6:$C$1355, "Acquire", Transactions_History!$I$6:$I$1355, Portfolio_History!$F17, Transactions_History!$H$6:$H$1355, "&lt;="&amp;YEAR(Portfolio_History!R$1))-
SUMIFS(Transactions_History!$G$6:$G$1355, Transactions_History!$C$6:$C$1355, "Redeem", Transactions_History!$I$6:$I$1355, Portfolio_History!$F17, Transactions_History!$H$6:$H$1355, "&lt;="&amp;YEAR(Portfolio_History!R$1))</f>
        <v>0</v>
      </c>
      <c r="S17" s="4">
        <f>SUMIFS(Transactions_History!$G$6:$G$1355, Transactions_History!$C$6:$C$1355, "Acquire", Transactions_History!$I$6:$I$1355, Portfolio_History!$F17, Transactions_History!$H$6:$H$1355, "&lt;="&amp;YEAR(Portfolio_History!S$1))-
SUMIFS(Transactions_History!$G$6:$G$1355, Transactions_History!$C$6:$C$1355, "Redeem", Transactions_History!$I$6:$I$1355, Portfolio_History!$F17, Transactions_History!$H$6:$H$1355, "&lt;="&amp;YEAR(Portfolio_History!S$1))</f>
        <v>0</v>
      </c>
      <c r="T17" s="4">
        <f>SUMIFS(Transactions_History!$G$6:$G$1355, Transactions_History!$C$6:$C$1355, "Acquire", Transactions_History!$I$6:$I$1355, Portfolio_History!$F17, Transactions_History!$H$6:$H$1355, "&lt;="&amp;YEAR(Portfolio_History!T$1))-
SUMIFS(Transactions_History!$G$6:$G$1355, Transactions_History!$C$6:$C$1355, "Redeem", Transactions_History!$I$6:$I$1355, Portfolio_History!$F17, Transactions_History!$H$6:$H$1355, "&lt;="&amp;YEAR(Portfolio_History!T$1))</f>
        <v>0</v>
      </c>
      <c r="U17" s="4">
        <f>SUMIFS(Transactions_History!$G$6:$G$1355, Transactions_History!$C$6:$C$1355, "Acquire", Transactions_History!$I$6:$I$1355, Portfolio_History!$F17, Transactions_History!$H$6:$H$1355, "&lt;="&amp;YEAR(Portfolio_History!U$1))-
SUMIFS(Transactions_History!$G$6:$G$1355, Transactions_History!$C$6:$C$1355, "Redeem", Transactions_History!$I$6:$I$1355, Portfolio_History!$F17, Transactions_History!$H$6:$H$1355, "&lt;="&amp;YEAR(Portfolio_History!U$1))</f>
        <v>0</v>
      </c>
      <c r="V17" s="4">
        <f>SUMIFS(Transactions_History!$G$6:$G$1355, Transactions_History!$C$6:$C$1355, "Acquire", Transactions_History!$I$6:$I$1355, Portfolio_History!$F17, Transactions_History!$H$6:$H$1355, "&lt;="&amp;YEAR(Portfolio_History!V$1))-
SUMIFS(Transactions_History!$G$6:$G$1355, Transactions_History!$C$6:$C$1355, "Redeem", Transactions_History!$I$6:$I$1355, Portfolio_History!$F17, Transactions_History!$H$6:$H$1355, "&lt;="&amp;YEAR(Portfolio_History!V$1))</f>
        <v>0</v>
      </c>
      <c r="W17" s="4">
        <f>SUMIFS(Transactions_History!$G$6:$G$1355, Transactions_History!$C$6:$C$1355, "Acquire", Transactions_History!$I$6:$I$1355, Portfolio_History!$F17, Transactions_History!$H$6:$H$1355, "&lt;="&amp;YEAR(Portfolio_History!W$1))-
SUMIFS(Transactions_History!$G$6:$G$1355, Transactions_History!$C$6:$C$1355, "Redeem", Transactions_History!$I$6:$I$1355, Portfolio_History!$F17, Transactions_History!$H$6:$H$1355, "&lt;="&amp;YEAR(Portfolio_History!W$1))</f>
        <v>0</v>
      </c>
      <c r="X17" s="4">
        <f>SUMIFS(Transactions_History!$G$6:$G$1355, Transactions_History!$C$6:$C$1355, "Acquire", Transactions_History!$I$6:$I$1355, Portfolio_History!$F17, Transactions_History!$H$6:$H$1355, "&lt;="&amp;YEAR(Portfolio_History!X$1))-
SUMIFS(Transactions_History!$G$6:$G$1355, Transactions_History!$C$6:$C$1355, "Redeem", Transactions_History!$I$6:$I$1355, Portfolio_History!$F17, Transactions_History!$H$6:$H$1355, "&lt;="&amp;YEAR(Portfolio_History!X$1))</f>
        <v>0</v>
      </c>
      <c r="Y17" s="4">
        <f>SUMIFS(Transactions_History!$G$6:$G$1355, Transactions_History!$C$6:$C$1355, "Acquire", Transactions_History!$I$6:$I$1355, Portfolio_History!$F17, Transactions_History!$H$6:$H$1355, "&lt;="&amp;YEAR(Portfolio_History!Y$1))-
SUMIFS(Transactions_History!$G$6:$G$1355, Transactions_History!$C$6:$C$1355, "Redeem", Transactions_History!$I$6:$I$1355, Portfolio_History!$F17, Transactions_History!$H$6:$H$1355, "&lt;="&amp;YEAR(Portfolio_History!Y$1))</f>
        <v>0</v>
      </c>
    </row>
    <row r="18" spans="1:25" x14ac:dyDescent="0.35">
      <c r="A18" s="172" t="s">
        <v>39</v>
      </c>
      <c r="B18" s="172">
        <v>3</v>
      </c>
      <c r="C18" s="172">
        <v>2031</v>
      </c>
      <c r="D18" s="173">
        <v>44713</v>
      </c>
      <c r="E18" s="63">
        <v>2022</v>
      </c>
      <c r="F18" s="170" t="str">
        <f t="shared" si="1"/>
        <v>SI bonds_3_2031</v>
      </c>
      <c r="G18" s="4">
        <f>SUMIFS(Transactions_History!$G$6:$G$1355, Transactions_History!$C$6:$C$1355, "Acquire", Transactions_History!$I$6:$I$1355, Portfolio_History!$F18, Transactions_History!$H$6:$H$1355, "&lt;="&amp;YEAR(Portfolio_History!G$1))-
SUMIFS(Transactions_History!$G$6:$G$1355, Transactions_History!$C$6:$C$1355, "Redeem", Transactions_History!$I$6:$I$1355, Portfolio_History!$F18, Transactions_History!$H$6:$H$1355, "&lt;="&amp;YEAR(Portfolio_History!G$1))</f>
        <v>18758685</v>
      </c>
      <c r="H18" s="4">
        <f>SUMIFS(Transactions_History!$G$6:$G$1355, Transactions_History!$C$6:$C$1355, "Acquire", Transactions_History!$I$6:$I$1355, Portfolio_History!$F18, Transactions_History!$H$6:$H$1355, "&lt;="&amp;YEAR(Portfolio_History!H$1))-
SUMIFS(Transactions_History!$G$6:$G$1355, Transactions_History!$C$6:$C$1355, "Redeem", Transactions_History!$I$6:$I$1355, Portfolio_History!$F18, Transactions_History!$H$6:$H$1355, "&lt;="&amp;YEAR(Portfolio_History!H$1))</f>
        <v>0</v>
      </c>
      <c r="I18" s="4">
        <f>SUMIFS(Transactions_History!$G$6:$G$1355, Transactions_History!$C$6:$C$1355, "Acquire", Transactions_History!$I$6:$I$1355, Portfolio_History!$F18, Transactions_History!$H$6:$H$1355, "&lt;="&amp;YEAR(Portfolio_History!I$1))-
SUMIFS(Transactions_History!$G$6:$G$1355, Transactions_History!$C$6:$C$1355, "Redeem", Transactions_History!$I$6:$I$1355, Portfolio_History!$F18, Transactions_History!$H$6:$H$1355, "&lt;="&amp;YEAR(Portfolio_History!I$1))</f>
        <v>0</v>
      </c>
      <c r="J18" s="4">
        <f>SUMIFS(Transactions_History!$G$6:$G$1355, Transactions_History!$C$6:$C$1355, "Acquire", Transactions_History!$I$6:$I$1355, Portfolio_History!$F18, Transactions_History!$H$6:$H$1355, "&lt;="&amp;YEAR(Portfolio_History!J$1))-
SUMIFS(Transactions_History!$G$6:$G$1355, Transactions_History!$C$6:$C$1355, "Redeem", Transactions_History!$I$6:$I$1355, Portfolio_History!$F18, Transactions_History!$H$6:$H$1355, "&lt;="&amp;YEAR(Portfolio_History!J$1))</f>
        <v>0</v>
      </c>
      <c r="K18" s="4">
        <f>SUMIFS(Transactions_History!$G$6:$G$1355, Transactions_History!$C$6:$C$1355, "Acquire", Transactions_History!$I$6:$I$1355, Portfolio_History!$F18, Transactions_History!$H$6:$H$1355, "&lt;="&amp;YEAR(Portfolio_History!K$1))-
SUMIFS(Transactions_History!$G$6:$G$1355, Transactions_History!$C$6:$C$1355, "Redeem", Transactions_History!$I$6:$I$1355, Portfolio_History!$F18, Transactions_History!$H$6:$H$1355, "&lt;="&amp;YEAR(Portfolio_History!K$1))</f>
        <v>0</v>
      </c>
      <c r="L18" s="4">
        <f>SUMIFS(Transactions_History!$G$6:$G$1355, Transactions_History!$C$6:$C$1355, "Acquire", Transactions_History!$I$6:$I$1355, Portfolio_History!$F18, Transactions_History!$H$6:$H$1355, "&lt;="&amp;YEAR(Portfolio_History!L$1))-
SUMIFS(Transactions_History!$G$6:$G$1355, Transactions_History!$C$6:$C$1355, "Redeem", Transactions_History!$I$6:$I$1355, Portfolio_History!$F18, Transactions_History!$H$6:$H$1355, "&lt;="&amp;YEAR(Portfolio_History!L$1))</f>
        <v>0</v>
      </c>
      <c r="M18" s="4">
        <f>SUMIFS(Transactions_History!$G$6:$G$1355, Transactions_History!$C$6:$C$1355, "Acquire", Transactions_History!$I$6:$I$1355, Portfolio_History!$F18, Transactions_History!$H$6:$H$1355, "&lt;="&amp;YEAR(Portfolio_History!M$1))-
SUMIFS(Transactions_History!$G$6:$G$1355, Transactions_History!$C$6:$C$1355, "Redeem", Transactions_History!$I$6:$I$1355, Portfolio_History!$F18, Transactions_History!$H$6:$H$1355, "&lt;="&amp;YEAR(Portfolio_History!M$1))</f>
        <v>0</v>
      </c>
      <c r="N18" s="4">
        <f>SUMIFS(Transactions_History!$G$6:$G$1355, Transactions_History!$C$6:$C$1355, "Acquire", Transactions_History!$I$6:$I$1355, Portfolio_History!$F18, Transactions_History!$H$6:$H$1355, "&lt;="&amp;YEAR(Portfolio_History!N$1))-
SUMIFS(Transactions_History!$G$6:$G$1355, Transactions_History!$C$6:$C$1355, "Redeem", Transactions_History!$I$6:$I$1355, Portfolio_History!$F18, Transactions_History!$H$6:$H$1355, "&lt;="&amp;YEAR(Portfolio_History!N$1))</f>
        <v>0</v>
      </c>
      <c r="O18" s="4">
        <f>SUMIFS(Transactions_History!$G$6:$G$1355, Transactions_History!$C$6:$C$1355, "Acquire", Transactions_History!$I$6:$I$1355, Portfolio_History!$F18, Transactions_History!$H$6:$H$1355, "&lt;="&amp;YEAR(Portfolio_History!O$1))-
SUMIFS(Transactions_History!$G$6:$G$1355, Transactions_History!$C$6:$C$1355, "Redeem", Transactions_History!$I$6:$I$1355, Portfolio_History!$F18, Transactions_History!$H$6:$H$1355, "&lt;="&amp;YEAR(Portfolio_History!O$1))</f>
        <v>0</v>
      </c>
      <c r="P18" s="4">
        <f>SUMIFS(Transactions_History!$G$6:$G$1355, Transactions_History!$C$6:$C$1355, "Acquire", Transactions_History!$I$6:$I$1355, Portfolio_History!$F18, Transactions_History!$H$6:$H$1355, "&lt;="&amp;YEAR(Portfolio_History!P$1))-
SUMIFS(Transactions_History!$G$6:$G$1355, Transactions_History!$C$6:$C$1355, "Redeem", Transactions_History!$I$6:$I$1355, Portfolio_History!$F18, Transactions_History!$H$6:$H$1355, "&lt;="&amp;YEAR(Portfolio_History!P$1))</f>
        <v>0</v>
      </c>
      <c r="Q18" s="4">
        <f>SUMIFS(Transactions_History!$G$6:$G$1355, Transactions_History!$C$6:$C$1355, "Acquire", Transactions_History!$I$6:$I$1355, Portfolio_History!$F18, Transactions_History!$H$6:$H$1355, "&lt;="&amp;YEAR(Portfolio_History!Q$1))-
SUMIFS(Transactions_History!$G$6:$G$1355, Transactions_History!$C$6:$C$1355, "Redeem", Transactions_History!$I$6:$I$1355, Portfolio_History!$F18, Transactions_History!$H$6:$H$1355, "&lt;="&amp;YEAR(Portfolio_History!Q$1))</f>
        <v>0</v>
      </c>
      <c r="R18" s="4">
        <f>SUMIFS(Transactions_History!$G$6:$G$1355, Transactions_History!$C$6:$C$1355, "Acquire", Transactions_History!$I$6:$I$1355, Portfolio_History!$F18, Transactions_History!$H$6:$H$1355, "&lt;="&amp;YEAR(Portfolio_History!R$1))-
SUMIFS(Transactions_History!$G$6:$G$1355, Transactions_History!$C$6:$C$1355, "Redeem", Transactions_History!$I$6:$I$1355, Portfolio_History!$F18, Transactions_History!$H$6:$H$1355, "&lt;="&amp;YEAR(Portfolio_History!R$1))</f>
        <v>0</v>
      </c>
      <c r="S18" s="4">
        <f>SUMIFS(Transactions_History!$G$6:$G$1355, Transactions_History!$C$6:$C$1355, "Acquire", Transactions_History!$I$6:$I$1355, Portfolio_History!$F18, Transactions_History!$H$6:$H$1355, "&lt;="&amp;YEAR(Portfolio_History!S$1))-
SUMIFS(Transactions_History!$G$6:$G$1355, Transactions_History!$C$6:$C$1355, "Redeem", Transactions_History!$I$6:$I$1355, Portfolio_History!$F18, Transactions_History!$H$6:$H$1355, "&lt;="&amp;YEAR(Portfolio_History!S$1))</f>
        <v>0</v>
      </c>
      <c r="T18" s="4">
        <f>SUMIFS(Transactions_History!$G$6:$G$1355, Transactions_History!$C$6:$C$1355, "Acquire", Transactions_History!$I$6:$I$1355, Portfolio_History!$F18, Transactions_History!$H$6:$H$1355, "&lt;="&amp;YEAR(Portfolio_History!T$1))-
SUMIFS(Transactions_History!$G$6:$G$1355, Transactions_History!$C$6:$C$1355, "Redeem", Transactions_History!$I$6:$I$1355, Portfolio_History!$F18, Transactions_History!$H$6:$H$1355, "&lt;="&amp;YEAR(Portfolio_History!T$1))</f>
        <v>0</v>
      </c>
      <c r="U18" s="4">
        <f>SUMIFS(Transactions_History!$G$6:$G$1355, Transactions_History!$C$6:$C$1355, "Acquire", Transactions_History!$I$6:$I$1355, Portfolio_History!$F18, Transactions_History!$H$6:$H$1355, "&lt;="&amp;YEAR(Portfolio_History!U$1))-
SUMIFS(Transactions_History!$G$6:$G$1355, Transactions_History!$C$6:$C$1355, "Redeem", Transactions_History!$I$6:$I$1355, Portfolio_History!$F18, Transactions_History!$H$6:$H$1355, "&lt;="&amp;YEAR(Portfolio_History!U$1))</f>
        <v>0</v>
      </c>
      <c r="V18" s="4">
        <f>SUMIFS(Transactions_History!$G$6:$G$1355, Transactions_History!$C$6:$C$1355, "Acquire", Transactions_History!$I$6:$I$1355, Portfolio_History!$F18, Transactions_History!$H$6:$H$1355, "&lt;="&amp;YEAR(Portfolio_History!V$1))-
SUMIFS(Transactions_History!$G$6:$G$1355, Transactions_History!$C$6:$C$1355, "Redeem", Transactions_History!$I$6:$I$1355, Portfolio_History!$F18, Transactions_History!$H$6:$H$1355, "&lt;="&amp;YEAR(Portfolio_History!V$1))</f>
        <v>0</v>
      </c>
      <c r="W18" s="4">
        <f>SUMIFS(Transactions_History!$G$6:$G$1355, Transactions_History!$C$6:$C$1355, "Acquire", Transactions_History!$I$6:$I$1355, Portfolio_History!$F18, Transactions_History!$H$6:$H$1355, "&lt;="&amp;YEAR(Portfolio_History!W$1))-
SUMIFS(Transactions_History!$G$6:$G$1355, Transactions_History!$C$6:$C$1355, "Redeem", Transactions_History!$I$6:$I$1355, Portfolio_History!$F18, Transactions_History!$H$6:$H$1355, "&lt;="&amp;YEAR(Portfolio_History!W$1))</f>
        <v>0</v>
      </c>
      <c r="X18" s="4">
        <f>SUMIFS(Transactions_History!$G$6:$G$1355, Transactions_History!$C$6:$C$1355, "Acquire", Transactions_History!$I$6:$I$1355, Portfolio_History!$F18, Transactions_History!$H$6:$H$1355, "&lt;="&amp;YEAR(Portfolio_History!X$1))-
SUMIFS(Transactions_History!$G$6:$G$1355, Transactions_History!$C$6:$C$1355, "Redeem", Transactions_History!$I$6:$I$1355, Portfolio_History!$F18, Transactions_History!$H$6:$H$1355, "&lt;="&amp;YEAR(Portfolio_History!X$1))</f>
        <v>0</v>
      </c>
      <c r="Y18" s="4">
        <f>SUMIFS(Transactions_History!$G$6:$G$1355, Transactions_History!$C$6:$C$1355, "Acquire", Transactions_History!$I$6:$I$1355, Portfolio_History!$F18, Transactions_History!$H$6:$H$1355, "&lt;="&amp;YEAR(Portfolio_History!Y$1))-
SUMIFS(Transactions_History!$G$6:$G$1355, Transactions_History!$C$6:$C$1355, "Redeem", Transactions_History!$I$6:$I$1355, Portfolio_History!$F18, Transactions_History!$H$6:$H$1355, "&lt;="&amp;YEAR(Portfolio_History!Y$1))</f>
        <v>0</v>
      </c>
    </row>
    <row r="19" spans="1:25" x14ac:dyDescent="0.35">
      <c r="A19" s="172" t="s">
        <v>39</v>
      </c>
      <c r="B19" s="172">
        <v>3</v>
      </c>
      <c r="C19" s="172">
        <v>2032</v>
      </c>
      <c r="D19" s="173">
        <v>44713</v>
      </c>
      <c r="E19" s="63">
        <v>2022</v>
      </c>
      <c r="F19" s="170" t="str">
        <f t="shared" si="1"/>
        <v>SI bonds_3_2032</v>
      </c>
      <c r="G19" s="4">
        <f>SUMIFS(Transactions_History!$G$6:$G$1355, Transactions_History!$C$6:$C$1355, "Acquire", Transactions_History!$I$6:$I$1355, Portfolio_History!$F19, Transactions_History!$H$6:$H$1355, "&lt;="&amp;YEAR(Portfolio_History!G$1))-
SUMIFS(Transactions_History!$G$6:$G$1355, Transactions_History!$C$6:$C$1355, "Redeem", Transactions_History!$I$6:$I$1355, Portfolio_History!$F19, Transactions_History!$H$6:$H$1355, "&lt;="&amp;YEAR(Portfolio_History!G$1))</f>
        <v>18758685</v>
      </c>
      <c r="H19" s="4">
        <f>SUMIFS(Transactions_History!$G$6:$G$1355, Transactions_History!$C$6:$C$1355, "Acquire", Transactions_History!$I$6:$I$1355, Portfolio_History!$F19, Transactions_History!$H$6:$H$1355, "&lt;="&amp;YEAR(Portfolio_History!H$1))-
SUMIFS(Transactions_History!$G$6:$G$1355, Transactions_History!$C$6:$C$1355, "Redeem", Transactions_History!$I$6:$I$1355, Portfolio_History!$F19, Transactions_History!$H$6:$H$1355, "&lt;="&amp;YEAR(Portfolio_History!H$1))</f>
        <v>0</v>
      </c>
      <c r="I19" s="4">
        <f>SUMIFS(Transactions_History!$G$6:$G$1355, Transactions_History!$C$6:$C$1355, "Acquire", Transactions_History!$I$6:$I$1355, Portfolio_History!$F19, Transactions_History!$H$6:$H$1355, "&lt;="&amp;YEAR(Portfolio_History!I$1))-
SUMIFS(Transactions_History!$G$6:$G$1355, Transactions_History!$C$6:$C$1355, "Redeem", Transactions_History!$I$6:$I$1355, Portfolio_History!$F19, Transactions_History!$H$6:$H$1355, "&lt;="&amp;YEAR(Portfolio_History!I$1))</f>
        <v>0</v>
      </c>
      <c r="J19" s="4">
        <f>SUMIFS(Transactions_History!$G$6:$G$1355, Transactions_History!$C$6:$C$1355, "Acquire", Transactions_History!$I$6:$I$1355, Portfolio_History!$F19, Transactions_History!$H$6:$H$1355, "&lt;="&amp;YEAR(Portfolio_History!J$1))-
SUMIFS(Transactions_History!$G$6:$G$1355, Transactions_History!$C$6:$C$1355, "Redeem", Transactions_History!$I$6:$I$1355, Portfolio_History!$F19, Transactions_History!$H$6:$H$1355, "&lt;="&amp;YEAR(Portfolio_History!J$1))</f>
        <v>0</v>
      </c>
      <c r="K19" s="4">
        <f>SUMIFS(Transactions_History!$G$6:$G$1355, Transactions_History!$C$6:$C$1355, "Acquire", Transactions_History!$I$6:$I$1355, Portfolio_History!$F19, Transactions_History!$H$6:$H$1355, "&lt;="&amp;YEAR(Portfolio_History!K$1))-
SUMIFS(Transactions_History!$G$6:$G$1355, Transactions_History!$C$6:$C$1355, "Redeem", Transactions_History!$I$6:$I$1355, Portfolio_History!$F19, Transactions_History!$H$6:$H$1355, "&lt;="&amp;YEAR(Portfolio_History!K$1))</f>
        <v>0</v>
      </c>
      <c r="L19" s="4">
        <f>SUMIFS(Transactions_History!$G$6:$G$1355, Transactions_History!$C$6:$C$1355, "Acquire", Transactions_History!$I$6:$I$1355, Portfolio_History!$F19, Transactions_History!$H$6:$H$1355, "&lt;="&amp;YEAR(Portfolio_History!L$1))-
SUMIFS(Transactions_History!$G$6:$G$1355, Transactions_History!$C$6:$C$1355, "Redeem", Transactions_History!$I$6:$I$1355, Portfolio_History!$F19, Transactions_History!$H$6:$H$1355, "&lt;="&amp;YEAR(Portfolio_History!L$1))</f>
        <v>0</v>
      </c>
      <c r="M19" s="4">
        <f>SUMIFS(Transactions_History!$G$6:$G$1355, Transactions_History!$C$6:$C$1355, "Acquire", Transactions_History!$I$6:$I$1355, Portfolio_History!$F19, Transactions_History!$H$6:$H$1355, "&lt;="&amp;YEAR(Portfolio_History!M$1))-
SUMIFS(Transactions_History!$G$6:$G$1355, Transactions_History!$C$6:$C$1355, "Redeem", Transactions_History!$I$6:$I$1355, Portfolio_History!$F19, Transactions_History!$H$6:$H$1355, "&lt;="&amp;YEAR(Portfolio_History!M$1))</f>
        <v>0</v>
      </c>
      <c r="N19" s="4">
        <f>SUMIFS(Transactions_History!$G$6:$G$1355, Transactions_History!$C$6:$C$1355, "Acquire", Transactions_History!$I$6:$I$1355, Portfolio_History!$F19, Transactions_History!$H$6:$H$1355, "&lt;="&amp;YEAR(Portfolio_History!N$1))-
SUMIFS(Transactions_History!$G$6:$G$1355, Transactions_History!$C$6:$C$1355, "Redeem", Transactions_History!$I$6:$I$1355, Portfolio_History!$F19, Transactions_History!$H$6:$H$1355, "&lt;="&amp;YEAR(Portfolio_History!N$1))</f>
        <v>0</v>
      </c>
      <c r="O19" s="4">
        <f>SUMIFS(Transactions_History!$G$6:$G$1355, Transactions_History!$C$6:$C$1355, "Acquire", Transactions_History!$I$6:$I$1355, Portfolio_History!$F19, Transactions_History!$H$6:$H$1355, "&lt;="&amp;YEAR(Portfolio_History!O$1))-
SUMIFS(Transactions_History!$G$6:$G$1355, Transactions_History!$C$6:$C$1355, "Redeem", Transactions_History!$I$6:$I$1355, Portfolio_History!$F19, Transactions_History!$H$6:$H$1355, "&lt;="&amp;YEAR(Portfolio_History!O$1))</f>
        <v>0</v>
      </c>
      <c r="P19" s="4">
        <f>SUMIFS(Transactions_History!$G$6:$G$1355, Transactions_History!$C$6:$C$1355, "Acquire", Transactions_History!$I$6:$I$1355, Portfolio_History!$F19, Transactions_History!$H$6:$H$1355, "&lt;="&amp;YEAR(Portfolio_History!P$1))-
SUMIFS(Transactions_History!$G$6:$G$1355, Transactions_History!$C$6:$C$1355, "Redeem", Transactions_History!$I$6:$I$1355, Portfolio_History!$F19, Transactions_History!$H$6:$H$1355, "&lt;="&amp;YEAR(Portfolio_History!P$1))</f>
        <v>0</v>
      </c>
      <c r="Q19" s="4">
        <f>SUMIFS(Transactions_History!$G$6:$G$1355, Transactions_History!$C$6:$C$1355, "Acquire", Transactions_History!$I$6:$I$1355, Portfolio_History!$F19, Transactions_History!$H$6:$H$1355, "&lt;="&amp;YEAR(Portfolio_History!Q$1))-
SUMIFS(Transactions_History!$G$6:$G$1355, Transactions_History!$C$6:$C$1355, "Redeem", Transactions_History!$I$6:$I$1355, Portfolio_History!$F19, Transactions_History!$H$6:$H$1355, "&lt;="&amp;YEAR(Portfolio_History!Q$1))</f>
        <v>0</v>
      </c>
      <c r="R19" s="4">
        <f>SUMIFS(Transactions_History!$G$6:$G$1355, Transactions_History!$C$6:$C$1355, "Acquire", Transactions_History!$I$6:$I$1355, Portfolio_History!$F19, Transactions_History!$H$6:$H$1355, "&lt;="&amp;YEAR(Portfolio_History!R$1))-
SUMIFS(Transactions_History!$G$6:$G$1355, Transactions_History!$C$6:$C$1355, "Redeem", Transactions_History!$I$6:$I$1355, Portfolio_History!$F19, Transactions_History!$H$6:$H$1355, "&lt;="&amp;YEAR(Portfolio_History!R$1))</f>
        <v>0</v>
      </c>
      <c r="S19" s="4">
        <f>SUMIFS(Transactions_History!$G$6:$G$1355, Transactions_History!$C$6:$C$1355, "Acquire", Transactions_History!$I$6:$I$1355, Portfolio_History!$F19, Transactions_History!$H$6:$H$1355, "&lt;="&amp;YEAR(Portfolio_History!S$1))-
SUMIFS(Transactions_History!$G$6:$G$1355, Transactions_History!$C$6:$C$1355, "Redeem", Transactions_History!$I$6:$I$1355, Portfolio_History!$F19, Transactions_History!$H$6:$H$1355, "&lt;="&amp;YEAR(Portfolio_History!S$1))</f>
        <v>0</v>
      </c>
      <c r="T19" s="4">
        <f>SUMIFS(Transactions_History!$G$6:$G$1355, Transactions_History!$C$6:$C$1355, "Acquire", Transactions_History!$I$6:$I$1355, Portfolio_History!$F19, Transactions_History!$H$6:$H$1355, "&lt;="&amp;YEAR(Portfolio_History!T$1))-
SUMIFS(Transactions_History!$G$6:$G$1355, Transactions_History!$C$6:$C$1355, "Redeem", Transactions_History!$I$6:$I$1355, Portfolio_History!$F19, Transactions_History!$H$6:$H$1355, "&lt;="&amp;YEAR(Portfolio_History!T$1))</f>
        <v>0</v>
      </c>
      <c r="U19" s="4">
        <f>SUMIFS(Transactions_History!$G$6:$G$1355, Transactions_History!$C$6:$C$1355, "Acquire", Transactions_History!$I$6:$I$1355, Portfolio_History!$F19, Transactions_History!$H$6:$H$1355, "&lt;="&amp;YEAR(Portfolio_History!U$1))-
SUMIFS(Transactions_History!$G$6:$G$1355, Transactions_History!$C$6:$C$1355, "Redeem", Transactions_History!$I$6:$I$1355, Portfolio_History!$F19, Transactions_History!$H$6:$H$1355, "&lt;="&amp;YEAR(Portfolio_History!U$1))</f>
        <v>0</v>
      </c>
      <c r="V19" s="4">
        <f>SUMIFS(Transactions_History!$G$6:$G$1355, Transactions_History!$C$6:$C$1355, "Acquire", Transactions_History!$I$6:$I$1355, Portfolio_History!$F19, Transactions_History!$H$6:$H$1355, "&lt;="&amp;YEAR(Portfolio_History!V$1))-
SUMIFS(Transactions_History!$G$6:$G$1355, Transactions_History!$C$6:$C$1355, "Redeem", Transactions_History!$I$6:$I$1355, Portfolio_History!$F19, Transactions_History!$H$6:$H$1355, "&lt;="&amp;YEAR(Portfolio_History!V$1))</f>
        <v>0</v>
      </c>
      <c r="W19" s="4">
        <f>SUMIFS(Transactions_History!$G$6:$G$1355, Transactions_History!$C$6:$C$1355, "Acquire", Transactions_History!$I$6:$I$1355, Portfolio_History!$F19, Transactions_History!$H$6:$H$1355, "&lt;="&amp;YEAR(Portfolio_History!W$1))-
SUMIFS(Transactions_History!$G$6:$G$1355, Transactions_History!$C$6:$C$1355, "Redeem", Transactions_History!$I$6:$I$1355, Portfolio_History!$F19, Transactions_History!$H$6:$H$1355, "&lt;="&amp;YEAR(Portfolio_History!W$1))</f>
        <v>0</v>
      </c>
      <c r="X19" s="4">
        <f>SUMIFS(Transactions_History!$G$6:$G$1355, Transactions_History!$C$6:$C$1355, "Acquire", Transactions_History!$I$6:$I$1355, Portfolio_History!$F19, Transactions_History!$H$6:$H$1355, "&lt;="&amp;YEAR(Portfolio_History!X$1))-
SUMIFS(Transactions_History!$G$6:$G$1355, Transactions_History!$C$6:$C$1355, "Redeem", Transactions_History!$I$6:$I$1355, Portfolio_History!$F19, Transactions_History!$H$6:$H$1355, "&lt;="&amp;YEAR(Portfolio_History!X$1))</f>
        <v>0</v>
      </c>
      <c r="Y19" s="4">
        <f>SUMIFS(Transactions_History!$G$6:$G$1355, Transactions_History!$C$6:$C$1355, "Acquire", Transactions_History!$I$6:$I$1355, Portfolio_History!$F19, Transactions_History!$H$6:$H$1355, "&lt;="&amp;YEAR(Portfolio_History!Y$1))-
SUMIFS(Transactions_History!$G$6:$G$1355, Transactions_History!$C$6:$C$1355, "Redeem", Transactions_History!$I$6:$I$1355, Portfolio_History!$F19, Transactions_History!$H$6:$H$1355, "&lt;="&amp;YEAR(Portfolio_History!Y$1))</f>
        <v>0</v>
      </c>
    </row>
    <row r="20" spans="1:25" x14ac:dyDescent="0.35">
      <c r="A20" s="172" t="s">
        <v>39</v>
      </c>
      <c r="B20" s="172">
        <v>3</v>
      </c>
      <c r="C20" s="172">
        <v>2033</v>
      </c>
      <c r="D20" s="173">
        <v>44713</v>
      </c>
      <c r="E20" s="63">
        <v>2022</v>
      </c>
      <c r="F20" s="170" t="str">
        <f t="shared" si="1"/>
        <v>SI bonds_3_2033</v>
      </c>
      <c r="G20" s="4">
        <f>SUMIFS(Transactions_History!$G$6:$G$1355, Transactions_History!$C$6:$C$1355, "Acquire", Transactions_History!$I$6:$I$1355, Portfolio_History!$F20, Transactions_History!$H$6:$H$1355, "&lt;="&amp;YEAR(Portfolio_History!G$1))-
SUMIFS(Transactions_History!$G$6:$G$1355, Transactions_History!$C$6:$C$1355, "Redeem", Transactions_History!$I$6:$I$1355, Portfolio_History!$F20, Transactions_History!$H$6:$H$1355, "&lt;="&amp;YEAR(Portfolio_History!G$1))</f>
        <v>18758686</v>
      </c>
      <c r="H20" s="4">
        <f>SUMIFS(Transactions_History!$G$6:$G$1355, Transactions_History!$C$6:$C$1355, "Acquire", Transactions_History!$I$6:$I$1355, Portfolio_History!$F20, Transactions_History!$H$6:$H$1355, "&lt;="&amp;YEAR(Portfolio_History!H$1))-
SUMIFS(Transactions_History!$G$6:$G$1355, Transactions_History!$C$6:$C$1355, "Redeem", Transactions_History!$I$6:$I$1355, Portfolio_History!$F20, Transactions_History!$H$6:$H$1355, "&lt;="&amp;YEAR(Portfolio_History!H$1))</f>
        <v>0</v>
      </c>
      <c r="I20" s="4">
        <f>SUMIFS(Transactions_History!$G$6:$G$1355, Transactions_History!$C$6:$C$1355, "Acquire", Transactions_History!$I$6:$I$1355, Portfolio_History!$F20, Transactions_History!$H$6:$H$1355, "&lt;="&amp;YEAR(Portfolio_History!I$1))-
SUMIFS(Transactions_History!$G$6:$G$1355, Transactions_History!$C$6:$C$1355, "Redeem", Transactions_History!$I$6:$I$1355, Portfolio_History!$F20, Transactions_History!$H$6:$H$1355, "&lt;="&amp;YEAR(Portfolio_History!I$1))</f>
        <v>0</v>
      </c>
      <c r="J20" s="4">
        <f>SUMIFS(Transactions_History!$G$6:$G$1355, Transactions_History!$C$6:$C$1355, "Acquire", Transactions_History!$I$6:$I$1355, Portfolio_History!$F20, Transactions_History!$H$6:$H$1355, "&lt;="&amp;YEAR(Portfolio_History!J$1))-
SUMIFS(Transactions_History!$G$6:$G$1355, Transactions_History!$C$6:$C$1355, "Redeem", Transactions_History!$I$6:$I$1355, Portfolio_History!$F20, Transactions_History!$H$6:$H$1355, "&lt;="&amp;YEAR(Portfolio_History!J$1))</f>
        <v>0</v>
      </c>
      <c r="K20" s="4">
        <f>SUMIFS(Transactions_History!$G$6:$G$1355, Transactions_History!$C$6:$C$1355, "Acquire", Transactions_History!$I$6:$I$1355, Portfolio_History!$F20, Transactions_History!$H$6:$H$1355, "&lt;="&amp;YEAR(Portfolio_History!K$1))-
SUMIFS(Transactions_History!$G$6:$G$1355, Transactions_History!$C$6:$C$1355, "Redeem", Transactions_History!$I$6:$I$1355, Portfolio_History!$F20, Transactions_History!$H$6:$H$1355, "&lt;="&amp;YEAR(Portfolio_History!K$1))</f>
        <v>0</v>
      </c>
      <c r="L20" s="4">
        <f>SUMIFS(Transactions_History!$G$6:$G$1355, Transactions_History!$C$6:$C$1355, "Acquire", Transactions_History!$I$6:$I$1355, Portfolio_History!$F20, Transactions_History!$H$6:$H$1355, "&lt;="&amp;YEAR(Portfolio_History!L$1))-
SUMIFS(Transactions_History!$G$6:$G$1355, Transactions_History!$C$6:$C$1355, "Redeem", Transactions_History!$I$6:$I$1355, Portfolio_History!$F20, Transactions_History!$H$6:$H$1355, "&lt;="&amp;YEAR(Portfolio_History!L$1))</f>
        <v>0</v>
      </c>
      <c r="M20" s="4">
        <f>SUMIFS(Transactions_History!$G$6:$G$1355, Transactions_History!$C$6:$C$1355, "Acquire", Transactions_History!$I$6:$I$1355, Portfolio_History!$F20, Transactions_History!$H$6:$H$1355, "&lt;="&amp;YEAR(Portfolio_History!M$1))-
SUMIFS(Transactions_History!$G$6:$G$1355, Transactions_History!$C$6:$C$1355, "Redeem", Transactions_History!$I$6:$I$1355, Portfolio_History!$F20, Transactions_History!$H$6:$H$1355, "&lt;="&amp;YEAR(Portfolio_History!M$1))</f>
        <v>0</v>
      </c>
      <c r="N20" s="4">
        <f>SUMIFS(Transactions_History!$G$6:$G$1355, Transactions_History!$C$6:$C$1355, "Acquire", Transactions_History!$I$6:$I$1355, Portfolio_History!$F20, Transactions_History!$H$6:$H$1355, "&lt;="&amp;YEAR(Portfolio_History!N$1))-
SUMIFS(Transactions_History!$G$6:$G$1355, Transactions_History!$C$6:$C$1355, "Redeem", Transactions_History!$I$6:$I$1355, Portfolio_History!$F20, Transactions_History!$H$6:$H$1355, "&lt;="&amp;YEAR(Portfolio_History!N$1))</f>
        <v>0</v>
      </c>
      <c r="O20" s="4">
        <f>SUMIFS(Transactions_History!$G$6:$G$1355, Transactions_History!$C$6:$C$1355, "Acquire", Transactions_History!$I$6:$I$1355, Portfolio_History!$F20, Transactions_History!$H$6:$H$1355, "&lt;="&amp;YEAR(Portfolio_History!O$1))-
SUMIFS(Transactions_History!$G$6:$G$1355, Transactions_History!$C$6:$C$1355, "Redeem", Transactions_History!$I$6:$I$1355, Portfolio_History!$F20, Transactions_History!$H$6:$H$1355, "&lt;="&amp;YEAR(Portfolio_History!O$1))</f>
        <v>0</v>
      </c>
      <c r="P20" s="4">
        <f>SUMIFS(Transactions_History!$G$6:$G$1355, Transactions_History!$C$6:$C$1355, "Acquire", Transactions_History!$I$6:$I$1355, Portfolio_History!$F20, Transactions_History!$H$6:$H$1355, "&lt;="&amp;YEAR(Portfolio_History!P$1))-
SUMIFS(Transactions_History!$G$6:$G$1355, Transactions_History!$C$6:$C$1355, "Redeem", Transactions_History!$I$6:$I$1355, Portfolio_History!$F20, Transactions_History!$H$6:$H$1355, "&lt;="&amp;YEAR(Portfolio_History!P$1))</f>
        <v>0</v>
      </c>
      <c r="Q20" s="4">
        <f>SUMIFS(Transactions_History!$G$6:$G$1355, Transactions_History!$C$6:$C$1355, "Acquire", Transactions_History!$I$6:$I$1355, Portfolio_History!$F20, Transactions_History!$H$6:$H$1355, "&lt;="&amp;YEAR(Portfolio_History!Q$1))-
SUMIFS(Transactions_History!$G$6:$G$1355, Transactions_History!$C$6:$C$1355, "Redeem", Transactions_History!$I$6:$I$1355, Portfolio_History!$F20, Transactions_History!$H$6:$H$1355, "&lt;="&amp;YEAR(Portfolio_History!Q$1))</f>
        <v>0</v>
      </c>
      <c r="R20" s="4">
        <f>SUMIFS(Transactions_History!$G$6:$G$1355, Transactions_History!$C$6:$C$1355, "Acquire", Transactions_History!$I$6:$I$1355, Portfolio_History!$F20, Transactions_History!$H$6:$H$1355, "&lt;="&amp;YEAR(Portfolio_History!R$1))-
SUMIFS(Transactions_History!$G$6:$G$1355, Transactions_History!$C$6:$C$1355, "Redeem", Transactions_History!$I$6:$I$1355, Portfolio_History!$F20, Transactions_History!$H$6:$H$1355, "&lt;="&amp;YEAR(Portfolio_History!R$1))</f>
        <v>0</v>
      </c>
      <c r="S20" s="4">
        <f>SUMIFS(Transactions_History!$G$6:$G$1355, Transactions_History!$C$6:$C$1355, "Acquire", Transactions_History!$I$6:$I$1355, Portfolio_History!$F20, Transactions_History!$H$6:$H$1355, "&lt;="&amp;YEAR(Portfolio_History!S$1))-
SUMIFS(Transactions_History!$G$6:$G$1355, Transactions_History!$C$6:$C$1355, "Redeem", Transactions_History!$I$6:$I$1355, Portfolio_History!$F20, Transactions_History!$H$6:$H$1355, "&lt;="&amp;YEAR(Portfolio_History!S$1))</f>
        <v>0</v>
      </c>
      <c r="T20" s="4">
        <f>SUMIFS(Transactions_History!$G$6:$G$1355, Transactions_History!$C$6:$C$1355, "Acquire", Transactions_History!$I$6:$I$1355, Portfolio_History!$F20, Transactions_History!$H$6:$H$1355, "&lt;="&amp;YEAR(Portfolio_History!T$1))-
SUMIFS(Transactions_History!$G$6:$G$1355, Transactions_History!$C$6:$C$1355, "Redeem", Transactions_History!$I$6:$I$1355, Portfolio_History!$F20, Transactions_History!$H$6:$H$1355, "&lt;="&amp;YEAR(Portfolio_History!T$1))</f>
        <v>0</v>
      </c>
      <c r="U20" s="4">
        <f>SUMIFS(Transactions_History!$G$6:$G$1355, Transactions_History!$C$6:$C$1355, "Acquire", Transactions_History!$I$6:$I$1355, Portfolio_History!$F20, Transactions_History!$H$6:$H$1355, "&lt;="&amp;YEAR(Portfolio_History!U$1))-
SUMIFS(Transactions_History!$G$6:$G$1355, Transactions_History!$C$6:$C$1355, "Redeem", Transactions_History!$I$6:$I$1355, Portfolio_History!$F20, Transactions_History!$H$6:$H$1355, "&lt;="&amp;YEAR(Portfolio_History!U$1))</f>
        <v>0</v>
      </c>
      <c r="V20" s="4">
        <f>SUMIFS(Transactions_History!$G$6:$G$1355, Transactions_History!$C$6:$C$1355, "Acquire", Transactions_History!$I$6:$I$1355, Portfolio_History!$F20, Transactions_History!$H$6:$H$1355, "&lt;="&amp;YEAR(Portfolio_History!V$1))-
SUMIFS(Transactions_History!$G$6:$G$1355, Transactions_History!$C$6:$C$1355, "Redeem", Transactions_History!$I$6:$I$1355, Portfolio_History!$F20, Transactions_History!$H$6:$H$1355, "&lt;="&amp;YEAR(Portfolio_History!V$1))</f>
        <v>0</v>
      </c>
      <c r="W20" s="4">
        <f>SUMIFS(Transactions_History!$G$6:$G$1355, Transactions_History!$C$6:$C$1355, "Acquire", Transactions_History!$I$6:$I$1355, Portfolio_History!$F20, Transactions_History!$H$6:$H$1355, "&lt;="&amp;YEAR(Portfolio_History!W$1))-
SUMIFS(Transactions_History!$G$6:$G$1355, Transactions_History!$C$6:$C$1355, "Redeem", Transactions_History!$I$6:$I$1355, Portfolio_History!$F20, Transactions_History!$H$6:$H$1355, "&lt;="&amp;YEAR(Portfolio_History!W$1))</f>
        <v>0</v>
      </c>
      <c r="X20" s="4">
        <f>SUMIFS(Transactions_History!$G$6:$G$1355, Transactions_History!$C$6:$C$1355, "Acquire", Transactions_History!$I$6:$I$1355, Portfolio_History!$F20, Transactions_History!$H$6:$H$1355, "&lt;="&amp;YEAR(Portfolio_History!X$1))-
SUMIFS(Transactions_History!$G$6:$G$1355, Transactions_History!$C$6:$C$1355, "Redeem", Transactions_History!$I$6:$I$1355, Portfolio_History!$F20, Transactions_History!$H$6:$H$1355, "&lt;="&amp;YEAR(Portfolio_History!X$1))</f>
        <v>0</v>
      </c>
      <c r="Y20" s="4">
        <f>SUMIFS(Transactions_History!$G$6:$G$1355, Transactions_History!$C$6:$C$1355, "Acquire", Transactions_History!$I$6:$I$1355, Portfolio_History!$F20, Transactions_History!$H$6:$H$1355, "&lt;="&amp;YEAR(Portfolio_History!Y$1))-
SUMIFS(Transactions_History!$G$6:$G$1355, Transactions_History!$C$6:$C$1355, "Redeem", Transactions_History!$I$6:$I$1355, Portfolio_History!$F20, Transactions_History!$H$6:$H$1355, "&lt;="&amp;YEAR(Portfolio_History!Y$1))</f>
        <v>0</v>
      </c>
    </row>
    <row r="21" spans="1:25" x14ac:dyDescent="0.35">
      <c r="A21" s="172" t="s">
        <v>39</v>
      </c>
      <c r="B21" s="172">
        <v>3</v>
      </c>
      <c r="C21" s="172">
        <v>2034</v>
      </c>
      <c r="D21" s="173">
        <v>44713</v>
      </c>
      <c r="E21" s="63">
        <v>2022</v>
      </c>
      <c r="F21" s="170" t="str">
        <f t="shared" si="1"/>
        <v>SI bonds_3_2034</v>
      </c>
      <c r="G21" s="4">
        <f>SUMIFS(Transactions_History!$G$6:$G$1355, Transactions_History!$C$6:$C$1355, "Acquire", Transactions_History!$I$6:$I$1355, Portfolio_History!$F21, Transactions_History!$H$6:$H$1355, "&lt;="&amp;YEAR(Portfolio_History!G$1))-
SUMIFS(Transactions_History!$G$6:$G$1355, Transactions_History!$C$6:$C$1355, "Redeem", Transactions_History!$I$6:$I$1355, Portfolio_History!$F21, Transactions_History!$H$6:$H$1355, "&lt;="&amp;YEAR(Portfolio_History!G$1))</f>
        <v>1492253</v>
      </c>
      <c r="H21" s="4">
        <f>SUMIFS(Transactions_History!$G$6:$G$1355, Transactions_History!$C$6:$C$1355, "Acquire", Transactions_History!$I$6:$I$1355, Portfolio_History!$F21, Transactions_History!$H$6:$H$1355, "&lt;="&amp;YEAR(Portfolio_History!H$1))-
SUMIFS(Transactions_History!$G$6:$G$1355, Transactions_History!$C$6:$C$1355, "Redeem", Transactions_History!$I$6:$I$1355, Portfolio_History!$F21, Transactions_History!$H$6:$H$1355, "&lt;="&amp;YEAR(Portfolio_History!H$1))</f>
        <v>0</v>
      </c>
      <c r="I21" s="4">
        <f>SUMIFS(Transactions_History!$G$6:$G$1355, Transactions_History!$C$6:$C$1355, "Acquire", Transactions_History!$I$6:$I$1355, Portfolio_History!$F21, Transactions_History!$H$6:$H$1355, "&lt;="&amp;YEAR(Portfolio_History!I$1))-
SUMIFS(Transactions_History!$G$6:$G$1355, Transactions_History!$C$6:$C$1355, "Redeem", Transactions_History!$I$6:$I$1355, Portfolio_History!$F21, Transactions_History!$H$6:$H$1355, "&lt;="&amp;YEAR(Portfolio_History!I$1))</f>
        <v>0</v>
      </c>
      <c r="J21" s="4">
        <f>SUMIFS(Transactions_History!$G$6:$G$1355, Transactions_History!$C$6:$C$1355, "Acquire", Transactions_History!$I$6:$I$1355, Portfolio_History!$F21, Transactions_History!$H$6:$H$1355, "&lt;="&amp;YEAR(Portfolio_History!J$1))-
SUMIFS(Transactions_History!$G$6:$G$1355, Transactions_History!$C$6:$C$1355, "Redeem", Transactions_History!$I$6:$I$1355, Portfolio_History!$F21, Transactions_History!$H$6:$H$1355, "&lt;="&amp;YEAR(Portfolio_History!J$1))</f>
        <v>0</v>
      </c>
      <c r="K21" s="4">
        <f>SUMIFS(Transactions_History!$G$6:$G$1355, Transactions_History!$C$6:$C$1355, "Acquire", Transactions_History!$I$6:$I$1355, Portfolio_History!$F21, Transactions_History!$H$6:$H$1355, "&lt;="&amp;YEAR(Portfolio_History!K$1))-
SUMIFS(Transactions_History!$G$6:$G$1355, Transactions_History!$C$6:$C$1355, "Redeem", Transactions_History!$I$6:$I$1355, Portfolio_History!$F21, Transactions_History!$H$6:$H$1355, "&lt;="&amp;YEAR(Portfolio_History!K$1))</f>
        <v>0</v>
      </c>
      <c r="L21" s="4">
        <f>SUMIFS(Transactions_History!$G$6:$G$1355, Transactions_History!$C$6:$C$1355, "Acquire", Transactions_History!$I$6:$I$1355, Portfolio_History!$F21, Transactions_History!$H$6:$H$1355, "&lt;="&amp;YEAR(Portfolio_History!L$1))-
SUMIFS(Transactions_History!$G$6:$G$1355, Transactions_History!$C$6:$C$1355, "Redeem", Transactions_History!$I$6:$I$1355, Portfolio_History!$F21, Transactions_History!$H$6:$H$1355, "&lt;="&amp;YEAR(Portfolio_History!L$1))</f>
        <v>0</v>
      </c>
      <c r="M21" s="4">
        <f>SUMIFS(Transactions_History!$G$6:$G$1355, Transactions_History!$C$6:$C$1355, "Acquire", Transactions_History!$I$6:$I$1355, Portfolio_History!$F21, Transactions_History!$H$6:$H$1355, "&lt;="&amp;YEAR(Portfolio_History!M$1))-
SUMIFS(Transactions_History!$G$6:$G$1355, Transactions_History!$C$6:$C$1355, "Redeem", Transactions_History!$I$6:$I$1355, Portfolio_History!$F21, Transactions_History!$H$6:$H$1355, "&lt;="&amp;YEAR(Portfolio_History!M$1))</f>
        <v>0</v>
      </c>
      <c r="N21" s="4">
        <f>SUMIFS(Transactions_History!$G$6:$G$1355, Transactions_History!$C$6:$C$1355, "Acquire", Transactions_History!$I$6:$I$1355, Portfolio_History!$F21, Transactions_History!$H$6:$H$1355, "&lt;="&amp;YEAR(Portfolio_History!N$1))-
SUMIFS(Transactions_History!$G$6:$G$1355, Transactions_History!$C$6:$C$1355, "Redeem", Transactions_History!$I$6:$I$1355, Portfolio_History!$F21, Transactions_History!$H$6:$H$1355, "&lt;="&amp;YEAR(Portfolio_History!N$1))</f>
        <v>0</v>
      </c>
      <c r="O21" s="4">
        <f>SUMIFS(Transactions_History!$G$6:$G$1355, Transactions_History!$C$6:$C$1355, "Acquire", Transactions_History!$I$6:$I$1355, Portfolio_History!$F21, Transactions_History!$H$6:$H$1355, "&lt;="&amp;YEAR(Portfolio_History!O$1))-
SUMIFS(Transactions_History!$G$6:$G$1355, Transactions_History!$C$6:$C$1355, "Redeem", Transactions_History!$I$6:$I$1355, Portfolio_History!$F21, Transactions_History!$H$6:$H$1355, "&lt;="&amp;YEAR(Portfolio_History!O$1))</f>
        <v>0</v>
      </c>
      <c r="P21" s="4">
        <f>SUMIFS(Transactions_History!$G$6:$G$1355, Transactions_History!$C$6:$C$1355, "Acquire", Transactions_History!$I$6:$I$1355, Portfolio_History!$F21, Transactions_History!$H$6:$H$1355, "&lt;="&amp;YEAR(Portfolio_History!P$1))-
SUMIFS(Transactions_History!$G$6:$G$1355, Transactions_History!$C$6:$C$1355, "Redeem", Transactions_History!$I$6:$I$1355, Portfolio_History!$F21, Transactions_History!$H$6:$H$1355, "&lt;="&amp;YEAR(Portfolio_History!P$1))</f>
        <v>0</v>
      </c>
      <c r="Q21" s="4">
        <f>SUMIFS(Transactions_History!$G$6:$G$1355, Transactions_History!$C$6:$C$1355, "Acquire", Transactions_History!$I$6:$I$1355, Portfolio_History!$F21, Transactions_History!$H$6:$H$1355, "&lt;="&amp;YEAR(Portfolio_History!Q$1))-
SUMIFS(Transactions_History!$G$6:$G$1355, Transactions_History!$C$6:$C$1355, "Redeem", Transactions_History!$I$6:$I$1355, Portfolio_History!$F21, Transactions_History!$H$6:$H$1355, "&lt;="&amp;YEAR(Portfolio_History!Q$1))</f>
        <v>0</v>
      </c>
      <c r="R21" s="4">
        <f>SUMIFS(Transactions_History!$G$6:$G$1355, Transactions_History!$C$6:$C$1355, "Acquire", Transactions_History!$I$6:$I$1355, Portfolio_History!$F21, Transactions_History!$H$6:$H$1355, "&lt;="&amp;YEAR(Portfolio_History!R$1))-
SUMIFS(Transactions_History!$G$6:$G$1355, Transactions_History!$C$6:$C$1355, "Redeem", Transactions_History!$I$6:$I$1355, Portfolio_History!$F21, Transactions_History!$H$6:$H$1355, "&lt;="&amp;YEAR(Portfolio_History!R$1))</f>
        <v>0</v>
      </c>
      <c r="S21" s="4">
        <f>SUMIFS(Transactions_History!$G$6:$G$1355, Transactions_History!$C$6:$C$1355, "Acquire", Transactions_History!$I$6:$I$1355, Portfolio_History!$F21, Transactions_History!$H$6:$H$1355, "&lt;="&amp;YEAR(Portfolio_History!S$1))-
SUMIFS(Transactions_History!$G$6:$G$1355, Transactions_History!$C$6:$C$1355, "Redeem", Transactions_History!$I$6:$I$1355, Portfolio_History!$F21, Transactions_History!$H$6:$H$1355, "&lt;="&amp;YEAR(Portfolio_History!S$1))</f>
        <v>0</v>
      </c>
      <c r="T21" s="4">
        <f>SUMIFS(Transactions_History!$G$6:$G$1355, Transactions_History!$C$6:$C$1355, "Acquire", Transactions_History!$I$6:$I$1355, Portfolio_History!$F21, Transactions_History!$H$6:$H$1355, "&lt;="&amp;YEAR(Portfolio_History!T$1))-
SUMIFS(Transactions_History!$G$6:$G$1355, Transactions_History!$C$6:$C$1355, "Redeem", Transactions_History!$I$6:$I$1355, Portfolio_History!$F21, Transactions_History!$H$6:$H$1355, "&lt;="&amp;YEAR(Portfolio_History!T$1))</f>
        <v>0</v>
      </c>
      <c r="U21" s="4">
        <f>SUMIFS(Transactions_History!$G$6:$G$1355, Transactions_History!$C$6:$C$1355, "Acquire", Transactions_History!$I$6:$I$1355, Portfolio_History!$F21, Transactions_History!$H$6:$H$1355, "&lt;="&amp;YEAR(Portfolio_History!U$1))-
SUMIFS(Transactions_History!$G$6:$G$1355, Transactions_History!$C$6:$C$1355, "Redeem", Transactions_History!$I$6:$I$1355, Portfolio_History!$F21, Transactions_History!$H$6:$H$1355, "&lt;="&amp;YEAR(Portfolio_History!U$1))</f>
        <v>0</v>
      </c>
      <c r="V21" s="4">
        <f>SUMIFS(Transactions_History!$G$6:$G$1355, Transactions_History!$C$6:$C$1355, "Acquire", Transactions_History!$I$6:$I$1355, Portfolio_History!$F21, Transactions_History!$H$6:$H$1355, "&lt;="&amp;YEAR(Portfolio_History!V$1))-
SUMIFS(Transactions_History!$G$6:$G$1355, Transactions_History!$C$6:$C$1355, "Redeem", Transactions_History!$I$6:$I$1355, Portfolio_History!$F21, Transactions_History!$H$6:$H$1355, "&lt;="&amp;YEAR(Portfolio_History!V$1))</f>
        <v>0</v>
      </c>
      <c r="W21" s="4">
        <f>SUMIFS(Transactions_History!$G$6:$G$1355, Transactions_History!$C$6:$C$1355, "Acquire", Transactions_History!$I$6:$I$1355, Portfolio_History!$F21, Transactions_History!$H$6:$H$1355, "&lt;="&amp;YEAR(Portfolio_History!W$1))-
SUMIFS(Transactions_History!$G$6:$G$1355, Transactions_History!$C$6:$C$1355, "Redeem", Transactions_History!$I$6:$I$1355, Portfolio_History!$F21, Transactions_History!$H$6:$H$1355, "&lt;="&amp;YEAR(Portfolio_History!W$1))</f>
        <v>0</v>
      </c>
      <c r="X21" s="4">
        <f>SUMIFS(Transactions_History!$G$6:$G$1355, Transactions_History!$C$6:$C$1355, "Acquire", Transactions_History!$I$6:$I$1355, Portfolio_History!$F21, Transactions_History!$H$6:$H$1355, "&lt;="&amp;YEAR(Portfolio_History!X$1))-
SUMIFS(Transactions_History!$G$6:$G$1355, Transactions_History!$C$6:$C$1355, "Redeem", Transactions_History!$I$6:$I$1355, Portfolio_History!$F21, Transactions_History!$H$6:$H$1355, "&lt;="&amp;YEAR(Portfolio_History!X$1))</f>
        <v>0</v>
      </c>
      <c r="Y21" s="4">
        <f>SUMIFS(Transactions_History!$G$6:$G$1355, Transactions_History!$C$6:$C$1355, "Acquire", Transactions_History!$I$6:$I$1355, Portfolio_History!$F21, Transactions_History!$H$6:$H$1355, "&lt;="&amp;YEAR(Portfolio_History!Y$1))-
SUMIFS(Transactions_History!$G$6:$G$1355, Transactions_History!$C$6:$C$1355, "Redeem", Transactions_History!$I$6:$I$1355, Portfolio_History!$F21, Transactions_History!$H$6:$H$1355, "&lt;="&amp;YEAR(Portfolio_History!Y$1))</f>
        <v>0</v>
      </c>
    </row>
    <row r="22" spans="1:25" x14ac:dyDescent="0.35">
      <c r="A22" s="172" t="s">
        <v>39</v>
      </c>
      <c r="B22" s="172">
        <v>3</v>
      </c>
      <c r="C22" s="172">
        <v>2035</v>
      </c>
      <c r="D22" s="173">
        <v>44713</v>
      </c>
      <c r="E22" s="63">
        <v>2022</v>
      </c>
      <c r="F22" s="170" t="str">
        <f t="shared" si="1"/>
        <v>SI bonds_3_2035</v>
      </c>
      <c r="G22" s="4">
        <f>SUMIFS(Transactions_History!$G$6:$G$1355, Transactions_History!$C$6:$C$1355, "Acquire", Transactions_History!$I$6:$I$1355, Portfolio_History!$F22, Transactions_History!$H$6:$H$1355, "&lt;="&amp;YEAR(Portfolio_History!G$1))-
SUMIFS(Transactions_History!$G$6:$G$1355, Transactions_History!$C$6:$C$1355, "Redeem", Transactions_History!$I$6:$I$1355, Portfolio_History!$F22, Transactions_History!$H$6:$H$1355, "&lt;="&amp;YEAR(Portfolio_History!G$1))</f>
        <v>1492253</v>
      </c>
      <c r="H22" s="4">
        <f>SUMIFS(Transactions_History!$G$6:$G$1355, Transactions_History!$C$6:$C$1355, "Acquire", Transactions_History!$I$6:$I$1355, Portfolio_History!$F22, Transactions_History!$H$6:$H$1355, "&lt;="&amp;YEAR(Portfolio_History!H$1))-
SUMIFS(Transactions_History!$G$6:$G$1355, Transactions_History!$C$6:$C$1355, "Redeem", Transactions_History!$I$6:$I$1355, Portfolio_History!$F22, Transactions_History!$H$6:$H$1355, "&lt;="&amp;YEAR(Portfolio_History!H$1))</f>
        <v>0</v>
      </c>
      <c r="I22" s="4">
        <f>SUMIFS(Transactions_History!$G$6:$G$1355, Transactions_History!$C$6:$C$1355, "Acquire", Transactions_History!$I$6:$I$1355, Portfolio_History!$F22, Transactions_History!$H$6:$H$1355, "&lt;="&amp;YEAR(Portfolio_History!I$1))-
SUMIFS(Transactions_History!$G$6:$G$1355, Transactions_History!$C$6:$C$1355, "Redeem", Transactions_History!$I$6:$I$1355, Portfolio_History!$F22, Transactions_History!$H$6:$H$1355, "&lt;="&amp;YEAR(Portfolio_History!I$1))</f>
        <v>0</v>
      </c>
      <c r="J22" s="4">
        <f>SUMIFS(Transactions_History!$G$6:$G$1355, Transactions_History!$C$6:$C$1355, "Acquire", Transactions_History!$I$6:$I$1355, Portfolio_History!$F22, Transactions_History!$H$6:$H$1355, "&lt;="&amp;YEAR(Portfolio_History!J$1))-
SUMIFS(Transactions_History!$G$6:$G$1355, Transactions_History!$C$6:$C$1355, "Redeem", Transactions_History!$I$6:$I$1355, Portfolio_History!$F22, Transactions_History!$H$6:$H$1355, "&lt;="&amp;YEAR(Portfolio_History!J$1))</f>
        <v>0</v>
      </c>
      <c r="K22" s="4">
        <f>SUMIFS(Transactions_History!$G$6:$G$1355, Transactions_History!$C$6:$C$1355, "Acquire", Transactions_History!$I$6:$I$1355, Portfolio_History!$F22, Transactions_History!$H$6:$H$1355, "&lt;="&amp;YEAR(Portfolio_History!K$1))-
SUMIFS(Transactions_History!$G$6:$G$1355, Transactions_History!$C$6:$C$1355, "Redeem", Transactions_History!$I$6:$I$1355, Portfolio_History!$F22, Transactions_History!$H$6:$H$1355, "&lt;="&amp;YEAR(Portfolio_History!K$1))</f>
        <v>0</v>
      </c>
      <c r="L22" s="4">
        <f>SUMIFS(Transactions_History!$G$6:$G$1355, Transactions_History!$C$6:$C$1355, "Acquire", Transactions_History!$I$6:$I$1355, Portfolio_History!$F22, Transactions_History!$H$6:$H$1355, "&lt;="&amp;YEAR(Portfolio_History!L$1))-
SUMIFS(Transactions_History!$G$6:$G$1355, Transactions_History!$C$6:$C$1355, "Redeem", Transactions_History!$I$6:$I$1355, Portfolio_History!$F22, Transactions_History!$H$6:$H$1355, "&lt;="&amp;YEAR(Portfolio_History!L$1))</f>
        <v>0</v>
      </c>
      <c r="M22" s="4">
        <f>SUMIFS(Transactions_History!$G$6:$G$1355, Transactions_History!$C$6:$C$1355, "Acquire", Transactions_History!$I$6:$I$1355, Portfolio_History!$F22, Transactions_History!$H$6:$H$1355, "&lt;="&amp;YEAR(Portfolio_History!M$1))-
SUMIFS(Transactions_History!$G$6:$G$1355, Transactions_History!$C$6:$C$1355, "Redeem", Transactions_History!$I$6:$I$1355, Portfolio_History!$F22, Transactions_History!$H$6:$H$1355, "&lt;="&amp;YEAR(Portfolio_History!M$1))</f>
        <v>0</v>
      </c>
      <c r="N22" s="4">
        <f>SUMIFS(Transactions_History!$G$6:$G$1355, Transactions_History!$C$6:$C$1355, "Acquire", Transactions_History!$I$6:$I$1355, Portfolio_History!$F22, Transactions_History!$H$6:$H$1355, "&lt;="&amp;YEAR(Portfolio_History!N$1))-
SUMIFS(Transactions_History!$G$6:$G$1355, Transactions_History!$C$6:$C$1355, "Redeem", Transactions_History!$I$6:$I$1355, Portfolio_History!$F22, Transactions_History!$H$6:$H$1355, "&lt;="&amp;YEAR(Portfolio_History!N$1))</f>
        <v>0</v>
      </c>
      <c r="O22" s="4">
        <f>SUMIFS(Transactions_History!$G$6:$G$1355, Transactions_History!$C$6:$C$1355, "Acquire", Transactions_History!$I$6:$I$1355, Portfolio_History!$F22, Transactions_History!$H$6:$H$1355, "&lt;="&amp;YEAR(Portfolio_History!O$1))-
SUMIFS(Transactions_History!$G$6:$G$1355, Transactions_History!$C$6:$C$1355, "Redeem", Transactions_History!$I$6:$I$1355, Portfolio_History!$F22, Transactions_History!$H$6:$H$1355, "&lt;="&amp;YEAR(Portfolio_History!O$1))</f>
        <v>0</v>
      </c>
      <c r="P22" s="4">
        <f>SUMIFS(Transactions_History!$G$6:$G$1355, Transactions_History!$C$6:$C$1355, "Acquire", Transactions_History!$I$6:$I$1355, Portfolio_History!$F22, Transactions_History!$H$6:$H$1355, "&lt;="&amp;YEAR(Portfolio_History!P$1))-
SUMIFS(Transactions_History!$G$6:$G$1355, Transactions_History!$C$6:$C$1355, "Redeem", Transactions_History!$I$6:$I$1355, Portfolio_History!$F22, Transactions_History!$H$6:$H$1355, "&lt;="&amp;YEAR(Portfolio_History!P$1))</f>
        <v>0</v>
      </c>
      <c r="Q22" s="4">
        <f>SUMIFS(Transactions_History!$G$6:$G$1355, Transactions_History!$C$6:$C$1355, "Acquire", Transactions_History!$I$6:$I$1355, Portfolio_History!$F22, Transactions_History!$H$6:$H$1355, "&lt;="&amp;YEAR(Portfolio_History!Q$1))-
SUMIFS(Transactions_History!$G$6:$G$1355, Transactions_History!$C$6:$C$1355, "Redeem", Transactions_History!$I$6:$I$1355, Portfolio_History!$F22, Transactions_History!$H$6:$H$1355, "&lt;="&amp;YEAR(Portfolio_History!Q$1))</f>
        <v>0</v>
      </c>
      <c r="R22" s="4">
        <f>SUMIFS(Transactions_History!$G$6:$G$1355, Transactions_History!$C$6:$C$1355, "Acquire", Transactions_History!$I$6:$I$1355, Portfolio_History!$F22, Transactions_History!$H$6:$H$1355, "&lt;="&amp;YEAR(Portfolio_History!R$1))-
SUMIFS(Transactions_History!$G$6:$G$1355, Transactions_History!$C$6:$C$1355, "Redeem", Transactions_History!$I$6:$I$1355, Portfolio_History!$F22, Transactions_History!$H$6:$H$1355, "&lt;="&amp;YEAR(Portfolio_History!R$1))</f>
        <v>0</v>
      </c>
      <c r="S22" s="4">
        <f>SUMIFS(Transactions_History!$G$6:$G$1355, Transactions_History!$C$6:$C$1355, "Acquire", Transactions_History!$I$6:$I$1355, Portfolio_History!$F22, Transactions_History!$H$6:$H$1355, "&lt;="&amp;YEAR(Portfolio_History!S$1))-
SUMIFS(Transactions_History!$G$6:$G$1355, Transactions_History!$C$6:$C$1355, "Redeem", Transactions_History!$I$6:$I$1355, Portfolio_History!$F22, Transactions_History!$H$6:$H$1355, "&lt;="&amp;YEAR(Portfolio_History!S$1))</f>
        <v>0</v>
      </c>
      <c r="T22" s="4">
        <f>SUMIFS(Transactions_History!$G$6:$G$1355, Transactions_History!$C$6:$C$1355, "Acquire", Transactions_History!$I$6:$I$1355, Portfolio_History!$F22, Transactions_History!$H$6:$H$1355, "&lt;="&amp;YEAR(Portfolio_History!T$1))-
SUMIFS(Transactions_History!$G$6:$G$1355, Transactions_History!$C$6:$C$1355, "Redeem", Transactions_History!$I$6:$I$1355, Portfolio_History!$F22, Transactions_History!$H$6:$H$1355, "&lt;="&amp;YEAR(Portfolio_History!T$1))</f>
        <v>0</v>
      </c>
      <c r="U22" s="4">
        <f>SUMIFS(Transactions_History!$G$6:$G$1355, Transactions_History!$C$6:$C$1355, "Acquire", Transactions_History!$I$6:$I$1355, Portfolio_History!$F22, Transactions_History!$H$6:$H$1355, "&lt;="&amp;YEAR(Portfolio_History!U$1))-
SUMIFS(Transactions_History!$G$6:$G$1355, Transactions_History!$C$6:$C$1355, "Redeem", Transactions_History!$I$6:$I$1355, Portfolio_History!$F22, Transactions_History!$H$6:$H$1355, "&lt;="&amp;YEAR(Portfolio_History!U$1))</f>
        <v>0</v>
      </c>
      <c r="V22" s="4">
        <f>SUMIFS(Transactions_History!$G$6:$G$1355, Transactions_History!$C$6:$C$1355, "Acquire", Transactions_History!$I$6:$I$1355, Portfolio_History!$F22, Transactions_History!$H$6:$H$1355, "&lt;="&amp;YEAR(Portfolio_History!V$1))-
SUMIFS(Transactions_History!$G$6:$G$1355, Transactions_History!$C$6:$C$1355, "Redeem", Transactions_History!$I$6:$I$1355, Portfolio_History!$F22, Transactions_History!$H$6:$H$1355, "&lt;="&amp;YEAR(Portfolio_History!V$1))</f>
        <v>0</v>
      </c>
      <c r="W22" s="4">
        <f>SUMIFS(Transactions_History!$G$6:$G$1355, Transactions_History!$C$6:$C$1355, "Acquire", Transactions_History!$I$6:$I$1355, Portfolio_History!$F22, Transactions_History!$H$6:$H$1355, "&lt;="&amp;YEAR(Portfolio_History!W$1))-
SUMIFS(Transactions_History!$G$6:$G$1355, Transactions_History!$C$6:$C$1355, "Redeem", Transactions_History!$I$6:$I$1355, Portfolio_History!$F22, Transactions_History!$H$6:$H$1355, "&lt;="&amp;YEAR(Portfolio_History!W$1))</f>
        <v>0</v>
      </c>
      <c r="X22" s="4">
        <f>SUMIFS(Transactions_History!$G$6:$G$1355, Transactions_History!$C$6:$C$1355, "Acquire", Transactions_History!$I$6:$I$1355, Portfolio_History!$F22, Transactions_History!$H$6:$H$1355, "&lt;="&amp;YEAR(Portfolio_History!X$1))-
SUMIFS(Transactions_History!$G$6:$G$1355, Transactions_History!$C$6:$C$1355, "Redeem", Transactions_History!$I$6:$I$1355, Portfolio_History!$F22, Transactions_History!$H$6:$H$1355, "&lt;="&amp;YEAR(Portfolio_History!X$1))</f>
        <v>0</v>
      </c>
      <c r="Y22" s="4">
        <f>SUMIFS(Transactions_History!$G$6:$G$1355, Transactions_History!$C$6:$C$1355, "Acquire", Transactions_History!$I$6:$I$1355, Portfolio_History!$F22, Transactions_History!$H$6:$H$1355, "&lt;="&amp;YEAR(Portfolio_History!Y$1))-
SUMIFS(Transactions_History!$G$6:$G$1355, Transactions_History!$C$6:$C$1355, "Redeem", Transactions_History!$I$6:$I$1355, Portfolio_History!$F22, Transactions_History!$H$6:$H$1355, "&lt;="&amp;YEAR(Portfolio_History!Y$1))</f>
        <v>0</v>
      </c>
    </row>
    <row r="23" spans="1:25" x14ac:dyDescent="0.35">
      <c r="A23" s="172" t="s">
        <v>39</v>
      </c>
      <c r="B23" s="172">
        <v>3</v>
      </c>
      <c r="C23" s="172">
        <v>2036</v>
      </c>
      <c r="D23" s="173">
        <v>44713</v>
      </c>
      <c r="E23" s="63">
        <v>2022</v>
      </c>
      <c r="F23" s="170" t="str">
        <f t="shared" si="1"/>
        <v>SI bonds_3_2036</v>
      </c>
      <c r="G23" s="4">
        <f>SUMIFS(Transactions_History!$G$6:$G$1355, Transactions_History!$C$6:$C$1355, "Acquire", Transactions_History!$I$6:$I$1355, Portfolio_History!$F23, Transactions_History!$H$6:$H$1355, "&lt;="&amp;YEAR(Portfolio_History!G$1))-
SUMIFS(Transactions_History!$G$6:$G$1355, Transactions_History!$C$6:$C$1355, "Redeem", Transactions_History!$I$6:$I$1355, Portfolio_History!$F23, Transactions_History!$H$6:$H$1355, "&lt;="&amp;YEAR(Portfolio_History!G$1))</f>
        <v>1492254</v>
      </c>
      <c r="H23" s="4">
        <f>SUMIFS(Transactions_History!$G$6:$G$1355, Transactions_History!$C$6:$C$1355, "Acquire", Transactions_History!$I$6:$I$1355, Portfolio_History!$F23, Transactions_History!$H$6:$H$1355, "&lt;="&amp;YEAR(Portfolio_History!H$1))-
SUMIFS(Transactions_History!$G$6:$G$1355, Transactions_History!$C$6:$C$1355, "Redeem", Transactions_History!$I$6:$I$1355, Portfolio_History!$F23, Transactions_History!$H$6:$H$1355, "&lt;="&amp;YEAR(Portfolio_History!H$1))</f>
        <v>0</v>
      </c>
      <c r="I23" s="4">
        <f>SUMIFS(Transactions_History!$G$6:$G$1355, Transactions_History!$C$6:$C$1355, "Acquire", Transactions_History!$I$6:$I$1355, Portfolio_History!$F23, Transactions_History!$H$6:$H$1355, "&lt;="&amp;YEAR(Portfolio_History!I$1))-
SUMIFS(Transactions_History!$G$6:$G$1355, Transactions_History!$C$6:$C$1355, "Redeem", Transactions_History!$I$6:$I$1355, Portfolio_History!$F23, Transactions_History!$H$6:$H$1355, "&lt;="&amp;YEAR(Portfolio_History!I$1))</f>
        <v>0</v>
      </c>
      <c r="J23" s="4">
        <f>SUMIFS(Transactions_History!$G$6:$G$1355, Transactions_History!$C$6:$C$1355, "Acquire", Transactions_History!$I$6:$I$1355, Portfolio_History!$F23, Transactions_History!$H$6:$H$1355, "&lt;="&amp;YEAR(Portfolio_History!J$1))-
SUMIFS(Transactions_History!$G$6:$G$1355, Transactions_History!$C$6:$C$1355, "Redeem", Transactions_History!$I$6:$I$1355, Portfolio_History!$F23, Transactions_History!$H$6:$H$1355, "&lt;="&amp;YEAR(Portfolio_History!J$1))</f>
        <v>0</v>
      </c>
      <c r="K23" s="4">
        <f>SUMIFS(Transactions_History!$G$6:$G$1355, Transactions_History!$C$6:$C$1355, "Acquire", Transactions_History!$I$6:$I$1355, Portfolio_History!$F23, Transactions_History!$H$6:$H$1355, "&lt;="&amp;YEAR(Portfolio_History!K$1))-
SUMIFS(Transactions_History!$G$6:$G$1355, Transactions_History!$C$6:$C$1355, "Redeem", Transactions_History!$I$6:$I$1355, Portfolio_History!$F23, Transactions_History!$H$6:$H$1355, "&lt;="&amp;YEAR(Portfolio_History!K$1))</f>
        <v>0</v>
      </c>
      <c r="L23" s="4">
        <f>SUMIFS(Transactions_History!$G$6:$G$1355, Transactions_History!$C$6:$C$1355, "Acquire", Transactions_History!$I$6:$I$1355, Portfolio_History!$F23, Transactions_History!$H$6:$H$1355, "&lt;="&amp;YEAR(Portfolio_History!L$1))-
SUMIFS(Transactions_History!$G$6:$G$1355, Transactions_History!$C$6:$C$1355, "Redeem", Transactions_History!$I$6:$I$1355, Portfolio_History!$F23, Transactions_History!$H$6:$H$1355, "&lt;="&amp;YEAR(Portfolio_History!L$1))</f>
        <v>0</v>
      </c>
      <c r="M23" s="4">
        <f>SUMIFS(Transactions_History!$G$6:$G$1355, Transactions_History!$C$6:$C$1355, "Acquire", Transactions_History!$I$6:$I$1355, Portfolio_History!$F23, Transactions_History!$H$6:$H$1355, "&lt;="&amp;YEAR(Portfolio_History!M$1))-
SUMIFS(Transactions_History!$G$6:$G$1355, Transactions_History!$C$6:$C$1355, "Redeem", Transactions_History!$I$6:$I$1355, Portfolio_History!$F23, Transactions_History!$H$6:$H$1355, "&lt;="&amp;YEAR(Portfolio_History!M$1))</f>
        <v>0</v>
      </c>
      <c r="N23" s="4">
        <f>SUMIFS(Transactions_History!$G$6:$G$1355, Transactions_History!$C$6:$C$1355, "Acquire", Transactions_History!$I$6:$I$1355, Portfolio_History!$F23, Transactions_History!$H$6:$H$1355, "&lt;="&amp;YEAR(Portfolio_History!N$1))-
SUMIFS(Transactions_History!$G$6:$G$1355, Transactions_History!$C$6:$C$1355, "Redeem", Transactions_History!$I$6:$I$1355, Portfolio_History!$F23, Transactions_History!$H$6:$H$1355, "&lt;="&amp;YEAR(Portfolio_History!N$1))</f>
        <v>0</v>
      </c>
      <c r="O23" s="4">
        <f>SUMIFS(Transactions_History!$G$6:$G$1355, Transactions_History!$C$6:$C$1355, "Acquire", Transactions_History!$I$6:$I$1355, Portfolio_History!$F23, Transactions_History!$H$6:$H$1355, "&lt;="&amp;YEAR(Portfolio_History!O$1))-
SUMIFS(Transactions_History!$G$6:$G$1355, Transactions_History!$C$6:$C$1355, "Redeem", Transactions_History!$I$6:$I$1355, Portfolio_History!$F23, Transactions_History!$H$6:$H$1355, "&lt;="&amp;YEAR(Portfolio_History!O$1))</f>
        <v>0</v>
      </c>
      <c r="P23" s="4">
        <f>SUMIFS(Transactions_History!$G$6:$G$1355, Transactions_History!$C$6:$C$1355, "Acquire", Transactions_History!$I$6:$I$1355, Portfolio_History!$F23, Transactions_History!$H$6:$H$1355, "&lt;="&amp;YEAR(Portfolio_History!P$1))-
SUMIFS(Transactions_History!$G$6:$G$1355, Transactions_History!$C$6:$C$1355, "Redeem", Transactions_History!$I$6:$I$1355, Portfolio_History!$F23, Transactions_History!$H$6:$H$1355, "&lt;="&amp;YEAR(Portfolio_History!P$1))</f>
        <v>0</v>
      </c>
      <c r="Q23" s="4">
        <f>SUMIFS(Transactions_History!$G$6:$G$1355, Transactions_History!$C$6:$C$1355, "Acquire", Transactions_History!$I$6:$I$1355, Portfolio_History!$F23, Transactions_History!$H$6:$H$1355, "&lt;="&amp;YEAR(Portfolio_History!Q$1))-
SUMIFS(Transactions_History!$G$6:$G$1355, Transactions_History!$C$6:$C$1355, "Redeem", Transactions_History!$I$6:$I$1355, Portfolio_History!$F23, Transactions_History!$H$6:$H$1355, "&lt;="&amp;YEAR(Portfolio_History!Q$1))</f>
        <v>0</v>
      </c>
      <c r="R23" s="4">
        <f>SUMIFS(Transactions_History!$G$6:$G$1355, Transactions_History!$C$6:$C$1355, "Acquire", Transactions_History!$I$6:$I$1355, Portfolio_History!$F23, Transactions_History!$H$6:$H$1355, "&lt;="&amp;YEAR(Portfolio_History!R$1))-
SUMIFS(Transactions_History!$G$6:$G$1355, Transactions_History!$C$6:$C$1355, "Redeem", Transactions_History!$I$6:$I$1355, Portfolio_History!$F23, Transactions_History!$H$6:$H$1355, "&lt;="&amp;YEAR(Portfolio_History!R$1))</f>
        <v>0</v>
      </c>
      <c r="S23" s="4">
        <f>SUMIFS(Transactions_History!$G$6:$G$1355, Transactions_History!$C$6:$C$1355, "Acquire", Transactions_History!$I$6:$I$1355, Portfolio_History!$F23, Transactions_History!$H$6:$H$1355, "&lt;="&amp;YEAR(Portfolio_History!S$1))-
SUMIFS(Transactions_History!$G$6:$G$1355, Transactions_History!$C$6:$C$1355, "Redeem", Transactions_History!$I$6:$I$1355, Portfolio_History!$F23, Transactions_History!$H$6:$H$1355, "&lt;="&amp;YEAR(Portfolio_History!S$1))</f>
        <v>0</v>
      </c>
      <c r="T23" s="4">
        <f>SUMIFS(Transactions_History!$G$6:$G$1355, Transactions_History!$C$6:$C$1355, "Acquire", Transactions_History!$I$6:$I$1355, Portfolio_History!$F23, Transactions_History!$H$6:$H$1355, "&lt;="&amp;YEAR(Portfolio_History!T$1))-
SUMIFS(Transactions_History!$G$6:$G$1355, Transactions_History!$C$6:$C$1355, "Redeem", Transactions_History!$I$6:$I$1355, Portfolio_History!$F23, Transactions_History!$H$6:$H$1355, "&lt;="&amp;YEAR(Portfolio_History!T$1))</f>
        <v>0</v>
      </c>
      <c r="U23" s="4">
        <f>SUMIFS(Transactions_History!$G$6:$G$1355, Transactions_History!$C$6:$C$1355, "Acquire", Transactions_History!$I$6:$I$1355, Portfolio_History!$F23, Transactions_History!$H$6:$H$1355, "&lt;="&amp;YEAR(Portfolio_History!U$1))-
SUMIFS(Transactions_History!$G$6:$G$1355, Transactions_History!$C$6:$C$1355, "Redeem", Transactions_History!$I$6:$I$1355, Portfolio_History!$F23, Transactions_History!$H$6:$H$1355, "&lt;="&amp;YEAR(Portfolio_History!U$1))</f>
        <v>0</v>
      </c>
      <c r="V23" s="4">
        <f>SUMIFS(Transactions_History!$G$6:$G$1355, Transactions_History!$C$6:$C$1355, "Acquire", Transactions_History!$I$6:$I$1355, Portfolio_History!$F23, Transactions_History!$H$6:$H$1355, "&lt;="&amp;YEAR(Portfolio_History!V$1))-
SUMIFS(Transactions_History!$G$6:$G$1355, Transactions_History!$C$6:$C$1355, "Redeem", Transactions_History!$I$6:$I$1355, Portfolio_History!$F23, Transactions_History!$H$6:$H$1355, "&lt;="&amp;YEAR(Portfolio_History!V$1))</f>
        <v>0</v>
      </c>
      <c r="W23" s="4">
        <f>SUMIFS(Transactions_History!$G$6:$G$1355, Transactions_History!$C$6:$C$1355, "Acquire", Transactions_History!$I$6:$I$1355, Portfolio_History!$F23, Transactions_History!$H$6:$H$1355, "&lt;="&amp;YEAR(Portfolio_History!W$1))-
SUMIFS(Transactions_History!$G$6:$G$1355, Transactions_History!$C$6:$C$1355, "Redeem", Transactions_History!$I$6:$I$1355, Portfolio_History!$F23, Transactions_History!$H$6:$H$1355, "&lt;="&amp;YEAR(Portfolio_History!W$1))</f>
        <v>0</v>
      </c>
      <c r="X23" s="4">
        <f>SUMIFS(Transactions_History!$G$6:$G$1355, Transactions_History!$C$6:$C$1355, "Acquire", Transactions_History!$I$6:$I$1355, Portfolio_History!$F23, Transactions_History!$H$6:$H$1355, "&lt;="&amp;YEAR(Portfolio_History!X$1))-
SUMIFS(Transactions_History!$G$6:$G$1355, Transactions_History!$C$6:$C$1355, "Redeem", Transactions_History!$I$6:$I$1355, Portfolio_History!$F23, Transactions_History!$H$6:$H$1355, "&lt;="&amp;YEAR(Portfolio_History!X$1))</f>
        <v>0</v>
      </c>
      <c r="Y23" s="4">
        <f>SUMIFS(Transactions_History!$G$6:$G$1355, Transactions_History!$C$6:$C$1355, "Acquire", Transactions_History!$I$6:$I$1355, Portfolio_History!$F23, Transactions_History!$H$6:$H$1355, "&lt;="&amp;YEAR(Portfolio_History!Y$1))-
SUMIFS(Transactions_History!$G$6:$G$1355, Transactions_History!$C$6:$C$1355, "Redeem", Transactions_History!$I$6:$I$1355, Portfolio_History!$F23, Transactions_History!$H$6:$H$1355, "&lt;="&amp;YEAR(Portfolio_History!Y$1))</f>
        <v>0</v>
      </c>
    </row>
    <row r="24" spans="1:25" x14ac:dyDescent="0.35">
      <c r="A24" s="172" t="s">
        <v>39</v>
      </c>
      <c r="B24" s="172">
        <v>3</v>
      </c>
      <c r="C24" s="172">
        <v>2037</v>
      </c>
      <c r="D24" s="173">
        <v>44713</v>
      </c>
      <c r="E24" s="63">
        <v>2022</v>
      </c>
      <c r="F24" s="170" t="str">
        <f t="shared" si="1"/>
        <v>SI bonds_3_2037</v>
      </c>
      <c r="G24" s="4">
        <f>SUMIFS(Transactions_History!$G$6:$G$1355, Transactions_History!$C$6:$C$1355, "Acquire", Transactions_History!$I$6:$I$1355, Portfolio_History!$F24, Transactions_History!$H$6:$H$1355, "&lt;="&amp;YEAR(Portfolio_History!G$1))-
SUMIFS(Transactions_History!$G$6:$G$1355, Transactions_History!$C$6:$C$1355, "Redeem", Transactions_History!$I$6:$I$1355, Portfolio_History!$F24, Transactions_History!$H$6:$H$1355, "&lt;="&amp;YEAR(Portfolio_History!G$1))</f>
        <v>6981402</v>
      </c>
      <c r="H24" s="4">
        <f>SUMIFS(Transactions_History!$G$6:$G$1355, Transactions_History!$C$6:$C$1355, "Acquire", Transactions_History!$I$6:$I$1355, Portfolio_History!$F24, Transactions_History!$H$6:$H$1355, "&lt;="&amp;YEAR(Portfolio_History!H$1))-
SUMIFS(Transactions_History!$G$6:$G$1355, Transactions_History!$C$6:$C$1355, "Redeem", Transactions_History!$I$6:$I$1355, Portfolio_History!$F24, Transactions_History!$H$6:$H$1355, "&lt;="&amp;YEAR(Portfolio_History!H$1))</f>
        <v>0</v>
      </c>
      <c r="I24" s="4">
        <f>SUMIFS(Transactions_History!$G$6:$G$1355, Transactions_History!$C$6:$C$1355, "Acquire", Transactions_History!$I$6:$I$1355, Portfolio_History!$F24, Transactions_History!$H$6:$H$1355, "&lt;="&amp;YEAR(Portfolio_History!I$1))-
SUMIFS(Transactions_History!$G$6:$G$1355, Transactions_History!$C$6:$C$1355, "Redeem", Transactions_History!$I$6:$I$1355, Portfolio_History!$F24, Transactions_History!$H$6:$H$1355, "&lt;="&amp;YEAR(Portfolio_History!I$1))</f>
        <v>0</v>
      </c>
      <c r="J24" s="4">
        <f>SUMIFS(Transactions_History!$G$6:$G$1355, Transactions_History!$C$6:$C$1355, "Acquire", Transactions_History!$I$6:$I$1355, Portfolio_History!$F24, Transactions_History!$H$6:$H$1355, "&lt;="&amp;YEAR(Portfolio_History!J$1))-
SUMIFS(Transactions_History!$G$6:$G$1355, Transactions_History!$C$6:$C$1355, "Redeem", Transactions_History!$I$6:$I$1355, Portfolio_History!$F24, Transactions_History!$H$6:$H$1355, "&lt;="&amp;YEAR(Portfolio_History!J$1))</f>
        <v>0</v>
      </c>
      <c r="K24" s="4">
        <f>SUMIFS(Transactions_History!$G$6:$G$1355, Transactions_History!$C$6:$C$1355, "Acquire", Transactions_History!$I$6:$I$1355, Portfolio_History!$F24, Transactions_History!$H$6:$H$1355, "&lt;="&amp;YEAR(Portfolio_History!K$1))-
SUMIFS(Transactions_History!$G$6:$G$1355, Transactions_History!$C$6:$C$1355, "Redeem", Transactions_History!$I$6:$I$1355, Portfolio_History!$F24, Transactions_History!$H$6:$H$1355, "&lt;="&amp;YEAR(Portfolio_History!K$1))</f>
        <v>0</v>
      </c>
      <c r="L24" s="4">
        <f>SUMIFS(Transactions_History!$G$6:$G$1355, Transactions_History!$C$6:$C$1355, "Acquire", Transactions_History!$I$6:$I$1355, Portfolio_History!$F24, Transactions_History!$H$6:$H$1355, "&lt;="&amp;YEAR(Portfolio_History!L$1))-
SUMIFS(Transactions_History!$G$6:$G$1355, Transactions_History!$C$6:$C$1355, "Redeem", Transactions_History!$I$6:$I$1355, Portfolio_History!$F24, Transactions_History!$H$6:$H$1355, "&lt;="&amp;YEAR(Portfolio_History!L$1))</f>
        <v>0</v>
      </c>
      <c r="M24" s="4">
        <f>SUMIFS(Transactions_History!$G$6:$G$1355, Transactions_History!$C$6:$C$1355, "Acquire", Transactions_History!$I$6:$I$1355, Portfolio_History!$F24, Transactions_History!$H$6:$H$1355, "&lt;="&amp;YEAR(Portfolio_History!M$1))-
SUMIFS(Transactions_History!$G$6:$G$1355, Transactions_History!$C$6:$C$1355, "Redeem", Transactions_History!$I$6:$I$1355, Portfolio_History!$F24, Transactions_History!$H$6:$H$1355, "&lt;="&amp;YEAR(Portfolio_History!M$1))</f>
        <v>0</v>
      </c>
      <c r="N24" s="4">
        <f>SUMIFS(Transactions_History!$G$6:$G$1355, Transactions_History!$C$6:$C$1355, "Acquire", Transactions_History!$I$6:$I$1355, Portfolio_History!$F24, Transactions_History!$H$6:$H$1355, "&lt;="&amp;YEAR(Portfolio_History!N$1))-
SUMIFS(Transactions_History!$G$6:$G$1355, Transactions_History!$C$6:$C$1355, "Redeem", Transactions_History!$I$6:$I$1355, Portfolio_History!$F24, Transactions_History!$H$6:$H$1355, "&lt;="&amp;YEAR(Portfolio_History!N$1))</f>
        <v>0</v>
      </c>
      <c r="O24" s="4">
        <f>SUMIFS(Transactions_History!$G$6:$G$1355, Transactions_History!$C$6:$C$1355, "Acquire", Transactions_History!$I$6:$I$1355, Portfolio_History!$F24, Transactions_History!$H$6:$H$1355, "&lt;="&amp;YEAR(Portfolio_History!O$1))-
SUMIFS(Transactions_History!$G$6:$G$1355, Transactions_History!$C$6:$C$1355, "Redeem", Transactions_History!$I$6:$I$1355, Portfolio_History!$F24, Transactions_History!$H$6:$H$1355, "&lt;="&amp;YEAR(Portfolio_History!O$1))</f>
        <v>0</v>
      </c>
      <c r="P24" s="4">
        <f>SUMIFS(Transactions_History!$G$6:$G$1355, Transactions_History!$C$6:$C$1355, "Acquire", Transactions_History!$I$6:$I$1355, Portfolio_History!$F24, Transactions_History!$H$6:$H$1355, "&lt;="&amp;YEAR(Portfolio_History!P$1))-
SUMIFS(Transactions_History!$G$6:$G$1355, Transactions_History!$C$6:$C$1355, "Redeem", Transactions_History!$I$6:$I$1355, Portfolio_History!$F24, Transactions_History!$H$6:$H$1355, "&lt;="&amp;YEAR(Portfolio_History!P$1))</f>
        <v>0</v>
      </c>
      <c r="Q24" s="4">
        <f>SUMIFS(Transactions_History!$G$6:$G$1355, Transactions_History!$C$6:$C$1355, "Acquire", Transactions_History!$I$6:$I$1355, Portfolio_History!$F24, Transactions_History!$H$6:$H$1355, "&lt;="&amp;YEAR(Portfolio_History!Q$1))-
SUMIFS(Transactions_History!$G$6:$G$1355, Transactions_History!$C$6:$C$1355, "Redeem", Transactions_History!$I$6:$I$1355, Portfolio_History!$F24, Transactions_History!$H$6:$H$1355, "&lt;="&amp;YEAR(Portfolio_History!Q$1))</f>
        <v>0</v>
      </c>
      <c r="R24" s="4">
        <f>SUMIFS(Transactions_History!$G$6:$G$1355, Transactions_History!$C$6:$C$1355, "Acquire", Transactions_History!$I$6:$I$1355, Portfolio_History!$F24, Transactions_History!$H$6:$H$1355, "&lt;="&amp;YEAR(Portfolio_History!R$1))-
SUMIFS(Transactions_History!$G$6:$G$1355, Transactions_History!$C$6:$C$1355, "Redeem", Transactions_History!$I$6:$I$1355, Portfolio_History!$F24, Transactions_History!$H$6:$H$1355, "&lt;="&amp;YEAR(Portfolio_History!R$1))</f>
        <v>0</v>
      </c>
      <c r="S24" s="4">
        <f>SUMIFS(Transactions_History!$G$6:$G$1355, Transactions_History!$C$6:$C$1355, "Acquire", Transactions_History!$I$6:$I$1355, Portfolio_History!$F24, Transactions_History!$H$6:$H$1355, "&lt;="&amp;YEAR(Portfolio_History!S$1))-
SUMIFS(Transactions_History!$G$6:$G$1355, Transactions_History!$C$6:$C$1355, "Redeem", Transactions_History!$I$6:$I$1355, Portfolio_History!$F24, Transactions_History!$H$6:$H$1355, "&lt;="&amp;YEAR(Portfolio_History!S$1))</f>
        <v>0</v>
      </c>
      <c r="T24" s="4">
        <f>SUMIFS(Transactions_History!$G$6:$G$1355, Transactions_History!$C$6:$C$1355, "Acquire", Transactions_History!$I$6:$I$1355, Portfolio_History!$F24, Transactions_History!$H$6:$H$1355, "&lt;="&amp;YEAR(Portfolio_History!T$1))-
SUMIFS(Transactions_History!$G$6:$G$1355, Transactions_History!$C$6:$C$1355, "Redeem", Transactions_History!$I$6:$I$1355, Portfolio_History!$F24, Transactions_History!$H$6:$H$1355, "&lt;="&amp;YEAR(Portfolio_History!T$1))</f>
        <v>0</v>
      </c>
      <c r="U24" s="4">
        <f>SUMIFS(Transactions_History!$G$6:$G$1355, Transactions_History!$C$6:$C$1355, "Acquire", Transactions_History!$I$6:$I$1355, Portfolio_History!$F24, Transactions_History!$H$6:$H$1355, "&lt;="&amp;YEAR(Portfolio_History!U$1))-
SUMIFS(Transactions_History!$G$6:$G$1355, Transactions_History!$C$6:$C$1355, "Redeem", Transactions_History!$I$6:$I$1355, Portfolio_History!$F24, Transactions_History!$H$6:$H$1355, "&lt;="&amp;YEAR(Portfolio_History!U$1))</f>
        <v>0</v>
      </c>
      <c r="V24" s="4">
        <f>SUMIFS(Transactions_History!$G$6:$G$1355, Transactions_History!$C$6:$C$1355, "Acquire", Transactions_History!$I$6:$I$1355, Portfolio_History!$F24, Transactions_History!$H$6:$H$1355, "&lt;="&amp;YEAR(Portfolio_History!V$1))-
SUMIFS(Transactions_History!$G$6:$G$1355, Transactions_History!$C$6:$C$1355, "Redeem", Transactions_History!$I$6:$I$1355, Portfolio_History!$F24, Transactions_History!$H$6:$H$1355, "&lt;="&amp;YEAR(Portfolio_History!V$1))</f>
        <v>0</v>
      </c>
      <c r="W24" s="4">
        <f>SUMIFS(Transactions_History!$G$6:$G$1355, Transactions_History!$C$6:$C$1355, "Acquire", Transactions_History!$I$6:$I$1355, Portfolio_History!$F24, Transactions_History!$H$6:$H$1355, "&lt;="&amp;YEAR(Portfolio_History!W$1))-
SUMIFS(Transactions_History!$G$6:$G$1355, Transactions_History!$C$6:$C$1355, "Redeem", Transactions_History!$I$6:$I$1355, Portfolio_History!$F24, Transactions_History!$H$6:$H$1355, "&lt;="&amp;YEAR(Portfolio_History!W$1))</f>
        <v>0</v>
      </c>
      <c r="X24" s="4">
        <f>SUMIFS(Transactions_History!$G$6:$G$1355, Transactions_History!$C$6:$C$1355, "Acquire", Transactions_History!$I$6:$I$1355, Portfolio_History!$F24, Transactions_History!$H$6:$H$1355, "&lt;="&amp;YEAR(Portfolio_History!X$1))-
SUMIFS(Transactions_History!$G$6:$G$1355, Transactions_History!$C$6:$C$1355, "Redeem", Transactions_History!$I$6:$I$1355, Portfolio_History!$F24, Transactions_History!$H$6:$H$1355, "&lt;="&amp;YEAR(Portfolio_History!X$1))</f>
        <v>0</v>
      </c>
      <c r="Y24" s="4">
        <f>SUMIFS(Transactions_History!$G$6:$G$1355, Transactions_History!$C$6:$C$1355, "Acquire", Transactions_History!$I$6:$I$1355, Portfolio_History!$F24, Transactions_History!$H$6:$H$1355, "&lt;="&amp;YEAR(Portfolio_History!Y$1))-
SUMIFS(Transactions_History!$G$6:$G$1355, Transactions_History!$C$6:$C$1355, "Redeem", Transactions_History!$I$6:$I$1355, Portfolio_History!$F24, Transactions_History!$H$6:$H$1355, "&lt;="&amp;YEAR(Portfolio_History!Y$1))</f>
        <v>0</v>
      </c>
    </row>
    <row r="25" spans="1:25" x14ac:dyDescent="0.35">
      <c r="A25" s="172" t="s">
        <v>34</v>
      </c>
      <c r="B25" s="172">
        <v>3</v>
      </c>
      <c r="C25" s="172">
        <v>2022</v>
      </c>
      <c r="D25" s="173">
        <v>44713</v>
      </c>
      <c r="E25" s="63">
        <v>2022</v>
      </c>
      <c r="F25" s="170" t="str">
        <f t="shared" si="1"/>
        <v>SI certificates_3_2022</v>
      </c>
      <c r="G25" s="4">
        <f>SUMIFS(Transactions_History!$G$6:$G$1355, Transactions_History!$C$6:$C$1355, "Acquire", Transactions_History!$I$6:$I$1355, Portfolio_History!$F25, Transactions_History!$H$6:$H$1355, "&lt;="&amp;YEAR(Portfolio_History!G$1))-
SUMIFS(Transactions_History!$G$6:$G$1355, Transactions_History!$C$6:$C$1355, "Redeem", Transactions_History!$I$6:$I$1355, Portfolio_History!$F25, Transactions_History!$H$6:$H$1355, "&lt;="&amp;YEAR(Portfolio_History!G$1))</f>
        <v>0</v>
      </c>
      <c r="H25" s="4">
        <f>SUMIFS(Transactions_History!$G$6:$G$1355, Transactions_History!$C$6:$C$1355, "Acquire", Transactions_History!$I$6:$I$1355, Portfolio_History!$F25, Transactions_History!$H$6:$H$1355, "&lt;="&amp;YEAR(Portfolio_History!H$1))-
SUMIFS(Transactions_History!$G$6:$G$1355, Transactions_History!$C$6:$C$1355, "Redeem", Transactions_History!$I$6:$I$1355, Portfolio_History!$F25, Transactions_History!$H$6:$H$1355, "&lt;="&amp;YEAR(Portfolio_History!H$1))</f>
        <v>0</v>
      </c>
      <c r="I25" s="4">
        <f>SUMIFS(Transactions_History!$G$6:$G$1355, Transactions_History!$C$6:$C$1355, "Acquire", Transactions_History!$I$6:$I$1355, Portfolio_History!$F25, Transactions_History!$H$6:$H$1355, "&lt;="&amp;YEAR(Portfolio_History!I$1))-
SUMIFS(Transactions_History!$G$6:$G$1355, Transactions_History!$C$6:$C$1355, "Redeem", Transactions_History!$I$6:$I$1355, Portfolio_History!$F25, Transactions_History!$H$6:$H$1355, "&lt;="&amp;YEAR(Portfolio_History!I$1))</f>
        <v>0</v>
      </c>
      <c r="J25" s="4">
        <f>SUMIFS(Transactions_History!$G$6:$G$1355, Transactions_History!$C$6:$C$1355, "Acquire", Transactions_History!$I$6:$I$1355, Portfolio_History!$F25, Transactions_History!$H$6:$H$1355, "&lt;="&amp;YEAR(Portfolio_History!J$1))-
SUMIFS(Transactions_History!$G$6:$G$1355, Transactions_History!$C$6:$C$1355, "Redeem", Transactions_History!$I$6:$I$1355, Portfolio_History!$F25, Transactions_History!$H$6:$H$1355, "&lt;="&amp;YEAR(Portfolio_History!J$1))</f>
        <v>0</v>
      </c>
      <c r="K25" s="4">
        <f>SUMIFS(Transactions_History!$G$6:$G$1355, Transactions_History!$C$6:$C$1355, "Acquire", Transactions_History!$I$6:$I$1355, Portfolio_History!$F25, Transactions_History!$H$6:$H$1355, "&lt;="&amp;YEAR(Portfolio_History!K$1))-
SUMIFS(Transactions_History!$G$6:$G$1355, Transactions_History!$C$6:$C$1355, "Redeem", Transactions_History!$I$6:$I$1355, Portfolio_History!$F25, Transactions_History!$H$6:$H$1355, "&lt;="&amp;YEAR(Portfolio_History!K$1))</f>
        <v>0</v>
      </c>
      <c r="L25" s="4">
        <f>SUMIFS(Transactions_History!$G$6:$G$1355, Transactions_History!$C$6:$C$1355, "Acquire", Transactions_History!$I$6:$I$1355, Portfolio_History!$F25, Transactions_History!$H$6:$H$1355, "&lt;="&amp;YEAR(Portfolio_History!L$1))-
SUMIFS(Transactions_History!$G$6:$G$1355, Transactions_History!$C$6:$C$1355, "Redeem", Transactions_History!$I$6:$I$1355, Portfolio_History!$F25, Transactions_History!$H$6:$H$1355, "&lt;="&amp;YEAR(Portfolio_History!L$1))</f>
        <v>0</v>
      </c>
      <c r="M25" s="4">
        <f>SUMIFS(Transactions_History!$G$6:$G$1355, Transactions_History!$C$6:$C$1355, "Acquire", Transactions_History!$I$6:$I$1355, Portfolio_History!$F25, Transactions_History!$H$6:$H$1355, "&lt;="&amp;YEAR(Portfolio_History!M$1))-
SUMIFS(Transactions_History!$G$6:$G$1355, Transactions_History!$C$6:$C$1355, "Redeem", Transactions_History!$I$6:$I$1355, Portfolio_History!$F25, Transactions_History!$H$6:$H$1355, "&lt;="&amp;YEAR(Portfolio_History!M$1))</f>
        <v>0</v>
      </c>
      <c r="N25" s="4">
        <f>SUMIFS(Transactions_History!$G$6:$G$1355, Transactions_History!$C$6:$C$1355, "Acquire", Transactions_History!$I$6:$I$1355, Portfolio_History!$F25, Transactions_History!$H$6:$H$1355, "&lt;="&amp;YEAR(Portfolio_History!N$1))-
SUMIFS(Transactions_History!$G$6:$G$1355, Transactions_History!$C$6:$C$1355, "Redeem", Transactions_History!$I$6:$I$1355, Portfolio_History!$F25, Transactions_History!$H$6:$H$1355, "&lt;="&amp;YEAR(Portfolio_History!N$1))</f>
        <v>0</v>
      </c>
      <c r="O25" s="4">
        <f>SUMIFS(Transactions_History!$G$6:$G$1355, Transactions_History!$C$6:$C$1355, "Acquire", Transactions_History!$I$6:$I$1355, Portfolio_History!$F25, Transactions_History!$H$6:$H$1355, "&lt;="&amp;YEAR(Portfolio_History!O$1))-
SUMIFS(Transactions_History!$G$6:$G$1355, Transactions_History!$C$6:$C$1355, "Redeem", Transactions_History!$I$6:$I$1355, Portfolio_History!$F25, Transactions_History!$H$6:$H$1355, "&lt;="&amp;YEAR(Portfolio_History!O$1))</f>
        <v>0</v>
      </c>
      <c r="P25" s="4">
        <f>SUMIFS(Transactions_History!$G$6:$G$1355, Transactions_History!$C$6:$C$1355, "Acquire", Transactions_History!$I$6:$I$1355, Portfolio_History!$F25, Transactions_History!$H$6:$H$1355, "&lt;="&amp;YEAR(Portfolio_History!P$1))-
SUMIFS(Transactions_History!$G$6:$G$1355, Transactions_History!$C$6:$C$1355, "Redeem", Transactions_History!$I$6:$I$1355, Portfolio_History!$F25, Transactions_History!$H$6:$H$1355, "&lt;="&amp;YEAR(Portfolio_History!P$1))</f>
        <v>0</v>
      </c>
      <c r="Q25" s="4">
        <f>SUMIFS(Transactions_History!$G$6:$G$1355, Transactions_History!$C$6:$C$1355, "Acquire", Transactions_History!$I$6:$I$1355, Portfolio_History!$F25, Transactions_History!$H$6:$H$1355, "&lt;="&amp;YEAR(Portfolio_History!Q$1))-
SUMIFS(Transactions_History!$G$6:$G$1355, Transactions_History!$C$6:$C$1355, "Redeem", Transactions_History!$I$6:$I$1355, Portfolio_History!$F25, Transactions_History!$H$6:$H$1355, "&lt;="&amp;YEAR(Portfolio_History!Q$1))</f>
        <v>0</v>
      </c>
      <c r="R25" s="4">
        <f>SUMIFS(Transactions_History!$G$6:$G$1355, Transactions_History!$C$6:$C$1355, "Acquire", Transactions_History!$I$6:$I$1355, Portfolio_History!$F25, Transactions_History!$H$6:$H$1355, "&lt;="&amp;YEAR(Portfolio_History!R$1))-
SUMIFS(Transactions_History!$G$6:$G$1355, Transactions_History!$C$6:$C$1355, "Redeem", Transactions_History!$I$6:$I$1355, Portfolio_History!$F25, Transactions_History!$H$6:$H$1355, "&lt;="&amp;YEAR(Portfolio_History!R$1))</f>
        <v>0</v>
      </c>
      <c r="S25" s="4">
        <f>SUMIFS(Transactions_History!$G$6:$G$1355, Transactions_History!$C$6:$C$1355, "Acquire", Transactions_History!$I$6:$I$1355, Portfolio_History!$F25, Transactions_History!$H$6:$H$1355, "&lt;="&amp;YEAR(Portfolio_History!S$1))-
SUMIFS(Transactions_History!$G$6:$G$1355, Transactions_History!$C$6:$C$1355, "Redeem", Transactions_History!$I$6:$I$1355, Portfolio_History!$F25, Transactions_History!$H$6:$H$1355, "&lt;="&amp;YEAR(Portfolio_History!S$1))</f>
        <v>0</v>
      </c>
      <c r="T25" s="4">
        <f>SUMIFS(Transactions_History!$G$6:$G$1355, Transactions_History!$C$6:$C$1355, "Acquire", Transactions_History!$I$6:$I$1355, Portfolio_History!$F25, Transactions_History!$H$6:$H$1355, "&lt;="&amp;YEAR(Portfolio_History!T$1))-
SUMIFS(Transactions_History!$G$6:$G$1355, Transactions_History!$C$6:$C$1355, "Redeem", Transactions_History!$I$6:$I$1355, Portfolio_History!$F25, Transactions_History!$H$6:$H$1355, "&lt;="&amp;YEAR(Portfolio_History!T$1))</f>
        <v>0</v>
      </c>
      <c r="U25" s="4">
        <f>SUMIFS(Transactions_History!$G$6:$G$1355, Transactions_History!$C$6:$C$1355, "Acquire", Transactions_History!$I$6:$I$1355, Portfolio_History!$F25, Transactions_History!$H$6:$H$1355, "&lt;="&amp;YEAR(Portfolio_History!U$1))-
SUMIFS(Transactions_History!$G$6:$G$1355, Transactions_History!$C$6:$C$1355, "Redeem", Transactions_History!$I$6:$I$1355, Portfolio_History!$F25, Transactions_History!$H$6:$H$1355, "&lt;="&amp;YEAR(Portfolio_History!U$1))</f>
        <v>0</v>
      </c>
      <c r="V25" s="4">
        <f>SUMIFS(Transactions_History!$G$6:$G$1355, Transactions_History!$C$6:$C$1355, "Acquire", Transactions_History!$I$6:$I$1355, Portfolio_History!$F25, Transactions_History!$H$6:$H$1355, "&lt;="&amp;YEAR(Portfolio_History!V$1))-
SUMIFS(Transactions_History!$G$6:$G$1355, Transactions_History!$C$6:$C$1355, "Redeem", Transactions_History!$I$6:$I$1355, Portfolio_History!$F25, Transactions_History!$H$6:$H$1355, "&lt;="&amp;YEAR(Portfolio_History!V$1))</f>
        <v>0</v>
      </c>
      <c r="W25" s="4">
        <f>SUMIFS(Transactions_History!$G$6:$G$1355, Transactions_History!$C$6:$C$1355, "Acquire", Transactions_History!$I$6:$I$1355, Portfolio_History!$F25, Transactions_History!$H$6:$H$1355, "&lt;="&amp;YEAR(Portfolio_History!W$1))-
SUMIFS(Transactions_History!$G$6:$G$1355, Transactions_History!$C$6:$C$1355, "Redeem", Transactions_History!$I$6:$I$1355, Portfolio_History!$F25, Transactions_History!$H$6:$H$1355, "&lt;="&amp;YEAR(Portfolio_History!W$1))</f>
        <v>0</v>
      </c>
      <c r="X25" s="4">
        <f>SUMIFS(Transactions_History!$G$6:$G$1355, Transactions_History!$C$6:$C$1355, "Acquire", Transactions_History!$I$6:$I$1355, Portfolio_History!$F25, Transactions_History!$H$6:$H$1355, "&lt;="&amp;YEAR(Portfolio_History!X$1))-
SUMIFS(Transactions_History!$G$6:$G$1355, Transactions_History!$C$6:$C$1355, "Redeem", Transactions_History!$I$6:$I$1355, Portfolio_History!$F25, Transactions_History!$H$6:$H$1355, "&lt;="&amp;YEAR(Portfolio_History!X$1))</f>
        <v>0</v>
      </c>
      <c r="Y25" s="4">
        <f>SUMIFS(Transactions_History!$G$6:$G$1355, Transactions_History!$C$6:$C$1355, "Acquire", Transactions_History!$I$6:$I$1355, Portfolio_History!$F25, Transactions_History!$H$6:$H$1355, "&lt;="&amp;YEAR(Portfolio_History!Y$1))-
SUMIFS(Transactions_History!$G$6:$G$1355, Transactions_History!$C$6:$C$1355, "Redeem", Transactions_History!$I$6:$I$1355, Portfolio_History!$F25, Transactions_History!$H$6:$H$1355, "&lt;="&amp;YEAR(Portfolio_History!Y$1))</f>
        <v>0</v>
      </c>
    </row>
    <row r="26" spans="1:25" x14ac:dyDescent="0.35">
      <c r="A26" s="172" t="s">
        <v>39</v>
      </c>
      <c r="B26" s="172">
        <v>0.75</v>
      </c>
      <c r="C26" s="172">
        <v>2023</v>
      </c>
      <c r="D26" s="173">
        <v>43983</v>
      </c>
      <c r="E26" s="63">
        <v>2022</v>
      </c>
      <c r="F26" s="170" t="str">
        <f t="shared" si="1"/>
        <v>SI bonds_0.75_2023</v>
      </c>
      <c r="G26" s="4">
        <f>SUMIFS(Transactions_History!$G$6:$G$1355, Transactions_History!$C$6:$C$1355, "Acquire", Transactions_History!$I$6:$I$1355, Portfolio_History!$F26, Transactions_History!$H$6:$H$1355, "&lt;="&amp;YEAR(Portfolio_History!G$1))-
SUMIFS(Transactions_History!$G$6:$G$1355, Transactions_History!$C$6:$C$1355, "Redeem", Transactions_History!$I$6:$I$1355, Portfolio_History!$F26, Transactions_History!$H$6:$H$1355, "&lt;="&amp;YEAR(Portfolio_History!G$1))</f>
        <v>0</v>
      </c>
      <c r="H26" s="4">
        <f>SUMIFS(Transactions_History!$G$6:$G$1355, Transactions_History!$C$6:$C$1355, "Acquire", Transactions_History!$I$6:$I$1355, Portfolio_History!$F26, Transactions_History!$H$6:$H$1355, "&lt;="&amp;YEAR(Portfolio_History!H$1))-
SUMIFS(Transactions_History!$G$6:$G$1355, Transactions_History!$C$6:$C$1355, "Redeem", Transactions_History!$I$6:$I$1355, Portfolio_History!$F26, Transactions_History!$H$6:$H$1355, "&lt;="&amp;YEAR(Portfolio_History!H$1))</f>
        <v>14931408</v>
      </c>
      <c r="I26" s="4">
        <f>SUMIFS(Transactions_History!$G$6:$G$1355, Transactions_History!$C$6:$C$1355, "Acquire", Transactions_History!$I$6:$I$1355, Portfolio_History!$F26, Transactions_History!$H$6:$H$1355, "&lt;="&amp;YEAR(Portfolio_History!I$1))-
SUMIFS(Transactions_History!$G$6:$G$1355, Transactions_History!$C$6:$C$1355, "Redeem", Transactions_History!$I$6:$I$1355, Portfolio_History!$F26, Transactions_History!$H$6:$H$1355, "&lt;="&amp;YEAR(Portfolio_History!I$1))</f>
        <v>14931408</v>
      </c>
      <c r="J26" s="4">
        <f>SUMIFS(Transactions_History!$G$6:$G$1355, Transactions_History!$C$6:$C$1355, "Acquire", Transactions_History!$I$6:$I$1355, Portfolio_History!$F26, Transactions_History!$H$6:$H$1355, "&lt;="&amp;YEAR(Portfolio_History!J$1))-
SUMIFS(Transactions_History!$G$6:$G$1355, Transactions_History!$C$6:$C$1355, "Redeem", Transactions_History!$I$6:$I$1355, Portfolio_History!$F26, Transactions_History!$H$6:$H$1355, "&lt;="&amp;YEAR(Portfolio_History!J$1))</f>
        <v>0</v>
      </c>
      <c r="K26" s="4">
        <f>SUMIFS(Transactions_History!$G$6:$G$1355, Transactions_History!$C$6:$C$1355, "Acquire", Transactions_History!$I$6:$I$1355, Portfolio_History!$F26, Transactions_History!$H$6:$H$1355, "&lt;="&amp;YEAR(Portfolio_History!K$1))-
SUMIFS(Transactions_History!$G$6:$G$1355, Transactions_History!$C$6:$C$1355, "Redeem", Transactions_History!$I$6:$I$1355, Portfolio_History!$F26, Transactions_History!$H$6:$H$1355, "&lt;="&amp;YEAR(Portfolio_History!K$1))</f>
        <v>0</v>
      </c>
      <c r="L26" s="4">
        <f>SUMIFS(Transactions_History!$G$6:$G$1355, Transactions_History!$C$6:$C$1355, "Acquire", Transactions_History!$I$6:$I$1355, Portfolio_History!$F26, Transactions_History!$H$6:$H$1355, "&lt;="&amp;YEAR(Portfolio_History!L$1))-
SUMIFS(Transactions_History!$G$6:$G$1355, Transactions_History!$C$6:$C$1355, "Redeem", Transactions_History!$I$6:$I$1355, Portfolio_History!$F26, Transactions_History!$H$6:$H$1355, "&lt;="&amp;YEAR(Portfolio_History!L$1))</f>
        <v>0</v>
      </c>
      <c r="M26" s="4">
        <f>SUMIFS(Transactions_History!$G$6:$G$1355, Transactions_History!$C$6:$C$1355, "Acquire", Transactions_History!$I$6:$I$1355, Portfolio_History!$F26, Transactions_History!$H$6:$H$1355, "&lt;="&amp;YEAR(Portfolio_History!M$1))-
SUMIFS(Transactions_History!$G$6:$G$1355, Transactions_History!$C$6:$C$1355, "Redeem", Transactions_History!$I$6:$I$1355, Portfolio_History!$F26, Transactions_History!$H$6:$H$1355, "&lt;="&amp;YEAR(Portfolio_History!M$1))</f>
        <v>0</v>
      </c>
      <c r="N26" s="4">
        <f>SUMIFS(Transactions_History!$G$6:$G$1355, Transactions_History!$C$6:$C$1355, "Acquire", Transactions_History!$I$6:$I$1355, Portfolio_History!$F26, Transactions_History!$H$6:$H$1355, "&lt;="&amp;YEAR(Portfolio_History!N$1))-
SUMIFS(Transactions_History!$G$6:$G$1355, Transactions_History!$C$6:$C$1355, "Redeem", Transactions_History!$I$6:$I$1355, Portfolio_History!$F26, Transactions_History!$H$6:$H$1355, "&lt;="&amp;YEAR(Portfolio_History!N$1))</f>
        <v>0</v>
      </c>
      <c r="O26" s="4">
        <f>SUMIFS(Transactions_History!$G$6:$G$1355, Transactions_History!$C$6:$C$1355, "Acquire", Transactions_History!$I$6:$I$1355, Portfolio_History!$F26, Transactions_History!$H$6:$H$1355, "&lt;="&amp;YEAR(Portfolio_History!O$1))-
SUMIFS(Transactions_History!$G$6:$G$1355, Transactions_History!$C$6:$C$1355, "Redeem", Transactions_History!$I$6:$I$1355, Portfolio_History!$F26, Transactions_History!$H$6:$H$1355, "&lt;="&amp;YEAR(Portfolio_History!O$1))</f>
        <v>0</v>
      </c>
      <c r="P26" s="4">
        <f>SUMIFS(Transactions_History!$G$6:$G$1355, Transactions_History!$C$6:$C$1355, "Acquire", Transactions_History!$I$6:$I$1355, Portfolio_History!$F26, Transactions_History!$H$6:$H$1355, "&lt;="&amp;YEAR(Portfolio_History!P$1))-
SUMIFS(Transactions_History!$G$6:$G$1355, Transactions_History!$C$6:$C$1355, "Redeem", Transactions_History!$I$6:$I$1355, Portfolio_History!$F26, Transactions_History!$H$6:$H$1355, "&lt;="&amp;YEAR(Portfolio_History!P$1))</f>
        <v>0</v>
      </c>
      <c r="Q26" s="4">
        <f>SUMIFS(Transactions_History!$G$6:$G$1355, Transactions_History!$C$6:$C$1355, "Acquire", Transactions_History!$I$6:$I$1355, Portfolio_History!$F26, Transactions_History!$H$6:$H$1355, "&lt;="&amp;YEAR(Portfolio_History!Q$1))-
SUMIFS(Transactions_History!$G$6:$G$1355, Transactions_History!$C$6:$C$1355, "Redeem", Transactions_History!$I$6:$I$1355, Portfolio_History!$F26, Transactions_History!$H$6:$H$1355, "&lt;="&amp;YEAR(Portfolio_History!Q$1))</f>
        <v>0</v>
      </c>
      <c r="R26" s="4">
        <f>SUMIFS(Transactions_History!$G$6:$G$1355, Transactions_History!$C$6:$C$1355, "Acquire", Transactions_History!$I$6:$I$1355, Portfolio_History!$F26, Transactions_History!$H$6:$H$1355, "&lt;="&amp;YEAR(Portfolio_History!R$1))-
SUMIFS(Transactions_History!$G$6:$G$1355, Transactions_History!$C$6:$C$1355, "Redeem", Transactions_History!$I$6:$I$1355, Portfolio_History!$F26, Transactions_History!$H$6:$H$1355, "&lt;="&amp;YEAR(Portfolio_History!R$1))</f>
        <v>0</v>
      </c>
      <c r="S26" s="4">
        <f>SUMIFS(Transactions_History!$G$6:$G$1355, Transactions_History!$C$6:$C$1355, "Acquire", Transactions_History!$I$6:$I$1355, Portfolio_History!$F26, Transactions_History!$H$6:$H$1355, "&lt;="&amp;YEAR(Portfolio_History!S$1))-
SUMIFS(Transactions_History!$G$6:$G$1355, Transactions_History!$C$6:$C$1355, "Redeem", Transactions_History!$I$6:$I$1355, Portfolio_History!$F26, Transactions_History!$H$6:$H$1355, "&lt;="&amp;YEAR(Portfolio_History!S$1))</f>
        <v>0</v>
      </c>
      <c r="T26" s="4">
        <f>SUMIFS(Transactions_History!$G$6:$G$1355, Transactions_History!$C$6:$C$1355, "Acquire", Transactions_History!$I$6:$I$1355, Portfolio_History!$F26, Transactions_History!$H$6:$H$1355, "&lt;="&amp;YEAR(Portfolio_History!T$1))-
SUMIFS(Transactions_History!$G$6:$G$1355, Transactions_History!$C$6:$C$1355, "Redeem", Transactions_History!$I$6:$I$1355, Portfolio_History!$F26, Transactions_History!$H$6:$H$1355, "&lt;="&amp;YEAR(Portfolio_History!T$1))</f>
        <v>0</v>
      </c>
      <c r="U26" s="4">
        <f>SUMIFS(Transactions_History!$G$6:$G$1355, Transactions_History!$C$6:$C$1355, "Acquire", Transactions_History!$I$6:$I$1355, Portfolio_History!$F26, Transactions_History!$H$6:$H$1355, "&lt;="&amp;YEAR(Portfolio_History!U$1))-
SUMIFS(Transactions_History!$G$6:$G$1355, Transactions_History!$C$6:$C$1355, "Redeem", Transactions_History!$I$6:$I$1355, Portfolio_History!$F26, Transactions_History!$H$6:$H$1355, "&lt;="&amp;YEAR(Portfolio_History!U$1))</f>
        <v>0</v>
      </c>
      <c r="V26" s="4">
        <f>SUMIFS(Transactions_History!$G$6:$G$1355, Transactions_History!$C$6:$C$1355, "Acquire", Transactions_History!$I$6:$I$1355, Portfolio_History!$F26, Transactions_History!$H$6:$H$1355, "&lt;="&amp;YEAR(Portfolio_History!V$1))-
SUMIFS(Transactions_History!$G$6:$G$1355, Transactions_History!$C$6:$C$1355, "Redeem", Transactions_History!$I$6:$I$1355, Portfolio_History!$F26, Transactions_History!$H$6:$H$1355, "&lt;="&amp;YEAR(Portfolio_History!V$1))</f>
        <v>0</v>
      </c>
      <c r="W26" s="4">
        <f>SUMIFS(Transactions_History!$G$6:$G$1355, Transactions_History!$C$6:$C$1355, "Acquire", Transactions_History!$I$6:$I$1355, Portfolio_History!$F26, Transactions_History!$H$6:$H$1355, "&lt;="&amp;YEAR(Portfolio_History!W$1))-
SUMIFS(Transactions_History!$G$6:$G$1355, Transactions_History!$C$6:$C$1355, "Redeem", Transactions_History!$I$6:$I$1355, Portfolio_History!$F26, Transactions_History!$H$6:$H$1355, "&lt;="&amp;YEAR(Portfolio_History!W$1))</f>
        <v>0</v>
      </c>
      <c r="X26" s="4">
        <f>SUMIFS(Transactions_History!$G$6:$G$1355, Transactions_History!$C$6:$C$1355, "Acquire", Transactions_History!$I$6:$I$1355, Portfolio_History!$F26, Transactions_History!$H$6:$H$1355, "&lt;="&amp;YEAR(Portfolio_History!X$1))-
SUMIFS(Transactions_History!$G$6:$G$1355, Transactions_History!$C$6:$C$1355, "Redeem", Transactions_History!$I$6:$I$1355, Portfolio_History!$F26, Transactions_History!$H$6:$H$1355, "&lt;="&amp;YEAR(Portfolio_History!X$1))</f>
        <v>0</v>
      </c>
      <c r="Y26" s="4">
        <f>SUMIFS(Transactions_History!$G$6:$G$1355, Transactions_History!$C$6:$C$1355, "Acquire", Transactions_History!$I$6:$I$1355, Portfolio_History!$F26, Transactions_History!$H$6:$H$1355, "&lt;="&amp;YEAR(Portfolio_History!Y$1))-
SUMIFS(Transactions_History!$G$6:$G$1355, Transactions_History!$C$6:$C$1355, "Redeem", Transactions_History!$I$6:$I$1355, Portfolio_History!$F26, Transactions_History!$H$6:$H$1355, "&lt;="&amp;YEAR(Portfolio_History!Y$1))</f>
        <v>0</v>
      </c>
    </row>
    <row r="27" spans="1:25" x14ac:dyDescent="0.35">
      <c r="A27" s="172" t="s">
        <v>39</v>
      </c>
      <c r="B27" s="172">
        <v>1.375</v>
      </c>
      <c r="C27" s="172">
        <v>2023</v>
      </c>
      <c r="D27" s="173">
        <v>41061</v>
      </c>
      <c r="E27" s="63">
        <v>2022</v>
      </c>
      <c r="F27" s="170" t="str">
        <f t="shared" si="1"/>
        <v>SI bonds_1.375_2023</v>
      </c>
      <c r="G27" s="4">
        <f>SUMIFS(Transactions_History!$G$6:$G$1355, Transactions_History!$C$6:$C$1355, "Acquire", Transactions_History!$I$6:$I$1355, Portfolio_History!$F27, Transactions_History!$H$6:$H$1355, "&lt;="&amp;YEAR(Portfolio_History!G$1))-
SUMIFS(Transactions_History!$G$6:$G$1355, Transactions_History!$C$6:$C$1355, "Redeem", Transactions_History!$I$6:$I$1355, Portfolio_History!$F27, Transactions_History!$H$6:$H$1355, "&lt;="&amp;YEAR(Portfolio_History!G$1))</f>
        <v>0</v>
      </c>
      <c r="H27" s="4">
        <f>SUMIFS(Transactions_History!$G$6:$G$1355, Transactions_History!$C$6:$C$1355, "Acquire", Transactions_History!$I$6:$I$1355, Portfolio_History!$F27, Transactions_History!$H$6:$H$1355, "&lt;="&amp;YEAR(Portfolio_History!H$1))-
SUMIFS(Transactions_History!$G$6:$G$1355, Transactions_History!$C$6:$C$1355, "Redeem", Transactions_History!$I$6:$I$1355, Portfolio_History!$F27, Transactions_History!$H$6:$H$1355, "&lt;="&amp;YEAR(Portfolio_History!H$1))</f>
        <v>6693020</v>
      </c>
      <c r="I27" s="4">
        <f>SUMIFS(Transactions_History!$G$6:$G$1355, Transactions_History!$C$6:$C$1355, "Acquire", Transactions_History!$I$6:$I$1355, Portfolio_History!$F27, Transactions_History!$H$6:$H$1355, "&lt;="&amp;YEAR(Portfolio_History!I$1))-
SUMIFS(Transactions_History!$G$6:$G$1355, Transactions_History!$C$6:$C$1355, "Redeem", Transactions_History!$I$6:$I$1355, Portfolio_History!$F27, Transactions_History!$H$6:$H$1355, "&lt;="&amp;YEAR(Portfolio_History!I$1))</f>
        <v>6693020</v>
      </c>
      <c r="J27" s="4">
        <f>SUMIFS(Transactions_History!$G$6:$G$1355, Transactions_History!$C$6:$C$1355, "Acquire", Transactions_History!$I$6:$I$1355, Portfolio_History!$F27, Transactions_History!$H$6:$H$1355, "&lt;="&amp;YEAR(Portfolio_History!J$1))-
SUMIFS(Transactions_History!$G$6:$G$1355, Transactions_History!$C$6:$C$1355, "Redeem", Transactions_History!$I$6:$I$1355, Portfolio_History!$F27, Transactions_History!$H$6:$H$1355, "&lt;="&amp;YEAR(Portfolio_History!J$1))</f>
        <v>6693020</v>
      </c>
      <c r="K27" s="4">
        <f>SUMIFS(Transactions_History!$G$6:$G$1355, Transactions_History!$C$6:$C$1355, "Acquire", Transactions_History!$I$6:$I$1355, Portfolio_History!$F27, Transactions_History!$H$6:$H$1355, "&lt;="&amp;YEAR(Portfolio_History!K$1))-
SUMIFS(Transactions_History!$G$6:$G$1355, Transactions_History!$C$6:$C$1355, "Redeem", Transactions_History!$I$6:$I$1355, Portfolio_History!$F27, Transactions_History!$H$6:$H$1355, "&lt;="&amp;YEAR(Portfolio_History!K$1))</f>
        <v>6693020</v>
      </c>
      <c r="L27" s="4">
        <f>SUMIFS(Transactions_History!$G$6:$G$1355, Transactions_History!$C$6:$C$1355, "Acquire", Transactions_History!$I$6:$I$1355, Portfolio_History!$F27, Transactions_History!$H$6:$H$1355, "&lt;="&amp;YEAR(Portfolio_History!L$1))-
SUMIFS(Transactions_History!$G$6:$G$1355, Transactions_History!$C$6:$C$1355, "Redeem", Transactions_History!$I$6:$I$1355, Portfolio_History!$F27, Transactions_History!$H$6:$H$1355, "&lt;="&amp;YEAR(Portfolio_History!L$1))</f>
        <v>6693020</v>
      </c>
      <c r="M27" s="4">
        <f>SUMIFS(Transactions_History!$G$6:$G$1355, Transactions_History!$C$6:$C$1355, "Acquire", Transactions_History!$I$6:$I$1355, Portfolio_History!$F27, Transactions_History!$H$6:$H$1355, "&lt;="&amp;YEAR(Portfolio_History!M$1))-
SUMIFS(Transactions_History!$G$6:$G$1355, Transactions_History!$C$6:$C$1355, "Redeem", Transactions_History!$I$6:$I$1355, Portfolio_History!$F27, Transactions_History!$H$6:$H$1355, "&lt;="&amp;YEAR(Portfolio_History!M$1))</f>
        <v>6693020</v>
      </c>
      <c r="N27" s="4">
        <f>SUMIFS(Transactions_History!$G$6:$G$1355, Transactions_History!$C$6:$C$1355, "Acquire", Transactions_History!$I$6:$I$1355, Portfolio_History!$F27, Transactions_History!$H$6:$H$1355, "&lt;="&amp;YEAR(Portfolio_History!N$1))-
SUMIFS(Transactions_History!$G$6:$G$1355, Transactions_History!$C$6:$C$1355, "Redeem", Transactions_History!$I$6:$I$1355, Portfolio_History!$F27, Transactions_History!$H$6:$H$1355, "&lt;="&amp;YEAR(Portfolio_History!N$1))</f>
        <v>6693020</v>
      </c>
      <c r="O27" s="4">
        <f>SUMIFS(Transactions_History!$G$6:$G$1355, Transactions_History!$C$6:$C$1355, "Acquire", Transactions_History!$I$6:$I$1355, Portfolio_History!$F27, Transactions_History!$H$6:$H$1355, "&lt;="&amp;YEAR(Portfolio_History!O$1))-
SUMIFS(Transactions_History!$G$6:$G$1355, Transactions_History!$C$6:$C$1355, "Redeem", Transactions_History!$I$6:$I$1355, Portfolio_History!$F27, Transactions_History!$H$6:$H$1355, "&lt;="&amp;YEAR(Portfolio_History!O$1))</f>
        <v>6693020</v>
      </c>
      <c r="P27" s="4">
        <f>SUMIFS(Transactions_History!$G$6:$G$1355, Transactions_History!$C$6:$C$1355, "Acquire", Transactions_History!$I$6:$I$1355, Portfolio_History!$F27, Transactions_History!$H$6:$H$1355, "&lt;="&amp;YEAR(Portfolio_History!P$1))-
SUMIFS(Transactions_History!$G$6:$G$1355, Transactions_History!$C$6:$C$1355, "Redeem", Transactions_History!$I$6:$I$1355, Portfolio_History!$F27, Transactions_History!$H$6:$H$1355, "&lt;="&amp;YEAR(Portfolio_History!P$1))</f>
        <v>6693020</v>
      </c>
      <c r="Q27" s="4">
        <f>SUMIFS(Transactions_History!$G$6:$G$1355, Transactions_History!$C$6:$C$1355, "Acquire", Transactions_History!$I$6:$I$1355, Portfolio_History!$F27, Transactions_History!$H$6:$H$1355, "&lt;="&amp;YEAR(Portfolio_History!Q$1))-
SUMIFS(Transactions_History!$G$6:$G$1355, Transactions_History!$C$6:$C$1355, "Redeem", Transactions_History!$I$6:$I$1355, Portfolio_History!$F27, Transactions_History!$H$6:$H$1355, "&lt;="&amp;YEAR(Portfolio_History!Q$1))</f>
        <v>6693020</v>
      </c>
      <c r="R27" s="4">
        <f>SUMIFS(Transactions_History!$G$6:$G$1355, Transactions_History!$C$6:$C$1355, "Acquire", Transactions_History!$I$6:$I$1355, Portfolio_History!$F27, Transactions_History!$H$6:$H$1355, "&lt;="&amp;YEAR(Portfolio_History!R$1))-
SUMIFS(Transactions_History!$G$6:$G$1355, Transactions_History!$C$6:$C$1355, "Redeem", Transactions_History!$I$6:$I$1355, Portfolio_History!$F27, Transactions_History!$H$6:$H$1355, "&lt;="&amp;YEAR(Portfolio_History!R$1))</f>
        <v>0</v>
      </c>
      <c r="S27" s="4">
        <f>SUMIFS(Transactions_History!$G$6:$G$1355, Transactions_History!$C$6:$C$1355, "Acquire", Transactions_History!$I$6:$I$1355, Portfolio_History!$F27, Transactions_History!$H$6:$H$1355, "&lt;="&amp;YEAR(Portfolio_History!S$1))-
SUMIFS(Transactions_History!$G$6:$G$1355, Transactions_History!$C$6:$C$1355, "Redeem", Transactions_History!$I$6:$I$1355, Portfolio_History!$F27, Transactions_History!$H$6:$H$1355, "&lt;="&amp;YEAR(Portfolio_History!S$1))</f>
        <v>0</v>
      </c>
      <c r="T27" s="4">
        <f>SUMIFS(Transactions_History!$G$6:$G$1355, Transactions_History!$C$6:$C$1355, "Acquire", Transactions_History!$I$6:$I$1355, Portfolio_History!$F27, Transactions_History!$H$6:$H$1355, "&lt;="&amp;YEAR(Portfolio_History!T$1))-
SUMIFS(Transactions_History!$G$6:$G$1355, Transactions_History!$C$6:$C$1355, "Redeem", Transactions_History!$I$6:$I$1355, Portfolio_History!$F27, Transactions_History!$H$6:$H$1355, "&lt;="&amp;YEAR(Portfolio_History!T$1))</f>
        <v>0</v>
      </c>
      <c r="U27" s="4">
        <f>SUMIFS(Transactions_History!$G$6:$G$1355, Transactions_History!$C$6:$C$1355, "Acquire", Transactions_History!$I$6:$I$1355, Portfolio_History!$F27, Transactions_History!$H$6:$H$1355, "&lt;="&amp;YEAR(Portfolio_History!U$1))-
SUMIFS(Transactions_History!$G$6:$G$1355, Transactions_History!$C$6:$C$1355, "Redeem", Transactions_History!$I$6:$I$1355, Portfolio_History!$F27, Transactions_History!$H$6:$H$1355, "&lt;="&amp;YEAR(Portfolio_History!U$1))</f>
        <v>0</v>
      </c>
      <c r="V27" s="4">
        <f>SUMIFS(Transactions_History!$G$6:$G$1355, Transactions_History!$C$6:$C$1355, "Acquire", Transactions_History!$I$6:$I$1355, Portfolio_History!$F27, Transactions_History!$H$6:$H$1355, "&lt;="&amp;YEAR(Portfolio_History!V$1))-
SUMIFS(Transactions_History!$G$6:$G$1355, Transactions_History!$C$6:$C$1355, "Redeem", Transactions_History!$I$6:$I$1355, Portfolio_History!$F27, Transactions_History!$H$6:$H$1355, "&lt;="&amp;YEAR(Portfolio_History!V$1))</f>
        <v>0</v>
      </c>
      <c r="W27" s="4">
        <f>SUMIFS(Transactions_History!$G$6:$G$1355, Transactions_History!$C$6:$C$1355, "Acquire", Transactions_History!$I$6:$I$1355, Portfolio_History!$F27, Transactions_History!$H$6:$H$1355, "&lt;="&amp;YEAR(Portfolio_History!W$1))-
SUMIFS(Transactions_History!$G$6:$G$1355, Transactions_History!$C$6:$C$1355, "Redeem", Transactions_History!$I$6:$I$1355, Portfolio_History!$F27, Transactions_History!$H$6:$H$1355, "&lt;="&amp;YEAR(Portfolio_History!W$1))</f>
        <v>0</v>
      </c>
      <c r="X27" s="4">
        <f>SUMIFS(Transactions_History!$G$6:$G$1355, Transactions_History!$C$6:$C$1355, "Acquire", Transactions_History!$I$6:$I$1355, Portfolio_History!$F27, Transactions_History!$H$6:$H$1355, "&lt;="&amp;YEAR(Portfolio_History!X$1))-
SUMIFS(Transactions_History!$G$6:$G$1355, Transactions_History!$C$6:$C$1355, "Redeem", Transactions_History!$I$6:$I$1355, Portfolio_History!$F27, Transactions_History!$H$6:$H$1355, "&lt;="&amp;YEAR(Portfolio_History!X$1))</f>
        <v>0</v>
      </c>
      <c r="Y27" s="4">
        <f>SUMIFS(Transactions_History!$G$6:$G$1355, Transactions_History!$C$6:$C$1355, "Acquire", Transactions_History!$I$6:$I$1355, Portfolio_History!$F27, Transactions_History!$H$6:$H$1355, "&lt;="&amp;YEAR(Portfolio_History!Y$1))-
SUMIFS(Transactions_History!$G$6:$G$1355, Transactions_History!$C$6:$C$1355, "Redeem", Transactions_History!$I$6:$I$1355, Portfolio_History!$F27, Transactions_History!$H$6:$H$1355, "&lt;="&amp;YEAR(Portfolio_History!Y$1))</f>
        <v>0</v>
      </c>
    </row>
    <row r="28" spans="1:25" x14ac:dyDescent="0.35">
      <c r="A28" s="172" t="s">
        <v>39</v>
      </c>
      <c r="B28" s="172">
        <v>1.5</v>
      </c>
      <c r="C28" s="172">
        <v>2023</v>
      </c>
      <c r="D28" s="173">
        <v>44348</v>
      </c>
      <c r="E28" s="63">
        <v>2022</v>
      </c>
      <c r="F28" s="170" t="str">
        <f t="shared" si="1"/>
        <v>SI bonds_1.5_2023</v>
      </c>
      <c r="G28" s="4">
        <f>SUMIFS(Transactions_History!$G$6:$G$1355, Transactions_History!$C$6:$C$1355, "Acquire", Transactions_History!$I$6:$I$1355, Portfolio_History!$F28, Transactions_History!$H$6:$H$1355, "&lt;="&amp;YEAR(Portfolio_History!G$1))-
SUMIFS(Transactions_History!$G$6:$G$1355, Transactions_History!$C$6:$C$1355, "Redeem", Transactions_History!$I$6:$I$1355, Portfolio_History!$F28, Transactions_History!$H$6:$H$1355, "&lt;="&amp;YEAR(Portfolio_History!G$1))</f>
        <v>0</v>
      </c>
      <c r="H28" s="4">
        <f>SUMIFS(Transactions_History!$G$6:$G$1355, Transactions_History!$C$6:$C$1355, "Acquire", Transactions_History!$I$6:$I$1355, Portfolio_History!$F28, Transactions_History!$H$6:$H$1355, "&lt;="&amp;YEAR(Portfolio_History!H$1))-
SUMIFS(Transactions_History!$G$6:$G$1355, Transactions_History!$C$6:$C$1355, "Redeem", Transactions_History!$I$6:$I$1355, Portfolio_History!$F28, Transactions_History!$H$6:$H$1355, "&lt;="&amp;YEAR(Portfolio_History!H$1))</f>
        <v>12696179</v>
      </c>
      <c r="I28" s="4">
        <f>SUMIFS(Transactions_History!$G$6:$G$1355, Transactions_History!$C$6:$C$1355, "Acquire", Transactions_History!$I$6:$I$1355, Portfolio_History!$F28, Transactions_History!$H$6:$H$1355, "&lt;="&amp;YEAR(Portfolio_History!I$1))-
SUMIFS(Transactions_History!$G$6:$G$1355, Transactions_History!$C$6:$C$1355, "Redeem", Transactions_History!$I$6:$I$1355, Portfolio_History!$F28, Transactions_History!$H$6:$H$1355, "&lt;="&amp;YEAR(Portfolio_History!I$1))</f>
        <v>0</v>
      </c>
      <c r="J28" s="4">
        <f>SUMIFS(Transactions_History!$G$6:$G$1355, Transactions_History!$C$6:$C$1355, "Acquire", Transactions_History!$I$6:$I$1355, Portfolio_History!$F28, Transactions_History!$H$6:$H$1355, "&lt;="&amp;YEAR(Portfolio_History!J$1))-
SUMIFS(Transactions_History!$G$6:$G$1355, Transactions_History!$C$6:$C$1355, "Redeem", Transactions_History!$I$6:$I$1355, Portfolio_History!$F28, Transactions_History!$H$6:$H$1355, "&lt;="&amp;YEAR(Portfolio_History!J$1))</f>
        <v>0</v>
      </c>
      <c r="K28" s="4">
        <f>SUMIFS(Transactions_History!$G$6:$G$1355, Transactions_History!$C$6:$C$1355, "Acquire", Transactions_History!$I$6:$I$1355, Portfolio_History!$F28, Transactions_History!$H$6:$H$1355, "&lt;="&amp;YEAR(Portfolio_History!K$1))-
SUMIFS(Transactions_History!$G$6:$G$1355, Transactions_History!$C$6:$C$1355, "Redeem", Transactions_History!$I$6:$I$1355, Portfolio_History!$F28, Transactions_History!$H$6:$H$1355, "&lt;="&amp;YEAR(Portfolio_History!K$1))</f>
        <v>0</v>
      </c>
      <c r="L28" s="4">
        <f>SUMIFS(Transactions_History!$G$6:$G$1355, Transactions_History!$C$6:$C$1355, "Acquire", Transactions_History!$I$6:$I$1355, Portfolio_History!$F28, Transactions_History!$H$6:$H$1355, "&lt;="&amp;YEAR(Portfolio_History!L$1))-
SUMIFS(Transactions_History!$G$6:$G$1355, Transactions_History!$C$6:$C$1355, "Redeem", Transactions_History!$I$6:$I$1355, Portfolio_History!$F28, Transactions_History!$H$6:$H$1355, "&lt;="&amp;YEAR(Portfolio_History!L$1))</f>
        <v>0</v>
      </c>
      <c r="M28" s="4">
        <f>SUMIFS(Transactions_History!$G$6:$G$1355, Transactions_History!$C$6:$C$1355, "Acquire", Transactions_History!$I$6:$I$1355, Portfolio_History!$F28, Transactions_History!$H$6:$H$1355, "&lt;="&amp;YEAR(Portfolio_History!M$1))-
SUMIFS(Transactions_History!$G$6:$G$1355, Transactions_History!$C$6:$C$1355, "Redeem", Transactions_History!$I$6:$I$1355, Portfolio_History!$F28, Transactions_History!$H$6:$H$1355, "&lt;="&amp;YEAR(Portfolio_History!M$1))</f>
        <v>0</v>
      </c>
      <c r="N28" s="4">
        <f>SUMIFS(Transactions_History!$G$6:$G$1355, Transactions_History!$C$6:$C$1355, "Acquire", Transactions_History!$I$6:$I$1355, Portfolio_History!$F28, Transactions_History!$H$6:$H$1355, "&lt;="&amp;YEAR(Portfolio_History!N$1))-
SUMIFS(Transactions_History!$G$6:$G$1355, Transactions_History!$C$6:$C$1355, "Redeem", Transactions_History!$I$6:$I$1355, Portfolio_History!$F28, Transactions_History!$H$6:$H$1355, "&lt;="&amp;YEAR(Portfolio_History!N$1))</f>
        <v>0</v>
      </c>
      <c r="O28" s="4">
        <f>SUMIFS(Transactions_History!$G$6:$G$1355, Transactions_History!$C$6:$C$1355, "Acquire", Transactions_History!$I$6:$I$1355, Portfolio_History!$F28, Transactions_History!$H$6:$H$1355, "&lt;="&amp;YEAR(Portfolio_History!O$1))-
SUMIFS(Transactions_History!$G$6:$G$1355, Transactions_History!$C$6:$C$1355, "Redeem", Transactions_History!$I$6:$I$1355, Portfolio_History!$F28, Transactions_History!$H$6:$H$1355, "&lt;="&amp;YEAR(Portfolio_History!O$1))</f>
        <v>0</v>
      </c>
      <c r="P28" s="4">
        <f>SUMIFS(Transactions_History!$G$6:$G$1355, Transactions_History!$C$6:$C$1355, "Acquire", Transactions_History!$I$6:$I$1355, Portfolio_History!$F28, Transactions_History!$H$6:$H$1355, "&lt;="&amp;YEAR(Portfolio_History!P$1))-
SUMIFS(Transactions_History!$G$6:$G$1355, Transactions_History!$C$6:$C$1355, "Redeem", Transactions_History!$I$6:$I$1355, Portfolio_History!$F28, Transactions_History!$H$6:$H$1355, "&lt;="&amp;YEAR(Portfolio_History!P$1))</f>
        <v>0</v>
      </c>
      <c r="Q28" s="4">
        <f>SUMIFS(Transactions_History!$G$6:$G$1355, Transactions_History!$C$6:$C$1355, "Acquire", Transactions_History!$I$6:$I$1355, Portfolio_History!$F28, Transactions_History!$H$6:$H$1355, "&lt;="&amp;YEAR(Portfolio_History!Q$1))-
SUMIFS(Transactions_History!$G$6:$G$1355, Transactions_History!$C$6:$C$1355, "Redeem", Transactions_History!$I$6:$I$1355, Portfolio_History!$F28, Transactions_History!$H$6:$H$1355, "&lt;="&amp;YEAR(Portfolio_History!Q$1))</f>
        <v>0</v>
      </c>
      <c r="R28" s="4">
        <f>SUMIFS(Transactions_History!$G$6:$G$1355, Transactions_History!$C$6:$C$1355, "Acquire", Transactions_History!$I$6:$I$1355, Portfolio_History!$F28, Transactions_History!$H$6:$H$1355, "&lt;="&amp;YEAR(Portfolio_History!R$1))-
SUMIFS(Transactions_History!$G$6:$G$1355, Transactions_History!$C$6:$C$1355, "Redeem", Transactions_History!$I$6:$I$1355, Portfolio_History!$F28, Transactions_History!$H$6:$H$1355, "&lt;="&amp;YEAR(Portfolio_History!R$1))</f>
        <v>0</v>
      </c>
      <c r="S28" s="4">
        <f>SUMIFS(Transactions_History!$G$6:$G$1355, Transactions_History!$C$6:$C$1355, "Acquire", Transactions_History!$I$6:$I$1355, Portfolio_History!$F28, Transactions_History!$H$6:$H$1355, "&lt;="&amp;YEAR(Portfolio_History!S$1))-
SUMIFS(Transactions_History!$G$6:$G$1355, Transactions_History!$C$6:$C$1355, "Redeem", Transactions_History!$I$6:$I$1355, Portfolio_History!$F28, Transactions_History!$H$6:$H$1355, "&lt;="&amp;YEAR(Portfolio_History!S$1))</f>
        <v>0</v>
      </c>
      <c r="T28" s="4">
        <f>SUMIFS(Transactions_History!$G$6:$G$1355, Transactions_History!$C$6:$C$1355, "Acquire", Transactions_History!$I$6:$I$1355, Portfolio_History!$F28, Transactions_History!$H$6:$H$1355, "&lt;="&amp;YEAR(Portfolio_History!T$1))-
SUMIFS(Transactions_History!$G$6:$G$1355, Transactions_History!$C$6:$C$1355, "Redeem", Transactions_History!$I$6:$I$1355, Portfolio_History!$F28, Transactions_History!$H$6:$H$1355, "&lt;="&amp;YEAR(Portfolio_History!T$1))</f>
        <v>0</v>
      </c>
      <c r="U28" s="4">
        <f>SUMIFS(Transactions_History!$G$6:$G$1355, Transactions_History!$C$6:$C$1355, "Acquire", Transactions_History!$I$6:$I$1355, Portfolio_History!$F28, Transactions_History!$H$6:$H$1355, "&lt;="&amp;YEAR(Portfolio_History!U$1))-
SUMIFS(Transactions_History!$G$6:$G$1355, Transactions_History!$C$6:$C$1355, "Redeem", Transactions_History!$I$6:$I$1355, Portfolio_History!$F28, Transactions_History!$H$6:$H$1355, "&lt;="&amp;YEAR(Portfolio_History!U$1))</f>
        <v>0</v>
      </c>
      <c r="V28" s="4">
        <f>SUMIFS(Transactions_History!$G$6:$G$1355, Transactions_History!$C$6:$C$1355, "Acquire", Transactions_History!$I$6:$I$1355, Portfolio_History!$F28, Transactions_History!$H$6:$H$1355, "&lt;="&amp;YEAR(Portfolio_History!V$1))-
SUMIFS(Transactions_History!$G$6:$G$1355, Transactions_History!$C$6:$C$1355, "Redeem", Transactions_History!$I$6:$I$1355, Portfolio_History!$F28, Transactions_History!$H$6:$H$1355, "&lt;="&amp;YEAR(Portfolio_History!V$1))</f>
        <v>0</v>
      </c>
      <c r="W28" s="4">
        <f>SUMIFS(Transactions_History!$G$6:$G$1355, Transactions_History!$C$6:$C$1355, "Acquire", Transactions_History!$I$6:$I$1355, Portfolio_History!$F28, Transactions_History!$H$6:$H$1355, "&lt;="&amp;YEAR(Portfolio_History!W$1))-
SUMIFS(Transactions_History!$G$6:$G$1355, Transactions_History!$C$6:$C$1355, "Redeem", Transactions_History!$I$6:$I$1355, Portfolio_History!$F28, Transactions_History!$H$6:$H$1355, "&lt;="&amp;YEAR(Portfolio_History!W$1))</f>
        <v>0</v>
      </c>
      <c r="X28" s="4">
        <f>SUMIFS(Transactions_History!$G$6:$G$1355, Transactions_History!$C$6:$C$1355, "Acquire", Transactions_History!$I$6:$I$1355, Portfolio_History!$F28, Transactions_History!$H$6:$H$1355, "&lt;="&amp;YEAR(Portfolio_History!X$1))-
SUMIFS(Transactions_History!$G$6:$G$1355, Transactions_History!$C$6:$C$1355, "Redeem", Transactions_History!$I$6:$I$1355, Portfolio_History!$F28, Transactions_History!$H$6:$H$1355, "&lt;="&amp;YEAR(Portfolio_History!X$1))</f>
        <v>0</v>
      </c>
      <c r="Y28" s="4">
        <f>SUMIFS(Transactions_History!$G$6:$G$1355, Transactions_History!$C$6:$C$1355, "Acquire", Transactions_History!$I$6:$I$1355, Portfolio_History!$F28, Transactions_History!$H$6:$H$1355, "&lt;="&amp;YEAR(Portfolio_History!Y$1))-
SUMIFS(Transactions_History!$G$6:$G$1355, Transactions_History!$C$6:$C$1355, "Redeem", Transactions_History!$I$6:$I$1355, Portfolio_History!$F28, Transactions_History!$H$6:$H$1355, "&lt;="&amp;YEAR(Portfolio_History!Y$1))</f>
        <v>0</v>
      </c>
    </row>
    <row r="29" spans="1:25" x14ac:dyDescent="0.35">
      <c r="A29" s="172" t="s">
        <v>39</v>
      </c>
      <c r="B29" s="172">
        <v>1.75</v>
      </c>
      <c r="C29" s="172">
        <v>2023</v>
      </c>
      <c r="D29" s="173">
        <v>41426</v>
      </c>
      <c r="E29" s="63">
        <v>2022</v>
      </c>
      <c r="F29" s="170" t="str">
        <f t="shared" si="1"/>
        <v>SI bonds_1.75_2023</v>
      </c>
      <c r="G29" s="4">
        <f>SUMIFS(Transactions_History!$G$6:$G$1355, Transactions_History!$C$6:$C$1355, "Acquire", Transactions_History!$I$6:$I$1355, Portfolio_History!$F29, Transactions_History!$H$6:$H$1355, "&lt;="&amp;YEAR(Portfolio_History!G$1))-
SUMIFS(Transactions_History!$G$6:$G$1355, Transactions_History!$C$6:$C$1355, "Redeem", Transactions_History!$I$6:$I$1355, Portfolio_History!$F29, Transactions_History!$H$6:$H$1355, "&lt;="&amp;YEAR(Portfolio_History!G$1))</f>
        <v>0</v>
      </c>
      <c r="H29" s="4">
        <f>SUMIFS(Transactions_History!$G$6:$G$1355, Transactions_History!$C$6:$C$1355, "Acquire", Transactions_History!$I$6:$I$1355, Portfolio_History!$F29, Transactions_History!$H$6:$H$1355, "&lt;="&amp;YEAR(Portfolio_History!H$1))-
SUMIFS(Transactions_History!$G$6:$G$1355, Transactions_History!$C$6:$C$1355, "Redeem", Transactions_History!$I$6:$I$1355, Portfolio_History!$F29, Transactions_History!$H$6:$H$1355, "&lt;="&amp;YEAR(Portfolio_History!H$1))</f>
        <v>4908185</v>
      </c>
      <c r="I29" s="4">
        <f>SUMIFS(Transactions_History!$G$6:$G$1355, Transactions_History!$C$6:$C$1355, "Acquire", Transactions_History!$I$6:$I$1355, Portfolio_History!$F29, Transactions_History!$H$6:$H$1355, "&lt;="&amp;YEAR(Portfolio_History!I$1))-
SUMIFS(Transactions_History!$G$6:$G$1355, Transactions_History!$C$6:$C$1355, "Redeem", Transactions_History!$I$6:$I$1355, Portfolio_History!$F29, Transactions_History!$H$6:$H$1355, "&lt;="&amp;YEAR(Portfolio_History!I$1))</f>
        <v>4908185</v>
      </c>
      <c r="J29" s="4">
        <f>SUMIFS(Transactions_History!$G$6:$G$1355, Transactions_History!$C$6:$C$1355, "Acquire", Transactions_History!$I$6:$I$1355, Portfolio_History!$F29, Transactions_History!$H$6:$H$1355, "&lt;="&amp;YEAR(Portfolio_History!J$1))-
SUMIFS(Transactions_History!$G$6:$G$1355, Transactions_History!$C$6:$C$1355, "Redeem", Transactions_History!$I$6:$I$1355, Portfolio_History!$F29, Transactions_History!$H$6:$H$1355, "&lt;="&amp;YEAR(Portfolio_History!J$1))</f>
        <v>4908185</v>
      </c>
      <c r="K29" s="4">
        <f>SUMIFS(Transactions_History!$G$6:$G$1355, Transactions_History!$C$6:$C$1355, "Acquire", Transactions_History!$I$6:$I$1355, Portfolio_History!$F29, Transactions_History!$H$6:$H$1355, "&lt;="&amp;YEAR(Portfolio_History!K$1))-
SUMIFS(Transactions_History!$G$6:$G$1355, Transactions_History!$C$6:$C$1355, "Redeem", Transactions_History!$I$6:$I$1355, Portfolio_History!$F29, Transactions_History!$H$6:$H$1355, "&lt;="&amp;YEAR(Portfolio_History!K$1))</f>
        <v>4908185</v>
      </c>
      <c r="L29" s="4">
        <f>SUMIFS(Transactions_History!$G$6:$G$1355, Transactions_History!$C$6:$C$1355, "Acquire", Transactions_History!$I$6:$I$1355, Portfolio_History!$F29, Transactions_History!$H$6:$H$1355, "&lt;="&amp;YEAR(Portfolio_History!L$1))-
SUMIFS(Transactions_History!$G$6:$G$1355, Transactions_History!$C$6:$C$1355, "Redeem", Transactions_History!$I$6:$I$1355, Portfolio_History!$F29, Transactions_History!$H$6:$H$1355, "&lt;="&amp;YEAR(Portfolio_History!L$1))</f>
        <v>4908185</v>
      </c>
      <c r="M29" s="4">
        <f>SUMIFS(Transactions_History!$G$6:$G$1355, Transactions_History!$C$6:$C$1355, "Acquire", Transactions_History!$I$6:$I$1355, Portfolio_History!$F29, Transactions_History!$H$6:$H$1355, "&lt;="&amp;YEAR(Portfolio_History!M$1))-
SUMIFS(Transactions_History!$G$6:$G$1355, Transactions_History!$C$6:$C$1355, "Redeem", Transactions_History!$I$6:$I$1355, Portfolio_History!$F29, Transactions_History!$H$6:$H$1355, "&lt;="&amp;YEAR(Portfolio_History!M$1))</f>
        <v>4908185</v>
      </c>
      <c r="N29" s="4">
        <f>SUMIFS(Transactions_History!$G$6:$G$1355, Transactions_History!$C$6:$C$1355, "Acquire", Transactions_History!$I$6:$I$1355, Portfolio_History!$F29, Transactions_History!$H$6:$H$1355, "&lt;="&amp;YEAR(Portfolio_History!N$1))-
SUMIFS(Transactions_History!$G$6:$G$1355, Transactions_History!$C$6:$C$1355, "Redeem", Transactions_History!$I$6:$I$1355, Portfolio_History!$F29, Transactions_History!$H$6:$H$1355, "&lt;="&amp;YEAR(Portfolio_History!N$1))</f>
        <v>4908185</v>
      </c>
      <c r="O29" s="4">
        <f>SUMIFS(Transactions_History!$G$6:$G$1355, Transactions_History!$C$6:$C$1355, "Acquire", Transactions_History!$I$6:$I$1355, Portfolio_History!$F29, Transactions_History!$H$6:$H$1355, "&lt;="&amp;YEAR(Portfolio_History!O$1))-
SUMIFS(Transactions_History!$G$6:$G$1355, Transactions_History!$C$6:$C$1355, "Redeem", Transactions_History!$I$6:$I$1355, Portfolio_History!$F29, Transactions_History!$H$6:$H$1355, "&lt;="&amp;YEAR(Portfolio_History!O$1))</f>
        <v>4908185</v>
      </c>
      <c r="P29" s="4">
        <f>SUMIFS(Transactions_History!$G$6:$G$1355, Transactions_History!$C$6:$C$1355, "Acquire", Transactions_History!$I$6:$I$1355, Portfolio_History!$F29, Transactions_History!$H$6:$H$1355, "&lt;="&amp;YEAR(Portfolio_History!P$1))-
SUMIFS(Transactions_History!$G$6:$G$1355, Transactions_History!$C$6:$C$1355, "Redeem", Transactions_History!$I$6:$I$1355, Portfolio_History!$F29, Transactions_History!$H$6:$H$1355, "&lt;="&amp;YEAR(Portfolio_History!P$1))</f>
        <v>4908185</v>
      </c>
      <c r="Q29" s="4">
        <f>SUMIFS(Transactions_History!$G$6:$G$1355, Transactions_History!$C$6:$C$1355, "Acquire", Transactions_History!$I$6:$I$1355, Portfolio_History!$F29, Transactions_History!$H$6:$H$1355, "&lt;="&amp;YEAR(Portfolio_History!Q$1))-
SUMIFS(Transactions_History!$G$6:$G$1355, Transactions_History!$C$6:$C$1355, "Redeem", Transactions_History!$I$6:$I$1355, Portfolio_History!$F29, Transactions_History!$H$6:$H$1355, "&lt;="&amp;YEAR(Portfolio_History!Q$1))</f>
        <v>0</v>
      </c>
      <c r="R29" s="4">
        <f>SUMIFS(Transactions_History!$G$6:$G$1355, Transactions_History!$C$6:$C$1355, "Acquire", Transactions_History!$I$6:$I$1355, Portfolio_History!$F29, Transactions_History!$H$6:$H$1355, "&lt;="&amp;YEAR(Portfolio_History!R$1))-
SUMIFS(Transactions_History!$G$6:$G$1355, Transactions_History!$C$6:$C$1355, "Redeem", Transactions_History!$I$6:$I$1355, Portfolio_History!$F29, Transactions_History!$H$6:$H$1355, "&lt;="&amp;YEAR(Portfolio_History!R$1))</f>
        <v>0</v>
      </c>
      <c r="S29" s="4">
        <f>SUMIFS(Transactions_History!$G$6:$G$1355, Transactions_History!$C$6:$C$1355, "Acquire", Transactions_History!$I$6:$I$1355, Portfolio_History!$F29, Transactions_History!$H$6:$H$1355, "&lt;="&amp;YEAR(Portfolio_History!S$1))-
SUMIFS(Transactions_History!$G$6:$G$1355, Transactions_History!$C$6:$C$1355, "Redeem", Transactions_History!$I$6:$I$1355, Portfolio_History!$F29, Transactions_History!$H$6:$H$1355, "&lt;="&amp;YEAR(Portfolio_History!S$1))</f>
        <v>0</v>
      </c>
      <c r="T29" s="4">
        <f>SUMIFS(Transactions_History!$G$6:$G$1355, Transactions_History!$C$6:$C$1355, "Acquire", Transactions_History!$I$6:$I$1355, Portfolio_History!$F29, Transactions_History!$H$6:$H$1355, "&lt;="&amp;YEAR(Portfolio_History!T$1))-
SUMIFS(Transactions_History!$G$6:$G$1355, Transactions_History!$C$6:$C$1355, "Redeem", Transactions_History!$I$6:$I$1355, Portfolio_History!$F29, Transactions_History!$H$6:$H$1355, "&lt;="&amp;YEAR(Portfolio_History!T$1))</f>
        <v>0</v>
      </c>
      <c r="U29" s="4">
        <f>SUMIFS(Transactions_History!$G$6:$G$1355, Transactions_History!$C$6:$C$1355, "Acquire", Transactions_History!$I$6:$I$1355, Portfolio_History!$F29, Transactions_History!$H$6:$H$1355, "&lt;="&amp;YEAR(Portfolio_History!U$1))-
SUMIFS(Transactions_History!$G$6:$G$1355, Transactions_History!$C$6:$C$1355, "Redeem", Transactions_History!$I$6:$I$1355, Portfolio_History!$F29, Transactions_History!$H$6:$H$1355, "&lt;="&amp;YEAR(Portfolio_History!U$1))</f>
        <v>0</v>
      </c>
      <c r="V29" s="4">
        <f>SUMIFS(Transactions_History!$G$6:$G$1355, Transactions_History!$C$6:$C$1355, "Acquire", Transactions_History!$I$6:$I$1355, Portfolio_History!$F29, Transactions_History!$H$6:$H$1355, "&lt;="&amp;YEAR(Portfolio_History!V$1))-
SUMIFS(Transactions_History!$G$6:$G$1355, Transactions_History!$C$6:$C$1355, "Redeem", Transactions_History!$I$6:$I$1355, Portfolio_History!$F29, Transactions_History!$H$6:$H$1355, "&lt;="&amp;YEAR(Portfolio_History!V$1))</f>
        <v>0</v>
      </c>
      <c r="W29" s="4">
        <f>SUMIFS(Transactions_History!$G$6:$G$1355, Transactions_History!$C$6:$C$1355, "Acquire", Transactions_History!$I$6:$I$1355, Portfolio_History!$F29, Transactions_History!$H$6:$H$1355, "&lt;="&amp;YEAR(Portfolio_History!W$1))-
SUMIFS(Transactions_History!$G$6:$G$1355, Transactions_History!$C$6:$C$1355, "Redeem", Transactions_History!$I$6:$I$1355, Portfolio_History!$F29, Transactions_History!$H$6:$H$1355, "&lt;="&amp;YEAR(Portfolio_History!W$1))</f>
        <v>0</v>
      </c>
      <c r="X29" s="4">
        <f>SUMIFS(Transactions_History!$G$6:$G$1355, Transactions_History!$C$6:$C$1355, "Acquire", Transactions_History!$I$6:$I$1355, Portfolio_History!$F29, Transactions_History!$H$6:$H$1355, "&lt;="&amp;YEAR(Portfolio_History!X$1))-
SUMIFS(Transactions_History!$G$6:$G$1355, Transactions_History!$C$6:$C$1355, "Redeem", Transactions_History!$I$6:$I$1355, Portfolio_History!$F29, Transactions_History!$H$6:$H$1355, "&lt;="&amp;YEAR(Portfolio_History!X$1))</f>
        <v>0</v>
      </c>
      <c r="Y29" s="4">
        <f>SUMIFS(Transactions_History!$G$6:$G$1355, Transactions_History!$C$6:$C$1355, "Acquire", Transactions_History!$I$6:$I$1355, Portfolio_History!$F29, Transactions_History!$H$6:$H$1355, "&lt;="&amp;YEAR(Portfolio_History!Y$1))-
SUMIFS(Transactions_History!$G$6:$G$1355, Transactions_History!$C$6:$C$1355, "Redeem", Transactions_History!$I$6:$I$1355, Portfolio_History!$F29, Transactions_History!$H$6:$H$1355, "&lt;="&amp;YEAR(Portfolio_History!Y$1))</f>
        <v>0</v>
      </c>
    </row>
    <row r="30" spans="1:25" x14ac:dyDescent="0.35">
      <c r="A30" s="172" t="s">
        <v>39</v>
      </c>
      <c r="B30" s="172">
        <v>1.875</v>
      </c>
      <c r="C30" s="172">
        <v>2023</v>
      </c>
      <c r="D30" s="173">
        <v>42522</v>
      </c>
      <c r="E30" s="63">
        <v>2022</v>
      </c>
      <c r="F30" s="170" t="str">
        <f t="shared" si="1"/>
        <v>SI bonds_1.875_2023</v>
      </c>
      <c r="G30" s="4">
        <f>SUMIFS(Transactions_History!$G$6:$G$1355, Transactions_History!$C$6:$C$1355, "Acquire", Transactions_History!$I$6:$I$1355, Portfolio_History!$F30, Transactions_History!$H$6:$H$1355, "&lt;="&amp;YEAR(Portfolio_History!G$1))-
SUMIFS(Transactions_History!$G$6:$G$1355, Transactions_History!$C$6:$C$1355, "Redeem", Transactions_History!$I$6:$I$1355, Portfolio_History!$F30, Transactions_History!$H$6:$H$1355, "&lt;="&amp;YEAR(Portfolio_History!G$1))</f>
        <v>0</v>
      </c>
      <c r="H30" s="4">
        <f>SUMIFS(Transactions_History!$G$6:$G$1355, Transactions_History!$C$6:$C$1355, "Acquire", Transactions_History!$I$6:$I$1355, Portfolio_History!$F30, Transactions_History!$H$6:$H$1355, "&lt;="&amp;YEAR(Portfolio_History!H$1))-
SUMIFS(Transactions_History!$G$6:$G$1355, Transactions_History!$C$6:$C$1355, "Redeem", Transactions_History!$I$6:$I$1355, Portfolio_History!$F30, Transactions_History!$H$6:$H$1355, "&lt;="&amp;YEAR(Portfolio_History!H$1))</f>
        <v>2320956</v>
      </c>
      <c r="I30" s="4">
        <f>SUMIFS(Transactions_History!$G$6:$G$1355, Transactions_History!$C$6:$C$1355, "Acquire", Transactions_History!$I$6:$I$1355, Portfolio_History!$F30, Transactions_History!$H$6:$H$1355, "&lt;="&amp;YEAR(Portfolio_History!I$1))-
SUMIFS(Transactions_History!$G$6:$G$1355, Transactions_History!$C$6:$C$1355, "Redeem", Transactions_History!$I$6:$I$1355, Portfolio_History!$F30, Transactions_History!$H$6:$H$1355, "&lt;="&amp;YEAR(Portfolio_History!I$1))</f>
        <v>2320956</v>
      </c>
      <c r="J30" s="4">
        <f>SUMIFS(Transactions_History!$G$6:$G$1355, Transactions_History!$C$6:$C$1355, "Acquire", Transactions_History!$I$6:$I$1355, Portfolio_History!$F30, Transactions_History!$H$6:$H$1355, "&lt;="&amp;YEAR(Portfolio_History!J$1))-
SUMIFS(Transactions_History!$G$6:$G$1355, Transactions_History!$C$6:$C$1355, "Redeem", Transactions_History!$I$6:$I$1355, Portfolio_History!$F30, Transactions_History!$H$6:$H$1355, "&lt;="&amp;YEAR(Portfolio_History!J$1))</f>
        <v>2320956</v>
      </c>
      <c r="K30" s="4">
        <f>SUMIFS(Transactions_History!$G$6:$G$1355, Transactions_History!$C$6:$C$1355, "Acquire", Transactions_History!$I$6:$I$1355, Portfolio_History!$F30, Transactions_History!$H$6:$H$1355, "&lt;="&amp;YEAR(Portfolio_History!K$1))-
SUMIFS(Transactions_History!$G$6:$G$1355, Transactions_History!$C$6:$C$1355, "Redeem", Transactions_History!$I$6:$I$1355, Portfolio_History!$F30, Transactions_History!$H$6:$H$1355, "&lt;="&amp;YEAR(Portfolio_History!K$1))</f>
        <v>2320956</v>
      </c>
      <c r="L30" s="4">
        <f>SUMIFS(Transactions_History!$G$6:$G$1355, Transactions_History!$C$6:$C$1355, "Acquire", Transactions_History!$I$6:$I$1355, Portfolio_History!$F30, Transactions_History!$H$6:$H$1355, "&lt;="&amp;YEAR(Portfolio_History!L$1))-
SUMIFS(Transactions_History!$G$6:$G$1355, Transactions_History!$C$6:$C$1355, "Redeem", Transactions_History!$I$6:$I$1355, Portfolio_History!$F30, Transactions_History!$H$6:$H$1355, "&lt;="&amp;YEAR(Portfolio_History!L$1))</f>
        <v>2320956</v>
      </c>
      <c r="M30" s="4">
        <f>SUMIFS(Transactions_History!$G$6:$G$1355, Transactions_History!$C$6:$C$1355, "Acquire", Transactions_History!$I$6:$I$1355, Portfolio_History!$F30, Transactions_History!$H$6:$H$1355, "&lt;="&amp;YEAR(Portfolio_History!M$1))-
SUMIFS(Transactions_History!$G$6:$G$1355, Transactions_History!$C$6:$C$1355, "Redeem", Transactions_History!$I$6:$I$1355, Portfolio_History!$F30, Transactions_History!$H$6:$H$1355, "&lt;="&amp;YEAR(Portfolio_History!M$1))</f>
        <v>2320956</v>
      </c>
      <c r="N30" s="4">
        <f>SUMIFS(Transactions_History!$G$6:$G$1355, Transactions_History!$C$6:$C$1355, "Acquire", Transactions_History!$I$6:$I$1355, Portfolio_History!$F30, Transactions_History!$H$6:$H$1355, "&lt;="&amp;YEAR(Portfolio_History!N$1))-
SUMIFS(Transactions_History!$G$6:$G$1355, Transactions_History!$C$6:$C$1355, "Redeem", Transactions_History!$I$6:$I$1355, Portfolio_History!$F30, Transactions_History!$H$6:$H$1355, "&lt;="&amp;YEAR(Portfolio_History!N$1))</f>
        <v>0</v>
      </c>
      <c r="O30" s="4">
        <f>SUMIFS(Transactions_History!$G$6:$G$1355, Transactions_History!$C$6:$C$1355, "Acquire", Transactions_History!$I$6:$I$1355, Portfolio_History!$F30, Transactions_History!$H$6:$H$1355, "&lt;="&amp;YEAR(Portfolio_History!O$1))-
SUMIFS(Transactions_History!$G$6:$G$1355, Transactions_History!$C$6:$C$1355, "Redeem", Transactions_History!$I$6:$I$1355, Portfolio_History!$F30, Transactions_History!$H$6:$H$1355, "&lt;="&amp;YEAR(Portfolio_History!O$1))</f>
        <v>0</v>
      </c>
      <c r="P30" s="4">
        <f>SUMIFS(Transactions_History!$G$6:$G$1355, Transactions_History!$C$6:$C$1355, "Acquire", Transactions_History!$I$6:$I$1355, Portfolio_History!$F30, Transactions_History!$H$6:$H$1355, "&lt;="&amp;YEAR(Portfolio_History!P$1))-
SUMIFS(Transactions_History!$G$6:$G$1355, Transactions_History!$C$6:$C$1355, "Redeem", Transactions_History!$I$6:$I$1355, Portfolio_History!$F30, Transactions_History!$H$6:$H$1355, "&lt;="&amp;YEAR(Portfolio_History!P$1))</f>
        <v>0</v>
      </c>
      <c r="Q30" s="4">
        <f>SUMIFS(Transactions_History!$G$6:$G$1355, Transactions_History!$C$6:$C$1355, "Acquire", Transactions_History!$I$6:$I$1355, Portfolio_History!$F30, Transactions_History!$H$6:$H$1355, "&lt;="&amp;YEAR(Portfolio_History!Q$1))-
SUMIFS(Transactions_History!$G$6:$G$1355, Transactions_History!$C$6:$C$1355, "Redeem", Transactions_History!$I$6:$I$1355, Portfolio_History!$F30, Transactions_History!$H$6:$H$1355, "&lt;="&amp;YEAR(Portfolio_History!Q$1))</f>
        <v>0</v>
      </c>
      <c r="R30" s="4">
        <f>SUMIFS(Transactions_History!$G$6:$G$1355, Transactions_History!$C$6:$C$1355, "Acquire", Transactions_History!$I$6:$I$1355, Portfolio_History!$F30, Transactions_History!$H$6:$H$1355, "&lt;="&amp;YEAR(Portfolio_History!R$1))-
SUMIFS(Transactions_History!$G$6:$G$1355, Transactions_History!$C$6:$C$1355, "Redeem", Transactions_History!$I$6:$I$1355, Portfolio_History!$F30, Transactions_History!$H$6:$H$1355, "&lt;="&amp;YEAR(Portfolio_History!R$1))</f>
        <v>0</v>
      </c>
      <c r="S30" s="4">
        <f>SUMIFS(Transactions_History!$G$6:$G$1355, Transactions_History!$C$6:$C$1355, "Acquire", Transactions_History!$I$6:$I$1355, Portfolio_History!$F30, Transactions_History!$H$6:$H$1355, "&lt;="&amp;YEAR(Portfolio_History!S$1))-
SUMIFS(Transactions_History!$G$6:$G$1355, Transactions_History!$C$6:$C$1355, "Redeem", Transactions_History!$I$6:$I$1355, Portfolio_History!$F30, Transactions_History!$H$6:$H$1355, "&lt;="&amp;YEAR(Portfolio_History!S$1))</f>
        <v>0</v>
      </c>
      <c r="T30" s="4">
        <f>SUMIFS(Transactions_History!$G$6:$G$1355, Transactions_History!$C$6:$C$1355, "Acquire", Transactions_History!$I$6:$I$1355, Portfolio_History!$F30, Transactions_History!$H$6:$H$1355, "&lt;="&amp;YEAR(Portfolio_History!T$1))-
SUMIFS(Transactions_History!$G$6:$G$1355, Transactions_History!$C$6:$C$1355, "Redeem", Transactions_History!$I$6:$I$1355, Portfolio_History!$F30, Transactions_History!$H$6:$H$1355, "&lt;="&amp;YEAR(Portfolio_History!T$1))</f>
        <v>0</v>
      </c>
      <c r="U30" s="4">
        <f>SUMIFS(Transactions_History!$G$6:$G$1355, Transactions_History!$C$6:$C$1355, "Acquire", Transactions_History!$I$6:$I$1355, Portfolio_History!$F30, Transactions_History!$H$6:$H$1355, "&lt;="&amp;YEAR(Portfolio_History!U$1))-
SUMIFS(Transactions_History!$G$6:$G$1355, Transactions_History!$C$6:$C$1355, "Redeem", Transactions_History!$I$6:$I$1355, Portfolio_History!$F30, Transactions_History!$H$6:$H$1355, "&lt;="&amp;YEAR(Portfolio_History!U$1))</f>
        <v>0</v>
      </c>
      <c r="V30" s="4">
        <f>SUMIFS(Transactions_History!$G$6:$G$1355, Transactions_History!$C$6:$C$1355, "Acquire", Transactions_History!$I$6:$I$1355, Portfolio_History!$F30, Transactions_History!$H$6:$H$1355, "&lt;="&amp;YEAR(Portfolio_History!V$1))-
SUMIFS(Transactions_History!$G$6:$G$1355, Transactions_History!$C$6:$C$1355, "Redeem", Transactions_History!$I$6:$I$1355, Portfolio_History!$F30, Transactions_History!$H$6:$H$1355, "&lt;="&amp;YEAR(Portfolio_History!V$1))</f>
        <v>0</v>
      </c>
      <c r="W30" s="4">
        <f>SUMIFS(Transactions_History!$G$6:$G$1355, Transactions_History!$C$6:$C$1355, "Acquire", Transactions_History!$I$6:$I$1355, Portfolio_History!$F30, Transactions_History!$H$6:$H$1355, "&lt;="&amp;YEAR(Portfolio_History!W$1))-
SUMIFS(Transactions_History!$G$6:$G$1355, Transactions_History!$C$6:$C$1355, "Redeem", Transactions_History!$I$6:$I$1355, Portfolio_History!$F30, Transactions_History!$H$6:$H$1355, "&lt;="&amp;YEAR(Portfolio_History!W$1))</f>
        <v>0</v>
      </c>
      <c r="X30" s="4">
        <f>SUMIFS(Transactions_History!$G$6:$G$1355, Transactions_History!$C$6:$C$1355, "Acquire", Transactions_History!$I$6:$I$1355, Portfolio_History!$F30, Transactions_History!$H$6:$H$1355, "&lt;="&amp;YEAR(Portfolio_History!X$1))-
SUMIFS(Transactions_History!$G$6:$G$1355, Transactions_History!$C$6:$C$1355, "Redeem", Transactions_History!$I$6:$I$1355, Portfolio_History!$F30, Transactions_History!$H$6:$H$1355, "&lt;="&amp;YEAR(Portfolio_History!X$1))</f>
        <v>0</v>
      </c>
      <c r="Y30" s="4">
        <f>SUMIFS(Transactions_History!$G$6:$G$1355, Transactions_History!$C$6:$C$1355, "Acquire", Transactions_History!$I$6:$I$1355, Portfolio_History!$F30, Transactions_History!$H$6:$H$1355, "&lt;="&amp;YEAR(Portfolio_History!Y$1))-
SUMIFS(Transactions_History!$G$6:$G$1355, Transactions_History!$C$6:$C$1355, "Redeem", Transactions_History!$I$6:$I$1355, Portfolio_History!$F30, Transactions_History!$H$6:$H$1355, "&lt;="&amp;YEAR(Portfolio_History!Y$1))</f>
        <v>0</v>
      </c>
    </row>
    <row r="31" spans="1:25" x14ac:dyDescent="0.35">
      <c r="A31" s="172" t="s">
        <v>39</v>
      </c>
      <c r="B31" s="172">
        <v>2</v>
      </c>
      <c r="C31" s="172">
        <v>2023</v>
      </c>
      <c r="D31" s="173">
        <v>42156</v>
      </c>
      <c r="E31" s="63">
        <v>2022</v>
      </c>
      <c r="F31" s="170" t="str">
        <f t="shared" si="1"/>
        <v>SI bonds_2_2023</v>
      </c>
      <c r="G31" s="4">
        <f>SUMIFS(Transactions_History!$G$6:$G$1355, Transactions_History!$C$6:$C$1355, "Acquire", Transactions_History!$I$6:$I$1355, Portfolio_History!$F31, Transactions_History!$H$6:$H$1355, "&lt;="&amp;YEAR(Portfolio_History!G$1))-
SUMIFS(Transactions_History!$G$6:$G$1355, Transactions_History!$C$6:$C$1355, "Redeem", Transactions_History!$I$6:$I$1355, Portfolio_History!$F31, Transactions_History!$H$6:$H$1355, "&lt;="&amp;YEAR(Portfolio_History!G$1))</f>
        <v>0</v>
      </c>
      <c r="H31" s="4">
        <f>SUMIFS(Transactions_History!$G$6:$G$1355, Transactions_History!$C$6:$C$1355, "Acquire", Transactions_History!$I$6:$I$1355, Portfolio_History!$F31, Transactions_History!$H$6:$H$1355, "&lt;="&amp;YEAR(Portfolio_History!H$1))-
SUMIFS(Transactions_History!$G$6:$G$1355, Transactions_History!$C$6:$C$1355, "Redeem", Transactions_History!$I$6:$I$1355, Portfolio_History!$F31, Transactions_History!$H$6:$H$1355, "&lt;="&amp;YEAR(Portfolio_History!H$1))</f>
        <v>3655628</v>
      </c>
      <c r="I31" s="4">
        <f>SUMIFS(Transactions_History!$G$6:$G$1355, Transactions_History!$C$6:$C$1355, "Acquire", Transactions_History!$I$6:$I$1355, Portfolio_History!$F31, Transactions_History!$H$6:$H$1355, "&lt;="&amp;YEAR(Portfolio_History!I$1))-
SUMIFS(Transactions_History!$G$6:$G$1355, Transactions_History!$C$6:$C$1355, "Redeem", Transactions_History!$I$6:$I$1355, Portfolio_History!$F31, Transactions_History!$H$6:$H$1355, "&lt;="&amp;YEAR(Portfolio_History!I$1))</f>
        <v>3655628</v>
      </c>
      <c r="J31" s="4">
        <f>SUMIFS(Transactions_History!$G$6:$G$1355, Transactions_History!$C$6:$C$1355, "Acquire", Transactions_History!$I$6:$I$1355, Portfolio_History!$F31, Transactions_History!$H$6:$H$1355, "&lt;="&amp;YEAR(Portfolio_History!J$1))-
SUMIFS(Transactions_History!$G$6:$G$1355, Transactions_History!$C$6:$C$1355, "Redeem", Transactions_History!$I$6:$I$1355, Portfolio_History!$F31, Transactions_History!$H$6:$H$1355, "&lt;="&amp;YEAR(Portfolio_History!J$1))</f>
        <v>3655628</v>
      </c>
      <c r="K31" s="4">
        <f>SUMIFS(Transactions_History!$G$6:$G$1355, Transactions_History!$C$6:$C$1355, "Acquire", Transactions_History!$I$6:$I$1355, Portfolio_History!$F31, Transactions_History!$H$6:$H$1355, "&lt;="&amp;YEAR(Portfolio_History!K$1))-
SUMIFS(Transactions_History!$G$6:$G$1355, Transactions_History!$C$6:$C$1355, "Redeem", Transactions_History!$I$6:$I$1355, Portfolio_History!$F31, Transactions_History!$H$6:$H$1355, "&lt;="&amp;YEAR(Portfolio_History!K$1))</f>
        <v>3655628</v>
      </c>
      <c r="L31" s="4">
        <f>SUMIFS(Transactions_History!$G$6:$G$1355, Transactions_History!$C$6:$C$1355, "Acquire", Transactions_History!$I$6:$I$1355, Portfolio_History!$F31, Transactions_History!$H$6:$H$1355, "&lt;="&amp;YEAR(Portfolio_History!L$1))-
SUMIFS(Transactions_History!$G$6:$G$1355, Transactions_History!$C$6:$C$1355, "Redeem", Transactions_History!$I$6:$I$1355, Portfolio_History!$F31, Transactions_History!$H$6:$H$1355, "&lt;="&amp;YEAR(Portfolio_History!L$1))</f>
        <v>3655628</v>
      </c>
      <c r="M31" s="4">
        <f>SUMIFS(Transactions_History!$G$6:$G$1355, Transactions_History!$C$6:$C$1355, "Acquire", Transactions_History!$I$6:$I$1355, Portfolio_History!$F31, Transactions_History!$H$6:$H$1355, "&lt;="&amp;YEAR(Portfolio_History!M$1))-
SUMIFS(Transactions_History!$G$6:$G$1355, Transactions_History!$C$6:$C$1355, "Redeem", Transactions_History!$I$6:$I$1355, Portfolio_History!$F31, Transactions_History!$H$6:$H$1355, "&lt;="&amp;YEAR(Portfolio_History!M$1))</f>
        <v>3655628</v>
      </c>
      <c r="N31" s="4">
        <f>SUMIFS(Transactions_History!$G$6:$G$1355, Transactions_History!$C$6:$C$1355, "Acquire", Transactions_History!$I$6:$I$1355, Portfolio_History!$F31, Transactions_History!$H$6:$H$1355, "&lt;="&amp;YEAR(Portfolio_History!N$1))-
SUMIFS(Transactions_History!$G$6:$G$1355, Transactions_History!$C$6:$C$1355, "Redeem", Transactions_History!$I$6:$I$1355, Portfolio_History!$F31, Transactions_History!$H$6:$H$1355, "&lt;="&amp;YEAR(Portfolio_History!N$1))</f>
        <v>3655628</v>
      </c>
      <c r="O31" s="4">
        <f>SUMIFS(Transactions_History!$G$6:$G$1355, Transactions_History!$C$6:$C$1355, "Acquire", Transactions_History!$I$6:$I$1355, Portfolio_History!$F31, Transactions_History!$H$6:$H$1355, "&lt;="&amp;YEAR(Portfolio_History!O$1))-
SUMIFS(Transactions_History!$G$6:$G$1355, Transactions_History!$C$6:$C$1355, "Redeem", Transactions_History!$I$6:$I$1355, Portfolio_History!$F31, Transactions_History!$H$6:$H$1355, "&lt;="&amp;YEAR(Portfolio_History!O$1))</f>
        <v>0</v>
      </c>
      <c r="P31" s="4">
        <f>SUMIFS(Transactions_History!$G$6:$G$1355, Transactions_History!$C$6:$C$1355, "Acquire", Transactions_History!$I$6:$I$1355, Portfolio_History!$F31, Transactions_History!$H$6:$H$1355, "&lt;="&amp;YEAR(Portfolio_History!P$1))-
SUMIFS(Transactions_History!$G$6:$G$1355, Transactions_History!$C$6:$C$1355, "Redeem", Transactions_History!$I$6:$I$1355, Portfolio_History!$F31, Transactions_History!$H$6:$H$1355, "&lt;="&amp;YEAR(Portfolio_History!P$1))</f>
        <v>0</v>
      </c>
      <c r="Q31" s="4">
        <f>SUMIFS(Transactions_History!$G$6:$G$1355, Transactions_History!$C$6:$C$1355, "Acquire", Transactions_History!$I$6:$I$1355, Portfolio_History!$F31, Transactions_History!$H$6:$H$1355, "&lt;="&amp;YEAR(Portfolio_History!Q$1))-
SUMIFS(Transactions_History!$G$6:$G$1355, Transactions_History!$C$6:$C$1355, "Redeem", Transactions_History!$I$6:$I$1355, Portfolio_History!$F31, Transactions_History!$H$6:$H$1355, "&lt;="&amp;YEAR(Portfolio_History!Q$1))</f>
        <v>0</v>
      </c>
      <c r="R31" s="4">
        <f>SUMIFS(Transactions_History!$G$6:$G$1355, Transactions_History!$C$6:$C$1355, "Acquire", Transactions_History!$I$6:$I$1355, Portfolio_History!$F31, Transactions_History!$H$6:$H$1355, "&lt;="&amp;YEAR(Portfolio_History!R$1))-
SUMIFS(Transactions_History!$G$6:$G$1355, Transactions_History!$C$6:$C$1355, "Redeem", Transactions_History!$I$6:$I$1355, Portfolio_History!$F31, Transactions_History!$H$6:$H$1355, "&lt;="&amp;YEAR(Portfolio_History!R$1))</f>
        <v>0</v>
      </c>
      <c r="S31" s="4">
        <f>SUMIFS(Transactions_History!$G$6:$G$1355, Transactions_History!$C$6:$C$1355, "Acquire", Transactions_History!$I$6:$I$1355, Portfolio_History!$F31, Transactions_History!$H$6:$H$1355, "&lt;="&amp;YEAR(Portfolio_History!S$1))-
SUMIFS(Transactions_History!$G$6:$G$1355, Transactions_History!$C$6:$C$1355, "Redeem", Transactions_History!$I$6:$I$1355, Portfolio_History!$F31, Transactions_History!$H$6:$H$1355, "&lt;="&amp;YEAR(Portfolio_History!S$1))</f>
        <v>0</v>
      </c>
      <c r="T31" s="4">
        <f>SUMIFS(Transactions_History!$G$6:$G$1355, Transactions_History!$C$6:$C$1355, "Acquire", Transactions_History!$I$6:$I$1355, Portfolio_History!$F31, Transactions_History!$H$6:$H$1355, "&lt;="&amp;YEAR(Portfolio_History!T$1))-
SUMIFS(Transactions_History!$G$6:$G$1355, Transactions_History!$C$6:$C$1355, "Redeem", Transactions_History!$I$6:$I$1355, Portfolio_History!$F31, Transactions_History!$H$6:$H$1355, "&lt;="&amp;YEAR(Portfolio_History!T$1))</f>
        <v>0</v>
      </c>
      <c r="U31" s="4">
        <f>SUMIFS(Transactions_History!$G$6:$G$1355, Transactions_History!$C$6:$C$1355, "Acquire", Transactions_History!$I$6:$I$1355, Portfolio_History!$F31, Transactions_History!$H$6:$H$1355, "&lt;="&amp;YEAR(Portfolio_History!U$1))-
SUMIFS(Transactions_History!$G$6:$G$1355, Transactions_History!$C$6:$C$1355, "Redeem", Transactions_History!$I$6:$I$1355, Portfolio_History!$F31, Transactions_History!$H$6:$H$1355, "&lt;="&amp;YEAR(Portfolio_History!U$1))</f>
        <v>0</v>
      </c>
      <c r="V31" s="4">
        <f>SUMIFS(Transactions_History!$G$6:$G$1355, Transactions_History!$C$6:$C$1355, "Acquire", Transactions_History!$I$6:$I$1355, Portfolio_History!$F31, Transactions_History!$H$6:$H$1355, "&lt;="&amp;YEAR(Portfolio_History!V$1))-
SUMIFS(Transactions_History!$G$6:$G$1355, Transactions_History!$C$6:$C$1355, "Redeem", Transactions_History!$I$6:$I$1355, Portfolio_History!$F31, Transactions_History!$H$6:$H$1355, "&lt;="&amp;YEAR(Portfolio_History!V$1))</f>
        <v>0</v>
      </c>
      <c r="W31" s="4">
        <f>SUMIFS(Transactions_History!$G$6:$G$1355, Transactions_History!$C$6:$C$1355, "Acquire", Transactions_History!$I$6:$I$1355, Portfolio_History!$F31, Transactions_History!$H$6:$H$1355, "&lt;="&amp;YEAR(Portfolio_History!W$1))-
SUMIFS(Transactions_History!$G$6:$G$1355, Transactions_History!$C$6:$C$1355, "Redeem", Transactions_History!$I$6:$I$1355, Portfolio_History!$F31, Transactions_History!$H$6:$H$1355, "&lt;="&amp;YEAR(Portfolio_History!W$1))</f>
        <v>0</v>
      </c>
      <c r="X31" s="4">
        <f>SUMIFS(Transactions_History!$G$6:$G$1355, Transactions_History!$C$6:$C$1355, "Acquire", Transactions_History!$I$6:$I$1355, Portfolio_History!$F31, Transactions_History!$H$6:$H$1355, "&lt;="&amp;YEAR(Portfolio_History!X$1))-
SUMIFS(Transactions_History!$G$6:$G$1355, Transactions_History!$C$6:$C$1355, "Redeem", Transactions_History!$I$6:$I$1355, Portfolio_History!$F31, Transactions_History!$H$6:$H$1355, "&lt;="&amp;YEAR(Portfolio_History!X$1))</f>
        <v>0</v>
      </c>
      <c r="Y31" s="4">
        <f>SUMIFS(Transactions_History!$G$6:$G$1355, Transactions_History!$C$6:$C$1355, "Acquire", Transactions_History!$I$6:$I$1355, Portfolio_History!$F31, Transactions_History!$H$6:$H$1355, "&lt;="&amp;YEAR(Portfolio_History!Y$1))-
SUMIFS(Transactions_History!$G$6:$G$1355, Transactions_History!$C$6:$C$1355, "Redeem", Transactions_History!$I$6:$I$1355, Portfolio_History!$F31, Transactions_History!$H$6:$H$1355, "&lt;="&amp;YEAR(Portfolio_History!Y$1))</f>
        <v>0</v>
      </c>
    </row>
    <row r="32" spans="1:25" x14ac:dyDescent="0.35">
      <c r="A32" s="172" t="s">
        <v>39</v>
      </c>
      <c r="B32" s="172">
        <v>2.25</v>
      </c>
      <c r="C32" s="172">
        <v>2023</v>
      </c>
      <c r="D32" s="173">
        <v>41791</v>
      </c>
      <c r="E32" s="63">
        <v>2022</v>
      </c>
      <c r="F32" s="170" t="str">
        <f t="shared" si="1"/>
        <v>SI bonds_2.25_2023</v>
      </c>
      <c r="G32" s="4">
        <f>SUMIFS(Transactions_History!$G$6:$G$1355, Transactions_History!$C$6:$C$1355, "Acquire", Transactions_History!$I$6:$I$1355, Portfolio_History!$F32, Transactions_History!$H$6:$H$1355, "&lt;="&amp;YEAR(Portfolio_History!G$1))-
SUMIFS(Transactions_History!$G$6:$G$1355, Transactions_History!$C$6:$C$1355, "Redeem", Transactions_History!$I$6:$I$1355, Portfolio_History!$F32, Transactions_History!$H$6:$H$1355, "&lt;="&amp;YEAR(Portfolio_History!G$1))</f>
        <v>0</v>
      </c>
      <c r="H32" s="4">
        <f>SUMIFS(Transactions_History!$G$6:$G$1355, Transactions_History!$C$6:$C$1355, "Acquire", Transactions_History!$I$6:$I$1355, Portfolio_History!$F32, Transactions_History!$H$6:$H$1355, "&lt;="&amp;YEAR(Portfolio_History!H$1))-
SUMIFS(Transactions_History!$G$6:$G$1355, Transactions_History!$C$6:$C$1355, "Redeem", Transactions_History!$I$6:$I$1355, Portfolio_History!$F32, Transactions_History!$H$6:$H$1355, "&lt;="&amp;YEAR(Portfolio_History!H$1))</f>
        <v>5582927</v>
      </c>
      <c r="I32" s="4">
        <f>SUMIFS(Transactions_History!$G$6:$G$1355, Transactions_History!$C$6:$C$1355, "Acquire", Transactions_History!$I$6:$I$1355, Portfolio_History!$F32, Transactions_History!$H$6:$H$1355, "&lt;="&amp;YEAR(Portfolio_History!I$1))-
SUMIFS(Transactions_History!$G$6:$G$1355, Transactions_History!$C$6:$C$1355, "Redeem", Transactions_History!$I$6:$I$1355, Portfolio_History!$F32, Transactions_History!$H$6:$H$1355, "&lt;="&amp;YEAR(Portfolio_History!I$1))</f>
        <v>5582927</v>
      </c>
      <c r="J32" s="4">
        <f>SUMIFS(Transactions_History!$G$6:$G$1355, Transactions_History!$C$6:$C$1355, "Acquire", Transactions_History!$I$6:$I$1355, Portfolio_History!$F32, Transactions_History!$H$6:$H$1355, "&lt;="&amp;YEAR(Portfolio_History!J$1))-
SUMIFS(Transactions_History!$G$6:$G$1355, Transactions_History!$C$6:$C$1355, "Redeem", Transactions_History!$I$6:$I$1355, Portfolio_History!$F32, Transactions_History!$H$6:$H$1355, "&lt;="&amp;YEAR(Portfolio_History!J$1))</f>
        <v>5582927</v>
      </c>
      <c r="K32" s="4">
        <f>SUMIFS(Transactions_History!$G$6:$G$1355, Transactions_History!$C$6:$C$1355, "Acquire", Transactions_History!$I$6:$I$1355, Portfolio_History!$F32, Transactions_History!$H$6:$H$1355, "&lt;="&amp;YEAR(Portfolio_History!K$1))-
SUMIFS(Transactions_History!$G$6:$G$1355, Transactions_History!$C$6:$C$1355, "Redeem", Transactions_History!$I$6:$I$1355, Portfolio_History!$F32, Transactions_History!$H$6:$H$1355, "&lt;="&amp;YEAR(Portfolio_History!K$1))</f>
        <v>5582927</v>
      </c>
      <c r="L32" s="4">
        <f>SUMIFS(Transactions_History!$G$6:$G$1355, Transactions_History!$C$6:$C$1355, "Acquire", Transactions_History!$I$6:$I$1355, Portfolio_History!$F32, Transactions_History!$H$6:$H$1355, "&lt;="&amp;YEAR(Portfolio_History!L$1))-
SUMIFS(Transactions_History!$G$6:$G$1355, Transactions_History!$C$6:$C$1355, "Redeem", Transactions_History!$I$6:$I$1355, Portfolio_History!$F32, Transactions_History!$H$6:$H$1355, "&lt;="&amp;YEAR(Portfolio_History!L$1))</f>
        <v>5582927</v>
      </c>
      <c r="M32" s="4">
        <f>SUMIFS(Transactions_History!$G$6:$G$1355, Transactions_History!$C$6:$C$1355, "Acquire", Transactions_History!$I$6:$I$1355, Portfolio_History!$F32, Transactions_History!$H$6:$H$1355, "&lt;="&amp;YEAR(Portfolio_History!M$1))-
SUMIFS(Transactions_History!$G$6:$G$1355, Transactions_History!$C$6:$C$1355, "Redeem", Transactions_History!$I$6:$I$1355, Portfolio_History!$F32, Transactions_History!$H$6:$H$1355, "&lt;="&amp;YEAR(Portfolio_History!M$1))</f>
        <v>3986413</v>
      </c>
      <c r="N32" s="4">
        <f>SUMIFS(Transactions_History!$G$6:$G$1355, Transactions_History!$C$6:$C$1355, "Acquire", Transactions_History!$I$6:$I$1355, Portfolio_History!$F32, Transactions_History!$H$6:$H$1355, "&lt;="&amp;YEAR(Portfolio_History!N$1))-
SUMIFS(Transactions_History!$G$6:$G$1355, Transactions_History!$C$6:$C$1355, "Redeem", Transactions_History!$I$6:$I$1355, Portfolio_History!$F32, Transactions_History!$H$6:$H$1355, "&lt;="&amp;YEAR(Portfolio_History!N$1))</f>
        <v>3986413</v>
      </c>
      <c r="O32" s="4">
        <f>SUMIFS(Transactions_History!$G$6:$G$1355, Transactions_History!$C$6:$C$1355, "Acquire", Transactions_History!$I$6:$I$1355, Portfolio_History!$F32, Transactions_History!$H$6:$H$1355, "&lt;="&amp;YEAR(Portfolio_History!O$1))-
SUMIFS(Transactions_History!$G$6:$G$1355, Transactions_History!$C$6:$C$1355, "Redeem", Transactions_History!$I$6:$I$1355, Portfolio_History!$F32, Transactions_History!$H$6:$H$1355, "&lt;="&amp;YEAR(Portfolio_History!O$1))</f>
        <v>3986413</v>
      </c>
      <c r="P32" s="4">
        <f>SUMIFS(Transactions_History!$G$6:$G$1355, Transactions_History!$C$6:$C$1355, "Acquire", Transactions_History!$I$6:$I$1355, Portfolio_History!$F32, Transactions_History!$H$6:$H$1355, "&lt;="&amp;YEAR(Portfolio_History!P$1))-
SUMIFS(Transactions_History!$G$6:$G$1355, Transactions_History!$C$6:$C$1355, "Redeem", Transactions_History!$I$6:$I$1355, Portfolio_History!$F32, Transactions_History!$H$6:$H$1355, "&lt;="&amp;YEAR(Portfolio_History!P$1))</f>
        <v>0</v>
      </c>
      <c r="Q32" s="4">
        <f>SUMIFS(Transactions_History!$G$6:$G$1355, Transactions_History!$C$6:$C$1355, "Acquire", Transactions_History!$I$6:$I$1355, Portfolio_History!$F32, Transactions_History!$H$6:$H$1355, "&lt;="&amp;YEAR(Portfolio_History!Q$1))-
SUMIFS(Transactions_History!$G$6:$G$1355, Transactions_History!$C$6:$C$1355, "Redeem", Transactions_History!$I$6:$I$1355, Portfolio_History!$F32, Transactions_History!$H$6:$H$1355, "&lt;="&amp;YEAR(Portfolio_History!Q$1))</f>
        <v>0</v>
      </c>
      <c r="R32" s="4">
        <f>SUMIFS(Transactions_History!$G$6:$G$1355, Transactions_History!$C$6:$C$1355, "Acquire", Transactions_History!$I$6:$I$1355, Portfolio_History!$F32, Transactions_History!$H$6:$H$1355, "&lt;="&amp;YEAR(Portfolio_History!R$1))-
SUMIFS(Transactions_History!$G$6:$G$1355, Transactions_History!$C$6:$C$1355, "Redeem", Transactions_History!$I$6:$I$1355, Portfolio_History!$F32, Transactions_History!$H$6:$H$1355, "&lt;="&amp;YEAR(Portfolio_History!R$1))</f>
        <v>0</v>
      </c>
      <c r="S32" s="4">
        <f>SUMIFS(Transactions_History!$G$6:$G$1355, Transactions_History!$C$6:$C$1355, "Acquire", Transactions_History!$I$6:$I$1355, Portfolio_History!$F32, Transactions_History!$H$6:$H$1355, "&lt;="&amp;YEAR(Portfolio_History!S$1))-
SUMIFS(Transactions_History!$G$6:$G$1355, Transactions_History!$C$6:$C$1355, "Redeem", Transactions_History!$I$6:$I$1355, Portfolio_History!$F32, Transactions_History!$H$6:$H$1355, "&lt;="&amp;YEAR(Portfolio_History!S$1))</f>
        <v>0</v>
      </c>
      <c r="T32" s="4">
        <f>SUMIFS(Transactions_History!$G$6:$G$1355, Transactions_History!$C$6:$C$1355, "Acquire", Transactions_History!$I$6:$I$1355, Portfolio_History!$F32, Transactions_History!$H$6:$H$1355, "&lt;="&amp;YEAR(Portfolio_History!T$1))-
SUMIFS(Transactions_History!$G$6:$G$1355, Transactions_History!$C$6:$C$1355, "Redeem", Transactions_History!$I$6:$I$1355, Portfolio_History!$F32, Transactions_History!$H$6:$H$1355, "&lt;="&amp;YEAR(Portfolio_History!T$1))</f>
        <v>0</v>
      </c>
      <c r="U32" s="4">
        <f>SUMIFS(Transactions_History!$G$6:$G$1355, Transactions_History!$C$6:$C$1355, "Acquire", Transactions_History!$I$6:$I$1355, Portfolio_History!$F32, Transactions_History!$H$6:$H$1355, "&lt;="&amp;YEAR(Portfolio_History!U$1))-
SUMIFS(Transactions_History!$G$6:$G$1355, Transactions_History!$C$6:$C$1355, "Redeem", Transactions_History!$I$6:$I$1355, Portfolio_History!$F32, Transactions_History!$H$6:$H$1355, "&lt;="&amp;YEAR(Portfolio_History!U$1))</f>
        <v>0</v>
      </c>
      <c r="V32" s="4">
        <f>SUMIFS(Transactions_History!$G$6:$G$1355, Transactions_History!$C$6:$C$1355, "Acquire", Transactions_History!$I$6:$I$1355, Portfolio_History!$F32, Transactions_History!$H$6:$H$1355, "&lt;="&amp;YEAR(Portfolio_History!V$1))-
SUMIFS(Transactions_History!$G$6:$G$1355, Transactions_History!$C$6:$C$1355, "Redeem", Transactions_History!$I$6:$I$1355, Portfolio_History!$F32, Transactions_History!$H$6:$H$1355, "&lt;="&amp;YEAR(Portfolio_History!V$1))</f>
        <v>0</v>
      </c>
      <c r="W32" s="4">
        <f>SUMIFS(Transactions_History!$G$6:$G$1355, Transactions_History!$C$6:$C$1355, "Acquire", Transactions_History!$I$6:$I$1355, Portfolio_History!$F32, Transactions_History!$H$6:$H$1355, "&lt;="&amp;YEAR(Portfolio_History!W$1))-
SUMIFS(Transactions_History!$G$6:$G$1355, Transactions_History!$C$6:$C$1355, "Redeem", Transactions_History!$I$6:$I$1355, Portfolio_History!$F32, Transactions_History!$H$6:$H$1355, "&lt;="&amp;YEAR(Portfolio_History!W$1))</f>
        <v>0</v>
      </c>
      <c r="X32" s="4">
        <f>SUMIFS(Transactions_History!$G$6:$G$1355, Transactions_History!$C$6:$C$1355, "Acquire", Transactions_History!$I$6:$I$1355, Portfolio_History!$F32, Transactions_History!$H$6:$H$1355, "&lt;="&amp;YEAR(Portfolio_History!X$1))-
SUMIFS(Transactions_History!$G$6:$G$1355, Transactions_History!$C$6:$C$1355, "Redeem", Transactions_History!$I$6:$I$1355, Portfolio_History!$F32, Transactions_History!$H$6:$H$1355, "&lt;="&amp;YEAR(Portfolio_History!X$1))</f>
        <v>0</v>
      </c>
      <c r="Y32" s="4">
        <f>SUMIFS(Transactions_History!$G$6:$G$1355, Transactions_History!$C$6:$C$1355, "Acquire", Transactions_History!$I$6:$I$1355, Portfolio_History!$F32, Transactions_History!$H$6:$H$1355, "&lt;="&amp;YEAR(Portfolio_History!Y$1))-
SUMIFS(Transactions_History!$G$6:$G$1355, Transactions_History!$C$6:$C$1355, "Redeem", Transactions_History!$I$6:$I$1355, Portfolio_History!$F32, Transactions_History!$H$6:$H$1355, "&lt;="&amp;YEAR(Portfolio_History!Y$1))</f>
        <v>0</v>
      </c>
    </row>
    <row r="33" spans="1:25" x14ac:dyDescent="0.35">
      <c r="A33" s="172" t="s">
        <v>39</v>
      </c>
      <c r="B33" s="172">
        <v>2.5</v>
      </c>
      <c r="C33" s="172">
        <v>2023</v>
      </c>
      <c r="D33" s="173">
        <v>40695</v>
      </c>
      <c r="E33" s="63">
        <v>2022</v>
      </c>
      <c r="F33" s="170" t="str">
        <f t="shared" si="1"/>
        <v>SI bonds_2.5_2023</v>
      </c>
      <c r="G33" s="4">
        <f>SUMIFS(Transactions_History!$G$6:$G$1355, Transactions_History!$C$6:$C$1355, "Acquire", Transactions_History!$I$6:$I$1355, Portfolio_History!$F33, Transactions_History!$H$6:$H$1355, "&lt;="&amp;YEAR(Portfolio_History!G$1))-
SUMIFS(Transactions_History!$G$6:$G$1355, Transactions_History!$C$6:$C$1355, "Redeem", Transactions_History!$I$6:$I$1355, Portfolio_History!$F33, Transactions_History!$H$6:$H$1355, "&lt;="&amp;YEAR(Portfolio_History!G$1))</f>
        <v>0</v>
      </c>
      <c r="H33" s="4">
        <f>SUMIFS(Transactions_History!$G$6:$G$1355, Transactions_History!$C$6:$C$1355, "Acquire", Transactions_History!$I$6:$I$1355, Portfolio_History!$F33, Transactions_History!$H$6:$H$1355, "&lt;="&amp;YEAR(Portfolio_History!H$1))-
SUMIFS(Transactions_History!$G$6:$G$1355, Transactions_History!$C$6:$C$1355, "Redeem", Transactions_History!$I$6:$I$1355, Portfolio_History!$F33, Transactions_History!$H$6:$H$1355, "&lt;="&amp;YEAR(Portfolio_History!H$1))</f>
        <v>5971787</v>
      </c>
      <c r="I33" s="4">
        <f>SUMIFS(Transactions_History!$G$6:$G$1355, Transactions_History!$C$6:$C$1355, "Acquire", Transactions_History!$I$6:$I$1355, Portfolio_History!$F33, Transactions_History!$H$6:$H$1355, "&lt;="&amp;YEAR(Portfolio_History!I$1))-
SUMIFS(Transactions_History!$G$6:$G$1355, Transactions_History!$C$6:$C$1355, "Redeem", Transactions_History!$I$6:$I$1355, Portfolio_History!$F33, Transactions_History!$H$6:$H$1355, "&lt;="&amp;YEAR(Portfolio_History!I$1))</f>
        <v>5971787</v>
      </c>
      <c r="J33" s="4">
        <f>SUMIFS(Transactions_History!$G$6:$G$1355, Transactions_History!$C$6:$C$1355, "Acquire", Transactions_History!$I$6:$I$1355, Portfolio_History!$F33, Transactions_History!$H$6:$H$1355, "&lt;="&amp;YEAR(Portfolio_History!J$1))-
SUMIFS(Transactions_History!$G$6:$G$1355, Transactions_History!$C$6:$C$1355, "Redeem", Transactions_History!$I$6:$I$1355, Portfolio_History!$F33, Transactions_History!$H$6:$H$1355, "&lt;="&amp;YEAR(Portfolio_History!J$1))</f>
        <v>5971787</v>
      </c>
      <c r="K33" s="4">
        <f>SUMIFS(Transactions_History!$G$6:$G$1355, Transactions_History!$C$6:$C$1355, "Acquire", Transactions_History!$I$6:$I$1355, Portfolio_History!$F33, Transactions_History!$H$6:$H$1355, "&lt;="&amp;YEAR(Portfolio_History!K$1))-
SUMIFS(Transactions_History!$G$6:$G$1355, Transactions_History!$C$6:$C$1355, "Redeem", Transactions_History!$I$6:$I$1355, Portfolio_History!$F33, Transactions_History!$H$6:$H$1355, "&lt;="&amp;YEAR(Portfolio_History!K$1))</f>
        <v>5971787</v>
      </c>
      <c r="L33" s="4">
        <f>SUMIFS(Transactions_History!$G$6:$G$1355, Transactions_History!$C$6:$C$1355, "Acquire", Transactions_History!$I$6:$I$1355, Portfolio_History!$F33, Transactions_History!$H$6:$H$1355, "&lt;="&amp;YEAR(Portfolio_History!L$1))-
SUMIFS(Transactions_History!$G$6:$G$1355, Transactions_History!$C$6:$C$1355, "Redeem", Transactions_History!$I$6:$I$1355, Portfolio_History!$F33, Transactions_History!$H$6:$H$1355, "&lt;="&amp;YEAR(Portfolio_History!L$1))</f>
        <v>5971787</v>
      </c>
      <c r="M33" s="4">
        <f>SUMIFS(Transactions_History!$G$6:$G$1355, Transactions_History!$C$6:$C$1355, "Acquire", Transactions_History!$I$6:$I$1355, Portfolio_History!$F33, Transactions_History!$H$6:$H$1355, "&lt;="&amp;YEAR(Portfolio_History!M$1))-
SUMIFS(Transactions_History!$G$6:$G$1355, Transactions_History!$C$6:$C$1355, "Redeem", Transactions_History!$I$6:$I$1355, Portfolio_History!$F33, Transactions_History!$H$6:$H$1355, "&lt;="&amp;YEAR(Portfolio_History!M$1))</f>
        <v>5971787</v>
      </c>
      <c r="N33" s="4">
        <f>SUMIFS(Transactions_History!$G$6:$G$1355, Transactions_History!$C$6:$C$1355, "Acquire", Transactions_History!$I$6:$I$1355, Portfolio_History!$F33, Transactions_History!$H$6:$H$1355, "&lt;="&amp;YEAR(Portfolio_History!N$1))-
SUMIFS(Transactions_History!$G$6:$G$1355, Transactions_History!$C$6:$C$1355, "Redeem", Transactions_History!$I$6:$I$1355, Portfolio_History!$F33, Transactions_History!$H$6:$H$1355, "&lt;="&amp;YEAR(Portfolio_History!N$1))</f>
        <v>5971787</v>
      </c>
      <c r="O33" s="4">
        <f>SUMIFS(Transactions_History!$G$6:$G$1355, Transactions_History!$C$6:$C$1355, "Acquire", Transactions_History!$I$6:$I$1355, Portfolio_History!$F33, Transactions_History!$H$6:$H$1355, "&lt;="&amp;YEAR(Portfolio_History!O$1))-
SUMIFS(Transactions_History!$G$6:$G$1355, Transactions_History!$C$6:$C$1355, "Redeem", Transactions_History!$I$6:$I$1355, Portfolio_History!$F33, Transactions_History!$H$6:$H$1355, "&lt;="&amp;YEAR(Portfolio_History!O$1))</f>
        <v>5971787</v>
      </c>
      <c r="P33" s="4">
        <f>SUMIFS(Transactions_History!$G$6:$G$1355, Transactions_History!$C$6:$C$1355, "Acquire", Transactions_History!$I$6:$I$1355, Portfolio_History!$F33, Transactions_History!$H$6:$H$1355, "&lt;="&amp;YEAR(Portfolio_History!P$1))-
SUMIFS(Transactions_History!$G$6:$G$1355, Transactions_History!$C$6:$C$1355, "Redeem", Transactions_History!$I$6:$I$1355, Portfolio_History!$F33, Transactions_History!$H$6:$H$1355, "&lt;="&amp;YEAR(Portfolio_History!P$1))</f>
        <v>5971787</v>
      </c>
      <c r="Q33" s="4">
        <f>SUMIFS(Transactions_History!$G$6:$G$1355, Transactions_History!$C$6:$C$1355, "Acquire", Transactions_History!$I$6:$I$1355, Portfolio_History!$F33, Transactions_History!$H$6:$H$1355, "&lt;="&amp;YEAR(Portfolio_History!Q$1))-
SUMIFS(Transactions_History!$G$6:$G$1355, Transactions_History!$C$6:$C$1355, "Redeem", Transactions_History!$I$6:$I$1355, Portfolio_History!$F33, Transactions_History!$H$6:$H$1355, "&lt;="&amp;YEAR(Portfolio_History!Q$1))</f>
        <v>5971787</v>
      </c>
      <c r="R33" s="4">
        <f>SUMIFS(Transactions_History!$G$6:$G$1355, Transactions_History!$C$6:$C$1355, "Acquire", Transactions_History!$I$6:$I$1355, Portfolio_History!$F33, Transactions_History!$H$6:$H$1355, "&lt;="&amp;YEAR(Portfolio_History!R$1))-
SUMIFS(Transactions_History!$G$6:$G$1355, Transactions_History!$C$6:$C$1355, "Redeem", Transactions_History!$I$6:$I$1355, Portfolio_History!$F33, Transactions_History!$H$6:$H$1355, "&lt;="&amp;YEAR(Portfolio_History!R$1))</f>
        <v>5971787</v>
      </c>
      <c r="S33" s="4">
        <f>SUMIFS(Transactions_History!$G$6:$G$1355, Transactions_History!$C$6:$C$1355, "Acquire", Transactions_History!$I$6:$I$1355, Portfolio_History!$F33, Transactions_History!$H$6:$H$1355, "&lt;="&amp;YEAR(Portfolio_History!S$1))-
SUMIFS(Transactions_History!$G$6:$G$1355, Transactions_History!$C$6:$C$1355, "Redeem", Transactions_History!$I$6:$I$1355, Portfolio_History!$F33, Transactions_History!$H$6:$H$1355, "&lt;="&amp;YEAR(Portfolio_History!S$1))</f>
        <v>0</v>
      </c>
      <c r="T33" s="4">
        <f>SUMIFS(Transactions_History!$G$6:$G$1355, Transactions_History!$C$6:$C$1355, "Acquire", Transactions_History!$I$6:$I$1355, Portfolio_History!$F33, Transactions_History!$H$6:$H$1355, "&lt;="&amp;YEAR(Portfolio_History!T$1))-
SUMIFS(Transactions_History!$G$6:$G$1355, Transactions_History!$C$6:$C$1355, "Redeem", Transactions_History!$I$6:$I$1355, Portfolio_History!$F33, Transactions_History!$H$6:$H$1355, "&lt;="&amp;YEAR(Portfolio_History!T$1))</f>
        <v>0</v>
      </c>
      <c r="U33" s="4">
        <f>SUMIFS(Transactions_History!$G$6:$G$1355, Transactions_History!$C$6:$C$1355, "Acquire", Transactions_History!$I$6:$I$1355, Portfolio_History!$F33, Transactions_History!$H$6:$H$1355, "&lt;="&amp;YEAR(Portfolio_History!U$1))-
SUMIFS(Transactions_History!$G$6:$G$1355, Transactions_History!$C$6:$C$1355, "Redeem", Transactions_History!$I$6:$I$1355, Portfolio_History!$F33, Transactions_History!$H$6:$H$1355, "&lt;="&amp;YEAR(Portfolio_History!U$1))</f>
        <v>0</v>
      </c>
      <c r="V33" s="4">
        <f>SUMIFS(Transactions_History!$G$6:$G$1355, Transactions_History!$C$6:$C$1355, "Acquire", Transactions_History!$I$6:$I$1355, Portfolio_History!$F33, Transactions_History!$H$6:$H$1355, "&lt;="&amp;YEAR(Portfolio_History!V$1))-
SUMIFS(Transactions_History!$G$6:$G$1355, Transactions_History!$C$6:$C$1355, "Redeem", Transactions_History!$I$6:$I$1355, Portfolio_History!$F33, Transactions_History!$H$6:$H$1355, "&lt;="&amp;YEAR(Portfolio_History!V$1))</f>
        <v>0</v>
      </c>
      <c r="W33" s="4">
        <f>SUMIFS(Transactions_History!$G$6:$G$1355, Transactions_History!$C$6:$C$1355, "Acquire", Transactions_History!$I$6:$I$1355, Portfolio_History!$F33, Transactions_History!$H$6:$H$1355, "&lt;="&amp;YEAR(Portfolio_History!W$1))-
SUMIFS(Transactions_History!$G$6:$G$1355, Transactions_History!$C$6:$C$1355, "Redeem", Transactions_History!$I$6:$I$1355, Portfolio_History!$F33, Transactions_History!$H$6:$H$1355, "&lt;="&amp;YEAR(Portfolio_History!W$1))</f>
        <v>0</v>
      </c>
      <c r="X33" s="4">
        <f>SUMIFS(Transactions_History!$G$6:$G$1355, Transactions_History!$C$6:$C$1355, "Acquire", Transactions_History!$I$6:$I$1355, Portfolio_History!$F33, Transactions_History!$H$6:$H$1355, "&lt;="&amp;YEAR(Portfolio_History!X$1))-
SUMIFS(Transactions_History!$G$6:$G$1355, Transactions_History!$C$6:$C$1355, "Redeem", Transactions_History!$I$6:$I$1355, Portfolio_History!$F33, Transactions_History!$H$6:$H$1355, "&lt;="&amp;YEAR(Portfolio_History!X$1))</f>
        <v>0</v>
      </c>
      <c r="Y33" s="4">
        <f>SUMIFS(Transactions_History!$G$6:$G$1355, Transactions_History!$C$6:$C$1355, "Acquire", Transactions_History!$I$6:$I$1355, Portfolio_History!$F33, Transactions_History!$H$6:$H$1355, "&lt;="&amp;YEAR(Portfolio_History!Y$1))-
SUMIFS(Transactions_History!$G$6:$G$1355, Transactions_History!$C$6:$C$1355, "Redeem", Transactions_History!$I$6:$I$1355, Portfolio_History!$F33, Transactions_History!$H$6:$H$1355, "&lt;="&amp;YEAR(Portfolio_History!Y$1))</f>
        <v>0</v>
      </c>
    </row>
    <row r="34" spans="1:25" x14ac:dyDescent="0.35">
      <c r="A34" s="172" t="s">
        <v>39</v>
      </c>
      <c r="B34" s="172">
        <v>2.875</v>
      </c>
      <c r="C34" s="172">
        <v>2023</v>
      </c>
      <c r="D34" s="173">
        <v>40330</v>
      </c>
      <c r="E34" s="63">
        <v>2022</v>
      </c>
      <c r="F34" s="170" t="str">
        <f t="shared" si="1"/>
        <v>SI bonds_2.875_2023</v>
      </c>
      <c r="G34" s="4">
        <f>SUMIFS(Transactions_History!$G$6:$G$1355, Transactions_History!$C$6:$C$1355, "Acquire", Transactions_History!$I$6:$I$1355, Portfolio_History!$F34, Transactions_History!$H$6:$H$1355, "&lt;="&amp;YEAR(Portfolio_History!G$1))-
SUMIFS(Transactions_History!$G$6:$G$1355, Transactions_History!$C$6:$C$1355, "Redeem", Transactions_History!$I$6:$I$1355, Portfolio_History!$F34, Transactions_History!$H$6:$H$1355, "&lt;="&amp;YEAR(Portfolio_History!G$1))</f>
        <v>0</v>
      </c>
      <c r="H34" s="4">
        <f>SUMIFS(Transactions_History!$G$6:$G$1355, Transactions_History!$C$6:$C$1355, "Acquire", Transactions_History!$I$6:$I$1355, Portfolio_History!$F34, Transactions_History!$H$6:$H$1355, "&lt;="&amp;YEAR(Portfolio_History!H$1))-
SUMIFS(Transactions_History!$G$6:$G$1355, Transactions_History!$C$6:$C$1355, "Redeem", Transactions_History!$I$6:$I$1355, Portfolio_History!$F34, Transactions_History!$H$6:$H$1355, "&lt;="&amp;YEAR(Portfolio_History!H$1))</f>
        <v>7264432</v>
      </c>
      <c r="I34" s="4">
        <f>SUMIFS(Transactions_History!$G$6:$G$1355, Transactions_History!$C$6:$C$1355, "Acquire", Transactions_History!$I$6:$I$1355, Portfolio_History!$F34, Transactions_History!$H$6:$H$1355, "&lt;="&amp;YEAR(Portfolio_History!I$1))-
SUMIFS(Transactions_History!$G$6:$G$1355, Transactions_History!$C$6:$C$1355, "Redeem", Transactions_History!$I$6:$I$1355, Portfolio_History!$F34, Transactions_History!$H$6:$H$1355, "&lt;="&amp;YEAR(Portfolio_History!I$1))</f>
        <v>7264432</v>
      </c>
      <c r="J34" s="4">
        <f>SUMIFS(Transactions_History!$G$6:$G$1355, Transactions_History!$C$6:$C$1355, "Acquire", Transactions_History!$I$6:$I$1355, Portfolio_History!$F34, Transactions_History!$H$6:$H$1355, "&lt;="&amp;YEAR(Portfolio_History!J$1))-
SUMIFS(Transactions_History!$G$6:$G$1355, Transactions_History!$C$6:$C$1355, "Redeem", Transactions_History!$I$6:$I$1355, Portfolio_History!$F34, Transactions_History!$H$6:$H$1355, "&lt;="&amp;YEAR(Portfolio_History!J$1))</f>
        <v>7264432</v>
      </c>
      <c r="K34" s="4">
        <f>SUMIFS(Transactions_History!$G$6:$G$1355, Transactions_History!$C$6:$C$1355, "Acquire", Transactions_History!$I$6:$I$1355, Portfolio_History!$F34, Transactions_History!$H$6:$H$1355, "&lt;="&amp;YEAR(Portfolio_History!K$1))-
SUMIFS(Transactions_History!$G$6:$G$1355, Transactions_History!$C$6:$C$1355, "Redeem", Transactions_History!$I$6:$I$1355, Portfolio_History!$F34, Transactions_History!$H$6:$H$1355, "&lt;="&amp;YEAR(Portfolio_History!K$1))</f>
        <v>7264432</v>
      </c>
      <c r="L34" s="4">
        <f>SUMIFS(Transactions_History!$G$6:$G$1355, Transactions_History!$C$6:$C$1355, "Acquire", Transactions_History!$I$6:$I$1355, Portfolio_History!$F34, Transactions_History!$H$6:$H$1355, "&lt;="&amp;YEAR(Portfolio_History!L$1))-
SUMIFS(Transactions_History!$G$6:$G$1355, Transactions_History!$C$6:$C$1355, "Redeem", Transactions_History!$I$6:$I$1355, Portfolio_History!$F34, Transactions_History!$H$6:$H$1355, "&lt;="&amp;YEAR(Portfolio_History!L$1))</f>
        <v>7264432</v>
      </c>
      <c r="M34" s="4">
        <f>SUMIFS(Transactions_History!$G$6:$G$1355, Transactions_History!$C$6:$C$1355, "Acquire", Transactions_History!$I$6:$I$1355, Portfolio_History!$F34, Transactions_History!$H$6:$H$1355, "&lt;="&amp;YEAR(Portfolio_History!M$1))-
SUMIFS(Transactions_History!$G$6:$G$1355, Transactions_History!$C$6:$C$1355, "Redeem", Transactions_History!$I$6:$I$1355, Portfolio_History!$F34, Transactions_History!$H$6:$H$1355, "&lt;="&amp;YEAR(Portfolio_History!M$1))</f>
        <v>7264432</v>
      </c>
      <c r="N34" s="4">
        <f>SUMIFS(Transactions_History!$G$6:$G$1355, Transactions_History!$C$6:$C$1355, "Acquire", Transactions_History!$I$6:$I$1355, Portfolio_History!$F34, Transactions_History!$H$6:$H$1355, "&lt;="&amp;YEAR(Portfolio_History!N$1))-
SUMIFS(Transactions_History!$G$6:$G$1355, Transactions_History!$C$6:$C$1355, "Redeem", Transactions_History!$I$6:$I$1355, Portfolio_History!$F34, Transactions_History!$H$6:$H$1355, "&lt;="&amp;YEAR(Portfolio_History!N$1))</f>
        <v>7264432</v>
      </c>
      <c r="O34" s="4">
        <f>SUMIFS(Transactions_History!$G$6:$G$1355, Transactions_History!$C$6:$C$1355, "Acquire", Transactions_History!$I$6:$I$1355, Portfolio_History!$F34, Transactions_History!$H$6:$H$1355, "&lt;="&amp;YEAR(Portfolio_History!O$1))-
SUMIFS(Transactions_History!$G$6:$G$1355, Transactions_History!$C$6:$C$1355, "Redeem", Transactions_History!$I$6:$I$1355, Portfolio_History!$F34, Transactions_History!$H$6:$H$1355, "&lt;="&amp;YEAR(Portfolio_History!O$1))</f>
        <v>7264432</v>
      </c>
      <c r="P34" s="4">
        <f>SUMIFS(Transactions_History!$G$6:$G$1355, Transactions_History!$C$6:$C$1355, "Acquire", Transactions_History!$I$6:$I$1355, Portfolio_History!$F34, Transactions_History!$H$6:$H$1355, "&lt;="&amp;YEAR(Portfolio_History!P$1))-
SUMIFS(Transactions_History!$G$6:$G$1355, Transactions_History!$C$6:$C$1355, "Redeem", Transactions_History!$I$6:$I$1355, Portfolio_History!$F34, Transactions_History!$H$6:$H$1355, "&lt;="&amp;YEAR(Portfolio_History!P$1))</f>
        <v>7264432</v>
      </c>
      <c r="Q34" s="4">
        <f>SUMIFS(Transactions_History!$G$6:$G$1355, Transactions_History!$C$6:$C$1355, "Acquire", Transactions_History!$I$6:$I$1355, Portfolio_History!$F34, Transactions_History!$H$6:$H$1355, "&lt;="&amp;YEAR(Portfolio_History!Q$1))-
SUMIFS(Transactions_History!$G$6:$G$1355, Transactions_History!$C$6:$C$1355, "Redeem", Transactions_History!$I$6:$I$1355, Portfolio_History!$F34, Transactions_History!$H$6:$H$1355, "&lt;="&amp;YEAR(Portfolio_History!Q$1))</f>
        <v>7264432</v>
      </c>
      <c r="R34" s="4">
        <f>SUMIFS(Transactions_History!$G$6:$G$1355, Transactions_History!$C$6:$C$1355, "Acquire", Transactions_History!$I$6:$I$1355, Portfolio_History!$F34, Transactions_History!$H$6:$H$1355, "&lt;="&amp;YEAR(Portfolio_History!R$1))-
SUMIFS(Transactions_History!$G$6:$G$1355, Transactions_History!$C$6:$C$1355, "Redeem", Transactions_History!$I$6:$I$1355, Portfolio_History!$F34, Transactions_History!$H$6:$H$1355, "&lt;="&amp;YEAR(Portfolio_History!R$1))</f>
        <v>7264432</v>
      </c>
      <c r="S34" s="4">
        <f>SUMIFS(Transactions_History!$G$6:$G$1355, Transactions_History!$C$6:$C$1355, "Acquire", Transactions_History!$I$6:$I$1355, Portfolio_History!$F34, Transactions_History!$H$6:$H$1355, "&lt;="&amp;YEAR(Portfolio_History!S$1))-
SUMIFS(Transactions_History!$G$6:$G$1355, Transactions_History!$C$6:$C$1355, "Redeem", Transactions_History!$I$6:$I$1355, Portfolio_History!$F34, Transactions_History!$H$6:$H$1355, "&lt;="&amp;YEAR(Portfolio_History!S$1))</f>
        <v>7264432</v>
      </c>
      <c r="T34" s="4">
        <f>SUMIFS(Transactions_History!$G$6:$G$1355, Transactions_History!$C$6:$C$1355, "Acquire", Transactions_History!$I$6:$I$1355, Portfolio_History!$F34, Transactions_History!$H$6:$H$1355, "&lt;="&amp;YEAR(Portfolio_History!T$1))-
SUMIFS(Transactions_History!$G$6:$G$1355, Transactions_History!$C$6:$C$1355, "Redeem", Transactions_History!$I$6:$I$1355, Portfolio_History!$F34, Transactions_History!$H$6:$H$1355, "&lt;="&amp;YEAR(Portfolio_History!T$1))</f>
        <v>0</v>
      </c>
      <c r="U34" s="4">
        <f>SUMIFS(Transactions_History!$G$6:$G$1355, Transactions_History!$C$6:$C$1355, "Acquire", Transactions_History!$I$6:$I$1355, Portfolio_History!$F34, Transactions_History!$H$6:$H$1355, "&lt;="&amp;YEAR(Portfolio_History!U$1))-
SUMIFS(Transactions_History!$G$6:$G$1355, Transactions_History!$C$6:$C$1355, "Redeem", Transactions_History!$I$6:$I$1355, Portfolio_History!$F34, Transactions_History!$H$6:$H$1355, "&lt;="&amp;YEAR(Portfolio_History!U$1))</f>
        <v>0</v>
      </c>
      <c r="V34" s="4">
        <f>SUMIFS(Transactions_History!$G$6:$G$1355, Transactions_History!$C$6:$C$1355, "Acquire", Transactions_History!$I$6:$I$1355, Portfolio_History!$F34, Transactions_History!$H$6:$H$1355, "&lt;="&amp;YEAR(Portfolio_History!V$1))-
SUMIFS(Transactions_History!$G$6:$G$1355, Transactions_History!$C$6:$C$1355, "Redeem", Transactions_History!$I$6:$I$1355, Portfolio_History!$F34, Transactions_History!$H$6:$H$1355, "&lt;="&amp;YEAR(Portfolio_History!V$1))</f>
        <v>0</v>
      </c>
      <c r="W34" s="4">
        <f>SUMIFS(Transactions_History!$G$6:$G$1355, Transactions_History!$C$6:$C$1355, "Acquire", Transactions_History!$I$6:$I$1355, Portfolio_History!$F34, Transactions_History!$H$6:$H$1355, "&lt;="&amp;YEAR(Portfolio_History!W$1))-
SUMIFS(Transactions_History!$G$6:$G$1355, Transactions_History!$C$6:$C$1355, "Redeem", Transactions_History!$I$6:$I$1355, Portfolio_History!$F34, Transactions_History!$H$6:$H$1355, "&lt;="&amp;YEAR(Portfolio_History!W$1))</f>
        <v>0</v>
      </c>
      <c r="X34" s="4">
        <f>SUMIFS(Transactions_History!$G$6:$G$1355, Transactions_History!$C$6:$C$1355, "Acquire", Transactions_History!$I$6:$I$1355, Portfolio_History!$F34, Transactions_History!$H$6:$H$1355, "&lt;="&amp;YEAR(Portfolio_History!X$1))-
SUMIFS(Transactions_History!$G$6:$G$1355, Transactions_History!$C$6:$C$1355, "Redeem", Transactions_History!$I$6:$I$1355, Portfolio_History!$F34, Transactions_History!$H$6:$H$1355, "&lt;="&amp;YEAR(Portfolio_History!X$1))</f>
        <v>0</v>
      </c>
      <c r="Y34" s="4">
        <f>SUMIFS(Transactions_History!$G$6:$G$1355, Transactions_History!$C$6:$C$1355, "Acquire", Transactions_History!$I$6:$I$1355, Portfolio_History!$F34, Transactions_History!$H$6:$H$1355, "&lt;="&amp;YEAR(Portfolio_History!Y$1))-
SUMIFS(Transactions_History!$G$6:$G$1355, Transactions_History!$C$6:$C$1355, "Redeem", Transactions_History!$I$6:$I$1355, Portfolio_History!$F34, Transactions_History!$H$6:$H$1355, "&lt;="&amp;YEAR(Portfolio_History!Y$1))</f>
        <v>0</v>
      </c>
    </row>
    <row r="35" spans="1:25" x14ac:dyDescent="0.35">
      <c r="A35" s="172" t="s">
        <v>39</v>
      </c>
      <c r="B35" s="172">
        <v>4</v>
      </c>
      <c r="C35" s="172">
        <v>2023</v>
      </c>
      <c r="D35" s="173">
        <v>39600</v>
      </c>
      <c r="E35" s="63">
        <v>2022</v>
      </c>
      <c r="F35" s="170" t="str">
        <f t="shared" si="1"/>
        <v>SI bonds_4_2023</v>
      </c>
      <c r="G35" s="4">
        <f>SUMIFS(Transactions_History!$G$6:$G$1355, Transactions_History!$C$6:$C$1355, "Acquire", Transactions_History!$I$6:$I$1355, Portfolio_History!$F35, Transactions_History!$H$6:$H$1355, "&lt;="&amp;YEAR(Portfolio_History!G$1))-
SUMIFS(Transactions_History!$G$6:$G$1355, Transactions_History!$C$6:$C$1355, "Redeem", Transactions_History!$I$6:$I$1355, Portfolio_History!$F35, Transactions_History!$H$6:$H$1355, "&lt;="&amp;YEAR(Portfolio_History!G$1))</f>
        <v>0</v>
      </c>
      <c r="H35" s="4">
        <f>SUMIFS(Transactions_History!$G$6:$G$1355, Transactions_History!$C$6:$C$1355, "Acquire", Transactions_History!$I$6:$I$1355, Portfolio_History!$F35, Transactions_History!$H$6:$H$1355, "&lt;="&amp;YEAR(Portfolio_History!H$1))-
SUMIFS(Transactions_History!$G$6:$G$1355, Transactions_History!$C$6:$C$1355, "Redeem", Transactions_History!$I$6:$I$1355, Portfolio_History!$F35, Transactions_History!$H$6:$H$1355, "&lt;="&amp;YEAR(Portfolio_History!H$1))</f>
        <v>157358447</v>
      </c>
      <c r="I35" s="4">
        <f>SUMIFS(Transactions_History!$G$6:$G$1355, Transactions_History!$C$6:$C$1355, "Acquire", Transactions_History!$I$6:$I$1355, Portfolio_History!$F35, Transactions_History!$H$6:$H$1355, "&lt;="&amp;YEAR(Portfolio_History!I$1))-
SUMIFS(Transactions_History!$G$6:$G$1355, Transactions_History!$C$6:$C$1355, "Redeem", Transactions_History!$I$6:$I$1355, Portfolio_History!$F35, Transactions_History!$H$6:$H$1355, "&lt;="&amp;YEAR(Portfolio_History!I$1))</f>
        <v>157358447</v>
      </c>
      <c r="J35" s="4">
        <f>SUMIFS(Transactions_History!$G$6:$G$1355, Transactions_History!$C$6:$C$1355, "Acquire", Transactions_History!$I$6:$I$1355, Portfolio_History!$F35, Transactions_History!$H$6:$H$1355, "&lt;="&amp;YEAR(Portfolio_History!J$1))-
SUMIFS(Transactions_History!$G$6:$G$1355, Transactions_History!$C$6:$C$1355, "Redeem", Transactions_History!$I$6:$I$1355, Portfolio_History!$F35, Transactions_History!$H$6:$H$1355, "&lt;="&amp;YEAR(Portfolio_History!J$1))</f>
        <v>157358447</v>
      </c>
      <c r="K35" s="4">
        <f>SUMIFS(Transactions_History!$G$6:$G$1355, Transactions_History!$C$6:$C$1355, "Acquire", Transactions_History!$I$6:$I$1355, Portfolio_History!$F35, Transactions_History!$H$6:$H$1355, "&lt;="&amp;YEAR(Portfolio_History!K$1))-
SUMIFS(Transactions_History!$G$6:$G$1355, Transactions_History!$C$6:$C$1355, "Redeem", Transactions_History!$I$6:$I$1355, Portfolio_History!$F35, Transactions_History!$H$6:$H$1355, "&lt;="&amp;YEAR(Portfolio_History!K$1))</f>
        <v>157358447</v>
      </c>
      <c r="L35" s="4">
        <f>SUMIFS(Transactions_History!$G$6:$G$1355, Transactions_History!$C$6:$C$1355, "Acquire", Transactions_History!$I$6:$I$1355, Portfolio_History!$F35, Transactions_History!$H$6:$H$1355, "&lt;="&amp;YEAR(Portfolio_History!L$1))-
SUMIFS(Transactions_History!$G$6:$G$1355, Transactions_History!$C$6:$C$1355, "Redeem", Transactions_History!$I$6:$I$1355, Portfolio_History!$F35, Transactions_History!$H$6:$H$1355, "&lt;="&amp;YEAR(Portfolio_History!L$1))</f>
        <v>157358447</v>
      </c>
      <c r="M35" s="4">
        <f>SUMIFS(Transactions_History!$G$6:$G$1355, Transactions_History!$C$6:$C$1355, "Acquire", Transactions_History!$I$6:$I$1355, Portfolio_History!$F35, Transactions_History!$H$6:$H$1355, "&lt;="&amp;YEAR(Portfolio_History!M$1))-
SUMIFS(Transactions_History!$G$6:$G$1355, Transactions_History!$C$6:$C$1355, "Redeem", Transactions_History!$I$6:$I$1355, Portfolio_History!$F35, Transactions_History!$H$6:$H$1355, "&lt;="&amp;YEAR(Portfolio_History!M$1))</f>
        <v>157358447</v>
      </c>
      <c r="N35" s="4">
        <f>SUMIFS(Transactions_History!$G$6:$G$1355, Transactions_History!$C$6:$C$1355, "Acquire", Transactions_History!$I$6:$I$1355, Portfolio_History!$F35, Transactions_History!$H$6:$H$1355, "&lt;="&amp;YEAR(Portfolio_History!N$1))-
SUMIFS(Transactions_History!$G$6:$G$1355, Transactions_History!$C$6:$C$1355, "Redeem", Transactions_History!$I$6:$I$1355, Portfolio_History!$F35, Transactions_History!$H$6:$H$1355, "&lt;="&amp;YEAR(Portfolio_History!N$1))</f>
        <v>157358447</v>
      </c>
      <c r="O35" s="4">
        <f>SUMIFS(Transactions_History!$G$6:$G$1355, Transactions_History!$C$6:$C$1355, "Acquire", Transactions_History!$I$6:$I$1355, Portfolio_History!$F35, Transactions_History!$H$6:$H$1355, "&lt;="&amp;YEAR(Portfolio_History!O$1))-
SUMIFS(Transactions_History!$G$6:$G$1355, Transactions_History!$C$6:$C$1355, "Redeem", Transactions_History!$I$6:$I$1355, Portfolio_History!$F35, Transactions_History!$H$6:$H$1355, "&lt;="&amp;YEAR(Portfolio_History!O$1))</f>
        <v>157358447</v>
      </c>
      <c r="P35" s="4">
        <f>SUMIFS(Transactions_History!$G$6:$G$1355, Transactions_History!$C$6:$C$1355, "Acquire", Transactions_History!$I$6:$I$1355, Portfolio_History!$F35, Transactions_History!$H$6:$H$1355, "&lt;="&amp;YEAR(Portfolio_History!P$1))-
SUMIFS(Transactions_History!$G$6:$G$1355, Transactions_History!$C$6:$C$1355, "Redeem", Transactions_History!$I$6:$I$1355, Portfolio_History!$F35, Transactions_History!$H$6:$H$1355, "&lt;="&amp;YEAR(Portfolio_History!P$1))</f>
        <v>157358447</v>
      </c>
      <c r="Q35" s="4">
        <f>SUMIFS(Transactions_History!$G$6:$G$1355, Transactions_History!$C$6:$C$1355, "Acquire", Transactions_History!$I$6:$I$1355, Portfolio_History!$F35, Transactions_History!$H$6:$H$1355, "&lt;="&amp;YEAR(Portfolio_History!Q$1))-
SUMIFS(Transactions_History!$G$6:$G$1355, Transactions_History!$C$6:$C$1355, "Redeem", Transactions_History!$I$6:$I$1355, Portfolio_History!$F35, Transactions_History!$H$6:$H$1355, "&lt;="&amp;YEAR(Portfolio_History!Q$1))</f>
        <v>157358447</v>
      </c>
      <c r="R35" s="4">
        <f>SUMIFS(Transactions_History!$G$6:$G$1355, Transactions_History!$C$6:$C$1355, "Acquire", Transactions_History!$I$6:$I$1355, Portfolio_History!$F35, Transactions_History!$H$6:$H$1355, "&lt;="&amp;YEAR(Portfolio_History!R$1))-
SUMIFS(Transactions_History!$G$6:$G$1355, Transactions_History!$C$6:$C$1355, "Redeem", Transactions_History!$I$6:$I$1355, Portfolio_History!$F35, Transactions_History!$H$6:$H$1355, "&lt;="&amp;YEAR(Portfolio_History!R$1))</f>
        <v>157358447</v>
      </c>
      <c r="S35" s="4">
        <f>SUMIFS(Transactions_History!$G$6:$G$1355, Transactions_History!$C$6:$C$1355, "Acquire", Transactions_History!$I$6:$I$1355, Portfolio_History!$F35, Transactions_History!$H$6:$H$1355, "&lt;="&amp;YEAR(Portfolio_History!S$1))-
SUMIFS(Transactions_History!$G$6:$G$1355, Transactions_History!$C$6:$C$1355, "Redeem", Transactions_History!$I$6:$I$1355, Portfolio_History!$F35, Transactions_History!$H$6:$H$1355, "&lt;="&amp;YEAR(Portfolio_History!S$1))</f>
        <v>157358447</v>
      </c>
      <c r="T35" s="4">
        <f>SUMIFS(Transactions_History!$G$6:$G$1355, Transactions_History!$C$6:$C$1355, "Acquire", Transactions_History!$I$6:$I$1355, Portfolio_History!$F35, Transactions_History!$H$6:$H$1355, "&lt;="&amp;YEAR(Portfolio_History!T$1))-
SUMIFS(Transactions_History!$G$6:$G$1355, Transactions_History!$C$6:$C$1355, "Redeem", Transactions_History!$I$6:$I$1355, Portfolio_History!$F35, Transactions_History!$H$6:$H$1355, "&lt;="&amp;YEAR(Portfolio_History!T$1))</f>
        <v>157358447</v>
      </c>
      <c r="U35" s="4">
        <f>SUMIFS(Transactions_History!$G$6:$G$1355, Transactions_History!$C$6:$C$1355, "Acquire", Transactions_History!$I$6:$I$1355, Portfolio_History!$F35, Transactions_History!$H$6:$H$1355, "&lt;="&amp;YEAR(Portfolio_History!U$1))-
SUMIFS(Transactions_History!$G$6:$G$1355, Transactions_History!$C$6:$C$1355, "Redeem", Transactions_History!$I$6:$I$1355, Portfolio_History!$F35, Transactions_History!$H$6:$H$1355, "&lt;="&amp;YEAR(Portfolio_History!U$1))</f>
        <v>157358447</v>
      </c>
      <c r="V35" s="4">
        <f>SUMIFS(Transactions_History!$G$6:$G$1355, Transactions_History!$C$6:$C$1355, "Acquire", Transactions_History!$I$6:$I$1355, Portfolio_History!$F35, Transactions_History!$H$6:$H$1355, "&lt;="&amp;YEAR(Portfolio_History!V$1))-
SUMIFS(Transactions_History!$G$6:$G$1355, Transactions_History!$C$6:$C$1355, "Redeem", Transactions_History!$I$6:$I$1355, Portfolio_History!$F35, Transactions_History!$H$6:$H$1355, "&lt;="&amp;YEAR(Portfolio_History!V$1))</f>
        <v>0</v>
      </c>
      <c r="W35" s="4">
        <f>SUMIFS(Transactions_History!$G$6:$G$1355, Transactions_History!$C$6:$C$1355, "Acquire", Transactions_History!$I$6:$I$1355, Portfolio_History!$F35, Transactions_History!$H$6:$H$1355, "&lt;="&amp;YEAR(Portfolio_History!W$1))-
SUMIFS(Transactions_History!$G$6:$G$1355, Transactions_History!$C$6:$C$1355, "Redeem", Transactions_History!$I$6:$I$1355, Portfolio_History!$F35, Transactions_History!$H$6:$H$1355, "&lt;="&amp;YEAR(Portfolio_History!W$1))</f>
        <v>0</v>
      </c>
      <c r="X35" s="4">
        <f>SUMIFS(Transactions_History!$G$6:$G$1355, Transactions_History!$C$6:$C$1355, "Acquire", Transactions_History!$I$6:$I$1355, Portfolio_History!$F35, Transactions_History!$H$6:$H$1355, "&lt;="&amp;YEAR(Portfolio_History!X$1))-
SUMIFS(Transactions_History!$G$6:$G$1355, Transactions_History!$C$6:$C$1355, "Redeem", Transactions_History!$I$6:$I$1355, Portfolio_History!$F35, Transactions_History!$H$6:$H$1355, "&lt;="&amp;YEAR(Portfolio_History!X$1))</f>
        <v>0</v>
      </c>
      <c r="Y35" s="4">
        <f>SUMIFS(Transactions_History!$G$6:$G$1355, Transactions_History!$C$6:$C$1355, "Acquire", Transactions_History!$I$6:$I$1355, Portfolio_History!$F35, Transactions_History!$H$6:$H$1355, "&lt;="&amp;YEAR(Portfolio_History!Y$1))-
SUMIFS(Transactions_History!$G$6:$G$1355, Transactions_History!$C$6:$C$1355, "Redeem", Transactions_History!$I$6:$I$1355, Portfolio_History!$F35, Transactions_History!$H$6:$H$1355, "&lt;="&amp;YEAR(Portfolio_History!Y$1))</f>
        <v>0</v>
      </c>
    </row>
    <row r="36" spans="1:25" x14ac:dyDescent="0.35">
      <c r="A36" s="172" t="s">
        <v>34</v>
      </c>
      <c r="B36" s="172">
        <v>3.125</v>
      </c>
      <c r="C36" s="172">
        <v>2023</v>
      </c>
      <c r="D36" s="173">
        <v>44743</v>
      </c>
      <c r="E36" s="63">
        <v>2022</v>
      </c>
      <c r="F36" s="170" t="str">
        <f t="shared" si="1"/>
        <v>SI certificates_3.125_2023</v>
      </c>
      <c r="G36" s="4">
        <f>SUMIFS(Transactions_History!$G$6:$G$1355, Transactions_History!$C$6:$C$1355, "Acquire", Transactions_History!$I$6:$I$1355, Portfolio_History!$F36, Transactions_History!$H$6:$H$1355, "&lt;="&amp;YEAR(Portfolio_History!G$1))-
SUMIFS(Transactions_History!$G$6:$G$1355, Transactions_History!$C$6:$C$1355, "Redeem", Transactions_History!$I$6:$I$1355, Portfolio_History!$F36, Transactions_History!$H$6:$H$1355, "&lt;="&amp;YEAR(Portfolio_History!G$1))</f>
        <v>0</v>
      </c>
      <c r="H36" s="4">
        <f>SUMIFS(Transactions_History!$G$6:$G$1355, Transactions_History!$C$6:$C$1355, "Acquire", Transactions_History!$I$6:$I$1355, Portfolio_History!$F36, Transactions_History!$H$6:$H$1355, "&lt;="&amp;YEAR(Portfolio_History!H$1))-
SUMIFS(Transactions_History!$G$6:$G$1355, Transactions_History!$C$6:$C$1355, "Redeem", Transactions_History!$I$6:$I$1355, Portfolio_History!$F36, Transactions_History!$H$6:$H$1355, "&lt;="&amp;YEAR(Portfolio_History!H$1))</f>
        <v>0</v>
      </c>
      <c r="I36" s="4">
        <f>SUMIFS(Transactions_History!$G$6:$G$1355, Transactions_History!$C$6:$C$1355, "Acquire", Transactions_History!$I$6:$I$1355, Portfolio_History!$F36, Transactions_History!$H$6:$H$1355, "&lt;="&amp;YEAR(Portfolio_History!I$1))-
SUMIFS(Transactions_History!$G$6:$G$1355, Transactions_History!$C$6:$C$1355, "Redeem", Transactions_History!$I$6:$I$1355, Portfolio_History!$F36, Transactions_History!$H$6:$H$1355, "&lt;="&amp;YEAR(Portfolio_History!I$1))</f>
        <v>0</v>
      </c>
      <c r="J36" s="4">
        <f>SUMIFS(Transactions_History!$G$6:$G$1355, Transactions_History!$C$6:$C$1355, "Acquire", Transactions_History!$I$6:$I$1355, Portfolio_History!$F36, Transactions_History!$H$6:$H$1355, "&lt;="&amp;YEAR(Portfolio_History!J$1))-
SUMIFS(Transactions_History!$G$6:$G$1355, Transactions_History!$C$6:$C$1355, "Redeem", Transactions_History!$I$6:$I$1355, Portfolio_History!$F36, Transactions_History!$H$6:$H$1355, "&lt;="&amp;YEAR(Portfolio_History!J$1))</f>
        <v>0</v>
      </c>
      <c r="K36" s="4">
        <f>SUMIFS(Transactions_History!$G$6:$G$1355, Transactions_History!$C$6:$C$1355, "Acquire", Transactions_History!$I$6:$I$1355, Portfolio_History!$F36, Transactions_History!$H$6:$H$1355, "&lt;="&amp;YEAR(Portfolio_History!K$1))-
SUMIFS(Transactions_History!$G$6:$G$1355, Transactions_History!$C$6:$C$1355, "Redeem", Transactions_History!$I$6:$I$1355, Portfolio_History!$F36, Transactions_History!$H$6:$H$1355, "&lt;="&amp;YEAR(Portfolio_History!K$1))</f>
        <v>0</v>
      </c>
      <c r="L36" s="4">
        <f>SUMIFS(Transactions_History!$G$6:$G$1355, Transactions_History!$C$6:$C$1355, "Acquire", Transactions_History!$I$6:$I$1355, Portfolio_History!$F36, Transactions_History!$H$6:$H$1355, "&lt;="&amp;YEAR(Portfolio_History!L$1))-
SUMIFS(Transactions_History!$G$6:$G$1355, Transactions_History!$C$6:$C$1355, "Redeem", Transactions_History!$I$6:$I$1355, Portfolio_History!$F36, Transactions_History!$H$6:$H$1355, "&lt;="&amp;YEAR(Portfolio_History!L$1))</f>
        <v>0</v>
      </c>
      <c r="M36" s="4">
        <f>SUMIFS(Transactions_History!$G$6:$G$1355, Transactions_History!$C$6:$C$1355, "Acquire", Transactions_History!$I$6:$I$1355, Portfolio_History!$F36, Transactions_History!$H$6:$H$1355, "&lt;="&amp;YEAR(Portfolio_History!M$1))-
SUMIFS(Transactions_History!$G$6:$G$1355, Transactions_History!$C$6:$C$1355, "Redeem", Transactions_History!$I$6:$I$1355, Portfolio_History!$F36, Transactions_History!$H$6:$H$1355, "&lt;="&amp;YEAR(Portfolio_History!M$1))</f>
        <v>0</v>
      </c>
      <c r="N36" s="4">
        <f>SUMIFS(Transactions_History!$G$6:$G$1355, Transactions_History!$C$6:$C$1355, "Acquire", Transactions_History!$I$6:$I$1355, Portfolio_History!$F36, Transactions_History!$H$6:$H$1355, "&lt;="&amp;YEAR(Portfolio_History!N$1))-
SUMIFS(Transactions_History!$G$6:$G$1355, Transactions_History!$C$6:$C$1355, "Redeem", Transactions_History!$I$6:$I$1355, Portfolio_History!$F36, Transactions_History!$H$6:$H$1355, "&lt;="&amp;YEAR(Portfolio_History!N$1))</f>
        <v>0</v>
      </c>
      <c r="O36" s="4">
        <f>SUMIFS(Transactions_History!$G$6:$G$1355, Transactions_History!$C$6:$C$1355, "Acquire", Transactions_History!$I$6:$I$1355, Portfolio_History!$F36, Transactions_History!$H$6:$H$1355, "&lt;="&amp;YEAR(Portfolio_History!O$1))-
SUMIFS(Transactions_History!$G$6:$G$1355, Transactions_History!$C$6:$C$1355, "Redeem", Transactions_History!$I$6:$I$1355, Portfolio_History!$F36, Transactions_History!$H$6:$H$1355, "&lt;="&amp;YEAR(Portfolio_History!O$1))</f>
        <v>0</v>
      </c>
      <c r="P36" s="4">
        <f>SUMIFS(Transactions_History!$G$6:$G$1355, Transactions_History!$C$6:$C$1355, "Acquire", Transactions_History!$I$6:$I$1355, Portfolio_History!$F36, Transactions_History!$H$6:$H$1355, "&lt;="&amp;YEAR(Portfolio_History!P$1))-
SUMIFS(Transactions_History!$G$6:$G$1355, Transactions_History!$C$6:$C$1355, "Redeem", Transactions_History!$I$6:$I$1355, Portfolio_History!$F36, Transactions_History!$H$6:$H$1355, "&lt;="&amp;YEAR(Portfolio_History!P$1))</f>
        <v>0</v>
      </c>
      <c r="Q36" s="4">
        <f>SUMIFS(Transactions_History!$G$6:$G$1355, Transactions_History!$C$6:$C$1355, "Acquire", Transactions_History!$I$6:$I$1355, Portfolio_History!$F36, Transactions_History!$H$6:$H$1355, "&lt;="&amp;YEAR(Portfolio_History!Q$1))-
SUMIFS(Transactions_History!$G$6:$G$1355, Transactions_History!$C$6:$C$1355, "Redeem", Transactions_History!$I$6:$I$1355, Portfolio_History!$F36, Transactions_History!$H$6:$H$1355, "&lt;="&amp;YEAR(Portfolio_History!Q$1))</f>
        <v>0</v>
      </c>
      <c r="R36" s="4">
        <f>SUMIFS(Transactions_History!$G$6:$G$1355, Transactions_History!$C$6:$C$1355, "Acquire", Transactions_History!$I$6:$I$1355, Portfolio_History!$F36, Transactions_History!$H$6:$H$1355, "&lt;="&amp;YEAR(Portfolio_History!R$1))-
SUMIFS(Transactions_History!$G$6:$G$1355, Transactions_History!$C$6:$C$1355, "Redeem", Transactions_History!$I$6:$I$1355, Portfolio_History!$F36, Transactions_History!$H$6:$H$1355, "&lt;="&amp;YEAR(Portfolio_History!R$1))</f>
        <v>0</v>
      </c>
      <c r="S36" s="4">
        <f>SUMIFS(Transactions_History!$G$6:$G$1355, Transactions_History!$C$6:$C$1355, "Acquire", Transactions_History!$I$6:$I$1355, Portfolio_History!$F36, Transactions_History!$H$6:$H$1355, "&lt;="&amp;YEAR(Portfolio_History!S$1))-
SUMIFS(Transactions_History!$G$6:$G$1355, Transactions_History!$C$6:$C$1355, "Redeem", Transactions_History!$I$6:$I$1355, Portfolio_History!$F36, Transactions_History!$H$6:$H$1355, "&lt;="&amp;YEAR(Portfolio_History!S$1))</f>
        <v>0</v>
      </c>
      <c r="T36" s="4">
        <f>SUMIFS(Transactions_History!$G$6:$G$1355, Transactions_History!$C$6:$C$1355, "Acquire", Transactions_History!$I$6:$I$1355, Portfolio_History!$F36, Transactions_History!$H$6:$H$1355, "&lt;="&amp;YEAR(Portfolio_History!T$1))-
SUMIFS(Transactions_History!$G$6:$G$1355, Transactions_History!$C$6:$C$1355, "Redeem", Transactions_History!$I$6:$I$1355, Portfolio_History!$F36, Transactions_History!$H$6:$H$1355, "&lt;="&amp;YEAR(Portfolio_History!T$1))</f>
        <v>0</v>
      </c>
      <c r="U36" s="4">
        <f>SUMIFS(Transactions_History!$G$6:$G$1355, Transactions_History!$C$6:$C$1355, "Acquire", Transactions_History!$I$6:$I$1355, Portfolio_History!$F36, Transactions_History!$H$6:$H$1355, "&lt;="&amp;YEAR(Portfolio_History!U$1))-
SUMIFS(Transactions_History!$G$6:$G$1355, Transactions_History!$C$6:$C$1355, "Redeem", Transactions_History!$I$6:$I$1355, Portfolio_History!$F36, Transactions_History!$H$6:$H$1355, "&lt;="&amp;YEAR(Portfolio_History!U$1))</f>
        <v>0</v>
      </c>
      <c r="V36" s="4">
        <f>SUMIFS(Transactions_History!$G$6:$G$1355, Transactions_History!$C$6:$C$1355, "Acquire", Transactions_History!$I$6:$I$1355, Portfolio_History!$F36, Transactions_History!$H$6:$H$1355, "&lt;="&amp;YEAR(Portfolio_History!V$1))-
SUMIFS(Transactions_History!$G$6:$G$1355, Transactions_History!$C$6:$C$1355, "Redeem", Transactions_History!$I$6:$I$1355, Portfolio_History!$F36, Transactions_History!$H$6:$H$1355, "&lt;="&amp;YEAR(Portfolio_History!V$1))</f>
        <v>0</v>
      </c>
      <c r="W36" s="4">
        <f>SUMIFS(Transactions_History!$G$6:$G$1355, Transactions_History!$C$6:$C$1355, "Acquire", Transactions_History!$I$6:$I$1355, Portfolio_History!$F36, Transactions_History!$H$6:$H$1355, "&lt;="&amp;YEAR(Portfolio_History!W$1))-
SUMIFS(Transactions_History!$G$6:$G$1355, Transactions_History!$C$6:$C$1355, "Redeem", Transactions_History!$I$6:$I$1355, Portfolio_History!$F36, Transactions_History!$H$6:$H$1355, "&lt;="&amp;YEAR(Portfolio_History!W$1))</f>
        <v>0</v>
      </c>
      <c r="X36" s="4">
        <f>SUMIFS(Transactions_History!$G$6:$G$1355, Transactions_History!$C$6:$C$1355, "Acquire", Transactions_History!$I$6:$I$1355, Portfolio_History!$F36, Transactions_History!$H$6:$H$1355, "&lt;="&amp;YEAR(Portfolio_History!X$1))-
SUMIFS(Transactions_History!$G$6:$G$1355, Transactions_History!$C$6:$C$1355, "Redeem", Transactions_History!$I$6:$I$1355, Portfolio_History!$F36, Transactions_History!$H$6:$H$1355, "&lt;="&amp;YEAR(Portfolio_History!X$1))</f>
        <v>0</v>
      </c>
      <c r="Y36" s="4">
        <f>SUMIFS(Transactions_History!$G$6:$G$1355, Transactions_History!$C$6:$C$1355, "Acquire", Transactions_History!$I$6:$I$1355, Portfolio_History!$F36, Transactions_History!$H$6:$H$1355, "&lt;="&amp;YEAR(Portfolio_History!Y$1))-
SUMIFS(Transactions_History!$G$6:$G$1355, Transactions_History!$C$6:$C$1355, "Redeem", Transactions_History!$I$6:$I$1355, Portfolio_History!$F36, Transactions_History!$H$6:$H$1355, "&lt;="&amp;YEAR(Portfolio_History!Y$1))</f>
        <v>0</v>
      </c>
    </row>
    <row r="37" spans="1:25" x14ac:dyDescent="0.35">
      <c r="A37" s="172" t="s">
        <v>34</v>
      </c>
      <c r="B37" s="172">
        <v>2.875</v>
      </c>
      <c r="C37" s="172">
        <v>2023</v>
      </c>
      <c r="D37" s="173">
        <v>44774</v>
      </c>
      <c r="E37" s="63">
        <v>2022</v>
      </c>
      <c r="F37" s="170" t="str">
        <f t="shared" si="1"/>
        <v>SI certificates_2.875_2023</v>
      </c>
      <c r="G37" s="4">
        <f>SUMIFS(Transactions_History!$G$6:$G$1355, Transactions_History!$C$6:$C$1355, "Acquire", Transactions_History!$I$6:$I$1355, Portfolio_History!$F37, Transactions_History!$H$6:$H$1355, "&lt;="&amp;YEAR(Portfolio_History!G$1))-
SUMIFS(Transactions_History!$G$6:$G$1355, Transactions_History!$C$6:$C$1355, "Redeem", Transactions_History!$I$6:$I$1355, Portfolio_History!$F37, Transactions_History!$H$6:$H$1355, "&lt;="&amp;YEAR(Portfolio_History!G$1))</f>
        <v>0</v>
      </c>
      <c r="H37" s="4">
        <f>SUMIFS(Transactions_History!$G$6:$G$1355, Transactions_History!$C$6:$C$1355, "Acquire", Transactions_History!$I$6:$I$1355, Portfolio_History!$F37, Transactions_History!$H$6:$H$1355, "&lt;="&amp;YEAR(Portfolio_History!H$1))-
SUMIFS(Transactions_History!$G$6:$G$1355, Transactions_History!$C$6:$C$1355, "Redeem", Transactions_History!$I$6:$I$1355, Portfolio_History!$F37, Transactions_History!$H$6:$H$1355, "&lt;="&amp;YEAR(Portfolio_History!H$1))</f>
        <v>0</v>
      </c>
      <c r="I37" s="4">
        <f>SUMIFS(Transactions_History!$G$6:$G$1355, Transactions_History!$C$6:$C$1355, "Acquire", Transactions_History!$I$6:$I$1355, Portfolio_History!$F37, Transactions_History!$H$6:$H$1355, "&lt;="&amp;YEAR(Portfolio_History!I$1))-
SUMIFS(Transactions_History!$G$6:$G$1355, Transactions_History!$C$6:$C$1355, "Redeem", Transactions_History!$I$6:$I$1355, Portfolio_History!$F37, Transactions_History!$H$6:$H$1355, "&lt;="&amp;YEAR(Portfolio_History!I$1))</f>
        <v>0</v>
      </c>
      <c r="J37" s="4">
        <f>SUMIFS(Transactions_History!$G$6:$G$1355, Transactions_History!$C$6:$C$1355, "Acquire", Transactions_History!$I$6:$I$1355, Portfolio_History!$F37, Transactions_History!$H$6:$H$1355, "&lt;="&amp;YEAR(Portfolio_History!J$1))-
SUMIFS(Transactions_History!$G$6:$G$1355, Transactions_History!$C$6:$C$1355, "Redeem", Transactions_History!$I$6:$I$1355, Portfolio_History!$F37, Transactions_History!$H$6:$H$1355, "&lt;="&amp;YEAR(Portfolio_History!J$1))</f>
        <v>0</v>
      </c>
      <c r="K37" s="4">
        <f>SUMIFS(Transactions_History!$G$6:$G$1355, Transactions_History!$C$6:$C$1355, "Acquire", Transactions_History!$I$6:$I$1355, Portfolio_History!$F37, Transactions_History!$H$6:$H$1355, "&lt;="&amp;YEAR(Portfolio_History!K$1))-
SUMIFS(Transactions_History!$G$6:$G$1355, Transactions_History!$C$6:$C$1355, "Redeem", Transactions_History!$I$6:$I$1355, Portfolio_History!$F37, Transactions_History!$H$6:$H$1355, "&lt;="&amp;YEAR(Portfolio_History!K$1))</f>
        <v>0</v>
      </c>
      <c r="L37" s="4">
        <f>SUMIFS(Transactions_History!$G$6:$G$1355, Transactions_History!$C$6:$C$1355, "Acquire", Transactions_History!$I$6:$I$1355, Portfolio_History!$F37, Transactions_History!$H$6:$H$1355, "&lt;="&amp;YEAR(Portfolio_History!L$1))-
SUMIFS(Transactions_History!$G$6:$G$1355, Transactions_History!$C$6:$C$1355, "Redeem", Transactions_History!$I$6:$I$1355, Portfolio_History!$F37, Transactions_History!$H$6:$H$1355, "&lt;="&amp;YEAR(Portfolio_History!L$1))</f>
        <v>0</v>
      </c>
      <c r="M37" s="4">
        <f>SUMIFS(Transactions_History!$G$6:$G$1355, Transactions_History!$C$6:$C$1355, "Acquire", Transactions_History!$I$6:$I$1355, Portfolio_History!$F37, Transactions_History!$H$6:$H$1355, "&lt;="&amp;YEAR(Portfolio_History!M$1))-
SUMIFS(Transactions_History!$G$6:$G$1355, Transactions_History!$C$6:$C$1355, "Redeem", Transactions_History!$I$6:$I$1355, Portfolio_History!$F37, Transactions_History!$H$6:$H$1355, "&lt;="&amp;YEAR(Portfolio_History!M$1))</f>
        <v>0</v>
      </c>
      <c r="N37" s="4">
        <f>SUMIFS(Transactions_History!$G$6:$G$1355, Transactions_History!$C$6:$C$1355, "Acquire", Transactions_History!$I$6:$I$1355, Portfolio_History!$F37, Transactions_History!$H$6:$H$1355, "&lt;="&amp;YEAR(Portfolio_History!N$1))-
SUMIFS(Transactions_History!$G$6:$G$1355, Transactions_History!$C$6:$C$1355, "Redeem", Transactions_History!$I$6:$I$1355, Portfolio_History!$F37, Transactions_History!$H$6:$H$1355, "&lt;="&amp;YEAR(Portfolio_History!N$1))</f>
        <v>0</v>
      </c>
      <c r="O37" s="4">
        <f>SUMIFS(Transactions_History!$G$6:$G$1355, Transactions_History!$C$6:$C$1355, "Acquire", Transactions_History!$I$6:$I$1355, Portfolio_History!$F37, Transactions_History!$H$6:$H$1355, "&lt;="&amp;YEAR(Portfolio_History!O$1))-
SUMIFS(Transactions_History!$G$6:$G$1355, Transactions_History!$C$6:$C$1355, "Redeem", Transactions_History!$I$6:$I$1355, Portfolio_History!$F37, Transactions_History!$H$6:$H$1355, "&lt;="&amp;YEAR(Portfolio_History!O$1))</f>
        <v>0</v>
      </c>
      <c r="P37" s="4">
        <f>SUMIFS(Transactions_History!$G$6:$G$1355, Transactions_History!$C$6:$C$1355, "Acquire", Transactions_History!$I$6:$I$1355, Portfolio_History!$F37, Transactions_History!$H$6:$H$1355, "&lt;="&amp;YEAR(Portfolio_History!P$1))-
SUMIFS(Transactions_History!$G$6:$G$1355, Transactions_History!$C$6:$C$1355, "Redeem", Transactions_History!$I$6:$I$1355, Portfolio_History!$F37, Transactions_History!$H$6:$H$1355, "&lt;="&amp;YEAR(Portfolio_History!P$1))</f>
        <v>0</v>
      </c>
      <c r="Q37" s="4">
        <f>SUMIFS(Transactions_History!$G$6:$G$1355, Transactions_History!$C$6:$C$1355, "Acquire", Transactions_History!$I$6:$I$1355, Portfolio_History!$F37, Transactions_History!$H$6:$H$1355, "&lt;="&amp;YEAR(Portfolio_History!Q$1))-
SUMIFS(Transactions_History!$G$6:$G$1355, Transactions_History!$C$6:$C$1355, "Redeem", Transactions_History!$I$6:$I$1355, Portfolio_History!$F37, Transactions_History!$H$6:$H$1355, "&lt;="&amp;YEAR(Portfolio_History!Q$1))</f>
        <v>0</v>
      </c>
      <c r="R37" s="4">
        <f>SUMIFS(Transactions_History!$G$6:$G$1355, Transactions_History!$C$6:$C$1355, "Acquire", Transactions_History!$I$6:$I$1355, Portfolio_History!$F37, Transactions_History!$H$6:$H$1355, "&lt;="&amp;YEAR(Portfolio_History!R$1))-
SUMIFS(Transactions_History!$G$6:$G$1355, Transactions_History!$C$6:$C$1355, "Redeem", Transactions_History!$I$6:$I$1355, Portfolio_History!$F37, Transactions_History!$H$6:$H$1355, "&lt;="&amp;YEAR(Portfolio_History!R$1))</f>
        <v>0</v>
      </c>
      <c r="S37" s="4">
        <f>SUMIFS(Transactions_History!$G$6:$G$1355, Transactions_History!$C$6:$C$1355, "Acquire", Transactions_History!$I$6:$I$1355, Portfolio_History!$F37, Transactions_History!$H$6:$H$1355, "&lt;="&amp;YEAR(Portfolio_History!S$1))-
SUMIFS(Transactions_History!$G$6:$G$1355, Transactions_History!$C$6:$C$1355, "Redeem", Transactions_History!$I$6:$I$1355, Portfolio_History!$F37, Transactions_History!$H$6:$H$1355, "&lt;="&amp;YEAR(Portfolio_History!S$1))</f>
        <v>0</v>
      </c>
      <c r="T37" s="4">
        <f>SUMIFS(Transactions_History!$G$6:$G$1355, Transactions_History!$C$6:$C$1355, "Acquire", Transactions_History!$I$6:$I$1355, Portfolio_History!$F37, Transactions_History!$H$6:$H$1355, "&lt;="&amp;YEAR(Portfolio_History!T$1))-
SUMIFS(Transactions_History!$G$6:$G$1355, Transactions_History!$C$6:$C$1355, "Redeem", Transactions_History!$I$6:$I$1355, Portfolio_History!$F37, Transactions_History!$H$6:$H$1355, "&lt;="&amp;YEAR(Portfolio_History!T$1))</f>
        <v>0</v>
      </c>
      <c r="U37" s="4">
        <f>SUMIFS(Transactions_History!$G$6:$G$1355, Transactions_History!$C$6:$C$1355, "Acquire", Transactions_History!$I$6:$I$1355, Portfolio_History!$F37, Transactions_History!$H$6:$H$1355, "&lt;="&amp;YEAR(Portfolio_History!U$1))-
SUMIFS(Transactions_History!$G$6:$G$1355, Transactions_History!$C$6:$C$1355, "Redeem", Transactions_History!$I$6:$I$1355, Portfolio_History!$F37, Transactions_History!$H$6:$H$1355, "&lt;="&amp;YEAR(Portfolio_History!U$1))</f>
        <v>0</v>
      </c>
      <c r="V37" s="4">
        <f>SUMIFS(Transactions_History!$G$6:$G$1355, Transactions_History!$C$6:$C$1355, "Acquire", Transactions_History!$I$6:$I$1355, Portfolio_History!$F37, Transactions_History!$H$6:$H$1355, "&lt;="&amp;YEAR(Portfolio_History!V$1))-
SUMIFS(Transactions_History!$G$6:$G$1355, Transactions_History!$C$6:$C$1355, "Redeem", Transactions_History!$I$6:$I$1355, Portfolio_History!$F37, Transactions_History!$H$6:$H$1355, "&lt;="&amp;YEAR(Portfolio_History!V$1))</f>
        <v>0</v>
      </c>
      <c r="W37" s="4">
        <f>SUMIFS(Transactions_History!$G$6:$G$1355, Transactions_History!$C$6:$C$1355, "Acquire", Transactions_History!$I$6:$I$1355, Portfolio_History!$F37, Transactions_History!$H$6:$H$1355, "&lt;="&amp;YEAR(Portfolio_History!W$1))-
SUMIFS(Transactions_History!$G$6:$G$1355, Transactions_History!$C$6:$C$1355, "Redeem", Transactions_History!$I$6:$I$1355, Portfolio_History!$F37, Transactions_History!$H$6:$H$1355, "&lt;="&amp;YEAR(Portfolio_History!W$1))</f>
        <v>0</v>
      </c>
      <c r="X37" s="4">
        <f>SUMIFS(Transactions_History!$G$6:$G$1355, Transactions_History!$C$6:$C$1355, "Acquire", Transactions_History!$I$6:$I$1355, Portfolio_History!$F37, Transactions_History!$H$6:$H$1355, "&lt;="&amp;YEAR(Portfolio_History!X$1))-
SUMIFS(Transactions_History!$G$6:$G$1355, Transactions_History!$C$6:$C$1355, "Redeem", Transactions_History!$I$6:$I$1355, Portfolio_History!$F37, Transactions_History!$H$6:$H$1355, "&lt;="&amp;YEAR(Portfolio_History!X$1))</f>
        <v>0</v>
      </c>
      <c r="Y37" s="4">
        <f>SUMIFS(Transactions_History!$G$6:$G$1355, Transactions_History!$C$6:$C$1355, "Acquire", Transactions_History!$I$6:$I$1355, Portfolio_History!$F37, Transactions_History!$H$6:$H$1355, "&lt;="&amp;YEAR(Portfolio_History!Y$1))-
SUMIFS(Transactions_History!$G$6:$G$1355, Transactions_History!$C$6:$C$1355, "Redeem", Transactions_History!$I$6:$I$1355, Portfolio_History!$F37, Transactions_History!$H$6:$H$1355, "&lt;="&amp;YEAR(Portfolio_History!Y$1))</f>
        <v>0</v>
      </c>
    </row>
    <row r="38" spans="1:25" x14ac:dyDescent="0.35">
      <c r="A38" s="172" t="s">
        <v>39</v>
      </c>
      <c r="B38" s="172">
        <v>3.25</v>
      </c>
      <c r="C38" s="172">
        <v>2023</v>
      </c>
      <c r="D38" s="173">
        <v>39965</v>
      </c>
      <c r="E38" s="63">
        <v>2022</v>
      </c>
      <c r="F38" s="170" t="str">
        <f t="shared" si="1"/>
        <v>SI bonds_3.25_2023</v>
      </c>
      <c r="G38" s="4">
        <f>SUMIFS(Transactions_History!$G$6:$G$1355, Transactions_History!$C$6:$C$1355, "Acquire", Transactions_History!$I$6:$I$1355, Portfolio_History!$F38, Transactions_History!$H$6:$H$1355, "&lt;="&amp;YEAR(Portfolio_History!G$1))-
SUMIFS(Transactions_History!$G$6:$G$1355, Transactions_History!$C$6:$C$1355, "Redeem", Transactions_History!$I$6:$I$1355, Portfolio_History!$F38, Transactions_History!$H$6:$H$1355, "&lt;="&amp;YEAR(Portfolio_History!G$1))</f>
        <v>0</v>
      </c>
      <c r="H38" s="4">
        <f>SUMIFS(Transactions_History!$G$6:$G$1355, Transactions_History!$C$6:$C$1355, "Acquire", Transactions_History!$I$6:$I$1355, Portfolio_History!$F38, Transactions_History!$H$6:$H$1355, "&lt;="&amp;YEAR(Portfolio_History!H$1))-
SUMIFS(Transactions_History!$G$6:$G$1355, Transactions_History!$C$6:$C$1355, "Redeem", Transactions_History!$I$6:$I$1355, Portfolio_History!$F38, Transactions_History!$H$6:$H$1355, "&lt;="&amp;YEAR(Portfolio_History!H$1))</f>
        <v>10628270</v>
      </c>
      <c r="I38" s="4">
        <f>SUMIFS(Transactions_History!$G$6:$G$1355, Transactions_History!$C$6:$C$1355, "Acquire", Transactions_History!$I$6:$I$1355, Portfolio_History!$F38, Transactions_History!$H$6:$H$1355, "&lt;="&amp;YEAR(Portfolio_History!I$1))-
SUMIFS(Transactions_History!$G$6:$G$1355, Transactions_History!$C$6:$C$1355, "Redeem", Transactions_History!$I$6:$I$1355, Portfolio_History!$F38, Transactions_History!$H$6:$H$1355, "&lt;="&amp;YEAR(Portfolio_History!I$1))</f>
        <v>10628270</v>
      </c>
      <c r="J38" s="4">
        <f>SUMIFS(Transactions_History!$G$6:$G$1355, Transactions_History!$C$6:$C$1355, "Acquire", Transactions_History!$I$6:$I$1355, Portfolio_History!$F38, Transactions_History!$H$6:$H$1355, "&lt;="&amp;YEAR(Portfolio_History!J$1))-
SUMIFS(Transactions_History!$G$6:$G$1355, Transactions_History!$C$6:$C$1355, "Redeem", Transactions_History!$I$6:$I$1355, Portfolio_History!$F38, Transactions_History!$H$6:$H$1355, "&lt;="&amp;YEAR(Portfolio_History!J$1))</f>
        <v>10628270</v>
      </c>
      <c r="K38" s="4">
        <f>SUMIFS(Transactions_History!$G$6:$G$1355, Transactions_History!$C$6:$C$1355, "Acquire", Transactions_History!$I$6:$I$1355, Portfolio_History!$F38, Transactions_History!$H$6:$H$1355, "&lt;="&amp;YEAR(Portfolio_History!K$1))-
SUMIFS(Transactions_History!$G$6:$G$1355, Transactions_History!$C$6:$C$1355, "Redeem", Transactions_History!$I$6:$I$1355, Portfolio_History!$F38, Transactions_History!$H$6:$H$1355, "&lt;="&amp;YEAR(Portfolio_History!K$1))</f>
        <v>10628270</v>
      </c>
      <c r="L38" s="4">
        <f>SUMIFS(Transactions_History!$G$6:$G$1355, Transactions_History!$C$6:$C$1355, "Acquire", Transactions_History!$I$6:$I$1355, Portfolio_History!$F38, Transactions_History!$H$6:$H$1355, "&lt;="&amp;YEAR(Portfolio_History!L$1))-
SUMIFS(Transactions_History!$G$6:$G$1355, Transactions_History!$C$6:$C$1355, "Redeem", Transactions_History!$I$6:$I$1355, Portfolio_History!$F38, Transactions_History!$H$6:$H$1355, "&lt;="&amp;YEAR(Portfolio_History!L$1))</f>
        <v>10628270</v>
      </c>
      <c r="M38" s="4">
        <f>SUMIFS(Transactions_History!$G$6:$G$1355, Transactions_History!$C$6:$C$1355, "Acquire", Transactions_History!$I$6:$I$1355, Portfolio_History!$F38, Transactions_History!$H$6:$H$1355, "&lt;="&amp;YEAR(Portfolio_History!M$1))-
SUMIFS(Transactions_History!$G$6:$G$1355, Transactions_History!$C$6:$C$1355, "Redeem", Transactions_History!$I$6:$I$1355, Portfolio_History!$F38, Transactions_History!$H$6:$H$1355, "&lt;="&amp;YEAR(Portfolio_History!M$1))</f>
        <v>10628270</v>
      </c>
      <c r="N38" s="4">
        <f>SUMIFS(Transactions_History!$G$6:$G$1355, Transactions_History!$C$6:$C$1355, "Acquire", Transactions_History!$I$6:$I$1355, Portfolio_History!$F38, Transactions_History!$H$6:$H$1355, "&lt;="&amp;YEAR(Portfolio_History!N$1))-
SUMIFS(Transactions_History!$G$6:$G$1355, Transactions_History!$C$6:$C$1355, "Redeem", Transactions_History!$I$6:$I$1355, Portfolio_History!$F38, Transactions_History!$H$6:$H$1355, "&lt;="&amp;YEAR(Portfolio_History!N$1))</f>
        <v>10628270</v>
      </c>
      <c r="O38" s="4">
        <f>SUMIFS(Transactions_History!$G$6:$G$1355, Transactions_History!$C$6:$C$1355, "Acquire", Transactions_History!$I$6:$I$1355, Portfolio_History!$F38, Transactions_History!$H$6:$H$1355, "&lt;="&amp;YEAR(Portfolio_History!O$1))-
SUMIFS(Transactions_History!$G$6:$G$1355, Transactions_History!$C$6:$C$1355, "Redeem", Transactions_History!$I$6:$I$1355, Portfolio_History!$F38, Transactions_History!$H$6:$H$1355, "&lt;="&amp;YEAR(Portfolio_History!O$1))</f>
        <v>10628270</v>
      </c>
      <c r="P38" s="4">
        <f>SUMIFS(Transactions_History!$G$6:$G$1355, Transactions_History!$C$6:$C$1355, "Acquire", Transactions_History!$I$6:$I$1355, Portfolio_History!$F38, Transactions_History!$H$6:$H$1355, "&lt;="&amp;YEAR(Portfolio_History!P$1))-
SUMIFS(Transactions_History!$G$6:$G$1355, Transactions_History!$C$6:$C$1355, "Redeem", Transactions_History!$I$6:$I$1355, Portfolio_History!$F38, Transactions_History!$H$6:$H$1355, "&lt;="&amp;YEAR(Portfolio_History!P$1))</f>
        <v>10628270</v>
      </c>
      <c r="Q38" s="4">
        <f>SUMIFS(Transactions_History!$G$6:$G$1355, Transactions_History!$C$6:$C$1355, "Acquire", Transactions_History!$I$6:$I$1355, Portfolio_History!$F38, Transactions_History!$H$6:$H$1355, "&lt;="&amp;YEAR(Portfolio_History!Q$1))-
SUMIFS(Transactions_History!$G$6:$G$1355, Transactions_History!$C$6:$C$1355, "Redeem", Transactions_History!$I$6:$I$1355, Portfolio_History!$F38, Transactions_History!$H$6:$H$1355, "&lt;="&amp;YEAR(Portfolio_History!Q$1))</f>
        <v>10628270</v>
      </c>
      <c r="R38" s="4">
        <f>SUMIFS(Transactions_History!$G$6:$G$1355, Transactions_History!$C$6:$C$1355, "Acquire", Transactions_History!$I$6:$I$1355, Portfolio_History!$F38, Transactions_History!$H$6:$H$1355, "&lt;="&amp;YEAR(Portfolio_History!R$1))-
SUMIFS(Transactions_History!$G$6:$G$1355, Transactions_History!$C$6:$C$1355, "Redeem", Transactions_History!$I$6:$I$1355, Portfolio_History!$F38, Transactions_History!$H$6:$H$1355, "&lt;="&amp;YEAR(Portfolio_History!R$1))</f>
        <v>10628270</v>
      </c>
      <c r="S38" s="4">
        <f>SUMIFS(Transactions_History!$G$6:$G$1355, Transactions_History!$C$6:$C$1355, "Acquire", Transactions_History!$I$6:$I$1355, Portfolio_History!$F38, Transactions_History!$H$6:$H$1355, "&lt;="&amp;YEAR(Portfolio_History!S$1))-
SUMIFS(Transactions_History!$G$6:$G$1355, Transactions_History!$C$6:$C$1355, "Redeem", Transactions_History!$I$6:$I$1355, Portfolio_History!$F38, Transactions_History!$H$6:$H$1355, "&lt;="&amp;YEAR(Portfolio_History!S$1))</f>
        <v>10628270</v>
      </c>
      <c r="T38" s="4">
        <f>SUMIFS(Transactions_History!$G$6:$G$1355, Transactions_History!$C$6:$C$1355, "Acquire", Transactions_History!$I$6:$I$1355, Portfolio_History!$F38, Transactions_History!$H$6:$H$1355, "&lt;="&amp;YEAR(Portfolio_History!T$1))-
SUMIFS(Transactions_History!$G$6:$G$1355, Transactions_History!$C$6:$C$1355, "Redeem", Transactions_History!$I$6:$I$1355, Portfolio_History!$F38, Transactions_History!$H$6:$H$1355, "&lt;="&amp;YEAR(Portfolio_History!T$1))</f>
        <v>10628270</v>
      </c>
      <c r="U38" s="4">
        <f>SUMIFS(Transactions_History!$G$6:$G$1355, Transactions_History!$C$6:$C$1355, "Acquire", Transactions_History!$I$6:$I$1355, Portfolio_History!$F38, Transactions_History!$H$6:$H$1355, "&lt;="&amp;YEAR(Portfolio_History!U$1))-
SUMIFS(Transactions_History!$G$6:$G$1355, Transactions_History!$C$6:$C$1355, "Redeem", Transactions_History!$I$6:$I$1355, Portfolio_History!$F38, Transactions_History!$H$6:$H$1355, "&lt;="&amp;YEAR(Portfolio_History!U$1))</f>
        <v>0</v>
      </c>
      <c r="V38" s="4">
        <f>SUMIFS(Transactions_History!$G$6:$G$1355, Transactions_History!$C$6:$C$1355, "Acquire", Transactions_History!$I$6:$I$1355, Portfolio_History!$F38, Transactions_History!$H$6:$H$1355, "&lt;="&amp;YEAR(Portfolio_History!V$1))-
SUMIFS(Transactions_History!$G$6:$G$1355, Transactions_History!$C$6:$C$1355, "Redeem", Transactions_History!$I$6:$I$1355, Portfolio_History!$F38, Transactions_History!$H$6:$H$1355, "&lt;="&amp;YEAR(Portfolio_History!V$1))</f>
        <v>0</v>
      </c>
      <c r="W38" s="4">
        <f>SUMIFS(Transactions_History!$G$6:$G$1355, Transactions_History!$C$6:$C$1355, "Acquire", Transactions_History!$I$6:$I$1355, Portfolio_History!$F38, Transactions_History!$H$6:$H$1355, "&lt;="&amp;YEAR(Portfolio_History!W$1))-
SUMIFS(Transactions_History!$G$6:$G$1355, Transactions_History!$C$6:$C$1355, "Redeem", Transactions_History!$I$6:$I$1355, Portfolio_History!$F38, Transactions_History!$H$6:$H$1355, "&lt;="&amp;YEAR(Portfolio_History!W$1))</f>
        <v>0</v>
      </c>
      <c r="X38" s="4">
        <f>SUMIFS(Transactions_History!$G$6:$G$1355, Transactions_History!$C$6:$C$1355, "Acquire", Transactions_History!$I$6:$I$1355, Portfolio_History!$F38, Transactions_History!$H$6:$H$1355, "&lt;="&amp;YEAR(Portfolio_History!X$1))-
SUMIFS(Transactions_History!$G$6:$G$1355, Transactions_History!$C$6:$C$1355, "Redeem", Transactions_History!$I$6:$I$1355, Portfolio_History!$F38, Transactions_History!$H$6:$H$1355, "&lt;="&amp;YEAR(Portfolio_History!X$1))</f>
        <v>0</v>
      </c>
      <c r="Y38" s="4">
        <f>SUMIFS(Transactions_History!$G$6:$G$1355, Transactions_History!$C$6:$C$1355, "Acquire", Transactions_History!$I$6:$I$1355, Portfolio_History!$F38, Transactions_History!$H$6:$H$1355, "&lt;="&amp;YEAR(Portfolio_History!Y$1))-
SUMIFS(Transactions_History!$G$6:$G$1355, Transactions_History!$C$6:$C$1355, "Redeem", Transactions_History!$I$6:$I$1355, Portfolio_History!$F38, Transactions_History!$H$6:$H$1355, "&lt;="&amp;YEAR(Portfolio_History!Y$1))</f>
        <v>0</v>
      </c>
    </row>
    <row r="39" spans="1:25" x14ac:dyDescent="0.35">
      <c r="A39" s="172" t="s">
        <v>34</v>
      </c>
      <c r="B39" s="172">
        <v>3.375</v>
      </c>
      <c r="C39" s="172">
        <v>2023</v>
      </c>
      <c r="D39" s="173">
        <v>44805</v>
      </c>
      <c r="E39" s="63">
        <v>2022</v>
      </c>
      <c r="F39" s="170" t="str">
        <f t="shared" si="1"/>
        <v>SI certificates_3.375_2023</v>
      </c>
      <c r="G39" s="4">
        <f>SUMIFS(Transactions_History!$G$6:$G$1355, Transactions_History!$C$6:$C$1355, "Acquire", Transactions_History!$I$6:$I$1355, Portfolio_History!$F39, Transactions_History!$H$6:$H$1355, "&lt;="&amp;YEAR(Portfolio_History!G$1))-
SUMIFS(Transactions_History!$G$6:$G$1355, Transactions_History!$C$6:$C$1355, "Redeem", Transactions_History!$I$6:$I$1355, Portfolio_History!$F39, Transactions_History!$H$6:$H$1355, "&lt;="&amp;YEAR(Portfolio_History!G$1))</f>
        <v>0</v>
      </c>
      <c r="H39" s="4">
        <f>SUMIFS(Transactions_History!$G$6:$G$1355, Transactions_History!$C$6:$C$1355, "Acquire", Transactions_History!$I$6:$I$1355, Portfolio_History!$F39, Transactions_History!$H$6:$H$1355, "&lt;="&amp;YEAR(Portfolio_History!H$1))-
SUMIFS(Transactions_History!$G$6:$G$1355, Transactions_History!$C$6:$C$1355, "Redeem", Transactions_History!$I$6:$I$1355, Portfolio_History!$F39, Transactions_History!$H$6:$H$1355, "&lt;="&amp;YEAR(Portfolio_History!H$1))</f>
        <v>0</v>
      </c>
      <c r="I39" s="4">
        <f>SUMIFS(Transactions_History!$G$6:$G$1355, Transactions_History!$C$6:$C$1355, "Acquire", Transactions_History!$I$6:$I$1355, Portfolio_History!$F39, Transactions_History!$H$6:$H$1355, "&lt;="&amp;YEAR(Portfolio_History!I$1))-
SUMIFS(Transactions_History!$G$6:$G$1355, Transactions_History!$C$6:$C$1355, "Redeem", Transactions_History!$I$6:$I$1355, Portfolio_History!$F39, Transactions_History!$H$6:$H$1355, "&lt;="&amp;YEAR(Portfolio_History!I$1))</f>
        <v>0</v>
      </c>
      <c r="J39" s="4">
        <f>SUMIFS(Transactions_History!$G$6:$G$1355, Transactions_History!$C$6:$C$1355, "Acquire", Transactions_History!$I$6:$I$1355, Portfolio_History!$F39, Transactions_History!$H$6:$H$1355, "&lt;="&amp;YEAR(Portfolio_History!J$1))-
SUMIFS(Transactions_History!$G$6:$G$1355, Transactions_History!$C$6:$C$1355, "Redeem", Transactions_History!$I$6:$I$1355, Portfolio_History!$F39, Transactions_History!$H$6:$H$1355, "&lt;="&amp;YEAR(Portfolio_History!J$1))</f>
        <v>0</v>
      </c>
      <c r="K39" s="4">
        <f>SUMIFS(Transactions_History!$G$6:$G$1355, Transactions_History!$C$6:$C$1355, "Acquire", Transactions_History!$I$6:$I$1355, Portfolio_History!$F39, Transactions_History!$H$6:$H$1355, "&lt;="&amp;YEAR(Portfolio_History!K$1))-
SUMIFS(Transactions_History!$G$6:$G$1355, Transactions_History!$C$6:$C$1355, "Redeem", Transactions_History!$I$6:$I$1355, Portfolio_History!$F39, Transactions_History!$H$6:$H$1355, "&lt;="&amp;YEAR(Portfolio_History!K$1))</f>
        <v>0</v>
      </c>
      <c r="L39" s="4">
        <f>SUMIFS(Transactions_History!$G$6:$G$1355, Transactions_History!$C$6:$C$1355, "Acquire", Transactions_History!$I$6:$I$1355, Portfolio_History!$F39, Transactions_History!$H$6:$H$1355, "&lt;="&amp;YEAR(Portfolio_History!L$1))-
SUMIFS(Transactions_History!$G$6:$G$1355, Transactions_History!$C$6:$C$1355, "Redeem", Transactions_History!$I$6:$I$1355, Portfolio_History!$F39, Transactions_History!$H$6:$H$1355, "&lt;="&amp;YEAR(Portfolio_History!L$1))</f>
        <v>0</v>
      </c>
      <c r="M39" s="4">
        <f>SUMIFS(Transactions_History!$G$6:$G$1355, Transactions_History!$C$6:$C$1355, "Acquire", Transactions_History!$I$6:$I$1355, Portfolio_History!$F39, Transactions_History!$H$6:$H$1355, "&lt;="&amp;YEAR(Portfolio_History!M$1))-
SUMIFS(Transactions_History!$G$6:$G$1355, Transactions_History!$C$6:$C$1355, "Redeem", Transactions_History!$I$6:$I$1355, Portfolio_History!$F39, Transactions_History!$H$6:$H$1355, "&lt;="&amp;YEAR(Portfolio_History!M$1))</f>
        <v>0</v>
      </c>
      <c r="N39" s="4">
        <f>SUMIFS(Transactions_History!$G$6:$G$1355, Transactions_History!$C$6:$C$1355, "Acquire", Transactions_History!$I$6:$I$1355, Portfolio_History!$F39, Transactions_History!$H$6:$H$1355, "&lt;="&amp;YEAR(Portfolio_History!N$1))-
SUMIFS(Transactions_History!$G$6:$G$1355, Transactions_History!$C$6:$C$1355, "Redeem", Transactions_History!$I$6:$I$1355, Portfolio_History!$F39, Transactions_History!$H$6:$H$1355, "&lt;="&amp;YEAR(Portfolio_History!N$1))</f>
        <v>0</v>
      </c>
      <c r="O39" s="4">
        <f>SUMIFS(Transactions_History!$G$6:$G$1355, Transactions_History!$C$6:$C$1355, "Acquire", Transactions_History!$I$6:$I$1355, Portfolio_History!$F39, Transactions_History!$H$6:$H$1355, "&lt;="&amp;YEAR(Portfolio_History!O$1))-
SUMIFS(Transactions_History!$G$6:$G$1355, Transactions_History!$C$6:$C$1355, "Redeem", Transactions_History!$I$6:$I$1355, Portfolio_History!$F39, Transactions_History!$H$6:$H$1355, "&lt;="&amp;YEAR(Portfolio_History!O$1))</f>
        <v>0</v>
      </c>
      <c r="P39" s="4">
        <f>SUMIFS(Transactions_History!$G$6:$G$1355, Transactions_History!$C$6:$C$1355, "Acquire", Transactions_History!$I$6:$I$1355, Portfolio_History!$F39, Transactions_History!$H$6:$H$1355, "&lt;="&amp;YEAR(Portfolio_History!P$1))-
SUMIFS(Transactions_History!$G$6:$G$1355, Transactions_History!$C$6:$C$1355, "Redeem", Transactions_History!$I$6:$I$1355, Portfolio_History!$F39, Transactions_History!$H$6:$H$1355, "&lt;="&amp;YEAR(Portfolio_History!P$1))</f>
        <v>0</v>
      </c>
      <c r="Q39" s="4">
        <f>SUMIFS(Transactions_History!$G$6:$G$1355, Transactions_History!$C$6:$C$1355, "Acquire", Transactions_History!$I$6:$I$1355, Portfolio_History!$F39, Transactions_History!$H$6:$H$1355, "&lt;="&amp;YEAR(Portfolio_History!Q$1))-
SUMIFS(Transactions_History!$G$6:$G$1355, Transactions_History!$C$6:$C$1355, "Redeem", Transactions_History!$I$6:$I$1355, Portfolio_History!$F39, Transactions_History!$H$6:$H$1355, "&lt;="&amp;YEAR(Portfolio_History!Q$1))</f>
        <v>0</v>
      </c>
      <c r="R39" s="4">
        <f>SUMIFS(Transactions_History!$G$6:$G$1355, Transactions_History!$C$6:$C$1355, "Acquire", Transactions_History!$I$6:$I$1355, Portfolio_History!$F39, Transactions_History!$H$6:$H$1355, "&lt;="&amp;YEAR(Portfolio_History!R$1))-
SUMIFS(Transactions_History!$G$6:$G$1355, Transactions_History!$C$6:$C$1355, "Redeem", Transactions_History!$I$6:$I$1355, Portfolio_History!$F39, Transactions_History!$H$6:$H$1355, "&lt;="&amp;YEAR(Portfolio_History!R$1))</f>
        <v>0</v>
      </c>
      <c r="S39" s="4">
        <f>SUMIFS(Transactions_History!$G$6:$G$1355, Transactions_History!$C$6:$C$1355, "Acquire", Transactions_History!$I$6:$I$1355, Portfolio_History!$F39, Transactions_History!$H$6:$H$1355, "&lt;="&amp;YEAR(Portfolio_History!S$1))-
SUMIFS(Transactions_History!$G$6:$G$1355, Transactions_History!$C$6:$C$1355, "Redeem", Transactions_History!$I$6:$I$1355, Portfolio_History!$F39, Transactions_History!$H$6:$H$1355, "&lt;="&amp;YEAR(Portfolio_History!S$1))</f>
        <v>0</v>
      </c>
      <c r="T39" s="4">
        <f>SUMIFS(Transactions_History!$G$6:$G$1355, Transactions_History!$C$6:$C$1355, "Acquire", Transactions_History!$I$6:$I$1355, Portfolio_History!$F39, Transactions_History!$H$6:$H$1355, "&lt;="&amp;YEAR(Portfolio_History!T$1))-
SUMIFS(Transactions_History!$G$6:$G$1355, Transactions_History!$C$6:$C$1355, "Redeem", Transactions_History!$I$6:$I$1355, Portfolio_History!$F39, Transactions_History!$H$6:$H$1355, "&lt;="&amp;YEAR(Portfolio_History!T$1))</f>
        <v>0</v>
      </c>
      <c r="U39" s="4">
        <f>SUMIFS(Transactions_History!$G$6:$G$1355, Transactions_History!$C$6:$C$1355, "Acquire", Transactions_History!$I$6:$I$1355, Portfolio_History!$F39, Transactions_History!$H$6:$H$1355, "&lt;="&amp;YEAR(Portfolio_History!U$1))-
SUMIFS(Transactions_History!$G$6:$G$1355, Transactions_History!$C$6:$C$1355, "Redeem", Transactions_History!$I$6:$I$1355, Portfolio_History!$F39, Transactions_History!$H$6:$H$1355, "&lt;="&amp;YEAR(Portfolio_History!U$1))</f>
        <v>0</v>
      </c>
      <c r="V39" s="4">
        <f>SUMIFS(Transactions_History!$G$6:$G$1355, Transactions_History!$C$6:$C$1355, "Acquire", Transactions_History!$I$6:$I$1355, Portfolio_History!$F39, Transactions_History!$H$6:$H$1355, "&lt;="&amp;YEAR(Portfolio_History!V$1))-
SUMIFS(Transactions_History!$G$6:$G$1355, Transactions_History!$C$6:$C$1355, "Redeem", Transactions_History!$I$6:$I$1355, Portfolio_History!$F39, Transactions_History!$H$6:$H$1355, "&lt;="&amp;YEAR(Portfolio_History!V$1))</f>
        <v>0</v>
      </c>
      <c r="W39" s="4">
        <f>SUMIFS(Transactions_History!$G$6:$G$1355, Transactions_History!$C$6:$C$1355, "Acquire", Transactions_History!$I$6:$I$1355, Portfolio_History!$F39, Transactions_History!$H$6:$H$1355, "&lt;="&amp;YEAR(Portfolio_History!W$1))-
SUMIFS(Transactions_History!$G$6:$G$1355, Transactions_History!$C$6:$C$1355, "Redeem", Transactions_History!$I$6:$I$1355, Portfolio_History!$F39, Transactions_History!$H$6:$H$1355, "&lt;="&amp;YEAR(Portfolio_History!W$1))</f>
        <v>0</v>
      </c>
      <c r="X39" s="4">
        <f>SUMIFS(Transactions_History!$G$6:$G$1355, Transactions_History!$C$6:$C$1355, "Acquire", Transactions_History!$I$6:$I$1355, Portfolio_History!$F39, Transactions_History!$H$6:$H$1355, "&lt;="&amp;YEAR(Portfolio_History!X$1))-
SUMIFS(Transactions_History!$G$6:$G$1355, Transactions_History!$C$6:$C$1355, "Redeem", Transactions_History!$I$6:$I$1355, Portfolio_History!$F39, Transactions_History!$H$6:$H$1355, "&lt;="&amp;YEAR(Portfolio_History!X$1))</f>
        <v>0</v>
      </c>
      <c r="Y39" s="4">
        <f>SUMIFS(Transactions_History!$G$6:$G$1355, Transactions_History!$C$6:$C$1355, "Acquire", Transactions_History!$I$6:$I$1355, Portfolio_History!$F39, Transactions_History!$H$6:$H$1355, "&lt;="&amp;YEAR(Portfolio_History!Y$1))-
SUMIFS(Transactions_History!$G$6:$G$1355, Transactions_History!$C$6:$C$1355, "Redeem", Transactions_History!$I$6:$I$1355, Portfolio_History!$F39, Transactions_History!$H$6:$H$1355, "&lt;="&amp;YEAR(Portfolio_History!Y$1))</f>
        <v>0</v>
      </c>
    </row>
    <row r="40" spans="1:25" x14ac:dyDescent="0.35">
      <c r="A40" s="172" t="s">
        <v>34</v>
      </c>
      <c r="B40" s="172">
        <v>4</v>
      </c>
      <c r="C40" s="172">
        <v>2023</v>
      </c>
      <c r="D40" s="173">
        <v>44835</v>
      </c>
      <c r="E40" s="63">
        <v>2022</v>
      </c>
      <c r="F40" s="170" t="str">
        <f t="shared" si="1"/>
        <v>SI certificates_4_2023</v>
      </c>
      <c r="G40" s="4">
        <f>SUMIFS(Transactions_History!$G$6:$G$1355, Transactions_History!$C$6:$C$1355, "Acquire", Transactions_History!$I$6:$I$1355, Portfolio_History!$F40, Transactions_History!$H$6:$H$1355, "&lt;="&amp;YEAR(Portfolio_History!G$1))-
SUMIFS(Transactions_History!$G$6:$G$1355, Transactions_History!$C$6:$C$1355, "Redeem", Transactions_History!$I$6:$I$1355, Portfolio_History!$F40, Transactions_History!$H$6:$H$1355, "&lt;="&amp;YEAR(Portfolio_History!G$1))</f>
        <v>72467687</v>
      </c>
      <c r="H40" s="4">
        <f>SUMIFS(Transactions_History!$G$6:$G$1355, Transactions_History!$C$6:$C$1355, "Acquire", Transactions_History!$I$6:$I$1355, Portfolio_History!$F40, Transactions_History!$H$6:$H$1355, "&lt;="&amp;YEAR(Portfolio_History!H$1))-
SUMIFS(Transactions_History!$G$6:$G$1355, Transactions_History!$C$6:$C$1355, "Redeem", Transactions_History!$I$6:$I$1355, Portfolio_History!$F40, Transactions_History!$H$6:$H$1355, "&lt;="&amp;YEAR(Portfolio_History!H$1))</f>
        <v>0</v>
      </c>
      <c r="I40" s="4">
        <f>SUMIFS(Transactions_History!$G$6:$G$1355, Transactions_History!$C$6:$C$1355, "Acquire", Transactions_History!$I$6:$I$1355, Portfolio_History!$F40, Transactions_History!$H$6:$H$1355, "&lt;="&amp;YEAR(Portfolio_History!I$1))-
SUMIFS(Transactions_History!$G$6:$G$1355, Transactions_History!$C$6:$C$1355, "Redeem", Transactions_History!$I$6:$I$1355, Portfolio_History!$F40, Transactions_History!$H$6:$H$1355, "&lt;="&amp;YEAR(Portfolio_History!I$1))</f>
        <v>0</v>
      </c>
      <c r="J40" s="4">
        <f>SUMIFS(Transactions_History!$G$6:$G$1355, Transactions_History!$C$6:$C$1355, "Acquire", Transactions_History!$I$6:$I$1355, Portfolio_History!$F40, Transactions_History!$H$6:$H$1355, "&lt;="&amp;YEAR(Portfolio_History!J$1))-
SUMIFS(Transactions_History!$G$6:$G$1355, Transactions_History!$C$6:$C$1355, "Redeem", Transactions_History!$I$6:$I$1355, Portfolio_History!$F40, Transactions_History!$H$6:$H$1355, "&lt;="&amp;YEAR(Portfolio_History!J$1))</f>
        <v>0</v>
      </c>
      <c r="K40" s="4">
        <f>SUMIFS(Transactions_History!$G$6:$G$1355, Transactions_History!$C$6:$C$1355, "Acquire", Transactions_History!$I$6:$I$1355, Portfolio_History!$F40, Transactions_History!$H$6:$H$1355, "&lt;="&amp;YEAR(Portfolio_History!K$1))-
SUMIFS(Transactions_History!$G$6:$G$1355, Transactions_History!$C$6:$C$1355, "Redeem", Transactions_History!$I$6:$I$1355, Portfolio_History!$F40, Transactions_History!$H$6:$H$1355, "&lt;="&amp;YEAR(Portfolio_History!K$1))</f>
        <v>0</v>
      </c>
      <c r="L40" s="4">
        <f>SUMIFS(Transactions_History!$G$6:$G$1355, Transactions_History!$C$6:$C$1355, "Acquire", Transactions_History!$I$6:$I$1355, Portfolio_History!$F40, Transactions_History!$H$6:$H$1355, "&lt;="&amp;YEAR(Portfolio_History!L$1))-
SUMIFS(Transactions_History!$G$6:$G$1355, Transactions_History!$C$6:$C$1355, "Redeem", Transactions_History!$I$6:$I$1355, Portfolio_History!$F40, Transactions_History!$H$6:$H$1355, "&lt;="&amp;YEAR(Portfolio_History!L$1))</f>
        <v>0</v>
      </c>
      <c r="M40" s="4">
        <f>SUMIFS(Transactions_History!$G$6:$G$1355, Transactions_History!$C$6:$C$1355, "Acquire", Transactions_History!$I$6:$I$1355, Portfolio_History!$F40, Transactions_History!$H$6:$H$1355, "&lt;="&amp;YEAR(Portfolio_History!M$1))-
SUMIFS(Transactions_History!$G$6:$G$1355, Transactions_History!$C$6:$C$1355, "Redeem", Transactions_History!$I$6:$I$1355, Portfolio_History!$F40, Transactions_History!$H$6:$H$1355, "&lt;="&amp;YEAR(Portfolio_History!M$1))</f>
        <v>0</v>
      </c>
      <c r="N40" s="4">
        <f>SUMIFS(Transactions_History!$G$6:$G$1355, Transactions_History!$C$6:$C$1355, "Acquire", Transactions_History!$I$6:$I$1355, Portfolio_History!$F40, Transactions_History!$H$6:$H$1355, "&lt;="&amp;YEAR(Portfolio_History!N$1))-
SUMIFS(Transactions_History!$G$6:$G$1355, Transactions_History!$C$6:$C$1355, "Redeem", Transactions_History!$I$6:$I$1355, Portfolio_History!$F40, Transactions_History!$H$6:$H$1355, "&lt;="&amp;YEAR(Portfolio_History!N$1))</f>
        <v>0</v>
      </c>
      <c r="O40" s="4">
        <f>SUMIFS(Transactions_History!$G$6:$G$1355, Transactions_History!$C$6:$C$1355, "Acquire", Transactions_History!$I$6:$I$1355, Portfolio_History!$F40, Transactions_History!$H$6:$H$1355, "&lt;="&amp;YEAR(Portfolio_History!O$1))-
SUMIFS(Transactions_History!$G$6:$G$1355, Transactions_History!$C$6:$C$1355, "Redeem", Transactions_History!$I$6:$I$1355, Portfolio_History!$F40, Transactions_History!$H$6:$H$1355, "&lt;="&amp;YEAR(Portfolio_History!O$1))</f>
        <v>0</v>
      </c>
      <c r="P40" s="4">
        <f>SUMIFS(Transactions_History!$G$6:$G$1355, Transactions_History!$C$6:$C$1355, "Acquire", Transactions_History!$I$6:$I$1355, Portfolio_History!$F40, Transactions_History!$H$6:$H$1355, "&lt;="&amp;YEAR(Portfolio_History!P$1))-
SUMIFS(Transactions_History!$G$6:$G$1355, Transactions_History!$C$6:$C$1355, "Redeem", Transactions_History!$I$6:$I$1355, Portfolio_History!$F40, Transactions_History!$H$6:$H$1355, "&lt;="&amp;YEAR(Portfolio_History!P$1))</f>
        <v>0</v>
      </c>
      <c r="Q40" s="4">
        <f>SUMIFS(Transactions_History!$G$6:$G$1355, Transactions_History!$C$6:$C$1355, "Acquire", Transactions_History!$I$6:$I$1355, Portfolio_History!$F40, Transactions_History!$H$6:$H$1355, "&lt;="&amp;YEAR(Portfolio_History!Q$1))-
SUMIFS(Transactions_History!$G$6:$G$1355, Transactions_History!$C$6:$C$1355, "Redeem", Transactions_History!$I$6:$I$1355, Portfolio_History!$F40, Transactions_History!$H$6:$H$1355, "&lt;="&amp;YEAR(Portfolio_History!Q$1))</f>
        <v>0</v>
      </c>
      <c r="R40" s="4">
        <f>SUMIFS(Transactions_History!$G$6:$G$1355, Transactions_History!$C$6:$C$1355, "Acquire", Transactions_History!$I$6:$I$1355, Portfolio_History!$F40, Transactions_History!$H$6:$H$1355, "&lt;="&amp;YEAR(Portfolio_History!R$1))-
SUMIFS(Transactions_History!$G$6:$G$1355, Transactions_History!$C$6:$C$1355, "Redeem", Transactions_History!$I$6:$I$1355, Portfolio_History!$F40, Transactions_History!$H$6:$H$1355, "&lt;="&amp;YEAR(Portfolio_History!R$1))</f>
        <v>0</v>
      </c>
      <c r="S40" s="4">
        <f>SUMIFS(Transactions_History!$G$6:$G$1355, Transactions_History!$C$6:$C$1355, "Acquire", Transactions_History!$I$6:$I$1355, Portfolio_History!$F40, Transactions_History!$H$6:$H$1355, "&lt;="&amp;YEAR(Portfolio_History!S$1))-
SUMIFS(Transactions_History!$G$6:$G$1355, Transactions_History!$C$6:$C$1355, "Redeem", Transactions_History!$I$6:$I$1355, Portfolio_History!$F40, Transactions_History!$H$6:$H$1355, "&lt;="&amp;YEAR(Portfolio_History!S$1))</f>
        <v>0</v>
      </c>
      <c r="T40" s="4">
        <f>SUMIFS(Transactions_History!$G$6:$G$1355, Transactions_History!$C$6:$C$1355, "Acquire", Transactions_History!$I$6:$I$1355, Portfolio_History!$F40, Transactions_History!$H$6:$H$1355, "&lt;="&amp;YEAR(Portfolio_History!T$1))-
SUMIFS(Transactions_History!$G$6:$G$1355, Transactions_History!$C$6:$C$1355, "Redeem", Transactions_History!$I$6:$I$1355, Portfolio_History!$F40, Transactions_History!$H$6:$H$1355, "&lt;="&amp;YEAR(Portfolio_History!T$1))</f>
        <v>0</v>
      </c>
      <c r="U40" s="4">
        <f>SUMIFS(Transactions_History!$G$6:$G$1355, Transactions_History!$C$6:$C$1355, "Acquire", Transactions_History!$I$6:$I$1355, Portfolio_History!$F40, Transactions_History!$H$6:$H$1355, "&lt;="&amp;YEAR(Portfolio_History!U$1))-
SUMIFS(Transactions_History!$G$6:$G$1355, Transactions_History!$C$6:$C$1355, "Redeem", Transactions_History!$I$6:$I$1355, Portfolio_History!$F40, Transactions_History!$H$6:$H$1355, "&lt;="&amp;YEAR(Portfolio_History!U$1))</f>
        <v>0</v>
      </c>
      <c r="V40" s="4">
        <f>SUMIFS(Transactions_History!$G$6:$G$1355, Transactions_History!$C$6:$C$1355, "Acquire", Transactions_History!$I$6:$I$1355, Portfolio_History!$F40, Transactions_History!$H$6:$H$1355, "&lt;="&amp;YEAR(Portfolio_History!V$1))-
SUMIFS(Transactions_History!$G$6:$G$1355, Transactions_History!$C$6:$C$1355, "Redeem", Transactions_History!$I$6:$I$1355, Portfolio_History!$F40, Transactions_History!$H$6:$H$1355, "&lt;="&amp;YEAR(Portfolio_History!V$1))</f>
        <v>0</v>
      </c>
      <c r="W40" s="4">
        <f>SUMIFS(Transactions_History!$G$6:$G$1355, Transactions_History!$C$6:$C$1355, "Acquire", Transactions_History!$I$6:$I$1355, Portfolio_History!$F40, Transactions_History!$H$6:$H$1355, "&lt;="&amp;YEAR(Portfolio_History!W$1))-
SUMIFS(Transactions_History!$G$6:$G$1355, Transactions_History!$C$6:$C$1355, "Redeem", Transactions_History!$I$6:$I$1355, Portfolio_History!$F40, Transactions_History!$H$6:$H$1355, "&lt;="&amp;YEAR(Portfolio_History!W$1))</f>
        <v>0</v>
      </c>
      <c r="X40" s="4">
        <f>SUMIFS(Transactions_History!$G$6:$G$1355, Transactions_History!$C$6:$C$1355, "Acquire", Transactions_History!$I$6:$I$1355, Portfolio_History!$F40, Transactions_History!$H$6:$H$1355, "&lt;="&amp;YEAR(Portfolio_History!X$1))-
SUMIFS(Transactions_History!$G$6:$G$1355, Transactions_History!$C$6:$C$1355, "Redeem", Transactions_History!$I$6:$I$1355, Portfolio_History!$F40, Transactions_History!$H$6:$H$1355, "&lt;="&amp;YEAR(Portfolio_History!X$1))</f>
        <v>0</v>
      </c>
      <c r="Y40" s="4">
        <f>SUMIFS(Transactions_History!$G$6:$G$1355, Transactions_History!$C$6:$C$1355, "Acquire", Transactions_History!$I$6:$I$1355, Portfolio_History!$F40, Transactions_History!$H$6:$H$1355, "&lt;="&amp;YEAR(Portfolio_History!Y$1))-
SUMIFS(Transactions_History!$G$6:$G$1355, Transactions_History!$C$6:$C$1355, "Redeem", Transactions_History!$I$6:$I$1355, Portfolio_History!$F40, Transactions_History!$H$6:$H$1355, "&lt;="&amp;YEAR(Portfolio_History!Y$1))</f>
        <v>0</v>
      </c>
    </row>
    <row r="41" spans="1:25" x14ac:dyDescent="0.35">
      <c r="A41" s="172" t="s">
        <v>34</v>
      </c>
      <c r="B41" s="172">
        <v>4.25</v>
      </c>
      <c r="C41" s="172">
        <v>2023</v>
      </c>
      <c r="D41" s="173">
        <v>44866</v>
      </c>
      <c r="E41" s="63">
        <v>2022</v>
      </c>
      <c r="F41" s="170" t="str">
        <f t="shared" si="1"/>
        <v>SI certificates_4.25_2023</v>
      </c>
      <c r="G41" s="4">
        <f>SUMIFS(Transactions_History!$G$6:$G$1355, Transactions_History!$C$6:$C$1355, "Acquire", Transactions_History!$I$6:$I$1355, Portfolio_History!$F41, Transactions_History!$H$6:$H$1355, "&lt;="&amp;YEAR(Portfolio_History!G$1))-
SUMIFS(Transactions_History!$G$6:$G$1355, Transactions_History!$C$6:$C$1355, "Redeem", Transactions_History!$I$6:$I$1355, Portfolio_History!$F41, Transactions_History!$H$6:$H$1355, "&lt;="&amp;YEAR(Portfolio_History!G$1))</f>
        <v>81696507</v>
      </c>
      <c r="H41" s="4">
        <f>SUMIFS(Transactions_History!$G$6:$G$1355, Transactions_History!$C$6:$C$1355, "Acquire", Transactions_History!$I$6:$I$1355, Portfolio_History!$F41, Transactions_History!$H$6:$H$1355, "&lt;="&amp;YEAR(Portfolio_History!H$1))-
SUMIFS(Transactions_History!$G$6:$G$1355, Transactions_History!$C$6:$C$1355, "Redeem", Transactions_History!$I$6:$I$1355, Portfolio_History!$F41, Transactions_History!$H$6:$H$1355, "&lt;="&amp;YEAR(Portfolio_History!H$1))</f>
        <v>0</v>
      </c>
      <c r="I41" s="4">
        <f>SUMIFS(Transactions_History!$G$6:$G$1355, Transactions_History!$C$6:$C$1355, "Acquire", Transactions_History!$I$6:$I$1355, Portfolio_History!$F41, Transactions_History!$H$6:$H$1355, "&lt;="&amp;YEAR(Portfolio_History!I$1))-
SUMIFS(Transactions_History!$G$6:$G$1355, Transactions_History!$C$6:$C$1355, "Redeem", Transactions_History!$I$6:$I$1355, Portfolio_History!$F41, Transactions_History!$H$6:$H$1355, "&lt;="&amp;YEAR(Portfolio_History!I$1))</f>
        <v>0</v>
      </c>
      <c r="J41" s="4">
        <f>SUMIFS(Transactions_History!$G$6:$G$1355, Transactions_History!$C$6:$C$1355, "Acquire", Transactions_History!$I$6:$I$1355, Portfolio_History!$F41, Transactions_History!$H$6:$H$1355, "&lt;="&amp;YEAR(Portfolio_History!J$1))-
SUMIFS(Transactions_History!$G$6:$G$1355, Transactions_History!$C$6:$C$1355, "Redeem", Transactions_History!$I$6:$I$1355, Portfolio_History!$F41, Transactions_History!$H$6:$H$1355, "&lt;="&amp;YEAR(Portfolio_History!J$1))</f>
        <v>0</v>
      </c>
      <c r="K41" s="4">
        <f>SUMIFS(Transactions_History!$G$6:$G$1355, Transactions_History!$C$6:$C$1355, "Acquire", Transactions_History!$I$6:$I$1355, Portfolio_History!$F41, Transactions_History!$H$6:$H$1355, "&lt;="&amp;YEAR(Portfolio_History!K$1))-
SUMIFS(Transactions_History!$G$6:$G$1355, Transactions_History!$C$6:$C$1355, "Redeem", Transactions_History!$I$6:$I$1355, Portfolio_History!$F41, Transactions_History!$H$6:$H$1355, "&lt;="&amp;YEAR(Portfolio_History!K$1))</f>
        <v>0</v>
      </c>
      <c r="L41" s="4">
        <f>SUMIFS(Transactions_History!$G$6:$G$1355, Transactions_History!$C$6:$C$1355, "Acquire", Transactions_History!$I$6:$I$1355, Portfolio_History!$F41, Transactions_History!$H$6:$H$1355, "&lt;="&amp;YEAR(Portfolio_History!L$1))-
SUMIFS(Transactions_History!$G$6:$G$1355, Transactions_History!$C$6:$C$1355, "Redeem", Transactions_History!$I$6:$I$1355, Portfolio_History!$F41, Transactions_History!$H$6:$H$1355, "&lt;="&amp;YEAR(Portfolio_History!L$1))</f>
        <v>0</v>
      </c>
      <c r="M41" s="4">
        <f>SUMIFS(Transactions_History!$G$6:$G$1355, Transactions_History!$C$6:$C$1355, "Acquire", Transactions_History!$I$6:$I$1355, Portfolio_History!$F41, Transactions_History!$H$6:$H$1355, "&lt;="&amp;YEAR(Portfolio_History!M$1))-
SUMIFS(Transactions_History!$G$6:$G$1355, Transactions_History!$C$6:$C$1355, "Redeem", Transactions_History!$I$6:$I$1355, Portfolio_History!$F41, Transactions_History!$H$6:$H$1355, "&lt;="&amp;YEAR(Portfolio_History!M$1))</f>
        <v>0</v>
      </c>
      <c r="N41" s="4">
        <f>SUMIFS(Transactions_History!$G$6:$G$1355, Transactions_History!$C$6:$C$1355, "Acquire", Transactions_History!$I$6:$I$1355, Portfolio_History!$F41, Transactions_History!$H$6:$H$1355, "&lt;="&amp;YEAR(Portfolio_History!N$1))-
SUMIFS(Transactions_History!$G$6:$G$1355, Transactions_History!$C$6:$C$1355, "Redeem", Transactions_History!$I$6:$I$1355, Portfolio_History!$F41, Transactions_History!$H$6:$H$1355, "&lt;="&amp;YEAR(Portfolio_History!N$1))</f>
        <v>0</v>
      </c>
      <c r="O41" s="4">
        <f>SUMIFS(Transactions_History!$G$6:$G$1355, Transactions_History!$C$6:$C$1355, "Acquire", Transactions_History!$I$6:$I$1355, Portfolio_History!$F41, Transactions_History!$H$6:$H$1355, "&lt;="&amp;YEAR(Portfolio_History!O$1))-
SUMIFS(Transactions_History!$G$6:$G$1355, Transactions_History!$C$6:$C$1355, "Redeem", Transactions_History!$I$6:$I$1355, Portfolio_History!$F41, Transactions_History!$H$6:$H$1355, "&lt;="&amp;YEAR(Portfolio_History!O$1))</f>
        <v>0</v>
      </c>
      <c r="P41" s="4">
        <f>SUMIFS(Transactions_History!$G$6:$G$1355, Transactions_History!$C$6:$C$1355, "Acquire", Transactions_History!$I$6:$I$1355, Portfolio_History!$F41, Transactions_History!$H$6:$H$1355, "&lt;="&amp;YEAR(Portfolio_History!P$1))-
SUMIFS(Transactions_History!$G$6:$G$1355, Transactions_History!$C$6:$C$1355, "Redeem", Transactions_History!$I$6:$I$1355, Portfolio_History!$F41, Transactions_History!$H$6:$H$1355, "&lt;="&amp;YEAR(Portfolio_History!P$1))</f>
        <v>0</v>
      </c>
      <c r="Q41" s="4">
        <f>SUMIFS(Transactions_History!$G$6:$G$1355, Transactions_History!$C$6:$C$1355, "Acquire", Transactions_History!$I$6:$I$1355, Portfolio_History!$F41, Transactions_History!$H$6:$H$1355, "&lt;="&amp;YEAR(Portfolio_History!Q$1))-
SUMIFS(Transactions_History!$G$6:$G$1355, Transactions_History!$C$6:$C$1355, "Redeem", Transactions_History!$I$6:$I$1355, Portfolio_History!$F41, Transactions_History!$H$6:$H$1355, "&lt;="&amp;YEAR(Portfolio_History!Q$1))</f>
        <v>0</v>
      </c>
      <c r="R41" s="4">
        <f>SUMIFS(Transactions_History!$G$6:$G$1355, Transactions_History!$C$6:$C$1355, "Acquire", Transactions_History!$I$6:$I$1355, Portfolio_History!$F41, Transactions_History!$H$6:$H$1355, "&lt;="&amp;YEAR(Portfolio_History!R$1))-
SUMIFS(Transactions_History!$G$6:$G$1355, Transactions_History!$C$6:$C$1355, "Redeem", Transactions_History!$I$6:$I$1355, Portfolio_History!$F41, Transactions_History!$H$6:$H$1355, "&lt;="&amp;YEAR(Portfolio_History!R$1))</f>
        <v>0</v>
      </c>
      <c r="S41" s="4">
        <f>SUMIFS(Transactions_History!$G$6:$G$1355, Transactions_History!$C$6:$C$1355, "Acquire", Transactions_History!$I$6:$I$1355, Portfolio_History!$F41, Transactions_History!$H$6:$H$1355, "&lt;="&amp;YEAR(Portfolio_History!S$1))-
SUMIFS(Transactions_History!$G$6:$G$1355, Transactions_History!$C$6:$C$1355, "Redeem", Transactions_History!$I$6:$I$1355, Portfolio_History!$F41, Transactions_History!$H$6:$H$1355, "&lt;="&amp;YEAR(Portfolio_History!S$1))</f>
        <v>0</v>
      </c>
      <c r="T41" s="4">
        <f>SUMIFS(Transactions_History!$G$6:$G$1355, Transactions_History!$C$6:$C$1355, "Acquire", Transactions_History!$I$6:$I$1355, Portfolio_History!$F41, Transactions_History!$H$6:$H$1355, "&lt;="&amp;YEAR(Portfolio_History!T$1))-
SUMIFS(Transactions_History!$G$6:$G$1355, Transactions_History!$C$6:$C$1355, "Redeem", Transactions_History!$I$6:$I$1355, Portfolio_History!$F41, Transactions_History!$H$6:$H$1355, "&lt;="&amp;YEAR(Portfolio_History!T$1))</f>
        <v>0</v>
      </c>
      <c r="U41" s="4">
        <f>SUMIFS(Transactions_History!$G$6:$G$1355, Transactions_History!$C$6:$C$1355, "Acquire", Transactions_History!$I$6:$I$1355, Portfolio_History!$F41, Transactions_History!$H$6:$H$1355, "&lt;="&amp;YEAR(Portfolio_History!U$1))-
SUMIFS(Transactions_History!$G$6:$G$1355, Transactions_History!$C$6:$C$1355, "Redeem", Transactions_History!$I$6:$I$1355, Portfolio_History!$F41, Transactions_History!$H$6:$H$1355, "&lt;="&amp;YEAR(Portfolio_History!U$1))</f>
        <v>0</v>
      </c>
      <c r="V41" s="4">
        <f>SUMIFS(Transactions_History!$G$6:$G$1355, Transactions_History!$C$6:$C$1355, "Acquire", Transactions_History!$I$6:$I$1355, Portfolio_History!$F41, Transactions_History!$H$6:$H$1355, "&lt;="&amp;YEAR(Portfolio_History!V$1))-
SUMIFS(Transactions_History!$G$6:$G$1355, Transactions_History!$C$6:$C$1355, "Redeem", Transactions_History!$I$6:$I$1355, Portfolio_History!$F41, Transactions_History!$H$6:$H$1355, "&lt;="&amp;YEAR(Portfolio_History!V$1))</f>
        <v>0</v>
      </c>
      <c r="W41" s="4">
        <f>SUMIFS(Transactions_History!$G$6:$G$1355, Transactions_History!$C$6:$C$1355, "Acquire", Transactions_History!$I$6:$I$1355, Portfolio_History!$F41, Transactions_History!$H$6:$H$1355, "&lt;="&amp;YEAR(Portfolio_History!W$1))-
SUMIFS(Transactions_History!$G$6:$G$1355, Transactions_History!$C$6:$C$1355, "Redeem", Transactions_History!$I$6:$I$1355, Portfolio_History!$F41, Transactions_History!$H$6:$H$1355, "&lt;="&amp;YEAR(Portfolio_History!W$1))</f>
        <v>0</v>
      </c>
      <c r="X41" s="4">
        <f>SUMIFS(Transactions_History!$G$6:$G$1355, Transactions_History!$C$6:$C$1355, "Acquire", Transactions_History!$I$6:$I$1355, Portfolio_History!$F41, Transactions_History!$H$6:$H$1355, "&lt;="&amp;YEAR(Portfolio_History!X$1))-
SUMIFS(Transactions_History!$G$6:$G$1355, Transactions_History!$C$6:$C$1355, "Redeem", Transactions_History!$I$6:$I$1355, Portfolio_History!$F41, Transactions_History!$H$6:$H$1355, "&lt;="&amp;YEAR(Portfolio_History!X$1))</f>
        <v>0</v>
      </c>
      <c r="Y41" s="4">
        <f>SUMIFS(Transactions_History!$G$6:$G$1355, Transactions_History!$C$6:$C$1355, "Acquire", Transactions_History!$I$6:$I$1355, Portfolio_History!$F41, Transactions_History!$H$6:$H$1355, "&lt;="&amp;YEAR(Portfolio_History!Y$1))-
SUMIFS(Transactions_History!$G$6:$G$1355, Transactions_History!$C$6:$C$1355, "Redeem", Transactions_History!$I$6:$I$1355, Portfolio_History!$F41, Transactions_History!$H$6:$H$1355, "&lt;="&amp;YEAR(Portfolio_History!Y$1))</f>
        <v>0</v>
      </c>
    </row>
    <row r="42" spans="1:25" x14ac:dyDescent="0.35">
      <c r="A42" s="172" t="s">
        <v>34</v>
      </c>
      <c r="B42" s="172">
        <v>3.875</v>
      </c>
      <c r="C42" s="172">
        <v>2023</v>
      </c>
      <c r="D42" s="173">
        <v>44896</v>
      </c>
      <c r="E42" s="63">
        <v>2022</v>
      </c>
      <c r="F42" s="170" t="str">
        <f t="shared" si="1"/>
        <v>SI certificates_3.875_2023</v>
      </c>
      <c r="G42" s="4">
        <f>SUMIFS(Transactions_History!$G$6:$G$1355, Transactions_History!$C$6:$C$1355, "Acquire", Transactions_History!$I$6:$I$1355, Portfolio_History!$F42, Transactions_History!$H$6:$H$1355, "&lt;="&amp;YEAR(Portfolio_History!G$1))-
SUMIFS(Transactions_History!$G$6:$G$1355, Transactions_History!$C$6:$C$1355, "Redeem", Transactions_History!$I$6:$I$1355, Portfolio_History!$F42, Transactions_History!$H$6:$H$1355, "&lt;="&amp;YEAR(Portfolio_History!G$1))</f>
        <v>54125901</v>
      </c>
      <c r="H42" s="4">
        <f>SUMIFS(Transactions_History!$G$6:$G$1355, Transactions_History!$C$6:$C$1355, "Acquire", Transactions_History!$I$6:$I$1355, Portfolio_History!$F42, Transactions_History!$H$6:$H$1355, "&lt;="&amp;YEAR(Portfolio_History!H$1))-
SUMIFS(Transactions_History!$G$6:$G$1355, Transactions_History!$C$6:$C$1355, "Redeem", Transactions_History!$I$6:$I$1355, Portfolio_History!$F42, Transactions_History!$H$6:$H$1355, "&lt;="&amp;YEAR(Portfolio_History!H$1))</f>
        <v>0</v>
      </c>
      <c r="I42" s="4">
        <f>SUMIFS(Transactions_History!$G$6:$G$1355, Transactions_History!$C$6:$C$1355, "Acquire", Transactions_History!$I$6:$I$1355, Portfolio_History!$F42, Transactions_History!$H$6:$H$1355, "&lt;="&amp;YEAR(Portfolio_History!I$1))-
SUMIFS(Transactions_History!$G$6:$G$1355, Transactions_History!$C$6:$C$1355, "Redeem", Transactions_History!$I$6:$I$1355, Portfolio_History!$F42, Transactions_History!$H$6:$H$1355, "&lt;="&amp;YEAR(Portfolio_History!I$1))</f>
        <v>0</v>
      </c>
      <c r="J42" s="4">
        <f>SUMIFS(Transactions_History!$G$6:$G$1355, Transactions_History!$C$6:$C$1355, "Acquire", Transactions_History!$I$6:$I$1355, Portfolio_History!$F42, Transactions_History!$H$6:$H$1355, "&lt;="&amp;YEAR(Portfolio_History!J$1))-
SUMIFS(Transactions_History!$G$6:$G$1355, Transactions_History!$C$6:$C$1355, "Redeem", Transactions_History!$I$6:$I$1355, Portfolio_History!$F42, Transactions_History!$H$6:$H$1355, "&lt;="&amp;YEAR(Portfolio_History!J$1))</f>
        <v>0</v>
      </c>
      <c r="K42" s="4">
        <f>SUMIFS(Transactions_History!$G$6:$G$1355, Transactions_History!$C$6:$C$1355, "Acquire", Transactions_History!$I$6:$I$1355, Portfolio_History!$F42, Transactions_History!$H$6:$H$1355, "&lt;="&amp;YEAR(Portfolio_History!K$1))-
SUMIFS(Transactions_History!$G$6:$G$1355, Transactions_History!$C$6:$C$1355, "Redeem", Transactions_History!$I$6:$I$1355, Portfolio_History!$F42, Transactions_History!$H$6:$H$1355, "&lt;="&amp;YEAR(Portfolio_History!K$1))</f>
        <v>0</v>
      </c>
      <c r="L42" s="4">
        <f>SUMIFS(Transactions_History!$G$6:$G$1355, Transactions_History!$C$6:$C$1355, "Acquire", Transactions_History!$I$6:$I$1355, Portfolio_History!$F42, Transactions_History!$H$6:$H$1355, "&lt;="&amp;YEAR(Portfolio_History!L$1))-
SUMIFS(Transactions_History!$G$6:$G$1355, Transactions_History!$C$6:$C$1355, "Redeem", Transactions_History!$I$6:$I$1355, Portfolio_History!$F42, Transactions_History!$H$6:$H$1355, "&lt;="&amp;YEAR(Portfolio_History!L$1))</f>
        <v>0</v>
      </c>
      <c r="M42" s="4">
        <f>SUMIFS(Transactions_History!$G$6:$G$1355, Transactions_History!$C$6:$C$1355, "Acquire", Transactions_History!$I$6:$I$1355, Portfolio_History!$F42, Transactions_History!$H$6:$H$1355, "&lt;="&amp;YEAR(Portfolio_History!M$1))-
SUMIFS(Transactions_History!$G$6:$G$1355, Transactions_History!$C$6:$C$1355, "Redeem", Transactions_History!$I$6:$I$1355, Portfolio_History!$F42, Transactions_History!$H$6:$H$1355, "&lt;="&amp;YEAR(Portfolio_History!M$1))</f>
        <v>0</v>
      </c>
      <c r="N42" s="4">
        <f>SUMIFS(Transactions_History!$G$6:$G$1355, Transactions_History!$C$6:$C$1355, "Acquire", Transactions_History!$I$6:$I$1355, Portfolio_History!$F42, Transactions_History!$H$6:$H$1355, "&lt;="&amp;YEAR(Portfolio_History!N$1))-
SUMIFS(Transactions_History!$G$6:$G$1355, Transactions_History!$C$6:$C$1355, "Redeem", Transactions_History!$I$6:$I$1355, Portfolio_History!$F42, Transactions_History!$H$6:$H$1355, "&lt;="&amp;YEAR(Portfolio_History!N$1))</f>
        <v>0</v>
      </c>
      <c r="O42" s="4">
        <f>SUMIFS(Transactions_History!$G$6:$G$1355, Transactions_History!$C$6:$C$1355, "Acquire", Transactions_History!$I$6:$I$1355, Portfolio_History!$F42, Transactions_History!$H$6:$H$1355, "&lt;="&amp;YEAR(Portfolio_History!O$1))-
SUMIFS(Transactions_History!$G$6:$G$1355, Transactions_History!$C$6:$C$1355, "Redeem", Transactions_History!$I$6:$I$1355, Portfolio_History!$F42, Transactions_History!$H$6:$H$1355, "&lt;="&amp;YEAR(Portfolio_History!O$1))</f>
        <v>0</v>
      </c>
      <c r="P42" s="4">
        <f>SUMIFS(Transactions_History!$G$6:$G$1355, Transactions_History!$C$6:$C$1355, "Acquire", Transactions_History!$I$6:$I$1355, Portfolio_History!$F42, Transactions_History!$H$6:$H$1355, "&lt;="&amp;YEAR(Portfolio_History!P$1))-
SUMIFS(Transactions_History!$G$6:$G$1355, Transactions_History!$C$6:$C$1355, "Redeem", Transactions_History!$I$6:$I$1355, Portfolio_History!$F42, Transactions_History!$H$6:$H$1355, "&lt;="&amp;YEAR(Portfolio_History!P$1))</f>
        <v>0</v>
      </c>
      <c r="Q42" s="4">
        <f>SUMIFS(Transactions_History!$G$6:$G$1355, Transactions_History!$C$6:$C$1355, "Acquire", Transactions_History!$I$6:$I$1355, Portfolio_History!$F42, Transactions_History!$H$6:$H$1355, "&lt;="&amp;YEAR(Portfolio_History!Q$1))-
SUMIFS(Transactions_History!$G$6:$G$1355, Transactions_History!$C$6:$C$1355, "Redeem", Transactions_History!$I$6:$I$1355, Portfolio_History!$F42, Transactions_History!$H$6:$H$1355, "&lt;="&amp;YEAR(Portfolio_History!Q$1))</f>
        <v>0</v>
      </c>
      <c r="R42" s="4">
        <f>SUMIFS(Transactions_History!$G$6:$G$1355, Transactions_History!$C$6:$C$1355, "Acquire", Transactions_History!$I$6:$I$1355, Portfolio_History!$F42, Transactions_History!$H$6:$H$1355, "&lt;="&amp;YEAR(Portfolio_History!R$1))-
SUMIFS(Transactions_History!$G$6:$G$1355, Transactions_History!$C$6:$C$1355, "Redeem", Transactions_History!$I$6:$I$1355, Portfolio_History!$F42, Transactions_History!$H$6:$H$1355, "&lt;="&amp;YEAR(Portfolio_History!R$1))</f>
        <v>0</v>
      </c>
      <c r="S42" s="4">
        <f>SUMIFS(Transactions_History!$G$6:$G$1355, Transactions_History!$C$6:$C$1355, "Acquire", Transactions_History!$I$6:$I$1355, Portfolio_History!$F42, Transactions_History!$H$6:$H$1355, "&lt;="&amp;YEAR(Portfolio_History!S$1))-
SUMIFS(Transactions_History!$G$6:$G$1355, Transactions_History!$C$6:$C$1355, "Redeem", Transactions_History!$I$6:$I$1355, Portfolio_History!$F42, Transactions_History!$H$6:$H$1355, "&lt;="&amp;YEAR(Portfolio_History!S$1))</f>
        <v>0</v>
      </c>
      <c r="T42" s="4">
        <f>SUMIFS(Transactions_History!$G$6:$G$1355, Transactions_History!$C$6:$C$1355, "Acquire", Transactions_History!$I$6:$I$1355, Portfolio_History!$F42, Transactions_History!$H$6:$H$1355, "&lt;="&amp;YEAR(Portfolio_History!T$1))-
SUMIFS(Transactions_History!$G$6:$G$1355, Transactions_History!$C$6:$C$1355, "Redeem", Transactions_History!$I$6:$I$1355, Portfolio_History!$F42, Transactions_History!$H$6:$H$1355, "&lt;="&amp;YEAR(Portfolio_History!T$1))</f>
        <v>0</v>
      </c>
      <c r="U42" s="4">
        <f>SUMIFS(Transactions_History!$G$6:$G$1355, Transactions_History!$C$6:$C$1355, "Acquire", Transactions_History!$I$6:$I$1355, Portfolio_History!$F42, Transactions_History!$H$6:$H$1355, "&lt;="&amp;YEAR(Portfolio_History!U$1))-
SUMIFS(Transactions_History!$G$6:$G$1355, Transactions_History!$C$6:$C$1355, "Redeem", Transactions_History!$I$6:$I$1355, Portfolio_History!$F42, Transactions_History!$H$6:$H$1355, "&lt;="&amp;YEAR(Portfolio_History!U$1))</f>
        <v>0</v>
      </c>
      <c r="V42" s="4">
        <f>SUMIFS(Transactions_History!$G$6:$G$1355, Transactions_History!$C$6:$C$1355, "Acquire", Transactions_History!$I$6:$I$1355, Portfolio_History!$F42, Transactions_History!$H$6:$H$1355, "&lt;="&amp;YEAR(Portfolio_History!V$1))-
SUMIFS(Transactions_History!$G$6:$G$1355, Transactions_History!$C$6:$C$1355, "Redeem", Transactions_History!$I$6:$I$1355, Portfolio_History!$F42, Transactions_History!$H$6:$H$1355, "&lt;="&amp;YEAR(Portfolio_History!V$1))</f>
        <v>0</v>
      </c>
      <c r="W42" s="4">
        <f>SUMIFS(Transactions_History!$G$6:$G$1355, Transactions_History!$C$6:$C$1355, "Acquire", Transactions_History!$I$6:$I$1355, Portfolio_History!$F42, Transactions_History!$H$6:$H$1355, "&lt;="&amp;YEAR(Portfolio_History!W$1))-
SUMIFS(Transactions_History!$G$6:$G$1355, Transactions_History!$C$6:$C$1355, "Redeem", Transactions_History!$I$6:$I$1355, Portfolio_History!$F42, Transactions_History!$H$6:$H$1355, "&lt;="&amp;YEAR(Portfolio_History!W$1))</f>
        <v>0</v>
      </c>
      <c r="X42" s="4">
        <f>SUMIFS(Transactions_History!$G$6:$G$1355, Transactions_History!$C$6:$C$1355, "Acquire", Transactions_History!$I$6:$I$1355, Portfolio_History!$F42, Transactions_History!$H$6:$H$1355, "&lt;="&amp;YEAR(Portfolio_History!X$1))-
SUMIFS(Transactions_History!$G$6:$G$1355, Transactions_History!$C$6:$C$1355, "Redeem", Transactions_History!$I$6:$I$1355, Portfolio_History!$F42, Transactions_History!$H$6:$H$1355, "&lt;="&amp;YEAR(Portfolio_History!X$1))</f>
        <v>0</v>
      </c>
      <c r="Y42" s="4">
        <f>SUMIFS(Transactions_History!$G$6:$G$1355, Transactions_History!$C$6:$C$1355, "Acquire", Transactions_History!$I$6:$I$1355, Portfolio_History!$F42, Transactions_History!$H$6:$H$1355, "&lt;="&amp;YEAR(Portfolio_History!Y$1))-
SUMIFS(Transactions_History!$G$6:$G$1355, Transactions_History!$C$6:$C$1355, "Redeem", Transactions_History!$I$6:$I$1355, Portfolio_History!$F42, Transactions_History!$H$6:$H$1355, "&lt;="&amp;YEAR(Portfolio_History!Y$1))</f>
        <v>0</v>
      </c>
    </row>
    <row r="43" spans="1:25" x14ac:dyDescent="0.35">
      <c r="A43" s="172" t="s">
        <v>39</v>
      </c>
      <c r="B43" s="172">
        <v>1.875</v>
      </c>
      <c r="C43" s="172">
        <v>2022</v>
      </c>
      <c r="D43" s="173">
        <v>42522</v>
      </c>
      <c r="E43" s="63">
        <v>2021</v>
      </c>
      <c r="F43" s="170" t="str">
        <f t="shared" si="1"/>
        <v>SI bonds_1.875_2022</v>
      </c>
      <c r="G43" s="4">
        <f>SUMIFS(Transactions_History!$G$6:$G$1355, Transactions_History!$C$6:$C$1355, "Acquire", Transactions_History!$I$6:$I$1355, Portfolio_History!$F43, Transactions_History!$H$6:$H$1355, "&lt;="&amp;YEAR(Portfolio_History!G$1))-
SUMIFS(Transactions_History!$G$6:$G$1355, Transactions_History!$C$6:$C$1355, "Redeem", Transactions_History!$I$6:$I$1355, Portfolio_History!$F43, Transactions_History!$H$6:$H$1355, "&lt;="&amp;YEAR(Portfolio_History!G$1))</f>
        <v>0</v>
      </c>
      <c r="H43" s="4">
        <f>SUMIFS(Transactions_History!$G$6:$G$1355, Transactions_History!$C$6:$C$1355, "Acquire", Transactions_History!$I$6:$I$1355, Portfolio_History!$F43, Transactions_History!$H$6:$H$1355, "&lt;="&amp;YEAR(Portfolio_History!H$1))-
SUMIFS(Transactions_History!$G$6:$G$1355, Transactions_History!$C$6:$C$1355, "Redeem", Transactions_History!$I$6:$I$1355, Portfolio_History!$F43, Transactions_History!$H$6:$H$1355, "&lt;="&amp;YEAR(Portfolio_History!H$1))</f>
        <v>0</v>
      </c>
      <c r="I43" s="4">
        <f>SUMIFS(Transactions_History!$G$6:$G$1355, Transactions_History!$C$6:$C$1355, "Acquire", Transactions_History!$I$6:$I$1355, Portfolio_History!$F43, Transactions_History!$H$6:$H$1355, "&lt;="&amp;YEAR(Portfolio_History!I$1))-
SUMIFS(Transactions_History!$G$6:$G$1355, Transactions_History!$C$6:$C$1355, "Redeem", Transactions_History!$I$6:$I$1355, Portfolio_History!$F43, Transactions_History!$H$6:$H$1355, "&lt;="&amp;YEAR(Portfolio_History!I$1))</f>
        <v>2916233</v>
      </c>
      <c r="J43" s="4">
        <f>SUMIFS(Transactions_History!$G$6:$G$1355, Transactions_History!$C$6:$C$1355, "Acquire", Transactions_History!$I$6:$I$1355, Portfolio_History!$F43, Transactions_History!$H$6:$H$1355, "&lt;="&amp;YEAR(Portfolio_History!J$1))-
SUMIFS(Transactions_History!$G$6:$G$1355, Transactions_History!$C$6:$C$1355, "Redeem", Transactions_History!$I$6:$I$1355, Portfolio_History!$F43, Transactions_History!$H$6:$H$1355, "&lt;="&amp;YEAR(Portfolio_History!J$1))</f>
        <v>5332346</v>
      </c>
      <c r="K43" s="4">
        <f>SUMIFS(Transactions_History!$G$6:$G$1355, Transactions_History!$C$6:$C$1355, "Acquire", Transactions_History!$I$6:$I$1355, Portfolio_History!$F43, Transactions_History!$H$6:$H$1355, "&lt;="&amp;YEAR(Portfolio_History!K$1))-
SUMIFS(Transactions_History!$G$6:$G$1355, Transactions_History!$C$6:$C$1355, "Redeem", Transactions_History!$I$6:$I$1355, Portfolio_History!$F43, Transactions_History!$H$6:$H$1355, "&lt;="&amp;YEAR(Portfolio_History!K$1))</f>
        <v>5332346</v>
      </c>
      <c r="L43" s="4">
        <f>SUMIFS(Transactions_History!$G$6:$G$1355, Transactions_History!$C$6:$C$1355, "Acquire", Transactions_History!$I$6:$I$1355, Portfolio_History!$F43, Transactions_History!$H$6:$H$1355, "&lt;="&amp;YEAR(Portfolio_History!L$1))-
SUMIFS(Transactions_History!$G$6:$G$1355, Transactions_History!$C$6:$C$1355, "Redeem", Transactions_History!$I$6:$I$1355, Portfolio_History!$F43, Transactions_History!$H$6:$H$1355, "&lt;="&amp;YEAR(Portfolio_History!L$1))</f>
        <v>5332346</v>
      </c>
      <c r="M43" s="4">
        <f>SUMIFS(Transactions_History!$G$6:$G$1355, Transactions_History!$C$6:$C$1355, "Acquire", Transactions_History!$I$6:$I$1355, Portfolio_History!$F43, Transactions_History!$H$6:$H$1355, "&lt;="&amp;YEAR(Portfolio_History!M$1))-
SUMIFS(Transactions_History!$G$6:$G$1355, Transactions_History!$C$6:$C$1355, "Redeem", Transactions_History!$I$6:$I$1355, Portfolio_History!$F43, Transactions_History!$H$6:$H$1355, "&lt;="&amp;YEAR(Portfolio_History!M$1))</f>
        <v>5332346</v>
      </c>
      <c r="N43" s="4">
        <f>SUMIFS(Transactions_History!$G$6:$G$1355, Transactions_History!$C$6:$C$1355, "Acquire", Transactions_History!$I$6:$I$1355, Portfolio_History!$F43, Transactions_History!$H$6:$H$1355, "&lt;="&amp;YEAR(Portfolio_History!N$1))-
SUMIFS(Transactions_History!$G$6:$G$1355, Transactions_History!$C$6:$C$1355, "Redeem", Transactions_History!$I$6:$I$1355, Portfolio_History!$F43, Transactions_History!$H$6:$H$1355, "&lt;="&amp;YEAR(Portfolio_History!N$1))</f>
        <v>0</v>
      </c>
      <c r="O43" s="4">
        <f>SUMIFS(Transactions_History!$G$6:$G$1355, Transactions_History!$C$6:$C$1355, "Acquire", Transactions_History!$I$6:$I$1355, Portfolio_History!$F43, Transactions_History!$H$6:$H$1355, "&lt;="&amp;YEAR(Portfolio_History!O$1))-
SUMIFS(Transactions_History!$G$6:$G$1355, Transactions_History!$C$6:$C$1355, "Redeem", Transactions_History!$I$6:$I$1355, Portfolio_History!$F43, Transactions_History!$H$6:$H$1355, "&lt;="&amp;YEAR(Portfolio_History!O$1))</f>
        <v>0</v>
      </c>
      <c r="P43" s="4">
        <f>SUMIFS(Transactions_History!$G$6:$G$1355, Transactions_History!$C$6:$C$1355, "Acquire", Transactions_History!$I$6:$I$1355, Portfolio_History!$F43, Transactions_History!$H$6:$H$1355, "&lt;="&amp;YEAR(Portfolio_History!P$1))-
SUMIFS(Transactions_History!$G$6:$G$1355, Transactions_History!$C$6:$C$1355, "Redeem", Transactions_History!$I$6:$I$1355, Portfolio_History!$F43, Transactions_History!$H$6:$H$1355, "&lt;="&amp;YEAR(Portfolio_History!P$1))</f>
        <v>0</v>
      </c>
      <c r="Q43" s="4">
        <f>SUMIFS(Transactions_History!$G$6:$G$1355, Transactions_History!$C$6:$C$1355, "Acquire", Transactions_History!$I$6:$I$1355, Portfolio_History!$F43, Transactions_History!$H$6:$H$1355, "&lt;="&amp;YEAR(Portfolio_History!Q$1))-
SUMIFS(Transactions_History!$G$6:$G$1355, Transactions_History!$C$6:$C$1355, "Redeem", Transactions_History!$I$6:$I$1355, Portfolio_History!$F43, Transactions_History!$H$6:$H$1355, "&lt;="&amp;YEAR(Portfolio_History!Q$1))</f>
        <v>0</v>
      </c>
      <c r="R43" s="4">
        <f>SUMIFS(Transactions_History!$G$6:$G$1355, Transactions_History!$C$6:$C$1355, "Acquire", Transactions_History!$I$6:$I$1355, Portfolio_History!$F43, Transactions_History!$H$6:$H$1355, "&lt;="&amp;YEAR(Portfolio_History!R$1))-
SUMIFS(Transactions_History!$G$6:$G$1355, Transactions_History!$C$6:$C$1355, "Redeem", Transactions_History!$I$6:$I$1355, Portfolio_History!$F43, Transactions_History!$H$6:$H$1355, "&lt;="&amp;YEAR(Portfolio_History!R$1))</f>
        <v>0</v>
      </c>
      <c r="S43" s="4">
        <f>SUMIFS(Transactions_History!$G$6:$G$1355, Transactions_History!$C$6:$C$1355, "Acquire", Transactions_History!$I$6:$I$1355, Portfolio_History!$F43, Transactions_History!$H$6:$H$1355, "&lt;="&amp;YEAR(Portfolio_History!S$1))-
SUMIFS(Transactions_History!$G$6:$G$1355, Transactions_History!$C$6:$C$1355, "Redeem", Transactions_History!$I$6:$I$1355, Portfolio_History!$F43, Transactions_History!$H$6:$H$1355, "&lt;="&amp;YEAR(Portfolio_History!S$1))</f>
        <v>0</v>
      </c>
      <c r="T43" s="4">
        <f>SUMIFS(Transactions_History!$G$6:$G$1355, Transactions_History!$C$6:$C$1355, "Acquire", Transactions_History!$I$6:$I$1355, Portfolio_History!$F43, Transactions_History!$H$6:$H$1355, "&lt;="&amp;YEAR(Portfolio_History!T$1))-
SUMIFS(Transactions_History!$G$6:$G$1355, Transactions_History!$C$6:$C$1355, "Redeem", Transactions_History!$I$6:$I$1355, Portfolio_History!$F43, Transactions_History!$H$6:$H$1355, "&lt;="&amp;YEAR(Portfolio_History!T$1))</f>
        <v>0</v>
      </c>
      <c r="U43" s="4">
        <f>SUMIFS(Transactions_History!$G$6:$G$1355, Transactions_History!$C$6:$C$1355, "Acquire", Transactions_History!$I$6:$I$1355, Portfolio_History!$F43, Transactions_History!$H$6:$H$1355, "&lt;="&amp;YEAR(Portfolio_History!U$1))-
SUMIFS(Transactions_History!$G$6:$G$1355, Transactions_History!$C$6:$C$1355, "Redeem", Transactions_History!$I$6:$I$1355, Portfolio_History!$F43, Transactions_History!$H$6:$H$1355, "&lt;="&amp;YEAR(Portfolio_History!U$1))</f>
        <v>0</v>
      </c>
      <c r="V43" s="4">
        <f>SUMIFS(Transactions_History!$G$6:$G$1355, Transactions_History!$C$6:$C$1355, "Acquire", Transactions_History!$I$6:$I$1355, Portfolio_History!$F43, Transactions_History!$H$6:$H$1355, "&lt;="&amp;YEAR(Portfolio_History!V$1))-
SUMIFS(Transactions_History!$G$6:$G$1355, Transactions_History!$C$6:$C$1355, "Redeem", Transactions_History!$I$6:$I$1355, Portfolio_History!$F43, Transactions_History!$H$6:$H$1355, "&lt;="&amp;YEAR(Portfolio_History!V$1))</f>
        <v>0</v>
      </c>
      <c r="W43" s="4">
        <f>SUMIFS(Transactions_History!$G$6:$G$1355, Transactions_History!$C$6:$C$1355, "Acquire", Transactions_History!$I$6:$I$1355, Portfolio_History!$F43, Transactions_History!$H$6:$H$1355, "&lt;="&amp;YEAR(Portfolio_History!W$1))-
SUMIFS(Transactions_History!$G$6:$G$1355, Transactions_History!$C$6:$C$1355, "Redeem", Transactions_History!$I$6:$I$1355, Portfolio_History!$F43, Transactions_History!$H$6:$H$1355, "&lt;="&amp;YEAR(Portfolio_History!W$1))</f>
        <v>0</v>
      </c>
      <c r="X43" s="4">
        <f>SUMIFS(Transactions_History!$G$6:$G$1355, Transactions_History!$C$6:$C$1355, "Acquire", Transactions_History!$I$6:$I$1355, Portfolio_History!$F43, Transactions_History!$H$6:$H$1355, "&lt;="&amp;YEAR(Portfolio_History!X$1))-
SUMIFS(Transactions_History!$G$6:$G$1355, Transactions_History!$C$6:$C$1355, "Redeem", Transactions_History!$I$6:$I$1355, Portfolio_History!$F43, Transactions_History!$H$6:$H$1355, "&lt;="&amp;YEAR(Portfolio_History!X$1))</f>
        <v>0</v>
      </c>
      <c r="Y43" s="4">
        <f>SUMIFS(Transactions_History!$G$6:$G$1355, Transactions_History!$C$6:$C$1355, "Acquire", Transactions_History!$I$6:$I$1355, Portfolio_History!$F43, Transactions_History!$H$6:$H$1355, "&lt;="&amp;YEAR(Portfolio_History!Y$1))-
SUMIFS(Transactions_History!$G$6:$G$1355, Transactions_History!$C$6:$C$1355, "Redeem", Transactions_History!$I$6:$I$1355, Portfolio_History!$F43, Transactions_History!$H$6:$H$1355, "&lt;="&amp;YEAR(Portfolio_History!Y$1))</f>
        <v>0</v>
      </c>
    </row>
    <row r="44" spans="1:25" x14ac:dyDescent="0.35">
      <c r="A44" s="172" t="s">
        <v>39</v>
      </c>
      <c r="B44" s="172">
        <v>5</v>
      </c>
      <c r="C44" s="172">
        <v>2021</v>
      </c>
      <c r="D44" s="173">
        <v>39234</v>
      </c>
      <c r="E44" s="63">
        <v>2021</v>
      </c>
      <c r="F44" s="170" t="str">
        <f t="shared" si="1"/>
        <v>SI bonds_5_2021</v>
      </c>
      <c r="G44" s="4">
        <f>SUMIFS(Transactions_History!$G$6:$G$1355, Transactions_History!$C$6:$C$1355, "Acquire", Transactions_History!$I$6:$I$1355, Portfolio_History!$F44, Transactions_History!$H$6:$H$1355, "&lt;="&amp;YEAR(Portfolio_History!G$1))-
SUMIFS(Transactions_History!$G$6:$G$1355, Transactions_History!$C$6:$C$1355, "Redeem", Transactions_History!$I$6:$I$1355, Portfolio_History!$F44, Transactions_History!$H$6:$H$1355, "&lt;="&amp;YEAR(Portfolio_History!G$1))</f>
        <v>-12930816</v>
      </c>
      <c r="H44" s="4">
        <f>SUMIFS(Transactions_History!$G$6:$G$1355, Transactions_History!$C$6:$C$1355, "Acquire", Transactions_History!$I$6:$I$1355, Portfolio_History!$F44, Transactions_History!$H$6:$H$1355, "&lt;="&amp;YEAR(Portfolio_History!H$1))-
SUMIFS(Transactions_History!$G$6:$G$1355, Transactions_History!$C$6:$C$1355, "Redeem", Transactions_History!$I$6:$I$1355, Portfolio_History!$F44, Transactions_History!$H$6:$H$1355, "&lt;="&amp;YEAR(Portfolio_History!H$1))</f>
        <v>-12930816</v>
      </c>
      <c r="I44" s="4">
        <f>SUMIFS(Transactions_History!$G$6:$G$1355, Transactions_History!$C$6:$C$1355, "Acquire", Transactions_History!$I$6:$I$1355, Portfolio_History!$F44, Transactions_History!$H$6:$H$1355, "&lt;="&amp;YEAR(Portfolio_History!I$1))-
SUMIFS(Transactions_History!$G$6:$G$1355, Transactions_History!$C$6:$C$1355, "Redeem", Transactions_History!$I$6:$I$1355, Portfolio_History!$F44, Transactions_History!$H$6:$H$1355, "&lt;="&amp;YEAR(Portfolio_History!I$1))</f>
        <v>-2920780</v>
      </c>
      <c r="J44" s="4">
        <f>SUMIFS(Transactions_History!$G$6:$G$1355, Transactions_History!$C$6:$C$1355, "Acquire", Transactions_History!$I$6:$I$1355, Portfolio_History!$F44, Transactions_History!$H$6:$H$1355, "&lt;="&amp;YEAR(Portfolio_History!J$1))-
SUMIFS(Transactions_History!$G$6:$G$1355, Transactions_History!$C$6:$C$1355, "Redeem", Transactions_History!$I$6:$I$1355, Portfolio_History!$F44, Transactions_History!$H$6:$H$1355, "&lt;="&amp;YEAR(Portfolio_History!J$1))</f>
        <v>-476584</v>
      </c>
      <c r="K44" s="4">
        <f>SUMIFS(Transactions_History!$G$6:$G$1355, Transactions_History!$C$6:$C$1355, "Acquire", Transactions_History!$I$6:$I$1355, Portfolio_History!$F44, Transactions_History!$H$6:$H$1355, "&lt;="&amp;YEAR(Portfolio_History!K$1))-
SUMIFS(Transactions_History!$G$6:$G$1355, Transactions_History!$C$6:$C$1355, "Redeem", Transactions_History!$I$6:$I$1355, Portfolio_History!$F44, Transactions_History!$H$6:$H$1355, "&lt;="&amp;YEAR(Portfolio_History!K$1))</f>
        <v>-476584</v>
      </c>
      <c r="L44" s="4">
        <f>SUMIFS(Transactions_History!$G$6:$G$1355, Transactions_History!$C$6:$C$1355, "Acquire", Transactions_History!$I$6:$I$1355, Portfolio_History!$F44, Transactions_History!$H$6:$H$1355, "&lt;="&amp;YEAR(Portfolio_History!L$1))-
SUMIFS(Transactions_History!$G$6:$G$1355, Transactions_History!$C$6:$C$1355, "Redeem", Transactions_History!$I$6:$I$1355, Portfolio_History!$F44, Transactions_History!$H$6:$H$1355, "&lt;="&amp;YEAR(Portfolio_History!L$1))</f>
        <v>-476584</v>
      </c>
      <c r="M44" s="4">
        <f>SUMIFS(Transactions_History!$G$6:$G$1355, Transactions_History!$C$6:$C$1355, "Acquire", Transactions_History!$I$6:$I$1355, Portfolio_History!$F44, Transactions_History!$H$6:$H$1355, "&lt;="&amp;YEAR(Portfolio_History!M$1))-
SUMIFS(Transactions_History!$G$6:$G$1355, Transactions_History!$C$6:$C$1355, "Redeem", Transactions_History!$I$6:$I$1355, Portfolio_History!$F44, Transactions_History!$H$6:$H$1355, "&lt;="&amp;YEAR(Portfolio_History!M$1))</f>
        <v>-476584</v>
      </c>
      <c r="N44" s="4">
        <f>SUMIFS(Transactions_History!$G$6:$G$1355, Transactions_History!$C$6:$C$1355, "Acquire", Transactions_History!$I$6:$I$1355, Portfolio_History!$F44, Transactions_History!$H$6:$H$1355, "&lt;="&amp;YEAR(Portfolio_History!N$1))-
SUMIFS(Transactions_History!$G$6:$G$1355, Transactions_History!$C$6:$C$1355, "Redeem", Transactions_History!$I$6:$I$1355, Portfolio_History!$F44, Transactions_History!$H$6:$H$1355, "&lt;="&amp;YEAR(Portfolio_History!N$1))</f>
        <v>-476584</v>
      </c>
      <c r="O44" s="4">
        <f>SUMIFS(Transactions_History!$G$6:$G$1355, Transactions_History!$C$6:$C$1355, "Acquire", Transactions_History!$I$6:$I$1355, Portfolio_History!$F44, Transactions_History!$H$6:$H$1355, "&lt;="&amp;YEAR(Portfolio_History!O$1))-
SUMIFS(Transactions_History!$G$6:$G$1355, Transactions_History!$C$6:$C$1355, "Redeem", Transactions_History!$I$6:$I$1355, Portfolio_History!$F44, Transactions_History!$H$6:$H$1355, "&lt;="&amp;YEAR(Portfolio_History!O$1))</f>
        <v>0</v>
      </c>
      <c r="P44" s="4">
        <f>SUMIFS(Transactions_History!$G$6:$G$1355, Transactions_History!$C$6:$C$1355, "Acquire", Transactions_History!$I$6:$I$1355, Portfolio_History!$F44, Transactions_History!$H$6:$H$1355, "&lt;="&amp;YEAR(Portfolio_History!P$1))-
SUMIFS(Transactions_History!$G$6:$G$1355, Transactions_History!$C$6:$C$1355, "Redeem", Transactions_History!$I$6:$I$1355, Portfolio_History!$F44, Transactions_History!$H$6:$H$1355, "&lt;="&amp;YEAR(Portfolio_History!P$1))</f>
        <v>0</v>
      </c>
      <c r="Q44" s="4">
        <f>SUMIFS(Transactions_History!$G$6:$G$1355, Transactions_History!$C$6:$C$1355, "Acquire", Transactions_History!$I$6:$I$1355, Portfolio_History!$F44, Transactions_History!$H$6:$H$1355, "&lt;="&amp;YEAR(Portfolio_History!Q$1))-
SUMIFS(Transactions_History!$G$6:$G$1355, Transactions_History!$C$6:$C$1355, "Redeem", Transactions_History!$I$6:$I$1355, Portfolio_History!$F44, Transactions_History!$H$6:$H$1355, "&lt;="&amp;YEAR(Portfolio_History!Q$1))</f>
        <v>0</v>
      </c>
      <c r="R44" s="4">
        <f>SUMIFS(Transactions_History!$G$6:$G$1355, Transactions_History!$C$6:$C$1355, "Acquire", Transactions_History!$I$6:$I$1355, Portfolio_History!$F44, Transactions_History!$H$6:$H$1355, "&lt;="&amp;YEAR(Portfolio_History!R$1))-
SUMIFS(Transactions_History!$G$6:$G$1355, Transactions_History!$C$6:$C$1355, "Redeem", Transactions_History!$I$6:$I$1355, Portfolio_History!$F44, Transactions_History!$H$6:$H$1355, "&lt;="&amp;YEAR(Portfolio_History!R$1))</f>
        <v>0</v>
      </c>
      <c r="S44" s="4">
        <f>SUMIFS(Transactions_History!$G$6:$G$1355, Transactions_History!$C$6:$C$1355, "Acquire", Transactions_History!$I$6:$I$1355, Portfolio_History!$F44, Transactions_History!$H$6:$H$1355, "&lt;="&amp;YEAR(Portfolio_History!S$1))-
SUMIFS(Transactions_History!$G$6:$G$1355, Transactions_History!$C$6:$C$1355, "Redeem", Transactions_History!$I$6:$I$1355, Portfolio_History!$F44, Transactions_History!$H$6:$H$1355, "&lt;="&amp;YEAR(Portfolio_History!S$1))</f>
        <v>0</v>
      </c>
      <c r="T44" s="4">
        <f>SUMIFS(Transactions_History!$G$6:$G$1355, Transactions_History!$C$6:$C$1355, "Acquire", Transactions_History!$I$6:$I$1355, Portfolio_History!$F44, Transactions_History!$H$6:$H$1355, "&lt;="&amp;YEAR(Portfolio_History!T$1))-
SUMIFS(Transactions_History!$G$6:$G$1355, Transactions_History!$C$6:$C$1355, "Redeem", Transactions_History!$I$6:$I$1355, Portfolio_History!$F44, Transactions_History!$H$6:$H$1355, "&lt;="&amp;YEAR(Portfolio_History!T$1))</f>
        <v>0</v>
      </c>
      <c r="U44" s="4">
        <f>SUMIFS(Transactions_History!$G$6:$G$1355, Transactions_History!$C$6:$C$1355, "Acquire", Transactions_History!$I$6:$I$1355, Portfolio_History!$F44, Transactions_History!$H$6:$H$1355, "&lt;="&amp;YEAR(Portfolio_History!U$1))-
SUMIFS(Transactions_History!$G$6:$G$1355, Transactions_History!$C$6:$C$1355, "Redeem", Transactions_History!$I$6:$I$1355, Portfolio_History!$F44, Transactions_History!$H$6:$H$1355, "&lt;="&amp;YEAR(Portfolio_History!U$1))</f>
        <v>0</v>
      </c>
      <c r="V44" s="4">
        <f>SUMIFS(Transactions_History!$G$6:$G$1355, Transactions_History!$C$6:$C$1355, "Acquire", Transactions_History!$I$6:$I$1355, Portfolio_History!$F44, Transactions_History!$H$6:$H$1355, "&lt;="&amp;YEAR(Portfolio_History!V$1))-
SUMIFS(Transactions_History!$G$6:$G$1355, Transactions_History!$C$6:$C$1355, "Redeem", Transactions_History!$I$6:$I$1355, Portfolio_History!$F44, Transactions_History!$H$6:$H$1355, "&lt;="&amp;YEAR(Portfolio_History!V$1))</f>
        <v>0</v>
      </c>
      <c r="W44" s="4">
        <f>SUMIFS(Transactions_History!$G$6:$G$1355, Transactions_History!$C$6:$C$1355, "Acquire", Transactions_History!$I$6:$I$1355, Portfolio_History!$F44, Transactions_History!$H$6:$H$1355, "&lt;="&amp;YEAR(Portfolio_History!W$1))-
SUMIFS(Transactions_History!$G$6:$G$1355, Transactions_History!$C$6:$C$1355, "Redeem", Transactions_History!$I$6:$I$1355, Portfolio_History!$F44, Transactions_History!$H$6:$H$1355, "&lt;="&amp;YEAR(Portfolio_History!W$1))</f>
        <v>0</v>
      </c>
      <c r="X44" s="4">
        <f>SUMIFS(Transactions_History!$G$6:$G$1355, Transactions_History!$C$6:$C$1355, "Acquire", Transactions_History!$I$6:$I$1355, Portfolio_History!$F44, Transactions_History!$H$6:$H$1355, "&lt;="&amp;YEAR(Portfolio_History!X$1))-
SUMIFS(Transactions_History!$G$6:$G$1355, Transactions_History!$C$6:$C$1355, "Redeem", Transactions_History!$I$6:$I$1355, Portfolio_History!$F44, Transactions_History!$H$6:$H$1355, "&lt;="&amp;YEAR(Portfolio_History!X$1))</f>
        <v>0</v>
      </c>
      <c r="Y44" s="4">
        <f>SUMIFS(Transactions_History!$G$6:$G$1355, Transactions_History!$C$6:$C$1355, "Acquire", Transactions_History!$I$6:$I$1355, Portfolio_History!$F44, Transactions_History!$H$6:$H$1355, "&lt;="&amp;YEAR(Portfolio_History!Y$1))-
SUMIFS(Transactions_History!$G$6:$G$1355, Transactions_History!$C$6:$C$1355, "Redeem", Transactions_History!$I$6:$I$1355, Portfolio_History!$F44, Transactions_History!$H$6:$H$1355, "&lt;="&amp;YEAR(Portfolio_History!Y$1))</f>
        <v>0</v>
      </c>
    </row>
    <row r="45" spans="1:25" x14ac:dyDescent="0.35">
      <c r="A45" s="172" t="s">
        <v>34</v>
      </c>
      <c r="B45" s="172">
        <v>0.875</v>
      </c>
      <c r="C45" s="172">
        <v>2021</v>
      </c>
      <c r="D45" s="173">
        <v>44197</v>
      </c>
      <c r="E45" s="63">
        <v>2021</v>
      </c>
      <c r="F45" s="170" t="str">
        <f t="shared" si="1"/>
        <v>SI certificates_0.875_2021</v>
      </c>
      <c r="G45" s="4">
        <f>SUMIFS(Transactions_History!$G$6:$G$1355, Transactions_History!$C$6:$C$1355, "Acquire", Transactions_History!$I$6:$I$1355, Portfolio_History!$F45, Transactions_History!$H$6:$H$1355, "&lt;="&amp;YEAR(Portfolio_History!G$1))-
SUMIFS(Transactions_History!$G$6:$G$1355, Transactions_History!$C$6:$C$1355, "Redeem", Transactions_History!$I$6:$I$1355, Portfolio_History!$F45, Transactions_History!$H$6:$H$1355, "&lt;="&amp;YEAR(Portfolio_History!G$1))</f>
        <v>0</v>
      </c>
      <c r="H45" s="4">
        <f>SUMIFS(Transactions_History!$G$6:$G$1355, Transactions_History!$C$6:$C$1355, "Acquire", Transactions_History!$I$6:$I$1355, Portfolio_History!$F45, Transactions_History!$H$6:$H$1355, "&lt;="&amp;YEAR(Portfolio_History!H$1))-
SUMIFS(Transactions_History!$G$6:$G$1355, Transactions_History!$C$6:$C$1355, "Redeem", Transactions_History!$I$6:$I$1355, Portfolio_History!$F45, Transactions_History!$H$6:$H$1355, "&lt;="&amp;YEAR(Portfolio_History!H$1))</f>
        <v>0</v>
      </c>
      <c r="I45" s="4">
        <f>SUMIFS(Transactions_History!$G$6:$G$1355, Transactions_History!$C$6:$C$1355, "Acquire", Transactions_History!$I$6:$I$1355, Portfolio_History!$F45, Transactions_History!$H$6:$H$1355, "&lt;="&amp;YEAR(Portfolio_History!I$1))-
SUMIFS(Transactions_History!$G$6:$G$1355, Transactions_History!$C$6:$C$1355, "Redeem", Transactions_History!$I$6:$I$1355, Portfolio_History!$F45, Transactions_History!$H$6:$H$1355, "&lt;="&amp;YEAR(Portfolio_History!I$1))</f>
        <v>31519913</v>
      </c>
      <c r="J45" s="4">
        <f>SUMIFS(Transactions_History!$G$6:$G$1355, Transactions_History!$C$6:$C$1355, "Acquire", Transactions_History!$I$6:$I$1355, Portfolio_History!$F45, Transactions_History!$H$6:$H$1355, "&lt;="&amp;YEAR(Portfolio_History!J$1))-
SUMIFS(Transactions_History!$G$6:$G$1355, Transactions_History!$C$6:$C$1355, "Redeem", Transactions_History!$I$6:$I$1355, Portfolio_History!$F45, Transactions_History!$H$6:$H$1355, "&lt;="&amp;YEAR(Portfolio_History!J$1))</f>
        <v>0</v>
      </c>
      <c r="K45" s="4">
        <f>SUMIFS(Transactions_History!$G$6:$G$1355, Transactions_History!$C$6:$C$1355, "Acquire", Transactions_History!$I$6:$I$1355, Portfolio_History!$F45, Transactions_History!$H$6:$H$1355, "&lt;="&amp;YEAR(Portfolio_History!K$1))-
SUMIFS(Transactions_History!$G$6:$G$1355, Transactions_History!$C$6:$C$1355, "Redeem", Transactions_History!$I$6:$I$1355, Portfolio_History!$F45, Transactions_History!$H$6:$H$1355, "&lt;="&amp;YEAR(Portfolio_History!K$1))</f>
        <v>0</v>
      </c>
      <c r="L45" s="4">
        <f>SUMIFS(Transactions_History!$G$6:$G$1355, Transactions_History!$C$6:$C$1355, "Acquire", Transactions_History!$I$6:$I$1355, Portfolio_History!$F45, Transactions_History!$H$6:$H$1355, "&lt;="&amp;YEAR(Portfolio_History!L$1))-
SUMIFS(Transactions_History!$G$6:$G$1355, Transactions_History!$C$6:$C$1355, "Redeem", Transactions_History!$I$6:$I$1355, Portfolio_History!$F45, Transactions_History!$H$6:$H$1355, "&lt;="&amp;YEAR(Portfolio_History!L$1))</f>
        <v>0</v>
      </c>
      <c r="M45" s="4">
        <f>SUMIFS(Transactions_History!$G$6:$G$1355, Transactions_History!$C$6:$C$1355, "Acquire", Transactions_History!$I$6:$I$1355, Portfolio_History!$F45, Transactions_History!$H$6:$H$1355, "&lt;="&amp;YEAR(Portfolio_History!M$1))-
SUMIFS(Transactions_History!$G$6:$G$1355, Transactions_History!$C$6:$C$1355, "Redeem", Transactions_History!$I$6:$I$1355, Portfolio_History!$F45, Transactions_History!$H$6:$H$1355, "&lt;="&amp;YEAR(Portfolio_History!M$1))</f>
        <v>0</v>
      </c>
      <c r="N45" s="4">
        <f>SUMIFS(Transactions_History!$G$6:$G$1355, Transactions_History!$C$6:$C$1355, "Acquire", Transactions_History!$I$6:$I$1355, Portfolio_History!$F45, Transactions_History!$H$6:$H$1355, "&lt;="&amp;YEAR(Portfolio_History!N$1))-
SUMIFS(Transactions_History!$G$6:$G$1355, Transactions_History!$C$6:$C$1355, "Redeem", Transactions_History!$I$6:$I$1355, Portfolio_History!$F45, Transactions_History!$H$6:$H$1355, "&lt;="&amp;YEAR(Portfolio_History!N$1))</f>
        <v>0</v>
      </c>
      <c r="O45" s="4">
        <f>SUMIFS(Transactions_History!$G$6:$G$1355, Transactions_History!$C$6:$C$1355, "Acquire", Transactions_History!$I$6:$I$1355, Portfolio_History!$F45, Transactions_History!$H$6:$H$1355, "&lt;="&amp;YEAR(Portfolio_History!O$1))-
SUMIFS(Transactions_History!$G$6:$G$1355, Transactions_History!$C$6:$C$1355, "Redeem", Transactions_History!$I$6:$I$1355, Portfolio_History!$F45, Transactions_History!$H$6:$H$1355, "&lt;="&amp;YEAR(Portfolio_History!O$1))</f>
        <v>0</v>
      </c>
      <c r="P45" s="4">
        <f>SUMIFS(Transactions_History!$G$6:$G$1355, Transactions_History!$C$6:$C$1355, "Acquire", Transactions_History!$I$6:$I$1355, Portfolio_History!$F45, Transactions_History!$H$6:$H$1355, "&lt;="&amp;YEAR(Portfolio_History!P$1))-
SUMIFS(Transactions_History!$G$6:$G$1355, Transactions_History!$C$6:$C$1355, "Redeem", Transactions_History!$I$6:$I$1355, Portfolio_History!$F45, Transactions_History!$H$6:$H$1355, "&lt;="&amp;YEAR(Portfolio_History!P$1))</f>
        <v>0</v>
      </c>
      <c r="Q45" s="4">
        <f>SUMIFS(Transactions_History!$G$6:$G$1355, Transactions_History!$C$6:$C$1355, "Acquire", Transactions_History!$I$6:$I$1355, Portfolio_History!$F45, Transactions_History!$H$6:$H$1355, "&lt;="&amp;YEAR(Portfolio_History!Q$1))-
SUMIFS(Transactions_History!$G$6:$G$1355, Transactions_History!$C$6:$C$1355, "Redeem", Transactions_History!$I$6:$I$1355, Portfolio_History!$F45, Transactions_History!$H$6:$H$1355, "&lt;="&amp;YEAR(Portfolio_History!Q$1))</f>
        <v>0</v>
      </c>
      <c r="R45" s="4">
        <f>SUMIFS(Transactions_History!$G$6:$G$1355, Transactions_History!$C$6:$C$1355, "Acquire", Transactions_History!$I$6:$I$1355, Portfolio_History!$F45, Transactions_History!$H$6:$H$1355, "&lt;="&amp;YEAR(Portfolio_History!R$1))-
SUMIFS(Transactions_History!$G$6:$G$1355, Transactions_History!$C$6:$C$1355, "Redeem", Transactions_History!$I$6:$I$1355, Portfolio_History!$F45, Transactions_History!$H$6:$H$1355, "&lt;="&amp;YEAR(Portfolio_History!R$1))</f>
        <v>0</v>
      </c>
      <c r="S45" s="4">
        <f>SUMIFS(Transactions_History!$G$6:$G$1355, Transactions_History!$C$6:$C$1355, "Acquire", Transactions_History!$I$6:$I$1355, Portfolio_History!$F45, Transactions_History!$H$6:$H$1355, "&lt;="&amp;YEAR(Portfolio_History!S$1))-
SUMIFS(Transactions_History!$G$6:$G$1355, Transactions_History!$C$6:$C$1355, "Redeem", Transactions_History!$I$6:$I$1355, Portfolio_History!$F45, Transactions_History!$H$6:$H$1355, "&lt;="&amp;YEAR(Portfolio_History!S$1))</f>
        <v>0</v>
      </c>
      <c r="T45" s="4">
        <f>SUMIFS(Transactions_History!$G$6:$G$1355, Transactions_History!$C$6:$C$1355, "Acquire", Transactions_History!$I$6:$I$1355, Portfolio_History!$F45, Transactions_History!$H$6:$H$1355, "&lt;="&amp;YEAR(Portfolio_History!T$1))-
SUMIFS(Transactions_History!$G$6:$G$1355, Transactions_History!$C$6:$C$1355, "Redeem", Transactions_History!$I$6:$I$1355, Portfolio_History!$F45, Transactions_History!$H$6:$H$1355, "&lt;="&amp;YEAR(Portfolio_History!T$1))</f>
        <v>0</v>
      </c>
      <c r="U45" s="4">
        <f>SUMIFS(Transactions_History!$G$6:$G$1355, Transactions_History!$C$6:$C$1355, "Acquire", Transactions_History!$I$6:$I$1355, Portfolio_History!$F45, Transactions_History!$H$6:$H$1355, "&lt;="&amp;YEAR(Portfolio_History!U$1))-
SUMIFS(Transactions_History!$G$6:$G$1355, Transactions_History!$C$6:$C$1355, "Redeem", Transactions_History!$I$6:$I$1355, Portfolio_History!$F45, Transactions_History!$H$6:$H$1355, "&lt;="&amp;YEAR(Portfolio_History!U$1))</f>
        <v>0</v>
      </c>
      <c r="V45" s="4">
        <f>SUMIFS(Transactions_History!$G$6:$G$1355, Transactions_History!$C$6:$C$1355, "Acquire", Transactions_History!$I$6:$I$1355, Portfolio_History!$F45, Transactions_History!$H$6:$H$1355, "&lt;="&amp;YEAR(Portfolio_History!V$1))-
SUMIFS(Transactions_History!$G$6:$G$1355, Transactions_History!$C$6:$C$1355, "Redeem", Transactions_History!$I$6:$I$1355, Portfolio_History!$F45, Transactions_History!$H$6:$H$1355, "&lt;="&amp;YEAR(Portfolio_History!V$1))</f>
        <v>0</v>
      </c>
      <c r="W45" s="4">
        <f>SUMIFS(Transactions_History!$G$6:$G$1355, Transactions_History!$C$6:$C$1355, "Acquire", Transactions_History!$I$6:$I$1355, Portfolio_History!$F45, Transactions_History!$H$6:$H$1355, "&lt;="&amp;YEAR(Portfolio_History!W$1))-
SUMIFS(Transactions_History!$G$6:$G$1355, Transactions_History!$C$6:$C$1355, "Redeem", Transactions_History!$I$6:$I$1355, Portfolio_History!$F45, Transactions_History!$H$6:$H$1355, "&lt;="&amp;YEAR(Portfolio_History!W$1))</f>
        <v>0</v>
      </c>
      <c r="X45" s="4">
        <f>SUMIFS(Transactions_History!$G$6:$G$1355, Transactions_History!$C$6:$C$1355, "Acquire", Transactions_History!$I$6:$I$1355, Portfolio_History!$F45, Transactions_History!$H$6:$H$1355, "&lt;="&amp;YEAR(Portfolio_History!X$1))-
SUMIFS(Transactions_History!$G$6:$G$1355, Transactions_History!$C$6:$C$1355, "Redeem", Transactions_History!$I$6:$I$1355, Portfolio_History!$F45, Transactions_History!$H$6:$H$1355, "&lt;="&amp;YEAR(Portfolio_History!X$1))</f>
        <v>0</v>
      </c>
      <c r="Y45" s="4">
        <f>SUMIFS(Transactions_History!$G$6:$G$1355, Transactions_History!$C$6:$C$1355, "Acquire", Transactions_History!$I$6:$I$1355, Portfolio_History!$F45, Transactions_History!$H$6:$H$1355, "&lt;="&amp;YEAR(Portfolio_History!Y$1))-
SUMIFS(Transactions_History!$G$6:$G$1355, Transactions_History!$C$6:$C$1355, "Redeem", Transactions_History!$I$6:$I$1355, Portfolio_History!$F45, Transactions_History!$H$6:$H$1355, "&lt;="&amp;YEAR(Portfolio_History!Y$1))</f>
        <v>0</v>
      </c>
    </row>
    <row r="46" spans="1:25" x14ac:dyDescent="0.35">
      <c r="A46" s="172" t="s">
        <v>34</v>
      </c>
      <c r="B46" s="172">
        <v>0.875</v>
      </c>
      <c r="C46" s="172">
        <v>2021</v>
      </c>
      <c r="D46" s="173">
        <v>44166</v>
      </c>
      <c r="E46" s="63">
        <v>2021</v>
      </c>
      <c r="F46" s="170" t="str">
        <f t="shared" si="1"/>
        <v>SI certificates_0.875_2021</v>
      </c>
      <c r="G46" s="4">
        <f>SUMIFS(Transactions_History!$G$6:$G$1355, Transactions_History!$C$6:$C$1355, "Acquire", Transactions_History!$I$6:$I$1355, Portfolio_History!$F46, Transactions_History!$H$6:$H$1355, "&lt;="&amp;YEAR(Portfolio_History!G$1))-
SUMIFS(Transactions_History!$G$6:$G$1355, Transactions_History!$C$6:$C$1355, "Redeem", Transactions_History!$I$6:$I$1355, Portfolio_History!$F46, Transactions_History!$H$6:$H$1355, "&lt;="&amp;YEAR(Portfolio_History!G$1))</f>
        <v>0</v>
      </c>
      <c r="H46" s="4">
        <f>SUMIFS(Transactions_History!$G$6:$G$1355, Transactions_History!$C$6:$C$1355, "Acquire", Transactions_History!$I$6:$I$1355, Portfolio_History!$F46, Transactions_History!$H$6:$H$1355, "&lt;="&amp;YEAR(Portfolio_History!H$1))-
SUMIFS(Transactions_History!$G$6:$G$1355, Transactions_History!$C$6:$C$1355, "Redeem", Transactions_History!$I$6:$I$1355, Portfolio_History!$F46, Transactions_History!$H$6:$H$1355, "&lt;="&amp;YEAR(Portfolio_History!H$1))</f>
        <v>0</v>
      </c>
      <c r="I46" s="4">
        <f>SUMIFS(Transactions_History!$G$6:$G$1355, Transactions_History!$C$6:$C$1355, "Acquire", Transactions_History!$I$6:$I$1355, Portfolio_History!$F46, Transactions_History!$H$6:$H$1355, "&lt;="&amp;YEAR(Portfolio_History!I$1))-
SUMIFS(Transactions_History!$G$6:$G$1355, Transactions_History!$C$6:$C$1355, "Redeem", Transactions_History!$I$6:$I$1355, Portfolio_History!$F46, Transactions_History!$H$6:$H$1355, "&lt;="&amp;YEAR(Portfolio_History!I$1))</f>
        <v>31519913</v>
      </c>
      <c r="J46" s="4">
        <f>SUMIFS(Transactions_History!$G$6:$G$1355, Transactions_History!$C$6:$C$1355, "Acquire", Transactions_History!$I$6:$I$1355, Portfolio_History!$F46, Transactions_History!$H$6:$H$1355, "&lt;="&amp;YEAR(Portfolio_History!J$1))-
SUMIFS(Transactions_History!$G$6:$G$1355, Transactions_History!$C$6:$C$1355, "Redeem", Transactions_History!$I$6:$I$1355, Portfolio_History!$F46, Transactions_History!$H$6:$H$1355, "&lt;="&amp;YEAR(Portfolio_History!J$1))</f>
        <v>0</v>
      </c>
      <c r="K46" s="4">
        <f>SUMIFS(Transactions_History!$G$6:$G$1355, Transactions_History!$C$6:$C$1355, "Acquire", Transactions_History!$I$6:$I$1355, Portfolio_History!$F46, Transactions_History!$H$6:$H$1355, "&lt;="&amp;YEAR(Portfolio_History!K$1))-
SUMIFS(Transactions_History!$G$6:$G$1355, Transactions_History!$C$6:$C$1355, "Redeem", Transactions_History!$I$6:$I$1355, Portfolio_History!$F46, Transactions_History!$H$6:$H$1355, "&lt;="&amp;YEAR(Portfolio_History!K$1))</f>
        <v>0</v>
      </c>
      <c r="L46" s="4">
        <f>SUMIFS(Transactions_History!$G$6:$G$1355, Transactions_History!$C$6:$C$1355, "Acquire", Transactions_History!$I$6:$I$1355, Portfolio_History!$F46, Transactions_History!$H$6:$H$1355, "&lt;="&amp;YEAR(Portfolio_History!L$1))-
SUMIFS(Transactions_History!$G$6:$G$1355, Transactions_History!$C$6:$C$1355, "Redeem", Transactions_History!$I$6:$I$1355, Portfolio_History!$F46, Transactions_History!$H$6:$H$1355, "&lt;="&amp;YEAR(Portfolio_History!L$1))</f>
        <v>0</v>
      </c>
      <c r="M46" s="4">
        <f>SUMIFS(Transactions_History!$G$6:$G$1355, Transactions_History!$C$6:$C$1355, "Acquire", Transactions_History!$I$6:$I$1355, Portfolio_History!$F46, Transactions_History!$H$6:$H$1355, "&lt;="&amp;YEAR(Portfolio_History!M$1))-
SUMIFS(Transactions_History!$G$6:$G$1355, Transactions_History!$C$6:$C$1355, "Redeem", Transactions_History!$I$6:$I$1355, Portfolio_History!$F46, Transactions_History!$H$6:$H$1355, "&lt;="&amp;YEAR(Portfolio_History!M$1))</f>
        <v>0</v>
      </c>
      <c r="N46" s="4">
        <f>SUMIFS(Transactions_History!$G$6:$G$1355, Transactions_History!$C$6:$C$1355, "Acquire", Transactions_History!$I$6:$I$1355, Portfolio_History!$F46, Transactions_History!$H$6:$H$1355, "&lt;="&amp;YEAR(Portfolio_History!N$1))-
SUMIFS(Transactions_History!$G$6:$G$1355, Transactions_History!$C$6:$C$1355, "Redeem", Transactions_History!$I$6:$I$1355, Portfolio_History!$F46, Transactions_History!$H$6:$H$1355, "&lt;="&amp;YEAR(Portfolio_History!N$1))</f>
        <v>0</v>
      </c>
      <c r="O46" s="4">
        <f>SUMIFS(Transactions_History!$G$6:$G$1355, Transactions_History!$C$6:$C$1355, "Acquire", Transactions_History!$I$6:$I$1355, Portfolio_History!$F46, Transactions_History!$H$6:$H$1355, "&lt;="&amp;YEAR(Portfolio_History!O$1))-
SUMIFS(Transactions_History!$G$6:$G$1355, Transactions_History!$C$6:$C$1355, "Redeem", Transactions_History!$I$6:$I$1355, Portfolio_History!$F46, Transactions_History!$H$6:$H$1355, "&lt;="&amp;YEAR(Portfolio_History!O$1))</f>
        <v>0</v>
      </c>
      <c r="P46" s="4">
        <f>SUMIFS(Transactions_History!$G$6:$G$1355, Transactions_History!$C$6:$C$1355, "Acquire", Transactions_History!$I$6:$I$1355, Portfolio_History!$F46, Transactions_History!$H$6:$H$1355, "&lt;="&amp;YEAR(Portfolio_History!P$1))-
SUMIFS(Transactions_History!$G$6:$G$1355, Transactions_History!$C$6:$C$1355, "Redeem", Transactions_History!$I$6:$I$1355, Portfolio_History!$F46, Transactions_History!$H$6:$H$1355, "&lt;="&amp;YEAR(Portfolio_History!P$1))</f>
        <v>0</v>
      </c>
      <c r="Q46" s="4">
        <f>SUMIFS(Transactions_History!$G$6:$G$1355, Transactions_History!$C$6:$C$1355, "Acquire", Transactions_History!$I$6:$I$1355, Portfolio_History!$F46, Transactions_History!$H$6:$H$1355, "&lt;="&amp;YEAR(Portfolio_History!Q$1))-
SUMIFS(Transactions_History!$G$6:$G$1355, Transactions_History!$C$6:$C$1355, "Redeem", Transactions_History!$I$6:$I$1355, Portfolio_History!$F46, Transactions_History!$H$6:$H$1355, "&lt;="&amp;YEAR(Portfolio_History!Q$1))</f>
        <v>0</v>
      </c>
      <c r="R46" s="4">
        <f>SUMIFS(Transactions_History!$G$6:$G$1355, Transactions_History!$C$6:$C$1355, "Acquire", Transactions_History!$I$6:$I$1355, Portfolio_History!$F46, Transactions_History!$H$6:$H$1355, "&lt;="&amp;YEAR(Portfolio_History!R$1))-
SUMIFS(Transactions_History!$G$6:$G$1355, Transactions_History!$C$6:$C$1355, "Redeem", Transactions_History!$I$6:$I$1355, Portfolio_History!$F46, Transactions_History!$H$6:$H$1355, "&lt;="&amp;YEAR(Portfolio_History!R$1))</f>
        <v>0</v>
      </c>
      <c r="S46" s="4">
        <f>SUMIFS(Transactions_History!$G$6:$G$1355, Transactions_History!$C$6:$C$1355, "Acquire", Transactions_History!$I$6:$I$1355, Portfolio_History!$F46, Transactions_History!$H$6:$H$1355, "&lt;="&amp;YEAR(Portfolio_History!S$1))-
SUMIFS(Transactions_History!$G$6:$G$1355, Transactions_History!$C$6:$C$1355, "Redeem", Transactions_History!$I$6:$I$1355, Portfolio_History!$F46, Transactions_History!$H$6:$H$1355, "&lt;="&amp;YEAR(Portfolio_History!S$1))</f>
        <v>0</v>
      </c>
      <c r="T46" s="4">
        <f>SUMIFS(Transactions_History!$G$6:$G$1355, Transactions_History!$C$6:$C$1355, "Acquire", Transactions_History!$I$6:$I$1355, Portfolio_History!$F46, Transactions_History!$H$6:$H$1355, "&lt;="&amp;YEAR(Portfolio_History!T$1))-
SUMIFS(Transactions_History!$G$6:$G$1355, Transactions_History!$C$6:$C$1355, "Redeem", Transactions_History!$I$6:$I$1355, Portfolio_History!$F46, Transactions_History!$H$6:$H$1355, "&lt;="&amp;YEAR(Portfolio_History!T$1))</f>
        <v>0</v>
      </c>
      <c r="U46" s="4">
        <f>SUMIFS(Transactions_History!$G$6:$G$1355, Transactions_History!$C$6:$C$1355, "Acquire", Transactions_History!$I$6:$I$1355, Portfolio_History!$F46, Transactions_History!$H$6:$H$1355, "&lt;="&amp;YEAR(Portfolio_History!U$1))-
SUMIFS(Transactions_History!$G$6:$G$1355, Transactions_History!$C$6:$C$1355, "Redeem", Transactions_History!$I$6:$I$1355, Portfolio_History!$F46, Transactions_History!$H$6:$H$1355, "&lt;="&amp;YEAR(Portfolio_History!U$1))</f>
        <v>0</v>
      </c>
      <c r="V46" s="4">
        <f>SUMIFS(Transactions_History!$G$6:$G$1355, Transactions_History!$C$6:$C$1355, "Acquire", Transactions_History!$I$6:$I$1355, Portfolio_History!$F46, Transactions_History!$H$6:$H$1355, "&lt;="&amp;YEAR(Portfolio_History!V$1))-
SUMIFS(Transactions_History!$G$6:$G$1355, Transactions_History!$C$6:$C$1355, "Redeem", Transactions_History!$I$6:$I$1355, Portfolio_History!$F46, Transactions_History!$H$6:$H$1355, "&lt;="&amp;YEAR(Portfolio_History!V$1))</f>
        <v>0</v>
      </c>
      <c r="W46" s="4">
        <f>SUMIFS(Transactions_History!$G$6:$G$1355, Transactions_History!$C$6:$C$1355, "Acquire", Transactions_History!$I$6:$I$1355, Portfolio_History!$F46, Transactions_History!$H$6:$H$1355, "&lt;="&amp;YEAR(Portfolio_History!W$1))-
SUMIFS(Transactions_History!$G$6:$G$1355, Transactions_History!$C$6:$C$1355, "Redeem", Transactions_History!$I$6:$I$1355, Portfolio_History!$F46, Transactions_History!$H$6:$H$1355, "&lt;="&amp;YEAR(Portfolio_History!W$1))</f>
        <v>0</v>
      </c>
      <c r="X46" s="4">
        <f>SUMIFS(Transactions_History!$G$6:$G$1355, Transactions_History!$C$6:$C$1355, "Acquire", Transactions_History!$I$6:$I$1355, Portfolio_History!$F46, Transactions_History!$H$6:$H$1355, "&lt;="&amp;YEAR(Portfolio_History!X$1))-
SUMIFS(Transactions_History!$G$6:$G$1355, Transactions_History!$C$6:$C$1355, "Redeem", Transactions_History!$I$6:$I$1355, Portfolio_History!$F46, Transactions_History!$H$6:$H$1355, "&lt;="&amp;YEAR(Portfolio_History!X$1))</f>
        <v>0</v>
      </c>
      <c r="Y46" s="4">
        <f>SUMIFS(Transactions_History!$G$6:$G$1355, Transactions_History!$C$6:$C$1355, "Acquire", Transactions_History!$I$6:$I$1355, Portfolio_History!$F46, Transactions_History!$H$6:$H$1355, "&lt;="&amp;YEAR(Portfolio_History!Y$1))-
SUMIFS(Transactions_History!$G$6:$G$1355, Transactions_History!$C$6:$C$1355, "Redeem", Transactions_History!$I$6:$I$1355, Portfolio_History!$F46, Transactions_History!$H$6:$H$1355, "&lt;="&amp;YEAR(Portfolio_History!Y$1))</f>
        <v>0</v>
      </c>
    </row>
    <row r="47" spans="1:25" x14ac:dyDescent="0.35">
      <c r="A47" s="172" t="s">
        <v>34</v>
      </c>
      <c r="B47" s="172">
        <v>1.125</v>
      </c>
      <c r="C47" s="172">
        <v>2021</v>
      </c>
      <c r="D47" s="173">
        <v>44228</v>
      </c>
      <c r="E47" s="63">
        <v>2021</v>
      </c>
      <c r="F47" s="170" t="str">
        <f t="shared" si="1"/>
        <v>SI certificates_1.125_2021</v>
      </c>
      <c r="G47" s="4">
        <f>SUMIFS(Transactions_History!$G$6:$G$1355, Transactions_History!$C$6:$C$1355, "Acquire", Transactions_History!$I$6:$I$1355, Portfolio_History!$F47, Transactions_History!$H$6:$H$1355, "&lt;="&amp;YEAR(Portfolio_History!G$1))-
SUMIFS(Transactions_History!$G$6:$G$1355, Transactions_History!$C$6:$C$1355, "Redeem", Transactions_History!$I$6:$I$1355, Portfolio_History!$F47, Transactions_History!$H$6:$H$1355, "&lt;="&amp;YEAR(Portfolio_History!G$1))</f>
        <v>0</v>
      </c>
      <c r="H47" s="4">
        <f>SUMIFS(Transactions_History!$G$6:$G$1355, Transactions_History!$C$6:$C$1355, "Acquire", Transactions_History!$I$6:$I$1355, Portfolio_History!$F47, Transactions_History!$H$6:$H$1355, "&lt;="&amp;YEAR(Portfolio_History!H$1))-
SUMIFS(Transactions_History!$G$6:$G$1355, Transactions_History!$C$6:$C$1355, "Redeem", Transactions_History!$I$6:$I$1355, Portfolio_History!$F47, Transactions_History!$H$6:$H$1355, "&lt;="&amp;YEAR(Portfolio_History!H$1))</f>
        <v>0</v>
      </c>
      <c r="I47" s="4">
        <f>SUMIFS(Transactions_History!$G$6:$G$1355, Transactions_History!$C$6:$C$1355, "Acquire", Transactions_History!$I$6:$I$1355, Portfolio_History!$F47, Transactions_History!$H$6:$H$1355, "&lt;="&amp;YEAR(Portfolio_History!I$1))-
SUMIFS(Transactions_History!$G$6:$G$1355, Transactions_History!$C$6:$C$1355, "Redeem", Transactions_History!$I$6:$I$1355, Portfolio_History!$F47, Transactions_History!$H$6:$H$1355, "&lt;="&amp;YEAR(Portfolio_History!I$1))</f>
        <v>0</v>
      </c>
      <c r="J47" s="4">
        <f>SUMIFS(Transactions_History!$G$6:$G$1355, Transactions_History!$C$6:$C$1355, "Acquire", Transactions_History!$I$6:$I$1355, Portfolio_History!$F47, Transactions_History!$H$6:$H$1355, "&lt;="&amp;YEAR(Portfolio_History!J$1))-
SUMIFS(Transactions_History!$G$6:$G$1355, Transactions_History!$C$6:$C$1355, "Redeem", Transactions_History!$I$6:$I$1355, Portfolio_History!$F47, Transactions_History!$H$6:$H$1355, "&lt;="&amp;YEAR(Portfolio_History!J$1))</f>
        <v>0</v>
      </c>
      <c r="K47" s="4">
        <f>SUMIFS(Transactions_History!$G$6:$G$1355, Transactions_History!$C$6:$C$1355, "Acquire", Transactions_History!$I$6:$I$1355, Portfolio_History!$F47, Transactions_History!$H$6:$H$1355, "&lt;="&amp;YEAR(Portfolio_History!K$1))-
SUMIFS(Transactions_History!$G$6:$G$1355, Transactions_History!$C$6:$C$1355, "Redeem", Transactions_History!$I$6:$I$1355, Portfolio_History!$F47, Transactions_History!$H$6:$H$1355, "&lt;="&amp;YEAR(Portfolio_History!K$1))</f>
        <v>0</v>
      </c>
      <c r="L47" s="4">
        <f>SUMIFS(Transactions_History!$G$6:$G$1355, Transactions_History!$C$6:$C$1355, "Acquire", Transactions_History!$I$6:$I$1355, Portfolio_History!$F47, Transactions_History!$H$6:$H$1355, "&lt;="&amp;YEAR(Portfolio_History!L$1))-
SUMIFS(Transactions_History!$G$6:$G$1355, Transactions_History!$C$6:$C$1355, "Redeem", Transactions_History!$I$6:$I$1355, Portfolio_History!$F47, Transactions_History!$H$6:$H$1355, "&lt;="&amp;YEAR(Portfolio_History!L$1))</f>
        <v>0</v>
      </c>
      <c r="M47" s="4">
        <f>SUMIFS(Transactions_History!$G$6:$G$1355, Transactions_History!$C$6:$C$1355, "Acquire", Transactions_History!$I$6:$I$1355, Portfolio_History!$F47, Transactions_History!$H$6:$H$1355, "&lt;="&amp;YEAR(Portfolio_History!M$1))-
SUMIFS(Transactions_History!$G$6:$G$1355, Transactions_History!$C$6:$C$1355, "Redeem", Transactions_History!$I$6:$I$1355, Portfolio_History!$F47, Transactions_History!$H$6:$H$1355, "&lt;="&amp;YEAR(Portfolio_History!M$1))</f>
        <v>0</v>
      </c>
      <c r="N47" s="4">
        <f>SUMIFS(Transactions_History!$G$6:$G$1355, Transactions_History!$C$6:$C$1355, "Acquire", Transactions_History!$I$6:$I$1355, Portfolio_History!$F47, Transactions_History!$H$6:$H$1355, "&lt;="&amp;YEAR(Portfolio_History!N$1))-
SUMIFS(Transactions_History!$G$6:$G$1355, Transactions_History!$C$6:$C$1355, "Redeem", Transactions_History!$I$6:$I$1355, Portfolio_History!$F47, Transactions_History!$H$6:$H$1355, "&lt;="&amp;YEAR(Portfolio_History!N$1))</f>
        <v>0</v>
      </c>
      <c r="O47" s="4">
        <f>SUMIFS(Transactions_History!$G$6:$G$1355, Transactions_History!$C$6:$C$1355, "Acquire", Transactions_History!$I$6:$I$1355, Portfolio_History!$F47, Transactions_History!$H$6:$H$1355, "&lt;="&amp;YEAR(Portfolio_History!O$1))-
SUMIFS(Transactions_History!$G$6:$G$1355, Transactions_History!$C$6:$C$1355, "Redeem", Transactions_History!$I$6:$I$1355, Portfolio_History!$F47, Transactions_History!$H$6:$H$1355, "&lt;="&amp;YEAR(Portfolio_History!O$1))</f>
        <v>0</v>
      </c>
      <c r="P47" s="4">
        <f>SUMIFS(Transactions_History!$G$6:$G$1355, Transactions_History!$C$6:$C$1355, "Acquire", Transactions_History!$I$6:$I$1355, Portfolio_History!$F47, Transactions_History!$H$6:$H$1355, "&lt;="&amp;YEAR(Portfolio_History!P$1))-
SUMIFS(Transactions_History!$G$6:$G$1355, Transactions_History!$C$6:$C$1355, "Redeem", Transactions_History!$I$6:$I$1355, Portfolio_History!$F47, Transactions_History!$H$6:$H$1355, "&lt;="&amp;YEAR(Portfolio_History!P$1))</f>
        <v>0</v>
      </c>
      <c r="Q47" s="4">
        <f>SUMIFS(Transactions_History!$G$6:$G$1355, Transactions_History!$C$6:$C$1355, "Acquire", Transactions_History!$I$6:$I$1355, Portfolio_History!$F47, Transactions_History!$H$6:$H$1355, "&lt;="&amp;YEAR(Portfolio_History!Q$1))-
SUMIFS(Transactions_History!$G$6:$G$1355, Transactions_History!$C$6:$C$1355, "Redeem", Transactions_History!$I$6:$I$1355, Portfolio_History!$F47, Transactions_History!$H$6:$H$1355, "&lt;="&amp;YEAR(Portfolio_History!Q$1))</f>
        <v>0</v>
      </c>
      <c r="R47" s="4">
        <f>SUMIFS(Transactions_History!$G$6:$G$1355, Transactions_History!$C$6:$C$1355, "Acquire", Transactions_History!$I$6:$I$1355, Portfolio_History!$F47, Transactions_History!$H$6:$H$1355, "&lt;="&amp;YEAR(Portfolio_History!R$1))-
SUMIFS(Transactions_History!$G$6:$G$1355, Transactions_History!$C$6:$C$1355, "Redeem", Transactions_History!$I$6:$I$1355, Portfolio_History!$F47, Transactions_History!$H$6:$H$1355, "&lt;="&amp;YEAR(Portfolio_History!R$1))</f>
        <v>0</v>
      </c>
      <c r="S47" s="4">
        <f>SUMIFS(Transactions_History!$G$6:$G$1355, Transactions_History!$C$6:$C$1355, "Acquire", Transactions_History!$I$6:$I$1355, Portfolio_History!$F47, Transactions_History!$H$6:$H$1355, "&lt;="&amp;YEAR(Portfolio_History!S$1))-
SUMIFS(Transactions_History!$G$6:$G$1355, Transactions_History!$C$6:$C$1355, "Redeem", Transactions_History!$I$6:$I$1355, Portfolio_History!$F47, Transactions_History!$H$6:$H$1355, "&lt;="&amp;YEAR(Portfolio_History!S$1))</f>
        <v>0</v>
      </c>
      <c r="T47" s="4">
        <f>SUMIFS(Transactions_History!$G$6:$G$1355, Transactions_History!$C$6:$C$1355, "Acquire", Transactions_History!$I$6:$I$1355, Portfolio_History!$F47, Transactions_History!$H$6:$H$1355, "&lt;="&amp;YEAR(Portfolio_History!T$1))-
SUMIFS(Transactions_History!$G$6:$G$1355, Transactions_History!$C$6:$C$1355, "Redeem", Transactions_History!$I$6:$I$1355, Portfolio_History!$F47, Transactions_History!$H$6:$H$1355, "&lt;="&amp;YEAR(Portfolio_History!T$1))</f>
        <v>0</v>
      </c>
      <c r="U47" s="4">
        <f>SUMIFS(Transactions_History!$G$6:$G$1355, Transactions_History!$C$6:$C$1355, "Acquire", Transactions_History!$I$6:$I$1355, Portfolio_History!$F47, Transactions_History!$H$6:$H$1355, "&lt;="&amp;YEAR(Portfolio_History!U$1))-
SUMIFS(Transactions_History!$G$6:$G$1355, Transactions_History!$C$6:$C$1355, "Redeem", Transactions_History!$I$6:$I$1355, Portfolio_History!$F47, Transactions_History!$H$6:$H$1355, "&lt;="&amp;YEAR(Portfolio_History!U$1))</f>
        <v>0</v>
      </c>
      <c r="V47" s="4">
        <f>SUMIFS(Transactions_History!$G$6:$G$1355, Transactions_History!$C$6:$C$1355, "Acquire", Transactions_History!$I$6:$I$1355, Portfolio_History!$F47, Transactions_History!$H$6:$H$1355, "&lt;="&amp;YEAR(Portfolio_History!V$1))-
SUMIFS(Transactions_History!$G$6:$G$1355, Transactions_History!$C$6:$C$1355, "Redeem", Transactions_History!$I$6:$I$1355, Portfolio_History!$F47, Transactions_History!$H$6:$H$1355, "&lt;="&amp;YEAR(Portfolio_History!V$1))</f>
        <v>0</v>
      </c>
      <c r="W47" s="4">
        <f>SUMIFS(Transactions_History!$G$6:$G$1355, Transactions_History!$C$6:$C$1355, "Acquire", Transactions_History!$I$6:$I$1355, Portfolio_History!$F47, Transactions_History!$H$6:$H$1355, "&lt;="&amp;YEAR(Portfolio_History!W$1))-
SUMIFS(Transactions_History!$G$6:$G$1355, Transactions_History!$C$6:$C$1355, "Redeem", Transactions_History!$I$6:$I$1355, Portfolio_History!$F47, Transactions_History!$H$6:$H$1355, "&lt;="&amp;YEAR(Portfolio_History!W$1))</f>
        <v>0</v>
      </c>
      <c r="X47" s="4">
        <f>SUMIFS(Transactions_History!$G$6:$G$1355, Transactions_History!$C$6:$C$1355, "Acquire", Transactions_History!$I$6:$I$1355, Portfolio_History!$F47, Transactions_History!$H$6:$H$1355, "&lt;="&amp;YEAR(Portfolio_History!X$1))-
SUMIFS(Transactions_History!$G$6:$G$1355, Transactions_History!$C$6:$C$1355, "Redeem", Transactions_History!$I$6:$I$1355, Portfolio_History!$F47, Transactions_History!$H$6:$H$1355, "&lt;="&amp;YEAR(Portfolio_History!X$1))</f>
        <v>0</v>
      </c>
      <c r="Y47" s="4">
        <f>SUMIFS(Transactions_History!$G$6:$G$1355, Transactions_History!$C$6:$C$1355, "Acquire", Transactions_History!$I$6:$I$1355, Portfolio_History!$F47, Transactions_History!$H$6:$H$1355, "&lt;="&amp;YEAR(Portfolio_History!Y$1))-
SUMIFS(Transactions_History!$G$6:$G$1355, Transactions_History!$C$6:$C$1355, "Redeem", Transactions_History!$I$6:$I$1355, Portfolio_History!$F47, Transactions_History!$H$6:$H$1355, "&lt;="&amp;YEAR(Portfolio_History!Y$1))</f>
        <v>0</v>
      </c>
    </row>
    <row r="48" spans="1:25" x14ac:dyDescent="0.35">
      <c r="A48" s="172" t="s">
        <v>34</v>
      </c>
      <c r="B48" s="172">
        <v>1.375</v>
      </c>
      <c r="C48" s="172">
        <v>2021</v>
      </c>
      <c r="D48" s="173">
        <v>44256</v>
      </c>
      <c r="E48" s="63">
        <v>2021</v>
      </c>
      <c r="F48" s="170" t="str">
        <f t="shared" si="1"/>
        <v>SI certificates_1.375_2021</v>
      </c>
      <c r="G48" s="4">
        <f>SUMIFS(Transactions_History!$G$6:$G$1355, Transactions_History!$C$6:$C$1355, "Acquire", Transactions_History!$I$6:$I$1355, Portfolio_History!$F48, Transactions_History!$H$6:$H$1355, "&lt;="&amp;YEAR(Portfolio_History!G$1))-
SUMIFS(Transactions_History!$G$6:$G$1355, Transactions_History!$C$6:$C$1355, "Redeem", Transactions_History!$I$6:$I$1355, Portfolio_History!$F48, Transactions_History!$H$6:$H$1355, "&lt;="&amp;YEAR(Portfolio_History!G$1))</f>
        <v>0</v>
      </c>
      <c r="H48" s="4">
        <f>SUMIFS(Transactions_History!$G$6:$G$1355, Transactions_History!$C$6:$C$1355, "Acquire", Transactions_History!$I$6:$I$1355, Portfolio_History!$F48, Transactions_History!$H$6:$H$1355, "&lt;="&amp;YEAR(Portfolio_History!H$1))-
SUMIFS(Transactions_History!$G$6:$G$1355, Transactions_History!$C$6:$C$1355, "Redeem", Transactions_History!$I$6:$I$1355, Portfolio_History!$F48, Transactions_History!$H$6:$H$1355, "&lt;="&amp;YEAR(Portfolio_History!H$1))</f>
        <v>0</v>
      </c>
      <c r="I48" s="4">
        <f>SUMIFS(Transactions_History!$G$6:$G$1355, Transactions_History!$C$6:$C$1355, "Acquire", Transactions_History!$I$6:$I$1355, Portfolio_History!$F48, Transactions_History!$H$6:$H$1355, "&lt;="&amp;YEAR(Portfolio_History!I$1))-
SUMIFS(Transactions_History!$G$6:$G$1355, Transactions_History!$C$6:$C$1355, "Redeem", Transactions_History!$I$6:$I$1355, Portfolio_History!$F48, Transactions_History!$H$6:$H$1355, "&lt;="&amp;YEAR(Portfolio_History!I$1))</f>
        <v>0</v>
      </c>
      <c r="J48" s="4">
        <f>SUMIFS(Transactions_History!$G$6:$G$1355, Transactions_History!$C$6:$C$1355, "Acquire", Transactions_History!$I$6:$I$1355, Portfolio_History!$F48, Transactions_History!$H$6:$H$1355, "&lt;="&amp;YEAR(Portfolio_History!J$1))-
SUMIFS(Transactions_History!$G$6:$G$1355, Transactions_History!$C$6:$C$1355, "Redeem", Transactions_History!$I$6:$I$1355, Portfolio_History!$F48, Transactions_History!$H$6:$H$1355, "&lt;="&amp;YEAR(Portfolio_History!J$1))</f>
        <v>0</v>
      </c>
      <c r="K48" s="4">
        <f>SUMIFS(Transactions_History!$G$6:$G$1355, Transactions_History!$C$6:$C$1355, "Acquire", Transactions_History!$I$6:$I$1355, Portfolio_History!$F48, Transactions_History!$H$6:$H$1355, "&lt;="&amp;YEAR(Portfolio_History!K$1))-
SUMIFS(Transactions_History!$G$6:$G$1355, Transactions_History!$C$6:$C$1355, "Redeem", Transactions_History!$I$6:$I$1355, Portfolio_History!$F48, Transactions_History!$H$6:$H$1355, "&lt;="&amp;YEAR(Portfolio_History!K$1))</f>
        <v>0</v>
      </c>
      <c r="L48" s="4">
        <f>SUMIFS(Transactions_History!$G$6:$G$1355, Transactions_History!$C$6:$C$1355, "Acquire", Transactions_History!$I$6:$I$1355, Portfolio_History!$F48, Transactions_History!$H$6:$H$1355, "&lt;="&amp;YEAR(Portfolio_History!L$1))-
SUMIFS(Transactions_History!$G$6:$G$1355, Transactions_History!$C$6:$C$1355, "Redeem", Transactions_History!$I$6:$I$1355, Portfolio_History!$F48, Transactions_History!$H$6:$H$1355, "&lt;="&amp;YEAR(Portfolio_History!L$1))</f>
        <v>0</v>
      </c>
      <c r="M48" s="4">
        <f>SUMIFS(Transactions_History!$G$6:$G$1355, Transactions_History!$C$6:$C$1355, "Acquire", Transactions_History!$I$6:$I$1355, Portfolio_History!$F48, Transactions_History!$H$6:$H$1355, "&lt;="&amp;YEAR(Portfolio_History!M$1))-
SUMIFS(Transactions_History!$G$6:$G$1355, Transactions_History!$C$6:$C$1355, "Redeem", Transactions_History!$I$6:$I$1355, Portfolio_History!$F48, Transactions_History!$H$6:$H$1355, "&lt;="&amp;YEAR(Portfolio_History!M$1))</f>
        <v>0</v>
      </c>
      <c r="N48" s="4">
        <f>SUMIFS(Transactions_History!$G$6:$G$1355, Transactions_History!$C$6:$C$1355, "Acquire", Transactions_History!$I$6:$I$1355, Portfolio_History!$F48, Transactions_History!$H$6:$H$1355, "&lt;="&amp;YEAR(Portfolio_History!N$1))-
SUMIFS(Transactions_History!$G$6:$G$1355, Transactions_History!$C$6:$C$1355, "Redeem", Transactions_History!$I$6:$I$1355, Portfolio_History!$F48, Transactions_History!$H$6:$H$1355, "&lt;="&amp;YEAR(Portfolio_History!N$1))</f>
        <v>0</v>
      </c>
      <c r="O48" s="4">
        <f>SUMIFS(Transactions_History!$G$6:$G$1355, Transactions_History!$C$6:$C$1355, "Acquire", Transactions_History!$I$6:$I$1355, Portfolio_History!$F48, Transactions_History!$H$6:$H$1355, "&lt;="&amp;YEAR(Portfolio_History!O$1))-
SUMIFS(Transactions_History!$G$6:$G$1355, Transactions_History!$C$6:$C$1355, "Redeem", Transactions_History!$I$6:$I$1355, Portfolio_History!$F48, Transactions_History!$H$6:$H$1355, "&lt;="&amp;YEAR(Portfolio_History!O$1))</f>
        <v>0</v>
      </c>
      <c r="P48" s="4">
        <f>SUMIFS(Transactions_History!$G$6:$G$1355, Transactions_History!$C$6:$C$1355, "Acquire", Transactions_History!$I$6:$I$1355, Portfolio_History!$F48, Transactions_History!$H$6:$H$1355, "&lt;="&amp;YEAR(Portfolio_History!P$1))-
SUMIFS(Transactions_History!$G$6:$G$1355, Transactions_History!$C$6:$C$1355, "Redeem", Transactions_History!$I$6:$I$1355, Portfolio_History!$F48, Transactions_History!$H$6:$H$1355, "&lt;="&amp;YEAR(Portfolio_History!P$1))</f>
        <v>0</v>
      </c>
      <c r="Q48" s="4">
        <f>SUMIFS(Transactions_History!$G$6:$G$1355, Transactions_History!$C$6:$C$1355, "Acquire", Transactions_History!$I$6:$I$1355, Portfolio_History!$F48, Transactions_History!$H$6:$H$1355, "&lt;="&amp;YEAR(Portfolio_History!Q$1))-
SUMIFS(Transactions_History!$G$6:$G$1355, Transactions_History!$C$6:$C$1355, "Redeem", Transactions_History!$I$6:$I$1355, Portfolio_History!$F48, Transactions_History!$H$6:$H$1355, "&lt;="&amp;YEAR(Portfolio_History!Q$1))</f>
        <v>0</v>
      </c>
      <c r="R48" s="4">
        <f>SUMIFS(Transactions_History!$G$6:$G$1355, Transactions_History!$C$6:$C$1355, "Acquire", Transactions_History!$I$6:$I$1355, Portfolio_History!$F48, Transactions_History!$H$6:$H$1355, "&lt;="&amp;YEAR(Portfolio_History!R$1))-
SUMIFS(Transactions_History!$G$6:$G$1355, Transactions_History!$C$6:$C$1355, "Redeem", Transactions_History!$I$6:$I$1355, Portfolio_History!$F48, Transactions_History!$H$6:$H$1355, "&lt;="&amp;YEAR(Portfolio_History!R$1))</f>
        <v>0</v>
      </c>
      <c r="S48" s="4">
        <f>SUMIFS(Transactions_History!$G$6:$G$1355, Transactions_History!$C$6:$C$1355, "Acquire", Transactions_History!$I$6:$I$1355, Portfolio_History!$F48, Transactions_History!$H$6:$H$1355, "&lt;="&amp;YEAR(Portfolio_History!S$1))-
SUMIFS(Transactions_History!$G$6:$G$1355, Transactions_History!$C$6:$C$1355, "Redeem", Transactions_History!$I$6:$I$1355, Portfolio_History!$F48, Transactions_History!$H$6:$H$1355, "&lt;="&amp;YEAR(Portfolio_History!S$1))</f>
        <v>0</v>
      </c>
      <c r="T48" s="4">
        <f>SUMIFS(Transactions_History!$G$6:$G$1355, Transactions_History!$C$6:$C$1355, "Acquire", Transactions_History!$I$6:$I$1355, Portfolio_History!$F48, Transactions_History!$H$6:$H$1355, "&lt;="&amp;YEAR(Portfolio_History!T$1))-
SUMIFS(Transactions_History!$G$6:$G$1355, Transactions_History!$C$6:$C$1355, "Redeem", Transactions_History!$I$6:$I$1355, Portfolio_History!$F48, Transactions_History!$H$6:$H$1355, "&lt;="&amp;YEAR(Portfolio_History!T$1))</f>
        <v>0</v>
      </c>
      <c r="U48" s="4">
        <f>SUMIFS(Transactions_History!$G$6:$G$1355, Transactions_History!$C$6:$C$1355, "Acquire", Transactions_History!$I$6:$I$1355, Portfolio_History!$F48, Transactions_History!$H$6:$H$1355, "&lt;="&amp;YEAR(Portfolio_History!U$1))-
SUMIFS(Transactions_History!$G$6:$G$1355, Transactions_History!$C$6:$C$1355, "Redeem", Transactions_History!$I$6:$I$1355, Portfolio_History!$F48, Transactions_History!$H$6:$H$1355, "&lt;="&amp;YEAR(Portfolio_History!U$1))</f>
        <v>0</v>
      </c>
      <c r="V48" s="4">
        <f>SUMIFS(Transactions_History!$G$6:$G$1355, Transactions_History!$C$6:$C$1355, "Acquire", Transactions_History!$I$6:$I$1355, Portfolio_History!$F48, Transactions_History!$H$6:$H$1355, "&lt;="&amp;YEAR(Portfolio_History!V$1))-
SUMIFS(Transactions_History!$G$6:$G$1355, Transactions_History!$C$6:$C$1355, "Redeem", Transactions_History!$I$6:$I$1355, Portfolio_History!$F48, Transactions_History!$H$6:$H$1355, "&lt;="&amp;YEAR(Portfolio_History!V$1))</f>
        <v>0</v>
      </c>
      <c r="W48" s="4">
        <f>SUMIFS(Transactions_History!$G$6:$G$1355, Transactions_History!$C$6:$C$1355, "Acquire", Transactions_History!$I$6:$I$1355, Portfolio_History!$F48, Transactions_History!$H$6:$H$1355, "&lt;="&amp;YEAR(Portfolio_History!W$1))-
SUMIFS(Transactions_History!$G$6:$G$1355, Transactions_History!$C$6:$C$1355, "Redeem", Transactions_History!$I$6:$I$1355, Portfolio_History!$F48, Transactions_History!$H$6:$H$1355, "&lt;="&amp;YEAR(Portfolio_History!W$1))</f>
        <v>0</v>
      </c>
      <c r="X48" s="4">
        <f>SUMIFS(Transactions_History!$G$6:$G$1355, Transactions_History!$C$6:$C$1355, "Acquire", Transactions_History!$I$6:$I$1355, Portfolio_History!$F48, Transactions_History!$H$6:$H$1355, "&lt;="&amp;YEAR(Portfolio_History!X$1))-
SUMIFS(Transactions_History!$G$6:$G$1355, Transactions_History!$C$6:$C$1355, "Redeem", Transactions_History!$I$6:$I$1355, Portfolio_History!$F48, Transactions_History!$H$6:$H$1355, "&lt;="&amp;YEAR(Portfolio_History!X$1))</f>
        <v>0</v>
      </c>
      <c r="Y48" s="4">
        <f>SUMIFS(Transactions_History!$G$6:$G$1355, Transactions_History!$C$6:$C$1355, "Acquire", Transactions_History!$I$6:$I$1355, Portfolio_History!$F48, Transactions_History!$H$6:$H$1355, "&lt;="&amp;YEAR(Portfolio_History!Y$1))-
SUMIFS(Transactions_History!$G$6:$G$1355, Transactions_History!$C$6:$C$1355, "Redeem", Transactions_History!$I$6:$I$1355, Portfolio_History!$F48, Transactions_History!$H$6:$H$1355, "&lt;="&amp;YEAR(Portfolio_History!Y$1))</f>
        <v>0</v>
      </c>
    </row>
    <row r="49" spans="1:25" x14ac:dyDescent="0.35">
      <c r="A49" s="172" t="s">
        <v>34</v>
      </c>
      <c r="B49" s="172">
        <v>1.625</v>
      </c>
      <c r="C49" s="172">
        <v>2021</v>
      </c>
      <c r="D49" s="173">
        <v>44287</v>
      </c>
      <c r="E49" s="63">
        <v>2021</v>
      </c>
      <c r="F49" s="170" t="str">
        <f t="shared" si="1"/>
        <v>SI certificates_1.625_2021</v>
      </c>
      <c r="G49" s="4">
        <f>SUMIFS(Transactions_History!$G$6:$G$1355, Transactions_History!$C$6:$C$1355, "Acquire", Transactions_History!$I$6:$I$1355, Portfolio_History!$F49, Transactions_History!$H$6:$H$1355, "&lt;="&amp;YEAR(Portfolio_History!G$1))-
SUMIFS(Transactions_History!$G$6:$G$1355, Transactions_History!$C$6:$C$1355, "Redeem", Transactions_History!$I$6:$I$1355, Portfolio_History!$F49, Transactions_History!$H$6:$H$1355, "&lt;="&amp;YEAR(Portfolio_History!G$1))</f>
        <v>0</v>
      </c>
      <c r="H49" s="4">
        <f>SUMIFS(Transactions_History!$G$6:$G$1355, Transactions_History!$C$6:$C$1355, "Acquire", Transactions_History!$I$6:$I$1355, Portfolio_History!$F49, Transactions_History!$H$6:$H$1355, "&lt;="&amp;YEAR(Portfolio_History!H$1))-
SUMIFS(Transactions_History!$G$6:$G$1355, Transactions_History!$C$6:$C$1355, "Redeem", Transactions_History!$I$6:$I$1355, Portfolio_History!$F49, Transactions_History!$H$6:$H$1355, "&lt;="&amp;YEAR(Portfolio_History!H$1))</f>
        <v>0</v>
      </c>
      <c r="I49" s="4">
        <f>SUMIFS(Transactions_History!$G$6:$G$1355, Transactions_History!$C$6:$C$1355, "Acquire", Transactions_History!$I$6:$I$1355, Portfolio_History!$F49, Transactions_History!$H$6:$H$1355, "&lt;="&amp;YEAR(Portfolio_History!I$1))-
SUMIFS(Transactions_History!$G$6:$G$1355, Transactions_History!$C$6:$C$1355, "Redeem", Transactions_History!$I$6:$I$1355, Portfolio_History!$F49, Transactions_History!$H$6:$H$1355, "&lt;="&amp;YEAR(Portfolio_History!I$1))</f>
        <v>0</v>
      </c>
      <c r="J49" s="4">
        <f>SUMIFS(Transactions_History!$G$6:$G$1355, Transactions_History!$C$6:$C$1355, "Acquire", Transactions_History!$I$6:$I$1355, Portfolio_History!$F49, Transactions_History!$H$6:$H$1355, "&lt;="&amp;YEAR(Portfolio_History!J$1))-
SUMIFS(Transactions_History!$G$6:$G$1355, Transactions_History!$C$6:$C$1355, "Redeem", Transactions_History!$I$6:$I$1355, Portfolio_History!$F49, Transactions_History!$H$6:$H$1355, "&lt;="&amp;YEAR(Portfolio_History!J$1))</f>
        <v>0</v>
      </c>
      <c r="K49" s="4">
        <f>SUMIFS(Transactions_History!$G$6:$G$1355, Transactions_History!$C$6:$C$1355, "Acquire", Transactions_History!$I$6:$I$1355, Portfolio_History!$F49, Transactions_History!$H$6:$H$1355, "&lt;="&amp;YEAR(Portfolio_History!K$1))-
SUMIFS(Transactions_History!$G$6:$G$1355, Transactions_History!$C$6:$C$1355, "Redeem", Transactions_History!$I$6:$I$1355, Portfolio_History!$F49, Transactions_History!$H$6:$H$1355, "&lt;="&amp;YEAR(Portfolio_History!K$1))</f>
        <v>0</v>
      </c>
      <c r="L49" s="4">
        <f>SUMIFS(Transactions_History!$G$6:$G$1355, Transactions_History!$C$6:$C$1355, "Acquire", Transactions_History!$I$6:$I$1355, Portfolio_History!$F49, Transactions_History!$H$6:$H$1355, "&lt;="&amp;YEAR(Portfolio_History!L$1))-
SUMIFS(Transactions_History!$G$6:$G$1355, Transactions_History!$C$6:$C$1355, "Redeem", Transactions_History!$I$6:$I$1355, Portfolio_History!$F49, Transactions_History!$H$6:$H$1355, "&lt;="&amp;YEAR(Portfolio_History!L$1))</f>
        <v>0</v>
      </c>
      <c r="M49" s="4">
        <f>SUMIFS(Transactions_History!$G$6:$G$1355, Transactions_History!$C$6:$C$1355, "Acquire", Transactions_History!$I$6:$I$1355, Portfolio_History!$F49, Transactions_History!$H$6:$H$1355, "&lt;="&amp;YEAR(Portfolio_History!M$1))-
SUMIFS(Transactions_History!$G$6:$G$1355, Transactions_History!$C$6:$C$1355, "Redeem", Transactions_History!$I$6:$I$1355, Portfolio_History!$F49, Transactions_History!$H$6:$H$1355, "&lt;="&amp;YEAR(Portfolio_History!M$1))</f>
        <v>0</v>
      </c>
      <c r="N49" s="4">
        <f>SUMIFS(Transactions_History!$G$6:$G$1355, Transactions_History!$C$6:$C$1355, "Acquire", Transactions_History!$I$6:$I$1355, Portfolio_History!$F49, Transactions_History!$H$6:$H$1355, "&lt;="&amp;YEAR(Portfolio_History!N$1))-
SUMIFS(Transactions_History!$G$6:$G$1355, Transactions_History!$C$6:$C$1355, "Redeem", Transactions_History!$I$6:$I$1355, Portfolio_History!$F49, Transactions_History!$H$6:$H$1355, "&lt;="&amp;YEAR(Portfolio_History!N$1))</f>
        <v>0</v>
      </c>
      <c r="O49" s="4">
        <f>SUMIFS(Transactions_History!$G$6:$G$1355, Transactions_History!$C$6:$C$1355, "Acquire", Transactions_History!$I$6:$I$1355, Portfolio_History!$F49, Transactions_History!$H$6:$H$1355, "&lt;="&amp;YEAR(Portfolio_History!O$1))-
SUMIFS(Transactions_History!$G$6:$G$1355, Transactions_History!$C$6:$C$1355, "Redeem", Transactions_History!$I$6:$I$1355, Portfolio_History!$F49, Transactions_History!$H$6:$H$1355, "&lt;="&amp;YEAR(Portfolio_History!O$1))</f>
        <v>0</v>
      </c>
      <c r="P49" s="4">
        <f>SUMIFS(Transactions_History!$G$6:$G$1355, Transactions_History!$C$6:$C$1355, "Acquire", Transactions_History!$I$6:$I$1355, Portfolio_History!$F49, Transactions_History!$H$6:$H$1355, "&lt;="&amp;YEAR(Portfolio_History!P$1))-
SUMIFS(Transactions_History!$G$6:$G$1355, Transactions_History!$C$6:$C$1355, "Redeem", Transactions_History!$I$6:$I$1355, Portfolio_History!$F49, Transactions_History!$H$6:$H$1355, "&lt;="&amp;YEAR(Portfolio_History!P$1))</f>
        <v>0</v>
      </c>
      <c r="Q49" s="4">
        <f>SUMIFS(Transactions_History!$G$6:$G$1355, Transactions_History!$C$6:$C$1355, "Acquire", Transactions_History!$I$6:$I$1355, Portfolio_History!$F49, Transactions_History!$H$6:$H$1355, "&lt;="&amp;YEAR(Portfolio_History!Q$1))-
SUMIFS(Transactions_History!$G$6:$G$1355, Transactions_History!$C$6:$C$1355, "Redeem", Transactions_History!$I$6:$I$1355, Portfolio_History!$F49, Transactions_History!$H$6:$H$1355, "&lt;="&amp;YEAR(Portfolio_History!Q$1))</f>
        <v>0</v>
      </c>
      <c r="R49" s="4">
        <f>SUMIFS(Transactions_History!$G$6:$G$1355, Transactions_History!$C$6:$C$1355, "Acquire", Transactions_History!$I$6:$I$1355, Portfolio_History!$F49, Transactions_History!$H$6:$H$1355, "&lt;="&amp;YEAR(Portfolio_History!R$1))-
SUMIFS(Transactions_History!$G$6:$G$1355, Transactions_History!$C$6:$C$1355, "Redeem", Transactions_History!$I$6:$I$1355, Portfolio_History!$F49, Transactions_History!$H$6:$H$1355, "&lt;="&amp;YEAR(Portfolio_History!R$1))</f>
        <v>0</v>
      </c>
      <c r="S49" s="4">
        <f>SUMIFS(Transactions_History!$G$6:$G$1355, Transactions_History!$C$6:$C$1355, "Acquire", Transactions_History!$I$6:$I$1355, Portfolio_History!$F49, Transactions_History!$H$6:$H$1355, "&lt;="&amp;YEAR(Portfolio_History!S$1))-
SUMIFS(Transactions_History!$G$6:$G$1355, Transactions_History!$C$6:$C$1355, "Redeem", Transactions_History!$I$6:$I$1355, Portfolio_History!$F49, Transactions_History!$H$6:$H$1355, "&lt;="&amp;YEAR(Portfolio_History!S$1))</f>
        <v>0</v>
      </c>
      <c r="T49" s="4">
        <f>SUMIFS(Transactions_History!$G$6:$G$1355, Transactions_History!$C$6:$C$1355, "Acquire", Transactions_History!$I$6:$I$1355, Portfolio_History!$F49, Transactions_History!$H$6:$H$1355, "&lt;="&amp;YEAR(Portfolio_History!T$1))-
SUMIFS(Transactions_History!$G$6:$G$1355, Transactions_History!$C$6:$C$1355, "Redeem", Transactions_History!$I$6:$I$1355, Portfolio_History!$F49, Transactions_History!$H$6:$H$1355, "&lt;="&amp;YEAR(Portfolio_History!T$1))</f>
        <v>0</v>
      </c>
      <c r="U49" s="4">
        <f>SUMIFS(Transactions_History!$G$6:$G$1355, Transactions_History!$C$6:$C$1355, "Acquire", Transactions_History!$I$6:$I$1355, Portfolio_History!$F49, Transactions_History!$H$6:$H$1355, "&lt;="&amp;YEAR(Portfolio_History!U$1))-
SUMIFS(Transactions_History!$G$6:$G$1355, Transactions_History!$C$6:$C$1355, "Redeem", Transactions_History!$I$6:$I$1355, Portfolio_History!$F49, Transactions_History!$H$6:$H$1355, "&lt;="&amp;YEAR(Portfolio_History!U$1))</f>
        <v>0</v>
      </c>
      <c r="V49" s="4">
        <f>SUMIFS(Transactions_History!$G$6:$G$1355, Transactions_History!$C$6:$C$1355, "Acquire", Transactions_History!$I$6:$I$1355, Portfolio_History!$F49, Transactions_History!$H$6:$H$1355, "&lt;="&amp;YEAR(Portfolio_History!V$1))-
SUMIFS(Transactions_History!$G$6:$G$1355, Transactions_History!$C$6:$C$1355, "Redeem", Transactions_History!$I$6:$I$1355, Portfolio_History!$F49, Transactions_History!$H$6:$H$1355, "&lt;="&amp;YEAR(Portfolio_History!V$1))</f>
        <v>0</v>
      </c>
      <c r="W49" s="4">
        <f>SUMIFS(Transactions_History!$G$6:$G$1355, Transactions_History!$C$6:$C$1355, "Acquire", Transactions_History!$I$6:$I$1355, Portfolio_History!$F49, Transactions_History!$H$6:$H$1355, "&lt;="&amp;YEAR(Portfolio_History!W$1))-
SUMIFS(Transactions_History!$G$6:$G$1355, Transactions_History!$C$6:$C$1355, "Redeem", Transactions_History!$I$6:$I$1355, Portfolio_History!$F49, Transactions_History!$H$6:$H$1355, "&lt;="&amp;YEAR(Portfolio_History!W$1))</f>
        <v>0</v>
      </c>
      <c r="X49" s="4">
        <f>SUMIFS(Transactions_History!$G$6:$G$1355, Transactions_History!$C$6:$C$1355, "Acquire", Transactions_History!$I$6:$I$1355, Portfolio_History!$F49, Transactions_History!$H$6:$H$1355, "&lt;="&amp;YEAR(Portfolio_History!X$1))-
SUMIFS(Transactions_History!$G$6:$G$1355, Transactions_History!$C$6:$C$1355, "Redeem", Transactions_History!$I$6:$I$1355, Portfolio_History!$F49, Transactions_History!$H$6:$H$1355, "&lt;="&amp;YEAR(Portfolio_History!X$1))</f>
        <v>0</v>
      </c>
      <c r="Y49" s="4">
        <f>SUMIFS(Transactions_History!$G$6:$G$1355, Transactions_History!$C$6:$C$1355, "Acquire", Transactions_History!$I$6:$I$1355, Portfolio_History!$F49, Transactions_History!$H$6:$H$1355, "&lt;="&amp;YEAR(Portfolio_History!Y$1))-
SUMIFS(Transactions_History!$G$6:$G$1355, Transactions_History!$C$6:$C$1355, "Redeem", Transactions_History!$I$6:$I$1355, Portfolio_History!$F49, Transactions_History!$H$6:$H$1355, "&lt;="&amp;YEAR(Portfolio_History!Y$1))</f>
        <v>0</v>
      </c>
    </row>
    <row r="50" spans="1:25" x14ac:dyDescent="0.35">
      <c r="A50" s="172" t="s">
        <v>34</v>
      </c>
      <c r="B50" s="172">
        <v>1.5</v>
      </c>
      <c r="C50" s="172">
        <v>2021</v>
      </c>
      <c r="D50" s="173">
        <v>44317</v>
      </c>
      <c r="E50" s="63">
        <v>2021</v>
      </c>
      <c r="F50" s="170" t="str">
        <f t="shared" si="1"/>
        <v>SI certificates_1.5_2021</v>
      </c>
      <c r="G50" s="4">
        <f>SUMIFS(Transactions_History!$G$6:$G$1355, Transactions_History!$C$6:$C$1355, "Acquire", Transactions_History!$I$6:$I$1355, Portfolio_History!$F50, Transactions_History!$H$6:$H$1355, "&lt;="&amp;YEAR(Portfolio_History!G$1))-
SUMIFS(Transactions_History!$G$6:$G$1355, Transactions_History!$C$6:$C$1355, "Redeem", Transactions_History!$I$6:$I$1355, Portfolio_History!$F50, Transactions_History!$H$6:$H$1355, "&lt;="&amp;YEAR(Portfolio_History!G$1))</f>
        <v>0</v>
      </c>
      <c r="H50" s="4">
        <f>SUMIFS(Transactions_History!$G$6:$G$1355, Transactions_History!$C$6:$C$1355, "Acquire", Transactions_History!$I$6:$I$1355, Portfolio_History!$F50, Transactions_History!$H$6:$H$1355, "&lt;="&amp;YEAR(Portfolio_History!H$1))-
SUMIFS(Transactions_History!$G$6:$G$1355, Transactions_History!$C$6:$C$1355, "Redeem", Transactions_History!$I$6:$I$1355, Portfolio_History!$F50, Transactions_History!$H$6:$H$1355, "&lt;="&amp;YEAR(Portfolio_History!H$1))</f>
        <v>0</v>
      </c>
      <c r="I50" s="4">
        <f>SUMIFS(Transactions_History!$G$6:$G$1355, Transactions_History!$C$6:$C$1355, "Acquire", Transactions_History!$I$6:$I$1355, Portfolio_History!$F50, Transactions_History!$H$6:$H$1355, "&lt;="&amp;YEAR(Portfolio_History!I$1))-
SUMIFS(Transactions_History!$G$6:$G$1355, Transactions_History!$C$6:$C$1355, "Redeem", Transactions_History!$I$6:$I$1355, Portfolio_History!$F50, Transactions_History!$H$6:$H$1355, "&lt;="&amp;YEAR(Portfolio_History!I$1))</f>
        <v>0</v>
      </c>
      <c r="J50" s="4">
        <f>SUMIFS(Transactions_History!$G$6:$G$1355, Transactions_History!$C$6:$C$1355, "Acquire", Transactions_History!$I$6:$I$1355, Portfolio_History!$F50, Transactions_History!$H$6:$H$1355, "&lt;="&amp;YEAR(Portfolio_History!J$1))-
SUMIFS(Transactions_History!$G$6:$G$1355, Transactions_History!$C$6:$C$1355, "Redeem", Transactions_History!$I$6:$I$1355, Portfolio_History!$F50, Transactions_History!$H$6:$H$1355, "&lt;="&amp;YEAR(Portfolio_History!J$1))</f>
        <v>0</v>
      </c>
      <c r="K50" s="4">
        <f>SUMIFS(Transactions_History!$G$6:$G$1355, Transactions_History!$C$6:$C$1355, "Acquire", Transactions_History!$I$6:$I$1355, Portfolio_History!$F50, Transactions_History!$H$6:$H$1355, "&lt;="&amp;YEAR(Portfolio_History!K$1))-
SUMIFS(Transactions_History!$G$6:$G$1355, Transactions_History!$C$6:$C$1355, "Redeem", Transactions_History!$I$6:$I$1355, Portfolio_History!$F50, Transactions_History!$H$6:$H$1355, "&lt;="&amp;YEAR(Portfolio_History!K$1))</f>
        <v>0</v>
      </c>
      <c r="L50" s="4">
        <f>SUMIFS(Transactions_History!$G$6:$G$1355, Transactions_History!$C$6:$C$1355, "Acquire", Transactions_History!$I$6:$I$1355, Portfolio_History!$F50, Transactions_History!$H$6:$H$1355, "&lt;="&amp;YEAR(Portfolio_History!L$1))-
SUMIFS(Transactions_History!$G$6:$G$1355, Transactions_History!$C$6:$C$1355, "Redeem", Transactions_History!$I$6:$I$1355, Portfolio_History!$F50, Transactions_History!$H$6:$H$1355, "&lt;="&amp;YEAR(Portfolio_History!L$1))</f>
        <v>0</v>
      </c>
      <c r="M50" s="4">
        <f>SUMIFS(Transactions_History!$G$6:$G$1355, Transactions_History!$C$6:$C$1355, "Acquire", Transactions_History!$I$6:$I$1355, Portfolio_History!$F50, Transactions_History!$H$6:$H$1355, "&lt;="&amp;YEAR(Portfolio_History!M$1))-
SUMIFS(Transactions_History!$G$6:$G$1355, Transactions_History!$C$6:$C$1355, "Redeem", Transactions_History!$I$6:$I$1355, Portfolio_History!$F50, Transactions_History!$H$6:$H$1355, "&lt;="&amp;YEAR(Portfolio_History!M$1))</f>
        <v>0</v>
      </c>
      <c r="N50" s="4">
        <f>SUMIFS(Transactions_History!$G$6:$G$1355, Transactions_History!$C$6:$C$1355, "Acquire", Transactions_History!$I$6:$I$1355, Portfolio_History!$F50, Transactions_History!$H$6:$H$1355, "&lt;="&amp;YEAR(Portfolio_History!N$1))-
SUMIFS(Transactions_History!$G$6:$G$1355, Transactions_History!$C$6:$C$1355, "Redeem", Transactions_History!$I$6:$I$1355, Portfolio_History!$F50, Transactions_History!$H$6:$H$1355, "&lt;="&amp;YEAR(Portfolio_History!N$1))</f>
        <v>0</v>
      </c>
      <c r="O50" s="4">
        <f>SUMIFS(Transactions_History!$G$6:$G$1355, Transactions_History!$C$6:$C$1355, "Acquire", Transactions_History!$I$6:$I$1355, Portfolio_History!$F50, Transactions_History!$H$6:$H$1355, "&lt;="&amp;YEAR(Portfolio_History!O$1))-
SUMIFS(Transactions_History!$G$6:$G$1355, Transactions_History!$C$6:$C$1355, "Redeem", Transactions_History!$I$6:$I$1355, Portfolio_History!$F50, Transactions_History!$H$6:$H$1355, "&lt;="&amp;YEAR(Portfolio_History!O$1))</f>
        <v>0</v>
      </c>
      <c r="P50" s="4">
        <f>SUMIFS(Transactions_History!$G$6:$G$1355, Transactions_History!$C$6:$C$1355, "Acquire", Transactions_History!$I$6:$I$1355, Portfolio_History!$F50, Transactions_History!$H$6:$H$1355, "&lt;="&amp;YEAR(Portfolio_History!P$1))-
SUMIFS(Transactions_History!$G$6:$G$1355, Transactions_History!$C$6:$C$1355, "Redeem", Transactions_History!$I$6:$I$1355, Portfolio_History!$F50, Transactions_History!$H$6:$H$1355, "&lt;="&amp;YEAR(Portfolio_History!P$1))</f>
        <v>0</v>
      </c>
      <c r="Q50" s="4">
        <f>SUMIFS(Transactions_History!$G$6:$G$1355, Transactions_History!$C$6:$C$1355, "Acquire", Transactions_History!$I$6:$I$1355, Portfolio_History!$F50, Transactions_History!$H$6:$H$1355, "&lt;="&amp;YEAR(Portfolio_History!Q$1))-
SUMIFS(Transactions_History!$G$6:$G$1355, Transactions_History!$C$6:$C$1355, "Redeem", Transactions_History!$I$6:$I$1355, Portfolio_History!$F50, Transactions_History!$H$6:$H$1355, "&lt;="&amp;YEAR(Portfolio_History!Q$1))</f>
        <v>0</v>
      </c>
      <c r="R50" s="4">
        <f>SUMIFS(Transactions_History!$G$6:$G$1355, Transactions_History!$C$6:$C$1355, "Acquire", Transactions_History!$I$6:$I$1355, Portfolio_History!$F50, Transactions_History!$H$6:$H$1355, "&lt;="&amp;YEAR(Portfolio_History!R$1))-
SUMIFS(Transactions_History!$G$6:$G$1355, Transactions_History!$C$6:$C$1355, "Redeem", Transactions_History!$I$6:$I$1355, Portfolio_History!$F50, Transactions_History!$H$6:$H$1355, "&lt;="&amp;YEAR(Portfolio_History!R$1))</f>
        <v>0</v>
      </c>
      <c r="S50" s="4">
        <f>SUMIFS(Transactions_History!$G$6:$G$1355, Transactions_History!$C$6:$C$1355, "Acquire", Transactions_History!$I$6:$I$1355, Portfolio_History!$F50, Transactions_History!$H$6:$H$1355, "&lt;="&amp;YEAR(Portfolio_History!S$1))-
SUMIFS(Transactions_History!$G$6:$G$1355, Transactions_History!$C$6:$C$1355, "Redeem", Transactions_History!$I$6:$I$1355, Portfolio_History!$F50, Transactions_History!$H$6:$H$1355, "&lt;="&amp;YEAR(Portfolio_History!S$1))</f>
        <v>0</v>
      </c>
      <c r="T50" s="4">
        <f>SUMIFS(Transactions_History!$G$6:$G$1355, Transactions_History!$C$6:$C$1355, "Acquire", Transactions_History!$I$6:$I$1355, Portfolio_History!$F50, Transactions_History!$H$6:$H$1355, "&lt;="&amp;YEAR(Portfolio_History!T$1))-
SUMIFS(Transactions_History!$G$6:$G$1355, Transactions_History!$C$6:$C$1355, "Redeem", Transactions_History!$I$6:$I$1355, Portfolio_History!$F50, Transactions_History!$H$6:$H$1355, "&lt;="&amp;YEAR(Portfolio_History!T$1))</f>
        <v>0</v>
      </c>
      <c r="U50" s="4">
        <f>SUMIFS(Transactions_History!$G$6:$G$1355, Transactions_History!$C$6:$C$1355, "Acquire", Transactions_History!$I$6:$I$1355, Portfolio_History!$F50, Transactions_History!$H$6:$H$1355, "&lt;="&amp;YEAR(Portfolio_History!U$1))-
SUMIFS(Transactions_History!$G$6:$G$1355, Transactions_History!$C$6:$C$1355, "Redeem", Transactions_History!$I$6:$I$1355, Portfolio_History!$F50, Transactions_History!$H$6:$H$1355, "&lt;="&amp;YEAR(Portfolio_History!U$1))</f>
        <v>0</v>
      </c>
      <c r="V50" s="4">
        <f>SUMIFS(Transactions_History!$G$6:$G$1355, Transactions_History!$C$6:$C$1355, "Acquire", Transactions_History!$I$6:$I$1355, Portfolio_History!$F50, Transactions_History!$H$6:$H$1355, "&lt;="&amp;YEAR(Portfolio_History!V$1))-
SUMIFS(Transactions_History!$G$6:$G$1355, Transactions_History!$C$6:$C$1355, "Redeem", Transactions_History!$I$6:$I$1355, Portfolio_History!$F50, Transactions_History!$H$6:$H$1355, "&lt;="&amp;YEAR(Portfolio_History!V$1))</f>
        <v>0</v>
      </c>
      <c r="W50" s="4">
        <f>SUMIFS(Transactions_History!$G$6:$G$1355, Transactions_History!$C$6:$C$1355, "Acquire", Transactions_History!$I$6:$I$1355, Portfolio_History!$F50, Transactions_History!$H$6:$H$1355, "&lt;="&amp;YEAR(Portfolio_History!W$1))-
SUMIFS(Transactions_History!$G$6:$G$1355, Transactions_History!$C$6:$C$1355, "Redeem", Transactions_History!$I$6:$I$1355, Portfolio_History!$F50, Transactions_History!$H$6:$H$1355, "&lt;="&amp;YEAR(Portfolio_History!W$1))</f>
        <v>0</v>
      </c>
      <c r="X50" s="4">
        <f>SUMIFS(Transactions_History!$G$6:$G$1355, Transactions_History!$C$6:$C$1355, "Acquire", Transactions_History!$I$6:$I$1355, Portfolio_History!$F50, Transactions_History!$H$6:$H$1355, "&lt;="&amp;YEAR(Portfolio_History!X$1))-
SUMIFS(Transactions_History!$G$6:$G$1355, Transactions_History!$C$6:$C$1355, "Redeem", Transactions_History!$I$6:$I$1355, Portfolio_History!$F50, Transactions_History!$H$6:$H$1355, "&lt;="&amp;YEAR(Portfolio_History!X$1))</f>
        <v>0</v>
      </c>
      <c r="Y50" s="4">
        <f>SUMIFS(Transactions_History!$G$6:$G$1355, Transactions_History!$C$6:$C$1355, "Acquire", Transactions_History!$I$6:$I$1355, Portfolio_History!$F50, Transactions_History!$H$6:$H$1355, "&lt;="&amp;YEAR(Portfolio_History!Y$1))-
SUMIFS(Transactions_History!$G$6:$G$1355, Transactions_History!$C$6:$C$1355, "Redeem", Transactions_History!$I$6:$I$1355, Portfolio_History!$F50, Transactions_History!$H$6:$H$1355, "&lt;="&amp;YEAR(Portfolio_History!Y$1))</f>
        <v>0</v>
      </c>
    </row>
    <row r="51" spans="1:25" x14ac:dyDescent="0.35">
      <c r="A51" s="172" t="s">
        <v>39</v>
      </c>
      <c r="B51" s="172">
        <v>1.5</v>
      </c>
      <c r="C51" s="172">
        <v>2022</v>
      </c>
      <c r="D51" s="173">
        <v>44348</v>
      </c>
      <c r="E51" s="63">
        <v>2021</v>
      </c>
      <c r="F51" s="170" t="str">
        <f t="shared" si="1"/>
        <v>SI bonds_1.5_2022</v>
      </c>
      <c r="G51" s="4">
        <f>SUMIFS(Transactions_History!$G$6:$G$1355, Transactions_History!$C$6:$C$1355, "Acquire", Transactions_History!$I$6:$I$1355, Portfolio_History!$F51, Transactions_History!$H$6:$H$1355, "&lt;="&amp;YEAR(Portfolio_History!G$1))-
SUMIFS(Transactions_History!$G$6:$G$1355, Transactions_History!$C$6:$C$1355, "Redeem", Transactions_History!$I$6:$I$1355, Portfolio_History!$F51, Transactions_History!$H$6:$H$1355, "&lt;="&amp;YEAR(Portfolio_History!G$1))</f>
        <v>0</v>
      </c>
      <c r="H51" s="4">
        <f>SUMIFS(Transactions_History!$G$6:$G$1355, Transactions_History!$C$6:$C$1355, "Acquire", Transactions_History!$I$6:$I$1355, Portfolio_History!$F51, Transactions_History!$H$6:$H$1355, "&lt;="&amp;YEAR(Portfolio_History!H$1))-
SUMIFS(Transactions_History!$G$6:$G$1355, Transactions_History!$C$6:$C$1355, "Redeem", Transactions_History!$I$6:$I$1355, Portfolio_History!$F51, Transactions_History!$H$6:$H$1355, "&lt;="&amp;YEAR(Portfolio_History!H$1))</f>
        <v>0</v>
      </c>
      <c r="I51" s="4">
        <f>SUMIFS(Transactions_History!$G$6:$G$1355, Transactions_History!$C$6:$C$1355, "Acquire", Transactions_History!$I$6:$I$1355, Portfolio_History!$F51, Transactions_History!$H$6:$H$1355, "&lt;="&amp;YEAR(Portfolio_History!I$1))-
SUMIFS(Transactions_History!$G$6:$G$1355, Transactions_History!$C$6:$C$1355, "Redeem", Transactions_History!$I$6:$I$1355, Portfolio_History!$F51, Transactions_History!$H$6:$H$1355, "&lt;="&amp;YEAR(Portfolio_History!I$1))</f>
        <v>0</v>
      </c>
      <c r="J51" s="4">
        <f>SUMIFS(Transactions_History!$G$6:$G$1355, Transactions_History!$C$6:$C$1355, "Acquire", Transactions_History!$I$6:$I$1355, Portfolio_History!$F51, Transactions_History!$H$6:$H$1355, "&lt;="&amp;YEAR(Portfolio_History!J$1))-
SUMIFS(Transactions_History!$G$6:$G$1355, Transactions_History!$C$6:$C$1355, "Redeem", Transactions_History!$I$6:$I$1355, Portfolio_History!$F51, Transactions_History!$H$6:$H$1355, "&lt;="&amp;YEAR(Portfolio_History!J$1))</f>
        <v>0</v>
      </c>
      <c r="K51" s="4">
        <f>SUMIFS(Transactions_History!$G$6:$G$1355, Transactions_History!$C$6:$C$1355, "Acquire", Transactions_History!$I$6:$I$1355, Portfolio_History!$F51, Transactions_History!$H$6:$H$1355, "&lt;="&amp;YEAR(Portfolio_History!K$1))-
SUMIFS(Transactions_History!$G$6:$G$1355, Transactions_History!$C$6:$C$1355, "Redeem", Transactions_History!$I$6:$I$1355, Portfolio_History!$F51, Transactions_History!$H$6:$H$1355, "&lt;="&amp;YEAR(Portfolio_History!K$1))</f>
        <v>0</v>
      </c>
      <c r="L51" s="4">
        <f>SUMIFS(Transactions_History!$G$6:$G$1355, Transactions_History!$C$6:$C$1355, "Acquire", Transactions_History!$I$6:$I$1355, Portfolio_History!$F51, Transactions_History!$H$6:$H$1355, "&lt;="&amp;YEAR(Portfolio_History!L$1))-
SUMIFS(Transactions_History!$G$6:$G$1355, Transactions_History!$C$6:$C$1355, "Redeem", Transactions_History!$I$6:$I$1355, Portfolio_History!$F51, Transactions_History!$H$6:$H$1355, "&lt;="&amp;YEAR(Portfolio_History!L$1))</f>
        <v>0</v>
      </c>
      <c r="M51" s="4">
        <f>SUMIFS(Transactions_History!$G$6:$G$1355, Transactions_History!$C$6:$C$1355, "Acquire", Transactions_History!$I$6:$I$1355, Portfolio_History!$F51, Transactions_History!$H$6:$H$1355, "&lt;="&amp;YEAR(Portfolio_History!M$1))-
SUMIFS(Transactions_History!$G$6:$G$1355, Transactions_History!$C$6:$C$1355, "Redeem", Transactions_History!$I$6:$I$1355, Portfolio_History!$F51, Transactions_History!$H$6:$H$1355, "&lt;="&amp;YEAR(Portfolio_History!M$1))</f>
        <v>0</v>
      </c>
      <c r="N51" s="4">
        <f>SUMIFS(Transactions_History!$G$6:$G$1355, Transactions_History!$C$6:$C$1355, "Acquire", Transactions_History!$I$6:$I$1355, Portfolio_History!$F51, Transactions_History!$H$6:$H$1355, "&lt;="&amp;YEAR(Portfolio_History!N$1))-
SUMIFS(Transactions_History!$G$6:$G$1355, Transactions_History!$C$6:$C$1355, "Redeem", Transactions_History!$I$6:$I$1355, Portfolio_History!$F51, Transactions_History!$H$6:$H$1355, "&lt;="&amp;YEAR(Portfolio_History!N$1))</f>
        <v>0</v>
      </c>
      <c r="O51" s="4">
        <f>SUMIFS(Transactions_History!$G$6:$G$1355, Transactions_History!$C$6:$C$1355, "Acquire", Transactions_History!$I$6:$I$1355, Portfolio_History!$F51, Transactions_History!$H$6:$H$1355, "&lt;="&amp;YEAR(Portfolio_History!O$1))-
SUMIFS(Transactions_History!$G$6:$G$1355, Transactions_History!$C$6:$C$1355, "Redeem", Transactions_History!$I$6:$I$1355, Portfolio_History!$F51, Transactions_History!$H$6:$H$1355, "&lt;="&amp;YEAR(Portfolio_History!O$1))</f>
        <v>0</v>
      </c>
      <c r="P51" s="4">
        <f>SUMIFS(Transactions_History!$G$6:$G$1355, Transactions_History!$C$6:$C$1355, "Acquire", Transactions_History!$I$6:$I$1355, Portfolio_History!$F51, Transactions_History!$H$6:$H$1355, "&lt;="&amp;YEAR(Portfolio_History!P$1))-
SUMIFS(Transactions_History!$G$6:$G$1355, Transactions_History!$C$6:$C$1355, "Redeem", Transactions_History!$I$6:$I$1355, Portfolio_History!$F51, Transactions_History!$H$6:$H$1355, "&lt;="&amp;YEAR(Portfolio_History!P$1))</f>
        <v>0</v>
      </c>
      <c r="Q51" s="4">
        <f>SUMIFS(Transactions_History!$G$6:$G$1355, Transactions_History!$C$6:$C$1355, "Acquire", Transactions_History!$I$6:$I$1355, Portfolio_History!$F51, Transactions_History!$H$6:$H$1355, "&lt;="&amp;YEAR(Portfolio_History!Q$1))-
SUMIFS(Transactions_History!$G$6:$G$1355, Transactions_History!$C$6:$C$1355, "Redeem", Transactions_History!$I$6:$I$1355, Portfolio_History!$F51, Transactions_History!$H$6:$H$1355, "&lt;="&amp;YEAR(Portfolio_History!Q$1))</f>
        <v>0</v>
      </c>
      <c r="R51" s="4">
        <f>SUMIFS(Transactions_History!$G$6:$G$1355, Transactions_History!$C$6:$C$1355, "Acquire", Transactions_History!$I$6:$I$1355, Portfolio_History!$F51, Transactions_History!$H$6:$H$1355, "&lt;="&amp;YEAR(Portfolio_History!R$1))-
SUMIFS(Transactions_History!$G$6:$G$1355, Transactions_History!$C$6:$C$1355, "Redeem", Transactions_History!$I$6:$I$1355, Portfolio_History!$F51, Transactions_History!$H$6:$H$1355, "&lt;="&amp;YEAR(Portfolio_History!R$1))</f>
        <v>0</v>
      </c>
      <c r="S51" s="4">
        <f>SUMIFS(Transactions_History!$G$6:$G$1355, Transactions_History!$C$6:$C$1355, "Acquire", Transactions_History!$I$6:$I$1355, Portfolio_History!$F51, Transactions_History!$H$6:$H$1355, "&lt;="&amp;YEAR(Portfolio_History!S$1))-
SUMIFS(Transactions_History!$G$6:$G$1355, Transactions_History!$C$6:$C$1355, "Redeem", Transactions_History!$I$6:$I$1355, Portfolio_History!$F51, Transactions_History!$H$6:$H$1355, "&lt;="&amp;YEAR(Portfolio_History!S$1))</f>
        <v>0</v>
      </c>
      <c r="T51" s="4">
        <f>SUMIFS(Transactions_History!$G$6:$G$1355, Transactions_History!$C$6:$C$1355, "Acquire", Transactions_History!$I$6:$I$1355, Portfolio_History!$F51, Transactions_History!$H$6:$H$1355, "&lt;="&amp;YEAR(Portfolio_History!T$1))-
SUMIFS(Transactions_History!$G$6:$G$1355, Transactions_History!$C$6:$C$1355, "Redeem", Transactions_History!$I$6:$I$1355, Portfolio_History!$F51, Transactions_History!$H$6:$H$1355, "&lt;="&amp;YEAR(Portfolio_History!T$1))</f>
        <v>0</v>
      </c>
      <c r="U51" s="4">
        <f>SUMIFS(Transactions_History!$G$6:$G$1355, Transactions_History!$C$6:$C$1355, "Acquire", Transactions_History!$I$6:$I$1355, Portfolio_History!$F51, Transactions_History!$H$6:$H$1355, "&lt;="&amp;YEAR(Portfolio_History!U$1))-
SUMIFS(Transactions_History!$G$6:$G$1355, Transactions_History!$C$6:$C$1355, "Redeem", Transactions_History!$I$6:$I$1355, Portfolio_History!$F51, Transactions_History!$H$6:$H$1355, "&lt;="&amp;YEAR(Portfolio_History!U$1))</f>
        <v>0</v>
      </c>
      <c r="V51" s="4">
        <f>SUMIFS(Transactions_History!$G$6:$G$1355, Transactions_History!$C$6:$C$1355, "Acquire", Transactions_History!$I$6:$I$1355, Portfolio_History!$F51, Transactions_History!$H$6:$H$1355, "&lt;="&amp;YEAR(Portfolio_History!V$1))-
SUMIFS(Transactions_History!$G$6:$G$1355, Transactions_History!$C$6:$C$1355, "Redeem", Transactions_History!$I$6:$I$1355, Portfolio_History!$F51, Transactions_History!$H$6:$H$1355, "&lt;="&amp;YEAR(Portfolio_History!V$1))</f>
        <v>0</v>
      </c>
      <c r="W51" s="4">
        <f>SUMIFS(Transactions_History!$G$6:$G$1355, Transactions_History!$C$6:$C$1355, "Acquire", Transactions_History!$I$6:$I$1355, Portfolio_History!$F51, Transactions_History!$H$6:$H$1355, "&lt;="&amp;YEAR(Portfolio_History!W$1))-
SUMIFS(Transactions_History!$G$6:$G$1355, Transactions_History!$C$6:$C$1355, "Redeem", Transactions_History!$I$6:$I$1355, Portfolio_History!$F51, Transactions_History!$H$6:$H$1355, "&lt;="&amp;YEAR(Portfolio_History!W$1))</f>
        <v>0</v>
      </c>
      <c r="X51" s="4">
        <f>SUMIFS(Transactions_History!$G$6:$G$1355, Transactions_History!$C$6:$C$1355, "Acquire", Transactions_History!$I$6:$I$1355, Portfolio_History!$F51, Transactions_History!$H$6:$H$1355, "&lt;="&amp;YEAR(Portfolio_History!X$1))-
SUMIFS(Transactions_History!$G$6:$G$1355, Transactions_History!$C$6:$C$1355, "Redeem", Transactions_History!$I$6:$I$1355, Portfolio_History!$F51, Transactions_History!$H$6:$H$1355, "&lt;="&amp;YEAR(Portfolio_History!X$1))</f>
        <v>0</v>
      </c>
      <c r="Y51" s="4">
        <f>SUMIFS(Transactions_History!$G$6:$G$1355, Transactions_History!$C$6:$C$1355, "Acquire", Transactions_History!$I$6:$I$1355, Portfolio_History!$F51, Transactions_History!$H$6:$H$1355, "&lt;="&amp;YEAR(Portfolio_History!Y$1))-
SUMIFS(Transactions_History!$G$6:$G$1355, Transactions_History!$C$6:$C$1355, "Redeem", Transactions_History!$I$6:$I$1355, Portfolio_History!$F51, Transactions_History!$H$6:$H$1355, "&lt;="&amp;YEAR(Portfolio_History!Y$1))</f>
        <v>0</v>
      </c>
    </row>
    <row r="52" spans="1:25" x14ac:dyDescent="0.35">
      <c r="A52" s="172" t="s">
        <v>39</v>
      </c>
      <c r="B52" s="172">
        <v>1.5</v>
      </c>
      <c r="C52" s="172">
        <v>2023</v>
      </c>
      <c r="D52" s="173">
        <v>44348</v>
      </c>
      <c r="E52" s="63">
        <v>2021</v>
      </c>
      <c r="F52" s="170" t="str">
        <f t="shared" si="1"/>
        <v>SI bonds_1.5_2023</v>
      </c>
      <c r="G52" s="4">
        <f>SUMIFS(Transactions_History!$G$6:$G$1355, Transactions_History!$C$6:$C$1355, "Acquire", Transactions_History!$I$6:$I$1355, Portfolio_History!$F52, Transactions_History!$H$6:$H$1355, "&lt;="&amp;YEAR(Portfolio_History!G$1))-
SUMIFS(Transactions_History!$G$6:$G$1355, Transactions_History!$C$6:$C$1355, "Redeem", Transactions_History!$I$6:$I$1355, Portfolio_History!$F52, Transactions_History!$H$6:$H$1355, "&lt;="&amp;YEAR(Portfolio_History!G$1))</f>
        <v>0</v>
      </c>
      <c r="H52" s="4">
        <f>SUMIFS(Transactions_History!$G$6:$G$1355, Transactions_History!$C$6:$C$1355, "Acquire", Transactions_History!$I$6:$I$1355, Portfolio_History!$F52, Transactions_History!$H$6:$H$1355, "&lt;="&amp;YEAR(Portfolio_History!H$1))-
SUMIFS(Transactions_History!$G$6:$G$1355, Transactions_History!$C$6:$C$1355, "Redeem", Transactions_History!$I$6:$I$1355, Portfolio_History!$F52, Transactions_History!$H$6:$H$1355, "&lt;="&amp;YEAR(Portfolio_History!H$1))</f>
        <v>12696179</v>
      </c>
      <c r="I52" s="4">
        <f>SUMIFS(Transactions_History!$G$6:$G$1355, Transactions_History!$C$6:$C$1355, "Acquire", Transactions_History!$I$6:$I$1355, Portfolio_History!$F52, Transactions_History!$H$6:$H$1355, "&lt;="&amp;YEAR(Portfolio_History!I$1))-
SUMIFS(Transactions_History!$G$6:$G$1355, Transactions_History!$C$6:$C$1355, "Redeem", Transactions_History!$I$6:$I$1355, Portfolio_History!$F52, Transactions_History!$H$6:$H$1355, "&lt;="&amp;YEAR(Portfolio_History!I$1))</f>
        <v>0</v>
      </c>
      <c r="J52" s="4">
        <f>SUMIFS(Transactions_History!$G$6:$G$1355, Transactions_History!$C$6:$C$1355, "Acquire", Transactions_History!$I$6:$I$1355, Portfolio_History!$F52, Transactions_History!$H$6:$H$1355, "&lt;="&amp;YEAR(Portfolio_History!J$1))-
SUMIFS(Transactions_History!$G$6:$G$1355, Transactions_History!$C$6:$C$1355, "Redeem", Transactions_History!$I$6:$I$1355, Portfolio_History!$F52, Transactions_History!$H$6:$H$1355, "&lt;="&amp;YEAR(Portfolio_History!J$1))</f>
        <v>0</v>
      </c>
      <c r="K52" s="4">
        <f>SUMIFS(Transactions_History!$G$6:$G$1355, Transactions_History!$C$6:$C$1355, "Acquire", Transactions_History!$I$6:$I$1355, Portfolio_History!$F52, Transactions_History!$H$6:$H$1355, "&lt;="&amp;YEAR(Portfolio_History!K$1))-
SUMIFS(Transactions_History!$G$6:$G$1355, Transactions_History!$C$6:$C$1355, "Redeem", Transactions_History!$I$6:$I$1355, Portfolio_History!$F52, Transactions_History!$H$6:$H$1355, "&lt;="&amp;YEAR(Portfolio_History!K$1))</f>
        <v>0</v>
      </c>
      <c r="L52" s="4">
        <f>SUMIFS(Transactions_History!$G$6:$G$1355, Transactions_History!$C$6:$C$1355, "Acquire", Transactions_History!$I$6:$I$1355, Portfolio_History!$F52, Transactions_History!$H$6:$H$1355, "&lt;="&amp;YEAR(Portfolio_History!L$1))-
SUMIFS(Transactions_History!$G$6:$G$1355, Transactions_History!$C$6:$C$1355, "Redeem", Transactions_History!$I$6:$I$1355, Portfolio_History!$F52, Transactions_History!$H$6:$H$1355, "&lt;="&amp;YEAR(Portfolio_History!L$1))</f>
        <v>0</v>
      </c>
      <c r="M52" s="4">
        <f>SUMIFS(Transactions_History!$G$6:$G$1355, Transactions_History!$C$6:$C$1355, "Acquire", Transactions_History!$I$6:$I$1355, Portfolio_History!$F52, Transactions_History!$H$6:$H$1355, "&lt;="&amp;YEAR(Portfolio_History!M$1))-
SUMIFS(Transactions_History!$G$6:$G$1355, Transactions_History!$C$6:$C$1355, "Redeem", Transactions_History!$I$6:$I$1355, Portfolio_History!$F52, Transactions_History!$H$6:$H$1355, "&lt;="&amp;YEAR(Portfolio_History!M$1))</f>
        <v>0</v>
      </c>
      <c r="N52" s="4">
        <f>SUMIFS(Transactions_History!$G$6:$G$1355, Transactions_History!$C$6:$C$1355, "Acquire", Transactions_History!$I$6:$I$1355, Portfolio_History!$F52, Transactions_History!$H$6:$H$1355, "&lt;="&amp;YEAR(Portfolio_History!N$1))-
SUMIFS(Transactions_History!$G$6:$G$1355, Transactions_History!$C$6:$C$1355, "Redeem", Transactions_History!$I$6:$I$1355, Portfolio_History!$F52, Transactions_History!$H$6:$H$1355, "&lt;="&amp;YEAR(Portfolio_History!N$1))</f>
        <v>0</v>
      </c>
      <c r="O52" s="4">
        <f>SUMIFS(Transactions_History!$G$6:$G$1355, Transactions_History!$C$6:$C$1355, "Acquire", Transactions_History!$I$6:$I$1355, Portfolio_History!$F52, Transactions_History!$H$6:$H$1355, "&lt;="&amp;YEAR(Portfolio_History!O$1))-
SUMIFS(Transactions_History!$G$6:$G$1355, Transactions_History!$C$6:$C$1355, "Redeem", Transactions_History!$I$6:$I$1355, Portfolio_History!$F52, Transactions_History!$H$6:$H$1355, "&lt;="&amp;YEAR(Portfolio_History!O$1))</f>
        <v>0</v>
      </c>
      <c r="P52" s="4">
        <f>SUMIFS(Transactions_History!$G$6:$G$1355, Transactions_History!$C$6:$C$1355, "Acquire", Transactions_History!$I$6:$I$1355, Portfolio_History!$F52, Transactions_History!$H$6:$H$1355, "&lt;="&amp;YEAR(Portfolio_History!P$1))-
SUMIFS(Transactions_History!$G$6:$G$1355, Transactions_History!$C$6:$C$1355, "Redeem", Transactions_History!$I$6:$I$1355, Portfolio_History!$F52, Transactions_History!$H$6:$H$1355, "&lt;="&amp;YEAR(Portfolio_History!P$1))</f>
        <v>0</v>
      </c>
      <c r="Q52" s="4">
        <f>SUMIFS(Transactions_History!$G$6:$G$1355, Transactions_History!$C$6:$C$1355, "Acquire", Transactions_History!$I$6:$I$1355, Portfolio_History!$F52, Transactions_History!$H$6:$H$1355, "&lt;="&amp;YEAR(Portfolio_History!Q$1))-
SUMIFS(Transactions_History!$G$6:$G$1355, Transactions_History!$C$6:$C$1355, "Redeem", Transactions_History!$I$6:$I$1355, Portfolio_History!$F52, Transactions_History!$H$6:$H$1355, "&lt;="&amp;YEAR(Portfolio_History!Q$1))</f>
        <v>0</v>
      </c>
      <c r="R52" s="4">
        <f>SUMIFS(Transactions_History!$G$6:$G$1355, Transactions_History!$C$6:$C$1355, "Acquire", Transactions_History!$I$6:$I$1355, Portfolio_History!$F52, Transactions_History!$H$6:$H$1355, "&lt;="&amp;YEAR(Portfolio_History!R$1))-
SUMIFS(Transactions_History!$G$6:$G$1355, Transactions_History!$C$6:$C$1355, "Redeem", Transactions_History!$I$6:$I$1355, Portfolio_History!$F52, Transactions_History!$H$6:$H$1355, "&lt;="&amp;YEAR(Portfolio_History!R$1))</f>
        <v>0</v>
      </c>
      <c r="S52" s="4">
        <f>SUMIFS(Transactions_History!$G$6:$G$1355, Transactions_History!$C$6:$C$1355, "Acquire", Transactions_History!$I$6:$I$1355, Portfolio_History!$F52, Transactions_History!$H$6:$H$1355, "&lt;="&amp;YEAR(Portfolio_History!S$1))-
SUMIFS(Transactions_History!$G$6:$G$1355, Transactions_History!$C$6:$C$1355, "Redeem", Transactions_History!$I$6:$I$1355, Portfolio_History!$F52, Transactions_History!$H$6:$H$1355, "&lt;="&amp;YEAR(Portfolio_History!S$1))</f>
        <v>0</v>
      </c>
      <c r="T52" s="4">
        <f>SUMIFS(Transactions_History!$G$6:$G$1355, Transactions_History!$C$6:$C$1355, "Acquire", Transactions_History!$I$6:$I$1355, Portfolio_History!$F52, Transactions_History!$H$6:$H$1355, "&lt;="&amp;YEAR(Portfolio_History!T$1))-
SUMIFS(Transactions_History!$G$6:$G$1355, Transactions_History!$C$6:$C$1355, "Redeem", Transactions_History!$I$6:$I$1355, Portfolio_History!$F52, Transactions_History!$H$6:$H$1355, "&lt;="&amp;YEAR(Portfolio_History!T$1))</f>
        <v>0</v>
      </c>
      <c r="U52" s="4">
        <f>SUMIFS(Transactions_History!$G$6:$G$1355, Transactions_History!$C$6:$C$1355, "Acquire", Transactions_History!$I$6:$I$1355, Portfolio_History!$F52, Transactions_History!$H$6:$H$1355, "&lt;="&amp;YEAR(Portfolio_History!U$1))-
SUMIFS(Transactions_History!$G$6:$G$1355, Transactions_History!$C$6:$C$1355, "Redeem", Transactions_History!$I$6:$I$1355, Portfolio_History!$F52, Transactions_History!$H$6:$H$1355, "&lt;="&amp;YEAR(Portfolio_History!U$1))</f>
        <v>0</v>
      </c>
      <c r="V52" s="4">
        <f>SUMIFS(Transactions_History!$G$6:$G$1355, Transactions_History!$C$6:$C$1355, "Acquire", Transactions_History!$I$6:$I$1355, Portfolio_History!$F52, Transactions_History!$H$6:$H$1355, "&lt;="&amp;YEAR(Portfolio_History!V$1))-
SUMIFS(Transactions_History!$G$6:$G$1355, Transactions_History!$C$6:$C$1355, "Redeem", Transactions_History!$I$6:$I$1355, Portfolio_History!$F52, Transactions_History!$H$6:$H$1355, "&lt;="&amp;YEAR(Portfolio_History!V$1))</f>
        <v>0</v>
      </c>
      <c r="W52" s="4">
        <f>SUMIFS(Transactions_History!$G$6:$G$1355, Transactions_History!$C$6:$C$1355, "Acquire", Transactions_History!$I$6:$I$1355, Portfolio_History!$F52, Transactions_History!$H$6:$H$1355, "&lt;="&amp;YEAR(Portfolio_History!W$1))-
SUMIFS(Transactions_History!$G$6:$G$1355, Transactions_History!$C$6:$C$1355, "Redeem", Transactions_History!$I$6:$I$1355, Portfolio_History!$F52, Transactions_History!$H$6:$H$1355, "&lt;="&amp;YEAR(Portfolio_History!W$1))</f>
        <v>0</v>
      </c>
      <c r="X52" s="4">
        <f>SUMIFS(Transactions_History!$G$6:$G$1355, Transactions_History!$C$6:$C$1355, "Acquire", Transactions_History!$I$6:$I$1355, Portfolio_History!$F52, Transactions_History!$H$6:$H$1355, "&lt;="&amp;YEAR(Portfolio_History!X$1))-
SUMIFS(Transactions_History!$G$6:$G$1355, Transactions_History!$C$6:$C$1355, "Redeem", Transactions_History!$I$6:$I$1355, Portfolio_History!$F52, Transactions_History!$H$6:$H$1355, "&lt;="&amp;YEAR(Portfolio_History!X$1))</f>
        <v>0</v>
      </c>
      <c r="Y52" s="4">
        <f>SUMIFS(Transactions_History!$G$6:$G$1355, Transactions_History!$C$6:$C$1355, "Acquire", Transactions_History!$I$6:$I$1355, Portfolio_History!$F52, Transactions_History!$H$6:$H$1355, "&lt;="&amp;YEAR(Portfolio_History!Y$1))-
SUMIFS(Transactions_History!$G$6:$G$1355, Transactions_History!$C$6:$C$1355, "Redeem", Transactions_History!$I$6:$I$1355, Portfolio_History!$F52, Transactions_History!$H$6:$H$1355, "&lt;="&amp;YEAR(Portfolio_History!Y$1))</f>
        <v>0</v>
      </c>
    </row>
    <row r="53" spans="1:25" x14ac:dyDescent="0.35">
      <c r="A53" s="172" t="s">
        <v>39</v>
      </c>
      <c r="B53" s="172">
        <v>1.5</v>
      </c>
      <c r="C53" s="172">
        <v>2024</v>
      </c>
      <c r="D53" s="173">
        <v>44348</v>
      </c>
      <c r="E53" s="63">
        <v>2021</v>
      </c>
      <c r="F53" s="170" t="str">
        <f t="shared" si="1"/>
        <v>SI bonds_1.5_2024</v>
      </c>
      <c r="G53" s="4">
        <f>SUMIFS(Transactions_History!$G$6:$G$1355, Transactions_History!$C$6:$C$1355, "Acquire", Transactions_History!$I$6:$I$1355, Portfolio_History!$F53, Transactions_History!$H$6:$H$1355, "&lt;="&amp;YEAR(Portfolio_History!G$1))-
SUMIFS(Transactions_History!$G$6:$G$1355, Transactions_History!$C$6:$C$1355, "Redeem", Transactions_History!$I$6:$I$1355, Portfolio_History!$F53, Transactions_History!$H$6:$H$1355, "&lt;="&amp;YEAR(Portfolio_History!G$1))</f>
        <v>12837057</v>
      </c>
      <c r="H53" s="4">
        <f>SUMIFS(Transactions_History!$G$6:$G$1355, Transactions_History!$C$6:$C$1355, "Acquire", Transactions_History!$I$6:$I$1355, Portfolio_History!$F53, Transactions_History!$H$6:$H$1355, "&lt;="&amp;YEAR(Portfolio_History!H$1))-
SUMIFS(Transactions_History!$G$6:$G$1355, Transactions_History!$C$6:$C$1355, "Redeem", Transactions_History!$I$6:$I$1355, Portfolio_History!$F53, Transactions_History!$H$6:$H$1355, "&lt;="&amp;YEAR(Portfolio_History!H$1))</f>
        <v>12837057</v>
      </c>
      <c r="I53" s="4">
        <f>SUMIFS(Transactions_History!$G$6:$G$1355, Transactions_History!$C$6:$C$1355, "Acquire", Transactions_History!$I$6:$I$1355, Portfolio_History!$F53, Transactions_History!$H$6:$H$1355, "&lt;="&amp;YEAR(Portfolio_History!I$1))-
SUMIFS(Transactions_History!$G$6:$G$1355, Transactions_History!$C$6:$C$1355, "Redeem", Transactions_History!$I$6:$I$1355, Portfolio_History!$F53, Transactions_History!$H$6:$H$1355, "&lt;="&amp;YEAR(Portfolio_History!I$1))</f>
        <v>0</v>
      </c>
      <c r="J53" s="4">
        <f>SUMIFS(Transactions_History!$G$6:$G$1355, Transactions_History!$C$6:$C$1355, "Acquire", Transactions_History!$I$6:$I$1355, Portfolio_History!$F53, Transactions_History!$H$6:$H$1355, "&lt;="&amp;YEAR(Portfolio_History!J$1))-
SUMIFS(Transactions_History!$G$6:$G$1355, Transactions_History!$C$6:$C$1355, "Redeem", Transactions_History!$I$6:$I$1355, Portfolio_History!$F53, Transactions_History!$H$6:$H$1355, "&lt;="&amp;YEAR(Portfolio_History!J$1))</f>
        <v>0</v>
      </c>
      <c r="K53" s="4">
        <f>SUMIFS(Transactions_History!$G$6:$G$1355, Transactions_History!$C$6:$C$1355, "Acquire", Transactions_History!$I$6:$I$1355, Portfolio_History!$F53, Transactions_History!$H$6:$H$1355, "&lt;="&amp;YEAR(Portfolio_History!K$1))-
SUMIFS(Transactions_History!$G$6:$G$1355, Transactions_History!$C$6:$C$1355, "Redeem", Transactions_History!$I$6:$I$1355, Portfolio_History!$F53, Transactions_History!$H$6:$H$1355, "&lt;="&amp;YEAR(Portfolio_History!K$1))</f>
        <v>0</v>
      </c>
      <c r="L53" s="4">
        <f>SUMIFS(Transactions_History!$G$6:$G$1355, Transactions_History!$C$6:$C$1355, "Acquire", Transactions_History!$I$6:$I$1355, Portfolio_History!$F53, Transactions_History!$H$6:$H$1355, "&lt;="&amp;YEAR(Portfolio_History!L$1))-
SUMIFS(Transactions_History!$G$6:$G$1355, Transactions_History!$C$6:$C$1355, "Redeem", Transactions_History!$I$6:$I$1355, Portfolio_History!$F53, Transactions_History!$H$6:$H$1355, "&lt;="&amp;YEAR(Portfolio_History!L$1))</f>
        <v>0</v>
      </c>
      <c r="M53" s="4">
        <f>SUMIFS(Transactions_History!$G$6:$G$1355, Transactions_History!$C$6:$C$1355, "Acquire", Transactions_History!$I$6:$I$1355, Portfolio_History!$F53, Transactions_History!$H$6:$H$1355, "&lt;="&amp;YEAR(Portfolio_History!M$1))-
SUMIFS(Transactions_History!$G$6:$G$1355, Transactions_History!$C$6:$C$1355, "Redeem", Transactions_History!$I$6:$I$1355, Portfolio_History!$F53, Transactions_History!$H$6:$H$1355, "&lt;="&amp;YEAR(Portfolio_History!M$1))</f>
        <v>0</v>
      </c>
      <c r="N53" s="4">
        <f>SUMIFS(Transactions_History!$G$6:$G$1355, Transactions_History!$C$6:$C$1355, "Acquire", Transactions_History!$I$6:$I$1355, Portfolio_History!$F53, Transactions_History!$H$6:$H$1355, "&lt;="&amp;YEAR(Portfolio_History!N$1))-
SUMIFS(Transactions_History!$G$6:$G$1355, Transactions_History!$C$6:$C$1355, "Redeem", Transactions_History!$I$6:$I$1355, Portfolio_History!$F53, Transactions_History!$H$6:$H$1355, "&lt;="&amp;YEAR(Portfolio_History!N$1))</f>
        <v>0</v>
      </c>
      <c r="O53" s="4">
        <f>SUMIFS(Transactions_History!$G$6:$G$1355, Transactions_History!$C$6:$C$1355, "Acquire", Transactions_History!$I$6:$I$1355, Portfolio_History!$F53, Transactions_History!$H$6:$H$1355, "&lt;="&amp;YEAR(Portfolio_History!O$1))-
SUMIFS(Transactions_History!$G$6:$G$1355, Transactions_History!$C$6:$C$1355, "Redeem", Transactions_History!$I$6:$I$1355, Portfolio_History!$F53, Transactions_History!$H$6:$H$1355, "&lt;="&amp;YEAR(Portfolio_History!O$1))</f>
        <v>0</v>
      </c>
      <c r="P53" s="4">
        <f>SUMIFS(Transactions_History!$G$6:$G$1355, Transactions_History!$C$6:$C$1355, "Acquire", Transactions_History!$I$6:$I$1355, Portfolio_History!$F53, Transactions_History!$H$6:$H$1355, "&lt;="&amp;YEAR(Portfolio_History!P$1))-
SUMIFS(Transactions_History!$G$6:$G$1355, Transactions_History!$C$6:$C$1355, "Redeem", Transactions_History!$I$6:$I$1355, Portfolio_History!$F53, Transactions_History!$H$6:$H$1355, "&lt;="&amp;YEAR(Portfolio_History!P$1))</f>
        <v>0</v>
      </c>
      <c r="Q53" s="4">
        <f>SUMIFS(Transactions_History!$G$6:$G$1355, Transactions_History!$C$6:$C$1355, "Acquire", Transactions_History!$I$6:$I$1355, Portfolio_History!$F53, Transactions_History!$H$6:$H$1355, "&lt;="&amp;YEAR(Portfolio_History!Q$1))-
SUMIFS(Transactions_History!$G$6:$G$1355, Transactions_History!$C$6:$C$1355, "Redeem", Transactions_History!$I$6:$I$1355, Portfolio_History!$F53, Transactions_History!$H$6:$H$1355, "&lt;="&amp;YEAR(Portfolio_History!Q$1))</f>
        <v>0</v>
      </c>
      <c r="R53" s="4">
        <f>SUMIFS(Transactions_History!$G$6:$G$1355, Transactions_History!$C$6:$C$1355, "Acquire", Transactions_History!$I$6:$I$1355, Portfolio_History!$F53, Transactions_History!$H$6:$H$1355, "&lt;="&amp;YEAR(Portfolio_History!R$1))-
SUMIFS(Transactions_History!$G$6:$G$1355, Transactions_History!$C$6:$C$1355, "Redeem", Transactions_History!$I$6:$I$1355, Portfolio_History!$F53, Transactions_History!$H$6:$H$1355, "&lt;="&amp;YEAR(Portfolio_History!R$1))</f>
        <v>0</v>
      </c>
      <c r="S53" s="4">
        <f>SUMIFS(Transactions_History!$G$6:$G$1355, Transactions_History!$C$6:$C$1355, "Acquire", Transactions_History!$I$6:$I$1355, Portfolio_History!$F53, Transactions_History!$H$6:$H$1355, "&lt;="&amp;YEAR(Portfolio_History!S$1))-
SUMIFS(Transactions_History!$G$6:$G$1355, Transactions_History!$C$6:$C$1355, "Redeem", Transactions_History!$I$6:$I$1355, Portfolio_History!$F53, Transactions_History!$H$6:$H$1355, "&lt;="&amp;YEAR(Portfolio_History!S$1))</f>
        <v>0</v>
      </c>
      <c r="T53" s="4">
        <f>SUMIFS(Transactions_History!$G$6:$G$1355, Transactions_History!$C$6:$C$1355, "Acquire", Transactions_History!$I$6:$I$1355, Portfolio_History!$F53, Transactions_History!$H$6:$H$1355, "&lt;="&amp;YEAR(Portfolio_History!T$1))-
SUMIFS(Transactions_History!$G$6:$G$1355, Transactions_History!$C$6:$C$1355, "Redeem", Transactions_History!$I$6:$I$1355, Portfolio_History!$F53, Transactions_History!$H$6:$H$1355, "&lt;="&amp;YEAR(Portfolio_History!T$1))</f>
        <v>0</v>
      </c>
      <c r="U53" s="4">
        <f>SUMIFS(Transactions_History!$G$6:$G$1355, Transactions_History!$C$6:$C$1355, "Acquire", Transactions_History!$I$6:$I$1355, Portfolio_History!$F53, Transactions_History!$H$6:$H$1355, "&lt;="&amp;YEAR(Portfolio_History!U$1))-
SUMIFS(Transactions_History!$G$6:$G$1355, Transactions_History!$C$6:$C$1355, "Redeem", Transactions_History!$I$6:$I$1355, Portfolio_History!$F53, Transactions_History!$H$6:$H$1355, "&lt;="&amp;YEAR(Portfolio_History!U$1))</f>
        <v>0</v>
      </c>
      <c r="V53" s="4">
        <f>SUMIFS(Transactions_History!$G$6:$G$1355, Transactions_History!$C$6:$C$1355, "Acquire", Transactions_History!$I$6:$I$1355, Portfolio_History!$F53, Transactions_History!$H$6:$H$1355, "&lt;="&amp;YEAR(Portfolio_History!V$1))-
SUMIFS(Transactions_History!$G$6:$G$1355, Transactions_History!$C$6:$C$1355, "Redeem", Transactions_History!$I$6:$I$1355, Portfolio_History!$F53, Transactions_History!$H$6:$H$1355, "&lt;="&amp;YEAR(Portfolio_History!V$1))</f>
        <v>0</v>
      </c>
      <c r="W53" s="4">
        <f>SUMIFS(Transactions_History!$G$6:$G$1355, Transactions_History!$C$6:$C$1355, "Acquire", Transactions_History!$I$6:$I$1355, Portfolio_History!$F53, Transactions_History!$H$6:$H$1355, "&lt;="&amp;YEAR(Portfolio_History!W$1))-
SUMIFS(Transactions_History!$G$6:$G$1355, Transactions_History!$C$6:$C$1355, "Redeem", Transactions_History!$I$6:$I$1355, Portfolio_History!$F53, Transactions_History!$H$6:$H$1355, "&lt;="&amp;YEAR(Portfolio_History!W$1))</f>
        <v>0</v>
      </c>
      <c r="X53" s="4">
        <f>SUMIFS(Transactions_History!$G$6:$G$1355, Transactions_History!$C$6:$C$1355, "Acquire", Transactions_History!$I$6:$I$1355, Portfolio_History!$F53, Transactions_History!$H$6:$H$1355, "&lt;="&amp;YEAR(Portfolio_History!X$1))-
SUMIFS(Transactions_History!$G$6:$G$1355, Transactions_History!$C$6:$C$1355, "Redeem", Transactions_History!$I$6:$I$1355, Portfolio_History!$F53, Transactions_History!$H$6:$H$1355, "&lt;="&amp;YEAR(Portfolio_History!X$1))</f>
        <v>0</v>
      </c>
      <c r="Y53" s="4">
        <f>SUMIFS(Transactions_History!$G$6:$G$1355, Transactions_History!$C$6:$C$1355, "Acquire", Transactions_History!$I$6:$I$1355, Portfolio_History!$F53, Transactions_History!$H$6:$H$1355, "&lt;="&amp;YEAR(Portfolio_History!Y$1))-
SUMIFS(Transactions_History!$G$6:$G$1355, Transactions_History!$C$6:$C$1355, "Redeem", Transactions_History!$I$6:$I$1355, Portfolio_History!$F53, Transactions_History!$H$6:$H$1355, "&lt;="&amp;YEAR(Portfolio_History!Y$1))</f>
        <v>0</v>
      </c>
    </row>
    <row r="54" spans="1:25" x14ac:dyDescent="0.35">
      <c r="A54" s="172" t="s">
        <v>39</v>
      </c>
      <c r="B54" s="172">
        <v>1.5</v>
      </c>
      <c r="C54" s="172">
        <v>2025</v>
      </c>
      <c r="D54" s="173">
        <v>44348</v>
      </c>
      <c r="E54" s="63">
        <v>2021</v>
      </c>
      <c r="F54" s="170" t="str">
        <f t="shared" si="1"/>
        <v>SI bonds_1.5_2025</v>
      </c>
      <c r="G54" s="4">
        <f>SUMIFS(Transactions_History!$G$6:$G$1355, Transactions_History!$C$6:$C$1355, "Acquire", Transactions_History!$I$6:$I$1355, Portfolio_History!$F54, Transactions_History!$H$6:$H$1355, "&lt;="&amp;YEAR(Portfolio_History!G$1))-
SUMIFS(Transactions_History!$G$6:$G$1355, Transactions_History!$C$6:$C$1355, "Redeem", Transactions_History!$I$6:$I$1355, Portfolio_History!$F54, Transactions_History!$H$6:$H$1355, "&lt;="&amp;YEAR(Portfolio_History!G$1))</f>
        <v>12837057</v>
      </c>
      <c r="H54" s="4">
        <f>SUMIFS(Transactions_History!$G$6:$G$1355, Transactions_History!$C$6:$C$1355, "Acquire", Transactions_History!$I$6:$I$1355, Portfolio_History!$F54, Transactions_History!$H$6:$H$1355, "&lt;="&amp;YEAR(Portfolio_History!H$1))-
SUMIFS(Transactions_History!$G$6:$G$1355, Transactions_History!$C$6:$C$1355, "Redeem", Transactions_History!$I$6:$I$1355, Portfolio_History!$F54, Transactions_History!$H$6:$H$1355, "&lt;="&amp;YEAR(Portfolio_History!H$1))</f>
        <v>12837057</v>
      </c>
      <c r="I54" s="4">
        <f>SUMIFS(Transactions_History!$G$6:$G$1355, Transactions_History!$C$6:$C$1355, "Acquire", Transactions_History!$I$6:$I$1355, Portfolio_History!$F54, Transactions_History!$H$6:$H$1355, "&lt;="&amp;YEAR(Portfolio_History!I$1))-
SUMIFS(Transactions_History!$G$6:$G$1355, Transactions_History!$C$6:$C$1355, "Redeem", Transactions_History!$I$6:$I$1355, Portfolio_History!$F54, Transactions_History!$H$6:$H$1355, "&lt;="&amp;YEAR(Portfolio_History!I$1))</f>
        <v>0</v>
      </c>
      <c r="J54" s="4">
        <f>SUMIFS(Transactions_History!$G$6:$G$1355, Transactions_History!$C$6:$C$1355, "Acquire", Transactions_History!$I$6:$I$1355, Portfolio_History!$F54, Transactions_History!$H$6:$H$1355, "&lt;="&amp;YEAR(Portfolio_History!J$1))-
SUMIFS(Transactions_History!$G$6:$G$1355, Transactions_History!$C$6:$C$1355, "Redeem", Transactions_History!$I$6:$I$1355, Portfolio_History!$F54, Transactions_History!$H$6:$H$1355, "&lt;="&amp;YEAR(Portfolio_History!J$1))</f>
        <v>0</v>
      </c>
      <c r="K54" s="4">
        <f>SUMIFS(Transactions_History!$G$6:$G$1355, Transactions_History!$C$6:$C$1355, "Acquire", Transactions_History!$I$6:$I$1355, Portfolio_History!$F54, Transactions_History!$H$6:$H$1355, "&lt;="&amp;YEAR(Portfolio_History!K$1))-
SUMIFS(Transactions_History!$G$6:$G$1355, Transactions_History!$C$6:$C$1355, "Redeem", Transactions_History!$I$6:$I$1355, Portfolio_History!$F54, Transactions_History!$H$6:$H$1355, "&lt;="&amp;YEAR(Portfolio_History!K$1))</f>
        <v>0</v>
      </c>
      <c r="L54" s="4">
        <f>SUMIFS(Transactions_History!$G$6:$G$1355, Transactions_History!$C$6:$C$1355, "Acquire", Transactions_History!$I$6:$I$1355, Portfolio_History!$F54, Transactions_History!$H$6:$H$1355, "&lt;="&amp;YEAR(Portfolio_History!L$1))-
SUMIFS(Transactions_History!$G$6:$G$1355, Transactions_History!$C$6:$C$1355, "Redeem", Transactions_History!$I$6:$I$1355, Portfolio_History!$F54, Transactions_History!$H$6:$H$1355, "&lt;="&amp;YEAR(Portfolio_History!L$1))</f>
        <v>0</v>
      </c>
      <c r="M54" s="4">
        <f>SUMIFS(Transactions_History!$G$6:$G$1355, Transactions_History!$C$6:$C$1355, "Acquire", Transactions_History!$I$6:$I$1355, Portfolio_History!$F54, Transactions_History!$H$6:$H$1355, "&lt;="&amp;YEAR(Portfolio_History!M$1))-
SUMIFS(Transactions_History!$G$6:$G$1355, Transactions_History!$C$6:$C$1355, "Redeem", Transactions_History!$I$6:$I$1355, Portfolio_History!$F54, Transactions_History!$H$6:$H$1355, "&lt;="&amp;YEAR(Portfolio_History!M$1))</f>
        <v>0</v>
      </c>
      <c r="N54" s="4">
        <f>SUMIFS(Transactions_History!$G$6:$G$1355, Transactions_History!$C$6:$C$1355, "Acquire", Transactions_History!$I$6:$I$1355, Portfolio_History!$F54, Transactions_History!$H$6:$H$1355, "&lt;="&amp;YEAR(Portfolio_History!N$1))-
SUMIFS(Transactions_History!$G$6:$G$1355, Transactions_History!$C$6:$C$1355, "Redeem", Transactions_History!$I$6:$I$1355, Portfolio_History!$F54, Transactions_History!$H$6:$H$1355, "&lt;="&amp;YEAR(Portfolio_History!N$1))</f>
        <v>0</v>
      </c>
      <c r="O54" s="4">
        <f>SUMIFS(Transactions_History!$G$6:$G$1355, Transactions_History!$C$6:$C$1355, "Acquire", Transactions_History!$I$6:$I$1355, Portfolio_History!$F54, Transactions_History!$H$6:$H$1355, "&lt;="&amp;YEAR(Portfolio_History!O$1))-
SUMIFS(Transactions_History!$G$6:$G$1355, Transactions_History!$C$6:$C$1355, "Redeem", Transactions_History!$I$6:$I$1355, Portfolio_History!$F54, Transactions_History!$H$6:$H$1355, "&lt;="&amp;YEAR(Portfolio_History!O$1))</f>
        <v>0</v>
      </c>
      <c r="P54" s="4">
        <f>SUMIFS(Transactions_History!$G$6:$G$1355, Transactions_History!$C$6:$C$1355, "Acquire", Transactions_History!$I$6:$I$1355, Portfolio_History!$F54, Transactions_History!$H$6:$H$1355, "&lt;="&amp;YEAR(Portfolio_History!P$1))-
SUMIFS(Transactions_History!$G$6:$G$1355, Transactions_History!$C$6:$C$1355, "Redeem", Transactions_History!$I$6:$I$1355, Portfolio_History!$F54, Transactions_History!$H$6:$H$1355, "&lt;="&amp;YEAR(Portfolio_History!P$1))</f>
        <v>0</v>
      </c>
      <c r="Q54" s="4">
        <f>SUMIFS(Transactions_History!$G$6:$G$1355, Transactions_History!$C$6:$C$1355, "Acquire", Transactions_History!$I$6:$I$1355, Portfolio_History!$F54, Transactions_History!$H$6:$H$1355, "&lt;="&amp;YEAR(Portfolio_History!Q$1))-
SUMIFS(Transactions_History!$G$6:$G$1355, Transactions_History!$C$6:$C$1355, "Redeem", Transactions_History!$I$6:$I$1355, Portfolio_History!$F54, Transactions_History!$H$6:$H$1355, "&lt;="&amp;YEAR(Portfolio_History!Q$1))</f>
        <v>0</v>
      </c>
      <c r="R54" s="4">
        <f>SUMIFS(Transactions_History!$G$6:$G$1355, Transactions_History!$C$6:$C$1355, "Acquire", Transactions_History!$I$6:$I$1355, Portfolio_History!$F54, Transactions_History!$H$6:$H$1355, "&lt;="&amp;YEAR(Portfolio_History!R$1))-
SUMIFS(Transactions_History!$G$6:$G$1355, Transactions_History!$C$6:$C$1355, "Redeem", Transactions_History!$I$6:$I$1355, Portfolio_History!$F54, Transactions_History!$H$6:$H$1355, "&lt;="&amp;YEAR(Portfolio_History!R$1))</f>
        <v>0</v>
      </c>
      <c r="S54" s="4">
        <f>SUMIFS(Transactions_History!$G$6:$G$1355, Transactions_History!$C$6:$C$1355, "Acquire", Transactions_History!$I$6:$I$1355, Portfolio_History!$F54, Transactions_History!$H$6:$H$1355, "&lt;="&amp;YEAR(Portfolio_History!S$1))-
SUMIFS(Transactions_History!$G$6:$G$1355, Transactions_History!$C$6:$C$1355, "Redeem", Transactions_History!$I$6:$I$1355, Portfolio_History!$F54, Transactions_History!$H$6:$H$1355, "&lt;="&amp;YEAR(Portfolio_History!S$1))</f>
        <v>0</v>
      </c>
      <c r="T54" s="4">
        <f>SUMIFS(Transactions_History!$G$6:$G$1355, Transactions_History!$C$6:$C$1355, "Acquire", Transactions_History!$I$6:$I$1355, Portfolio_History!$F54, Transactions_History!$H$6:$H$1355, "&lt;="&amp;YEAR(Portfolio_History!T$1))-
SUMIFS(Transactions_History!$G$6:$G$1355, Transactions_History!$C$6:$C$1355, "Redeem", Transactions_History!$I$6:$I$1355, Portfolio_History!$F54, Transactions_History!$H$6:$H$1355, "&lt;="&amp;YEAR(Portfolio_History!T$1))</f>
        <v>0</v>
      </c>
      <c r="U54" s="4">
        <f>SUMIFS(Transactions_History!$G$6:$G$1355, Transactions_History!$C$6:$C$1355, "Acquire", Transactions_History!$I$6:$I$1355, Portfolio_History!$F54, Transactions_History!$H$6:$H$1355, "&lt;="&amp;YEAR(Portfolio_History!U$1))-
SUMIFS(Transactions_History!$G$6:$G$1355, Transactions_History!$C$6:$C$1355, "Redeem", Transactions_History!$I$6:$I$1355, Portfolio_History!$F54, Transactions_History!$H$6:$H$1355, "&lt;="&amp;YEAR(Portfolio_History!U$1))</f>
        <v>0</v>
      </c>
      <c r="V54" s="4">
        <f>SUMIFS(Transactions_History!$G$6:$G$1355, Transactions_History!$C$6:$C$1355, "Acquire", Transactions_History!$I$6:$I$1355, Portfolio_History!$F54, Transactions_History!$H$6:$H$1355, "&lt;="&amp;YEAR(Portfolio_History!V$1))-
SUMIFS(Transactions_History!$G$6:$G$1355, Transactions_History!$C$6:$C$1355, "Redeem", Transactions_History!$I$6:$I$1355, Portfolio_History!$F54, Transactions_History!$H$6:$H$1355, "&lt;="&amp;YEAR(Portfolio_History!V$1))</f>
        <v>0</v>
      </c>
      <c r="W54" s="4">
        <f>SUMIFS(Transactions_History!$G$6:$G$1355, Transactions_History!$C$6:$C$1355, "Acquire", Transactions_History!$I$6:$I$1355, Portfolio_History!$F54, Transactions_History!$H$6:$H$1355, "&lt;="&amp;YEAR(Portfolio_History!W$1))-
SUMIFS(Transactions_History!$G$6:$G$1355, Transactions_History!$C$6:$C$1355, "Redeem", Transactions_History!$I$6:$I$1355, Portfolio_History!$F54, Transactions_History!$H$6:$H$1355, "&lt;="&amp;YEAR(Portfolio_History!W$1))</f>
        <v>0</v>
      </c>
      <c r="X54" s="4">
        <f>SUMIFS(Transactions_History!$G$6:$G$1355, Transactions_History!$C$6:$C$1355, "Acquire", Transactions_History!$I$6:$I$1355, Portfolio_History!$F54, Transactions_History!$H$6:$H$1355, "&lt;="&amp;YEAR(Portfolio_History!X$1))-
SUMIFS(Transactions_History!$G$6:$G$1355, Transactions_History!$C$6:$C$1355, "Redeem", Transactions_History!$I$6:$I$1355, Portfolio_History!$F54, Transactions_History!$H$6:$H$1355, "&lt;="&amp;YEAR(Portfolio_History!X$1))</f>
        <v>0</v>
      </c>
      <c r="Y54" s="4">
        <f>SUMIFS(Transactions_History!$G$6:$G$1355, Transactions_History!$C$6:$C$1355, "Acquire", Transactions_History!$I$6:$I$1355, Portfolio_History!$F54, Transactions_History!$H$6:$H$1355, "&lt;="&amp;YEAR(Portfolio_History!Y$1))-
SUMIFS(Transactions_History!$G$6:$G$1355, Transactions_History!$C$6:$C$1355, "Redeem", Transactions_History!$I$6:$I$1355, Portfolio_History!$F54, Transactions_History!$H$6:$H$1355, "&lt;="&amp;YEAR(Portfolio_History!Y$1))</f>
        <v>0</v>
      </c>
    </row>
    <row r="55" spans="1:25" x14ac:dyDescent="0.35">
      <c r="A55" s="172" t="s">
        <v>39</v>
      </c>
      <c r="B55" s="172">
        <v>1.5</v>
      </c>
      <c r="C55" s="172">
        <v>2026</v>
      </c>
      <c r="D55" s="173">
        <v>44348</v>
      </c>
      <c r="E55" s="63">
        <v>2021</v>
      </c>
      <c r="F55" s="170" t="str">
        <f t="shared" si="1"/>
        <v>SI bonds_1.5_2026</v>
      </c>
      <c r="G55" s="4">
        <f>SUMIFS(Transactions_History!$G$6:$G$1355, Transactions_History!$C$6:$C$1355, "Acquire", Transactions_History!$I$6:$I$1355, Portfolio_History!$F55, Transactions_History!$H$6:$H$1355, "&lt;="&amp;YEAR(Portfolio_History!G$1))-
SUMIFS(Transactions_History!$G$6:$G$1355, Transactions_History!$C$6:$C$1355, "Redeem", Transactions_History!$I$6:$I$1355, Portfolio_History!$F55, Transactions_History!$H$6:$H$1355, "&lt;="&amp;YEAR(Portfolio_History!G$1))</f>
        <v>12837058</v>
      </c>
      <c r="H55" s="4">
        <f>SUMIFS(Transactions_History!$G$6:$G$1355, Transactions_History!$C$6:$C$1355, "Acquire", Transactions_History!$I$6:$I$1355, Portfolio_History!$F55, Transactions_History!$H$6:$H$1355, "&lt;="&amp;YEAR(Portfolio_History!H$1))-
SUMIFS(Transactions_History!$G$6:$G$1355, Transactions_History!$C$6:$C$1355, "Redeem", Transactions_History!$I$6:$I$1355, Portfolio_History!$F55, Transactions_History!$H$6:$H$1355, "&lt;="&amp;YEAR(Portfolio_History!H$1))</f>
        <v>12837058</v>
      </c>
      <c r="I55" s="4">
        <f>SUMIFS(Transactions_History!$G$6:$G$1355, Transactions_History!$C$6:$C$1355, "Acquire", Transactions_History!$I$6:$I$1355, Portfolio_History!$F55, Transactions_History!$H$6:$H$1355, "&lt;="&amp;YEAR(Portfolio_History!I$1))-
SUMIFS(Transactions_History!$G$6:$G$1355, Transactions_History!$C$6:$C$1355, "Redeem", Transactions_History!$I$6:$I$1355, Portfolio_History!$F55, Transactions_History!$H$6:$H$1355, "&lt;="&amp;YEAR(Portfolio_History!I$1))</f>
        <v>0</v>
      </c>
      <c r="J55" s="4">
        <f>SUMIFS(Transactions_History!$G$6:$G$1355, Transactions_History!$C$6:$C$1355, "Acquire", Transactions_History!$I$6:$I$1355, Portfolio_History!$F55, Transactions_History!$H$6:$H$1355, "&lt;="&amp;YEAR(Portfolio_History!J$1))-
SUMIFS(Transactions_History!$G$6:$G$1355, Transactions_History!$C$6:$C$1355, "Redeem", Transactions_History!$I$6:$I$1355, Portfolio_History!$F55, Transactions_History!$H$6:$H$1355, "&lt;="&amp;YEAR(Portfolio_History!J$1))</f>
        <v>0</v>
      </c>
      <c r="K55" s="4">
        <f>SUMIFS(Transactions_History!$G$6:$G$1355, Transactions_History!$C$6:$C$1355, "Acquire", Transactions_History!$I$6:$I$1355, Portfolio_History!$F55, Transactions_History!$H$6:$H$1355, "&lt;="&amp;YEAR(Portfolio_History!K$1))-
SUMIFS(Transactions_History!$G$6:$G$1355, Transactions_History!$C$6:$C$1355, "Redeem", Transactions_History!$I$6:$I$1355, Portfolio_History!$F55, Transactions_History!$H$6:$H$1355, "&lt;="&amp;YEAR(Portfolio_History!K$1))</f>
        <v>0</v>
      </c>
      <c r="L55" s="4">
        <f>SUMIFS(Transactions_History!$G$6:$G$1355, Transactions_History!$C$6:$C$1355, "Acquire", Transactions_History!$I$6:$I$1355, Portfolio_History!$F55, Transactions_History!$H$6:$H$1355, "&lt;="&amp;YEAR(Portfolio_History!L$1))-
SUMIFS(Transactions_History!$G$6:$G$1355, Transactions_History!$C$6:$C$1355, "Redeem", Transactions_History!$I$6:$I$1355, Portfolio_History!$F55, Transactions_History!$H$6:$H$1355, "&lt;="&amp;YEAR(Portfolio_History!L$1))</f>
        <v>0</v>
      </c>
      <c r="M55" s="4">
        <f>SUMIFS(Transactions_History!$G$6:$G$1355, Transactions_History!$C$6:$C$1355, "Acquire", Transactions_History!$I$6:$I$1355, Portfolio_History!$F55, Transactions_History!$H$6:$H$1355, "&lt;="&amp;YEAR(Portfolio_History!M$1))-
SUMIFS(Transactions_History!$G$6:$G$1355, Transactions_History!$C$6:$C$1355, "Redeem", Transactions_History!$I$6:$I$1355, Portfolio_History!$F55, Transactions_History!$H$6:$H$1355, "&lt;="&amp;YEAR(Portfolio_History!M$1))</f>
        <v>0</v>
      </c>
      <c r="N55" s="4">
        <f>SUMIFS(Transactions_History!$G$6:$G$1355, Transactions_History!$C$6:$C$1355, "Acquire", Transactions_History!$I$6:$I$1355, Portfolio_History!$F55, Transactions_History!$H$6:$H$1355, "&lt;="&amp;YEAR(Portfolio_History!N$1))-
SUMIFS(Transactions_History!$G$6:$G$1355, Transactions_History!$C$6:$C$1355, "Redeem", Transactions_History!$I$6:$I$1355, Portfolio_History!$F55, Transactions_History!$H$6:$H$1355, "&lt;="&amp;YEAR(Portfolio_History!N$1))</f>
        <v>0</v>
      </c>
      <c r="O55" s="4">
        <f>SUMIFS(Transactions_History!$G$6:$G$1355, Transactions_History!$C$6:$C$1355, "Acquire", Transactions_History!$I$6:$I$1355, Portfolio_History!$F55, Transactions_History!$H$6:$H$1355, "&lt;="&amp;YEAR(Portfolio_History!O$1))-
SUMIFS(Transactions_History!$G$6:$G$1355, Transactions_History!$C$6:$C$1355, "Redeem", Transactions_History!$I$6:$I$1355, Portfolio_History!$F55, Transactions_History!$H$6:$H$1355, "&lt;="&amp;YEAR(Portfolio_History!O$1))</f>
        <v>0</v>
      </c>
      <c r="P55" s="4">
        <f>SUMIFS(Transactions_History!$G$6:$G$1355, Transactions_History!$C$6:$C$1355, "Acquire", Transactions_History!$I$6:$I$1355, Portfolio_History!$F55, Transactions_History!$H$6:$H$1355, "&lt;="&amp;YEAR(Portfolio_History!P$1))-
SUMIFS(Transactions_History!$G$6:$G$1355, Transactions_History!$C$6:$C$1355, "Redeem", Transactions_History!$I$6:$I$1355, Portfolio_History!$F55, Transactions_History!$H$6:$H$1355, "&lt;="&amp;YEAR(Portfolio_History!P$1))</f>
        <v>0</v>
      </c>
      <c r="Q55" s="4">
        <f>SUMIFS(Transactions_History!$G$6:$G$1355, Transactions_History!$C$6:$C$1355, "Acquire", Transactions_History!$I$6:$I$1355, Portfolio_History!$F55, Transactions_History!$H$6:$H$1355, "&lt;="&amp;YEAR(Portfolio_History!Q$1))-
SUMIFS(Transactions_History!$G$6:$G$1355, Transactions_History!$C$6:$C$1355, "Redeem", Transactions_History!$I$6:$I$1355, Portfolio_History!$F55, Transactions_History!$H$6:$H$1355, "&lt;="&amp;YEAR(Portfolio_History!Q$1))</f>
        <v>0</v>
      </c>
      <c r="R55" s="4">
        <f>SUMIFS(Transactions_History!$G$6:$G$1355, Transactions_History!$C$6:$C$1355, "Acquire", Transactions_History!$I$6:$I$1355, Portfolio_History!$F55, Transactions_History!$H$6:$H$1355, "&lt;="&amp;YEAR(Portfolio_History!R$1))-
SUMIFS(Transactions_History!$G$6:$G$1355, Transactions_History!$C$6:$C$1355, "Redeem", Transactions_History!$I$6:$I$1355, Portfolio_History!$F55, Transactions_History!$H$6:$H$1355, "&lt;="&amp;YEAR(Portfolio_History!R$1))</f>
        <v>0</v>
      </c>
      <c r="S55" s="4">
        <f>SUMIFS(Transactions_History!$G$6:$G$1355, Transactions_History!$C$6:$C$1355, "Acquire", Transactions_History!$I$6:$I$1355, Portfolio_History!$F55, Transactions_History!$H$6:$H$1355, "&lt;="&amp;YEAR(Portfolio_History!S$1))-
SUMIFS(Transactions_History!$G$6:$G$1355, Transactions_History!$C$6:$C$1355, "Redeem", Transactions_History!$I$6:$I$1355, Portfolio_History!$F55, Transactions_History!$H$6:$H$1355, "&lt;="&amp;YEAR(Portfolio_History!S$1))</f>
        <v>0</v>
      </c>
      <c r="T55" s="4">
        <f>SUMIFS(Transactions_History!$G$6:$G$1355, Transactions_History!$C$6:$C$1355, "Acquire", Transactions_History!$I$6:$I$1355, Portfolio_History!$F55, Transactions_History!$H$6:$H$1355, "&lt;="&amp;YEAR(Portfolio_History!T$1))-
SUMIFS(Transactions_History!$G$6:$G$1355, Transactions_History!$C$6:$C$1355, "Redeem", Transactions_History!$I$6:$I$1355, Portfolio_History!$F55, Transactions_History!$H$6:$H$1355, "&lt;="&amp;YEAR(Portfolio_History!T$1))</f>
        <v>0</v>
      </c>
      <c r="U55" s="4">
        <f>SUMIFS(Transactions_History!$G$6:$G$1355, Transactions_History!$C$6:$C$1355, "Acquire", Transactions_History!$I$6:$I$1355, Portfolio_History!$F55, Transactions_History!$H$6:$H$1355, "&lt;="&amp;YEAR(Portfolio_History!U$1))-
SUMIFS(Transactions_History!$G$6:$G$1355, Transactions_History!$C$6:$C$1355, "Redeem", Transactions_History!$I$6:$I$1355, Portfolio_History!$F55, Transactions_History!$H$6:$H$1355, "&lt;="&amp;YEAR(Portfolio_History!U$1))</f>
        <v>0</v>
      </c>
      <c r="V55" s="4">
        <f>SUMIFS(Transactions_History!$G$6:$G$1355, Transactions_History!$C$6:$C$1355, "Acquire", Transactions_History!$I$6:$I$1355, Portfolio_History!$F55, Transactions_History!$H$6:$H$1355, "&lt;="&amp;YEAR(Portfolio_History!V$1))-
SUMIFS(Transactions_History!$G$6:$G$1355, Transactions_History!$C$6:$C$1355, "Redeem", Transactions_History!$I$6:$I$1355, Portfolio_History!$F55, Transactions_History!$H$6:$H$1355, "&lt;="&amp;YEAR(Portfolio_History!V$1))</f>
        <v>0</v>
      </c>
      <c r="W55" s="4">
        <f>SUMIFS(Transactions_History!$G$6:$G$1355, Transactions_History!$C$6:$C$1355, "Acquire", Transactions_History!$I$6:$I$1355, Portfolio_History!$F55, Transactions_History!$H$6:$H$1355, "&lt;="&amp;YEAR(Portfolio_History!W$1))-
SUMIFS(Transactions_History!$G$6:$G$1355, Transactions_History!$C$6:$C$1355, "Redeem", Transactions_History!$I$6:$I$1355, Portfolio_History!$F55, Transactions_History!$H$6:$H$1355, "&lt;="&amp;YEAR(Portfolio_History!W$1))</f>
        <v>0</v>
      </c>
      <c r="X55" s="4">
        <f>SUMIFS(Transactions_History!$G$6:$G$1355, Transactions_History!$C$6:$C$1355, "Acquire", Transactions_History!$I$6:$I$1355, Portfolio_History!$F55, Transactions_History!$H$6:$H$1355, "&lt;="&amp;YEAR(Portfolio_History!X$1))-
SUMIFS(Transactions_History!$G$6:$G$1355, Transactions_History!$C$6:$C$1355, "Redeem", Transactions_History!$I$6:$I$1355, Portfolio_History!$F55, Transactions_History!$H$6:$H$1355, "&lt;="&amp;YEAR(Portfolio_History!X$1))</f>
        <v>0</v>
      </c>
      <c r="Y55" s="4">
        <f>SUMIFS(Transactions_History!$G$6:$G$1355, Transactions_History!$C$6:$C$1355, "Acquire", Transactions_History!$I$6:$I$1355, Portfolio_History!$F55, Transactions_History!$H$6:$H$1355, "&lt;="&amp;YEAR(Portfolio_History!Y$1))-
SUMIFS(Transactions_History!$G$6:$G$1355, Transactions_History!$C$6:$C$1355, "Redeem", Transactions_History!$I$6:$I$1355, Portfolio_History!$F55, Transactions_History!$H$6:$H$1355, "&lt;="&amp;YEAR(Portfolio_History!Y$1))</f>
        <v>0</v>
      </c>
    </row>
    <row r="56" spans="1:25" x14ac:dyDescent="0.35">
      <c r="A56" s="172" t="s">
        <v>39</v>
      </c>
      <c r="B56" s="172">
        <v>1.5</v>
      </c>
      <c r="C56" s="172">
        <v>2027</v>
      </c>
      <c r="D56" s="173">
        <v>44348</v>
      </c>
      <c r="E56" s="63">
        <v>2021</v>
      </c>
      <c r="F56" s="170" t="str">
        <f t="shared" si="1"/>
        <v>SI bonds_1.5_2027</v>
      </c>
      <c r="G56" s="4">
        <f>SUMIFS(Transactions_History!$G$6:$G$1355, Transactions_History!$C$6:$C$1355, "Acquire", Transactions_History!$I$6:$I$1355, Portfolio_History!$F56, Transactions_History!$H$6:$H$1355, "&lt;="&amp;YEAR(Portfolio_History!G$1))-
SUMIFS(Transactions_History!$G$6:$G$1355, Transactions_History!$C$6:$C$1355, "Redeem", Transactions_History!$I$6:$I$1355, Portfolio_History!$F56, Transactions_History!$H$6:$H$1355, "&lt;="&amp;YEAR(Portfolio_History!G$1))</f>
        <v>12837058</v>
      </c>
      <c r="H56" s="4">
        <f>SUMIFS(Transactions_History!$G$6:$G$1355, Transactions_History!$C$6:$C$1355, "Acquire", Transactions_History!$I$6:$I$1355, Portfolio_History!$F56, Transactions_History!$H$6:$H$1355, "&lt;="&amp;YEAR(Portfolio_History!H$1))-
SUMIFS(Transactions_History!$G$6:$G$1355, Transactions_History!$C$6:$C$1355, "Redeem", Transactions_History!$I$6:$I$1355, Portfolio_History!$F56, Transactions_History!$H$6:$H$1355, "&lt;="&amp;YEAR(Portfolio_History!H$1))</f>
        <v>12837058</v>
      </c>
      <c r="I56" s="4">
        <f>SUMIFS(Transactions_History!$G$6:$G$1355, Transactions_History!$C$6:$C$1355, "Acquire", Transactions_History!$I$6:$I$1355, Portfolio_History!$F56, Transactions_History!$H$6:$H$1355, "&lt;="&amp;YEAR(Portfolio_History!I$1))-
SUMIFS(Transactions_History!$G$6:$G$1355, Transactions_History!$C$6:$C$1355, "Redeem", Transactions_History!$I$6:$I$1355, Portfolio_History!$F56, Transactions_History!$H$6:$H$1355, "&lt;="&amp;YEAR(Portfolio_History!I$1))</f>
        <v>0</v>
      </c>
      <c r="J56" s="4">
        <f>SUMIFS(Transactions_History!$G$6:$G$1355, Transactions_History!$C$6:$C$1355, "Acquire", Transactions_History!$I$6:$I$1355, Portfolio_History!$F56, Transactions_History!$H$6:$H$1355, "&lt;="&amp;YEAR(Portfolio_History!J$1))-
SUMIFS(Transactions_History!$G$6:$G$1355, Transactions_History!$C$6:$C$1355, "Redeem", Transactions_History!$I$6:$I$1355, Portfolio_History!$F56, Transactions_History!$H$6:$H$1355, "&lt;="&amp;YEAR(Portfolio_History!J$1))</f>
        <v>0</v>
      </c>
      <c r="K56" s="4">
        <f>SUMIFS(Transactions_History!$G$6:$G$1355, Transactions_History!$C$6:$C$1355, "Acquire", Transactions_History!$I$6:$I$1355, Portfolio_History!$F56, Transactions_History!$H$6:$H$1355, "&lt;="&amp;YEAR(Portfolio_History!K$1))-
SUMIFS(Transactions_History!$G$6:$G$1355, Transactions_History!$C$6:$C$1355, "Redeem", Transactions_History!$I$6:$I$1355, Portfolio_History!$F56, Transactions_History!$H$6:$H$1355, "&lt;="&amp;YEAR(Portfolio_History!K$1))</f>
        <v>0</v>
      </c>
      <c r="L56" s="4">
        <f>SUMIFS(Transactions_History!$G$6:$G$1355, Transactions_History!$C$6:$C$1355, "Acquire", Transactions_History!$I$6:$I$1355, Portfolio_History!$F56, Transactions_History!$H$6:$H$1355, "&lt;="&amp;YEAR(Portfolio_History!L$1))-
SUMIFS(Transactions_History!$G$6:$G$1355, Transactions_History!$C$6:$C$1355, "Redeem", Transactions_History!$I$6:$I$1355, Portfolio_History!$F56, Transactions_History!$H$6:$H$1355, "&lt;="&amp;YEAR(Portfolio_History!L$1))</f>
        <v>0</v>
      </c>
      <c r="M56" s="4">
        <f>SUMIFS(Transactions_History!$G$6:$G$1355, Transactions_History!$C$6:$C$1355, "Acquire", Transactions_History!$I$6:$I$1355, Portfolio_History!$F56, Transactions_History!$H$6:$H$1355, "&lt;="&amp;YEAR(Portfolio_History!M$1))-
SUMIFS(Transactions_History!$G$6:$G$1355, Transactions_History!$C$6:$C$1355, "Redeem", Transactions_History!$I$6:$I$1355, Portfolio_History!$F56, Transactions_History!$H$6:$H$1355, "&lt;="&amp;YEAR(Portfolio_History!M$1))</f>
        <v>0</v>
      </c>
      <c r="N56" s="4">
        <f>SUMIFS(Transactions_History!$G$6:$G$1355, Transactions_History!$C$6:$C$1355, "Acquire", Transactions_History!$I$6:$I$1355, Portfolio_History!$F56, Transactions_History!$H$6:$H$1355, "&lt;="&amp;YEAR(Portfolio_History!N$1))-
SUMIFS(Transactions_History!$G$6:$G$1355, Transactions_History!$C$6:$C$1355, "Redeem", Transactions_History!$I$6:$I$1355, Portfolio_History!$F56, Transactions_History!$H$6:$H$1355, "&lt;="&amp;YEAR(Portfolio_History!N$1))</f>
        <v>0</v>
      </c>
      <c r="O56" s="4">
        <f>SUMIFS(Transactions_History!$G$6:$G$1355, Transactions_History!$C$6:$C$1355, "Acquire", Transactions_History!$I$6:$I$1355, Portfolio_History!$F56, Transactions_History!$H$6:$H$1355, "&lt;="&amp;YEAR(Portfolio_History!O$1))-
SUMIFS(Transactions_History!$G$6:$G$1355, Transactions_History!$C$6:$C$1355, "Redeem", Transactions_History!$I$6:$I$1355, Portfolio_History!$F56, Transactions_History!$H$6:$H$1355, "&lt;="&amp;YEAR(Portfolio_History!O$1))</f>
        <v>0</v>
      </c>
      <c r="P56" s="4">
        <f>SUMIFS(Transactions_History!$G$6:$G$1355, Transactions_History!$C$6:$C$1355, "Acquire", Transactions_History!$I$6:$I$1355, Portfolio_History!$F56, Transactions_History!$H$6:$H$1355, "&lt;="&amp;YEAR(Portfolio_History!P$1))-
SUMIFS(Transactions_History!$G$6:$G$1355, Transactions_History!$C$6:$C$1355, "Redeem", Transactions_History!$I$6:$I$1355, Portfolio_History!$F56, Transactions_History!$H$6:$H$1355, "&lt;="&amp;YEAR(Portfolio_History!P$1))</f>
        <v>0</v>
      </c>
      <c r="Q56" s="4">
        <f>SUMIFS(Transactions_History!$G$6:$G$1355, Transactions_History!$C$6:$C$1355, "Acquire", Transactions_History!$I$6:$I$1355, Portfolio_History!$F56, Transactions_History!$H$6:$H$1355, "&lt;="&amp;YEAR(Portfolio_History!Q$1))-
SUMIFS(Transactions_History!$G$6:$G$1355, Transactions_History!$C$6:$C$1355, "Redeem", Transactions_History!$I$6:$I$1355, Portfolio_History!$F56, Transactions_History!$H$6:$H$1355, "&lt;="&amp;YEAR(Portfolio_History!Q$1))</f>
        <v>0</v>
      </c>
      <c r="R56" s="4">
        <f>SUMIFS(Transactions_History!$G$6:$G$1355, Transactions_History!$C$6:$C$1355, "Acquire", Transactions_History!$I$6:$I$1355, Portfolio_History!$F56, Transactions_History!$H$6:$H$1355, "&lt;="&amp;YEAR(Portfolio_History!R$1))-
SUMIFS(Transactions_History!$G$6:$G$1355, Transactions_History!$C$6:$C$1355, "Redeem", Transactions_History!$I$6:$I$1355, Portfolio_History!$F56, Transactions_History!$H$6:$H$1355, "&lt;="&amp;YEAR(Portfolio_History!R$1))</f>
        <v>0</v>
      </c>
      <c r="S56" s="4">
        <f>SUMIFS(Transactions_History!$G$6:$G$1355, Transactions_History!$C$6:$C$1355, "Acquire", Transactions_History!$I$6:$I$1355, Portfolio_History!$F56, Transactions_History!$H$6:$H$1355, "&lt;="&amp;YEAR(Portfolio_History!S$1))-
SUMIFS(Transactions_History!$G$6:$G$1355, Transactions_History!$C$6:$C$1355, "Redeem", Transactions_History!$I$6:$I$1355, Portfolio_History!$F56, Transactions_History!$H$6:$H$1355, "&lt;="&amp;YEAR(Portfolio_History!S$1))</f>
        <v>0</v>
      </c>
      <c r="T56" s="4">
        <f>SUMIFS(Transactions_History!$G$6:$G$1355, Transactions_History!$C$6:$C$1355, "Acquire", Transactions_History!$I$6:$I$1355, Portfolio_History!$F56, Transactions_History!$H$6:$H$1355, "&lt;="&amp;YEAR(Portfolio_History!T$1))-
SUMIFS(Transactions_History!$G$6:$G$1355, Transactions_History!$C$6:$C$1355, "Redeem", Transactions_History!$I$6:$I$1355, Portfolio_History!$F56, Transactions_History!$H$6:$H$1355, "&lt;="&amp;YEAR(Portfolio_History!T$1))</f>
        <v>0</v>
      </c>
      <c r="U56" s="4">
        <f>SUMIFS(Transactions_History!$G$6:$G$1355, Transactions_History!$C$6:$C$1355, "Acquire", Transactions_History!$I$6:$I$1355, Portfolio_History!$F56, Transactions_History!$H$6:$H$1355, "&lt;="&amp;YEAR(Portfolio_History!U$1))-
SUMIFS(Transactions_History!$G$6:$G$1355, Transactions_History!$C$6:$C$1355, "Redeem", Transactions_History!$I$6:$I$1355, Portfolio_History!$F56, Transactions_History!$H$6:$H$1355, "&lt;="&amp;YEAR(Portfolio_History!U$1))</f>
        <v>0</v>
      </c>
      <c r="V56" s="4">
        <f>SUMIFS(Transactions_History!$G$6:$G$1355, Transactions_History!$C$6:$C$1355, "Acquire", Transactions_History!$I$6:$I$1355, Portfolio_History!$F56, Transactions_History!$H$6:$H$1355, "&lt;="&amp;YEAR(Portfolio_History!V$1))-
SUMIFS(Transactions_History!$G$6:$G$1355, Transactions_History!$C$6:$C$1355, "Redeem", Transactions_History!$I$6:$I$1355, Portfolio_History!$F56, Transactions_History!$H$6:$H$1355, "&lt;="&amp;YEAR(Portfolio_History!V$1))</f>
        <v>0</v>
      </c>
      <c r="W56" s="4">
        <f>SUMIFS(Transactions_History!$G$6:$G$1355, Transactions_History!$C$6:$C$1355, "Acquire", Transactions_History!$I$6:$I$1355, Portfolio_History!$F56, Transactions_History!$H$6:$H$1355, "&lt;="&amp;YEAR(Portfolio_History!W$1))-
SUMIFS(Transactions_History!$G$6:$G$1355, Transactions_History!$C$6:$C$1355, "Redeem", Transactions_History!$I$6:$I$1355, Portfolio_History!$F56, Transactions_History!$H$6:$H$1355, "&lt;="&amp;YEAR(Portfolio_History!W$1))</f>
        <v>0</v>
      </c>
      <c r="X56" s="4">
        <f>SUMIFS(Transactions_History!$G$6:$G$1355, Transactions_History!$C$6:$C$1355, "Acquire", Transactions_History!$I$6:$I$1355, Portfolio_History!$F56, Transactions_History!$H$6:$H$1355, "&lt;="&amp;YEAR(Portfolio_History!X$1))-
SUMIFS(Transactions_History!$G$6:$G$1355, Transactions_History!$C$6:$C$1355, "Redeem", Transactions_History!$I$6:$I$1355, Portfolio_History!$F56, Transactions_History!$H$6:$H$1355, "&lt;="&amp;YEAR(Portfolio_History!X$1))</f>
        <v>0</v>
      </c>
      <c r="Y56" s="4">
        <f>SUMIFS(Transactions_History!$G$6:$G$1355, Transactions_History!$C$6:$C$1355, "Acquire", Transactions_History!$I$6:$I$1355, Portfolio_History!$F56, Transactions_History!$H$6:$H$1355, "&lt;="&amp;YEAR(Portfolio_History!Y$1))-
SUMIFS(Transactions_History!$G$6:$G$1355, Transactions_History!$C$6:$C$1355, "Redeem", Transactions_History!$I$6:$I$1355, Portfolio_History!$F56, Transactions_History!$H$6:$H$1355, "&lt;="&amp;YEAR(Portfolio_History!Y$1))</f>
        <v>0</v>
      </c>
    </row>
    <row r="57" spans="1:25" x14ac:dyDescent="0.35">
      <c r="A57" s="172" t="s">
        <v>39</v>
      </c>
      <c r="B57" s="172">
        <v>1.5</v>
      </c>
      <c r="C57" s="172">
        <v>2028</v>
      </c>
      <c r="D57" s="173">
        <v>44348</v>
      </c>
      <c r="E57" s="63">
        <v>2021</v>
      </c>
      <c r="F57" s="170" t="str">
        <f t="shared" si="1"/>
        <v>SI bonds_1.5_2028</v>
      </c>
      <c r="G57" s="4">
        <f>SUMIFS(Transactions_History!$G$6:$G$1355, Transactions_History!$C$6:$C$1355, "Acquire", Transactions_History!$I$6:$I$1355, Portfolio_History!$F57, Transactions_History!$H$6:$H$1355, "&lt;="&amp;YEAR(Portfolio_History!G$1))-
SUMIFS(Transactions_History!$G$6:$G$1355, Transactions_History!$C$6:$C$1355, "Redeem", Transactions_History!$I$6:$I$1355, Portfolio_History!$F57, Transactions_History!$H$6:$H$1355, "&lt;="&amp;YEAR(Portfolio_History!G$1))</f>
        <v>12837058</v>
      </c>
      <c r="H57" s="4">
        <f>SUMIFS(Transactions_History!$G$6:$G$1355, Transactions_History!$C$6:$C$1355, "Acquire", Transactions_History!$I$6:$I$1355, Portfolio_History!$F57, Transactions_History!$H$6:$H$1355, "&lt;="&amp;YEAR(Portfolio_History!H$1))-
SUMIFS(Transactions_History!$G$6:$G$1355, Transactions_History!$C$6:$C$1355, "Redeem", Transactions_History!$I$6:$I$1355, Portfolio_History!$F57, Transactions_History!$H$6:$H$1355, "&lt;="&amp;YEAR(Portfolio_History!H$1))</f>
        <v>12837058</v>
      </c>
      <c r="I57" s="4">
        <f>SUMIFS(Transactions_History!$G$6:$G$1355, Transactions_History!$C$6:$C$1355, "Acquire", Transactions_History!$I$6:$I$1355, Portfolio_History!$F57, Transactions_History!$H$6:$H$1355, "&lt;="&amp;YEAR(Portfolio_History!I$1))-
SUMIFS(Transactions_History!$G$6:$G$1355, Transactions_History!$C$6:$C$1355, "Redeem", Transactions_History!$I$6:$I$1355, Portfolio_History!$F57, Transactions_History!$H$6:$H$1355, "&lt;="&amp;YEAR(Portfolio_History!I$1))</f>
        <v>0</v>
      </c>
      <c r="J57" s="4">
        <f>SUMIFS(Transactions_History!$G$6:$G$1355, Transactions_History!$C$6:$C$1355, "Acquire", Transactions_History!$I$6:$I$1355, Portfolio_History!$F57, Transactions_History!$H$6:$H$1355, "&lt;="&amp;YEAR(Portfolio_History!J$1))-
SUMIFS(Transactions_History!$G$6:$G$1355, Transactions_History!$C$6:$C$1355, "Redeem", Transactions_History!$I$6:$I$1355, Portfolio_History!$F57, Transactions_History!$H$6:$H$1355, "&lt;="&amp;YEAR(Portfolio_History!J$1))</f>
        <v>0</v>
      </c>
      <c r="K57" s="4">
        <f>SUMIFS(Transactions_History!$G$6:$G$1355, Transactions_History!$C$6:$C$1355, "Acquire", Transactions_History!$I$6:$I$1355, Portfolio_History!$F57, Transactions_History!$H$6:$H$1355, "&lt;="&amp;YEAR(Portfolio_History!K$1))-
SUMIFS(Transactions_History!$G$6:$G$1355, Transactions_History!$C$6:$C$1355, "Redeem", Transactions_History!$I$6:$I$1355, Portfolio_History!$F57, Transactions_History!$H$6:$H$1355, "&lt;="&amp;YEAR(Portfolio_History!K$1))</f>
        <v>0</v>
      </c>
      <c r="L57" s="4">
        <f>SUMIFS(Transactions_History!$G$6:$G$1355, Transactions_History!$C$6:$C$1355, "Acquire", Transactions_History!$I$6:$I$1355, Portfolio_History!$F57, Transactions_History!$H$6:$H$1355, "&lt;="&amp;YEAR(Portfolio_History!L$1))-
SUMIFS(Transactions_History!$G$6:$G$1355, Transactions_History!$C$6:$C$1355, "Redeem", Transactions_History!$I$6:$I$1355, Portfolio_History!$F57, Transactions_History!$H$6:$H$1355, "&lt;="&amp;YEAR(Portfolio_History!L$1))</f>
        <v>0</v>
      </c>
      <c r="M57" s="4">
        <f>SUMIFS(Transactions_History!$G$6:$G$1355, Transactions_History!$C$6:$C$1355, "Acquire", Transactions_History!$I$6:$I$1355, Portfolio_History!$F57, Transactions_History!$H$6:$H$1355, "&lt;="&amp;YEAR(Portfolio_History!M$1))-
SUMIFS(Transactions_History!$G$6:$G$1355, Transactions_History!$C$6:$C$1355, "Redeem", Transactions_History!$I$6:$I$1355, Portfolio_History!$F57, Transactions_History!$H$6:$H$1355, "&lt;="&amp;YEAR(Portfolio_History!M$1))</f>
        <v>0</v>
      </c>
      <c r="N57" s="4">
        <f>SUMIFS(Transactions_History!$G$6:$G$1355, Transactions_History!$C$6:$C$1355, "Acquire", Transactions_History!$I$6:$I$1355, Portfolio_History!$F57, Transactions_History!$H$6:$H$1355, "&lt;="&amp;YEAR(Portfolio_History!N$1))-
SUMIFS(Transactions_History!$G$6:$G$1355, Transactions_History!$C$6:$C$1355, "Redeem", Transactions_History!$I$6:$I$1355, Portfolio_History!$F57, Transactions_History!$H$6:$H$1355, "&lt;="&amp;YEAR(Portfolio_History!N$1))</f>
        <v>0</v>
      </c>
      <c r="O57" s="4">
        <f>SUMIFS(Transactions_History!$G$6:$G$1355, Transactions_History!$C$6:$C$1355, "Acquire", Transactions_History!$I$6:$I$1355, Portfolio_History!$F57, Transactions_History!$H$6:$H$1355, "&lt;="&amp;YEAR(Portfolio_History!O$1))-
SUMIFS(Transactions_History!$G$6:$G$1355, Transactions_History!$C$6:$C$1355, "Redeem", Transactions_History!$I$6:$I$1355, Portfolio_History!$F57, Transactions_History!$H$6:$H$1355, "&lt;="&amp;YEAR(Portfolio_History!O$1))</f>
        <v>0</v>
      </c>
      <c r="P57" s="4">
        <f>SUMIFS(Transactions_History!$G$6:$G$1355, Transactions_History!$C$6:$C$1355, "Acquire", Transactions_History!$I$6:$I$1355, Portfolio_History!$F57, Transactions_History!$H$6:$H$1355, "&lt;="&amp;YEAR(Portfolio_History!P$1))-
SUMIFS(Transactions_History!$G$6:$G$1355, Transactions_History!$C$6:$C$1355, "Redeem", Transactions_History!$I$6:$I$1355, Portfolio_History!$F57, Transactions_History!$H$6:$H$1355, "&lt;="&amp;YEAR(Portfolio_History!P$1))</f>
        <v>0</v>
      </c>
      <c r="Q57" s="4">
        <f>SUMIFS(Transactions_History!$G$6:$G$1355, Transactions_History!$C$6:$C$1355, "Acquire", Transactions_History!$I$6:$I$1355, Portfolio_History!$F57, Transactions_History!$H$6:$H$1355, "&lt;="&amp;YEAR(Portfolio_History!Q$1))-
SUMIFS(Transactions_History!$G$6:$G$1355, Transactions_History!$C$6:$C$1355, "Redeem", Transactions_History!$I$6:$I$1355, Portfolio_History!$F57, Transactions_History!$H$6:$H$1355, "&lt;="&amp;YEAR(Portfolio_History!Q$1))</f>
        <v>0</v>
      </c>
      <c r="R57" s="4">
        <f>SUMIFS(Transactions_History!$G$6:$G$1355, Transactions_History!$C$6:$C$1355, "Acquire", Transactions_History!$I$6:$I$1355, Portfolio_History!$F57, Transactions_History!$H$6:$H$1355, "&lt;="&amp;YEAR(Portfolio_History!R$1))-
SUMIFS(Transactions_History!$G$6:$G$1355, Transactions_History!$C$6:$C$1355, "Redeem", Transactions_History!$I$6:$I$1355, Portfolio_History!$F57, Transactions_History!$H$6:$H$1355, "&lt;="&amp;YEAR(Portfolio_History!R$1))</f>
        <v>0</v>
      </c>
      <c r="S57" s="4">
        <f>SUMIFS(Transactions_History!$G$6:$G$1355, Transactions_History!$C$6:$C$1355, "Acquire", Transactions_History!$I$6:$I$1355, Portfolio_History!$F57, Transactions_History!$H$6:$H$1355, "&lt;="&amp;YEAR(Portfolio_History!S$1))-
SUMIFS(Transactions_History!$G$6:$G$1355, Transactions_History!$C$6:$C$1355, "Redeem", Transactions_History!$I$6:$I$1355, Portfolio_History!$F57, Transactions_History!$H$6:$H$1355, "&lt;="&amp;YEAR(Portfolio_History!S$1))</f>
        <v>0</v>
      </c>
      <c r="T57" s="4">
        <f>SUMIFS(Transactions_History!$G$6:$G$1355, Transactions_History!$C$6:$C$1355, "Acquire", Transactions_History!$I$6:$I$1355, Portfolio_History!$F57, Transactions_History!$H$6:$H$1355, "&lt;="&amp;YEAR(Portfolio_History!T$1))-
SUMIFS(Transactions_History!$G$6:$G$1355, Transactions_History!$C$6:$C$1355, "Redeem", Transactions_History!$I$6:$I$1355, Portfolio_History!$F57, Transactions_History!$H$6:$H$1355, "&lt;="&amp;YEAR(Portfolio_History!T$1))</f>
        <v>0</v>
      </c>
      <c r="U57" s="4">
        <f>SUMIFS(Transactions_History!$G$6:$G$1355, Transactions_History!$C$6:$C$1355, "Acquire", Transactions_History!$I$6:$I$1355, Portfolio_History!$F57, Transactions_History!$H$6:$H$1355, "&lt;="&amp;YEAR(Portfolio_History!U$1))-
SUMIFS(Transactions_History!$G$6:$G$1355, Transactions_History!$C$6:$C$1355, "Redeem", Transactions_History!$I$6:$I$1355, Portfolio_History!$F57, Transactions_History!$H$6:$H$1355, "&lt;="&amp;YEAR(Portfolio_History!U$1))</f>
        <v>0</v>
      </c>
      <c r="V57" s="4">
        <f>SUMIFS(Transactions_History!$G$6:$G$1355, Transactions_History!$C$6:$C$1355, "Acquire", Transactions_History!$I$6:$I$1355, Portfolio_History!$F57, Transactions_History!$H$6:$H$1355, "&lt;="&amp;YEAR(Portfolio_History!V$1))-
SUMIFS(Transactions_History!$G$6:$G$1355, Transactions_History!$C$6:$C$1355, "Redeem", Transactions_History!$I$6:$I$1355, Portfolio_History!$F57, Transactions_History!$H$6:$H$1355, "&lt;="&amp;YEAR(Portfolio_History!V$1))</f>
        <v>0</v>
      </c>
      <c r="W57" s="4">
        <f>SUMIFS(Transactions_History!$G$6:$G$1355, Transactions_History!$C$6:$C$1355, "Acquire", Transactions_History!$I$6:$I$1355, Portfolio_History!$F57, Transactions_History!$H$6:$H$1355, "&lt;="&amp;YEAR(Portfolio_History!W$1))-
SUMIFS(Transactions_History!$G$6:$G$1355, Transactions_History!$C$6:$C$1355, "Redeem", Transactions_History!$I$6:$I$1355, Portfolio_History!$F57, Transactions_History!$H$6:$H$1355, "&lt;="&amp;YEAR(Portfolio_History!W$1))</f>
        <v>0</v>
      </c>
      <c r="X57" s="4">
        <f>SUMIFS(Transactions_History!$G$6:$G$1355, Transactions_History!$C$6:$C$1355, "Acquire", Transactions_History!$I$6:$I$1355, Portfolio_History!$F57, Transactions_History!$H$6:$H$1355, "&lt;="&amp;YEAR(Portfolio_History!X$1))-
SUMIFS(Transactions_History!$G$6:$G$1355, Transactions_History!$C$6:$C$1355, "Redeem", Transactions_History!$I$6:$I$1355, Portfolio_History!$F57, Transactions_History!$H$6:$H$1355, "&lt;="&amp;YEAR(Portfolio_History!X$1))</f>
        <v>0</v>
      </c>
      <c r="Y57" s="4">
        <f>SUMIFS(Transactions_History!$G$6:$G$1355, Transactions_History!$C$6:$C$1355, "Acquire", Transactions_History!$I$6:$I$1355, Portfolio_History!$F57, Transactions_History!$H$6:$H$1355, "&lt;="&amp;YEAR(Portfolio_History!Y$1))-
SUMIFS(Transactions_History!$G$6:$G$1355, Transactions_History!$C$6:$C$1355, "Redeem", Transactions_History!$I$6:$I$1355, Portfolio_History!$F57, Transactions_History!$H$6:$H$1355, "&lt;="&amp;YEAR(Portfolio_History!Y$1))</f>
        <v>0</v>
      </c>
    </row>
    <row r="58" spans="1:25" x14ac:dyDescent="0.35">
      <c r="A58" s="172" t="s">
        <v>39</v>
      </c>
      <c r="B58" s="172">
        <v>1.5</v>
      </c>
      <c r="C58" s="172">
        <v>2029</v>
      </c>
      <c r="D58" s="173">
        <v>44348</v>
      </c>
      <c r="E58" s="63">
        <v>2021</v>
      </c>
      <c r="F58" s="170" t="str">
        <f t="shared" si="1"/>
        <v>SI bonds_1.5_2029</v>
      </c>
      <c r="G58" s="4">
        <f>SUMIFS(Transactions_History!$G$6:$G$1355, Transactions_History!$C$6:$C$1355, "Acquire", Transactions_History!$I$6:$I$1355, Portfolio_History!$F58, Transactions_History!$H$6:$H$1355, "&lt;="&amp;YEAR(Portfolio_History!G$1))-
SUMIFS(Transactions_History!$G$6:$G$1355, Transactions_History!$C$6:$C$1355, "Redeem", Transactions_History!$I$6:$I$1355, Portfolio_History!$F58, Transactions_History!$H$6:$H$1355, "&lt;="&amp;YEAR(Portfolio_History!G$1))</f>
        <v>12837058</v>
      </c>
      <c r="H58" s="4">
        <f>SUMIFS(Transactions_History!$G$6:$G$1355, Transactions_History!$C$6:$C$1355, "Acquire", Transactions_History!$I$6:$I$1355, Portfolio_History!$F58, Transactions_History!$H$6:$H$1355, "&lt;="&amp;YEAR(Portfolio_History!H$1))-
SUMIFS(Transactions_History!$G$6:$G$1355, Transactions_History!$C$6:$C$1355, "Redeem", Transactions_History!$I$6:$I$1355, Portfolio_History!$F58, Transactions_History!$H$6:$H$1355, "&lt;="&amp;YEAR(Portfolio_History!H$1))</f>
        <v>12837058</v>
      </c>
      <c r="I58" s="4">
        <f>SUMIFS(Transactions_History!$G$6:$G$1355, Transactions_History!$C$6:$C$1355, "Acquire", Transactions_History!$I$6:$I$1355, Portfolio_History!$F58, Transactions_History!$H$6:$H$1355, "&lt;="&amp;YEAR(Portfolio_History!I$1))-
SUMIFS(Transactions_History!$G$6:$G$1355, Transactions_History!$C$6:$C$1355, "Redeem", Transactions_History!$I$6:$I$1355, Portfolio_History!$F58, Transactions_History!$H$6:$H$1355, "&lt;="&amp;YEAR(Portfolio_History!I$1))</f>
        <v>0</v>
      </c>
      <c r="J58" s="4">
        <f>SUMIFS(Transactions_History!$G$6:$G$1355, Transactions_History!$C$6:$C$1355, "Acquire", Transactions_History!$I$6:$I$1355, Portfolio_History!$F58, Transactions_History!$H$6:$H$1355, "&lt;="&amp;YEAR(Portfolio_History!J$1))-
SUMIFS(Transactions_History!$G$6:$G$1355, Transactions_History!$C$6:$C$1355, "Redeem", Transactions_History!$I$6:$I$1355, Portfolio_History!$F58, Transactions_History!$H$6:$H$1355, "&lt;="&amp;YEAR(Portfolio_History!J$1))</f>
        <v>0</v>
      </c>
      <c r="K58" s="4">
        <f>SUMIFS(Transactions_History!$G$6:$G$1355, Transactions_History!$C$6:$C$1355, "Acquire", Transactions_History!$I$6:$I$1355, Portfolio_History!$F58, Transactions_History!$H$6:$H$1355, "&lt;="&amp;YEAR(Portfolio_History!K$1))-
SUMIFS(Transactions_History!$G$6:$G$1355, Transactions_History!$C$6:$C$1355, "Redeem", Transactions_History!$I$6:$I$1355, Portfolio_History!$F58, Transactions_History!$H$6:$H$1355, "&lt;="&amp;YEAR(Portfolio_History!K$1))</f>
        <v>0</v>
      </c>
      <c r="L58" s="4">
        <f>SUMIFS(Transactions_History!$G$6:$G$1355, Transactions_History!$C$6:$C$1355, "Acquire", Transactions_History!$I$6:$I$1355, Portfolio_History!$F58, Transactions_History!$H$6:$H$1355, "&lt;="&amp;YEAR(Portfolio_History!L$1))-
SUMIFS(Transactions_History!$G$6:$G$1355, Transactions_History!$C$6:$C$1355, "Redeem", Transactions_History!$I$6:$I$1355, Portfolio_History!$F58, Transactions_History!$H$6:$H$1355, "&lt;="&amp;YEAR(Portfolio_History!L$1))</f>
        <v>0</v>
      </c>
      <c r="M58" s="4">
        <f>SUMIFS(Transactions_History!$G$6:$G$1355, Transactions_History!$C$6:$C$1355, "Acquire", Transactions_History!$I$6:$I$1355, Portfolio_History!$F58, Transactions_History!$H$6:$H$1355, "&lt;="&amp;YEAR(Portfolio_History!M$1))-
SUMIFS(Transactions_History!$G$6:$G$1355, Transactions_History!$C$6:$C$1355, "Redeem", Transactions_History!$I$6:$I$1355, Portfolio_History!$F58, Transactions_History!$H$6:$H$1355, "&lt;="&amp;YEAR(Portfolio_History!M$1))</f>
        <v>0</v>
      </c>
      <c r="N58" s="4">
        <f>SUMIFS(Transactions_History!$G$6:$G$1355, Transactions_History!$C$6:$C$1355, "Acquire", Transactions_History!$I$6:$I$1355, Portfolio_History!$F58, Transactions_History!$H$6:$H$1355, "&lt;="&amp;YEAR(Portfolio_History!N$1))-
SUMIFS(Transactions_History!$G$6:$G$1355, Transactions_History!$C$6:$C$1355, "Redeem", Transactions_History!$I$6:$I$1355, Portfolio_History!$F58, Transactions_History!$H$6:$H$1355, "&lt;="&amp;YEAR(Portfolio_History!N$1))</f>
        <v>0</v>
      </c>
      <c r="O58" s="4">
        <f>SUMIFS(Transactions_History!$G$6:$G$1355, Transactions_History!$C$6:$C$1355, "Acquire", Transactions_History!$I$6:$I$1355, Portfolio_History!$F58, Transactions_History!$H$6:$H$1355, "&lt;="&amp;YEAR(Portfolio_History!O$1))-
SUMIFS(Transactions_History!$G$6:$G$1355, Transactions_History!$C$6:$C$1355, "Redeem", Transactions_History!$I$6:$I$1355, Portfolio_History!$F58, Transactions_History!$H$6:$H$1355, "&lt;="&amp;YEAR(Portfolio_History!O$1))</f>
        <v>0</v>
      </c>
      <c r="P58" s="4">
        <f>SUMIFS(Transactions_History!$G$6:$G$1355, Transactions_History!$C$6:$C$1355, "Acquire", Transactions_History!$I$6:$I$1355, Portfolio_History!$F58, Transactions_History!$H$6:$H$1355, "&lt;="&amp;YEAR(Portfolio_History!P$1))-
SUMIFS(Transactions_History!$G$6:$G$1355, Transactions_History!$C$6:$C$1355, "Redeem", Transactions_History!$I$6:$I$1355, Portfolio_History!$F58, Transactions_History!$H$6:$H$1355, "&lt;="&amp;YEAR(Portfolio_History!P$1))</f>
        <v>0</v>
      </c>
      <c r="Q58" s="4">
        <f>SUMIFS(Transactions_History!$G$6:$G$1355, Transactions_History!$C$6:$C$1355, "Acquire", Transactions_History!$I$6:$I$1355, Portfolio_History!$F58, Transactions_History!$H$6:$H$1355, "&lt;="&amp;YEAR(Portfolio_History!Q$1))-
SUMIFS(Transactions_History!$G$6:$G$1355, Transactions_History!$C$6:$C$1355, "Redeem", Transactions_History!$I$6:$I$1355, Portfolio_History!$F58, Transactions_History!$H$6:$H$1355, "&lt;="&amp;YEAR(Portfolio_History!Q$1))</f>
        <v>0</v>
      </c>
      <c r="R58" s="4">
        <f>SUMIFS(Transactions_History!$G$6:$G$1355, Transactions_History!$C$6:$C$1355, "Acquire", Transactions_History!$I$6:$I$1355, Portfolio_History!$F58, Transactions_History!$H$6:$H$1355, "&lt;="&amp;YEAR(Portfolio_History!R$1))-
SUMIFS(Transactions_History!$G$6:$G$1355, Transactions_History!$C$6:$C$1355, "Redeem", Transactions_History!$I$6:$I$1355, Portfolio_History!$F58, Transactions_History!$H$6:$H$1355, "&lt;="&amp;YEAR(Portfolio_History!R$1))</f>
        <v>0</v>
      </c>
      <c r="S58" s="4">
        <f>SUMIFS(Transactions_History!$G$6:$G$1355, Transactions_History!$C$6:$C$1355, "Acquire", Transactions_History!$I$6:$I$1355, Portfolio_History!$F58, Transactions_History!$H$6:$H$1355, "&lt;="&amp;YEAR(Portfolio_History!S$1))-
SUMIFS(Transactions_History!$G$6:$G$1355, Transactions_History!$C$6:$C$1355, "Redeem", Transactions_History!$I$6:$I$1355, Portfolio_History!$F58, Transactions_History!$H$6:$H$1355, "&lt;="&amp;YEAR(Portfolio_History!S$1))</f>
        <v>0</v>
      </c>
      <c r="T58" s="4">
        <f>SUMIFS(Transactions_History!$G$6:$G$1355, Transactions_History!$C$6:$C$1355, "Acquire", Transactions_History!$I$6:$I$1355, Portfolio_History!$F58, Transactions_History!$H$6:$H$1355, "&lt;="&amp;YEAR(Portfolio_History!T$1))-
SUMIFS(Transactions_History!$G$6:$G$1355, Transactions_History!$C$6:$C$1355, "Redeem", Transactions_History!$I$6:$I$1355, Portfolio_History!$F58, Transactions_History!$H$6:$H$1355, "&lt;="&amp;YEAR(Portfolio_History!T$1))</f>
        <v>0</v>
      </c>
      <c r="U58" s="4">
        <f>SUMIFS(Transactions_History!$G$6:$G$1355, Transactions_History!$C$6:$C$1355, "Acquire", Transactions_History!$I$6:$I$1355, Portfolio_History!$F58, Transactions_History!$H$6:$H$1355, "&lt;="&amp;YEAR(Portfolio_History!U$1))-
SUMIFS(Transactions_History!$G$6:$G$1355, Transactions_History!$C$6:$C$1355, "Redeem", Transactions_History!$I$6:$I$1355, Portfolio_History!$F58, Transactions_History!$H$6:$H$1355, "&lt;="&amp;YEAR(Portfolio_History!U$1))</f>
        <v>0</v>
      </c>
      <c r="V58" s="4">
        <f>SUMIFS(Transactions_History!$G$6:$G$1355, Transactions_History!$C$6:$C$1355, "Acquire", Transactions_History!$I$6:$I$1355, Portfolio_History!$F58, Transactions_History!$H$6:$H$1355, "&lt;="&amp;YEAR(Portfolio_History!V$1))-
SUMIFS(Transactions_History!$G$6:$G$1355, Transactions_History!$C$6:$C$1355, "Redeem", Transactions_History!$I$6:$I$1355, Portfolio_History!$F58, Transactions_History!$H$6:$H$1355, "&lt;="&amp;YEAR(Portfolio_History!V$1))</f>
        <v>0</v>
      </c>
      <c r="W58" s="4">
        <f>SUMIFS(Transactions_History!$G$6:$G$1355, Transactions_History!$C$6:$C$1355, "Acquire", Transactions_History!$I$6:$I$1355, Portfolio_History!$F58, Transactions_History!$H$6:$H$1355, "&lt;="&amp;YEAR(Portfolio_History!W$1))-
SUMIFS(Transactions_History!$G$6:$G$1355, Transactions_History!$C$6:$C$1355, "Redeem", Transactions_History!$I$6:$I$1355, Portfolio_History!$F58, Transactions_History!$H$6:$H$1355, "&lt;="&amp;YEAR(Portfolio_History!W$1))</f>
        <v>0</v>
      </c>
      <c r="X58" s="4">
        <f>SUMIFS(Transactions_History!$G$6:$G$1355, Transactions_History!$C$6:$C$1355, "Acquire", Transactions_History!$I$6:$I$1355, Portfolio_History!$F58, Transactions_History!$H$6:$H$1355, "&lt;="&amp;YEAR(Portfolio_History!X$1))-
SUMIFS(Transactions_History!$G$6:$G$1355, Transactions_History!$C$6:$C$1355, "Redeem", Transactions_History!$I$6:$I$1355, Portfolio_History!$F58, Transactions_History!$H$6:$H$1355, "&lt;="&amp;YEAR(Portfolio_History!X$1))</f>
        <v>0</v>
      </c>
      <c r="Y58" s="4">
        <f>SUMIFS(Transactions_History!$G$6:$G$1355, Transactions_History!$C$6:$C$1355, "Acquire", Transactions_History!$I$6:$I$1355, Portfolio_History!$F58, Transactions_History!$H$6:$H$1355, "&lt;="&amp;YEAR(Portfolio_History!Y$1))-
SUMIFS(Transactions_History!$G$6:$G$1355, Transactions_History!$C$6:$C$1355, "Redeem", Transactions_History!$I$6:$I$1355, Portfolio_History!$F58, Transactions_History!$H$6:$H$1355, "&lt;="&amp;YEAR(Portfolio_History!Y$1))</f>
        <v>0</v>
      </c>
    </row>
    <row r="59" spans="1:25" x14ac:dyDescent="0.35">
      <c r="A59" s="172" t="s">
        <v>39</v>
      </c>
      <c r="B59" s="172">
        <v>1.5</v>
      </c>
      <c r="C59" s="172">
        <v>2030</v>
      </c>
      <c r="D59" s="173">
        <v>44348</v>
      </c>
      <c r="E59" s="63">
        <v>2021</v>
      </c>
      <c r="F59" s="170" t="str">
        <f t="shared" si="1"/>
        <v>SI bonds_1.5_2030</v>
      </c>
      <c r="G59" s="4">
        <f>SUMIFS(Transactions_History!$G$6:$G$1355, Transactions_History!$C$6:$C$1355, "Acquire", Transactions_History!$I$6:$I$1355, Portfolio_History!$F59, Transactions_History!$H$6:$H$1355, "&lt;="&amp;YEAR(Portfolio_History!G$1))-
SUMIFS(Transactions_History!$G$6:$G$1355, Transactions_History!$C$6:$C$1355, "Redeem", Transactions_History!$I$6:$I$1355, Portfolio_History!$F59, Transactions_History!$H$6:$H$1355, "&lt;="&amp;YEAR(Portfolio_History!G$1))</f>
        <v>12837059</v>
      </c>
      <c r="H59" s="4">
        <f>SUMIFS(Transactions_History!$G$6:$G$1355, Transactions_History!$C$6:$C$1355, "Acquire", Transactions_History!$I$6:$I$1355, Portfolio_History!$F59, Transactions_History!$H$6:$H$1355, "&lt;="&amp;YEAR(Portfolio_History!H$1))-
SUMIFS(Transactions_History!$G$6:$G$1355, Transactions_History!$C$6:$C$1355, "Redeem", Transactions_History!$I$6:$I$1355, Portfolio_History!$F59, Transactions_History!$H$6:$H$1355, "&lt;="&amp;YEAR(Portfolio_History!H$1))</f>
        <v>12837059</v>
      </c>
      <c r="I59" s="4">
        <f>SUMIFS(Transactions_History!$G$6:$G$1355, Transactions_History!$C$6:$C$1355, "Acquire", Transactions_History!$I$6:$I$1355, Portfolio_History!$F59, Transactions_History!$H$6:$H$1355, "&lt;="&amp;YEAR(Portfolio_History!I$1))-
SUMIFS(Transactions_History!$G$6:$G$1355, Transactions_History!$C$6:$C$1355, "Redeem", Transactions_History!$I$6:$I$1355, Portfolio_History!$F59, Transactions_History!$H$6:$H$1355, "&lt;="&amp;YEAR(Portfolio_History!I$1))</f>
        <v>0</v>
      </c>
      <c r="J59" s="4">
        <f>SUMIFS(Transactions_History!$G$6:$G$1355, Transactions_History!$C$6:$C$1355, "Acquire", Transactions_History!$I$6:$I$1355, Portfolio_History!$F59, Transactions_History!$H$6:$H$1355, "&lt;="&amp;YEAR(Portfolio_History!J$1))-
SUMIFS(Transactions_History!$G$6:$G$1355, Transactions_History!$C$6:$C$1355, "Redeem", Transactions_History!$I$6:$I$1355, Portfolio_History!$F59, Transactions_History!$H$6:$H$1355, "&lt;="&amp;YEAR(Portfolio_History!J$1))</f>
        <v>0</v>
      </c>
      <c r="K59" s="4">
        <f>SUMIFS(Transactions_History!$G$6:$G$1355, Transactions_History!$C$6:$C$1355, "Acquire", Transactions_History!$I$6:$I$1355, Portfolio_History!$F59, Transactions_History!$H$6:$H$1355, "&lt;="&amp;YEAR(Portfolio_History!K$1))-
SUMIFS(Transactions_History!$G$6:$G$1355, Transactions_History!$C$6:$C$1355, "Redeem", Transactions_History!$I$6:$I$1355, Portfolio_History!$F59, Transactions_History!$H$6:$H$1355, "&lt;="&amp;YEAR(Portfolio_History!K$1))</f>
        <v>0</v>
      </c>
      <c r="L59" s="4">
        <f>SUMIFS(Transactions_History!$G$6:$G$1355, Transactions_History!$C$6:$C$1355, "Acquire", Transactions_History!$I$6:$I$1355, Portfolio_History!$F59, Transactions_History!$H$6:$H$1355, "&lt;="&amp;YEAR(Portfolio_History!L$1))-
SUMIFS(Transactions_History!$G$6:$G$1355, Transactions_History!$C$6:$C$1355, "Redeem", Transactions_History!$I$6:$I$1355, Portfolio_History!$F59, Transactions_History!$H$6:$H$1355, "&lt;="&amp;YEAR(Portfolio_History!L$1))</f>
        <v>0</v>
      </c>
      <c r="M59" s="4">
        <f>SUMIFS(Transactions_History!$G$6:$G$1355, Transactions_History!$C$6:$C$1355, "Acquire", Transactions_History!$I$6:$I$1355, Portfolio_History!$F59, Transactions_History!$H$6:$H$1355, "&lt;="&amp;YEAR(Portfolio_History!M$1))-
SUMIFS(Transactions_History!$G$6:$G$1355, Transactions_History!$C$6:$C$1355, "Redeem", Transactions_History!$I$6:$I$1355, Portfolio_History!$F59, Transactions_History!$H$6:$H$1355, "&lt;="&amp;YEAR(Portfolio_History!M$1))</f>
        <v>0</v>
      </c>
      <c r="N59" s="4">
        <f>SUMIFS(Transactions_History!$G$6:$G$1355, Transactions_History!$C$6:$C$1355, "Acquire", Transactions_History!$I$6:$I$1355, Portfolio_History!$F59, Transactions_History!$H$6:$H$1355, "&lt;="&amp;YEAR(Portfolio_History!N$1))-
SUMIFS(Transactions_History!$G$6:$G$1355, Transactions_History!$C$6:$C$1355, "Redeem", Transactions_History!$I$6:$I$1355, Portfolio_History!$F59, Transactions_History!$H$6:$H$1355, "&lt;="&amp;YEAR(Portfolio_History!N$1))</f>
        <v>0</v>
      </c>
      <c r="O59" s="4">
        <f>SUMIFS(Transactions_History!$G$6:$G$1355, Transactions_History!$C$6:$C$1355, "Acquire", Transactions_History!$I$6:$I$1355, Portfolio_History!$F59, Transactions_History!$H$6:$H$1355, "&lt;="&amp;YEAR(Portfolio_History!O$1))-
SUMIFS(Transactions_History!$G$6:$G$1355, Transactions_History!$C$6:$C$1355, "Redeem", Transactions_History!$I$6:$I$1355, Portfolio_History!$F59, Transactions_History!$H$6:$H$1355, "&lt;="&amp;YEAR(Portfolio_History!O$1))</f>
        <v>0</v>
      </c>
      <c r="P59" s="4">
        <f>SUMIFS(Transactions_History!$G$6:$G$1355, Transactions_History!$C$6:$C$1355, "Acquire", Transactions_History!$I$6:$I$1355, Portfolio_History!$F59, Transactions_History!$H$6:$H$1355, "&lt;="&amp;YEAR(Portfolio_History!P$1))-
SUMIFS(Transactions_History!$G$6:$G$1355, Transactions_History!$C$6:$C$1355, "Redeem", Transactions_History!$I$6:$I$1355, Portfolio_History!$F59, Transactions_History!$H$6:$H$1355, "&lt;="&amp;YEAR(Portfolio_History!P$1))</f>
        <v>0</v>
      </c>
      <c r="Q59" s="4">
        <f>SUMIFS(Transactions_History!$G$6:$G$1355, Transactions_History!$C$6:$C$1355, "Acquire", Transactions_History!$I$6:$I$1355, Portfolio_History!$F59, Transactions_History!$H$6:$H$1355, "&lt;="&amp;YEAR(Portfolio_History!Q$1))-
SUMIFS(Transactions_History!$G$6:$G$1355, Transactions_History!$C$6:$C$1355, "Redeem", Transactions_History!$I$6:$I$1355, Portfolio_History!$F59, Transactions_History!$H$6:$H$1355, "&lt;="&amp;YEAR(Portfolio_History!Q$1))</f>
        <v>0</v>
      </c>
      <c r="R59" s="4">
        <f>SUMIFS(Transactions_History!$G$6:$G$1355, Transactions_History!$C$6:$C$1355, "Acquire", Transactions_History!$I$6:$I$1355, Portfolio_History!$F59, Transactions_History!$H$6:$H$1355, "&lt;="&amp;YEAR(Portfolio_History!R$1))-
SUMIFS(Transactions_History!$G$6:$G$1355, Transactions_History!$C$6:$C$1355, "Redeem", Transactions_History!$I$6:$I$1355, Portfolio_History!$F59, Transactions_History!$H$6:$H$1355, "&lt;="&amp;YEAR(Portfolio_History!R$1))</f>
        <v>0</v>
      </c>
      <c r="S59" s="4">
        <f>SUMIFS(Transactions_History!$G$6:$G$1355, Transactions_History!$C$6:$C$1355, "Acquire", Transactions_History!$I$6:$I$1355, Portfolio_History!$F59, Transactions_History!$H$6:$H$1355, "&lt;="&amp;YEAR(Portfolio_History!S$1))-
SUMIFS(Transactions_History!$G$6:$G$1355, Transactions_History!$C$6:$C$1355, "Redeem", Transactions_History!$I$6:$I$1355, Portfolio_History!$F59, Transactions_History!$H$6:$H$1355, "&lt;="&amp;YEAR(Portfolio_History!S$1))</f>
        <v>0</v>
      </c>
      <c r="T59" s="4">
        <f>SUMIFS(Transactions_History!$G$6:$G$1355, Transactions_History!$C$6:$C$1355, "Acquire", Transactions_History!$I$6:$I$1355, Portfolio_History!$F59, Transactions_History!$H$6:$H$1355, "&lt;="&amp;YEAR(Portfolio_History!T$1))-
SUMIFS(Transactions_History!$G$6:$G$1355, Transactions_History!$C$6:$C$1355, "Redeem", Transactions_History!$I$6:$I$1355, Portfolio_History!$F59, Transactions_History!$H$6:$H$1355, "&lt;="&amp;YEAR(Portfolio_History!T$1))</f>
        <v>0</v>
      </c>
      <c r="U59" s="4">
        <f>SUMIFS(Transactions_History!$G$6:$G$1355, Transactions_History!$C$6:$C$1355, "Acquire", Transactions_History!$I$6:$I$1355, Portfolio_History!$F59, Transactions_History!$H$6:$H$1355, "&lt;="&amp;YEAR(Portfolio_History!U$1))-
SUMIFS(Transactions_History!$G$6:$G$1355, Transactions_History!$C$6:$C$1355, "Redeem", Transactions_History!$I$6:$I$1355, Portfolio_History!$F59, Transactions_History!$H$6:$H$1355, "&lt;="&amp;YEAR(Portfolio_History!U$1))</f>
        <v>0</v>
      </c>
      <c r="V59" s="4">
        <f>SUMIFS(Transactions_History!$G$6:$G$1355, Transactions_History!$C$6:$C$1355, "Acquire", Transactions_History!$I$6:$I$1355, Portfolio_History!$F59, Transactions_History!$H$6:$H$1355, "&lt;="&amp;YEAR(Portfolio_History!V$1))-
SUMIFS(Transactions_History!$G$6:$G$1355, Transactions_History!$C$6:$C$1355, "Redeem", Transactions_History!$I$6:$I$1355, Portfolio_History!$F59, Transactions_History!$H$6:$H$1355, "&lt;="&amp;YEAR(Portfolio_History!V$1))</f>
        <v>0</v>
      </c>
      <c r="W59" s="4">
        <f>SUMIFS(Transactions_History!$G$6:$G$1355, Transactions_History!$C$6:$C$1355, "Acquire", Transactions_History!$I$6:$I$1355, Portfolio_History!$F59, Transactions_History!$H$6:$H$1355, "&lt;="&amp;YEAR(Portfolio_History!W$1))-
SUMIFS(Transactions_History!$G$6:$G$1355, Transactions_History!$C$6:$C$1355, "Redeem", Transactions_History!$I$6:$I$1355, Portfolio_History!$F59, Transactions_History!$H$6:$H$1355, "&lt;="&amp;YEAR(Portfolio_History!W$1))</f>
        <v>0</v>
      </c>
      <c r="X59" s="4">
        <f>SUMIFS(Transactions_History!$G$6:$G$1355, Transactions_History!$C$6:$C$1355, "Acquire", Transactions_History!$I$6:$I$1355, Portfolio_History!$F59, Transactions_History!$H$6:$H$1355, "&lt;="&amp;YEAR(Portfolio_History!X$1))-
SUMIFS(Transactions_History!$G$6:$G$1355, Transactions_History!$C$6:$C$1355, "Redeem", Transactions_History!$I$6:$I$1355, Portfolio_History!$F59, Transactions_History!$H$6:$H$1355, "&lt;="&amp;YEAR(Portfolio_History!X$1))</f>
        <v>0</v>
      </c>
      <c r="Y59" s="4">
        <f>SUMIFS(Transactions_History!$G$6:$G$1355, Transactions_History!$C$6:$C$1355, "Acquire", Transactions_History!$I$6:$I$1355, Portfolio_History!$F59, Transactions_History!$H$6:$H$1355, "&lt;="&amp;YEAR(Portfolio_History!Y$1))-
SUMIFS(Transactions_History!$G$6:$G$1355, Transactions_History!$C$6:$C$1355, "Redeem", Transactions_History!$I$6:$I$1355, Portfolio_History!$F59, Transactions_History!$H$6:$H$1355, "&lt;="&amp;YEAR(Portfolio_History!Y$1))</f>
        <v>0</v>
      </c>
    </row>
    <row r="60" spans="1:25" x14ac:dyDescent="0.35">
      <c r="A60" s="172" t="s">
        <v>39</v>
      </c>
      <c r="B60" s="172">
        <v>1.5</v>
      </c>
      <c r="C60" s="172">
        <v>2031</v>
      </c>
      <c r="D60" s="173">
        <v>44348</v>
      </c>
      <c r="E60" s="63">
        <v>2021</v>
      </c>
      <c r="F60" s="170" t="str">
        <f t="shared" si="1"/>
        <v>SI bonds_1.5_2031</v>
      </c>
      <c r="G60" s="4">
        <f>SUMIFS(Transactions_History!$G$6:$G$1355, Transactions_History!$C$6:$C$1355, "Acquire", Transactions_History!$I$6:$I$1355, Portfolio_History!$F60, Transactions_History!$H$6:$H$1355, "&lt;="&amp;YEAR(Portfolio_History!G$1))-
SUMIFS(Transactions_History!$G$6:$G$1355, Transactions_History!$C$6:$C$1355, "Redeem", Transactions_History!$I$6:$I$1355, Portfolio_History!$F60, Transactions_History!$H$6:$H$1355, "&lt;="&amp;YEAR(Portfolio_History!G$1))</f>
        <v>12837059</v>
      </c>
      <c r="H60" s="4">
        <f>SUMIFS(Transactions_History!$G$6:$G$1355, Transactions_History!$C$6:$C$1355, "Acquire", Transactions_History!$I$6:$I$1355, Portfolio_History!$F60, Transactions_History!$H$6:$H$1355, "&lt;="&amp;YEAR(Portfolio_History!H$1))-
SUMIFS(Transactions_History!$G$6:$G$1355, Transactions_History!$C$6:$C$1355, "Redeem", Transactions_History!$I$6:$I$1355, Portfolio_History!$F60, Transactions_History!$H$6:$H$1355, "&lt;="&amp;YEAR(Portfolio_History!H$1))</f>
        <v>12837059</v>
      </c>
      <c r="I60" s="4">
        <f>SUMIFS(Transactions_History!$G$6:$G$1355, Transactions_History!$C$6:$C$1355, "Acquire", Transactions_History!$I$6:$I$1355, Portfolio_History!$F60, Transactions_History!$H$6:$H$1355, "&lt;="&amp;YEAR(Portfolio_History!I$1))-
SUMIFS(Transactions_History!$G$6:$G$1355, Transactions_History!$C$6:$C$1355, "Redeem", Transactions_History!$I$6:$I$1355, Portfolio_History!$F60, Transactions_History!$H$6:$H$1355, "&lt;="&amp;YEAR(Portfolio_History!I$1))</f>
        <v>0</v>
      </c>
      <c r="J60" s="4">
        <f>SUMIFS(Transactions_History!$G$6:$G$1355, Transactions_History!$C$6:$C$1355, "Acquire", Transactions_History!$I$6:$I$1355, Portfolio_History!$F60, Transactions_History!$H$6:$H$1355, "&lt;="&amp;YEAR(Portfolio_History!J$1))-
SUMIFS(Transactions_History!$G$6:$G$1355, Transactions_History!$C$6:$C$1355, "Redeem", Transactions_History!$I$6:$I$1355, Portfolio_History!$F60, Transactions_History!$H$6:$H$1355, "&lt;="&amp;YEAR(Portfolio_History!J$1))</f>
        <v>0</v>
      </c>
      <c r="K60" s="4">
        <f>SUMIFS(Transactions_History!$G$6:$G$1355, Transactions_History!$C$6:$C$1355, "Acquire", Transactions_History!$I$6:$I$1355, Portfolio_History!$F60, Transactions_History!$H$6:$H$1355, "&lt;="&amp;YEAR(Portfolio_History!K$1))-
SUMIFS(Transactions_History!$G$6:$G$1355, Transactions_History!$C$6:$C$1355, "Redeem", Transactions_History!$I$6:$I$1355, Portfolio_History!$F60, Transactions_History!$H$6:$H$1355, "&lt;="&amp;YEAR(Portfolio_History!K$1))</f>
        <v>0</v>
      </c>
      <c r="L60" s="4">
        <f>SUMIFS(Transactions_History!$G$6:$G$1355, Transactions_History!$C$6:$C$1355, "Acquire", Transactions_History!$I$6:$I$1355, Portfolio_History!$F60, Transactions_History!$H$6:$H$1355, "&lt;="&amp;YEAR(Portfolio_History!L$1))-
SUMIFS(Transactions_History!$G$6:$G$1355, Transactions_History!$C$6:$C$1355, "Redeem", Transactions_History!$I$6:$I$1355, Portfolio_History!$F60, Transactions_History!$H$6:$H$1355, "&lt;="&amp;YEAR(Portfolio_History!L$1))</f>
        <v>0</v>
      </c>
      <c r="M60" s="4">
        <f>SUMIFS(Transactions_History!$G$6:$G$1355, Transactions_History!$C$6:$C$1355, "Acquire", Transactions_History!$I$6:$I$1355, Portfolio_History!$F60, Transactions_History!$H$6:$H$1355, "&lt;="&amp;YEAR(Portfolio_History!M$1))-
SUMIFS(Transactions_History!$G$6:$G$1355, Transactions_History!$C$6:$C$1355, "Redeem", Transactions_History!$I$6:$I$1355, Portfolio_History!$F60, Transactions_History!$H$6:$H$1355, "&lt;="&amp;YEAR(Portfolio_History!M$1))</f>
        <v>0</v>
      </c>
      <c r="N60" s="4">
        <f>SUMIFS(Transactions_History!$G$6:$G$1355, Transactions_History!$C$6:$C$1355, "Acquire", Transactions_History!$I$6:$I$1355, Portfolio_History!$F60, Transactions_History!$H$6:$H$1355, "&lt;="&amp;YEAR(Portfolio_History!N$1))-
SUMIFS(Transactions_History!$G$6:$G$1355, Transactions_History!$C$6:$C$1355, "Redeem", Transactions_History!$I$6:$I$1355, Portfolio_History!$F60, Transactions_History!$H$6:$H$1355, "&lt;="&amp;YEAR(Portfolio_History!N$1))</f>
        <v>0</v>
      </c>
      <c r="O60" s="4">
        <f>SUMIFS(Transactions_History!$G$6:$G$1355, Transactions_History!$C$6:$C$1355, "Acquire", Transactions_History!$I$6:$I$1355, Portfolio_History!$F60, Transactions_History!$H$6:$H$1355, "&lt;="&amp;YEAR(Portfolio_History!O$1))-
SUMIFS(Transactions_History!$G$6:$G$1355, Transactions_History!$C$6:$C$1355, "Redeem", Transactions_History!$I$6:$I$1355, Portfolio_History!$F60, Transactions_History!$H$6:$H$1355, "&lt;="&amp;YEAR(Portfolio_History!O$1))</f>
        <v>0</v>
      </c>
      <c r="P60" s="4">
        <f>SUMIFS(Transactions_History!$G$6:$G$1355, Transactions_History!$C$6:$C$1355, "Acquire", Transactions_History!$I$6:$I$1355, Portfolio_History!$F60, Transactions_History!$H$6:$H$1355, "&lt;="&amp;YEAR(Portfolio_History!P$1))-
SUMIFS(Transactions_History!$G$6:$G$1355, Transactions_History!$C$6:$C$1355, "Redeem", Transactions_History!$I$6:$I$1355, Portfolio_History!$F60, Transactions_History!$H$6:$H$1355, "&lt;="&amp;YEAR(Portfolio_History!P$1))</f>
        <v>0</v>
      </c>
      <c r="Q60" s="4">
        <f>SUMIFS(Transactions_History!$G$6:$G$1355, Transactions_History!$C$6:$C$1355, "Acquire", Transactions_History!$I$6:$I$1355, Portfolio_History!$F60, Transactions_History!$H$6:$H$1355, "&lt;="&amp;YEAR(Portfolio_History!Q$1))-
SUMIFS(Transactions_History!$G$6:$G$1355, Transactions_History!$C$6:$C$1355, "Redeem", Transactions_History!$I$6:$I$1355, Portfolio_History!$F60, Transactions_History!$H$6:$H$1355, "&lt;="&amp;YEAR(Portfolio_History!Q$1))</f>
        <v>0</v>
      </c>
      <c r="R60" s="4">
        <f>SUMIFS(Transactions_History!$G$6:$G$1355, Transactions_History!$C$6:$C$1355, "Acquire", Transactions_History!$I$6:$I$1355, Portfolio_History!$F60, Transactions_History!$H$6:$H$1355, "&lt;="&amp;YEAR(Portfolio_History!R$1))-
SUMIFS(Transactions_History!$G$6:$G$1355, Transactions_History!$C$6:$C$1355, "Redeem", Transactions_History!$I$6:$I$1355, Portfolio_History!$F60, Transactions_History!$H$6:$H$1355, "&lt;="&amp;YEAR(Portfolio_History!R$1))</f>
        <v>0</v>
      </c>
      <c r="S60" s="4">
        <f>SUMIFS(Transactions_History!$G$6:$G$1355, Transactions_History!$C$6:$C$1355, "Acquire", Transactions_History!$I$6:$I$1355, Portfolio_History!$F60, Transactions_History!$H$6:$H$1355, "&lt;="&amp;YEAR(Portfolio_History!S$1))-
SUMIFS(Transactions_History!$G$6:$G$1355, Transactions_History!$C$6:$C$1355, "Redeem", Transactions_History!$I$6:$I$1355, Portfolio_History!$F60, Transactions_History!$H$6:$H$1355, "&lt;="&amp;YEAR(Portfolio_History!S$1))</f>
        <v>0</v>
      </c>
      <c r="T60" s="4">
        <f>SUMIFS(Transactions_History!$G$6:$G$1355, Transactions_History!$C$6:$C$1355, "Acquire", Transactions_History!$I$6:$I$1355, Portfolio_History!$F60, Transactions_History!$H$6:$H$1355, "&lt;="&amp;YEAR(Portfolio_History!T$1))-
SUMIFS(Transactions_History!$G$6:$G$1355, Transactions_History!$C$6:$C$1355, "Redeem", Transactions_History!$I$6:$I$1355, Portfolio_History!$F60, Transactions_History!$H$6:$H$1355, "&lt;="&amp;YEAR(Portfolio_History!T$1))</f>
        <v>0</v>
      </c>
      <c r="U60" s="4">
        <f>SUMIFS(Transactions_History!$G$6:$G$1355, Transactions_History!$C$6:$C$1355, "Acquire", Transactions_History!$I$6:$I$1355, Portfolio_History!$F60, Transactions_History!$H$6:$H$1355, "&lt;="&amp;YEAR(Portfolio_History!U$1))-
SUMIFS(Transactions_History!$G$6:$G$1355, Transactions_History!$C$6:$C$1355, "Redeem", Transactions_History!$I$6:$I$1355, Portfolio_History!$F60, Transactions_History!$H$6:$H$1355, "&lt;="&amp;YEAR(Portfolio_History!U$1))</f>
        <v>0</v>
      </c>
      <c r="V60" s="4">
        <f>SUMIFS(Transactions_History!$G$6:$G$1355, Transactions_History!$C$6:$C$1355, "Acquire", Transactions_History!$I$6:$I$1355, Portfolio_History!$F60, Transactions_History!$H$6:$H$1355, "&lt;="&amp;YEAR(Portfolio_History!V$1))-
SUMIFS(Transactions_History!$G$6:$G$1355, Transactions_History!$C$6:$C$1355, "Redeem", Transactions_History!$I$6:$I$1355, Portfolio_History!$F60, Transactions_History!$H$6:$H$1355, "&lt;="&amp;YEAR(Portfolio_History!V$1))</f>
        <v>0</v>
      </c>
      <c r="W60" s="4">
        <f>SUMIFS(Transactions_History!$G$6:$G$1355, Transactions_History!$C$6:$C$1355, "Acquire", Transactions_History!$I$6:$I$1355, Portfolio_History!$F60, Transactions_History!$H$6:$H$1355, "&lt;="&amp;YEAR(Portfolio_History!W$1))-
SUMIFS(Transactions_History!$G$6:$G$1355, Transactions_History!$C$6:$C$1355, "Redeem", Transactions_History!$I$6:$I$1355, Portfolio_History!$F60, Transactions_History!$H$6:$H$1355, "&lt;="&amp;YEAR(Portfolio_History!W$1))</f>
        <v>0</v>
      </c>
      <c r="X60" s="4">
        <f>SUMIFS(Transactions_History!$G$6:$G$1355, Transactions_History!$C$6:$C$1355, "Acquire", Transactions_History!$I$6:$I$1355, Portfolio_History!$F60, Transactions_History!$H$6:$H$1355, "&lt;="&amp;YEAR(Portfolio_History!X$1))-
SUMIFS(Transactions_History!$G$6:$G$1355, Transactions_History!$C$6:$C$1355, "Redeem", Transactions_History!$I$6:$I$1355, Portfolio_History!$F60, Transactions_History!$H$6:$H$1355, "&lt;="&amp;YEAR(Portfolio_History!X$1))</f>
        <v>0</v>
      </c>
      <c r="Y60" s="4">
        <f>SUMIFS(Transactions_History!$G$6:$G$1355, Transactions_History!$C$6:$C$1355, "Acquire", Transactions_History!$I$6:$I$1355, Portfolio_History!$F60, Transactions_History!$H$6:$H$1355, "&lt;="&amp;YEAR(Portfolio_History!Y$1))-
SUMIFS(Transactions_History!$G$6:$G$1355, Transactions_History!$C$6:$C$1355, "Redeem", Transactions_History!$I$6:$I$1355, Portfolio_History!$F60, Transactions_History!$H$6:$H$1355, "&lt;="&amp;YEAR(Portfolio_History!Y$1))</f>
        <v>0</v>
      </c>
    </row>
    <row r="61" spans="1:25" x14ac:dyDescent="0.35">
      <c r="A61" s="172" t="s">
        <v>39</v>
      </c>
      <c r="B61" s="172">
        <v>1.5</v>
      </c>
      <c r="C61" s="172">
        <v>2032</v>
      </c>
      <c r="D61" s="173">
        <v>44348</v>
      </c>
      <c r="E61" s="63">
        <v>2021</v>
      </c>
      <c r="F61" s="170" t="str">
        <f t="shared" si="1"/>
        <v>SI bonds_1.5_2032</v>
      </c>
      <c r="G61" s="4">
        <f>SUMIFS(Transactions_History!$G$6:$G$1355, Transactions_History!$C$6:$C$1355, "Acquire", Transactions_History!$I$6:$I$1355, Portfolio_History!$F61, Transactions_History!$H$6:$H$1355, "&lt;="&amp;YEAR(Portfolio_History!G$1))-
SUMIFS(Transactions_History!$G$6:$G$1355, Transactions_History!$C$6:$C$1355, "Redeem", Transactions_History!$I$6:$I$1355, Portfolio_History!$F61, Transactions_History!$H$6:$H$1355, "&lt;="&amp;YEAR(Portfolio_History!G$1))</f>
        <v>12837059</v>
      </c>
      <c r="H61" s="4">
        <f>SUMIFS(Transactions_History!$G$6:$G$1355, Transactions_History!$C$6:$C$1355, "Acquire", Transactions_History!$I$6:$I$1355, Portfolio_History!$F61, Transactions_History!$H$6:$H$1355, "&lt;="&amp;YEAR(Portfolio_History!H$1))-
SUMIFS(Transactions_History!$G$6:$G$1355, Transactions_History!$C$6:$C$1355, "Redeem", Transactions_History!$I$6:$I$1355, Portfolio_History!$F61, Transactions_History!$H$6:$H$1355, "&lt;="&amp;YEAR(Portfolio_History!H$1))</f>
        <v>12837059</v>
      </c>
      <c r="I61" s="4">
        <f>SUMIFS(Transactions_History!$G$6:$G$1355, Transactions_History!$C$6:$C$1355, "Acquire", Transactions_History!$I$6:$I$1355, Portfolio_History!$F61, Transactions_History!$H$6:$H$1355, "&lt;="&amp;YEAR(Portfolio_History!I$1))-
SUMIFS(Transactions_History!$G$6:$G$1355, Transactions_History!$C$6:$C$1355, "Redeem", Transactions_History!$I$6:$I$1355, Portfolio_History!$F61, Transactions_History!$H$6:$H$1355, "&lt;="&amp;YEAR(Portfolio_History!I$1))</f>
        <v>0</v>
      </c>
      <c r="J61" s="4">
        <f>SUMIFS(Transactions_History!$G$6:$G$1355, Transactions_History!$C$6:$C$1355, "Acquire", Transactions_History!$I$6:$I$1355, Portfolio_History!$F61, Transactions_History!$H$6:$H$1355, "&lt;="&amp;YEAR(Portfolio_History!J$1))-
SUMIFS(Transactions_History!$G$6:$G$1355, Transactions_History!$C$6:$C$1355, "Redeem", Transactions_History!$I$6:$I$1355, Portfolio_History!$F61, Transactions_History!$H$6:$H$1355, "&lt;="&amp;YEAR(Portfolio_History!J$1))</f>
        <v>0</v>
      </c>
      <c r="K61" s="4">
        <f>SUMIFS(Transactions_History!$G$6:$G$1355, Transactions_History!$C$6:$C$1355, "Acquire", Transactions_History!$I$6:$I$1355, Portfolio_History!$F61, Transactions_History!$H$6:$H$1355, "&lt;="&amp;YEAR(Portfolio_History!K$1))-
SUMIFS(Transactions_History!$G$6:$G$1355, Transactions_History!$C$6:$C$1355, "Redeem", Transactions_History!$I$6:$I$1355, Portfolio_History!$F61, Transactions_History!$H$6:$H$1355, "&lt;="&amp;YEAR(Portfolio_History!K$1))</f>
        <v>0</v>
      </c>
      <c r="L61" s="4">
        <f>SUMIFS(Transactions_History!$G$6:$G$1355, Transactions_History!$C$6:$C$1355, "Acquire", Transactions_History!$I$6:$I$1355, Portfolio_History!$F61, Transactions_History!$H$6:$H$1355, "&lt;="&amp;YEAR(Portfolio_History!L$1))-
SUMIFS(Transactions_History!$G$6:$G$1355, Transactions_History!$C$6:$C$1355, "Redeem", Transactions_History!$I$6:$I$1355, Portfolio_History!$F61, Transactions_History!$H$6:$H$1355, "&lt;="&amp;YEAR(Portfolio_History!L$1))</f>
        <v>0</v>
      </c>
      <c r="M61" s="4">
        <f>SUMIFS(Transactions_History!$G$6:$G$1355, Transactions_History!$C$6:$C$1355, "Acquire", Transactions_History!$I$6:$I$1355, Portfolio_History!$F61, Transactions_History!$H$6:$H$1355, "&lt;="&amp;YEAR(Portfolio_History!M$1))-
SUMIFS(Transactions_History!$G$6:$G$1355, Transactions_History!$C$6:$C$1355, "Redeem", Transactions_History!$I$6:$I$1355, Portfolio_History!$F61, Transactions_History!$H$6:$H$1355, "&lt;="&amp;YEAR(Portfolio_History!M$1))</f>
        <v>0</v>
      </c>
      <c r="N61" s="4">
        <f>SUMIFS(Transactions_History!$G$6:$G$1355, Transactions_History!$C$6:$C$1355, "Acquire", Transactions_History!$I$6:$I$1355, Portfolio_History!$F61, Transactions_History!$H$6:$H$1355, "&lt;="&amp;YEAR(Portfolio_History!N$1))-
SUMIFS(Transactions_History!$G$6:$G$1355, Transactions_History!$C$6:$C$1355, "Redeem", Transactions_History!$I$6:$I$1355, Portfolio_History!$F61, Transactions_History!$H$6:$H$1355, "&lt;="&amp;YEAR(Portfolio_History!N$1))</f>
        <v>0</v>
      </c>
      <c r="O61" s="4">
        <f>SUMIFS(Transactions_History!$G$6:$G$1355, Transactions_History!$C$6:$C$1355, "Acquire", Transactions_History!$I$6:$I$1355, Portfolio_History!$F61, Transactions_History!$H$6:$H$1355, "&lt;="&amp;YEAR(Portfolio_History!O$1))-
SUMIFS(Transactions_History!$G$6:$G$1355, Transactions_History!$C$6:$C$1355, "Redeem", Transactions_History!$I$6:$I$1355, Portfolio_History!$F61, Transactions_History!$H$6:$H$1355, "&lt;="&amp;YEAR(Portfolio_History!O$1))</f>
        <v>0</v>
      </c>
      <c r="P61" s="4">
        <f>SUMIFS(Transactions_History!$G$6:$G$1355, Transactions_History!$C$6:$C$1355, "Acquire", Transactions_History!$I$6:$I$1355, Portfolio_History!$F61, Transactions_History!$H$6:$H$1355, "&lt;="&amp;YEAR(Portfolio_History!P$1))-
SUMIFS(Transactions_History!$G$6:$G$1355, Transactions_History!$C$6:$C$1355, "Redeem", Transactions_History!$I$6:$I$1355, Portfolio_History!$F61, Transactions_History!$H$6:$H$1355, "&lt;="&amp;YEAR(Portfolio_History!P$1))</f>
        <v>0</v>
      </c>
      <c r="Q61" s="4">
        <f>SUMIFS(Transactions_History!$G$6:$G$1355, Transactions_History!$C$6:$C$1355, "Acquire", Transactions_History!$I$6:$I$1355, Portfolio_History!$F61, Transactions_History!$H$6:$H$1355, "&lt;="&amp;YEAR(Portfolio_History!Q$1))-
SUMIFS(Transactions_History!$G$6:$G$1355, Transactions_History!$C$6:$C$1355, "Redeem", Transactions_History!$I$6:$I$1355, Portfolio_History!$F61, Transactions_History!$H$6:$H$1355, "&lt;="&amp;YEAR(Portfolio_History!Q$1))</f>
        <v>0</v>
      </c>
      <c r="R61" s="4">
        <f>SUMIFS(Transactions_History!$G$6:$G$1355, Transactions_History!$C$6:$C$1355, "Acquire", Transactions_History!$I$6:$I$1355, Portfolio_History!$F61, Transactions_History!$H$6:$H$1355, "&lt;="&amp;YEAR(Portfolio_History!R$1))-
SUMIFS(Transactions_History!$G$6:$G$1355, Transactions_History!$C$6:$C$1355, "Redeem", Transactions_History!$I$6:$I$1355, Portfolio_History!$F61, Transactions_History!$H$6:$H$1355, "&lt;="&amp;YEAR(Portfolio_History!R$1))</f>
        <v>0</v>
      </c>
      <c r="S61" s="4">
        <f>SUMIFS(Transactions_History!$G$6:$G$1355, Transactions_History!$C$6:$C$1355, "Acquire", Transactions_History!$I$6:$I$1355, Portfolio_History!$F61, Transactions_History!$H$6:$H$1355, "&lt;="&amp;YEAR(Portfolio_History!S$1))-
SUMIFS(Transactions_History!$G$6:$G$1355, Transactions_History!$C$6:$C$1355, "Redeem", Transactions_History!$I$6:$I$1355, Portfolio_History!$F61, Transactions_History!$H$6:$H$1355, "&lt;="&amp;YEAR(Portfolio_History!S$1))</f>
        <v>0</v>
      </c>
      <c r="T61" s="4">
        <f>SUMIFS(Transactions_History!$G$6:$G$1355, Transactions_History!$C$6:$C$1355, "Acquire", Transactions_History!$I$6:$I$1355, Portfolio_History!$F61, Transactions_History!$H$6:$H$1355, "&lt;="&amp;YEAR(Portfolio_History!T$1))-
SUMIFS(Transactions_History!$G$6:$G$1355, Transactions_History!$C$6:$C$1355, "Redeem", Transactions_History!$I$6:$I$1355, Portfolio_History!$F61, Transactions_History!$H$6:$H$1355, "&lt;="&amp;YEAR(Portfolio_History!T$1))</f>
        <v>0</v>
      </c>
      <c r="U61" s="4">
        <f>SUMIFS(Transactions_History!$G$6:$G$1355, Transactions_History!$C$6:$C$1355, "Acquire", Transactions_History!$I$6:$I$1355, Portfolio_History!$F61, Transactions_History!$H$6:$H$1355, "&lt;="&amp;YEAR(Portfolio_History!U$1))-
SUMIFS(Transactions_History!$G$6:$G$1355, Transactions_History!$C$6:$C$1355, "Redeem", Transactions_History!$I$6:$I$1355, Portfolio_History!$F61, Transactions_History!$H$6:$H$1355, "&lt;="&amp;YEAR(Portfolio_History!U$1))</f>
        <v>0</v>
      </c>
      <c r="V61" s="4">
        <f>SUMIFS(Transactions_History!$G$6:$G$1355, Transactions_History!$C$6:$C$1355, "Acquire", Transactions_History!$I$6:$I$1355, Portfolio_History!$F61, Transactions_History!$H$6:$H$1355, "&lt;="&amp;YEAR(Portfolio_History!V$1))-
SUMIFS(Transactions_History!$G$6:$G$1355, Transactions_History!$C$6:$C$1355, "Redeem", Transactions_History!$I$6:$I$1355, Portfolio_History!$F61, Transactions_History!$H$6:$H$1355, "&lt;="&amp;YEAR(Portfolio_History!V$1))</f>
        <v>0</v>
      </c>
      <c r="W61" s="4">
        <f>SUMIFS(Transactions_History!$G$6:$G$1355, Transactions_History!$C$6:$C$1355, "Acquire", Transactions_History!$I$6:$I$1355, Portfolio_History!$F61, Transactions_History!$H$6:$H$1355, "&lt;="&amp;YEAR(Portfolio_History!W$1))-
SUMIFS(Transactions_History!$G$6:$G$1355, Transactions_History!$C$6:$C$1355, "Redeem", Transactions_History!$I$6:$I$1355, Portfolio_History!$F61, Transactions_History!$H$6:$H$1355, "&lt;="&amp;YEAR(Portfolio_History!W$1))</f>
        <v>0</v>
      </c>
      <c r="X61" s="4">
        <f>SUMIFS(Transactions_History!$G$6:$G$1355, Transactions_History!$C$6:$C$1355, "Acquire", Transactions_History!$I$6:$I$1355, Portfolio_History!$F61, Transactions_History!$H$6:$H$1355, "&lt;="&amp;YEAR(Portfolio_History!X$1))-
SUMIFS(Transactions_History!$G$6:$G$1355, Transactions_History!$C$6:$C$1355, "Redeem", Transactions_History!$I$6:$I$1355, Portfolio_History!$F61, Transactions_History!$H$6:$H$1355, "&lt;="&amp;YEAR(Portfolio_History!X$1))</f>
        <v>0</v>
      </c>
      <c r="Y61" s="4">
        <f>SUMIFS(Transactions_History!$G$6:$G$1355, Transactions_History!$C$6:$C$1355, "Acquire", Transactions_History!$I$6:$I$1355, Portfolio_History!$F61, Transactions_History!$H$6:$H$1355, "&lt;="&amp;YEAR(Portfolio_History!Y$1))-
SUMIFS(Transactions_History!$G$6:$G$1355, Transactions_History!$C$6:$C$1355, "Redeem", Transactions_History!$I$6:$I$1355, Portfolio_History!$F61, Transactions_History!$H$6:$H$1355, "&lt;="&amp;YEAR(Portfolio_History!Y$1))</f>
        <v>0</v>
      </c>
    </row>
    <row r="62" spans="1:25" x14ac:dyDescent="0.35">
      <c r="A62" s="172" t="s">
        <v>39</v>
      </c>
      <c r="B62" s="172">
        <v>1.5</v>
      </c>
      <c r="C62" s="172">
        <v>2033</v>
      </c>
      <c r="D62" s="173">
        <v>44348</v>
      </c>
      <c r="E62" s="63">
        <v>2021</v>
      </c>
      <c r="F62" s="170" t="str">
        <f t="shared" si="1"/>
        <v>SI bonds_1.5_2033</v>
      </c>
      <c r="G62" s="4">
        <f>SUMIFS(Transactions_History!$G$6:$G$1355, Transactions_History!$C$6:$C$1355, "Acquire", Transactions_History!$I$6:$I$1355, Portfolio_History!$F62, Transactions_History!$H$6:$H$1355, "&lt;="&amp;YEAR(Portfolio_History!G$1))-
SUMIFS(Transactions_History!$G$6:$G$1355, Transactions_History!$C$6:$C$1355, "Redeem", Transactions_History!$I$6:$I$1355, Portfolio_History!$F62, Transactions_History!$H$6:$H$1355, "&lt;="&amp;YEAR(Portfolio_History!G$1))</f>
        <v>12837058</v>
      </c>
      <c r="H62" s="4">
        <f>SUMIFS(Transactions_History!$G$6:$G$1355, Transactions_History!$C$6:$C$1355, "Acquire", Transactions_History!$I$6:$I$1355, Portfolio_History!$F62, Transactions_History!$H$6:$H$1355, "&lt;="&amp;YEAR(Portfolio_History!H$1))-
SUMIFS(Transactions_History!$G$6:$G$1355, Transactions_History!$C$6:$C$1355, "Redeem", Transactions_History!$I$6:$I$1355, Portfolio_History!$F62, Transactions_History!$H$6:$H$1355, "&lt;="&amp;YEAR(Portfolio_History!H$1))</f>
        <v>12837058</v>
      </c>
      <c r="I62" s="4">
        <f>SUMIFS(Transactions_History!$G$6:$G$1355, Transactions_History!$C$6:$C$1355, "Acquire", Transactions_History!$I$6:$I$1355, Portfolio_History!$F62, Transactions_History!$H$6:$H$1355, "&lt;="&amp;YEAR(Portfolio_History!I$1))-
SUMIFS(Transactions_History!$G$6:$G$1355, Transactions_History!$C$6:$C$1355, "Redeem", Transactions_History!$I$6:$I$1355, Portfolio_History!$F62, Transactions_History!$H$6:$H$1355, "&lt;="&amp;YEAR(Portfolio_History!I$1))</f>
        <v>0</v>
      </c>
      <c r="J62" s="4">
        <f>SUMIFS(Transactions_History!$G$6:$G$1355, Transactions_History!$C$6:$C$1355, "Acquire", Transactions_History!$I$6:$I$1355, Portfolio_History!$F62, Transactions_History!$H$6:$H$1355, "&lt;="&amp;YEAR(Portfolio_History!J$1))-
SUMIFS(Transactions_History!$G$6:$G$1355, Transactions_History!$C$6:$C$1355, "Redeem", Transactions_History!$I$6:$I$1355, Portfolio_History!$F62, Transactions_History!$H$6:$H$1355, "&lt;="&amp;YEAR(Portfolio_History!J$1))</f>
        <v>0</v>
      </c>
      <c r="K62" s="4">
        <f>SUMIFS(Transactions_History!$G$6:$G$1355, Transactions_History!$C$6:$C$1355, "Acquire", Transactions_History!$I$6:$I$1355, Portfolio_History!$F62, Transactions_History!$H$6:$H$1355, "&lt;="&amp;YEAR(Portfolio_History!K$1))-
SUMIFS(Transactions_History!$G$6:$G$1355, Transactions_History!$C$6:$C$1355, "Redeem", Transactions_History!$I$6:$I$1355, Portfolio_History!$F62, Transactions_History!$H$6:$H$1355, "&lt;="&amp;YEAR(Portfolio_History!K$1))</f>
        <v>0</v>
      </c>
      <c r="L62" s="4">
        <f>SUMIFS(Transactions_History!$G$6:$G$1355, Transactions_History!$C$6:$C$1355, "Acquire", Transactions_History!$I$6:$I$1355, Portfolio_History!$F62, Transactions_History!$H$6:$H$1355, "&lt;="&amp;YEAR(Portfolio_History!L$1))-
SUMIFS(Transactions_History!$G$6:$G$1355, Transactions_History!$C$6:$C$1355, "Redeem", Transactions_History!$I$6:$I$1355, Portfolio_History!$F62, Transactions_History!$H$6:$H$1355, "&lt;="&amp;YEAR(Portfolio_History!L$1))</f>
        <v>0</v>
      </c>
      <c r="M62" s="4">
        <f>SUMIFS(Transactions_History!$G$6:$G$1355, Transactions_History!$C$6:$C$1355, "Acquire", Transactions_History!$I$6:$I$1355, Portfolio_History!$F62, Transactions_History!$H$6:$H$1355, "&lt;="&amp;YEAR(Portfolio_History!M$1))-
SUMIFS(Transactions_History!$G$6:$G$1355, Transactions_History!$C$6:$C$1355, "Redeem", Transactions_History!$I$6:$I$1355, Portfolio_History!$F62, Transactions_History!$H$6:$H$1355, "&lt;="&amp;YEAR(Portfolio_History!M$1))</f>
        <v>0</v>
      </c>
      <c r="N62" s="4">
        <f>SUMIFS(Transactions_History!$G$6:$G$1355, Transactions_History!$C$6:$C$1355, "Acquire", Transactions_History!$I$6:$I$1355, Portfolio_History!$F62, Transactions_History!$H$6:$H$1355, "&lt;="&amp;YEAR(Portfolio_History!N$1))-
SUMIFS(Transactions_History!$G$6:$G$1355, Transactions_History!$C$6:$C$1355, "Redeem", Transactions_History!$I$6:$I$1355, Portfolio_History!$F62, Transactions_History!$H$6:$H$1355, "&lt;="&amp;YEAR(Portfolio_History!N$1))</f>
        <v>0</v>
      </c>
      <c r="O62" s="4">
        <f>SUMIFS(Transactions_History!$G$6:$G$1355, Transactions_History!$C$6:$C$1355, "Acquire", Transactions_History!$I$6:$I$1355, Portfolio_History!$F62, Transactions_History!$H$6:$H$1355, "&lt;="&amp;YEAR(Portfolio_History!O$1))-
SUMIFS(Transactions_History!$G$6:$G$1355, Transactions_History!$C$6:$C$1355, "Redeem", Transactions_History!$I$6:$I$1355, Portfolio_History!$F62, Transactions_History!$H$6:$H$1355, "&lt;="&amp;YEAR(Portfolio_History!O$1))</f>
        <v>0</v>
      </c>
      <c r="P62" s="4">
        <f>SUMIFS(Transactions_History!$G$6:$G$1355, Transactions_History!$C$6:$C$1355, "Acquire", Transactions_History!$I$6:$I$1355, Portfolio_History!$F62, Transactions_History!$H$6:$H$1355, "&lt;="&amp;YEAR(Portfolio_History!P$1))-
SUMIFS(Transactions_History!$G$6:$G$1355, Transactions_History!$C$6:$C$1355, "Redeem", Transactions_History!$I$6:$I$1355, Portfolio_History!$F62, Transactions_History!$H$6:$H$1355, "&lt;="&amp;YEAR(Portfolio_History!P$1))</f>
        <v>0</v>
      </c>
      <c r="Q62" s="4">
        <f>SUMIFS(Transactions_History!$G$6:$G$1355, Transactions_History!$C$6:$C$1355, "Acquire", Transactions_History!$I$6:$I$1355, Portfolio_History!$F62, Transactions_History!$H$6:$H$1355, "&lt;="&amp;YEAR(Portfolio_History!Q$1))-
SUMIFS(Transactions_History!$G$6:$G$1355, Transactions_History!$C$6:$C$1355, "Redeem", Transactions_History!$I$6:$I$1355, Portfolio_History!$F62, Transactions_History!$H$6:$H$1355, "&lt;="&amp;YEAR(Portfolio_History!Q$1))</f>
        <v>0</v>
      </c>
      <c r="R62" s="4">
        <f>SUMIFS(Transactions_History!$G$6:$G$1355, Transactions_History!$C$6:$C$1355, "Acquire", Transactions_History!$I$6:$I$1355, Portfolio_History!$F62, Transactions_History!$H$6:$H$1355, "&lt;="&amp;YEAR(Portfolio_History!R$1))-
SUMIFS(Transactions_History!$G$6:$G$1355, Transactions_History!$C$6:$C$1355, "Redeem", Transactions_History!$I$6:$I$1355, Portfolio_History!$F62, Transactions_History!$H$6:$H$1355, "&lt;="&amp;YEAR(Portfolio_History!R$1))</f>
        <v>0</v>
      </c>
      <c r="S62" s="4">
        <f>SUMIFS(Transactions_History!$G$6:$G$1355, Transactions_History!$C$6:$C$1355, "Acquire", Transactions_History!$I$6:$I$1355, Portfolio_History!$F62, Transactions_History!$H$6:$H$1355, "&lt;="&amp;YEAR(Portfolio_History!S$1))-
SUMIFS(Transactions_History!$G$6:$G$1355, Transactions_History!$C$6:$C$1355, "Redeem", Transactions_History!$I$6:$I$1355, Portfolio_History!$F62, Transactions_History!$H$6:$H$1355, "&lt;="&amp;YEAR(Portfolio_History!S$1))</f>
        <v>0</v>
      </c>
      <c r="T62" s="4">
        <f>SUMIFS(Transactions_History!$G$6:$G$1355, Transactions_History!$C$6:$C$1355, "Acquire", Transactions_History!$I$6:$I$1355, Portfolio_History!$F62, Transactions_History!$H$6:$H$1355, "&lt;="&amp;YEAR(Portfolio_History!T$1))-
SUMIFS(Transactions_History!$G$6:$G$1355, Transactions_History!$C$6:$C$1355, "Redeem", Transactions_History!$I$6:$I$1355, Portfolio_History!$F62, Transactions_History!$H$6:$H$1355, "&lt;="&amp;YEAR(Portfolio_History!T$1))</f>
        <v>0</v>
      </c>
      <c r="U62" s="4">
        <f>SUMIFS(Transactions_History!$G$6:$G$1355, Transactions_History!$C$6:$C$1355, "Acquire", Transactions_History!$I$6:$I$1355, Portfolio_History!$F62, Transactions_History!$H$6:$H$1355, "&lt;="&amp;YEAR(Portfolio_History!U$1))-
SUMIFS(Transactions_History!$G$6:$G$1355, Transactions_History!$C$6:$C$1355, "Redeem", Transactions_History!$I$6:$I$1355, Portfolio_History!$F62, Transactions_History!$H$6:$H$1355, "&lt;="&amp;YEAR(Portfolio_History!U$1))</f>
        <v>0</v>
      </c>
      <c r="V62" s="4">
        <f>SUMIFS(Transactions_History!$G$6:$G$1355, Transactions_History!$C$6:$C$1355, "Acquire", Transactions_History!$I$6:$I$1355, Portfolio_History!$F62, Transactions_History!$H$6:$H$1355, "&lt;="&amp;YEAR(Portfolio_History!V$1))-
SUMIFS(Transactions_History!$G$6:$G$1355, Transactions_History!$C$6:$C$1355, "Redeem", Transactions_History!$I$6:$I$1355, Portfolio_History!$F62, Transactions_History!$H$6:$H$1355, "&lt;="&amp;YEAR(Portfolio_History!V$1))</f>
        <v>0</v>
      </c>
      <c r="W62" s="4">
        <f>SUMIFS(Transactions_History!$G$6:$G$1355, Transactions_History!$C$6:$C$1355, "Acquire", Transactions_History!$I$6:$I$1355, Portfolio_History!$F62, Transactions_History!$H$6:$H$1355, "&lt;="&amp;YEAR(Portfolio_History!W$1))-
SUMIFS(Transactions_History!$G$6:$G$1355, Transactions_History!$C$6:$C$1355, "Redeem", Transactions_History!$I$6:$I$1355, Portfolio_History!$F62, Transactions_History!$H$6:$H$1355, "&lt;="&amp;YEAR(Portfolio_History!W$1))</f>
        <v>0</v>
      </c>
      <c r="X62" s="4">
        <f>SUMIFS(Transactions_History!$G$6:$G$1355, Transactions_History!$C$6:$C$1355, "Acquire", Transactions_History!$I$6:$I$1355, Portfolio_History!$F62, Transactions_History!$H$6:$H$1355, "&lt;="&amp;YEAR(Portfolio_History!X$1))-
SUMIFS(Transactions_History!$G$6:$G$1355, Transactions_History!$C$6:$C$1355, "Redeem", Transactions_History!$I$6:$I$1355, Portfolio_History!$F62, Transactions_History!$H$6:$H$1355, "&lt;="&amp;YEAR(Portfolio_History!X$1))</f>
        <v>0</v>
      </c>
      <c r="Y62" s="4">
        <f>SUMIFS(Transactions_History!$G$6:$G$1355, Transactions_History!$C$6:$C$1355, "Acquire", Transactions_History!$I$6:$I$1355, Portfolio_History!$F62, Transactions_History!$H$6:$H$1355, "&lt;="&amp;YEAR(Portfolio_History!Y$1))-
SUMIFS(Transactions_History!$G$6:$G$1355, Transactions_History!$C$6:$C$1355, "Redeem", Transactions_History!$I$6:$I$1355, Portfolio_History!$F62, Transactions_History!$H$6:$H$1355, "&lt;="&amp;YEAR(Portfolio_History!Y$1))</f>
        <v>0</v>
      </c>
    </row>
    <row r="63" spans="1:25" x14ac:dyDescent="0.35">
      <c r="A63" s="172" t="s">
        <v>39</v>
      </c>
      <c r="B63" s="172">
        <v>1.5</v>
      </c>
      <c r="C63" s="172">
        <v>2034</v>
      </c>
      <c r="D63" s="173">
        <v>44348</v>
      </c>
      <c r="E63" s="63">
        <v>2021</v>
      </c>
      <c r="F63" s="170" t="str">
        <f t="shared" si="1"/>
        <v>SI bonds_1.5_2034</v>
      </c>
      <c r="G63" s="4">
        <f>SUMIFS(Transactions_History!$G$6:$G$1355, Transactions_History!$C$6:$C$1355, "Acquire", Transactions_History!$I$6:$I$1355, Portfolio_History!$F63, Transactions_History!$H$6:$H$1355, "&lt;="&amp;YEAR(Portfolio_History!G$1))-
SUMIFS(Transactions_History!$G$6:$G$1355, Transactions_History!$C$6:$C$1355, "Redeem", Transactions_History!$I$6:$I$1355, Portfolio_History!$F63, Transactions_History!$H$6:$H$1355, "&lt;="&amp;YEAR(Portfolio_History!G$1))</f>
        <v>140879</v>
      </c>
      <c r="H63" s="4">
        <f>SUMIFS(Transactions_History!$G$6:$G$1355, Transactions_History!$C$6:$C$1355, "Acquire", Transactions_History!$I$6:$I$1355, Portfolio_History!$F63, Transactions_History!$H$6:$H$1355, "&lt;="&amp;YEAR(Portfolio_History!H$1))-
SUMIFS(Transactions_History!$G$6:$G$1355, Transactions_History!$C$6:$C$1355, "Redeem", Transactions_History!$I$6:$I$1355, Portfolio_History!$F63, Transactions_History!$H$6:$H$1355, "&lt;="&amp;YEAR(Portfolio_History!H$1))</f>
        <v>140879</v>
      </c>
      <c r="I63" s="4">
        <f>SUMIFS(Transactions_History!$G$6:$G$1355, Transactions_History!$C$6:$C$1355, "Acquire", Transactions_History!$I$6:$I$1355, Portfolio_History!$F63, Transactions_History!$H$6:$H$1355, "&lt;="&amp;YEAR(Portfolio_History!I$1))-
SUMIFS(Transactions_History!$G$6:$G$1355, Transactions_History!$C$6:$C$1355, "Redeem", Transactions_History!$I$6:$I$1355, Portfolio_History!$F63, Transactions_History!$H$6:$H$1355, "&lt;="&amp;YEAR(Portfolio_History!I$1))</f>
        <v>0</v>
      </c>
      <c r="J63" s="4">
        <f>SUMIFS(Transactions_History!$G$6:$G$1355, Transactions_History!$C$6:$C$1355, "Acquire", Transactions_History!$I$6:$I$1355, Portfolio_History!$F63, Transactions_History!$H$6:$H$1355, "&lt;="&amp;YEAR(Portfolio_History!J$1))-
SUMIFS(Transactions_History!$G$6:$G$1355, Transactions_History!$C$6:$C$1355, "Redeem", Transactions_History!$I$6:$I$1355, Portfolio_History!$F63, Transactions_History!$H$6:$H$1355, "&lt;="&amp;YEAR(Portfolio_History!J$1))</f>
        <v>0</v>
      </c>
      <c r="K63" s="4">
        <f>SUMIFS(Transactions_History!$G$6:$G$1355, Transactions_History!$C$6:$C$1355, "Acquire", Transactions_History!$I$6:$I$1355, Portfolio_History!$F63, Transactions_History!$H$6:$H$1355, "&lt;="&amp;YEAR(Portfolio_History!K$1))-
SUMIFS(Transactions_History!$G$6:$G$1355, Transactions_History!$C$6:$C$1355, "Redeem", Transactions_History!$I$6:$I$1355, Portfolio_History!$F63, Transactions_History!$H$6:$H$1355, "&lt;="&amp;YEAR(Portfolio_History!K$1))</f>
        <v>0</v>
      </c>
      <c r="L63" s="4">
        <f>SUMIFS(Transactions_History!$G$6:$G$1355, Transactions_History!$C$6:$C$1355, "Acquire", Transactions_History!$I$6:$I$1355, Portfolio_History!$F63, Transactions_History!$H$6:$H$1355, "&lt;="&amp;YEAR(Portfolio_History!L$1))-
SUMIFS(Transactions_History!$G$6:$G$1355, Transactions_History!$C$6:$C$1355, "Redeem", Transactions_History!$I$6:$I$1355, Portfolio_History!$F63, Transactions_History!$H$6:$H$1355, "&lt;="&amp;YEAR(Portfolio_History!L$1))</f>
        <v>0</v>
      </c>
      <c r="M63" s="4">
        <f>SUMIFS(Transactions_History!$G$6:$G$1355, Transactions_History!$C$6:$C$1355, "Acquire", Transactions_History!$I$6:$I$1355, Portfolio_History!$F63, Transactions_History!$H$6:$H$1355, "&lt;="&amp;YEAR(Portfolio_History!M$1))-
SUMIFS(Transactions_History!$G$6:$G$1355, Transactions_History!$C$6:$C$1355, "Redeem", Transactions_History!$I$6:$I$1355, Portfolio_History!$F63, Transactions_History!$H$6:$H$1355, "&lt;="&amp;YEAR(Portfolio_History!M$1))</f>
        <v>0</v>
      </c>
      <c r="N63" s="4">
        <f>SUMIFS(Transactions_History!$G$6:$G$1355, Transactions_History!$C$6:$C$1355, "Acquire", Transactions_History!$I$6:$I$1355, Portfolio_History!$F63, Transactions_History!$H$6:$H$1355, "&lt;="&amp;YEAR(Portfolio_History!N$1))-
SUMIFS(Transactions_History!$G$6:$G$1355, Transactions_History!$C$6:$C$1355, "Redeem", Transactions_History!$I$6:$I$1355, Portfolio_History!$F63, Transactions_History!$H$6:$H$1355, "&lt;="&amp;YEAR(Portfolio_History!N$1))</f>
        <v>0</v>
      </c>
      <c r="O63" s="4">
        <f>SUMIFS(Transactions_History!$G$6:$G$1355, Transactions_History!$C$6:$C$1355, "Acquire", Transactions_History!$I$6:$I$1355, Portfolio_History!$F63, Transactions_History!$H$6:$H$1355, "&lt;="&amp;YEAR(Portfolio_History!O$1))-
SUMIFS(Transactions_History!$G$6:$G$1355, Transactions_History!$C$6:$C$1355, "Redeem", Transactions_History!$I$6:$I$1355, Portfolio_History!$F63, Transactions_History!$H$6:$H$1355, "&lt;="&amp;YEAR(Portfolio_History!O$1))</f>
        <v>0</v>
      </c>
      <c r="P63" s="4">
        <f>SUMIFS(Transactions_History!$G$6:$G$1355, Transactions_History!$C$6:$C$1355, "Acquire", Transactions_History!$I$6:$I$1355, Portfolio_History!$F63, Transactions_History!$H$6:$H$1355, "&lt;="&amp;YEAR(Portfolio_History!P$1))-
SUMIFS(Transactions_History!$G$6:$G$1355, Transactions_History!$C$6:$C$1355, "Redeem", Transactions_History!$I$6:$I$1355, Portfolio_History!$F63, Transactions_History!$H$6:$H$1355, "&lt;="&amp;YEAR(Portfolio_History!P$1))</f>
        <v>0</v>
      </c>
      <c r="Q63" s="4">
        <f>SUMIFS(Transactions_History!$G$6:$G$1355, Transactions_History!$C$6:$C$1355, "Acquire", Transactions_History!$I$6:$I$1355, Portfolio_History!$F63, Transactions_History!$H$6:$H$1355, "&lt;="&amp;YEAR(Portfolio_History!Q$1))-
SUMIFS(Transactions_History!$G$6:$G$1355, Transactions_History!$C$6:$C$1355, "Redeem", Transactions_History!$I$6:$I$1355, Portfolio_History!$F63, Transactions_History!$H$6:$H$1355, "&lt;="&amp;YEAR(Portfolio_History!Q$1))</f>
        <v>0</v>
      </c>
      <c r="R63" s="4">
        <f>SUMIFS(Transactions_History!$G$6:$G$1355, Transactions_History!$C$6:$C$1355, "Acquire", Transactions_History!$I$6:$I$1355, Portfolio_History!$F63, Transactions_History!$H$6:$H$1355, "&lt;="&amp;YEAR(Portfolio_History!R$1))-
SUMIFS(Transactions_History!$G$6:$G$1355, Transactions_History!$C$6:$C$1355, "Redeem", Transactions_History!$I$6:$I$1355, Portfolio_History!$F63, Transactions_History!$H$6:$H$1355, "&lt;="&amp;YEAR(Portfolio_History!R$1))</f>
        <v>0</v>
      </c>
      <c r="S63" s="4">
        <f>SUMIFS(Transactions_History!$G$6:$G$1355, Transactions_History!$C$6:$C$1355, "Acquire", Transactions_History!$I$6:$I$1355, Portfolio_History!$F63, Transactions_History!$H$6:$H$1355, "&lt;="&amp;YEAR(Portfolio_History!S$1))-
SUMIFS(Transactions_History!$G$6:$G$1355, Transactions_History!$C$6:$C$1355, "Redeem", Transactions_History!$I$6:$I$1355, Portfolio_History!$F63, Transactions_History!$H$6:$H$1355, "&lt;="&amp;YEAR(Portfolio_History!S$1))</f>
        <v>0</v>
      </c>
      <c r="T63" s="4">
        <f>SUMIFS(Transactions_History!$G$6:$G$1355, Transactions_History!$C$6:$C$1355, "Acquire", Transactions_History!$I$6:$I$1355, Portfolio_History!$F63, Transactions_History!$H$6:$H$1355, "&lt;="&amp;YEAR(Portfolio_History!T$1))-
SUMIFS(Transactions_History!$G$6:$G$1355, Transactions_History!$C$6:$C$1355, "Redeem", Transactions_History!$I$6:$I$1355, Portfolio_History!$F63, Transactions_History!$H$6:$H$1355, "&lt;="&amp;YEAR(Portfolio_History!T$1))</f>
        <v>0</v>
      </c>
      <c r="U63" s="4">
        <f>SUMIFS(Transactions_History!$G$6:$G$1355, Transactions_History!$C$6:$C$1355, "Acquire", Transactions_History!$I$6:$I$1355, Portfolio_History!$F63, Transactions_History!$H$6:$H$1355, "&lt;="&amp;YEAR(Portfolio_History!U$1))-
SUMIFS(Transactions_History!$G$6:$G$1355, Transactions_History!$C$6:$C$1355, "Redeem", Transactions_History!$I$6:$I$1355, Portfolio_History!$F63, Transactions_History!$H$6:$H$1355, "&lt;="&amp;YEAR(Portfolio_History!U$1))</f>
        <v>0</v>
      </c>
      <c r="V63" s="4">
        <f>SUMIFS(Transactions_History!$G$6:$G$1355, Transactions_History!$C$6:$C$1355, "Acquire", Transactions_History!$I$6:$I$1355, Portfolio_History!$F63, Transactions_History!$H$6:$H$1355, "&lt;="&amp;YEAR(Portfolio_History!V$1))-
SUMIFS(Transactions_History!$G$6:$G$1355, Transactions_History!$C$6:$C$1355, "Redeem", Transactions_History!$I$6:$I$1355, Portfolio_History!$F63, Transactions_History!$H$6:$H$1355, "&lt;="&amp;YEAR(Portfolio_History!V$1))</f>
        <v>0</v>
      </c>
      <c r="W63" s="4">
        <f>SUMIFS(Transactions_History!$G$6:$G$1355, Transactions_History!$C$6:$C$1355, "Acquire", Transactions_History!$I$6:$I$1355, Portfolio_History!$F63, Transactions_History!$H$6:$H$1355, "&lt;="&amp;YEAR(Portfolio_History!W$1))-
SUMIFS(Transactions_History!$G$6:$G$1355, Transactions_History!$C$6:$C$1355, "Redeem", Transactions_History!$I$6:$I$1355, Portfolio_History!$F63, Transactions_History!$H$6:$H$1355, "&lt;="&amp;YEAR(Portfolio_History!W$1))</f>
        <v>0</v>
      </c>
      <c r="X63" s="4">
        <f>SUMIFS(Transactions_History!$G$6:$G$1355, Transactions_History!$C$6:$C$1355, "Acquire", Transactions_History!$I$6:$I$1355, Portfolio_History!$F63, Transactions_History!$H$6:$H$1355, "&lt;="&amp;YEAR(Portfolio_History!X$1))-
SUMIFS(Transactions_History!$G$6:$G$1355, Transactions_History!$C$6:$C$1355, "Redeem", Transactions_History!$I$6:$I$1355, Portfolio_History!$F63, Transactions_History!$H$6:$H$1355, "&lt;="&amp;YEAR(Portfolio_History!X$1))</f>
        <v>0</v>
      </c>
      <c r="Y63" s="4">
        <f>SUMIFS(Transactions_History!$G$6:$G$1355, Transactions_History!$C$6:$C$1355, "Acquire", Transactions_History!$I$6:$I$1355, Portfolio_History!$F63, Transactions_History!$H$6:$H$1355, "&lt;="&amp;YEAR(Portfolio_History!Y$1))-
SUMIFS(Transactions_History!$G$6:$G$1355, Transactions_History!$C$6:$C$1355, "Redeem", Transactions_History!$I$6:$I$1355, Portfolio_History!$F63, Transactions_History!$H$6:$H$1355, "&lt;="&amp;YEAR(Portfolio_History!Y$1))</f>
        <v>0</v>
      </c>
    </row>
    <row r="64" spans="1:25" x14ac:dyDescent="0.35">
      <c r="A64" s="172" t="s">
        <v>39</v>
      </c>
      <c r="B64" s="172">
        <v>1.5</v>
      </c>
      <c r="C64" s="172">
        <v>2035</v>
      </c>
      <c r="D64" s="173">
        <v>44348</v>
      </c>
      <c r="E64" s="63">
        <v>2021</v>
      </c>
      <c r="F64" s="170" t="str">
        <f t="shared" si="1"/>
        <v>SI bonds_1.5_2035</v>
      </c>
      <c r="G64" s="4">
        <f>SUMIFS(Transactions_History!$G$6:$G$1355, Transactions_History!$C$6:$C$1355, "Acquire", Transactions_History!$I$6:$I$1355, Portfolio_History!$F64, Transactions_History!$H$6:$H$1355, "&lt;="&amp;YEAR(Portfolio_History!G$1))-
SUMIFS(Transactions_History!$G$6:$G$1355, Transactions_History!$C$6:$C$1355, "Redeem", Transactions_History!$I$6:$I$1355, Portfolio_History!$F64, Transactions_History!$H$6:$H$1355, "&lt;="&amp;YEAR(Portfolio_History!G$1))</f>
        <v>140879</v>
      </c>
      <c r="H64" s="4">
        <f>SUMIFS(Transactions_History!$G$6:$G$1355, Transactions_History!$C$6:$C$1355, "Acquire", Transactions_History!$I$6:$I$1355, Portfolio_History!$F64, Transactions_History!$H$6:$H$1355, "&lt;="&amp;YEAR(Portfolio_History!H$1))-
SUMIFS(Transactions_History!$G$6:$G$1355, Transactions_History!$C$6:$C$1355, "Redeem", Transactions_History!$I$6:$I$1355, Portfolio_History!$F64, Transactions_History!$H$6:$H$1355, "&lt;="&amp;YEAR(Portfolio_History!H$1))</f>
        <v>140879</v>
      </c>
      <c r="I64" s="4">
        <f>SUMIFS(Transactions_History!$G$6:$G$1355, Transactions_History!$C$6:$C$1355, "Acquire", Transactions_History!$I$6:$I$1355, Portfolio_History!$F64, Transactions_History!$H$6:$H$1355, "&lt;="&amp;YEAR(Portfolio_History!I$1))-
SUMIFS(Transactions_History!$G$6:$G$1355, Transactions_History!$C$6:$C$1355, "Redeem", Transactions_History!$I$6:$I$1355, Portfolio_History!$F64, Transactions_History!$H$6:$H$1355, "&lt;="&amp;YEAR(Portfolio_History!I$1))</f>
        <v>0</v>
      </c>
      <c r="J64" s="4">
        <f>SUMIFS(Transactions_History!$G$6:$G$1355, Transactions_History!$C$6:$C$1355, "Acquire", Transactions_History!$I$6:$I$1355, Portfolio_History!$F64, Transactions_History!$H$6:$H$1355, "&lt;="&amp;YEAR(Portfolio_History!J$1))-
SUMIFS(Transactions_History!$G$6:$G$1355, Transactions_History!$C$6:$C$1355, "Redeem", Transactions_History!$I$6:$I$1355, Portfolio_History!$F64, Transactions_History!$H$6:$H$1355, "&lt;="&amp;YEAR(Portfolio_History!J$1))</f>
        <v>0</v>
      </c>
      <c r="K64" s="4">
        <f>SUMIFS(Transactions_History!$G$6:$G$1355, Transactions_History!$C$6:$C$1355, "Acquire", Transactions_History!$I$6:$I$1355, Portfolio_History!$F64, Transactions_History!$H$6:$H$1355, "&lt;="&amp;YEAR(Portfolio_History!K$1))-
SUMIFS(Transactions_History!$G$6:$G$1355, Transactions_History!$C$6:$C$1355, "Redeem", Transactions_History!$I$6:$I$1355, Portfolio_History!$F64, Transactions_History!$H$6:$H$1355, "&lt;="&amp;YEAR(Portfolio_History!K$1))</f>
        <v>0</v>
      </c>
      <c r="L64" s="4">
        <f>SUMIFS(Transactions_History!$G$6:$G$1355, Transactions_History!$C$6:$C$1355, "Acquire", Transactions_History!$I$6:$I$1355, Portfolio_History!$F64, Transactions_History!$H$6:$H$1355, "&lt;="&amp;YEAR(Portfolio_History!L$1))-
SUMIFS(Transactions_History!$G$6:$G$1355, Transactions_History!$C$6:$C$1355, "Redeem", Transactions_History!$I$6:$I$1355, Portfolio_History!$F64, Transactions_History!$H$6:$H$1355, "&lt;="&amp;YEAR(Portfolio_History!L$1))</f>
        <v>0</v>
      </c>
      <c r="M64" s="4">
        <f>SUMIFS(Transactions_History!$G$6:$G$1355, Transactions_History!$C$6:$C$1355, "Acquire", Transactions_History!$I$6:$I$1355, Portfolio_History!$F64, Transactions_History!$H$6:$H$1355, "&lt;="&amp;YEAR(Portfolio_History!M$1))-
SUMIFS(Transactions_History!$G$6:$G$1355, Transactions_History!$C$6:$C$1355, "Redeem", Transactions_History!$I$6:$I$1355, Portfolio_History!$F64, Transactions_History!$H$6:$H$1355, "&lt;="&amp;YEAR(Portfolio_History!M$1))</f>
        <v>0</v>
      </c>
      <c r="N64" s="4">
        <f>SUMIFS(Transactions_History!$G$6:$G$1355, Transactions_History!$C$6:$C$1355, "Acquire", Transactions_History!$I$6:$I$1355, Portfolio_History!$F64, Transactions_History!$H$6:$H$1355, "&lt;="&amp;YEAR(Portfolio_History!N$1))-
SUMIFS(Transactions_History!$G$6:$G$1355, Transactions_History!$C$6:$C$1355, "Redeem", Transactions_History!$I$6:$I$1355, Portfolio_History!$F64, Transactions_History!$H$6:$H$1355, "&lt;="&amp;YEAR(Portfolio_History!N$1))</f>
        <v>0</v>
      </c>
      <c r="O64" s="4">
        <f>SUMIFS(Transactions_History!$G$6:$G$1355, Transactions_History!$C$6:$C$1355, "Acquire", Transactions_History!$I$6:$I$1355, Portfolio_History!$F64, Transactions_History!$H$6:$H$1355, "&lt;="&amp;YEAR(Portfolio_History!O$1))-
SUMIFS(Transactions_History!$G$6:$G$1355, Transactions_History!$C$6:$C$1355, "Redeem", Transactions_History!$I$6:$I$1355, Portfolio_History!$F64, Transactions_History!$H$6:$H$1355, "&lt;="&amp;YEAR(Portfolio_History!O$1))</f>
        <v>0</v>
      </c>
      <c r="P64" s="4">
        <f>SUMIFS(Transactions_History!$G$6:$G$1355, Transactions_History!$C$6:$C$1355, "Acquire", Transactions_History!$I$6:$I$1355, Portfolio_History!$F64, Transactions_History!$H$6:$H$1355, "&lt;="&amp;YEAR(Portfolio_History!P$1))-
SUMIFS(Transactions_History!$G$6:$G$1355, Transactions_History!$C$6:$C$1355, "Redeem", Transactions_History!$I$6:$I$1355, Portfolio_History!$F64, Transactions_History!$H$6:$H$1355, "&lt;="&amp;YEAR(Portfolio_History!P$1))</f>
        <v>0</v>
      </c>
      <c r="Q64" s="4">
        <f>SUMIFS(Transactions_History!$G$6:$G$1355, Transactions_History!$C$6:$C$1355, "Acquire", Transactions_History!$I$6:$I$1355, Portfolio_History!$F64, Transactions_History!$H$6:$H$1355, "&lt;="&amp;YEAR(Portfolio_History!Q$1))-
SUMIFS(Transactions_History!$G$6:$G$1355, Transactions_History!$C$6:$C$1355, "Redeem", Transactions_History!$I$6:$I$1355, Portfolio_History!$F64, Transactions_History!$H$6:$H$1355, "&lt;="&amp;YEAR(Portfolio_History!Q$1))</f>
        <v>0</v>
      </c>
      <c r="R64" s="4">
        <f>SUMIFS(Transactions_History!$G$6:$G$1355, Transactions_History!$C$6:$C$1355, "Acquire", Transactions_History!$I$6:$I$1355, Portfolio_History!$F64, Transactions_History!$H$6:$H$1355, "&lt;="&amp;YEAR(Portfolio_History!R$1))-
SUMIFS(Transactions_History!$G$6:$G$1355, Transactions_History!$C$6:$C$1355, "Redeem", Transactions_History!$I$6:$I$1355, Portfolio_History!$F64, Transactions_History!$H$6:$H$1355, "&lt;="&amp;YEAR(Portfolio_History!R$1))</f>
        <v>0</v>
      </c>
      <c r="S64" s="4">
        <f>SUMIFS(Transactions_History!$G$6:$G$1355, Transactions_History!$C$6:$C$1355, "Acquire", Transactions_History!$I$6:$I$1355, Portfolio_History!$F64, Transactions_History!$H$6:$H$1355, "&lt;="&amp;YEAR(Portfolio_History!S$1))-
SUMIFS(Transactions_History!$G$6:$G$1355, Transactions_History!$C$6:$C$1355, "Redeem", Transactions_History!$I$6:$I$1355, Portfolio_History!$F64, Transactions_History!$H$6:$H$1355, "&lt;="&amp;YEAR(Portfolio_History!S$1))</f>
        <v>0</v>
      </c>
      <c r="T64" s="4">
        <f>SUMIFS(Transactions_History!$G$6:$G$1355, Transactions_History!$C$6:$C$1355, "Acquire", Transactions_History!$I$6:$I$1355, Portfolio_History!$F64, Transactions_History!$H$6:$H$1355, "&lt;="&amp;YEAR(Portfolio_History!T$1))-
SUMIFS(Transactions_History!$G$6:$G$1355, Transactions_History!$C$6:$C$1355, "Redeem", Transactions_History!$I$6:$I$1355, Portfolio_History!$F64, Transactions_History!$H$6:$H$1355, "&lt;="&amp;YEAR(Portfolio_History!T$1))</f>
        <v>0</v>
      </c>
      <c r="U64" s="4">
        <f>SUMIFS(Transactions_History!$G$6:$G$1355, Transactions_History!$C$6:$C$1355, "Acquire", Transactions_History!$I$6:$I$1355, Portfolio_History!$F64, Transactions_History!$H$6:$H$1355, "&lt;="&amp;YEAR(Portfolio_History!U$1))-
SUMIFS(Transactions_History!$G$6:$G$1355, Transactions_History!$C$6:$C$1355, "Redeem", Transactions_History!$I$6:$I$1355, Portfolio_History!$F64, Transactions_History!$H$6:$H$1355, "&lt;="&amp;YEAR(Portfolio_History!U$1))</f>
        <v>0</v>
      </c>
      <c r="V64" s="4">
        <f>SUMIFS(Transactions_History!$G$6:$G$1355, Transactions_History!$C$6:$C$1355, "Acquire", Transactions_History!$I$6:$I$1355, Portfolio_History!$F64, Transactions_History!$H$6:$H$1355, "&lt;="&amp;YEAR(Portfolio_History!V$1))-
SUMIFS(Transactions_History!$G$6:$G$1355, Transactions_History!$C$6:$C$1355, "Redeem", Transactions_History!$I$6:$I$1355, Portfolio_History!$F64, Transactions_History!$H$6:$H$1355, "&lt;="&amp;YEAR(Portfolio_History!V$1))</f>
        <v>0</v>
      </c>
      <c r="W64" s="4">
        <f>SUMIFS(Transactions_History!$G$6:$G$1355, Transactions_History!$C$6:$C$1355, "Acquire", Transactions_History!$I$6:$I$1355, Portfolio_History!$F64, Transactions_History!$H$6:$H$1355, "&lt;="&amp;YEAR(Portfolio_History!W$1))-
SUMIFS(Transactions_History!$G$6:$G$1355, Transactions_History!$C$6:$C$1355, "Redeem", Transactions_History!$I$6:$I$1355, Portfolio_History!$F64, Transactions_History!$H$6:$H$1355, "&lt;="&amp;YEAR(Portfolio_History!W$1))</f>
        <v>0</v>
      </c>
      <c r="X64" s="4">
        <f>SUMIFS(Transactions_History!$G$6:$G$1355, Transactions_History!$C$6:$C$1355, "Acquire", Transactions_History!$I$6:$I$1355, Portfolio_History!$F64, Transactions_History!$H$6:$H$1355, "&lt;="&amp;YEAR(Portfolio_History!X$1))-
SUMIFS(Transactions_History!$G$6:$G$1355, Transactions_History!$C$6:$C$1355, "Redeem", Transactions_History!$I$6:$I$1355, Portfolio_History!$F64, Transactions_History!$H$6:$H$1355, "&lt;="&amp;YEAR(Portfolio_History!X$1))</f>
        <v>0</v>
      </c>
      <c r="Y64" s="4">
        <f>SUMIFS(Transactions_History!$G$6:$G$1355, Transactions_History!$C$6:$C$1355, "Acquire", Transactions_History!$I$6:$I$1355, Portfolio_History!$F64, Transactions_History!$H$6:$H$1355, "&lt;="&amp;YEAR(Portfolio_History!Y$1))-
SUMIFS(Transactions_History!$G$6:$G$1355, Transactions_History!$C$6:$C$1355, "Redeem", Transactions_History!$I$6:$I$1355, Portfolio_History!$F64, Transactions_History!$H$6:$H$1355, "&lt;="&amp;YEAR(Portfolio_History!Y$1))</f>
        <v>0</v>
      </c>
    </row>
    <row r="65" spans="1:25" x14ac:dyDescent="0.35">
      <c r="A65" s="172" t="s">
        <v>39</v>
      </c>
      <c r="B65" s="172">
        <v>1.5</v>
      </c>
      <c r="C65" s="172">
        <v>2036</v>
      </c>
      <c r="D65" s="173">
        <v>44348</v>
      </c>
      <c r="E65" s="63">
        <v>2021</v>
      </c>
      <c r="F65" s="170" t="str">
        <f t="shared" si="1"/>
        <v>SI bonds_1.5_2036</v>
      </c>
      <c r="G65" s="4">
        <f>SUMIFS(Transactions_History!$G$6:$G$1355, Transactions_History!$C$6:$C$1355, "Acquire", Transactions_History!$I$6:$I$1355, Portfolio_History!$F65, Transactions_History!$H$6:$H$1355, "&lt;="&amp;YEAR(Portfolio_History!G$1))-
SUMIFS(Transactions_History!$G$6:$G$1355, Transactions_History!$C$6:$C$1355, "Redeem", Transactions_History!$I$6:$I$1355, Portfolio_History!$F65, Transactions_History!$H$6:$H$1355, "&lt;="&amp;YEAR(Portfolio_History!G$1))</f>
        <v>5489148</v>
      </c>
      <c r="H65" s="4">
        <f>SUMIFS(Transactions_History!$G$6:$G$1355, Transactions_History!$C$6:$C$1355, "Acquire", Transactions_History!$I$6:$I$1355, Portfolio_History!$F65, Transactions_History!$H$6:$H$1355, "&lt;="&amp;YEAR(Portfolio_History!H$1))-
SUMIFS(Transactions_History!$G$6:$G$1355, Transactions_History!$C$6:$C$1355, "Redeem", Transactions_History!$I$6:$I$1355, Portfolio_History!$F65, Transactions_History!$H$6:$H$1355, "&lt;="&amp;YEAR(Portfolio_History!H$1))</f>
        <v>5489148</v>
      </c>
      <c r="I65" s="4">
        <f>SUMIFS(Transactions_History!$G$6:$G$1355, Transactions_History!$C$6:$C$1355, "Acquire", Transactions_History!$I$6:$I$1355, Portfolio_History!$F65, Transactions_History!$H$6:$H$1355, "&lt;="&amp;YEAR(Portfolio_History!I$1))-
SUMIFS(Transactions_History!$G$6:$G$1355, Transactions_History!$C$6:$C$1355, "Redeem", Transactions_History!$I$6:$I$1355, Portfolio_History!$F65, Transactions_History!$H$6:$H$1355, "&lt;="&amp;YEAR(Portfolio_History!I$1))</f>
        <v>0</v>
      </c>
      <c r="J65" s="4">
        <f>SUMIFS(Transactions_History!$G$6:$G$1355, Transactions_History!$C$6:$C$1355, "Acquire", Transactions_History!$I$6:$I$1355, Portfolio_History!$F65, Transactions_History!$H$6:$H$1355, "&lt;="&amp;YEAR(Portfolio_History!J$1))-
SUMIFS(Transactions_History!$G$6:$G$1355, Transactions_History!$C$6:$C$1355, "Redeem", Transactions_History!$I$6:$I$1355, Portfolio_History!$F65, Transactions_History!$H$6:$H$1355, "&lt;="&amp;YEAR(Portfolio_History!J$1))</f>
        <v>0</v>
      </c>
      <c r="K65" s="4">
        <f>SUMIFS(Transactions_History!$G$6:$G$1355, Transactions_History!$C$6:$C$1355, "Acquire", Transactions_History!$I$6:$I$1355, Portfolio_History!$F65, Transactions_History!$H$6:$H$1355, "&lt;="&amp;YEAR(Portfolio_History!K$1))-
SUMIFS(Transactions_History!$G$6:$G$1355, Transactions_History!$C$6:$C$1355, "Redeem", Transactions_History!$I$6:$I$1355, Portfolio_History!$F65, Transactions_History!$H$6:$H$1355, "&lt;="&amp;YEAR(Portfolio_History!K$1))</f>
        <v>0</v>
      </c>
      <c r="L65" s="4">
        <f>SUMIFS(Transactions_History!$G$6:$G$1355, Transactions_History!$C$6:$C$1355, "Acquire", Transactions_History!$I$6:$I$1355, Portfolio_History!$F65, Transactions_History!$H$6:$H$1355, "&lt;="&amp;YEAR(Portfolio_History!L$1))-
SUMIFS(Transactions_History!$G$6:$G$1355, Transactions_History!$C$6:$C$1355, "Redeem", Transactions_History!$I$6:$I$1355, Portfolio_History!$F65, Transactions_History!$H$6:$H$1355, "&lt;="&amp;YEAR(Portfolio_History!L$1))</f>
        <v>0</v>
      </c>
      <c r="M65" s="4">
        <f>SUMIFS(Transactions_History!$G$6:$G$1355, Transactions_History!$C$6:$C$1355, "Acquire", Transactions_History!$I$6:$I$1355, Portfolio_History!$F65, Transactions_History!$H$6:$H$1355, "&lt;="&amp;YEAR(Portfolio_History!M$1))-
SUMIFS(Transactions_History!$G$6:$G$1355, Transactions_History!$C$6:$C$1355, "Redeem", Transactions_History!$I$6:$I$1355, Portfolio_History!$F65, Transactions_History!$H$6:$H$1355, "&lt;="&amp;YEAR(Portfolio_History!M$1))</f>
        <v>0</v>
      </c>
      <c r="N65" s="4">
        <f>SUMIFS(Transactions_History!$G$6:$G$1355, Transactions_History!$C$6:$C$1355, "Acquire", Transactions_History!$I$6:$I$1355, Portfolio_History!$F65, Transactions_History!$H$6:$H$1355, "&lt;="&amp;YEAR(Portfolio_History!N$1))-
SUMIFS(Transactions_History!$G$6:$G$1355, Transactions_History!$C$6:$C$1355, "Redeem", Transactions_History!$I$6:$I$1355, Portfolio_History!$F65, Transactions_History!$H$6:$H$1355, "&lt;="&amp;YEAR(Portfolio_History!N$1))</f>
        <v>0</v>
      </c>
      <c r="O65" s="4">
        <f>SUMIFS(Transactions_History!$G$6:$G$1355, Transactions_History!$C$6:$C$1355, "Acquire", Transactions_History!$I$6:$I$1355, Portfolio_History!$F65, Transactions_History!$H$6:$H$1355, "&lt;="&amp;YEAR(Portfolio_History!O$1))-
SUMIFS(Transactions_History!$G$6:$G$1355, Transactions_History!$C$6:$C$1355, "Redeem", Transactions_History!$I$6:$I$1355, Portfolio_History!$F65, Transactions_History!$H$6:$H$1355, "&lt;="&amp;YEAR(Portfolio_History!O$1))</f>
        <v>0</v>
      </c>
      <c r="P65" s="4">
        <f>SUMIFS(Transactions_History!$G$6:$G$1355, Transactions_History!$C$6:$C$1355, "Acquire", Transactions_History!$I$6:$I$1355, Portfolio_History!$F65, Transactions_History!$H$6:$H$1355, "&lt;="&amp;YEAR(Portfolio_History!P$1))-
SUMIFS(Transactions_History!$G$6:$G$1355, Transactions_History!$C$6:$C$1355, "Redeem", Transactions_History!$I$6:$I$1355, Portfolio_History!$F65, Transactions_History!$H$6:$H$1355, "&lt;="&amp;YEAR(Portfolio_History!P$1))</f>
        <v>0</v>
      </c>
      <c r="Q65" s="4">
        <f>SUMIFS(Transactions_History!$G$6:$G$1355, Transactions_History!$C$6:$C$1355, "Acquire", Transactions_History!$I$6:$I$1355, Portfolio_History!$F65, Transactions_History!$H$6:$H$1355, "&lt;="&amp;YEAR(Portfolio_History!Q$1))-
SUMIFS(Transactions_History!$G$6:$G$1355, Transactions_History!$C$6:$C$1355, "Redeem", Transactions_History!$I$6:$I$1355, Portfolio_History!$F65, Transactions_History!$H$6:$H$1355, "&lt;="&amp;YEAR(Portfolio_History!Q$1))</f>
        <v>0</v>
      </c>
      <c r="R65" s="4">
        <f>SUMIFS(Transactions_History!$G$6:$G$1355, Transactions_History!$C$6:$C$1355, "Acquire", Transactions_History!$I$6:$I$1355, Portfolio_History!$F65, Transactions_History!$H$6:$H$1355, "&lt;="&amp;YEAR(Portfolio_History!R$1))-
SUMIFS(Transactions_History!$G$6:$G$1355, Transactions_History!$C$6:$C$1355, "Redeem", Transactions_History!$I$6:$I$1355, Portfolio_History!$F65, Transactions_History!$H$6:$H$1355, "&lt;="&amp;YEAR(Portfolio_History!R$1))</f>
        <v>0</v>
      </c>
      <c r="S65" s="4">
        <f>SUMIFS(Transactions_History!$G$6:$G$1355, Transactions_History!$C$6:$C$1355, "Acquire", Transactions_History!$I$6:$I$1355, Portfolio_History!$F65, Transactions_History!$H$6:$H$1355, "&lt;="&amp;YEAR(Portfolio_History!S$1))-
SUMIFS(Transactions_History!$G$6:$G$1355, Transactions_History!$C$6:$C$1355, "Redeem", Transactions_History!$I$6:$I$1355, Portfolio_History!$F65, Transactions_History!$H$6:$H$1355, "&lt;="&amp;YEAR(Portfolio_History!S$1))</f>
        <v>0</v>
      </c>
      <c r="T65" s="4">
        <f>SUMIFS(Transactions_History!$G$6:$G$1355, Transactions_History!$C$6:$C$1355, "Acquire", Transactions_History!$I$6:$I$1355, Portfolio_History!$F65, Transactions_History!$H$6:$H$1355, "&lt;="&amp;YEAR(Portfolio_History!T$1))-
SUMIFS(Transactions_History!$G$6:$G$1355, Transactions_History!$C$6:$C$1355, "Redeem", Transactions_History!$I$6:$I$1355, Portfolio_History!$F65, Transactions_History!$H$6:$H$1355, "&lt;="&amp;YEAR(Portfolio_History!T$1))</f>
        <v>0</v>
      </c>
      <c r="U65" s="4">
        <f>SUMIFS(Transactions_History!$G$6:$G$1355, Transactions_History!$C$6:$C$1355, "Acquire", Transactions_History!$I$6:$I$1355, Portfolio_History!$F65, Transactions_History!$H$6:$H$1355, "&lt;="&amp;YEAR(Portfolio_History!U$1))-
SUMIFS(Transactions_History!$G$6:$G$1355, Transactions_History!$C$6:$C$1355, "Redeem", Transactions_History!$I$6:$I$1355, Portfolio_History!$F65, Transactions_History!$H$6:$H$1355, "&lt;="&amp;YEAR(Portfolio_History!U$1))</f>
        <v>0</v>
      </c>
      <c r="V65" s="4">
        <f>SUMIFS(Transactions_History!$G$6:$G$1355, Transactions_History!$C$6:$C$1355, "Acquire", Transactions_History!$I$6:$I$1355, Portfolio_History!$F65, Transactions_History!$H$6:$H$1355, "&lt;="&amp;YEAR(Portfolio_History!V$1))-
SUMIFS(Transactions_History!$G$6:$G$1355, Transactions_History!$C$6:$C$1355, "Redeem", Transactions_History!$I$6:$I$1355, Portfolio_History!$F65, Transactions_History!$H$6:$H$1355, "&lt;="&amp;YEAR(Portfolio_History!V$1))</f>
        <v>0</v>
      </c>
      <c r="W65" s="4">
        <f>SUMIFS(Transactions_History!$G$6:$G$1355, Transactions_History!$C$6:$C$1355, "Acquire", Transactions_History!$I$6:$I$1355, Portfolio_History!$F65, Transactions_History!$H$6:$H$1355, "&lt;="&amp;YEAR(Portfolio_History!W$1))-
SUMIFS(Transactions_History!$G$6:$G$1355, Transactions_History!$C$6:$C$1355, "Redeem", Transactions_History!$I$6:$I$1355, Portfolio_History!$F65, Transactions_History!$H$6:$H$1355, "&lt;="&amp;YEAR(Portfolio_History!W$1))</f>
        <v>0</v>
      </c>
      <c r="X65" s="4">
        <f>SUMIFS(Transactions_History!$G$6:$G$1355, Transactions_History!$C$6:$C$1355, "Acquire", Transactions_History!$I$6:$I$1355, Portfolio_History!$F65, Transactions_History!$H$6:$H$1355, "&lt;="&amp;YEAR(Portfolio_History!X$1))-
SUMIFS(Transactions_History!$G$6:$G$1355, Transactions_History!$C$6:$C$1355, "Redeem", Transactions_History!$I$6:$I$1355, Portfolio_History!$F65, Transactions_History!$H$6:$H$1355, "&lt;="&amp;YEAR(Portfolio_History!X$1))</f>
        <v>0</v>
      </c>
      <c r="Y65" s="4">
        <f>SUMIFS(Transactions_History!$G$6:$G$1355, Transactions_History!$C$6:$C$1355, "Acquire", Transactions_History!$I$6:$I$1355, Portfolio_History!$F65, Transactions_History!$H$6:$H$1355, "&lt;="&amp;YEAR(Portfolio_History!Y$1))-
SUMIFS(Transactions_History!$G$6:$G$1355, Transactions_History!$C$6:$C$1355, "Redeem", Transactions_History!$I$6:$I$1355, Portfolio_History!$F65, Transactions_History!$H$6:$H$1355, "&lt;="&amp;YEAR(Portfolio_History!Y$1))</f>
        <v>0</v>
      </c>
    </row>
    <row r="66" spans="1:25" x14ac:dyDescent="0.35">
      <c r="A66" s="172" t="s">
        <v>39</v>
      </c>
      <c r="B66" s="172">
        <v>5.125</v>
      </c>
      <c r="C66" s="172">
        <v>2021</v>
      </c>
      <c r="D66" s="173">
        <v>38869</v>
      </c>
      <c r="E66" s="63">
        <v>2021</v>
      </c>
      <c r="F66" s="170" t="str">
        <f t="shared" ref="F66:F129" si="2">_xlfn.TEXTJOIN("_", TRUE, A66, B66, C66)</f>
        <v>SI bonds_5.125_2021</v>
      </c>
      <c r="G66" s="4">
        <f>SUMIFS(Transactions_History!$G$6:$G$1355, Transactions_History!$C$6:$C$1355, "Acquire", Transactions_History!$I$6:$I$1355, Portfolio_History!$F66, Transactions_History!$H$6:$H$1355, "&lt;="&amp;YEAR(Portfolio_History!G$1))-
SUMIFS(Transactions_History!$G$6:$G$1355, Transactions_History!$C$6:$C$1355, "Redeem", Transactions_History!$I$6:$I$1355, Portfolio_History!$F66, Transactions_History!$H$6:$H$1355, "&lt;="&amp;YEAR(Portfolio_History!G$1))</f>
        <v>-131729867</v>
      </c>
      <c r="H66" s="4">
        <f>SUMIFS(Transactions_History!$G$6:$G$1355, Transactions_History!$C$6:$C$1355, "Acquire", Transactions_History!$I$6:$I$1355, Portfolio_History!$F66, Transactions_History!$H$6:$H$1355, "&lt;="&amp;YEAR(Portfolio_History!H$1))-
SUMIFS(Transactions_History!$G$6:$G$1355, Transactions_History!$C$6:$C$1355, "Redeem", Transactions_History!$I$6:$I$1355, Portfolio_History!$F66, Transactions_History!$H$6:$H$1355, "&lt;="&amp;YEAR(Portfolio_History!H$1))</f>
        <v>-131729867</v>
      </c>
      <c r="I66" s="4">
        <f>SUMIFS(Transactions_History!$G$6:$G$1355, Transactions_History!$C$6:$C$1355, "Acquire", Transactions_History!$I$6:$I$1355, Portfolio_History!$F66, Transactions_History!$H$6:$H$1355, "&lt;="&amp;YEAR(Portfolio_History!I$1))-
SUMIFS(Transactions_History!$G$6:$G$1355, Transactions_History!$C$6:$C$1355, "Redeem", Transactions_History!$I$6:$I$1355, Portfolio_History!$F66, Transactions_History!$H$6:$H$1355, "&lt;="&amp;YEAR(Portfolio_History!I$1))</f>
        <v>-13576398</v>
      </c>
      <c r="J66" s="4">
        <f>SUMIFS(Transactions_History!$G$6:$G$1355, Transactions_History!$C$6:$C$1355, "Acquire", Transactions_History!$I$6:$I$1355, Portfolio_History!$F66, Transactions_History!$H$6:$H$1355, "&lt;="&amp;YEAR(Portfolio_History!J$1))-
SUMIFS(Transactions_History!$G$6:$G$1355, Transactions_History!$C$6:$C$1355, "Redeem", Transactions_History!$I$6:$I$1355, Portfolio_History!$F66, Transactions_History!$H$6:$H$1355, "&lt;="&amp;YEAR(Portfolio_History!J$1))</f>
        <v>-13576398</v>
      </c>
      <c r="K66" s="4">
        <f>SUMIFS(Transactions_History!$G$6:$G$1355, Transactions_History!$C$6:$C$1355, "Acquire", Transactions_History!$I$6:$I$1355, Portfolio_History!$F66, Transactions_History!$H$6:$H$1355, "&lt;="&amp;YEAR(Portfolio_History!K$1))-
SUMIFS(Transactions_History!$G$6:$G$1355, Transactions_History!$C$6:$C$1355, "Redeem", Transactions_History!$I$6:$I$1355, Portfolio_History!$F66, Transactions_History!$H$6:$H$1355, "&lt;="&amp;YEAR(Portfolio_History!K$1))</f>
        <v>-13576398</v>
      </c>
      <c r="L66" s="4">
        <f>SUMIFS(Transactions_History!$G$6:$G$1355, Transactions_History!$C$6:$C$1355, "Acquire", Transactions_History!$I$6:$I$1355, Portfolio_History!$F66, Transactions_History!$H$6:$H$1355, "&lt;="&amp;YEAR(Portfolio_History!L$1))-
SUMIFS(Transactions_History!$G$6:$G$1355, Transactions_History!$C$6:$C$1355, "Redeem", Transactions_History!$I$6:$I$1355, Portfolio_History!$F66, Transactions_History!$H$6:$H$1355, "&lt;="&amp;YEAR(Portfolio_History!L$1))</f>
        <v>-13576398</v>
      </c>
      <c r="M66" s="4">
        <f>SUMIFS(Transactions_History!$G$6:$G$1355, Transactions_History!$C$6:$C$1355, "Acquire", Transactions_History!$I$6:$I$1355, Portfolio_History!$F66, Transactions_History!$H$6:$H$1355, "&lt;="&amp;YEAR(Portfolio_History!M$1))-
SUMIFS(Transactions_History!$G$6:$G$1355, Transactions_History!$C$6:$C$1355, "Redeem", Transactions_History!$I$6:$I$1355, Portfolio_History!$F66, Transactions_History!$H$6:$H$1355, "&lt;="&amp;YEAR(Portfolio_History!M$1))</f>
        <v>-13576398</v>
      </c>
      <c r="N66" s="4">
        <f>SUMIFS(Transactions_History!$G$6:$G$1355, Transactions_History!$C$6:$C$1355, "Acquire", Transactions_History!$I$6:$I$1355, Portfolio_History!$F66, Transactions_History!$H$6:$H$1355, "&lt;="&amp;YEAR(Portfolio_History!N$1))-
SUMIFS(Transactions_History!$G$6:$G$1355, Transactions_History!$C$6:$C$1355, "Redeem", Transactions_History!$I$6:$I$1355, Portfolio_History!$F66, Transactions_History!$H$6:$H$1355, "&lt;="&amp;YEAR(Portfolio_History!N$1))</f>
        <v>-13576398</v>
      </c>
      <c r="O66" s="4">
        <f>SUMIFS(Transactions_History!$G$6:$G$1355, Transactions_History!$C$6:$C$1355, "Acquire", Transactions_History!$I$6:$I$1355, Portfolio_History!$F66, Transactions_History!$H$6:$H$1355, "&lt;="&amp;YEAR(Portfolio_History!O$1))-
SUMIFS(Transactions_History!$G$6:$G$1355, Transactions_History!$C$6:$C$1355, "Redeem", Transactions_History!$I$6:$I$1355, Portfolio_History!$F66, Transactions_History!$H$6:$H$1355, "&lt;="&amp;YEAR(Portfolio_History!O$1))</f>
        <v>0</v>
      </c>
      <c r="P66" s="4">
        <f>SUMIFS(Transactions_History!$G$6:$G$1355, Transactions_History!$C$6:$C$1355, "Acquire", Transactions_History!$I$6:$I$1355, Portfolio_History!$F66, Transactions_History!$H$6:$H$1355, "&lt;="&amp;YEAR(Portfolio_History!P$1))-
SUMIFS(Transactions_History!$G$6:$G$1355, Transactions_History!$C$6:$C$1355, "Redeem", Transactions_History!$I$6:$I$1355, Portfolio_History!$F66, Transactions_History!$H$6:$H$1355, "&lt;="&amp;YEAR(Portfolio_History!P$1))</f>
        <v>0</v>
      </c>
      <c r="Q66" s="4">
        <f>SUMIFS(Transactions_History!$G$6:$G$1355, Transactions_History!$C$6:$C$1355, "Acquire", Transactions_History!$I$6:$I$1355, Portfolio_History!$F66, Transactions_History!$H$6:$H$1355, "&lt;="&amp;YEAR(Portfolio_History!Q$1))-
SUMIFS(Transactions_History!$G$6:$G$1355, Transactions_History!$C$6:$C$1355, "Redeem", Transactions_History!$I$6:$I$1355, Portfolio_History!$F66, Transactions_History!$H$6:$H$1355, "&lt;="&amp;YEAR(Portfolio_History!Q$1))</f>
        <v>0</v>
      </c>
      <c r="R66" s="4">
        <f>SUMIFS(Transactions_History!$G$6:$G$1355, Transactions_History!$C$6:$C$1355, "Acquire", Transactions_History!$I$6:$I$1355, Portfolio_History!$F66, Transactions_History!$H$6:$H$1355, "&lt;="&amp;YEAR(Portfolio_History!R$1))-
SUMIFS(Transactions_History!$G$6:$G$1355, Transactions_History!$C$6:$C$1355, "Redeem", Transactions_History!$I$6:$I$1355, Portfolio_History!$F66, Transactions_History!$H$6:$H$1355, "&lt;="&amp;YEAR(Portfolio_History!R$1))</f>
        <v>0</v>
      </c>
      <c r="S66" s="4">
        <f>SUMIFS(Transactions_History!$G$6:$G$1355, Transactions_History!$C$6:$C$1355, "Acquire", Transactions_History!$I$6:$I$1355, Portfolio_History!$F66, Transactions_History!$H$6:$H$1355, "&lt;="&amp;YEAR(Portfolio_History!S$1))-
SUMIFS(Transactions_History!$G$6:$G$1355, Transactions_History!$C$6:$C$1355, "Redeem", Transactions_History!$I$6:$I$1355, Portfolio_History!$F66, Transactions_History!$H$6:$H$1355, "&lt;="&amp;YEAR(Portfolio_History!S$1))</f>
        <v>0</v>
      </c>
      <c r="T66" s="4">
        <f>SUMIFS(Transactions_History!$G$6:$G$1355, Transactions_History!$C$6:$C$1355, "Acquire", Transactions_History!$I$6:$I$1355, Portfolio_History!$F66, Transactions_History!$H$6:$H$1355, "&lt;="&amp;YEAR(Portfolio_History!T$1))-
SUMIFS(Transactions_History!$G$6:$G$1355, Transactions_History!$C$6:$C$1355, "Redeem", Transactions_History!$I$6:$I$1355, Portfolio_History!$F66, Transactions_History!$H$6:$H$1355, "&lt;="&amp;YEAR(Portfolio_History!T$1))</f>
        <v>0</v>
      </c>
      <c r="U66" s="4">
        <f>SUMIFS(Transactions_History!$G$6:$G$1355, Transactions_History!$C$6:$C$1355, "Acquire", Transactions_History!$I$6:$I$1355, Portfolio_History!$F66, Transactions_History!$H$6:$H$1355, "&lt;="&amp;YEAR(Portfolio_History!U$1))-
SUMIFS(Transactions_History!$G$6:$G$1355, Transactions_History!$C$6:$C$1355, "Redeem", Transactions_History!$I$6:$I$1355, Portfolio_History!$F66, Transactions_History!$H$6:$H$1355, "&lt;="&amp;YEAR(Portfolio_History!U$1))</f>
        <v>0</v>
      </c>
      <c r="V66" s="4">
        <f>SUMIFS(Transactions_History!$G$6:$G$1355, Transactions_History!$C$6:$C$1355, "Acquire", Transactions_History!$I$6:$I$1355, Portfolio_History!$F66, Transactions_History!$H$6:$H$1355, "&lt;="&amp;YEAR(Portfolio_History!V$1))-
SUMIFS(Transactions_History!$G$6:$G$1355, Transactions_History!$C$6:$C$1355, "Redeem", Transactions_History!$I$6:$I$1355, Portfolio_History!$F66, Transactions_History!$H$6:$H$1355, "&lt;="&amp;YEAR(Portfolio_History!V$1))</f>
        <v>0</v>
      </c>
      <c r="W66" s="4">
        <f>SUMIFS(Transactions_History!$G$6:$G$1355, Transactions_History!$C$6:$C$1355, "Acquire", Transactions_History!$I$6:$I$1355, Portfolio_History!$F66, Transactions_History!$H$6:$H$1355, "&lt;="&amp;YEAR(Portfolio_History!W$1))-
SUMIFS(Transactions_History!$G$6:$G$1355, Transactions_History!$C$6:$C$1355, "Redeem", Transactions_History!$I$6:$I$1355, Portfolio_History!$F66, Transactions_History!$H$6:$H$1355, "&lt;="&amp;YEAR(Portfolio_History!W$1))</f>
        <v>0</v>
      </c>
      <c r="X66" s="4">
        <f>SUMIFS(Transactions_History!$G$6:$G$1355, Transactions_History!$C$6:$C$1355, "Acquire", Transactions_History!$I$6:$I$1355, Portfolio_History!$F66, Transactions_History!$H$6:$H$1355, "&lt;="&amp;YEAR(Portfolio_History!X$1))-
SUMIFS(Transactions_History!$G$6:$G$1355, Transactions_History!$C$6:$C$1355, "Redeem", Transactions_History!$I$6:$I$1355, Portfolio_History!$F66, Transactions_History!$H$6:$H$1355, "&lt;="&amp;YEAR(Portfolio_History!X$1))</f>
        <v>0</v>
      </c>
      <c r="Y66" s="4">
        <f>SUMIFS(Transactions_History!$G$6:$G$1355, Transactions_History!$C$6:$C$1355, "Acquire", Transactions_History!$I$6:$I$1355, Portfolio_History!$F66, Transactions_History!$H$6:$H$1355, "&lt;="&amp;YEAR(Portfolio_History!Y$1))-
SUMIFS(Transactions_History!$G$6:$G$1355, Transactions_History!$C$6:$C$1355, "Redeem", Transactions_History!$I$6:$I$1355, Portfolio_History!$F66, Transactions_History!$H$6:$H$1355, "&lt;="&amp;YEAR(Portfolio_History!Y$1))</f>
        <v>0</v>
      </c>
    </row>
    <row r="67" spans="1:25" x14ac:dyDescent="0.35">
      <c r="A67" s="172" t="s">
        <v>34</v>
      </c>
      <c r="B67" s="172">
        <v>1.5</v>
      </c>
      <c r="C67" s="172">
        <v>2021</v>
      </c>
      <c r="D67" s="173">
        <v>44348</v>
      </c>
      <c r="E67" s="63">
        <v>2021</v>
      </c>
      <c r="F67" s="170" t="str">
        <f t="shared" si="2"/>
        <v>SI certificates_1.5_2021</v>
      </c>
      <c r="G67" s="4">
        <f>SUMIFS(Transactions_History!$G$6:$G$1355, Transactions_History!$C$6:$C$1355, "Acquire", Transactions_History!$I$6:$I$1355, Portfolio_History!$F67, Transactions_History!$H$6:$H$1355, "&lt;="&amp;YEAR(Portfolio_History!G$1))-
SUMIFS(Transactions_History!$G$6:$G$1355, Transactions_History!$C$6:$C$1355, "Redeem", Transactions_History!$I$6:$I$1355, Portfolio_History!$F67, Transactions_History!$H$6:$H$1355, "&lt;="&amp;YEAR(Portfolio_History!G$1))</f>
        <v>0</v>
      </c>
      <c r="H67" s="4">
        <f>SUMIFS(Transactions_History!$G$6:$G$1355, Transactions_History!$C$6:$C$1355, "Acquire", Transactions_History!$I$6:$I$1355, Portfolio_History!$F67, Transactions_History!$H$6:$H$1355, "&lt;="&amp;YEAR(Portfolio_History!H$1))-
SUMIFS(Transactions_History!$G$6:$G$1355, Transactions_History!$C$6:$C$1355, "Redeem", Transactions_History!$I$6:$I$1355, Portfolio_History!$F67, Transactions_History!$H$6:$H$1355, "&lt;="&amp;YEAR(Portfolio_History!H$1))</f>
        <v>0</v>
      </c>
      <c r="I67" s="4">
        <f>SUMIFS(Transactions_History!$G$6:$G$1355, Transactions_History!$C$6:$C$1355, "Acquire", Transactions_History!$I$6:$I$1355, Portfolio_History!$F67, Transactions_History!$H$6:$H$1355, "&lt;="&amp;YEAR(Portfolio_History!I$1))-
SUMIFS(Transactions_History!$G$6:$G$1355, Transactions_History!$C$6:$C$1355, "Redeem", Transactions_History!$I$6:$I$1355, Portfolio_History!$F67, Transactions_History!$H$6:$H$1355, "&lt;="&amp;YEAR(Portfolio_History!I$1))</f>
        <v>0</v>
      </c>
      <c r="J67" s="4">
        <f>SUMIFS(Transactions_History!$G$6:$G$1355, Transactions_History!$C$6:$C$1355, "Acquire", Transactions_History!$I$6:$I$1355, Portfolio_History!$F67, Transactions_History!$H$6:$H$1355, "&lt;="&amp;YEAR(Portfolio_History!J$1))-
SUMIFS(Transactions_History!$G$6:$G$1355, Transactions_History!$C$6:$C$1355, "Redeem", Transactions_History!$I$6:$I$1355, Portfolio_History!$F67, Transactions_History!$H$6:$H$1355, "&lt;="&amp;YEAR(Portfolio_History!J$1))</f>
        <v>0</v>
      </c>
      <c r="K67" s="4">
        <f>SUMIFS(Transactions_History!$G$6:$G$1355, Transactions_History!$C$6:$C$1355, "Acquire", Transactions_History!$I$6:$I$1355, Portfolio_History!$F67, Transactions_History!$H$6:$H$1355, "&lt;="&amp;YEAR(Portfolio_History!K$1))-
SUMIFS(Transactions_History!$G$6:$G$1355, Transactions_History!$C$6:$C$1355, "Redeem", Transactions_History!$I$6:$I$1355, Portfolio_History!$F67, Transactions_History!$H$6:$H$1355, "&lt;="&amp;YEAR(Portfolio_History!K$1))</f>
        <v>0</v>
      </c>
      <c r="L67" s="4">
        <f>SUMIFS(Transactions_History!$G$6:$G$1355, Transactions_History!$C$6:$C$1355, "Acquire", Transactions_History!$I$6:$I$1355, Portfolio_History!$F67, Transactions_History!$H$6:$H$1355, "&lt;="&amp;YEAR(Portfolio_History!L$1))-
SUMIFS(Transactions_History!$G$6:$G$1355, Transactions_History!$C$6:$C$1355, "Redeem", Transactions_History!$I$6:$I$1355, Portfolio_History!$F67, Transactions_History!$H$6:$H$1355, "&lt;="&amp;YEAR(Portfolio_History!L$1))</f>
        <v>0</v>
      </c>
      <c r="M67" s="4">
        <f>SUMIFS(Transactions_History!$G$6:$G$1355, Transactions_History!$C$6:$C$1355, "Acquire", Transactions_History!$I$6:$I$1355, Portfolio_History!$F67, Transactions_History!$H$6:$H$1355, "&lt;="&amp;YEAR(Portfolio_History!M$1))-
SUMIFS(Transactions_History!$G$6:$G$1355, Transactions_History!$C$6:$C$1355, "Redeem", Transactions_History!$I$6:$I$1355, Portfolio_History!$F67, Transactions_History!$H$6:$H$1355, "&lt;="&amp;YEAR(Portfolio_History!M$1))</f>
        <v>0</v>
      </c>
      <c r="N67" s="4">
        <f>SUMIFS(Transactions_History!$G$6:$G$1355, Transactions_History!$C$6:$C$1355, "Acquire", Transactions_History!$I$6:$I$1355, Portfolio_History!$F67, Transactions_History!$H$6:$H$1355, "&lt;="&amp;YEAR(Portfolio_History!N$1))-
SUMIFS(Transactions_History!$G$6:$G$1355, Transactions_History!$C$6:$C$1355, "Redeem", Transactions_History!$I$6:$I$1355, Portfolio_History!$F67, Transactions_History!$H$6:$H$1355, "&lt;="&amp;YEAR(Portfolio_History!N$1))</f>
        <v>0</v>
      </c>
      <c r="O67" s="4">
        <f>SUMIFS(Transactions_History!$G$6:$G$1355, Transactions_History!$C$6:$C$1355, "Acquire", Transactions_History!$I$6:$I$1355, Portfolio_History!$F67, Transactions_History!$H$6:$H$1355, "&lt;="&amp;YEAR(Portfolio_History!O$1))-
SUMIFS(Transactions_History!$G$6:$G$1355, Transactions_History!$C$6:$C$1355, "Redeem", Transactions_History!$I$6:$I$1355, Portfolio_History!$F67, Transactions_History!$H$6:$H$1355, "&lt;="&amp;YEAR(Portfolio_History!O$1))</f>
        <v>0</v>
      </c>
      <c r="P67" s="4">
        <f>SUMIFS(Transactions_History!$G$6:$G$1355, Transactions_History!$C$6:$C$1355, "Acquire", Transactions_History!$I$6:$I$1355, Portfolio_History!$F67, Transactions_History!$H$6:$H$1355, "&lt;="&amp;YEAR(Portfolio_History!P$1))-
SUMIFS(Transactions_History!$G$6:$G$1355, Transactions_History!$C$6:$C$1355, "Redeem", Transactions_History!$I$6:$I$1355, Portfolio_History!$F67, Transactions_History!$H$6:$H$1355, "&lt;="&amp;YEAR(Portfolio_History!P$1))</f>
        <v>0</v>
      </c>
      <c r="Q67" s="4">
        <f>SUMIFS(Transactions_History!$G$6:$G$1355, Transactions_History!$C$6:$C$1355, "Acquire", Transactions_History!$I$6:$I$1355, Portfolio_History!$F67, Transactions_History!$H$6:$H$1355, "&lt;="&amp;YEAR(Portfolio_History!Q$1))-
SUMIFS(Transactions_History!$G$6:$G$1355, Transactions_History!$C$6:$C$1355, "Redeem", Transactions_History!$I$6:$I$1355, Portfolio_History!$F67, Transactions_History!$H$6:$H$1355, "&lt;="&amp;YEAR(Portfolio_History!Q$1))</f>
        <v>0</v>
      </c>
      <c r="R67" s="4">
        <f>SUMIFS(Transactions_History!$G$6:$G$1355, Transactions_History!$C$6:$C$1355, "Acquire", Transactions_History!$I$6:$I$1355, Portfolio_History!$F67, Transactions_History!$H$6:$H$1355, "&lt;="&amp;YEAR(Portfolio_History!R$1))-
SUMIFS(Transactions_History!$G$6:$G$1355, Transactions_History!$C$6:$C$1355, "Redeem", Transactions_History!$I$6:$I$1355, Portfolio_History!$F67, Transactions_History!$H$6:$H$1355, "&lt;="&amp;YEAR(Portfolio_History!R$1))</f>
        <v>0</v>
      </c>
      <c r="S67" s="4">
        <f>SUMIFS(Transactions_History!$G$6:$G$1355, Transactions_History!$C$6:$C$1355, "Acquire", Transactions_History!$I$6:$I$1355, Portfolio_History!$F67, Transactions_History!$H$6:$H$1355, "&lt;="&amp;YEAR(Portfolio_History!S$1))-
SUMIFS(Transactions_History!$G$6:$G$1355, Transactions_History!$C$6:$C$1355, "Redeem", Transactions_History!$I$6:$I$1355, Portfolio_History!$F67, Transactions_History!$H$6:$H$1355, "&lt;="&amp;YEAR(Portfolio_History!S$1))</f>
        <v>0</v>
      </c>
      <c r="T67" s="4">
        <f>SUMIFS(Transactions_History!$G$6:$G$1355, Transactions_History!$C$6:$C$1355, "Acquire", Transactions_History!$I$6:$I$1355, Portfolio_History!$F67, Transactions_History!$H$6:$H$1355, "&lt;="&amp;YEAR(Portfolio_History!T$1))-
SUMIFS(Transactions_History!$G$6:$G$1355, Transactions_History!$C$6:$C$1355, "Redeem", Transactions_History!$I$6:$I$1355, Portfolio_History!$F67, Transactions_History!$H$6:$H$1355, "&lt;="&amp;YEAR(Portfolio_History!T$1))</f>
        <v>0</v>
      </c>
      <c r="U67" s="4">
        <f>SUMIFS(Transactions_History!$G$6:$G$1355, Transactions_History!$C$6:$C$1355, "Acquire", Transactions_History!$I$6:$I$1355, Portfolio_History!$F67, Transactions_History!$H$6:$H$1355, "&lt;="&amp;YEAR(Portfolio_History!U$1))-
SUMIFS(Transactions_History!$G$6:$G$1355, Transactions_History!$C$6:$C$1355, "Redeem", Transactions_History!$I$6:$I$1355, Portfolio_History!$F67, Transactions_History!$H$6:$H$1355, "&lt;="&amp;YEAR(Portfolio_History!U$1))</f>
        <v>0</v>
      </c>
      <c r="V67" s="4">
        <f>SUMIFS(Transactions_History!$G$6:$G$1355, Transactions_History!$C$6:$C$1355, "Acquire", Transactions_History!$I$6:$I$1355, Portfolio_History!$F67, Transactions_History!$H$6:$H$1355, "&lt;="&amp;YEAR(Portfolio_History!V$1))-
SUMIFS(Transactions_History!$G$6:$G$1355, Transactions_History!$C$6:$C$1355, "Redeem", Transactions_History!$I$6:$I$1355, Portfolio_History!$F67, Transactions_History!$H$6:$H$1355, "&lt;="&amp;YEAR(Portfolio_History!V$1))</f>
        <v>0</v>
      </c>
      <c r="W67" s="4">
        <f>SUMIFS(Transactions_History!$G$6:$G$1355, Transactions_History!$C$6:$C$1355, "Acquire", Transactions_History!$I$6:$I$1355, Portfolio_History!$F67, Transactions_History!$H$6:$H$1355, "&lt;="&amp;YEAR(Portfolio_History!W$1))-
SUMIFS(Transactions_History!$G$6:$G$1355, Transactions_History!$C$6:$C$1355, "Redeem", Transactions_History!$I$6:$I$1355, Portfolio_History!$F67, Transactions_History!$H$6:$H$1355, "&lt;="&amp;YEAR(Portfolio_History!W$1))</f>
        <v>0</v>
      </c>
      <c r="X67" s="4">
        <f>SUMIFS(Transactions_History!$G$6:$G$1355, Transactions_History!$C$6:$C$1355, "Acquire", Transactions_History!$I$6:$I$1355, Portfolio_History!$F67, Transactions_History!$H$6:$H$1355, "&lt;="&amp;YEAR(Portfolio_History!X$1))-
SUMIFS(Transactions_History!$G$6:$G$1355, Transactions_History!$C$6:$C$1355, "Redeem", Transactions_History!$I$6:$I$1355, Portfolio_History!$F67, Transactions_History!$H$6:$H$1355, "&lt;="&amp;YEAR(Portfolio_History!X$1))</f>
        <v>0</v>
      </c>
      <c r="Y67" s="4">
        <f>SUMIFS(Transactions_History!$G$6:$G$1355, Transactions_History!$C$6:$C$1355, "Acquire", Transactions_History!$I$6:$I$1355, Portfolio_History!$F67, Transactions_History!$H$6:$H$1355, "&lt;="&amp;YEAR(Portfolio_History!Y$1))-
SUMIFS(Transactions_History!$G$6:$G$1355, Transactions_History!$C$6:$C$1355, "Redeem", Transactions_History!$I$6:$I$1355, Portfolio_History!$F67, Transactions_History!$H$6:$H$1355, "&lt;="&amp;YEAR(Portfolio_History!Y$1))</f>
        <v>0</v>
      </c>
    </row>
    <row r="68" spans="1:25" x14ac:dyDescent="0.35">
      <c r="A68" s="172" t="s">
        <v>39</v>
      </c>
      <c r="B68" s="172">
        <v>0.75</v>
      </c>
      <c r="C68" s="172">
        <v>2022</v>
      </c>
      <c r="D68" s="173">
        <v>43983</v>
      </c>
      <c r="E68" s="63">
        <v>2021</v>
      </c>
      <c r="F68" s="170" t="str">
        <f t="shared" si="2"/>
        <v>SI bonds_0.75_2022</v>
      </c>
      <c r="G68" s="4">
        <f>SUMIFS(Transactions_History!$G$6:$G$1355, Transactions_History!$C$6:$C$1355, "Acquire", Transactions_History!$I$6:$I$1355, Portfolio_History!$F68, Transactions_History!$H$6:$H$1355, "&lt;="&amp;YEAR(Portfolio_History!G$1))-
SUMIFS(Transactions_History!$G$6:$G$1355, Transactions_History!$C$6:$C$1355, "Redeem", Transactions_History!$I$6:$I$1355, Portfolio_History!$F68, Transactions_History!$H$6:$H$1355, "&lt;="&amp;YEAR(Portfolio_History!G$1))</f>
        <v>0</v>
      </c>
      <c r="H68" s="4">
        <f>SUMIFS(Transactions_History!$G$6:$G$1355, Transactions_History!$C$6:$C$1355, "Acquire", Transactions_History!$I$6:$I$1355, Portfolio_History!$F68, Transactions_History!$H$6:$H$1355, "&lt;="&amp;YEAR(Portfolio_History!H$1))-
SUMIFS(Transactions_History!$G$6:$G$1355, Transactions_History!$C$6:$C$1355, "Redeem", Transactions_History!$I$6:$I$1355, Portfolio_History!$F68, Transactions_History!$H$6:$H$1355, "&lt;="&amp;YEAR(Portfolio_History!H$1))</f>
        <v>0</v>
      </c>
      <c r="I68" s="4">
        <f>SUMIFS(Transactions_History!$G$6:$G$1355, Transactions_History!$C$6:$C$1355, "Acquire", Transactions_History!$I$6:$I$1355, Portfolio_History!$F68, Transactions_History!$H$6:$H$1355, "&lt;="&amp;YEAR(Portfolio_History!I$1))-
SUMIFS(Transactions_History!$G$6:$G$1355, Transactions_History!$C$6:$C$1355, "Redeem", Transactions_History!$I$6:$I$1355, Portfolio_History!$F68, Transactions_History!$H$6:$H$1355, "&lt;="&amp;YEAR(Portfolio_History!I$1))</f>
        <v>14931408</v>
      </c>
      <c r="J68" s="4">
        <f>SUMIFS(Transactions_History!$G$6:$G$1355, Transactions_History!$C$6:$C$1355, "Acquire", Transactions_History!$I$6:$I$1355, Portfolio_History!$F68, Transactions_History!$H$6:$H$1355, "&lt;="&amp;YEAR(Portfolio_History!J$1))-
SUMIFS(Transactions_History!$G$6:$G$1355, Transactions_History!$C$6:$C$1355, "Redeem", Transactions_History!$I$6:$I$1355, Portfolio_History!$F68, Transactions_History!$H$6:$H$1355, "&lt;="&amp;YEAR(Portfolio_History!J$1))</f>
        <v>0</v>
      </c>
      <c r="K68" s="4">
        <f>SUMIFS(Transactions_History!$G$6:$G$1355, Transactions_History!$C$6:$C$1355, "Acquire", Transactions_History!$I$6:$I$1355, Portfolio_History!$F68, Transactions_History!$H$6:$H$1355, "&lt;="&amp;YEAR(Portfolio_History!K$1))-
SUMIFS(Transactions_History!$G$6:$G$1355, Transactions_History!$C$6:$C$1355, "Redeem", Transactions_History!$I$6:$I$1355, Portfolio_History!$F68, Transactions_History!$H$6:$H$1355, "&lt;="&amp;YEAR(Portfolio_History!K$1))</f>
        <v>0</v>
      </c>
      <c r="L68" s="4">
        <f>SUMIFS(Transactions_History!$G$6:$G$1355, Transactions_History!$C$6:$C$1355, "Acquire", Transactions_History!$I$6:$I$1355, Portfolio_History!$F68, Transactions_History!$H$6:$H$1355, "&lt;="&amp;YEAR(Portfolio_History!L$1))-
SUMIFS(Transactions_History!$G$6:$G$1355, Transactions_History!$C$6:$C$1355, "Redeem", Transactions_History!$I$6:$I$1355, Portfolio_History!$F68, Transactions_History!$H$6:$H$1355, "&lt;="&amp;YEAR(Portfolio_History!L$1))</f>
        <v>0</v>
      </c>
      <c r="M68" s="4">
        <f>SUMIFS(Transactions_History!$G$6:$G$1355, Transactions_History!$C$6:$C$1355, "Acquire", Transactions_History!$I$6:$I$1355, Portfolio_History!$F68, Transactions_History!$H$6:$H$1355, "&lt;="&amp;YEAR(Portfolio_History!M$1))-
SUMIFS(Transactions_History!$G$6:$G$1355, Transactions_History!$C$6:$C$1355, "Redeem", Transactions_History!$I$6:$I$1355, Portfolio_History!$F68, Transactions_History!$H$6:$H$1355, "&lt;="&amp;YEAR(Portfolio_History!M$1))</f>
        <v>0</v>
      </c>
      <c r="N68" s="4">
        <f>SUMIFS(Transactions_History!$G$6:$G$1355, Transactions_History!$C$6:$C$1355, "Acquire", Transactions_History!$I$6:$I$1355, Portfolio_History!$F68, Transactions_History!$H$6:$H$1355, "&lt;="&amp;YEAR(Portfolio_History!N$1))-
SUMIFS(Transactions_History!$G$6:$G$1355, Transactions_History!$C$6:$C$1355, "Redeem", Transactions_History!$I$6:$I$1355, Portfolio_History!$F68, Transactions_History!$H$6:$H$1355, "&lt;="&amp;YEAR(Portfolio_History!N$1))</f>
        <v>0</v>
      </c>
      <c r="O68" s="4">
        <f>SUMIFS(Transactions_History!$G$6:$G$1355, Transactions_History!$C$6:$C$1355, "Acquire", Transactions_History!$I$6:$I$1355, Portfolio_History!$F68, Transactions_History!$H$6:$H$1355, "&lt;="&amp;YEAR(Portfolio_History!O$1))-
SUMIFS(Transactions_History!$G$6:$G$1355, Transactions_History!$C$6:$C$1355, "Redeem", Transactions_History!$I$6:$I$1355, Portfolio_History!$F68, Transactions_History!$H$6:$H$1355, "&lt;="&amp;YEAR(Portfolio_History!O$1))</f>
        <v>0</v>
      </c>
      <c r="P68" s="4">
        <f>SUMIFS(Transactions_History!$G$6:$G$1355, Transactions_History!$C$6:$C$1355, "Acquire", Transactions_History!$I$6:$I$1355, Portfolio_History!$F68, Transactions_History!$H$6:$H$1355, "&lt;="&amp;YEAR(Portfolio_History!P$1))-
SUMIFS(Transactions_History!$G$6:$G$1355, Transactions_History!$C$6:$C$1355, "Redeem", Transactions_History!$I$6:$I$1355, Portfolio_History!$F68, Transactions_History!$H$6:$H$1355, "&lt;="&amp;YEAR(Portfolio_History!P$1))</f>
        <v>0</v>
      </c>
      <c r="Q68" s="4">
        <f>SUMIFS(Transactions_History!$G$6:$G$1355, Transactions_History!$C$6:$C$1355, "Acquire", Transactions_History!$I$6:$I$1355, Portfolio_History!$F68, Transactions_History!$H$6:$H$1355, "&lt;="&amp;YEAR(Portfolio_History!Q$1))-
SUMIFS(Transactions_History!$G$6:$G$1355, Transactions_History!$C$6:$C$1355, "Redeem", Transactions_History!$I$6:$I$1355, Portfolio_History!$F68, Transactions_History!$H$6:$H$1355, "&lt;="&amp;YEAR(Portfolio_History!Q$1))</f>
        <v>0</v>
      </c>
      <c r="R68" s="4">
        <f>SUMIFS(Transactions_History!$G$6:$G$1355, Transactions_History!$C$6:$C$1355, "Acquire", Transactions_History!$I$6:$I$1355, Portfolio_History!$F68, Transactions_History!$H$6:$H$1355, "&lt;="&amp;YEAR(Portfolio_History!R$1))-
SUMIFS(Transactions_History!$G$6:$G$1355, Transactions_History!$C$6:$C$1355, "Redeem", Transactions_History!$I$6:$I$1355, Portfolio_History!$F68, Transactions_History!$H$6:$H$1355, "&lt;="&amp;YEAR(Portfolio_History!R$1))</f>
        <v>0</v>
      </c>
      <c r="S68" s="4">
        <f>SUMIFS(Transactions_History!$G$6:$G$1355, Transactions_History!$C$6:$C$1355, "Acquire", Transactions_History!$I$6:$I$1355, Portfolio_History!$F68, Transactions_History!$H$6:$H$1355, "&lt;="&amp;YEAR(Portfolio_History!S$1))-
SUMIFS(Transactions_History!$G$6:$G$1355, Transactions_History!$C$6:$C$1355, "Redeem", Transactions_History!$I$6:$I$1355, Portfolio_History!$F68, Transactions_History!$H$6:$H$1355, "&lt;="&amp;YEAR(Portfolio_History!S$1))</f>
        <v>0</v>
      </c>
      <c r="T68" s="4">
        <f>SUMIFS(Transactions_History!$G$6:$G$1355, Transactions_History!$C$6:$C$1355, "Acquire", Transactions_History!$I$6:$I$1355, Portfolio_History!$F68, Transactions_History!$H$6:$H$1355, "&lt;="&amp;YEAR(Portfolio_History!T$1))-
SUMIFS(Transactions_History!$G$6:$G$1355, Transactions_History!$C$6:$C$1355, "Redeem", Transactions_History!$I$6:$I$1355, Portfolio_History!$F68, Transactions_History!$H$6:$H$1355, "&lt;="&amp;YEAR(Portfolio_History!T$1))</f>
        <v>0</v>
      </c>
      <c r="U68" s="4">
        <f>SUMIFS(Transactions_History!$G$6:$G$1355, Transactions_History!$C$6:$C$1355, "Acquire", Transactions_History!$I$6:$I$1355, Portfolio_History!$F68, Transactions_History!$H$6:$H$1355, "&lt;="&amp;YEAR(Portfolio_History!U$1))-
SUMIFS(Transactions_History!$G$6:$G$1355, Transactions_History!$C$6:$C$1355, "Redeem", Transactions_History!$I$6:$I$1355, Portfolio_History!$F68, Transactions_History!$H$6:$H$1355, "&lt;="&amp;YEAR(Portfolio_History!U$1))</f>
        <v>0</v>
      </c>
      <c r="V68" s="4">
        <f>SUMIFS(Transactions_History!$G$6:$G$1355, Transactions_History!$C$6:$C$1355, "Acquire", Transactions_History!$I$6:$I$1355, Portfolio_History!$F68, Transactions_History!$H$6:$H$1355, "&lt;="&amp;YEAR(Portfolio_History!V$1))-
SUMIFS(Transactions_History!$G$6:$G$1355, Transactions_History!$C$6:$C$1355, "Redeem", Transactions_History!$I$6:$I$1355, Portfolio_History!$F68, Transactions_History!$H$6:$H$1355, "&lt;="&amp;YEAR(Portfolio_History!V$1))</f>
        <v>0</v>
      </c>
      <c r="W68" s="4">
        <f>SUMIFS(Transactions_History!$G$6:$G$1355, Transactions_History!$C$6:$C$1355, "Acquire", Transactions_History!$I$6:$I$1355, Portfolio_History!$F68, Transactions_History!$H$6:$H$1355, "&lt;="&amp;YEAR(Portfolio_History!W$1))-
SUMIFS(Transactions_History!$G$6:$G$1355, Transactions_History!$C$6:$C$1355, "Redeem", Transactions_History!$I$6:$I$1355, Portfolio_History!$F68, Transactions_History!$H$6:$H$1355, "&lt;="&amp;YEAR(Portfolio_History!W$1))</f>
        <v>0</v>
      </c>
      <c r="X68" s="4">
        <f>SUMIFS(Transactions_History!$G$6:$G$1355, Transactions_History!$C$6:$C$1355, "Acquire", Transactions_History!$I$6:$I$1355, Portfolio_History!$F68, Transactions_History!$H$6:$H$1355, "&lt;="&amp;YEAR(Portfolio_History!X$1))-
SUMIFS(Transactions_History!$G$6:$G$1355, Transactions_History!$C$6:$C$1355, "Redeem", Transactions_History!$I$6:$I$1355, Portfolio_History!$F68, Transactions_History!$H$6:$H$1355, "&lt;="&amp;YEAR(Portfolio_History!X$1))</f>
        <v>0</v>
      </c>
      <c r="Y68" s="4">
        <f>SUMIFS(Transactions_History!$G$6:$G$1355, Transactions_History!$C$6:$C$1355, "Acquire", Transactions_History!$I$6:$I$1355, Portfolio_History!$F68, Transactions_History!$H$6:$H$1355, "&lt;="&amp;YEAR(Portfolio_History!Y$1))-
SUMIFS(Transactions_History!$G$6:$G$1355, Transactions_History!$C$6:$C$1355, "Redeem", Transactions_History!$I$6:$I$1355, Portfolio_History!$F68, Transactions_History!$H$6:$H$1355, "&lt;="&amp;YEAR(Portfolio_History!Y$1))</f>
        <v>0</v>
      </c>
    </row>
    <row r="69" spans="1:25" x14ac:dyDescent="0.35">
      <c r="A69" s="172" t="s">
        <v>39</v>
      </c>
      <c r="B69" s="172">
        <v>1.375</v>
      </c>
      <c r="C69" s="172">
        <v>2022</v>
      </c>
      <c r="D69" s="173">
        <v>41061</v>
      </c>
      <c r="E69" s="63">
        <v>2021</v>
      </c>
      <c r="F69" s="170" t="str">
        <f t="shared" si="2"/>
        <v>SI bonds_1.375_2022</v>
      </c>
      <c r="G69" s="4">
        <f>SUMIFS(Transactions_History!$G$6:$G$1355, Transactions_History!$C$6:$C$1355, "Acquire", Transactions_History!$I$6:$I$1355, Portfolio_History!$F69, Transactions_History!$H$6:$H$1355, "&lt;="&amp;YEAR(Portfolio_History!G$1))-
SUMIFS(Transactions_History!$G$6:$G$1355, Transactions_History!$C$6:$C$1355, "Redeem", Transactions_History!$I$6:$I$1355, Portfolio_History!$F69, Transactions_History!$H$6:$H$1355, "&lt;="&amp;YEAR(Portfolio_History!G$1))</f>
        <v>0</v>
      </c>
      <c r="H69" s="4">
        <f>SUMIFS(Transactions_History!$G$6:$G$1355, Transactions_History!$C$6:$C$1355, "Acquire", Transactions_History!$I$6:$I$1355, Portfolio_History!$F69, Transactions_History!$H$6:$H$1355, "&lt;="&amp;YEAR(Portfolio_History!H$1))-
SUMIFS(Transactions_History!$G$6:$G$1355, Transactions_History!$C$6:$C$1355, "Redeem", Transactions_History!$I$6:$I$1355, Portfolio_History!$F69, Transactions_History!$H$6:$H$1355, "&lt;="&amp;YEAR(Portfolio_History!H$1))</f>
        <v>0</v>
      </c>
      <c r="I69" s="4">
        <f>SUMIFS(Transactions_History!$G$6:$G$1355, Transactions_History!$C$6:$C$1355, "Acquire", Transactions_History!$I$6:$I$1355, Portfolio_History!$F69, Transactions_History!$H$6:$H$1355, "&lt;="&amp;YEAR(Portfolio_History!I$1))-
SUMIFS(Transactions_History!$G$6:$G$1355, Transactions_History!$C$6:$C$1355, "Redeem", Transactions_History!$I$6:$I$1355, Portfolio_History!$F69, Transactions_History!$H$6:$H$1355, "&lt;="&amp;YEAR(Portfolio_History!I$1))</f>
        <v>6693020</v>
      </c>
      <c r="J69" s="4">
        <f>SUMIFS(Transactions_History!$G$6:$G$1355, Transactions_History!$C$6:$C$1355, "Acquire", Transactions_History!$I$6:$I$1355, Portfolio_History!$F69, Transactions_History!$H$6:$H$1355, "&lt;="&amp;YEAR(Portfolio_History!J$1))-
SUMIFS(Transactions_History!$G$6:$G$1355, Transactions_History!$C$6:$C$1355, "Redeem", Transactions_History!$I$6:$I$1355, Portfolio_History!$F69, Transactions_History!$H$6:$H$1355, "&lt;="&amp;YEAR(Portfolio_History!J$1))</f>
        <v>6693020</v>
      </c>
      <c r="K69" s="4">
        <f>SUMIFS(Transactions_History!$G$6:$G$1355, Transactions_History!$C$6:$C$1355, "Acquire", Transactions_History!$I$6:$I$1355, Portfolio_History!$F69, Transactions_History!$H$6:$H$1355, "&lt;="&amp;YEAR(Portfolio_History!K$1))-
SUMIFS(Transactions_History!$G$6:$G$1355, Transactions_History!$C$6:$C$1355, "Redeem", Transactions_History!$I$6:$I$1355, Portfolio_History!$F69, Transactions_History!$H$6:$H$1355, "&lt;="&amp;YEAR(Portfolio_History!K$1))</f>
        <v>6693020</v>
      </c>
      <c r="L69" s="4">
        <f>SUMIFS(Transactions_History!$G$6:$G$1355, Transactions_History!$C$6:$C$1355, "Acquire", Transactions_History!$I$6:$I$1355, Portfolio_History!$F69, Transactions_History!$H$6:$H$1355, "&lt;="&amp;YEAR(Portfolio_History!L$1))-
SUMIFS(Transactions_History!$G$6:$G$1355, Transactions_History!$C$6:$C$1355, "Redeem", Transactions_History!$I$6:$I$1355, Portfolio_History!$F69, Transactions_History!$H$6:$H$1355, "&lt;="&amp;YEAR(Portfolio_History!L$1))</f>
        <v>6693020</v>
      </c>
      <c r="M69" s="4">
        <f>SUMIFS(Transactions_History!$G$6:$G$1355, Transactions_History!$C$6:$C$1355, "Acquire", Transactions_History!$I$6:$I$1355, Portfolio_History!$F69, Transactions_History!$H$6:$H$1355, "&lt;="&amp;YEAR(Portfolio_History!M$1))-
SUMIFS(Transactions_History!$G$6:$G$1355, Transactions_History!$C$6:$C$1355, "Redeem", Transactions_History!$I$6:$I$1355, Portfolio_History!$F69, Transactions_History!$H$6:$H$1355, "&lt;="&amp;YEAR(Portfolio_History!M$1))</f>
        <v>6693020</v>
      </c>
      <c r="N69" s="4">
        <f>SUMIFS(Transactions_History!$G$6:$G$1355, Transactions_History!$C$6:$C$1355, "Acquire", Transactions_History!$I$6:$I$1355, Portfolio_History!$F69, Transactions_History!$H$6:$H$1355, "&lt;="&amp;YEAR(Portfolio_History!N$1))-
SUMIFS(Transactions_History!$G$6:$G$1355, Transactions_History!$C$6:$C$1355, "Redeem", Transactions_History!$I$6:$I$1355, Portfolio_History!$F69, Transactions_History!$H$6:$H$1355, "&lt;="&amp;YEAR(Portfolio_History!N$1))</f>
        <v>6693020</v>
      </c>
      <c r="O69" s="4">
        <f>SUMIFS(Transactions_History!$G$6:$G$1355, Transactions_History!$C$6:$C$1355, "Acquire", Transactions_History!$I$6:$I$1355, Portfolio_History!$F69, Transactions_History!$H$6:$H$1355, "&lt;="&amp;YEAR(Portfolio_History!O$1))-
SUMIFS(Transactions_History!$G$6:$G$1355, Transactions_History!$C$6:$C$1355, "Redeem", Transactions_History!$I$6:$I$1355, Portfolio_History!$F69, Transactions_History!$H$6:$H$1355, "&lt;="&amp;YEAR(Portfolio_History!O$1))</f>
        <v>6693020</v>
      </c>
      <c r="P69" s="4">
        <f>SUMIFS(Transactions_History!$G$6:$G$1355, Transactions_History!$C$6:$C$1355, "Acquire", Transactions_History!$I$6:$I$1355, Portfolio_History!$F69, Transactions_History!$H$6:$H$1355, "&lt;="&amp;YEAR(Portfolio_History!P$1))-
SUMIFS(Transactions_History!$G$6:$G$1355, Transactions_History!$C$6:$C$1355, "Redeem", Transactions_History!$I$6:$I$1355, Portfolio_History!$F69, Transactions_History!$H$6:$H$1355, "&lt;="&amp;YEAR(Portfolio_History!P$1))</f>
        <v>6693020</v>
      </c>
      <c r="Q69" s="4">
        <f>SUMIFS(Transactions_History!$G$6:$G$1355, Transactions_History!$C$6:$C$1355, "Acquire", Transactions_History!$I$6:$I$1355, Portfolio_History!$F69, Transactions_History!$H$6:$H$1355, "&lt;="&amp;YEAR(Portfolio_History!Q$1))-
SUMIFS(Transactions_History!$G$6:$G$1355, Transactions_History!$C$6:$C$1355, "Redeem", Transactions_History!$I$6:$I$1355, Portfolio_History!$F69, Transactions_History!$H$6:$H$1355, "&lt;="&amp;YEAR(Portfolio_History!Q$1))</f>
        <v>6693020</v>
      </c>
      <c r="R69" s="4">
        <f>SUMIFS(Transactions_History!$G$6:$G$1355, Transactions_History!$C$6:$C$1355, "Acquire", Transactions_History!$I$6:$I$1355, Portfolio_History!$F69, Transactions_History!$H$6:$H$1355, "&lt;="&amp;YEAR(Portfolio_History!R$1))-
SUMIFS(Transactions_History!$G$6:$G$1355, Transactions_History!$C$6:$C$1355, "Redeem", Transactions_History!$I$6:$I$1355, Portfolio_History!$F69, Transactions_History!$H$6:$H$1355, "&lt;="&amp;YEAR(Portfolio_History!R$1))</f>
        <v>0</v>
      </c>
      <c r="S69" s="4">
        <f>SUMIFS(Transactions_History!$G$6:$G$1355, Transactions_History!$C$6:$C$1355, "Acquire", Transactions_History!$I$6:$I$1355, Portfolio_History!$F69, Transactions_History!$H$6:$H$1355, "&lt;="&amp;YEAR(Portfolio_History!S$1))-
SUMIFS(Transactions_History!$G$6:$G$1355, Transactions_History!$C$6:$C$1355, "Redeem", Transactions_History!$I$6:$I$1355, Portfolio_History!$F69, Transactions_History!$H$6:$H$1355, "&lt;="&amp;YEAR(Portfolio_History!S$1))</f>
        <v>0</v>
      </c>
      <c r="T69" s="4">
        <f>SUMIFS(Transactions_History!$G$6:$G$1355, Transactions_History!$C$6:$C$1355, "Acquire", Transactions_History!$I$6:$I$1355, Portfolio_History!$F69, Transactions_History!$H$6:$H$1355, "&lt;="&amp;YEAR(Portfolio_History!T$1))-
SUMIFS(Transactions_History!$G$6:$G$1355, Transactions_History!$C$6:$C$1355, "Redeem", Transactions_History!$I$6:$I$1355, Portfolio_History!$F69, Transactions_History!$H$6:$H$1355, "&lt;="&amp;YEAR(Portfolio_History!T$1))</f>
        <v>0</v>
      </c>
      <c r="U69" s="4">
        <f>SUMIFS(Transactions_History!$G$6:$G$1355, Transactions_History!$C$6:$C$1355, "Acquire", Transactions_History!$I$6:$I$1355, Portfolio_History!$F69, Transactions_History!$H$6:$H$1355, "&lt;="&amp;YEAR(Portfolio_History!U$1))-
SUMIFS(Transactions_History!$G$6:$G$1355, Transactions_History!$C$6:$C$1355, "Redeem", Transactions_History!$I$6:$I$1355, Portfolio_History!$F69, Transactions_History!$H$6:$H$1355, "&lt;="&amp;YEAR(Portfolio_History!U$1))</f>
        <v>0</v>
      </c>
      <c r="V69" s="4">
        <f>SUMIFS(Transactions_History!$G$6:$G$1355, Transactions_History!$C$6:$C$1355, "Acquire", Transactions_History!$I$6:$I$1355, Portfolio_History!$F69, Transactions_History!$H$6:$H$1355, "&lt;="&amp;YEAR(Portfolio_History!V$1))-
SUMIFS(Transactions_History!$G$6:$G$1355, Transactions_History!$C$6:$C$1355, "Redeem", Transactions_History!$I$6:$I$1355, Portfolio_History!$F69, Transactions_History!$H$6:$H$1355, "&lt;="&amp;YEAR(Portfolio_History!V$1))</f>
        <v>0</v>
      </c>
      <c r="W69" s="4">
        <f>SUMIFS(Transactions_History!$G$6:$G$1355, Transactions_History!$C$6:$C$1355, "Acquire", Transactions_History!$I$6:$I$1355, Portfolio_History!$F69, Transactions_History!$H$6:$H$1355, "&lt;="&amp;YEAR(Portfolio_History!W$1))-
SUMIFS(Transactions_History!$G$6:$G$1355, Transactions_History!$C$6:$C$1355, "Redeem", Transactions_History!$I$6:$I$1355, Portfolio_History!$F69, Transactions_History!$H$6:$H$1355, "&lt;="&amp;YEAR(Portfolio_History!W$1))</f>
        <v>0</v>
      </c>
      <c r="X69" s="4">
        <f>SUMIFS(Transactions_History!$G$6:$G$1355, Transactions_History!$C$6:$C$1355, "Acquire", Transactions_History!$I$6:$I$1355, Portfolio_History!$F69, Transactions_History!$H$6:$H$1355, "&lt;="&amp;YEAR(Portfolio_History!X$1))-
SUMIFS(Transactions_History!$G$6:$G$1355, Transactions_History!$C$6:$C$1355, "Redeem", Transactions_History!$I$6:$I$1355, Portfolio_History!$F69, Transactions_History!$H$6:$H$1355, "&lt;="&amp;YEAR(Portfolio_History!X$1))</f>
        <v>0</v>
      </c>
      <c r="Y69" s="4">
        <f>SUMIFS(Transactions_History!$G$6:$G$1355, Transactions_History!$C$6:$C$1355, "Acquire", Transactions_History!$I$6:$I$1355, Portfolio_History!$F69, Transactions_History!$H$6:$H$1355, "&lt;="&amp;YEAR(Portfolio_History!Y$1))-
SUMIFS(Transactions_History!$G$6:$G$1355, Transactions_History!$C$6:$C$1355, "Redeem", Transactions_History!$I$6:$I$1355, Portfolio_History!$F69, Transactions_History!$H$6:$H$1355, "&lt;="&amp;YEAR(Portfolio_History!Y$1))</f>
        <v>0</v>
      </c>
    </row>
    <row r="70" spans="1:25" x14ac:dyDescent="0.35">
      <c r="A70" s="172" t="s">
        <v>39</v>
      </c>
      <c r="B70" s="172">
        <v>1.75</v>
      </c>
      <c r="C70" s="172">
        <v>2022</v>
      </c>
      <c r="D70" s="173">
        <v>41426</v>
      </c>
      <c r="E70" s="63">
        <v>2021</v>
      </c>
      <c r="F70" s="170" t="str">
        <f t="shared" si="2"/>
        <v>SI bonds_1.75_2022</v>
      </c>
      <c r="G70" s="4">
        <f>SUMIFS(Transactions_History!$G$6:$G$1355, Transactions_History!$C$6:$C$1355, "Acquire", Transactions_History!$I$6:$I$1355, Portfolio_History!$F70, Transactions_History!$H$6:$H$1355, "&lt;="&amp;YEAR(Portfolio_History!G$1))-
SUMIFS(Transactions_History!$G$6:$G$1355, Transactions_History!$C$6:$C$1355, "Redeem", Transactions_History!$I$6:$I$1355, Portfolio_History!$F70, Transactions_History!$H$6:$H$1355, "&lt;="&amp;YEAR(Portfolio_History!G$1))</f>
        <v>0</v>
      </c>
      <c r="H70" s="4">
        <f>SUMIFS(Transactions_History!$G$6:$G$1355, Transactions_History!$C$6:$C$1355, "Acquire", Transactions_History!$I$6:$I$1355, Portfolio_History!$F70, Transactions_History!$H$6:$H$1355, "&lt;="&amp;YEAR(Portfolio_History!H$1))-
SUMIFS(Transactions_History!$G$6:$G$1355, Transactions_History!$C$6:$C$1355, "Redeem", Transactions_History!$I$6:$I$1355, Portfolio_History!$F70, Transactions_History!$H$6:$H$1355, "&lt;="&amp;YEAR(Portfolio_History!H$1))</f>
        <v>0</v>
      </c>
      <c r="I70" s="4">
        <f>SUMIFS(Transactions_History!$G$6:$G$1355, Transactions_History!$C$6:$C$1355, "Acquire", Transactions_History!$I$6:$I$1355, Portfolio_History!$F70, Transactions_History!$H$6:$H$1355, "&lt;="&amp;YEAR(Portfolio_History!I$1))-
SUMIFS(Transactions_History!$G$6:$G$1355, Transactions_History!$C$6:$C$1355, "Redeem", Transactions_History!$I$6:$I$1355, Portfolio_History!$F70, Transactions_History!$H$6:$H$1355, "&lt;="&amp;YEAR(Portfolio_History!I$1))</f>
        <v>4908185</v>
      </c>
      <c r="J70" s="4">
        <f>SUMIFS(Transactions_History!$G$6:$G$1355, Transactions_History!$C$6:$C$1355, "Acquire", Transactions_History!$I$6:$I$1355, Portfolio_History!$F70, Transactions_History!$H$6:$H$1355, "&lt;="&amp;YEAR(Portfolio_History!J$1))-
SUMIFS(Transactions_History!$G$6:$G$1355, Transactions_History!$C$6:$C$1355, "Redeem", Transactions_History!$I$6:$I$1355, Portfolio_History!$F70, Transactions_History!$H$6:$H$1355, "&lt;="&amp;YEAR(Portfolio_History!J$1))</f>
        <v>4908185</v>
      </c>
      <c r="K70" s="4">
        <f>SUMIFS(Transactions_History!$G$6:$G$1355, Transactions_History!$C$6:$C$1355, "Acquire", Transactions_History!$I$6:$I$1355, Portfolio_History!$F70, Transactions_History!$H$6:$H$1355, "&lt;="&amp;YEAR(Portfolio_History!K$1))-
SUMIFS(Transactions_History!$G$6:$G$1355, Transactions_History!$C$6:$C$1355, "Redeem", Transactions_History!$I$6:$I$1355, Portfolio_History!$F70, Transactions_History!$H$6:$H$1355, "&lt;="&amp;YEAR(Portfolio_History!K$1))</f>
        <v>4908185</v>
      </c>
      <c r="L70" s="4">
        <f>SUMIFS(Transactions_History!$G$6:$G$1355, Transactions_History!$C$6:$C$1355, "Acquire", Transactions_History!$I$6:$I$1355, Portfolio_History!$F70, Transactions_History!$H$6:$H$1355, "&lt;="&amp;YEAR(Portfolio_History!L$1))-
SUMIFS(Transactions_History!$G$6:$G$1355, Transactions_History!$C$6:$C$1355, "Redeem", Transactions_History!$I$6:$I$1355, Portfolio_History!$F70, Transactions_History!$H$6:$H$1355, "&lt;="&amp;YEAR(Portfolio_History!L$1))</f>
        <v>4908185</v>
      </c>
      <c r="M70" s="4">
        <f>SUMIFS(Transactions_History!$G$6:$G$1355, Transactions_History!$C$6:$C$1355, "Acquire", Transactions_History!$I$6:$I$1355, Portfolio_History!$F70, Transactions_History!$H$6:$H$1355, "&lt;="&amp;YEAR(Portfolio_History!M$1))-
SUMIFS(Transactions_History!$G$6:$G$1355, Transactions_History!$C$6:$C$1355, "Redeem", Transactions_History!$I$6:$I$1355, Portfolio_History!$F70, Transactions_History!$H$6:$H$1355, "&lt;="&amp;YEAR(Portfolio_History!M$1))</f>
        <v>4908185</v>
      </c>
      <c r="N70" s="4">
        <f>SUMIFS(Transactions_History!$G$6:$G$1355, Transactions_History!$C$6:$C$1355, "Acquire", Transactions_History!$I$6:$I$1355, Portfolio_History!$F70, Transactions_History!$H$6:$H$1355, "&lt;="&amp;YEAR(Portfolio_History!N$1))-
SUMIFS(Transactions_History!$G$6:$G$1355, Transactions_History!$C$6:$C$1355, "Redeem", Transactions_History!$I$6:$I$1355, Portfolio_History!$F70, Transactions_History!$H$6:$H$1355, "&lt;="&amp;YEAR(Portfolio_History!N$1))</f>
        <v>4908185</v>
      </c>
      <c r="O70" s="4">
        <f>SUMIFS(Transactions_History!$G$6:$G$1355, Transactions_History!$C$6:$C$1355, "Acquire", Transactions_History!$I$6:$I$1355, Portfolio_History!$F70, Transactions_History!$H$6:$H$1355, "&lt;="&amp;YEAR(Portfolio_History!O$1))-
SUMIFS(Transactions_History!$G$6:$G$1355, Transactions_History!$C$6:$C$1355, "Redeem", Transactions_History!$I$6:$I$1355, Portfolio_History!$F70, Transactions_History!$H$6:$H$1355, "&lt;="&amp;YEAR(Portfolio_History!O$1))</f>
        <v>4908185</v>
      </c>
      <c r="P70" s="4">
        <f>SUMIFS(Transactions_History!$G$6:$G$1355, Transactions_History!$C$6:$C$1355, "Acquire", Transactions_History!$I$6:$I$1355, Portfolio_History!$F70, Transactions_History!$H$6:$H$1355, "&lt;="&amp;YEAR(Portfolio_History!P$1))-
SUMIFS(Transactions_History!$G$6:$G$1355, Transactions_History!$C$6:$C$1355, "Redeem", Transactions_History!$I$6:$I$1355, Portfolio_History!$F70, Transactions_History!$H$6:$H$1355, "&lt;="&amp;YEAR(Portfolio_History!P$1))</f>
        <v>4908185</v>
      </c>
      <c r="Q70" s="4">
        <f>SUMIFS(Transactions_History!$G$6:$G$1355, Transactions_History!$C$6:$C$1355, "Acquire", Transactions_History!$I$6:$I$1355, Portfolio_History!$F70, Transactions_History!$H$6:$H$1355, "&lt;="&amp;YEAR(Portfolio_History!Q$1))-
SUMIFS(Transactions_History!$G$6:$G$1355, Transactions_History!$C$6:$C$1355, "Redeem", Transactions_History!$I$6:$I$1355, Portfolio_History!$F70, Transactions_History!$H$6:$H$1355, "&lt;="&amp;YEAR(Portfolio_History!Q$1))</f>
        <v>0</v>
      </c>
      <c r="R70" s="4">
        <f>SUMIFS(Transactions_History!$G$6:$G$1355, Transactions_History!$C$6:$C$1355, "Acquire", Transactions_History!$I$6:$I$1355, Portfolio_History!$F70, Transactions_History!$H$6:$H$1355, "&lt;="&amp;YEAR(Portfolio_History!R$1))-
SUMIFS(Transactions_History!$G$6:$G$1355, Transactions_History!$C$6:$C$1355, "Redeem", Transactions_History!$I$6:$I$1355, Portfolio_History!$F70, Transactions_History!$H$6:$H$1355, "&lt;="&amp;YEAR(Portfolio_History!R$1))</f>
        <v>0</v>
      </c>
      <c r="S70" s="4">
        <f>SUMIFS(Transactions_History!$G$6:$G$1355, Transactions_History!$C$6:$C$1355, "Acquire", Transactions_History!$I$6:$I$1355, Portfolio_History!$F70, Transactions_History!$H$6:$H$1355, "&lt;="&amp;YEAR(Portfolio_History!S$1))-
SUMIFS(Transactions_History!$G$6:$G$1355, Transactions_History!$C$6:$C$1355, "Redeem", Transactions_History!$I$6:$I$1355, Portfolio_History!$F70, Transactions_History!$H$6:$H$1355, "&lt;="&amp;YEAR(Portfolio_History!S$1))</f>
        <v>0</v>
      </c>
      <c r="T70" s="4">
        <f>SUMIFS(Transactions_History!$G$6:$G$1355, Transactions_History!$C$6:$C$1355, "Acquire", Transactions_History!$I$6:$I$1355, Portfolio_History!$F70, Transactions_History!$H$6:$H$1355, "&lt;="&amp;YEAR(Portfolio_History!T$1))-
SUMIFS(Transactions_History!$G$6:$G$1355, Transactions_History!$C$6:$C$1355, "Redeem", Transactions_History!$I$6:$I$1355, Portfolio_History!$F70, Transactions_History!$H$6:$H$1355, "&lt;="&amp;YEAR(Portfolio_History!T$1))</f>
        <v>0</v>
      </c>
      <c r="U70" s="4">
        <f>SUMIFS(Transactions_History!$G$6:$G$1355, Transactions_History!$C$6:$C$1355, "Acquire", Transactions_History!$I$6:$I$1355, Portfolio_History!$F70, Transactions_History!$H$6:$H$1355, "&lt;="&amp;YEAR(Portfolio_History!U$1))-
SUMIFS(Transactions_History!$G$6:$G$1355, Transactions_History!$C$6:$C$1355, "Redeem", Transactions_History!$I$6:$I$1355, Portfolio_History!$F70, Transactions_History!$H$6:$H$1355, "&lt;="&amp;YEAR(Portfolio_History!U$1))</f>
        <v>0</v>
      </c>
      <c r="V70" s="4">
        <f>SUMIFS(Transactions_History!$G$6:$G$1355, Transactions_History!$C$6:$C$1355, "Acquire", Transactions_History!$I$6:$I$1355, Portfolio_History!$F70, Transactions_History!$H$6:$H$1355, "&lt;="&amp;YEAR(Portfolio_History!V$1))-
SUMIFS(Transactions_History!$G$6:$G$1355, Transactions_History!$C$6:$C$1355, "Redeem", Transactions_History!$I$6:$I$1355, Portfolio_History!$F70, Transactions_History!$H$6:$H$1355, "&lt;="&amp;YEAR(Portfolio_History!V$1))</f>
        <v>0</v>
      </c>
      <c r="W70" s="4">
        <f>SUMIFS(Transactions_History!$G$6:$G$1355, Transactions_History!$C$6:$C$1355, "Acquire", Transactions_History!$I$6:$I$1355, Portfolio_History!$F70, Transactions_History!$H$6:$H$1355, "&lt;="&amp;YEAR(Portfolio_History!W$1))-
SUMIFS(Transactions_History!$G$6:$G$1355, Transactions_History!$C$6:$C$1355, "Redeem", Transactions_History!$I$6:$I$1355, Portfolio_History!$F70, Transactions_History!$H$6:$H$1355, "&lt;="&amp;YEAR(Portfolio_History!W$1))</f>
        <v>0</v>
      </c>
      <c r="X70" s="4">
        <f>SUMIFS(Transactions_History!$G$6:$G$1355, Transactions_History!$C$6:$C$1355, "Acquire", Transactions_History!$I$6:$I$1355, Portfolio_History!$F70, Transactions_History!$H$6:$H$1355, "&lt;="&amp;YEAR(Portfolio_History!X$1))-
SUMIFS(Transactions_History!$G$6:$G$1355, Transactions_History!$C$6:$C$1355, "Redeem", Transactions_History!$I$6:$I$1355, Portfolio_History!$F70, Transactions_History!$H$6:$H$1355, "&lt;="&amp;YEAR(Portfolio_History!X$1))</f>
        <v>0</v>
      </c>
      <c r="Y70" s="4">
        <f>SUMIFS(Transactions_History!$G$6:$G$1355, Transactions_History!$C$6:$C$1355, "Acquire", Transactions_History!$I$6:$I$1355, Portfolio_History!$F70, Transactions_History!$H$6:$H$1355, "&lt;="&amp;YEAR(Portfolio_History!Y$1))-
SUMIFS(Transactions_History!$G$6:$G$1355, Transactions_History!$C$6:$C$1355, "Redeem", Transactions_History!$I$6:$I$1355, Portfolio_History!$F70, Transactions_History!$H$6:$H$1355, "&lt;="&amp;YEAR(Portfolio_History!Y$1))</f>
        <v>0</v>
      </c>
    </row>
    <row r="71" spans="1:25" x14ac:dyDescent="0.35">
      <c r="A71" s="172" t="s">
        <v>39</v>
      </c>
      <c r="B71" s="172">
        <v>5</v>
      </c>
      <c r="C71" s="172">
        <v>2022</v>
      </c>
      <c r="D71" s="173">
        <v>39234</v>
      </c>
      <c r="E71" s="63">
        <v>2021</v>
      </c>
      <c r="F71" s="170" t="str">
        <f t="shared" si="2"/>
        <v>SI bonds_5_2022</v>
      </c>
      <c r="G71" s="4">
        <f>SUMIFS(Transactions_History!$G$6:$G$1355, Transactions_History!$C$6:$C$1355, "Acquire", Transactions_History!$I$6:$I$1355, Portfolio_History!$F71, Transactions_History!$H$6:$H$1355, "&lt;="&amp;YEAR(Portfolio_History!G$1))-
SUMIFS(Transactions_History!$G$6:$G$1355, Transactions_History!$C$6:$C$1355, "Redeem", Transactions_History!$I$6:$I$1355, Portfolio_History!$F71, Transactions_History!$H$6:$H$1355, "&lt;="&amp;YEAR(Portfolio_History!G$1))</f>
        <v>-144660683</v>
      </c>
      <c r="H71" s="4">
        <f>SUMIFS(Transactions_History!$G$6:$G$1355, Transactions_History!$C$6:$C$1355, "Acquire", Transactions_History!$I$6:$I$1355, Portfolio_History!$F71, Transactions_History!$H$6:$H$1355, "&lt;="&amp;YEAR(Portfolio_History!H$1))-
SUMIFS(Transactions_History!$G$6:$G$1355, Transactions_History!$C$6:$C$1355, "Redeem", Transactions_History!$I$6:$I$1355, Portfolio_History!$F71, Transactions_History!$H$6:$H$1355, "&lt;="&amp;YEAR(Portfolio_History!H$1))</f>
        <v>-9109402</v>
      </c>
      <c r="I71" s="4">
        <f>SUMIFS(Transactions_History!$G$6:$G$1355, Transactions_History!$C$6:$C$1355, "Acquire", Transactions_History!$I$6:$I$1355, Portfolio_History!$F71, Transactions_History!$H$6:$H$1355, "&lt;="&amp;YEAR(Portfolio_History!I$1))-
SUMIFS(Transactions_History!$G$6:$G$1355, Transactions_History!$C$6:$C$1355, "Redeem", Transactions_History!$I$6:$I$1355, Portfolio_History!$F71, Transactions_History!$H$6:$H$1355, "&lt;="&amp;YEAR(Portfolio_History!I$1))</f>
        <v>-2910386</v>
      </c>
      <c r="J71" s="4">
        <f>SUMIFS(Transactions_History!$G$6:$G$1355, Transactions_History!$C$6:$C$1355, "Acquire", Transactions_History!$I$6:$I$1355, Portfolio_History!$F71, Transactions_History!$H$6:$H$1355, "&lt;="&amp;YEAR(Portfolio_History!J$1))-
SUMIFS(Transactions_History!$G$6:$G$1355, Transactions_History!$C$6:$C$1355, "Redeem", Transactions_History!$I$6:$I$1355, Portfolio_History!$F71, Transactions_History!$H$6:$H$1355, "&lt;="&amp;YEAR(Portfolio_History!J$1))</f>
        <v>-2910386</v>
      </c>
      <c r="K71" s="4">
        <f>SUMIFS(Transactions_History!$G$6:$G$1355, Transactions_History!$C$6:$C$1355, "Acquire", Transactions_History!$I$6:$I$1355, Portfolio_History!$F71, Transactions_History!$H$6:$H$1355, "&lt;="&amp;YEAR(Portfolio_History!K$1))-
SUMIFS(Transactions_History!$G$6:$G$1355, Transactions_History!$C$6:$C$1355, "Redeem", Transactions_History!$I$6:$I$1355, Portfolio_History!$F71, Transactions_History!$H$6:$H$1355, "&lt;="&amp;YEAR(Portfolio_History!K$1))</f>
        <v>-2910386</v>
      </c>
      <c r="L71" s="4">
        <f>SUMIFS(Transactions_History!$G$6:$G$1355, Transactions_History!$C$6:$C$1355, "Acquire", Transactions_History!$I$6:$I$1355, Portfolio_History!$F71, Transactions_History!$H$6:$H$1355, "&lt;="&amp;YEAR(Portfolio_History!L$1))-
SUMIFS(Transactions_History!$G$6:$G$1355, Transactions_History!$C$6:$C$1355, "Redeem", Transactions_History!$I$6:$I$1355, Portfolio_History!$F71, Transactions_History!$H$6:$H$1355, "&lt;="&amp;YEAR(Portfolio_History!L$1))</f>
        <v>-2910386</v>
      </c>
      <c r="M71" s="4">
        <f>SUMIFS(Transactions_History!$G$6:$G$1355, Transactions_History!$C$6:$C$1355, "Acquire", Transactions_History!$I$6:$I$1355, Portfolio_History!$F71, Transactions_History!$H$6:$H$1355, "&lt;="&amp;YEAR(Portfolio_History!M$1))-
SUMIFS(Transactions_History!$G$6:$G$1355, Transactions_History!$C$6:$C$1355, "Redeem", Transactions_History!$I$6:$I$1355, Portfolio_History!$F71, Transactions_History!$H$6:$H$1355, "&lt;="&amp;YEAR(Portfolio_History!M$1))</f>
        <v>-2910386</v>
      </c>
      <c r="N71" s="4">
        <f>SUMIFS(Transactions_History!$G$6:$G$1355, Transactions_History!$C$6:$C$1355, "Acquire", Transactions_History!$I$6:$I$1355, Portfolio_History!$F71, Transactions_History!$H$6:$H$1355, "&lt;="&amp;YEAR(Portfolio_History!N$1))-
SUMIFS(Transactions_History!$G$6:$G$1355, Transactions_History!$C$6:$C$1355, "Redeem", Transactions_History!$I$6:$I$1355, Portfolio_History!$F71, Transactions_History!$H$6:$H$1355, "&lt;="&amp;YEAR(Portfolio_History!N$1))</f>
        <v>-2627092</v>
      </c>
      <c r="O71" s="4">
        <f>SUMIFS(Transactions_History!$G$6:$G$1355, Transactions_History!$C$6:$C$1355, "Acquire", Transactions_History!$I$6:$I$1355, Portfolio_History!$F71, Transactions_History!$H$6:$H$1355, "&lt;="&amp;YEAR(Portfolio_History!O$1))-
SUMIFS(Transactions_History!$G$6:$G$1355, Transactions_History!$C$6:$C$1355, "Redeem", Transactions_History!$I$6:$I$1355, Portfolio_History!$F71, Transactions_History!$H$6:$H$1355, "&lt;="&amp;YEAR(Portfolio_History!O$1))</f>
        <v>0</v>
      </c>
      <c r="P71" s="4">
        <f>SUMIFS(Transactions_History!$G$6:$G$1355, Transactions_History!$C$6:$C$1355, "Acquire", Transactions_History!$I$6:$I$1355, Portfolio_History!$F71, Transactions_History!$H$6:$H$1355, "&lt;="&amp;YEAR(Portfolio_History!P$1))-
SUMIFS(Transactions_History!$G$6:$G$1355, Transactions_History!$C$6:$C$1355, "Redeem", Transactions_History!$I$6:$I$1355, Portfolio_History!$F71, Transactions_History!$H$6:$H$1355, "&lt;="&amp;YEAR(Portfolio_History!P$1))</f>
        <v>0</v>
      </c>
      <c r="Q71" s="4">
        <f>SUMIFS(Transactions_History!$G$6:$G$1355, Transactions_History!$C$6:$C$1355, "Acquire", Transactions_History!$I$6:$I$1355, Portfolio_History!$F71, Transactions_History!$H$6:$H$1355, "&lt;="&amp;YEAR(Portfolio_History!Q$1))-
SUMIFS(Transactions_History!$G$6:$G$1355, Transactions_History!$C$6:$C$1355, "Redeem", Transactions_History!$I$6:$I$1355, Portfolio_History!$F71, Transactions_History!$H$6:$H$1355, "&lt;="&amp;YEAR(Portfolio_History!Q$1))</f>
        <v>0</v>
      </c>
      <c r="R71" s="4">
        <f>SUMIFS(Transactions_History!$G$6:$G$1355, Transactions_History!$C$6:$C$1355, "Acquire", Transactions_History!$I$6:$I$1355, Portfolio_History!$F71, Transactions_History!$H$6:$H$1355, "&lt;="&amp;YEAR(Portfolio_History!R$1))-
SUMIFS(Transactions_History!$G$6:$G$1355, Transactions_History!$C$6:$C$1355, "Redeem", Transactions_History!$I$6:$I$1355, Portfolio_History!$F71, Transactions_History!$H$6:$H$1355, "&lt;="&amp;YEAR(Portfolio_History!R$1))</f>
        <v>0</v>
      </c>
      <c r="S71" s="4">
        <f>SUMIFS(Transactions_History!$G$6:$G$1355, Transactions_History!$C$6:$C$1355, "Acquire", Transactions_History!$I$6:$I$1355, Portfolio_History!$F71, Transactions_History!$H$6:$H$1355, "&lt;="&amp;YEAR(Portfolio_History!S$1))-
SUMIFS(Transactions_History!$G$6:$G$1355, Transactions_History!$C$6:$C$1355, "Redeem", Transactions_History!$I$6:$I$1355, Portfolio_History!$F71, Transactions_History!$H$6:$H$1355, "&lt;="&amp;YEAR(Portfolio_History!S$1))</f>
        <v>0</v>
      </c>
      <c r="T71" s="4">
        <f>SUMIFS(Transactions_History!$G$6:$G$1355, Transactions_History!$C$6:$C$1355, "Acquire", Transactions_History!$I$6:$I$1355, Portfolio_History!$F71, Transactions_History!$H$6:$H$1355, "&lt;="&amp;YEAR(Portfolio_History!T$1))-
SUMIFS(Transactions_History!$G$6:$G$1355, Transactions_History!$C$6:$C$1355, "Redeem", Transactions_History!$I$6:$I$1355, Portfolio_History!$F71, Transactions_History!$H$6:$H$1355, "&lt;="&amp;YEAR(Portfolio_History!T$1))</f>
        <v>0</v>
      </c>
      <c r="U71" s="4">
        <f>SUMIFS(Transactions_History!$G$6:$G$1355, Transactions_History!$C$6:$C$1355, "Acquire", Transactions_History!$I$6:$I$1355, Portfolio_History!$F71, Transactions_History!$H$6:$H$1355, "&lt;="&amp;YEAR(Portfolio_History!U$1))-
SUMIFS(Transactions_History!$G$6:$G$1355, Transactions_History!$C$6:$C$1355, "Redeem", Transactions_History!$I$6:$I$1355, Portfolio_History!$F71, Transactions_History!$H$6:$H$1355, "&lt;="&amp;YEAR(Portfolio_History!U$1))</f>
        <v>0</v>
      </c>
      <c r="V71" s="4">
        <f>SUMIFS(Transactions_History!$G$6:$G$1355, Transactions_History!$C$6:$C$1355, "Acquire", Transactions_History!$I$6:$I$1355, Portfolio_History!$F71, Transactions_History!$H$6:$H$1355, "&lt;="&amp;YEAR(Portfolio_History!V$1))-
SUMIFS(Transactions_History!$G$6:$G$1355, Transactions_History!$C$6:$C$1355, "Redeem", Transactions_History!$I$6:$I$1355, Portfolio_History!$F71, Transactions_History!$H$6:$H$1355, "&lt;="&amp;YEAR(Portfolio_History!V$1))</f>
        <v>0</v>
      </c>
      <c r="W71" s="4">
        <f>SUMIFS(Transactions_History!$G$6:$G$1355, Transactions_History!$C$6:$C$1355, "Acquire", Transactions_History!$I$6:$I$1355, Portfolio_History!$F71, Transactions_History!$H$6:$H$1355, "&lt;="&amp;YEAR(Portfolio_History!W$1))-
SUMIFS(Transactions_History!$G$6:$G$1355, Transactions_History!$C$6:$C$1355, "Redeem", Transactions_History!$I$6:$I$1355, Portfolio_History!$F71, Transactions_History!$H$6:$H$1355, "&lt;="&amp;YEAR(Portfolio_History!W$1))</f>
        <v>0</v>
      </c>
      <c r="X71" s="4">
        <f>SUMIFS(Transactions_History!$G$6:$G$1355, Transactions_History!$C$6:$C$1355, "Acquire", Transactions_History!$I$6:$I$1355, Portfolio_History!$F71, Transactions_History!$H$6:$H$1355, "&lt;="&amp;YEAR(Portfolio_History!X$1))-
SUMIFS(Transactions_History!$G$6:$G$1355, Transactions_History!$C$6:$C$1355, "Redeem", Transactions_History!$I$6:$I$1355, Portfolio_History!$F71, Transactions_History!$H$6:$H$1355, "&lt;="&amp;YEAR(Portfolio_History!X$1))</f>
        <v>0</v>
      </c>
      <c r="Y71" s="4">
        <f>SUMIFS(Transactions_History!$G$6:$G$1355, Transactions_History!$C$6:$C$1355, "Acquire", Transactions_History!$I$6:$I$1355, Portfolio_History!$F71, Transactions_History!$H$6:$H$1355, "&lt;="&amp;YEAR(Portfolio_History!Y$1))-
SUMIFS(Transactions_History!$G$6:$G$1355, Transactions_History!$C$6:$C$1355, "Redeem", Transactions_History!$I$6:$I$1355, Portfolio_History!$F71, Transactions_History!$H$6:$H$1355, "&lt;="&amp;YEAR(Portfolio_History!Y$1))</f>
        <v>0</v>
      </c>
    </row>
    <row r="72" spans="1:25" x14ac:dyDescent="0.35">
      <c r="A72" s="172" t="s">
        <v>34</v>
      </c>
      <c r="B72" s="172">
        <v>1.5</v>
      </c>
      <c r="C72" s="172">
        <v>2022</v>
      </c>
      <c r="D72" s="173">
        <v>44378</v>
      </c>
      <c r="E72" s="63">
        <v>2021</v>
      </c>
      <c r="F72" s="170" t="str">
        <f t="shared" si="2"/>
        <v>SI certificates_1.5_2022</v>
      </c>
      <c r="G72" s="4">
        <f>SUMIFS(Transactions_History!$G$6:$G$1355, Transactions_History!$C$6:$C$1355, "Acquire", Transactions_History!$I$6:$I$1355, Portfolio_History!$F72, Transactions_History!$H$6:$H$1355, "&lt;="&amp;YEAR(Portfolio_History!G$1))-
SUMIFS(Transactions_History!$G$6:$G$1355, Transactions_History!$C$6:$C$1355, "Redeem", Transactions_History!$I$6:$I$1355, Portfolio_History!$F72, Transactions_History!$H$6:$H$1355, "&lt;="&amp;YEAR(Portfolio_History!G$1))</f>
        <v>0</v>
      </c>
      <c r="H72" s="4">
        <f>SUMIFS(Transactions_History!$G$6:$G$1355, Transactions_History!$C$6:$C$1355, "Acquire", Transactions_History!$I$6:$I$1355, Portfolio_History!$F72, Transactions_History!$H$6:$H$1355, "&lt;="&amp;YEAR(Portfolio_History!H$1))-
SUMIFS(Transactions_History!$G$6:$G$1355, Transactions_History!$C$6:$C$1355, "Redeem", Transactions_History!$I$6:$I$1355, Portfolio_History!$F72, Transactions_History!$H$6:$H$1355, "&lt;="&amp;YEAR(Portfolio_History!H$1))</f>
        <v>61595952</v>
      </c>
      <c r="I72" s="4">
        <f>SUMIFS(Transactions_History!$G$6:$G$1355, Transactions_History!$C$6:$C$1355, "Acquire", Transactions_History!$I$6:$I$1355, Portfolio_History!$F72, Transactions_History!$H$6:$H$1355, "&lt;="&amp;YEAR(Portfolio_History!I$1))-
SUMIFS(Transactions_History!$G$6:$G$1355, Transactions_History!$C$6:$C$1355, "Redeem", Transactions_History!$I$6:$I$1355, Portfolio_History!$F72, Transactions_History!$H$6:$H$1355, "&lt;="&amp;YEAR(Portfolio_History!I$1))</f>
        <v>0</v>
      </c>
      <c r="J72" s="4">
        <f>SUMIFS(Transactions_History!$G$6:$G$1355, Transactions_History!$C$6:$C$1355, "Acquire", Transactions_History!$I$6:$I$1355, Portfolio_History!$F72, Transactions_History!$H$6:$H$1355, "&lt;="&amp;YEAR(Portfolio_History!J$1))-
SUMIFS(Transactions_History!$G$6:$G$1355, Transactions_History!$C$6:$C$1355, "Redeem", Transactions_History!$I$6:$I$1355, Portfolio_History!$F72, Transactions_History!$H$6:$H$1355, "&lt;="&amp;YEAR(Portfolio_History!J$1))</f>
        <v>0</v>
      </c>
      <c r="K72" s="4">
        <f>SUMIFS(Transactions_History!$G$6:$G$1355, Transactions_History!$C$6:$C$1355, "Acquire", Transactions_History!$I$6:$I$1355, Portfolio_History!$F72, Transactions_History!$H$6:$H$1355, "&lt;="&amp;YEAR(Portfolio_History!K$1))-
SUMIFS(Transactions_History!$G$6:$G$1355, Transactions_History!$C$6:$C$1355, "Redeem", Transactions_History!$I$6:$I$1355, Portfolio_History!$F72, Transactions_History!$H$6:$H$1355, "&lt;="&amp;YEAR(Portfolio_History!K$1))</f>
        <v>0</v>
      </c>
      <c r="L72" s="4">
        <f>SUMIFS(Transactions_History!$G$6:$G$1355, Transactions_History!$C$6:$C$1355, "Acquire", Transactions_History!$I$6:$I$1355, Portfolio_History!$F72, Transactions_History!$H$6:$H$1355, "&lt;="&amp;YEAR(Portfolio_History!L$1))-
SUMIFS(Transactions_History!$G$6:$G$1355, Transactions_History!$C$6:$C$1355, "Redeem", Transactions_History!$I$6:$I$1355, Portfolio_History!$F72, Transactions_History!$H$6:$H$1355, "&lt;="&amp;YEAR(Portfolio_History!L$1))</f>
        <v>0</v>
      </c>
      <c r="M72" s="4">
        <f>SUMIFS(Transactions_History!$G$6:$G$1355, Transactions_History!$C$6:$C$1355, "Acquire", Transactions_History!$I$6:$I$1355, Portfolio_History!$F72, Transactions_History!$H$6:$H$1355, "&lt;="&amp;YEAR(Portfolio_History!M$1))-
SUMIFS(Transactions_History!$G$6:$G$1355, Transactions_History!$C$6:$C$1355, "Redeem", Transactions_History!$I$6:$I$1355, Portfolio_History!$F72, Transactions_History!$H$6:$H$1355, "&lt;="&amp;YEAR(Portfolio_History!M$1))</f>
        <v>0</v>
      </c>
      <c r="N72" s="4">
        <f>SUMIFS(Transactions_History!$G$6:$G$1355, Transactions_History!$C$6:$C$1355, "Acquire", Transactions_History!$I$6:$I$1355, Portfolio_History!$F72, Transactions_History!$H$6:$H$1355, "&lt;="&amp;YEAR(Portfolio_History!N$1))-
SUMIFS(Transactions_History!$G$6:$G$1355, Transactions_History!$C$6:$C$1355, "Redeem", Transactions_History!$I$6:$I$1355, Portfolio_History!$F72, Transactions_History!$H$6:$H$1355, "&lt;="&amp;YEAR(Portfolio_History!N$1))</f>
        <v>0</v>
      </c>
      <c r="O72" s="4">
        <f>SUMIFS(Transactions_History!$G$6:$G$1355, Transactions_History!$C$6:$C$1355, "Acquire", Transactions_History!$I$6:$I$1355, Portfolio_History!$F72, Transactions_History!$H$6:$H$1355, "&lt;="&amp;YEAR(Portfolio_History!O$1))-
SUMIFS(Transactions_History!$G$6:$G$1355, Transactions_History!$C$6:$C$1355, "Redeem", Transactions_History!$I$6:$I$1355, Portfolio_History!$F72, Transactions_History!$H$6:$H$1355, "&lt;="&amp;YEAR(Portfolio_History!O$1))</f>
        <v>0</v>
      </c>
      <c r="P72" s="4">
        <f>SUMIFS(Transactions_History!$G$6:$G$1355, Transactions_History!$C$6:$C$1355, "Acquire", Transactions_History!$I$6:$I$1355, Portfolio_History!$F72, Transactions_History!$H$6:$H$1355, "&lt;="&amp;YEAR(Portfolio_History!P$1))-
SUMIFS(Transactions_History!$G$6:$G$1355, Transactions_History!$C$6:$C$1355, "Redeem", Transactions_History!$I$6:$I$1355, Portfolio_History!$F72, Transactions_History!$H$6:$H$1355, "&lt;="&amp;YEAR(Portfolio_History!P$1))</f>
        <v>0</v>
      </c>
      <c r="Q72" s="4">
        <f>SUMIFS(Transactions_History!$G$6:$G$1355, Transactions_History!$C$6:$C$1355, "Acquire", Transactions_History!$I$6:$I$1355, Portfolio_History!$F72, Transactions_History!$H$6:$H$1355, "&lt;="&amp;YEAR(Portfolio_History!Q$1))-
SUMIFS(Transactions_History!$G$6:$G$1355, Transactions_History!$C$6:$C$1355, "Redeem", Transactions_History!$I$6:$I$1355, Portfolio_History!$F72, Transactions_History!$H$6:$H$1355, "&lt;="&amp;YEAR(Portfolio_History!Q$1))</f>
        <v>0</v>
      </c>
      <c r="R72" s="4">
        <f>SUMIFS(Transactions_History!$G$6:$G$1355, Transactions_History!$C$6:$C$1355, "Acquire", Transactions_History!$I$6:$I$1355, Portfolio_History!$F72, Transactions_History!$H$6:$H$1355, "&lt;="&amp;YEAR(Portfolio_History!R$1))-
SUMIFS(Transactions_History!$G$6:$G$1355, Transactions_History!$C$6:$C$1355, "Redeem", Transactions_History!$I$6:$I$1355, Portfolio_History!$F72, Transactions_History!$H$6:$H$1355, "&lt;="&amp;YEAR(Portfolio_History!R$1))</f>
        <v>0</v>
      </c>
      <c r="S72" s="4">
        <f>SUMIFS(Transactions_History!$G$6:$G$1355, Transactions_History!$C$6:$C$1355, "Acquire", Transactions_History!$I$6:$I$1355, Portfolio_History!$F72, Transactions_History!$H$6:$H$1355, "&lt;="&amp;YEAR(Portfolio_History!S$1))-
SUMIFS(Transactions_History!$G$6:$G$1355, Transactions_History!$C$6:$C$1355, "Redeem", Transactions_History!$I$6:$I$1355, Portfolio_History!$F72, Transactions_History!$H$6:$H$1355, "&lt;="&amp;YEAR(Portfolio_History!S$1))</f>
        <v>0</v>
      </c>
      <c r="T72" s="4">
        <f>SUMIFS(Transactions_History!$G$6:$G$1355, Transactions_History!$C$6:$C$1355, "Acquire", Transactions_History!$I$6:$I$1355, Portfolio_History!$F72, Transactions_History!$H$6:$H$1355, "&lt;="&amp;YEAR(Portfolio_History!T$1))-
SUMIFS(Transactions_History!$G$6:$G$1355, Transactions_History!$C$6:$C$1355, "Redeem", Transactions_History!$I$6:$I$1355, Portfolio_History!$F72, Transactions_History!$H$6:$H$1355, "&lt;="&amp;YEAR(Portfolio_History!T$1))</f>
        <v>0</v>
      </c>
      <c r="U72" s="4">
        <f>SUMIFS(Transactions_History!$G$6:$G$1355, Transactions_History!$C$6:$C$1355, "Acquire", Transactions_History!$I$6:$I$1355, Portfolio_History!$F72, Transactions_History!$H$6:$H$1355, "&lt;="&amp;YEAR(Portfolio_History!U$1))-
SUMIFS(Transactions_History!$G$6:$G$1355, Transactions_History!$C$6:$C$1355, "Redeem", Transactions_History!$I$6:$I$1355, Portfolio_History!$F72, Transactions_History!$H$6:$H$1355, "&lt;="&amp;YEAR(Portfolio_History!U$1))</f>
        <v>0</v>
      </c>
      <c r="V72" s="4">
        <f>SUMIFS(Transactions_History!$G$6:$G$1355, Transactions_History!$C$6:$C$1355, "Acquire", Transactions_History!$I$6:$I$1355, Portfolio_History!$F72, Transactions_History!$H$6:$H$1355, "&lt;="&amp;YEAR(Portfolio_History!V$1))-
SUMIFS(Transactions_History!$G$6:$G$1355, Transactions_History!$C$6:$C$1355, "Redeem", Transactions_History!$I$6:$I$1355, Portfolio_History!$F72, Transactions_History!$H$6:$H$1355, "&lt;="&amp;YEAR(Portfolio_History!V$1))</f>
        <v>0</v>
      </c>
      <c r="W72" s="4">
        <f>SUMIFS(Transactions_History!$G$6:$G$1355, Transactions_History!$C$6:$C$1355, "Acquire", Transactions_History!$I$6:$I$1355, Portfolio_History!$F72, Transactions_History!$H$6:$H$1355, "&lt;="&amp;YEAR(Portfolio_History!W$1))-
SUMIFS(Transactions_History!$G$6:$G$1355, Transactions_History!$C$6:$C$1355, "Redeem", Transactions_History!$I$6:$I$1355, Portfolio_History!$F72, Transactions_History!$H$6:$H$1355, "&lt;="&amp;YEAR(Portfolio_History!W$1))</f>
        <v>0</v>
      </c>
      <c r="X72" s="4">
        <f>SUMIFS(Transactions_History!$G$6:$G$1355, Transactions_History!$C$6:$C$1355, "Acquire", Transactions_History!$I$6:$I$1355, Portfolio_History!$F72, Transactions_History!$H$6:$H$1355, "&lt;="&amp;YEAR(Portfolio_History!X$1))-
SUMIFS(Transactions_History!$G$6:$G$1355, Transactions_History!$C$6:$C$1355, "Redeem", Transactions_History!$I$6:$I$1355, Portfolio_History!$F72, Transactions_History!$H$6:$H$1355, "&lt;="&amp;YEAR(Portfolio_History!X$1))</f>
        <v>0</v>
      </c>
      <c r="Y72" s="4">
        <f>SUMIFS(Transactions_History!$G$6:$G$1355, Transactions_History!$C$6:$C$1355, "Acquire", Transactions_History!$I$6:$I$1355, Portfolio_History!$F72, Transactions_History!$H$6:$H$1355, "&lt;="&amp;YEAR(Portfolio_History!Y$1))-
SUMIFS(Transactions_History!$G$6:$G$1355, Transactions_History!$C$6:$C$1355, "Redeem", Transactions_History!$I$6:$I$1355, Portfolio_History!$F72, Transactions_History!$H$6:$H$1355, "&lt;="&amp;YEAR(Portfolio_History!Y$1))</f>
        <v>0</v>
      </c>
    </row>
    <row r="73" spans="1:25" x14ac:dyDescent="0.35">
      <c r="A73" s="172" t="s">
        <v>34</v>
      </c>
      <c r="B73" s="172">
        <v>1.25</v>
      </c>
      <c r="C73" s="172">
        <v>2022</v>
      </c>
      <c r="D73" s="173">
        <v>44409</v>
      </c>
      <c r="E73" s="63">
        <v>2021</v>
      </c>
      <c r="F73" s="170" t="str">
        <f t="shared" si="2"/>
        <v>SI certificates_1.25_2022</v>
      </c>
      <c r="G73" s="4">
        <f>SUMIFS(Transactions_History!$G$6:$G$1355, Transactions_History!$C$6:$C$1355, "Acquire", Transactions_History!$I$6:$I$1355, Portfolio_History!$F73, Transactions_History!$H$6:$H$1355, "&lt;="&amp;YEAR(Portfolio_History!G$1))-
SUMIFS(Transactions_History!$G$6:$G$1355, Transactions_History!$C$6:$C$1355, "Redeem", Transactions_History!$I$6:$I$1355, Portfolio_History!$F73, Transactions_History!$H$6:$H$1355, "&lt;="&amp;YEAR(Portfolio_History!G$1))</f>
        <v>0</v>
      </c>
      <c r="H73" s="4">
        <f>SUMIFS(Transactions_History!$G$6:$G$1355, Transactions_History!$C$6:$C$1355, "Acquire", Transactions_History!$I$6:$I$1355, Portfolio_History!$F73, Transactions_History!$H$6:$H$1355, "&lt;="&amp;YEAR(Portfolio_History!H$1))-
SUMIFS(Transactions_History!$G$6:$G$1355, Transactions_History!$C$6:$C$1355, "Redeem", Transactions_History!$I$6:$I$1355, Portfolio_History!$F73, Transactions_History!$H$6:$H$1355, "&lt;="&amp;YEAR(Portfolio_History!H$1))</f>
        <v>0</v>
      </c>
      <c r="I73" s="4">
        <f>SUMIFS(Transactions_History!$G$6:$G$1355, Transactions_History!$C$6:$C$1355, "Acquire", Transactions_History!$I$6:$I$1355, Portfolio_History!$F73, Transactions_History!$H$6:$H$1355, "&lt;="&amp;YEAR(Portfolio_History!I$1))-
SUMIFS(Transactions_History!$G$6:$G$1355, Transactions_History!$C$6:$C$1355, "Redeem", Transactions_History!$I$6:$I$1355, Portfolio_History!$F73, Transactions_History!$H$6:$H$1355, "&lt;="&amp;YEAR(Portfolio_History!I$1))</f>
        <v>0</v>
      </c>
      <c r="J73" s="4">
        <f>SUMIFS(Transactions_History!$G$6:$G$1355, Transactions_History!$C$6:$C$1355, "Acquire", Transactions_History!$I$6:$I$1355, Portfolio_History!$F73, Transactions_History!$H$6:$H$1355, "&lt;="&amp;YEAR(Portfolio_History!J$1))-
SUMIFS(Transactions_History!$G$6:$G$1355, Transactions_History!$C$6:$C$1355, "Redeem", Transactions_History!$I$6:$I$1355, Portfolio_History!$F73, Transactions_History!$H$6:$H$1355, "&lt;="&amp;YEAR(Portfolio_History!J$1))</f>
        <v>0</v>
      </c>
      <c r="K73" s="4">
        <f>SUMIFS(Transactions_History!$G$6:$G$1355, Transactions_History!$C$6:$C$1355, "Acquire", Transactions_History!$I$6:$I$1355, Portfolio_History!$F73, Transactions_History!$H$6:$H$1355, "&lt;="&amp;YEAR(Portfolio_History!K$1))-
SUMIFS(Transactions_History!$G$6:$G$1355, Transactions_History!$C$6:$C$1355, "Redeem", Transactions_History!$I$6:$I$1355, Portfolio_History!$F73, Transactions_History!$H$6:$H$1355, "&lt;="&amp;YEAR(Portfolio_History!K$1))</f>
        <v>0</v>
      </c>
      <c r="L73" s="4">
        <f>SUMIFS(Transactions_History!$G$6:$G$1355, Transactions_History!$C$6:$C$1355, "Acquire", Transactions_History!$I$6:$I$1355, Portfolio_History!$F73, Transactions_History!$H$6:$H$1355, "&lt;="&amp;YEAR(Portfolio_History!L$1))-
SUMIFS(Transactions_History!$G$6:$G$1355, Transactions_History!$C$6:$C$1355, "Redeem", Transactions_History!$I$6:$I$1355, Portfolio_History!$F73, Transactions_History!$H$6:$H$1355, "&lt;="&amp;YEAR(Portfolio_History!L$1))</f>
        <v>0</v>
      </c>
      <c r="M73" s="4">
        <f>SUMIFS(Transactions_History!$G$6:$G$1355, Transactions_History!$C$6:$C$1355, "Acquire", Transactions_History!$I$6:$I$1355, Portfolio_History!$F73, Transactions_History!$H$6:$H$1355, "&lt;="&amp;YEAR(Portfolio_History!M$1))-
SUMIFS(Transactions_History!$G$6:$G$1355, Transactions_History!$C$6:$C$1355, "Redeem", Transactions_History!$I$6:$I$1355, Portfolio_History!$F73, Transactions_History!$H$6:$H$1355, "&lt;="&amp;YEAR(Portfolio_History!M$1))</f>
        <v>0</v>
      </c>
      <c r="N73" s="4">
        <f>SUMIFS(Transactions_History!$G$6:$G$1355, Transactions_History!$C$6:$C$1355, "Acquire", Transactions_History!$I$6:$I$1355, Portfolio_History!$F73, Transactions_History!$H$6:$H$1355, "&lt;="&amp;YEAR(Portfolio_History!N$1))-
SUMIFS(Transactions_History!$G$6:$G$1355, Transactions_History!$C$6:$C$1355, "Redeem", Transactions_History!$I$6:$I$1355, Portfolio_History!$F73, Transactions_History!$H$6:$H$1355, "&lt;="&amp;YEAR(Portfolio_History!N$1))</f>
        <v>0</v>
      </c>
      <c r="O73" s="4">
        <f>SUMIFS(Transactions_History!$G$6:$G$1355, Transactions_History!$C$6:$C$1355, "Acquire", Transactions_History!$I$6:$I$1355, Portfolio_History!$F73, Transactions_History!$H$6:$H$1355, "&lt;="&amp;YEAR(Portfolio_History!O$1))-
SUMIFS(Transactions_History!$G$6:$G$1355, Transactions_History!$C$6:$C$1355, "Redeem", Transactions_History!$I$6:$I$1355, Portfolio_History!$F73, Transactions_History!$H$6:$H$1355, "&lt;="&amp;YEAR(Portfolio_History!O$1))</f>
        <v>0</v>
      </c>
      <c r="P73" s="4">
        <f>SUMIFS(Transactions_History!$G$6:$G$1355, Transactions_History!$C$6:$C$1355, "Acquire", Transactions_History!$I$6:$I$1355, Portfolio_History!$F73, Transactions_History!$H$6:$H$1355, "&lt;="&amp;YEAR(Portfolio_History!P$1))-
SUMIFS(Transactions_History!$G$6:$G$1355, Transactions_History!$C$6:$C$1355, "Redeem", Transactions_History!$I$6:$I$1355, Portfolio_History!$F73, Transactions_History!$H$6:$H$1355, "&lt;="&amp;YEAR(Portfolio_History!P$1))</f>
        <v>0</v>
      </c>
      <c r="Q73" s="4">
        <f>SUMIFS(Transactions_History!$G$6:$G$1355, Transactions_History!$C$6:$C$1355, "Acquire", Transactions_History!$I$6:$I$1355, Portfolio_History!$F73, Transactions_History!$H$6:$H$1355, "&lt;="&amp;YEAR(Portfolio_History!Q$1))-
SUMIFS(Transactions_History!$G$6:$G$1355, Transactions_History!$C$6:$C$1355, "Redeem", Transactions_History!$I$6:$I$1355, Portfolio_History!$F73, Transactions_History!$H$6:$H$1355, "&lt;="&amp;YEAR(Portfolio_History!Q$1))</f>
        <v>0</v>
      </c>
      <c r="R73" s="4">
        <f>SUMIFS(Transactions_History!$G$6:$G$1355, Transactions_History!$C$6:$C$1355, "Acquire", Transactions_History!$I$6:$I$1355, Portfolio_History!$F73, Transactions_History!$H$6:$H$1355, "&lt;="&amp;YEAR(Portfolio_History!R$1))-
SUMIFS(Transactions_History!$G$6:$G$1355, Transactions_History!$C$6:$C$1355, "Redeem", Transactions_History!$I$6:$I$1355, Portfolio_History!$F73, Transactions_History!$H$6:$H$1355, "&lt;="&amp;YEAR(Portfolio_History!R$1))</f>
        <v>0</v>
      </c>
      <c r="S73" s="4">
        <f>SUMIFS(Transactions_History!$G$6:$G$1355, Transactions_History!$C$6:$C$1355, "Acquire", Transactions_History!$I$6:$I$1355, Portfolio_History!$F73, Transactions_History!$H$6:$H$1355, "&lt;="&amp;YEAR(Portfolio_History!S$1))-
SUMIFS(Transactions_History!$G$6:$G$1355, Transactions_History!$C$6:$C$1355, "Redeem", Transactions_History!$I$6:$I$1355, Portfolio_History!$F73, Transactions_History!$H$6:$H$1355, "&lt;="&amp;YEAR(Portfolio_History!S$1))</f>
        <v>0</v>
      </c>
      <c r="T73" s="4">
        <f>SUMIFS(Transactions_History!$G$6:$G$1355, Transactions_History!$C$6:$C$1355, "Acquire", Transactions_History!$I$6:$I$1355, Portfolio_History!$F73, Transactions_History!$H$6:$H$1355, "&lt;="&amp;YEAR(Portfolio_History!T$1))-
SUMIFS(Transactions_History!$G$6:$G$1355, Transactions_History!$C$6:$C$1355, "Redeem", Transactions_History!$I$6:$I$1355, Portfolio_History!$F73, Transactions_History!$H$6:$H$1355, "&lt;="&amp;YEAR(Portfolio_History!T$1))</f>
        <v>0</v>
      </c>
      <c r="U73" s="4">
        <f>SUMIFS(Transactions_History!$G$6:$G$1355, Transactions_History!$C$6:$C$1355, "Acquire", Transactions_History!$I$6:$I$1355, Portfolio_History!$F73, Transactions_History!$H$6:$H$1355, "&lt;="&amp;YEAR(Portfolio_History!U$1))-
SUMIFS(Transactions_History!$G$6:$G$1355, Transactions_History!$C$6:$C$1355, "Redeem", Transactions_History!$I$6:$I$1355, Portfolio_History!$F73, Transactions_History!$H$6:$H$1355, "&lt;="&amp;YEAR(Portfolio_History!U$1))</f>
        <v>0</v>
      </c>
      <c r="V73" s="4">
        <f>SUMIFS(Transactions_History!$G$6:$G$1355, Transactions_History!$C$6:$C$1355, "Acquire", Transactions_History!$I$6:$I$1355, Portfolio_History!$F73, Transactions_History!$H$6:$H$1355, "&lt;="&amp;YEAR(Portfolio_History!V$1))-
SUMIFS(Transactions_History!$G$6:$G$1355, Transactions_History!$C$6:$C$1355, "Redeem", Transactions_History!$I$6:$I$1355, Portfolio_History!$F73, Transactions_History!$H$6:$H$1355, "&lt;="&amp;YEAR(Portfolio_History!V$1))</f>
        <v>0</v>
      </c>
      <c r="W73" s="4">
        <f>SUMIFS(Transactions_History!$G$6:$G$1355, Transactions_History!$C$6:$C$1355, "Acquire", Transactions_History!$I$6:$I$1355, Portfolio_History!$F73, Transactions_History!$H$6:$H$1355, "&lt;="&amp;YEAR(Portfolio_History!W$1))-
SUMIFS(Transactions_History!$G$6:$G$1355, Transactions_History!$C$6:$C$1355, "Redeem", Transactions_History!$I$6:$I$1355, Portfolio_History!$F73, Transactions_History!$H$6:$H$1355, "&lt;="&amp;YEAR(Portfolio_History!W$1))</f>
        <v>0</v>
      </c>
      <c r="X73" s="4">
        <f>SUMIFS(Transactions_History!$G$6:$G$1355, Transactions_History!$C$6:$C$1355, "Acquire", Transactions_History!$I$6:$I$1355, Portfolio_History!$F73, Transactions_History!$H$6:$H$1355, "&lt;="&amp;YEAR(Portfolio_History!X$1))-
SUMIFS(Transactions_History!$G$6:$G$1355, Transactions_History!$C$6:$C$1355, "Redeem", Transactions_History!$I$6:$I$1355, Portfolio_History!$F73, Transactions_History!$H$6:$H$1355, "&lt;="&amp;YEAR(Portfolio_History!X$1))</f>
        <v>0</v>
      </c>
      <c r="Y73" s="4">
        <f>SUMIFS(Transactions_History!$G$6:$G$1355, Transactions_History!$C$6:$C$1355, "Acquire", Transactions_History!$I$6:$I$1355, Portfolio_History!$F73, Transactions_History!$H$6:$H$1355, "&lt;="&amp;YEAR(Portfolio_History!Y$1))-
SUMIFS(Transactions_History!$G$6:$G$1355, Transactions_History!$C$6:$C$1355, "Redeem", Transactions_History!$I$6:$I$1355, Portfolio_History!$F73, Transactions_History!$H$6:$H$1355, "&lt;="&amp;YEAR(Portfolio_History!Y$1))</f>
        <v>0</v>
      </c>
    </row>
    <row r="74" spans="1:25" x14ac:dyDescent="0.35">
      <c r="A74" s="172" t="s">
        <v>39</v>
      </c>
      <c r="B74" s="172">
        <v>2</v>
      </c>
      <c r="C74" s="172">
        <v>2022</v>
      </c>
      <c r="D74" s="173">
        <v>42156</v>
      </c>
      <c r="E74" s="63">
        <v>2021</v>
      </c>
      <c r="F74" s="170" t="str">
        <f t="shared" si="2"/>
        <v>SI bonds_2_2022</v>
      </c>
      <c r="G74" s="4">
        <f>SUMIFS(Transactions_History!$G$6:$G$1355, Transactions_History!$C$6:$C$1355, "Acquire", Transactions_History!$I$6:$I$1355, Portfolio_History!$F74, Transactions_History!$H$6:$H$1355, "&lt;="&amp;YEAR(Portfolio_History!G$1))-
SUMIFS(Transactions_History!$G$6:$G$1355, Transactions_History!$C$6:$C$1355, "Redeem", Transactions_History!$I$6:$I$1355, Portfolio_History!$F74, Transactions_History!$H$6:$H$1355, "&lt;="&amp;YEAR(Portfolio_History!G$1))</f>
        <v>0</v>
      </c>
      <c r="H74" s="4">
        <f>SUMIFS(Transactions_History!$G$6:$G$1355, Transactions_History!$C$6:$C$1355, "Acquire", Transactions_History!$I$6:$I$1355, Portfolio_History!$F74, Transactions_History!$H$6:$H$1355, "&lt;="&amp;YEAR(Portfolio_History!H$1))-
SUMIFS(Transactions_History!$G$6:$G$1355, Transactions_History!$C$6:$C$1355, "Redeem", Transactions_History!$I$6:$I$1355, Portfolio_History!$F74, Transactions_History!$H$6:$H$1355, "&lt;="&amp;YEAR(Portfolio_History!H$1))</f>
        <v>0</v>
      </c>
      <c r="I74" s="4">
        <f>SUMIFS(Transactions_History!$G$6:$G$1355, Transactions_History!$C$6:$C$1355, "Acquire", Transactions_History!$I$6:$I$1355, Portfolio_History!$F74, Transactions_History!$H$6:$H$1355, "&lt;="&amp;YEAR(Portfolio_History!I$1))-
SUMIFS(Transactions_History!$G$6:$G$1355, Transactions_History!$C$6:$C$1355, "Redeem", Transactions_History!$I$6:$I$1355, Portfolio_History!$F74, Transactions_History!$H$6:$H$1355, "&lt;="&amp;YEAR(Portfolio_History!I$1))</f>
        <v>3655628</v>
      </c>
      <c r="J74" s="4">
        <f>SUMIFS(Transactions_History!$G$6:$G$1355, Transactions_History!$C$6:$C$1355, "Acquire", Transactions_History!$I$6:$I$1355, Portfolio_History!$F74, Transactions_History!$H$6:$H$1355, "&lt;="&amp;YEAR(Portfolio_History!J$1))-
SUMIFS(Transactions_History!$G$6:$G$1355, Transactions_History!$C$6:$C$1355, "Redeem", Transactions_History!$I$6:$I$1355, Portfolio_History!$F74, Transactions_History!$H$6:$H$1355, "&lt;="&amp;YEAR(Portfolio_History!J$1))</f>
        <v>3655628</v>
      </c>
      <c r="K74" s="4">
        <f>SUMIFS(Transactions_History!$G$6:$G$1355, Transactions_History!$C$6:$C$1355, "Acquire", Transactions_History!$I$6:$I$1355, Portfolio_History!$F74, Transactions_History!$H$6:$H$1355, "&lt;="&amp;YEAR(Portfolio_History!K$1))-
SUMIFS(Transactions_History!$G$6:$G$1355, Transactions_History!$C$6:$C$1355, "Redeem", Transactions_History!$I$6:$I$1355, Portfolio_History!$F74, Transactions_History!$H$6:$H$1355, "&lt;="&amp;YEAR(Portfolio_History!K$1))</f>
        <v>3655628</v>
      </c>
      <c r="L74" s="4">
        <f>SUMIFS(Transactions_History!$G$6:$G$1355, Transactions_History!$C$6:$C$1355, "Acquire", Transactions_History!$I$6:$I$1355, Portfolio_History!$F74, Transactions_History!$H$6:$H$1355, "&lt;="&amp;YEAR(Portfolio_History!L$1))-
SUMIFS(Transactions_History!$G$6:$G$1355, Transactions_History!$C$6:$C$1355, "Redeem", Transactions_History!$I$6:$I$1355, Portfolio_History!$F74, Transactions_History!$H$6:$H$1355, "&lt;="&amp;YEAR(Portfolio_History!L$1))</f>
        <v>3655628</v>
      </c>
      <c r="M74" s="4">
        <f>SUMIFS(Transactions_History!$G$6:$G$1355, Transactions_History!$C$6:$C$1355, "Acquire", Transactions_History!$I$6:$I$1355, Portfolio_History!$F74, Transactions_History!$H$6:$H$1355, "&lt;="&amp;YEAR(Portfolio_History!M$1))-
SUMIFS(Transactions_History!$G$6:$G$1355, Transactions_History!$C$6:$C$1355, "Redeem", Transactions_History!$I$6:$I$1355, Portfolio_History!$F74, Transactions_History!$H$6:$H$1355, "&lt;="&amp;YEAR(Portfolio_History!M$1))</f>
        <v>3655628</v>
      </c>
      <c r="N74" s="4">
        <f>SUMIFS(Transactions_History!$G$6:$G$1355, Transactions_History!$C$6:$C$1355, "Acquire", Transactions_History!$I$6:$I$1355, Portfolio_History!$F74, Transactions_History!$H$6:$H$1355, "&lt;="&amp;YEAR(Portfolio_History!N$1))-
SUMIFS(Transactions_History!$G$6:$G$1355, Transactions_History!$C$6:$C$1355, "Redeem", Transactions_History!$I$6:$I$1355, Portfolio_History!$F74, Transactions_History!$H$6:$H$1355, "&lt;="&amp;YEAR(Portfolio_History!N$1))</f>
        <v>3655628</v>
      </c>
      <c r="O74" s="4">
        <f>SUMIFS(Transactions_History!$G$6:$G$1355, Transactions_History!$C$6:$C$1355, "Acquire", Transactions_History!$I$6:$I$1355, Portfolio_History!$F74, Transactions_History!$H$6:$H$1355, "&lt;="&amp;YEAR(Portfolio_History!O$1))-
SUMIFS(Transactions_History!$G$6:$G$1355, Transactions_History!$C$6:$C$1355, "Redeem", Transactions_History!$I$6:$I$1355, Portfolio_History!$F74, Transactions_History!$H$6:$H$1355, "&lt;="&amp;YEAR(Portfolio_History!O$1))</f>
        <v>0</v>
      </c>
      <c r="P74" s="4">
        <f>SUMIFS(Transactions_History!$G$6:$G$1355, Transactions_History!$C$6:$C$1355, "Acquire", Transactions_History!$I$6:$I$1355, Portfolio_History!$F74, Transactions_History!$H$6:$H$1355, "&lt;="&amp;YEAR(Portfolio_History!P$1))-
SUMIFS(Transactions_History!$G$6:$G$1355, Transactions_History!$C$6:$C$1355, "Redeem", Transactions_History!$I$6:$I$1355, Portfolio_History!$F74, Transactions_History!$H$6:$H$1355, "&lt;="&amp;YEAR(Portfolio_History!P$1))</f>
        <v>0</v>
      </c>
      <c r="Q74" s="4">
        <f>SUMIFS(Transactions_History!$G$6:$G$1355, Transactions_History!$C$6:$C$1355, "Acquire", Transactions_History!$I$6:$I$1355, Portfolio_History!$F74, Transactions_History!$H$6:$H$1355, "&lt;="&amp;YEAR(Portfolio_History!Q$1))-
SUMIFS(Transactions_History!$G$6:$G$1355, Transactions_History!$C$6:$C$1355, "Redeem", Transactions_History!$I$6:$I$1355, Portfolio_History!$F74, Transactions_History!$H$6:$H$1355, "&lt;="&amp;YEAR(Portfolio_History!Q$1))</f>
        <v>0</v>
      </c>
      <c r="R74" s="4">
        <f>SUMIFS(Transactions_History!$G$6:$G$1355, Transactions_History!$C$6:$C$1355, "Acquire", Transactions_History!$I$6:$I$1355, Portfolio_History!$F74, Transactions_History!$H$6:$H$1355, "&lt;="&amp;YEAR(Portfolio_History!R$1))-
SUMIFS(Transactions_History!$G$6:$G$1355, Transactions_History!$C$6:$C$1355, "Redeem", Transactions_History!$I$6:$I$1355, Portfolio_History!$F74, Transactions_History!$H$6:$H$1355, "&lt;="&amp;YEAR(Portfolio_History!R$1))</f>
        <v>0</v>
      </c>
      <c r="S74" s="4">
        <f>SUMIFS(Transactions_History!$G$6:$G$1355, Transactions_History!$C$6:$C$1355, "Acquire", Transactions_History!$I$6:$I$1355, Portfolio_History!$F74, Transactions_History!$H$6:$H$1355, "&lt;="&amp;YEAR(Portfolio_History!S$1))-
SUMIFS(Transactions_History!$G$6:$G$1355, Transactions_History!$C$6:$C$1355, "Redeem", Transactions_History!$I$6:$I$1355, Portfolio_History!$F74, Transactions_History!$H$6:$H$1355, "&lt;="&amp;YEAR(Portfolio_History!S$1))</f>
        <v>0</v>
      </c>
      <c r="T74" s="4">
        <f>SUMIFS(Transactions_History!$G$6:$G$1355, Transactions_History!$C$6:$C$1355, "Acquire", Transactions_History!$I$6:$I$1355, Portfolio_History!$F74, Transactions_History!$H$6:$H$1355, "&lt;="&amp;YEAR(Portfolio_History!T$1))-
SUMIFS(Transactions_History!$G$6:$G$1355, Transactions_History!$C$6:$C$1355, "Redeem", Transactions_History!$I$6:$I$1355, Portfolio_History!$F74, Transactions_History!$H$6:$H$1355, "&lt;="&amp;YEAR(Portfolio_History!T$1))</f>
        <v>0</v>
      </c>
      <c r="U74" s="4">
        <f>SUMIFS(Transactions_History!$G$6:$G$1355, Transactions_History!$C$6:$C$1355, "Acquire", Transactions_History!$I$6:$I$1355, Portfolio_History!$F74, Transactions_History!$H$6:$H$1355, "&lt;="&amp;YEAR(Portfolio_History!U$1))-
SUMIFS(Transactions_History!$G$6:$G$1355, Transactions_History!$C$6:$C$1355, "Redeem", Transactions_History!$I$6:$I$1355, Portfolio_History!$F74, Transactions_History!$H$6:$H$1355, "&lt;="&amp;YEAR(Portfolio_History!U$1))</f>
        <v>0</v>
      </c>
      <c r="V74" s="4">
        <f>SUMIFS(Transactions_History!$G$6:$G$1355, Transactions_History!$C$6:$C$1355, "Acquire", Transactions_History!$I$6:$I$1355, Portfolio_History!$F74, Transactions_History!$H$6:$H$1355, "&lt;="&amp;YEAR(Portfolio_History!V$1))-
SUMIFS(Transactions_History!$G$6:$G$1355, Transactions_History!$C$6:$C$1355, "Redeem", Transactions_History!$I$6:$I$1355, Portfolio_History!$F74, Transactions_History!$H$6:$H$1355, "&lt;="&amp;YEAR(Portfolio_History!V$1))</f>
        <v>0</v>
      </c>
      <c r="W74" s="4">
        <f>SUMIFS(Transactions_History!$G$6:$G$1355, Transactions_History!$C$6:$C$1355, "Acquire", Transactions_History!$I$6:$I$1355, Portfolio_History!$F74, Transactions_History!$H$6:$H$1355, "&lt;="&amp;YEAR(Portfolio_History!W$1))-
SUMIFS(Transactions_History!$G$6:$G$1355, Transactions_History!$C$6:$C$1355, "Redeem", Transactions_History!$I$6:$I$1355, Portfolio_History!$F74, Transactions_History!$H$6:$H$1355, "&lt;="&amp;YEAR(Portfolio_History!W$1))</f>
        <v>0</v>
      </c>
      <c r="X74" s="4">
        <f>SUMIFS(Transactions_History!$G$6:$G$1355, Transactions_History!$C$6:$C$1355, "Acquire", Transactions_History!$I$6:$I$1355, Portfolio_History!$F74, Transactions_History!$H$6:$H$1355, "&lt;="&amp;YEAR(Portfolio_History!X$1))-
SUMIFS(Transactions_History!$G$6:$G$1355, Transactions_History!$C$6:$C$1355, "Redeem", Transactions_History!$I$6:$I$1355, Portfolio_History!$F74, Transactions_History!$H$6:$H$1355, "&lt;="&amp;YEAR(Portfolio_History!X$1))</f>
        <v>0</v>
      </c>
      <c r="Y74" s="4">
        <f>SUMIFS(Transactions_History!$G$6:$G$1355, Transactions_History!$C$6:$C$1355, "Acquire", Transactions_History!$I$6:$I$1355, Portfolio_History!$F74, Transactions_History!$H$6:$H$1355, "&lt;="&amp;YEAR(Portfolio_History!Y$1))-
SUMIFS(Transactions_History!$G$6:$G$1355, Transactions_History!$C$6:$C$1355, "Redeem", Transactions_History!$I$6:$I$1355, Portfolio_History!$F74, Transactions_History!$H$6:$H$1355, "&lt;="&amp;YEAR(Portfolio_History!Y$1))</f>
        <v>0</v>
      </c>
    </row>
    <row r="75" spans="1:25" x14ac:dyDescent="0.35">
      <c r="A75" s="172" t="s">
        <v>39</v>
      </c>
      <c r="B75" s="172">
        <v>2.25</v>
      </c>
      <c r="C75" s="172">
        <v>2022</v>
      </c>
      <c r="D75" s="173">
        <v>41791</v>
      </c>
      <c r="E75" s="63">
        <v>2021</v>
      </c>
      <c r="F75" s="170" t="str">
        <f t="shared" si="2"/>
        <v>SI bonds_2.25_2022</v>
      </c>
      <c r="G75" s="4">
        <f>SUMIFS(Transactions_History!$G$6:$G$1355, Transactions_History!$C$6:$C$1355, "Acquire", Transactions_History!$I$6:$I$1355, Portfolio_History!$F75, Transactions_History!$H$6:$H$1355, "&lt;="&amp;YEAR(Portfolio_History!G$1))-
SUMIFS(Transactions_History!$G$6:$G$1355, Transactions_History!$C$6:$C$1355, "Redeem", Transactions_History!$I$6:$I$1355, Portfolio_History!$F75, Transactions_History!$H$6:$H$1355, "&lt;="&amp;YEAR(Portfolio_History!G$1))</f>
        <v>0</v>
      </c>
      <c r="H75" s="4">
        <f>SUMIFS(Transactions_History!$G$6:$G$1355, Transactions_History!$C$6:$C$1355, "Acquire", Transactions_History!$I$6:$I$1355, Portfolio_History!$F75, Transactions_History!$H$6:$H$1355, "&lt;="&amp;YEAR(Portfolio_History!H$1))-
SUMIFS(Transactions_History!$G$6:$G$1355, Transactions_History!$C$6:$C$1355, "Redeem", Transactions_History!$I$6:$I$1355, Portfolio_History!$F75, Transactions_History!$H$6:$H$1355, "&lt;="&amp;YEAR(Portfolio_History!H$1))</f>
        <v>0</v>
      </c>
      <c r="I75" s="4">
        <f>SUMIFS(Transactions_History!$G$6:$G$1355, Transactions_History!$C$6:$C$1355, "Acquire", Transactions_History!$I$6:$I$1355, Portfolio_History!$F75, Transactions_History!$H$6:$H$1355, "&lt;="&amp;YEAR(Portfolio_History!I$1))-
SUMIFS(Transactions_History!$G$6:$G$1355, Transactions_History!$C$6:$C$1355, "Redeem", Transactions_History!$I$6:$I$1355, Portfolio_History!$F75, Transactions_History!$H$6:$H$1355, "&lt;="&amp;YEAR(Portfolio_History!I$1))</f>
        <v>5582927</v>
      </c>
      <c r="J75" s="4">
        <f>SUMIFS(Transactions_History!$G$6:$G$1355, Transactions_History!$C$6:$C$1355, "Acquire", Transactions_History!$I$6:$I$1355, Portfolio_History!$F75, Transactions_History!$H$6:$H$1355, "&lt;="&amp;YEAR(Portfolio_History!J$1))-
SUMIFS(Transactions_History!$G$6:$G$1355, Transactions_History!$C$6:$C$1355, "Redeem", Transactions_History!$I$6:$I$1355, Portfolio_History!$F75, Transactions_History!$H$6:$H$1355, "&lt;="&amp;YEAR(Portfolio_History!J$1))</f>
        <v>5582927</v>
      </c>
      <c r="K75" s="4">
        <f>SUMIFS(Transactions_History!$G$6:$G$1355, Transactions_History!$C$6:$C$1355, "Acquire", Transactions_History!$I$6:$I$1355, Portfolio_History!$F75, Transactions_History!$H$6:$H$1355, "&lt;="&amp;YEAR(Portfolio_History!K$1))-
SUMIFS(Transactions_History!$G$6:$G$1355, Transactions_History!$C$6:$C$1355, "Redeem", Transactions_History!$I$6:$I$1355, Portfolio_History!$F75, Transactions_History!$H$6:$H$1355, "&lt;="&amp;YEAR(Portfolio_History!K$1))</f>
        <v>5582927</v>
      </c>
      <c r="L75" s="4">
        <f>SUMIFS(Transactions_History!$G$6:$G$1355, Transactions_History!$C$6:$C$1355, "Acquire", Transactions_History!$I$6:$I$1355, Portfolio_History!$F75, Transactions_History!$H$6:$H$1355, "&lt;="&amp;YEAR(Portfolio_History!L$1))-
SUMIFS(Transactions_History!$G$6:$G$1355, Transactions_History!$C$6:$C$1355, "Redeem", Transactions_History!$I$6:$I$1355, Portfolio_History!$F75, Transactions_History!$H$6:$H$1355, "&lt;="&amp;YEAR(Portfolio_History!L$1))</f>
        <v>5582927</v>
      </c>
      <c r="M75" s="4">
        <f>SUMIFS(Transactions_History!$G$6:$G$1355, Transactions_History!$C$6:$C$1355, "Acquire", Transactions_History!$I$6:$I$1355, Portfolio_History!$F75, Transactions_History!$H$6:$H$1355, "&lt;="&amp;YEAR(Portfolio_History!M$1))-
SUMIFS(Transactions_History!$G$6:$G$1355, Transactions_History!$C$6:$C$1355, "Redeem", Transactions_History!$I$6:$I$1355, Portfolio_History!$F75, Transactions_History!$H$6:$H$1355, "&lt;="&amp;YEAR(Portfolio_History!M$1))</f>
        <v>3986413</v>
      </c>
      <c r="N75" s="4">
        <f>SUMIFS(Transactions_History!$G$6:$G$1355, Transactions_History!$C$6:$C$1355, "Acquire", Transactions_History!$I$6:$I$1355, Portfolio_History!$F75, Transactions_History!$H$6:$H$1355, "&lt;="&amp;YEAR(Portfolio_History!N$1))-
SUMIFS(Transactions_History!$G$6:$G$1355, Transactions_History!$C$6:$C$1355, "Redeem", Transactions_History!$I$6:$I$1355, Portfolio_History!$F75, Transactions_History!$H$6:$H$1355, "&lt;="&amp;YEAR(Portfolio_History!N$1))</f>
        <v>3986413</v>
      </c>
      <c r="O75" s="4">
        <f>SUMIFS(Transactions_History!$G$6:$G$1355, Transactions_History!$C$6:$C$1355, "Acquire", Transactions_History!$I$6:$I$1355, Portfolio_History!$F75, Transactions_History!$H$6:$H$1355, "&lt;="&amp;YEAR(Portfolio_History!O$1))-
SUMIFS(Transactions_History!$G$6:$G$1355, Transactions_History!$C$6:$C$1355, "Redeem", Transactions_History!$I$6:$I$1355, Portfolio_History!$F75, Transactions_History!$H$6:$H$1355, "&lt;="&amp;YEAR(Portfolio_History!O$1))</f>
        <v>3986413</v>
      </c>
      <c r="P75" s="4">
        <f>SUMIFS(Transactions_History!$G$6:$G$1355, Transactions_History!$C$6:$C$1355, "Acquire", Transactions_History!$I$6:$I$1355, Portfolio_History!$F75, Transactions_History!$H$6:$H$1355, "&lt;="&amp;YEAR(Portfolio_History!P$1))-
SUMIFS(Transactions_History!$G$6:$G$1355, Transactions_History!$C$6:$C$1355, "Redeem", Transactions_History!$I$6:$I$1355, Portfolio_History!$F75, Transactions_History!$H$6:$H$1355, "&lt;="&amp;YEAR(Portfolio_History!P$1))</f>
        <v>0</v>
      </c>
      <c r="Q75" s="4">
        <f>SUMIFS(Transactions_History!$G$6:$G$1355, Transactions_History!$C$6:$C$1355, "Acquire", Transactions_History!$I$6:$I$1355, Portfolio_History!$F75, Transactions_History!$H$6:$H$1355, "&lt;="&amp;YEAR(Portfolio_History!Q$1))-
SUMIFS(Transactions_History!$G$6:$G$1355, Transactions_History!$C$6:$C$1355, "Redeem", Transactions_History!$I$6:$I$1355, Portfolio_History!$F75, Transactions_History!$H$6:$H$1355, "&lt;="&amp;YEAR(Portfolio_History!Q$1))</f>
        <v>0</v>
      </c>
      <c r="R75" s="4">
        <f>SUMIFS(Transactions_History!$G$6:$G$1355, Transactions_History!$C$6:$C$1355, "Acquire", Transactions_History!$I$6:$I$1355, Portfolio_History!$F75, Transactions_History!$H$6:$H$1355, "&lt;="&amp;YEAR(Portfolio_History!R$1))-
SUMIFS(Transactions_History!$G$6:$G$1355, Transactions_History!$C$6:$C$1355, "Redeem", Transactions_History!$I$6:$I$1355, Portfolio_History!$F75, Transactions_History!$H$6:$H$1355, "&lt;="&amp;YEAR(Portfolio_History!R$1))</f>
        <v>0</v>
      </c>
      <c r="S75" s="4">
        <f>SUMIFS(Transactions_History!$G$6:$G$1355, Transactions_History!$C$6:$C$1355, "Acquire", Transactions_History!$I$6:$I$1355, Portfolio_History!$F75, Transactions_History!$H$6:$H$1355, "&lt;="&amp;YEAR(Portfolio_History!S$1))-
SUMIFS(Transactions_History!$G$6:$G$1355, Transactions_History!$C$6:$C$1355, "Redeem", Transactions_History!$I$6:$I$1355, Portfolio_History!$F75, Transactions_History!$H$6:$H$1355, "&lt;="&amp;YEAR(Portfolio_History!S$1))</f>
        <v>0</v>
      </c>
      <c r="T75" s="4">
        <f>SUMIFS(Transactions_History!$G$6:$G$1355, Transactions_History!$C$6:$C$1355, "Acquire", Transactions_History!$I$6:$I$1355, Portfolio_History!$F75, Transactions_History!$H$6:$H$1355, "&lt;="&amp;YEAR(Portfolio_History!T$1))-
SUMIFS(Transactions_History!$G$6:$G$1355, Transactions_History!$C$6:$C$1355, "Redeem", Transactions_History!$I$6:$I$1355, Portfolio_History!$F75, Transactions_History!$H$6:$H$1355, "&lt;="&amp;YEAR(Portfolio_History!T$1))</f>
        <v>0</v>
      </c>
      <c r="U75" s="4">
        <f>SUMIFS(Transactions_History!$G$6:$G$1355, Transactions_History!$C$6:$C$1355, "Acquire", Transactions_History!$I$6:$I$1355, Portfolio_History!$F75, Transactions_History!$H$6:$H$1355, "&lt;="&amp;YEAR(Portfolio_History!U$1))-
SUMIFS(Transactions_History!$G$6:$G$1355, Transactions_History!$C$6:$C$1355, "Redeem", Transactions_History!$I$6:$I$1355, Portfolio_History!$F75, Transactions_History!$H$6:$H$1355, "&lt;="&amp;YEAR(Portfolio_History!U$1))</f>
        <v>0</v>
      </c>
      <c r="V75" s="4">
        <f>SUMIFS(Transactions_History!$G$6:$G$1355, Transactions_History!$C$6:$C$1355, "Acquire", Transactions_History!$I$6:$I$1355, Portfolio_History!$F75, Transactions_History!$H$6:$H$1355, "&lt;="&amp;YEAR(Portfolio_History!V$1))-
SUMIFS(Transactions_History!$G$6:$G$1355, Transactions_History!$C$6:$C$1355, "Redeem", Transactions_History!$I$6:$I$1355, Portfolio_History!$F75, Transactions_History!$H$6:$H$1355, "&lt;="&amp;YEAR(Portfolio_History!V$1))</f>
        <v>0</v>
      </c>
      <c r="W75" s="4">
        <f>SUMIFS(Transactions_History!$G$6:$G$1355, Transactions_History!$C$6:$C$1355, "Acquire", Transactions_History!$I$6:$I$1355, Portfolio_History!$F75, Transactions_History!$H$6:$H$1355, "&lt;="&amp;YEAR(Portfolio_History!W$1))-
SUMIFS(Transactions_History!$G$6:$G$1355, Transactions_History!$C$6:$C$1355, "Redeem", Transactions_History!$I$6:$I$1355, Portfolio_History!$F75, Transactions_History!$H$6:$H$1355, "&lt;="&amp;YEAR(Portfolio_History!W$1))</f>
        <v>0</v>
      </c>
      <c r="X75" s="4">
        <f>SUMIFS(Transactions_History!$G$6:$G$1355, Transactions_History!$C$6:$C$1355, "Acquire", Transactions_History!$I$6:$I$1355, Portfolio_History!$F75, Transactions_History!$H$6:$H$1355, "&lt;="&amp;YEAR(Portfolio_History!X$1))-
SUMIFS(Transactions_History!$G$6:$G$1355, Transactions_History!$C$6:$C$1355, "Redeem", Transactions_History!$I$6:$I$1355, Portfolio_History!$F75, Transactions_History!$H$6:$H$1355, "&lt;="&amp;YEAR(Portfolio_History!X$1))</f>
        <v>0</v>
      </c>
      <c r="Y75" s="4">
        <f>SUMIFS(Transactions_History!$G$6:$G$1355, Transactions_History!$C$6:$C$1355, "Acquire", Transactions_History!$I$6:$I$1355, Portfolio_History!$F75, Transactions_History!$H$6:$H$1355, "&lt;="&amp;YEAR(Portfolio_History!Y$1))-
SUMIFS(Transactions_History!$G$6:$G$1355, Transactions_History!$C$6:$C$1355, "Redeem", Transactions_History!$I$6:$I$1355, Portfolio_History!$F75, Transactions_History!$H$6:$H$1355, "&lt;="&amp;YEAR(Portfolio_History!Y$1))</f>
        <v>0</v>
      </c>
    </row>
    <row r="76" spans="1:25" x14ac:dyDescent="0.35">
      <c r="A76" s="172" t="s">
        <v>39</v>
      </c>
      <c r="B76" s="172">
        <v>2.5</v>
      </c>
      <c r="C76" s="172">
        <v>2022</v>
      </c>
      <c r="D76" s="173">
        <v>40695</v>
      </c>
      <c r="E76" s="63">
        <v>2021</v>
      </c>
      <c r="F76" s="170" t="str">
        <f t="shared" si="2"/>
        <v>SI bonds_2.5_2022</v>
      </c>
      <c r="G76" s="4">
        <f>SUMIFS(Transactions_History!$G$6:$G$1355, Transactions_History!$C$6:$C$1355, "Acquire", Transactions_History!$I$6:$I$1355, Portfolio_History!$F76, Transactions_History!$H$6:$H$1355, "&lt;="&amp;YEAR(Portfolio_History!G$1))-
SUMIFS(Transactions_History!$G$6:$G$1355, Transactions_History!$C$6:$C$1355, "Redeem", Transactions_History!$I$6:$I$1355, Portfolio_History!$F76, Transactions_History!$H$6:$H$1355, "&lt;="&amp;YEAR(Portfolio_History!G$1))</f>
        <v>0</v>
      </c>
      <c r="H76" s="4">
        <f>SUMIFS(Transactions_History!$G$6:$G$1355, Transactions_History!$C$6:$C$1355, "Acquire", Transactions_History!$I$6:$I$1355, Portfolio_History!$F76, Transactions_History!$H$6:$H$1355, "&lt;="&amp;YEAR(Portfolio_History!H$1))-
SUMIFS(Transactions_History!$G$6:$G$1355, Transactions_History!$C$6:$C$1355, "Redeem", Transactions_History!$I$6:$I$1355, Portfolio_History!$F76, Transactions_History!$H$6:$H$1355, "&lt;="&amp;YEAR(Portfolio_History!H$1))</f>
        <v>0</v>
      </c>
      <c r="I76" s="4">
        <f>SUMIFS(Transactions_History!$G$6:$G$1355, Transactions_History!$C$6:$C$1355, "Acquire", Transactions_History!$I$6:$I$1355, Portfolio_History!$F76, Transactions_History!$H$6:$H$1355, "&lt;="&amp;YEAR(Portfolio_History!I$1))-
SUMIFS(Transactions_History!$G$6:$G$1355, Transactions_History!$C$6:$C$1355, "Redeem", Transactions_History!$I$6:$I$1355, Portfolio_History!$F76, Transactions_History!$H$6:$H$1355, "&lt;="&amp;YEAR(Portfolio_History!I$1))</f>
        <v>5971787</v>
      </c>
      <c r="J76" s="4">
        <f>SUMIFS(Transactions_History!$G$6:$G$1355, Transactions_History!$C$6:$C$1355, "Acquire", Transactions_History!$I$6:$I$1355, Portfolio_History!$F76, Transactions_History!$H$6:$H$1355, "&lt;="&amp;YEAR(Portfolio_History!J$1))-
SUMIFS(Transactions_History!$G$6:$G$1355, Transactions_History!$C$6:$C$1355, "Redeem", Transactions_History!$I$6:$I$1355, Portfolio_History!$F76, Transactions_History!$H$6:$H$1355, "&lt;="&amp;YEAR(Portfolio_History!J$1))</f>
        <v>5971787</v>
      </c>
      <c r="K76" s="4">
        <f>SUMIFS(Transactions_History!$G$6:$G$1355, Transactions_History!$C$6:$C$1355, "Acquire", Transactions_History!$I$6:$I$1355, Portfolio_History!$F76, Transactions_History!$H$6:$H$1355, "&lt;="&amp;YEAR(Portfolio_History!K$1))-
SUMIFS(Transactions_History!$G$6:$G$1355, Transactions_History!$C$6:$C$1355, "Redeem", Transactions_History!$I$6:$I$1355, Portfolio_History!$F76, Transactions_History!$H$6:$H$1355, "&lt;="&amp;YEAR(Portfolio_History!K$1))</f>
        <v>5971787</v>
      </c>
      <c r="L76" s="4">
        <f>SUMIFS(Transactions_History!$G$6:$G$1355, Transactions_History!$C$6:$C$1355, "Acquire", Transactions_History!$I$6:$I$1355, Portfolio_History!$F76, Transactions_History!$H$6:$H$1355, "&lt;="&amp;YEAR(Portfolio_History!L$1))-
SUMIFS(Transactions_History!$G$6:$G$1355, Transactions_History!$C$6:$C$1355, "Redeem", Transactions_History!$I$6:$I$1355, Portfolio_History!$F76, Transactions_History!$H$6:$H$1355, "&lt;="&amp;YEAR(Portfolio_History!L$1))</f>
        <v>5971787</v>
      </c>
      <c r="M76" s="4">
        <f>SUMIFS(Transactions_History!$G$6:$G$1355, Transactions_History!$C$6:$C$1355, "Acquire", Transactions_History!$I$6:$I$1355, Portfolio_History!$F76, Transactions_History!$H$6:$H$1355, "&lt;="&amp;YEAR(Portfolio_History!M$1))-
SUMIFS(Transactions_History!$G$6:$G$1355, Transactions_History!$C$6:$C$1355, "Redeem", Transactions_History!$I$6:$I$1355, Portfolio_History!$F76, Transactions_History!$H$6:$H$1355, "&lt;="&amp;YEAR(Portfolio_History!M$1))</f>
        <v>5971787</v>
      </c>
      <c r="N76" s="4">
        <f>SUMIFS(Transactions_History!$G$6:$G$1355, Transactions_History!$C$6:$C$1355, "Acquire", Transactions_History!$I$6:$I$1355, Portfolio_History!$F76, Transactions_History!$H$6:$H$1355, "&lt;="&amp;YEAR(Portfolio_History!N$1))-
SUMIFS(Transactions_History!$G$6:$G$1355, Transactions_History!$C$6:$C$1355, "Redeem", Transactions_History!$I$6:$I$1355, Portfolio_History!$F76, Transactions_History!$H$6:$H$1355, "&lt;="&amp;YEAR(Portfolio_History!N$1))</f>
        <v>5971787</v>
      </c>
      <c r="O76" s="4">
        <f>SUMIFS(Transactions_History!$G$6:$G$1355, Transactions_History!$C$6:$C$1355, "Acquire", Transactions_History!$I$6:$I$1355, Portfolio_History!$F76, Transactions_History!$H$6:$H$1355, "&lt;="&amp;YEAR(Portfolio_History!O$1))-
SUMIFS(Transactions_History!$G$6:$G$1355, Transactions_History!$C$6:$C$1355, "Redeem", Transactions_History!$I$6:$I$1355, Portfolio_History!$F76, Transactions_History!$H$6:$H$1355, "&lt;="&amp;YEAR(Portfolio_History!O$1))</f>
        <v>5971787</v>
      </c>
      <c r="P76" s="4">
        <f>SUMIFS(Transactions_History!$G$6:$G$1355, Transactions_History!$C$6:$C$1355, "Acquire", Transactions_History!$I$6:$I$1355, Portfolio_History!$F76, Transactions_History!$H$6:$H$1355, "&lt;="&amp;YEAR(Portfolio_History!P$1))-
SUMIFS(Transactions_History!$G$6:$G$1355, Transactions_History!$C$6:$C$1355, "Redeem", Transactions_History!$I$6:$I$1355, Portfolio_History!$F76, Transactions_History!$H$6:$H$1355, "&lt;="&amp;YEAR(Portfolio_History!P$1))</f>
        <v>5971787</v>
      </c>
      <c r="Q76" s="4">
        <f>SUMIFS(Transactions_History!$G$6:$G$1355, Transactions_History!$C$6:$C$1355, "Acquire", Transactions_History!$I$6:$I$1355, Portfolio_History!$F76, Transactions_History!$H$6:$H$1355, "&lt;="&amp;YEAR(Portfolio_History!Q$1))-
SUMIFS(Transactions_History!$G$6:$G$1355, Transactions_History!$C$6:$C$1355, "Redeem", Transactions_History!$I$6:$I$1355, Portfolio_History!$F76, Transactions_History!$H$6:$H$1355, "&lt;="&amp;YEAR(Portfolio_History!Q$1))</f>
        <v>5971787</v>
      </c>
      <c r="R76" s="4">
        <f>SUMIFS(Transactions_History!$G$6:$G$1355, Transactions_History!$C$6:$C$1355, "Acquire", Transactions_History!$I$6:$I$1355, Portfolio_History!$F76, Transactions_History!$H$6:$H$1355, "&lt;="&amp;YEAR(Portfolio_History!R$1))-
SUMIFS(Transactions_History!$G$6:$G$1355, Transactions_History!$C$6:$C$1355, "Redeem", Transactions_History!$I$6:$I$1355, Portfolio_History!$F76, Transactions_History!$H$6:$H$1355, "&lt;="&amp;YEAR(Portfolio_History!R$1))</f>
        <v>5971787</v>
      </c>
      <c r="S76" s="4">
        <f>SUMIFS(Transactions_History!$G$6:$G$1355, Transactions_History!$C$6:$C$1355, "Acquire", Transactions_History!$I$6:$I$1355, Portfolio_History!$F76, Transactions_History!$H$6:$H$1355, "&lt;="&amp;YEAR(Portfolio_History!S$1))-
SUMIFS(Transactions_History!$G$6:$G$1355, Transactions_History!$C$6:$C$1355, "Redeem", Transactions_History!$I$6:$I$1355, Portfolio_History!$F76, Transactions_History!$H$6:$H$1355, "&lt;="&amp;YEAR(Portfolio_History!S$1))</f>
        <v>0</v>
      </c>
      <c r="T76" s="4">
        <f>SUMIFS(Transactions_History!$G$6:$G$1355, Transactions_History!$C$6:$C$1355, "Acquire", Transactions_History!$I$6:$I$1355, Portfolio_History!$F76, Transactions_History!$H$6:$H$1355, "&lt;="&amp;YEAR(Portfolio_History!T$1))-
SUMIFS(Transactions_History!$G$6:$G$1355, Transactions_History!$C$6:$C$1355, "Redeem", Transactions_History!$I$6:$I$1355, Portfolio_History!$F76, Transactions_History!$H$6:$H$1355, "&lt;="&amp;YEAR(Portfolio_History!T$1))</f>
        <v>0</v>
      </c>
      <c r="U76" s="4">
        <f>SUMIFS(Transactions_History!$G$6:$G$1355, Transactions_History!$C$6:$C$1355, "Acquire", Transactions_History!$I$6:$I$1355, Portfolio_History!$F76, Transactions_History!$H$6:$H$1355, "&lt;="&amp;YEAR(Portfolio_History!U$1))-
SUMIFS(Transactions_History!$G$6:$G$1355, Transactions_History!$C$6:$C$1355, "Redeem", Transactions_History!$I$6:$I$1355, Portfolio_History!$F76, Transactions_History!$H$6:$H$1355, "&lt;="&amp;YEAR(Portfolio_History!U$1))</f>
        <v>0</v>
      </c>
      <c r="V76" s="4">
        <f>SUMIFS(Transactions_History!$G$6:$G$1355, Transactions_History!$C$6:$C$1355, "Acquire", Transactions_History!$I$6:$I$1355, Portfolio_History!$F76, Transactions_History!$H$6:$H$1355, "&lt;="&amp;YEAR(Portfolio_History!V$1))-
SUMIFS(Transactions_History!$G$6:$G$1355, Transactions_History!$C$6:$C$1355, "Redeem", Transactions_History!$I$6:$I$1355, Portfolio_History!$F76, Transactions_History!$H$6:$H$1355, "&lt;="&amp;YEAR(Portfolio_History!V$1))</f>
        <v>0</v>
      </c>
      <c r="W76" s="4">
        <f>SUMIFS(Transactions_History!$G$6:$G$1355, Transactions_History!$C$6:$C$1355, "Acquire", Transactions_History!$I$6:$I$1355, Portfolio_History!$F76, Transactions_History!$H$6:$H$1355, "&lt;="&amp;YEAR(Portfolio_History!W$1))-
SUMIFS(Transactions_History!$G$6:$G$1355, Transactions_History!$C$6:$C$1355, "Redeem", Transactions_History!$I$6:$I$1355, Portfolio_History!$F76, Transactions_History!$H$6:$H$1355, "&lt;="&amp;YEAR(Portfolio_History!W$1))</f>
        <v>0</v>
      </c>
      <c r="X76" s="4">
        <f>SUMIFS(Transactions_History!$G$6:$G$1355, Transactions_History!$C$6:$C$1355, "Acquire", Transactions_History!$I$6:$I$1355, Portfolio_History!$F76, Transactions_History!$H$6:$H$1355, "&lt;="&amp;YEAR(Portfolio_History!X$1))-
SUMIFS(Transactions_History!$G$6:$G$1355, Transactions_History!$C$6:$C$1355, "Redeem", Transactions_History!$I$6:$I$1355, Portfolio_History!$F76, Transactions_History!$H$6:$H$1355, "&lt;="&amp;YEAR(Portfolio_History!X$1))</f>
        <v>0</v>
      </c>
      <c r="Y76" s="4">
        <f>SUMIFS(Transactions_History!$G$6:$G$1355, Transactions_History!$C$6:$C$1355, "Acquire", Transactions_History!$I$6:$I$1355, Portfolio_History!$F76, Transactions_History!$H$6:$H$1355, "&lt;="&amp;YEAR(Portfolio_History!Y$1))-
SUMIFS(Transactions_History!$G$6:$G$1355, Transactions_History!$C$6:$C$1355, "Redeem", Transactions_History!$I$6:$I$1355, Portfolio_History!$F76, Transactions_History!$H$6:$H$1355, "&lt;="&amp;YEAR(Portfolio_History!Y$1))</f>
        <v>0</v>
      </c>
    </row>
    <row r="77" spans="1:25" x14ac:dyDescent="0.35">
      <c r="A77" s="172" t="s">
        <v>34</v>
      </c>
      <c r="B77" s="172">
        <v>1.375</v>
      </c>
      <c r="C77" s="172">
        <v>2022</v>
      </c>
      <c r="D77" s="173">
        <v>44440</v>
      </c>
      <c r="E77" s="63">
        <v>2021</v>
      </c>
      <c r="F77" s="170" t="str">
        <f t="shared" si="2"/>
        <v>SI certificates_1.375_2022</v>
      </c>
      <c r="G77" s="4">
        <f>SUMIFS(Transactions_History!$G$6:$G$1355, Transactions_History!$C$6:$C$1355, "Acquire", Transactions_History!$I$6:$I$1355, Portfolio_History!$F77, Transactions_History!$H$6:$H$1355, "&lt;="&amp;YEAR(Portfolio_History!G$1))-
SUMIFS(Transactions_History!$G$6:$G$1355, Transactions_History!$C$6:$C$1355, "Redeem", Transactions_History!$I$6:$I$1355, Portfolio_History!$F77, Transactions_History!$H$6:$H$1355, "&lt;="&amp;YEAR(Portfolio_History!G$1))</f>
        <v>0</v>
      </c>
      <c r="H77" s="4">
        <f>SUMIFS(Transactions_History!$G$6:$G$1355, Transactions_History!$C$6:$C$1355, "Acquire", Transactions_History!$I$6:$I$1355, Portfolio_History!$F77, Transactions_History!$H$6:$H$1355, "&lt;="&amp;YEAR(Portfolio_History!H$1))-
SUMIFS(Transactions_History!$G$6:$G$1355, Transactions_History!$C$6:$C$1355, "Redeem", Transactions_History!$I$6:$I$1355, Portfolio_History!$F77, Transactions_History!$H$6:$H$1355, "&lt;="&amp;YEAR(Portfolio_History!H$1))</f>
        <v>0</v>
      </c>
      <c r="I77" s="4">
        <f>SUMIFS(Transactions_History!$G$6:$G$1355, Transactions_History!$C$6:$C$1355, "Acquire", Transactions_History!$I$6:$I$1355, Portfolio_History!$F77, Transactions_History!$H$6:$H$1355, "&lt;="&amp;YEAR(Portfolio_History!I$1))-
SUMIFS(Transactions_History!$G$6:$G$1355, Transactions_History!$C$6:$C$1355, "Redeem", Transactions_History!$I$6:$I$1355, Portfolio_History!$F77, Transactions_History!$H$6:$H$1355, "&lt;="&amp;YEAR(Portfolio_History!I$1))</f>
        <v>0</v>
      </c>
      <c r="J77" s="4">
        <f>SUMIFS(Transactions_History!$G$6:$G$1355, Transactions_History!$C$6:$C$1355, "Acquire", Transactions_History!$I$6:$I$1355, Portfolio_History!$F77, Transactions_History!$H$6:$H$1355, "&lt;="&amp;YEAR(Portfolio_History!J$1))-
SUMIFS(Transactions_History!$G$6:$G$1355, Transactions_History!$C$6:$C$1355, "Redeem", Transactions_History!$I$6:$I$1355, Portfolio_History!$F77, Transactions_History!$H$6:$H$1355, "&lt;="&amp;YEAR(Portfolio_History!J$1))</f>
        <v>0</v>
      </c>
      <c r="K77" s="4">
        <f>SUMIFS(Transactions_History!$G$6:$G$1355, Transactions_History!$C$6:$C$1355, "Acquire", Transactions_History!$I$6:$I$1355, Portfolio_History!$F77, Transactions_History!$H$6:$H$1355, "&lt;="&amp;YEAR(Portfolio_History!K$1))-
SUMIFS(Transactions_History!$G$6:$G$1355, Transactions_History!$C$6:$C$1355, "Redeem", Transactions_History!$I$6:$I$1355, Portfolio_History!$F77, Transactions_History!$H$6:$H$1355, "&lt;="&amp;YEAR(Portfolio_History!K$1))</f>
        <v>0</v>
      </c>
      <c r="L77" s="4">
        <f>SUMIFS(Transactions_History!$G$6:$G$1355, Transactions_History!$C$6:$C$1355, "Acquire", Transactions_History!$I$6:$I$1355, Portfolio_History!$F77, Transactions_History!$H$6:$H$1355, "&lt;="&amp;YEAR(Portfolio_History!L$1))-
SUMIFS(Transactions_History!$G$6:$G$1355, Transactions_History!$C$6:$C$1355, "Redeem", Transactions_History!$I$6:$I$1355, Portfolio_History!$F77, Transactions_History!$H$6:$H$1355, "&lt;="&amp;YEAR(Portfolio_History!L$1))</f>
        <v>0</v>
      </c>
      <c r="M77" s="4">
        <f>SUMIFS(Transactions_History!$G$6:$G$1355, Transactions_History!$C$6:$C$1355, "Acquire", Transactions_History!$I$6:$I$1355, Portfolio_History!$F77, Transactions_History!$H$6:$H$1355, "&lt;="&amp;YEAR(Portfolio_History!M$1))-
SUMIFS(Transactions_History!$G$6:$G$1355, Transactions_History!$C$6:$C$1355, "Redeem", Transactions_History!$I$6:$I$1355, Portfolio_History!$F77, Transactions_History!$H$6:$H$1355, "&lt;="&amp;YEAR(Portfolio_History!M$1))</f>
        <v>0</v>
      </c>
      <c r="N77" s="4">
        <f>SUMIFS(Transactions_History!$G$6:$G$1355, Transactions_History!$C$6:$C$1355, "Acquire", Transactions_History!$I$6:$I$1355, Portfolio_History!$F77, Transactions_History!$H$6:$H$1355, "&lt;="&amp;YEAR(Portfolio_History!N$1))-
SUMIFS(Transactions_History!$G$6:$G$1355, Transactions_History!$C$6:$C$1355, "Redeem", Transactions_History!$I$6:$I$1355, Portfolio_History!$F77, Transactions_History!$H$6:$H$1355, "&lt;="&amp;YEAR(Portfolio_History!N$1))</f>
        <v>0</v>
      </c>
      <c r="O77" s="4">
        <f>SUMIFS(Transactions_History!$G$6:$G$1355, Transactions_History!$C$6:$C$1355, "Acquire", Transactions_History!$I$6:$I$1355, Portfolio_History!$F77, Transactions_History!$H$6:$H$1355, "&lt;="&amp;YEAR(Portfolio_History!O$1))-
SUMIFS(Transactions_History!$G$6:$G$1355, Transactions_History!$C$6:$C$1355, "Redeem", Transactions_History!$I$6:$I$1355, Portfolio_History!$F77, Transactions_History!$H$6:$H$1355, "&lt;="&amp;YEAR(Portfolio_History!O$1))</f>
        <v>0</v>
      </c>
      <c r="P77" s="4">
        <f>SUMIFS(Transactions_History!$G$6:$G$1355, Transactions_History!$C$6:$C$1355, "Acquire", Transactions_History!$I$6:$I$1355, Portfolio_History!$F77, Transactions_History!$H$6:$H$1355, "&lt;="&amp;YEAR(Portfolio_History!P$1))-
SUMIFS(Transactions_History!$G$6:$G$1355, Transactions_History!$C$6:$C$1355, "Redeem", Transactions_History!$I$6:$I$1355, Portfolio_History!$F77, Transactions_History!$H$6:$H$1355, "&lt;="&amp;YEAR(Portfolio_History!P$1))</f>
        <v>0</v>
      </c>
      <c r="Q77" s="4">
        <f>SUMIFS(Transactions_History!$G$6:$G$1355, Transactions_History!$C$6:$C$1355, "Acquire", Transactions_History!$I$6:$I$1355, Portfolio_History!$F77, Transactions_History!$H$6:$H$1355, "&lt;="&amp;YEAR(Portfolio_History!Q$1))-
SUMIFS(Transactions_History!$G$6:$G$1355, Transactions_History!$C$6:$C$1355, "Redeem", Transactions_History!$I$6:$I$1355, Portfolio_History!$F77, Transactions_History!$H$6:$H$1355, "&lt;="&amp;YEAR(Portfolio_History!Q$1))</f>
        <v>0</v>
      </c>
      <c r="R77" s="4">
        <f>SUMIFS(Transactions_History!$G$6:$G$1355, Transactions_History!$C$6:$C$1355, "Acquire", Transactions_History!$I$6:$I$1355, Portfolio_History!$F77, Transactions_History!$H$6:$H$1355, "&lt;="&amp;YEAR(Portfolio_History!R$1))-
SUMIFS(Transactions_History!$G$6:$G$1355, Transactions_History!$C$6:$C$1355, "Redeem", Transactions_History!$I$6:$I$1355, Portfolio_History!$F77, Transactions_History!$H$6:$H$1355, "&lt;="&amp;YEAR(Portfolio_History!R$1))</f>
        <v>0</v>
      </c>
      <c r="S77" s="4">
        <f>SUMIFS(Transactions_History!$G$6:$G$1355, Transactions_History!$C$6:$C$1355, "Acquire", Transactions_History!$I$6:$I$1355, Portfolio_History!$F77, Transactions_History!$H$6:$H$1355, "&lt;="&amp;YEAR(Portfolio_History!S$1))-
SUMIFS(Transactions_History!$G$6:$G$1355, Transactions_History!$C$6:$C$1355, "Redeem", Transactions_History!$I$6:$I$1355, Portfolio_History!$F77, Transactions_History!$H$6:$H$1355, "&lt;="&amp;YEAR(Portfolio_History!S$1))</f>
        <v>0</v>
      </c>
      <c r="T77" s="4">
        <f>SUMIFS(Transactions_History!$G$6:$G$1355, Transactions_History!$C$6:$C$1355, "Acquire", Transactions_History!$I$6:$I$1355, Portfolio_History!$F77, Transactions_History!$H$6:$H$1355, "&lt;="&amp;YEAR(Portfolio_History!T$1))-
SUMIFS(Transactions_History!$G$6:$G$1355, Transactions_History!$C$6:$C$1355, "Redeem", Transactions_History!$I$6:$I$1355, Portfolio_History!$F77, Transactions_History!$H$6:$H$1355, "&lt;="&amp;YEAR(Portfolio_History!T$1))</f>
        <v>0</v>
      </c>
      <c r="U77" s="4">
        <f>SUMIFS(Transactions_History!$G$6:$G$1355, Transactions_History!$C$6:$C$1355, "Acquire", Transactions_History!$I$6:$I$1355, Portfolio_History!$F77, Transactions_History!$H$6:$H$1355, "&lt;="&amp;YEAR(Portfolio_History!U$1))-
SUMIFS(Transactions_History!$G$6:$G$1355, Transactions_History!$C$6:$C$1355, "Redeem", Transactions_History!$I$6:$I$1355, Portfolio_History!$F77, Transactions_History!$H$6:$H$1355, "&lt;="&amp;YEAR(Portfolio_History!U$1))</f>
        <v>0</v>
      </c>
      <c r="V77" s="4">
        <f>SUMIFS(Transactions_History!$G$6:$G$1355, Transactions_History!$C$6:$C$1355, "Acquire", Transactions_History!$I$6:$I$1355, Portfolio_History!$F77, Transactions_History!$H$6:$H$1355, "&lt;="&amp;YEAR(Portfolio_History!V$1))-
SUMIFS(Transactions_History!$G$6:$G$1355, Transactions_History!$C$6:$C$1355, "Redeem", Transactions_History!$I$6:$I$1355, Portfolio_History!$F77, Transactions_History!$H$6:$H$1355, "&lt;="&amp;YEAR(Portfolio_History!V$1))</f>
        <v>0</v>
      </c>
      <c r="W77" s="4">
        <f>SUMIFS(Transactions_History!$G$6:$G$1355, Transactions_History!$C$6:$C$1355, "Acquire", Transactions_History!$I$6:$I$1355, Portfolio_History!$F77, Transactions_History!$H$6:$H$1355, "&lt;="&amp;YEAR(Portfolio_History!W$1))-
SUMIFS(Transactions_History!$G$6:$G$1355, Transactions_History!$C$6:$C$1355, "Redeem", Transactions_History!$I$6:$I$1355, Portfolio_History!$F77, Transactions_History!$H$6:$H$1355, "&lt;="&amp;YEAR(Portfolio_History!W$1))</f>
        <v>0</v>
      </c>
      <c r="X77" s="4">
        <f>SUMIFS(Transactions_History!$G$6:$G$1355, Transactions_History!$C$6:$C$1355, "Acquire", Transactions_History!$I$6:$I$1355, Portfolio_History!$F77, Transactions_History!$H$6:$H$1355, "&lt;="&amp;YEAR(Portfolio_History!X$1))-
SUMIFS(Transactions_History!$G$6:$G$1355, Transactions_History!$C$6:$C$1355, "Redeem", Transactions_History!$I$6:$I$1355, Portfolio_History!$F77, Transactions_History!$H$6:$H$1355, "&lt;="&amp;YEAR(Portfolio_History!X$1))</f>
        <v>0</v>
      </c>
      <c r="Y77" s="4">
        <f>SUMIFS(Transactions_History!$G$6:$G$1355, Transactions_History!$C$6:$C$1355, "Acquire", Transactions_History!$I$6:$I$1355, Portfolio_History!$F77, Transactions_History!$H$6:$H$1355, "&lt;="&amp;YEAR(Portfolio_History!Y$1))-
SUMIFS(Transactions_History!$G$6:$G$1355, Transactions_History!$C$6:$C$1355, "Redeem", Transactions_History!$I$6:$I$1355, Portfolio_History!$F77, Transactions_History!$H$6:$H$1355, "&lt;="&amp;YEAR(Portfolio_History!Y$1))</f>
        <v>0</v>
      </c>
    </row>
    <row r="78" spans="1:25" x14ac:dyDescent="0.35">
      <c r="A78" s="172" t="s">
        <v>34</v>
      </c>
      <c r="B78" s="172">
        <v>1.5</v>
      </c>
      <c r="C78" s="172">
        <v>2022</v>
      </c>
      <c r="D78" s="173">
        <v>44470</v>
      </c>
      <c r="E78" s="63">
        <v>2021</v>
      </c>
      <c r="F78" s="170" t="str">
        <f t="shared" si="2"/>
        <v>SI certificates_1.5_2022</v>
      </c>
      <c r="G78" s="4">
        <f>SUMIFS(Transactions_History!$G$6:$G$1355, Transactions_History!$C$6:$C$1355, "Acquire", Transactions_History!$I$6:$I$1355, Portfolio_History!$F78, Transactions_History!$H$6:$H$1355, "&lt;="&amp;YEAR(Portfolio_History!G$1))-
SUMIFS(Transactions_History!$G$6:$G$1355, Transactions_History!$C$6:$C$1355, "Redeem", Transactions_History!$I$6:$I$1355, Portfolio_History!$F78, Transactions_History!$H$6:$H$1355, "&lt;="&amp;YEAR(Portfolio_History!G$1))</f>
        <v>0</v>
      </c>
      <c r="H78" s="4">
        <f>SUMIFS(Transactions_History!$G$6:$G$1355, Transactions_History!$C$6:$C$1355, "Acquire", Transactions_History!$I$6:$I$1355, Portfolio_History!$F78, Transactions_History!$H$6:$H$1355, "&lt;="&amp;YEAR(Portfolio_History!H$1))-
SUMIFS(Transactions_History!$G$6:$G$1355, Transactions_History!$C$6:$C$1355, "Redeem", Transactions_History!$I$6:$I$1355, Portfolio_History!$F78, Transactions_History!$H$6:$H$1355, "&lt;="&amp;YEAR(Portfolio_History!H$1))</f>
        <v>61595952</v>
      </c>
      <c r="I78" s="4">
        <f>SUMIFS(Transactions_History!$G$6:$G$1355, Transactions_History!$C$6:$C$1355, "Acquire", Transactions_History!$I$6:$I$1355, Portfolio_History!$F78, Transactions_History!$H$6:$H$1355, "&lt;="&amp;YEAR(Portfolio_History!I$1))-
SUMIFS(Transactions_History!$G$6:$G$1355, Transactions_History!$C$6:$C$1355, "Redeem", Transactions_History!$I$6:$I$1355, Portfolio_History!$F78, Transactions_History!$H$6:$H$1355, "&lt;="&amp;YEAR(Portfolio_History!I$1))</f>
        <v>0</v>
      </c>
      <c r="J78" s="4">
        <f>SUMIFS(Transactions_History!$G$6:$G$1355, Transactions_History!$C$6:$C$1355, "Acquire", Transactions_History!$I$6:$I$1355, Portfolio_History!$F78, Transactions_History!$H$6:$H$1355, "&lt;="&amp;YEAR(Portfolio_History!J$1))-
SUMIFS(Transactions_History!$G$6:$G$1355, Transactions_History!$C$6:$C$1355, "Redeem", Transactions_History!$I$6:$I$1355, Portfolio_History!$F78, Transactions_History!$H$6:$H$1355, "&lt;="&amp;YEAR(Portfolio_History!J$1))</f>
        <v>0</v>
      </c>
      <c r="K78" s="4">
        <f>SUMIFS(Transactions_History!$G$6:$G$1355, Transactions_History!$C$6:$C$1355, "Acquire", Transactions_History!$I$6:$I$1355, Portfolio_History!$F78, Transactions_History!$H$6:$H$1355, "&lt;="&amp;YEAR(Portfolio_History!K$1))-
SUMIFS(Transactions_History!$G$6:$G$1355, Transactions_History!$C$6:$C$1355, "Redeem", Transactions_History!$I$6:$I$1355, Portfolio_History!$F78, Transactions_History!$H$6:$H$1355, "&lt;="&amp;YEAR(Portfolio_History!K$1))</f>
        <v>0</v>
      </c>
      <c r="L78" s="4">
        <f>SUMIFS(Transactions_History!$G$6:$G$1355, Transactions_History!$C$6:$C$1355, "Acquire", Transactions_History!$I$6:$I$1355, Portfolio_History!$F78, Transactions_History!$H$6:$H$1355, "&lt;="&amp;YEAR(Portfolio_History!L$1))-
SUMIFS(Transactions_History!$G$6:$G$1355, Transactions_History!$C$6:$C$1355, "Redeem", Transactions_History!$I$6:$I$1355, Portfolio_History!$F78, Transactions_History!$H$6:$H$1355, "&lt;="&amp;YEAR(Portfolio_History!L$1))</f>
        <v>0</v>
      </c>
      <c r="M78" s="4">
        <f>SUMIFS(Transactions_History!$G$6:$G$1355, Transactions_History!$C$6:$C$1355, "Acquire", Transactions_History!$I$6:$I$1355, Portfolio_History!$F78, Transactions_History!$H$6:$H$1355, "&lt;="&amp;YEAR(Portfolio_History!M$1))-
SUMIFS(Transactions_History!$G$6:$G$1355, Transactions_History!$C$6:$C$1355, "Redeem", Transactions_History!$I$6:$I$1355, Portfolio_History!$F78, Transactions_History!$H$6:$H$1355, "&lt;="&amp;YEAR(Portfolio_History!M$1))</f>
        <v>0</v>
      </c>
      <c r="N78" s="4">
        <f>SUMIFS(Transactions_History!$G$6:$G$1355, Transactions_History!$C$6:$C$1355, "Acquire", Transactions_History!$I$6:$I$1355, Portfolio_History!$F78, Transactions_History!$H$6:$H$1355, "&lt;="&amp;YEAR(Portfolio_History!N$1))-
SUMIFS(Transactions_History!$G$6:$G$1355, Transactions_History!$C$6:$C$1355, "Redeem", Transactions_History!$I$6:$I$1355, Portfolio_History!$F78, Transactions_History!$H$6:$H$1355, "&lt;="&amp;YEAR(Portfolio_History!N$1))</f>
        <v>0</v>
      </c>
      <c r="O78" s="4">
        <f>SUMIFS(Transactions_History!$G$6:$G$1355, Transactions_History!$C$6:$C$1355, "Acquire", Transactions_History!$I$6:$I$1355, Portfolio_History!$F78, Transactions_History!$H$6:$H$1355, "&lt;="&amp;YEAR(Portfolio_History!O$1))-
SUMIFS(Transactions_History!$G$6:$G$1355, Transactions_History!$C$6:$C$1355, "Redeem", Transactions_History!$I$6:$I$1355, Portfolio_History!$F78, Transactions_History!$H$6:$H$1355, "&lt;="&amp;YEAR(Portfolio_History!O$1))</f>
        <v>0</v>
      </c>
      <c r="P78" s="4">
        <f>SUMIFS(Transactions_History!$G$6:$G$1355, Transactions_History!$C$6:$C$1355, "Acquire", Transactions_History!$I$6:$I$1355, Portfolio_History!$F78, Transactions_History!$H$6:$H$1355, "&lt;="&amp;YEAR(Portfolio_History!P$1))-
SUMIFS(Transactions_History!$G$6:$G$1355, Transactions_History!$C$6:$C$1355, "Redeem", Transactions_History!$I$6:$I$1355, Portfolio_History!$F78, Transactions_History!$H$6:$H$1355, "&lt;="&amp;YEAR(Portfolio_History!P$1))</f>
        <v>0</v>
      </c>
      <c r="Q78" s="4">
        <f>SUMIFS(Transactions_History!$G$6:$G$1355, Transactions_History!$C$6:$C$1355, "Acquire", Transactions_History!$I$6:$I$1355, Portfolio_History!$F78, Transactions_History!$H$6:$H$1355, "&lt;="&amp;YEAR(Portfolio_History!Q$1))-
SUMIFS(Transactions_History!$G$6:$G$1355, Transactions_History!$C$6:$C$1355, "Redeem", Transactions_History!$I$6:$I$1355, Portfolio_History!$F78, Transactions_History!$H$6:$H$1355, "&lt;="&amp;YEAR(Portfolio_History!Q$1))</f>
        <v>0</v>
      </c>
      <c r="R78" s="4">
        <f>SUMIFS(Transactions_History!$G$6:$G$1355, Transactions_History!$C$6:$C$1355, "Acquire", Transactions_History!$I$6:$I$1355, Portfolio_History!$F78, Transactions_History!$H$6:$H$1355, "&lt;="&amp;YEAR(Portfolio_History!R$1))-
SUMIFS(Transactions_History!$G$6:$G$1355, Transactions_History!$C$6:$C$1355, "Redeem", Transactions_History!$I$6:$I$1355, Portfolio_History!$F78, Transactions_History!$H$6:$H$1355, "&lt;="&amp;YEAR(Portfolio_History!R$1))</f>
        <v>0</v>
      </c>
      <c r="S78" s="4">
        <f>SUMIFS(Transactions_History!$G$6:$G$1355, Transactions_History!$C$6:$C$1355, "Acquire", Transactions_History!$I$6:$I$1355, Portfolio_History!$F78, Transactions_History!$H$6:$H$1355, "&lt;="&amp;YEAR(Portfolio_History!S$1))-
SUMIFS(Transactions_History!$G$6:$G$1355, Transactions_History!$C$6:$C$1355, "Redeem", Transactions_History!$I$6:$I$1355, Portfolio_History!$F78, Transactions_History!$H$6:$H$1355, "&lt;="&amp;YEAR(Portfolio_History!S$1))</f>
        <v>0</v>
      </c>
      <c r="T78" s="4">
        <f>SUMIFS(Transactions_History!$G$6:$G$1355, Transactions_History!$C$6:$C$1355, "Acquire", Transactions_History!$I$6:$I$1355, Portfolio_History!$F78, Transactions_History!$H$6:$H$1355, "&lt;="&amp;YEAR(Portfolio_History!T$1))-
SUMIFS(Transactions_History!$G$6:$G$1355, Transactions_History!$C$6:$C$1355, "Redeem", Transactions_History!$I$6:$I$1355, Portfolio_History!$F78, Transactions_History!$H$6:$H$1355, "&lt;="&amp;YEAR(Portfolio_History!T$1))</f>
        <v>0</v>
      </c>
      <c r="U78" s="4">
        <f>SUMIFS(Transactions_History!$G$6:$G$1355, Transactions_History!$C$6:$C$1355, "Acquire", Transactions_History!$I$6:$I$1355, Portfolio_History!$F78, Transactions_History!$H$6:$H$1355, "&lt;="&amp;YEAR(Portfolio_History!U$1))-
SUMIFS(Transactions_History!$G$6:$G$1355, Transactions_History!$C$6:$C$1355, "Redeem", Transactions_History!$I$6:$I$1355, Portfolio_History!$F78, Transactions_History!$H$6:$H$1355, "&lt;="&amp;YEAR(Portfolio_History!U$1))</f>
        <v>0</v>
      </c>
      <c r="V78" s="4">
        <f>SUMIFS(Transactions_History!$G$6:$G$1355, Transactions_History!$C$6:$C$1355, "Acquire", Transactions_History!$I$6:$I$1355, Portfolio_History!$F78, Transactions_History!$H$6:$H$1355, "&lt;="&amp;YEAR(Portfolio_History!V$1))-
SUMIFS(Transactions_History!$G$6:$G$1355, Transactions_History!$C$6:$C$1355, "Redeem", Transactions_History!$I$6:$I$1355, Portfolio_History!$F78, Transactions_History!$H$6:$H$1355, "&lt;="&amp;YEAR(Portfolio_History!V$1))</f>
        <v>0</v>
      </c>
      <c r="W78" s="4">
        <f>SUMIFS(Transactions_History!$G$6:$G$1355, Transactions_History!$C$6:$C$1355, "Acquire", Transactions_History!$I$6:$I$1355, Portfolio_History!$F78, Transactions_History!$H$6:$H$1355, "&lt;="&amp;YEAR(Portfolio_History!W$1))-
SUMIFS(Transactions_History!$G$6:$G$1355, Transactions_History!$C$6:$C$1355, "Redeem", Transactions_History!$I$6:$I$1355, Portfolio_History!$F78, Transactions_History!$H$6:$H$1355, "&lt;="&amp;YEAR(Portfolio_History!W$1))</f>
        <v>0</v>
      </c>
      <c r="X78" s="4">
        <f>SUMIFS(Transactions_History!$G$6:$G$1355, Transactions_History!$C$6:$C$1355, "Acquire", Transactions_History!$I$6:$I$1355, Portfolio_History!$F78, Transactions_History!$H$6:$H$1355, "&lt;="&amp;YEAR(Portfolio_History!X$1))-
SUMIFS(Transactions_History!$G$6:$G$1355, Transactions_History!$C$6:$C$1355, "Redeem", Transactions_History!$I$6:$I$1355, Portfolio_History!$F78, Transactions_History!$H$6:$H$1355, "&lt;="&amp;YEAR(Portfolio_History!X$1))</f>
        <v>0</v>
      </c>
      <c r="Y78" s="4">
        <f>SUMIFS(Transactions_History!$G$6:$G$1355, Transactions_History!$C$6:$C$1355, "Acquire", Transactions_History!$I$6:$I$1355, Portfolio_History!$F78, Transactions_History!$H$6:$H$1355, "&lt;="&amp;YEAR(Portfolio_History!Y$1))-
SUMIFS(Transactions_History!$G$6:$G$1355, Transactions_History!$C$6:$C$1355, "Redeem", Transactions_History!$I$6:$I$1355, Portfolio_History!$F78, Transactions_History!$H$6:$H$1355, "&lt;="&amp;YEAR(Portfolio_History!Y$1))</f>
        <v>0</v>
      </c>
    </row>
    <row r="79" spans="1:25" x14ac:dyDescent="0.35">
      <c r="A79" s="172" t="s">
        <v>39</v>
      </c>
      <c r="B79" s="172">
        <v>2.875</v>
      </c>
      <c r="C79" s="172">
        <v>2022</v>
      </c>
      <c r="D79" s="173">
        <v>40330</v>
      </c>
      <c r="E79" s="63">
        <v>2021</v>
      </c>
      <c r="F79" s="170" t="str">
        <f t="shared" si="2"/>
        <v>SI bonds_2.875_2022</v>
      </c>
      <c r="G79" s="4">
        <f>SUMIFS(Transactions_History!$G$6:$G$1355, Transactions_History!$C$6:$C$1355, "Acquire", Transactions_History!$I$6:$I$1355, Portfolio_History!$F79, Transactions_History!$H$6:$H$1355, "&lt;="&amp;YEAR(Portfolio_History!G$1))-
SUMIFS(Transactions_History!$G$6:$G$1355, Transactions_History!$C$6:$C$1355, "Redeem", Transactions_History!$I$6:$I$1355, Portfolio_History!$F79, Transactions_History!$H$6:$H$1355, "&lt;="&amp;YEAR(Portfolio_History!G$1))</f>
        <v>0</v>
      </c>
      <c r="H79" s="4">
        <f>SUMIFS(Transactions_History!$G$6:$G$1355, Transactions_History!$C$6:$C$1355, "Acquire", Transactions_History!$I$6:$I$1355, Portfolio_History!$F79, Transactions_History!$H$6:$H$1355, "&lt;="&amp;YEAR(Portfolio_History!H$1))-
SUMIFS(Transactions_History!$G$6:$G$1355, Transactions_History!$C$6:$C$1355, "Redeem", Transactions_History!$I$6:$I$1355, Portfolio_History!$F79, Transactions_History!$H$6:$H$1355, "&lt;="&amp;YEAR(Portfolio_History!H$1))</f>
        <v>0</v>
      </c>
      <c r="I79" s="4">
        <f>SUMIFS(Transactions_History!$G$6:$G$1355, Transactions_History!$C$6:$C$1355, "Acquire", Transactions_History!$I$6:$I$1355, Portfolio_History!$F79, Transactions_History!$H$6:$H$1355, "&lt;="&amp;YEAR(Portfolio_History!I$1))-
SUMIFS(Transactions_History!$G$6:$G$1355, Transactions_History!$C$6:$C$1355, "Redeem", Transactions_History!$I$6:$I$1355, Portfolio_History!$F79, Transactions_History!$H$6:$H$1355, "&lt;="&amp;YEAR(Portfolio_History!I$1))</f>
        <v>7264432</v>
      </c>
      <c r="J79" s="4">
        <f>SUMIFS(Transactions_History!$G$6:$G$1355, Transactions_History!$C$6:$C$1355, "Acquire", Transactions_History!$I$6:$I$1355, Portfolio_History!$F79, Transactions_History!$H$6:$H$1355, "&lt;="&amp;YEAR(Portfolio_History!J$1))-
SUMIFS(Transactions_History!$G$6:$G$1355, Transactions_History!$C$6:$C$1355, "Redeem", Transactions_History!$I$6:$I$1355, Portfolio_History!$F79, Transactions_History!$H$6:$H$1355, "&lt;="&amp;YEAR(Portfolio_History!J$1))</f>
        <v>7264432</v>
      </c>
      <c r="K79" s="4">
        <f>SUMIFS(Transactions_History!$G$6:$G$1355, Transactions_History!$C$6:$C$1355, "Acquire", Transactions_History!$I$6:$I$1355, Portfolio_History!$F79, Transactions_History!$H$6:$H$1355, "&lt;="&amp;YEAR(Portfolio_History!K$1))-
SUMIFS(Transactions_History!$G$6:$G$1355, Transactions_History!$C$6:$C$1355, "Redeem", Transactions_History!$I$6:$I$1355, Portfolio_History!$F79, Transactions_History!$H$6:$H$1355, "&lt;="&amp;YEAR(Portfolio_History!K$1))</f>
        <v>7264432</v>
      </c>
      <c r="L79" s="4">
        <f>SUMIFS(Transactions_History!$G$6:$G$1355, Transactions_History!$C$6:$C$1355, "Acquire", Transactions_History!$I$6:$I$1355, Portfolio_History!$F79, Transactions_History!$H$6:$H$1355, "&lt;="&amp;YEAR(Portfolio_History!L$1))-
SUMIFS(Transactions_History!$G$6:$G$1355, Transactions_History!$C$6:$C$1355, "Redeem", Transactions_History!$I$6:$I$1355, Portfolio_History!$F79, Transactions_History!$H$6:$H$1355, "&lt;="&amp;YEAR(Portfolio_History!L$1))</f>
        <v>7264432</v>
      </c>
      <c r="M79" s="4">
        <f>SUMIFS(Transactions_History!$G$6:$G$1355, Transactions_History!$C$6:$C$1355, "Acquire", Transactions_History!$I$6:$I$1355, Portfolio_History!$F79, Transactions_History!$H$6:$H$1355, "&lt;="&amp;YEAR(Portfolio_History!M$1))-
SUMIFS(Transactions_History!$G$6:$G$1355, Transactions_History!$C$6:$C$1355, "Redeem", Transactions_History!$I$6:$I$1355, Portfolio_History!$F79, Transactions_History!$H$6:$H$1355, "&lt;="&amp;YEAR(Portfolio_History!M$1))</f>
        <v>7264432</v>
      </c>
      <c r="N79" s="4">
        <f>SUMIFS(Transactions_History!$G$6:$G$1355, Transactions_History!$C$6:$C$1355, "Acquire", Transactions_History!$I$6:$I$1355, Portfolio_History!$F79, Transactions_History!$H$6:$H$1355, "&lt;="&amp;YEAR(Portfolio_History!N$1))-
SUMIFS(Transactions_History!$G$6:$G$1355, Transactions_History!$C$6:$C$1355, "Redeem", Transactions_History!$I$6:$I$1355, Portfolio_History!$F79, Transactions_History!$H$6:$H$1355, "&lt;="&amp;YEAR(Portfolio_History!N$1))</f>
        <v>7264432</v>
      </c>
      <c r="O79" s="4">
        <f>SUMIFS(Transactions_History!$G$6:$G$1355, Transactions_History!$C$6:$C$1355, "Acquire", Transactions_History!$I$6:$I$1355, Portfolio_History!$F79, Transactions_History!$H$6:$H$1355, "&lt;="&amp;YEAR(Portfolio_History!O$1))-
SUMIFS(Transactions_History!$G$6:$G$1355, Transactions_History!$C$6:$C$1355, "Redeem", Transactions_History!$I$6:$I$1355, Portfolio_History!$F79, Transactions_History!$H$6:$H$1355, "&lt;="&amp;YEAR(Portfolio_History!O$1))</f>
        <v>7264432</v>
      </c>
      <c r="P79" s="4">
        <f>SUMIFS(Transactions_History!$G$6:$G$1355, Transactions_History!$C$6:$C$1355, "Acquire", Transactions_History!$I$6:$I$1355, Portfolio_History!$F79, Transactions_History!$H$6:$H$1355, "&lt;="&amp;YEAR(Portfolio_History!P$1))-
SUMIFS(Transactions_History!$G$6:$G$1355, Transactions_History!$C$6:$C$1355, "Redeem", Transactions_History!$I$6:$I$1355, Portfolio_History!$F79, Transactions_History!$H$6:$H$1355, "&lt;="&amp;YEAR(Portfolio_History!P$1))</f>
        <v>7264432</v>
      </c>
      <c r="Q79" s="4">
        <f>SUMIFS(Transactions_History!$G$6:$G$1355, Transactions_History!$C$6:$C$1355, "Acquire", Transactions_History!$I$6:$I$1355, Portfolio_History!$F79, Transactions_History!$H$6:$H$1355, "&lt;="&amp;YEAR(Portfolio_History!Q$1))-
SUMIFS(Transactions_History!$G$6:$G$1355, Transactions_History!$C$6:$C$1355, "Redeem", Transactions_History!$I$6:$I$1355, Portfolio_History!$F79, Transactions_History!$H$6:$H$1355, "&lt;="&amp;YEAR(Portfolio_History!Q$1))</f>
        <v>7264432</v>
      </c>
      <c r="R79" s="4">
        <f>SUMIFS(Transactions_History!$G$6:$G$1355, Transactions_History!$C$6:$C$1355, "Acquire", Transactions_History!$I$6:$I$1355, Portfolio_History!$F79, Transactions_History!$H$6:$H$1355, "&lt;="&amp;YEAR(Portfolio_History!R$1))-
SUMIFS(Transactions_History!$G$6:$G$1355, Transactions_History!$C$6:$C$1355, "Redeem", Transactions_History!$I$6:$I$1355, Portfolio_History!$F79, Transactions_History!$H$6:$H$1355, "&lt;="&amp;YEAR(Portfolio_History!R$1))</f>
        <v>7264432</v>
      </c>
      <c r="S79" s="4">
        <f>SUMIFS(Transactions_History!$G$6:$G$1355, Transactions_History!$C$6:$C$1355, "Acquire", Transactions_History!$I$6:$I$1355, Portfolio_History!$F79, Transactions_History!$H$6:$H$1355, "&lt;="&amp;YEAR(Portfolio_History!S$1))-
SUMIFS(Transactions_History!$G$6:$G$1355, Transactions_History!$C$6:$C$1355, "Redeem", Transactions_History!$I$6:$I$1355, Portfolio_History!$F79, Transactions_History!$H$6:$H$1355, "&lt;="&amp;YEAR(Portfolio_History!S$1))</f>
        <v>7264432</v>
      </c>
      <c r="T79" s="4">
        <f>SUMIFS(Transactions_History!$G$6:$G$1355, Transactions_History!$C$6:$C$1355, "Acquire", Transactions_History!$I$6:$I$1355, Portfolio_History!$F79, Transactions_History!$H$6:$H$1355, "&lt;="&amp;YEAR(Portfolio_History!T$1))-
SUMIFS(Transactions_History!$G$6:$G$1355, Transactions_History!$C$6:$C$1355, "Redeem", Transactions_History!$I$6:$I$1355, Portfolio_History!$F79, Transactions_History!$H$6:$H$1355, "&lt;="&amp;YEAR(Portfolio_History!T$1))</f>
        <v>0</v>
      </c>
      <c r="U79" s="4">
        <f>SUMIFS(Transactions_History!$G$6:$G$1355, Transactions_History!$C$6:$C$1355, "Acquire", Transactions_History!$I$6:$I$1355, Portfolio_History!$F79, Transactions_History!$H$6:$H$1355, "&lt;="&amp;YEAR(Portfolio_History!U$1))-
SUMIFS(Transactions_History!$G$6:$G$1355, Transactions_History!$C$6:$C$1355, "Redeem", Transactions_History!$I$6:$I$1355, Portfolio_History!$F79, Transactions_History!$H$6:$H$1355, "&lt;="&amp;YEAR(Portfolio_History!U$1))</f>
        <v>0</v>
      </c>
      <c r="V79" s="4">
        <f>SUMIFS(Transactions_History!$G$6:$G$1355, Transactions_History!$C$6:$C$1355, "Acquire", Transactions_History!$I$6:$I$1355, Portfolio_History!$F79, Transactions_History!$H$6:$H$1355, "&lt;="&amp;YEAR(Portfolio_History!V$1))-
SUMIFS(Transactions_History!$G$6:$G$1355, Transactions_History!$C$6:$C$1355, "Redeem", Transactions_History!$I$6:$I$1355, Portfolio_History!$F79, Transactions_History!$H$6:$H$1355, "&lt;="&amp;YEAR(Portfolio_History!V$1))</f>
        <v>0</v>
      </c>
      <c r="W79" s="4">
        <f>SUMIFS(Transactions_History!$G$6:$G$1355, Transactions_History!$C$6:$C$1355, "Acquire", Transactions_History!$I$6:$I$1355, Portfolio_History!$F79, Transactions_History!$H$6:$H$1355, "&lt;="&amp;YEAR(Portfolio_History!W$1))-
SUMIFS(Transactions_History!$G$6:$G$1355, Transactions_History!$C$6:$C$1355, "Redeem", Transactions_History!$I$6:$I$1355, Portfolio_History!$F79, Transactions_History!$H$6:$H$1355, "&lt;="&amp;YEAR(Portfolio_History!W$1))</f>
        <v>0</v>
      </c>
      <c r="X79" s="4">
        <f>SUMIFS(Transactions_History!$G$6:$G$1355, Transactions_History!$C$6:$C$1355, "Acquire", Transactions_History!$I$6:$I$1355, Portfolio_History!$F79, Transactions_History!$H$6:$H$1355, "&lt;="&amp;YEAR(Portfolio_History!X$1))-
SUMIFS(Transactions_History!$G$6:$G$1355, Transactions_History!$C$6:$C$1355, "Redeem", Transactions_History!$I$6:$I$1355, Portfolio_History!$F79, Transactions_History!$H$6:$H$1355, "&lt;="&amp;YEAR(Portfolio_History!X$1))</f>
        <v>0</v>
      </c>
      <c r="Y79" s="4">
        <f>SUMIFS(Transactions_History!$G$6:$G$1355, Transactions_History!$C$6:$C$1355, "Acquire", Transactions_History!$I$6:$I$1355, Portfolio_History!$F79, Transactions_History!$H$6:$H$1355, "&lt;="&amp;YEAR(Portfolio_History!Y$1))-
SUMIFS(Transactions_History!$G$6:$G$1355, Transactions_History!$C$6:$C$1355, "Redeem", Transactions_History!$I$6:$I$1355, Portfolio_History!$F79, Transactions_History!$H$6:$H$1355, "&lt;="&amp;YEAR(Portfolio_History!Y$1))</f>
        <v>0</v>
      </c>
    </row>
    <row r="80" spans="1:25" x14ac:dyDescent="0.35">
      <c r="A80" s="172" t="s">
        <v>39</v>
      </c>
      <c r="B80" s="172">
        <v>3.25</v>
      </c>
      <c r="C80" s="172">
        <v>2022</v>
      </c>
      <c r="D80" s="173">
        <v>39965</v>
      </c>
      <c r="E80" s="63">
        <v>2021</v>
      </c>
      <c r="F80" s="170" t="str">
        <f t="shared" si="2"/>
        <v>SI bonds_3.25_2022</v>
      </c>
      <c r="G80" s="4">
        <f>SUMIFS(Transactions_History!$G$6:$G$1355, Transactions_History!$C$6:$C$1355, "Acquire", Transactions_History!$I$6:$I$1355, Portfolio_History!$F80, Transactions_History!$H$6:$H$1355, "&lt;="&amp;YEAR(Portfolio_History!G$1))-
SUMIFS(Transactions_History!$G$6:$G$1355, Transactions_History!$C$6:$C$1355, "Redeem", Transactions_History!$I$6:$I$1355, Portfolio_History!$F80, Transactions_History!$H$6:$H$1355, "&lt;="&amp;YEAR(Portfolio_History!G$1))</f>
        <v>0</v>
      </c>
      <c r="H80" s="4">
        <f>SUMIFS(Transactions_History!$G$6:$G$1355, Transactions_History!$C$6:$C$1355, "Acquire", Transactions_History!$I$6:$I$1355, Portfolio_History!$F80, Transactions_History!$H$6:$H$1355, "&lt;="&amp;YEAR(Portfolio_History!H$1))-
SUMIFS(Transactions_History!$G$6:$G$1355, Transactions_History!$C$6:$C$1355, "Redeem", Transactions_History!$I$6:$I$1355, Portfolio_History!$F80, Transactions_History!$H$6:$H$1355, "&lt;="&amp;YEAR(Portfolio_History!H$1))</f>
        <v>0</v>
      </c>
      <c r="I80" s="4">
        <f>SUMIFS(Transactions_History!$G$6:$G$1355, Transactions_History!$C$6:$C$1355, "Acquire", Transactions_History!$I$6:$I$1355, Portfolio_History!$F80, Transactions_History!$H$6:$H$1355, "&lt;="&amp;YEAR(Portfolio_History!I$1))-
SUMIFS(Transactions_History!$G$6:$G$1355, Transactions_History!$C$6:$C$1355, "Redeem", Transactions_History!$I$6:$I$1355, Portfolio_History!$F80, Transactions_History!$H$6:$H$1355, "&lt;="&amp;YEAR(Portfolio_History!I$1))</f>
        <v>10628270</v>
      </c>
      <c r="J80" s="4">
        <f>SUMIFS(Transactions_History!$G$6:$G$1355, Transactions_History!$C$6:$C$1355, "Acquire", Transactions_History!$I$6:$I$1355, Portfolio_History!$F80, Transactions_History!$H$6:$H$1355, "&lt;="&amp;YEAR(Portfolio_History!J$1))-
SUMIFS(Transactions_History!$G$6:$G$1355, Transactions_History!$C$6:$C$1355, "Redeem", Transactions_History!$I$6:$I$1355, Portfolio_History!$F80, Transactions_History!$H$6:$H$1355, "&lt;="&amp;YEAR(Portfolio_History!J$1))</f>
        <v>10628270</v>
      </c>
      <c r="K80" s="4">
        <f>SUMIFS(Transactions_History!$G$6:$G$1355, Transactions_History!$C$6:$C$1355, "Acquire", Transactions_History!$I$6:$I$1355, Portfolio_History!$F80, Transactions_History!$H$6:$H$1355, "&lt;="&amp;YEAR(Portfolio_History!K$1))-
SUMIFS(Transactions_History!$G$6:$G$1355, Transactions_History!$C$6:$C$1355, "Redeem", Transactions_History!$I$6:$I$1355, Portfolio_History!$F80, Transactions_History!$H$6:$H$1355, "&lt;="&amp;YEAR(Portfolio_History!K$1))</f>
        <v>10628270</v>
      </c>
      <c r="L80" s="4">
        <f>SUMIFS(Transactions_History!$G$6:$G$1355, Transactions_History!$C$6:$C$1355, "Acquire", Transactions_History!$I$6:$I$1355, Portfolio_History!$F80, Transactions_History!$H$6:$H$1355, "&lt;="&amp;YEAR(Portfolio_History!L$1))-
SUMIFS(Transactions_History!$G$6:$G$1355, Transactions_History!$C$6:$C$1355, "Redeem", Transactions_History!$I$6:$I$1355, Portfolio_History!$F80, Transactions_History!$H$6:$H$1355, "&lt;="&amp;YEAR(Portfolio_History!L$1))</f>
        <v>10628270</v>
      </c>
      <c r="M80" s="4">
        <f>SUMIFS(Transactions_History!$G$6:$G$1355, Transactions_History!$C$6:$C$1355, "Acquire", Transactions_History!$I$6:$I$1355, Portfolio_History!$F80, Transactions_History!$H$6:$H$1355, "&lt;="&amp;YEAR(Portfolio_History!M$1))-
SUMIFS(Transactions_History!$G$6:$G$1355, Transactions_History!$C$6:$C$1355, "Redeem", Transactions_History!$I$6:$I$1355, Portfolio_History!$F80, Transactions_History!$H$6:$H$1355, "&lt;="&amp;YEAR(Portfolio_History!M$1))</f>
        <v>10628270</v>
      </c>
      <c r="N80" s="4">
        <f>SUMIFS(Transactions_History!$G$6:$G$1355, Transactions_History!$C$6:$C$1355, "Acquire", Transactions_History!$I$6:$I$1355, Portfolio_History!$F80, Transactions_History!$H$6:$H$1355, "&lt;="&amp;YEAR(Portfolio_History!N$1))-
SUMIFS(Transactions_History!$G$6:$G$1355, Transactions_History!$C$6:$C$1355, "Redeem", Transactions_History!$I$6:$I$1355, Portfolio_History!$F80, Transactions_History!$H$6:$H$1355, "&lt;="&amp;YEAR(Portfolio_History!N$1))</f>
        <v>10628270</v>
      </c>
      <c r="O80" s="4">
        <f>SUMIFS(Transactions_History!$G$6:$G$1355, Transactions_History!$C$6:$C$1355, "Acquire", Transactions_History!$I$6:$I$1355, Portfolio_History!$F80, Transactions_History!$H$6:$H$1355, "&lt;="&amp;YEAR(Portfolio_History!O$1))-
SUMIFS(Transactions_History!$G$6:$G$1355, Transactions_History!$C$6:$C$1355, "Redeem", Transactions_History!$I$6:$I$1355, Portfolio_History!$F80, Transactions_History!$H$6:$H$1355, "&lt;="&amp;YEAR(Portfolio_History!O$1))</f>
        <v>10628270</v>
      </c>
      <c r="P80" s="4">
        <f>SUMIFS(Transactions_History!$G$6:$G$1355, Transactions_History!$C$6:$C$1355, "Acquire", Transactions_History!$I$6:$I$1355, Portfolio_History!$F80, Transactions_History!$H$6:$H$1355, "&lt;="&amp;YEAR(Portfolio_History!P$1))-
SUMIFS(Transactions_History!$G$6:$G$1355, Transactions_History!$C$6:$C$1355, "Redeem", Transactions_History!$I$6:$I$1355, Portfolio_History!$F80, Transactions_History!$H$6:$H$1355, "&lt;="&amp;YEAR(Portfolio_History!P$1))</f>
        <v>10628270</v>
      </c>
      <c r="Q80" s="4">
        <f>SUMIFS(Transactions_History!$G$6:$G$1355, Transactions_History!$C$6:$C$1355, "Acquire", Transactions_History!$I$6:$I$1355, Portfolio_History!$F80, Transactions_History!$H$6:$H$1355, "&lt;="&amp;YEAR(Portfolio_History!Q$1))-
SUMIFS(Transactions_History!$G$6:$G$1355, Transactions_History!$C$6:$C$1355, "Redeem", Transactions_History!$I$6:$I$1355, Portfolio_History!$F80, Transactions_History!$H$6:$H$1355, "&lt;="&amp;YEAR(Portfolio_History!Q$1))</f>
        <v>10628270</v>
      </c>
      <c r="R80" s="4">
        <f>SUMIFS(Transactions_History!$G$6:$G$1355, Transactions_History!$C$6:$C$1355, "Acquire", Transactions_History!$I$6:$I$1355, Portfolio_History!$F80, Transactions_History!$H$6:$H$1355, "&lt;="&amp;YEAR(Portfolio_History!R$1))-
SUMIFS(Transactions_History!$G$6:$G$1355, Transactions_History!$C$6:$C$1355, "Redeem", Transactions_History!$I$6:$I$1355, Portfolio_History!$F80, Transactions_History!$H$6:$H$1355, "&lt;="&amp;YEAR(Portfolio_History!R$1))</f>
        <v>10628270</v>
      </c>
      <c r="S80" s="4">
        <f>SUMIFS(Transactions_History!$G$6:$G$1355, Transactions_History!$C$6:$C$1355, "Acquire", Transactions_History!$I$6:$I$1355, Portfolio_History!$F80, Transactions_History!$H$6:$H$1355, "&lt;="&amp;YEAR(Portfolio_History!S$1))-
SUMIFS(Transactions_History!$G$6:$G$1355, Transactions_History!$C$6:$C$1355, "Redeem", Transactions_History!$I$6:$I$1355, Portfolio_History!$F80, Transactions_History!$H$6:$H$1355, "&lt;="&amp;YEAR(Portfolio_History!S$1))</f>
        <v>10628270</v>
      </c>
      <c r="T80" s="4">
        <f>SUMIFS(Transactions_History!$G$6:$G$1355, Transactions_History!$C$6:$C$1355, "Acquire", Transactions_History!$I$6:$I$1355, Portfolio_History!$F80, Transactions_History!$H$6:$H$1355, "&lt;="&amp;YEAR(Portfolio_History!T$1))-
SUMIFS(Transactions_History!$G$6:$G$1355, Transactions_History!$C$6:$C$1355, "Redeem", Transactions_History!$I$6:$I$1355, Portfolio_History!$F80, Transactions_History!$H$6:$H$1355, "&lt;="&amp;YEAR(Portfolio_History!T$1))</f>
        <v>10628270</v>
      </c>
      <c r="U80" s="4">
        <f>SUMIFS(Transactions_History!$G$6:$G$1355, Transactions_History!$C$6:$C$1355, "Acquire", Transactions_History!$I$6:$I$1355, Portfolio_History!$F80, Transactions_History!$H$6:$H$1355, "&lt;="&amp;YEAR(Portfolio_History!U$1))-
SUMIFS(Transactions_History!$G$6:$G$1355, Transactions_History!$C$6:$C$1355, "Redeem", Transactions_History!$I$6:$I$1355, Portfolio_History!$F80, Transactions_History!$H$6:$H$1355, "&lt;="&amp;YEAR(Portfolio_History!U$1))</f>
        <v>0</v>
      </c>
      <c r="V80" s="4">
        <f>SUMIFS(Transactions_History!$G$6:$G$1355, Transactions_History!$C$6:$C$1355, "Acquire", Transactions_History!$I$6:$I$1355, Portfolio_History!$F80, Transactions_History!$H$6:$H$1355, "&lt;="&amp;YEAR(Portfolio_History!V$1))-
SUMIFS(Transactions_History!$G$6:$G$1355, Transactions_History!$C$6:$C$1355, "Redeem", Transactions_History!$I$6:$I$1355, Portfolio_History!$F80, Transactions_History!$H$6:$H$1355, "&lt;="&amp;YEAR(Portfolio_History!V$1))</f>
        <v>0</v>
      </c>
      <c r="W80" s="4">
        <f>SUMIFS(Transactions_History!$G$6:$G$1355, Transactions_History!$C$6:$C$1355, "Acquire", Transactions_History!$I$6:$I$1355, Portfolio_History!$F80, Transactions_History!$H$6:$H$1355, "&lt;="&amp;YEAR(Portfolio_History!W$1))-
SUMIFS(Transactions_History!$G$6:$G$1355, Transactions_History!$C$6:$C$1355, "Redeem", Transactions_History!$I$6:$I$1355, Portfolio_History!$F80, Transactions_History!$H$6:$H$1355, "&lt;="&amp;YEAR(Portfolio_History!W$1))</f>
        <v>0</v>
      </c>
      <c r="X80" s="4">
        <f>SUMIFS(Transactions_History!$G$6:$G$1355, Transactions_History!$C$6:$C$1355, "Acquire", Transactions_History!$I$6:$I$1355, Portfolio_History!$F80, Transactions_History!$H$6:$H$1355, "&lt;="&amp;YEAR(Portfolio_History!X$1))-
SUMIFS(Transactions_History!$G$6:$G$1355, Transactions_History!$C$6:$C$1355, "Redeem", Transactions_History!$I$6:$I$1355, Portfolio_History!$F80, Transactions_History!$H$6:$H$1355, "&lt;="&amp;YEAR(Portfolio_History!X$1))</f>
        <v>0</v>
      </c>
      <c r="Y80" s="4">
        <f>SUMIFS(Transactions_History!$G$6:$G$1355, Transactions_History!$C$6:$C$1355, "Acquire", Transactions_History!$I$6:$I$1355, Portfolio_History!$F80, Transactions_History!$H$6:$H$1355, "&lt;="&amp;YEAR(Portfolio_History!Y$1))-
SUMIFS(Transactions_History!$G$6:$G$1355, Transactions_History!$C$6:$C$1355, "Redeem", Transactions_History!$I$6:$I$1355, Portfolio_History!$F80, Transactions_History!$H$6:$H$1355, "&lt;="&amp;YEAR(Portfolio_History!Y$1))</f>
        <v>0</v>
      </c>
    </row>
    <row r="81" spans="1:25" x14ac:dyDescent="0.35">
      <c r="A81" s="172" t="s">
        <v>34</v>
      </c>
      <c r="B81" s="172">
        <v>1.625</v>
      </c>
      <c r="C81" s="172">
        <v>2022</v>
      </c>
      <c r="D81" s="173">
        <v>44501</v>
      </c>
      <c r="E81" s="63">
        <v>2021</v>
      </c>
      <c r="F81" s="170" t="str">
        <f t="shared" si="2"/>
        <v>SI certificates_1.625_2022</v>
      </c>
      <c r="G81" s="4">
        <f>SUMIFS(Transactions_History!$G$6:$G$1355, Transactions_History!$C$6:$C$1355, "Acquire", Transactions_History!$I$6:$I$1355, Portfolio_History!$F81, Transactions_History!$H$6:$H$1355, "&lt;="&amp;YEAR(Portfolio_History!G$1))-
SUMIFS(Transactions_History!$G$6:$G$1355, Transactions_History!$C$6:$C$1355, "Redeem", Transactions_History!$I$6:$I$1355, Portfolio_History!$F81, Transactions_History!$H$6:$H$1355, "&lt;="&amp;YEAR(Portfolio_History!G$1))</f>
        <v>0</v>
      </c>
      <c r="H81" s="4">
        <f>SUMIFS(Transactions_History!$G$6:$G$1355, Transactions_History!$C$6:$C$1355, "Acquire", Transactions_History!$I$6:$I$1355, Portfolio_History!$F81, Transactions_History!$H$6:$H$1355, "&lt;="&amp;YEAR(Portfolio_History!H$1))-
SUMIFS(Transactions_History!$G$6:$G$1355, Transactions_History!$C$6:$C$1355, "Redeem", Transactions_History!$I$6:$I$1355, Portfolio_History!$F81, Transactions_History!$H$6:$H$1355, "&lt;="&amp;YEAR(Portfolio_History!H$1))</f>
        <v>352540</v>
      </c>
      <c r="I81" s="4">
        <f>SUMIFS(Transactions_History!$G$6:$G$1355, Transactions_History!$C$6:$C$1355, "Acquire", Transactions_History!$I$6:$I$1355, Portfolio_History!$F81, Transactions_History!$H$6:$H$1355, "&lt;="&amp;YEAR(Portfolio_History!I$1))-
SUMIFS(Transactions_History!$G$6:$G$1355, Transactions_History!$C$6:$C$1355, "Redeem", Transactions_History!$I$6:$I$1355, Portfolio_History!$F81, Transactions_History!$H$6:$H$1355, "&lt;="&amp;YEAR(Portfolio_History!I$1))</f>
        <v>0</v>
      </c>
      <c r="J81" s="4">
        <f>SUMIFS(Transactions_History!$G$6:$G$1355, Transactions_History!$C$6:$C$1355, "Acquire", Transactions_History!$I$6:$I$1355, Portfolio_History!$F81, Transactions_History!$H$6:$H$1355, "&lt;="&amp;YEAR(Portfolio_History!J$1))-
SUMIFS(Transactions_History!$G$6:$G$1355, Transactions_History!$C$6:$C$1355, "Redeem", Transactions_History!$I$6:$I$1355, Portfolio_History!$F81, Transactions_History!$H$6:$H$1355, "&lt;="&amp;YEAR(Portfolio_History!J$1))</f>
        <v>0</v>
      </c>
      <c r="K81" s="4">
        <f>SUMIFS(Transactions_History!$G$6:$G$1355, Transactions_History!$C$6:$C$1355, "Acquire", Transactions_History!$I$6:$I$1355, Portfolio_History!$F81, Transactions_History!$H$6:$H$1355, "&lt;="&amp;YEAR(Portfolio_History!K$1))-
SUMIFS(Transactions_History!$G$6:$G$1355, Transactions_History!$C$6:$C$1355, "Redeem", Transactions_History!$I$6:$I$1355, Portfolio_History!$F81, Transactions_History!$H$6:$H$1355, "&lt;="&amp;YEAR(Portfolio_History!K$1))</f>
        <v>0</v>
      </c>
      <c r="L81" s="4">
        <f>SUMIFS(Transactions_History!$G$6:$G$1355, Transactions_History!$C$6:$C$1355, "Acquire", Transactions_History!$I$6:$I$1355, Portfolio_History!$F81, Transactions_History!$H$6:$H$1355, "&lt;="&amp;YEAR(Portfolio_History!L$1))-
SUMIFS(Transactions_History!$G$6:$G$1355, Transactions_History!$C$6:$C$1355, "Redeem", Transactions_History!$I$6:$I$1355, Portfolio_History!$F81, Transactions_History!$H$6:$H$1355, "&lt;="&amp;YEAR(Portfolio_History!L$1))</f>
        <v>0</v>
      </c>
      <c r="M81" s="4">
        <f>SUMIFS(Transactions_History!$G$6:$G$1355, Transactions_History!$C$6:$C$1355, "Acquire", Transactions_History!$I$6:$I$1355, Portfolio_History!$F81, Transactions_History!$H$6:$H$1355, "&lt;="&amp;YEAR(Portfolio_History!M$1))-
SUMIFS(Transactions_History!$G$6:$G$1355, Transactions_History!$C$6:$C$1355, "Redeem", Transactions_History!$I$6:$I$1355, Portfolio_History!$F81, Transactions_History!$H$6:$H$1355, "&lt;="&amp;YEAR(Portfolio_History!M$1))</f>
        <v>0</v>
      </c>
      <c r="N81" s="4">
        <f>SUMIFS(Transactions_History!$G$6:$G$1355, Transactions_History!$C$6:$C$1355, "Acquire", Transactions_History!$I$6:$I$1355, Portfolio_History!$F81, Transactions_History!$H$6:$H$1355, "&lt;="&amp;YEAR(Portfolio_History!N$1))-
SUMIFS(Transactions_History!$G$6:$G$1355, Transactions_History!$C$6:$C$1355, "Redeem", Transactions_History!$I$6:$I$1355, Portfolio_History!$F81, Transactions_History!$H$6:$H$1355, "&lt;="&amp;YEAR(Portfolio_History!N$1))</f>
        <v>0</v>
      </c>
      <c r="O81" s="4">
        <f>SUMIFS(Transactions_History!$G$6:$G$1355, Transactions_History!$C$6:$C$1355, "Acquire", Transactions_History!$I$6:$I$1355, Portfolio_History!$F81, Transactions_History!$H$6:$H$1355, "&lt;="&amp;YEAR(Portfolio_History!O$1))-
SUMIFS(Transactions_History!$G$6:$G$1355, Transactions_History!$C$6:$C$1355, "Redeem", Transactions_History!$I$6:$I$1355, Portfolio_History!$F81, Transactions_History!$H$6:$H$1355, "&lt;="&amp;YEAR(Portfolio_History!O$1))</f>
        <v>0</v>
      </c>
      <c r="P81" s="4">
        <f>SUMIFS(Transactions_History!$G$6:$G$1355, Transactions_History!$C$6:$C$1355, "Acquire", Transactions_History!$I$6:$I$1355, Portfolio_History!$F81, Transactions_History!$H$6:$H$1355, "&lt;="&amp;YEAR(Portfolio_History!P$1))-
SUMIFS(Transactions_History!$G$6:$G$1355, Transactions_History!$C$6:$C$1355, "Redeem", Transactions_History!$I$6:$I$1355, Portfolio_History!$F81, Transactions_History!$H$6:$H$1355, "&lt;="&amp;YEAR(Portfolio_History!P$1))</f>
        <v>0</v>
      </c>
      <c r="Q81" s="4">
        <f>SUMIFS(Transactions_History!$G$6:$G$1355, Transactions_History!$C$6:$C$1355, "Acquire", Transactions_History!$I$6:$I$1355, Portfolio_History!$F81, Transactions_History!$H$6:$H$1355, "&lt;="&amp;YEAR(Portfolio_History!Q$1))-
SUMIFS(Transactions_History!$G$6:$G$1355, Transactions_History!$C$6:$C$1355, "Redeem", Transactions_History!$I$6:$I$1355, Portfolio_History!$F81, Transactions_History!$H$6:$H$1355, "&lt;="&amp;YEAR(Portfolio_History!Q$1))</f>
        <v>0</v>
      </c>
      <c r="R81" s="4">
        <f>SUMIFS(Transactions_History!$G$6:$G$1355, Transactions_History!$C$6:$C$1355, "Acquire", Transactions_History!$I$6:$I$1355, Portfolio_History!$F81, Transactions_History!$H$6:$H$1355, "&lt;="&amp;YEAR(Portfolio_History!R$1))-
SUMIFS(Transactions_History!$G$6:$G$1355, Transactions_History!$C$6:$C$1355, "Redeem", Transactions_History!$I$6:$I$1355, Portfolio_History!$F81, Transactions_History!$H$6:$H$1355, "&lt;="&amp;YEAR(Portfolio_History!R$1))</f>
        <v>0</v>
      </c>
      <c r="S81" s="4">
        <f>SUMIFS(Transactions_History!$G$6:$G$1355, Transactions_History!$C$6:$C$1355, "Acquire", Transactions_History!$I$6:$I$1355, Portfolio_History!$F81, Transactions_History!$H$6:$H$1355, "&lt;="&amp;YEAR(Portfolio_History!S$1))-
SUMIFS(Transactions_History!$G$6:$G$1355, Transactions_History!$C$6:$C$1355, "Redeem", Transactions_History!$I$6:$I$1355, Portfolio_History!$F81, Transactions_History!$H$6:$H$1355, "&lt;="&amp;YEAR(Portfolio_History!S$1))</f>
        <v>0</v>
      </c>
      <c r="T81" s="4">
        <f>SUMIFS(Transactions_History!$G$6:$G$1355, Transactions_History!$C$6:$C$1355, "Acquire", Transactions_History!$I$6:$I$1355, Portfolio_History!$F81, Transactions_History!$H$6:$H$1355, "&lt;="&amp;YEAR(Portfolio_History!T$1))-
SUMIFS(Transactions_History!$G$6:$G$1355, Transactions_History!$C$6:$C$1355, "Redeem", Transactions_History!$I$6:$I$1355, Portfolio_History!$F81, Transactions_History!$H$6:$H$1355, "&lt;="&amp;YEAR(Portfolio_History!T$1))</f>
        <v>0</v>
      </c>
      <c r="U81" s="4">
        <f>SUMIFS(Transactions_History!$G$6:$G$1355, Transactions_History!$C$6:$C$1355, "Acquire", Transactions_History!$I$6:$I$1355, Portfolio_History!$F81, Transactions_History!$H$6:$H$1355, "&lt;="&amp;YEAR(Portfolio_History!U$1))-
SUMIFS(Transactions_History!$G$6:$G$1355, Transactions_History!$C$6:$C$1355, "Redeem", Transactions_History!$I$6:$I$1355, Portfolio_History!$F81, Transactions_History!$H$6:$H$1355, "&lt;="&amp;YEAR(Portfolio_History!U$1))</f>
        <v>0</v>
      </c>
      <c r="V81" s="4">
        <f>SUMIFS(Transactions_History!$G$6:$G$1355, Transactions_History!$C$6:$C$1355, "Acquire", Transactions_History!$I$6:$I$1355, Portfolio_History!$F81, Transactions_History!$H$6:$H$1355, "&lt;="&amp;YEAR(Portfolio_History!V$1))-
SUMIFS(Transactions_History!$G$6:$G$1355, Transactions_History!$C$6:$C$1355, "Redeem", Transactions_History!$I$6:$I$1355, Portfolio_History!$F81, Transactions_History!$H$6:$H$1355, "&lt;="&amp;YEAR(Portfolio_History!V$1))</f>
        <v>0</v>
      </c>
      <c r="W81" s="4">
        <f>SUMIFS(Transactions_History!$G$6:$G$1355, Transactions_History!$C$6:$C$1355, "Acquire", Transactions_History!$I$6:$I$1355, Portfolio_History!$F81, Transactions_History!$H$6:$H$1355, "&lt;="&amp;YEAR(Portfolio_History!W$1))-
SUMIFS(Transactions_History!$G$6:$G$1355, Transactions_History!$C$6:$C$1355, "Redeem", Transactions_History!$I$6:$I$1355, Portfolio_History!$F81, Transactions_History!$H$6:$H$1355, "&lt;="&amp;YEAR(Portfolio_History!W$1))</f>
        <v>0</v>
      </c>
      <c r="X81" s="4">
        <f>SUMIFS(Transactions_History!$G$6:$G$1355, Transactions_History!$C$6:$C$1355, "Acquire", Transactions_History!$I$6:$I$1355, Portfolio_History!$F81, Transactions_History!$H$6:$H$1355, "&lt;="&amp;YEAR(Portfolio_History!X$1))-
SUMIFS(Transactions_History!$G$6:$G$1355, Transactions_History!$C$6:$C$1355, "Redeem", Transactions_History!$I$6:$I$1355, Portfolio_History!$F81, Transactions_History!$H$6:$H$1355, "&lt;="&amp;YEAR(Portfolio_History!X$1))</f>
        <v>0</v>
      </c>
      <c r="Y81" s="4">
        <f>SUMIFS(Transactions_History!$G$6:$G$1355, Transactions_History!$C$6:$C$1355, "Acquire", Transactions_History!$I$6:$I$1355, Portfolio_History!$F81, Transactions_History!$H$6:$H$1355, "&lt;="&amp;YEAR(Portfolio_History!Y$1))-
SUMIFS(Transactions_History!$G$6:$G$1355, Transactions_History!$C$6:$C$1355, "Redeem", Transactions_History!$I$6:$I$1355, Portfolio_History!$F81, Transactions_History!$H$6:$H$1355, "&lt;="&amp;YEAR(Portfolio_History!Y$1))</f>
        <v>0</v>
      </c>
    </row>
    <row r="82" spans="1:25" x14ac:dyDescent="0.35">
      <c r="A82" s="172" t="s">
        <v>39</v>
      </c>
      <c r="B82" s="172">
        <v>4</v>
      </c>
      <c r="C82" s="172">
        <v>2022</v>
      </c>
      <c r="D82" s="173">
        <v>39600</v>
      </c>
      <c r="E82" s="63">
        <v>2021</v>
      </c>
      <c r="F82" s="170" t="str">
        <f t="shared" si="2"/>
        <v>SI bonds_4_2022</v>
      </c>
      <c r="G82" s="4">
        <f>SUMIFS(Transactions_History!$G$6:$G$1355, Transactions_History!$C$6:$C$1355, "Acquire", Transactions_History!$I$6:$I$1355, Portfolio_History!$F82, Transactions_History!$H$6:$H$1355, "&lt;="&amp;YEAR(Portfolio_History!G$1))-
SUMIFS(Transactions_History!$G$6:$G$1355, Transactions_History!$C$6:$C$1355, "Redeem", Transactions_History!$I$6:$I$1355, Portfolio_History!$F82, Transactions_History!$H$6:$H$1355, "&lt;="&amp;YEAR(Portfolio_History!G$1))</f>
        <v>0</v>
      </c>
      <c r="H82" s="4">
        <f>SUMIFS(Transactions_History!$G$6:$G$1355, Transactions_History!$C$6:$C$1355, "Acquire", Transactions_History!$I$6:$I$1355, Portfolio_History!$F82, Transactions_History!$H$6:$H$1355, "&lt;="&amp;YEAR(Portfolio_History!H$1))-
SUMIFS(Transactions_History!$G$6:$G$1355, Transactions_History!$C$6:$C$1355, "Redeem", Transactions_History!$I$6:$I$1355, Portfolio_History!$F82, Transactions_History!$H$6:$H$1355, "&lt;="&amp;YEAR(Portfolio_History!H$1))</f>
        <v>0</v>
      </c>
      <c r="I82" s="4">
        <f>SUMIFS(Transactions_History!$G$6:$G$1355, Transactions_History!$C$6:$C$1355, "Acquire", Transactions_History!$I$6:$I$1355, Portfolio_History!$F82, Transactions_History!$H$6:$H$1355, "&lt;="&amp;YEAR(Portfolio_History!I$1))-
SUMIFS(Transactions_History!$G$6:$G$1355, Transactions_History!$C$6:$C$1355, "Redeem", Transactions_History!$I$6:$I$1355, Portfolio_History!$F82, Transactions_History!$H$6:$H$1355, "&lt;="&amp;YEAR(Portfolio_History!I$1))</f>
        <v>12075192</v>
      </c>
      <c r="J82" s="4">
        <f>SUMIFS(Transactions_History!$G$6:$G$1355, Transactions_History!$C$6:$C$1355, "Acquire", Transactions_History!$I$6:$I$1355, Portfolio_History!$F82, Transactions_History!$H$6:$H$1355, "&lt;="&amp;YEAR(Portfolio_History!J$1))-
SUMIFS(Transactions_History!$G$6:$G$1355, Transactions_History!$C$6:$C$1355, "Redeem", Transactions_History!$I$6:$I$1355, Portfolio_History!$F82, Transactions_History!$H$6:$H$1355, "&lt;="&amp;YEAR(Portfolio_History!J$1))</f>
        <v>12075192</v>
      </c>
      <c r="K82" s="4">
        <f>SUMIFS(Transactions_History!$G$6:$G$1355, Transactions_History!$C$6:$C$1355, "Acquire", Transactions_History!$I$6:$I$1355, Portfolio_History!$F82, Transactions_History!$H$6:$H$1355, "&lt;="&amp;YEAR(Portfolio_History!K$1))-
SUMIFS(Transactions_History!$G$6:$G$1355, Transactions_History!$C$6:$C$1355, "Redeem", Transactions_History!$I$6:$I$1355, Portfolio_History!$F82, Transactions_History!$H$6:$H$1355, "&lt;="&amp;YEAR(Portfolio_History!K$1))</f>
        <v>12075192</v>
      </c>
      <c r="L82" s="4">
        <f>SUMIFS(Transactions_History!$G$6:$G$1355, Transactions_History!$C$6:$C$1355, "Acquire", Transactions_History!$I$6:$I$1355, Portfolio_History!$F82, Transactions_History!$H$6:$H$1355, "&lt;="&amp;YEAR(Portfolio_History!L$1))-
SUMIFS(Transactions_History!$G$6:$G$1355, Transactions_History!$C$6:$C$1355, "Redeem", Transactions_History!$I$6:$I$1355, Portfolio_History!$F82, Transactions_History!$H$6:$H$1355, "&lt;="&amp;YEAR(Portfolio_History!L$1))</f>
        <v>12075192</v>
      </c>
      <c r="M82" s="4">
        <f>SUMIFS(Transactions_History!$G$6:$G$1355, Transactions_History!$C$6:$C$1355, "Acquire", Transactions_History!$I$6:$I$1355, Portfolio_History!$F82, Transactions_History!$H$6:$H$1355, "&lt;="&amp;YEAR(Portfolio_History!M$1))-
SUMIFS(Transactions_History!$G$6:$G$1355, Transactions_History!$C$6:$C$1355, "Redeem", Transactions_History!$I$6:$I$1355, Portfolio_History!$F82, Transactions_History!$H$6:$H$1355, "&lt;="&amp;YEAR(Portfolio_History!M$1))</f>
        <v>12075192</v>
      </c>
      <c r="N82" s="4">
        <f>SUMIFS(Transactions_History!$G$6:$G$1355, Transactions_History!$C$6:$C$1355, "Acquire", Transactions_History!$I$6:$I$1355, Portfolio_History!$F82, Transactions_History!$H$6:$H$1355, "&lt;="&amp;YEAR(Portfolio_History!N$1))-
SUMIFS(Transactions_History!$G$6:$G$1355, Transactions_History!$C$6:$C$1355, "Redeem", Transactions_History!$I$6:$I$1355, Portfolio_History!$F82, Transactions_History!$H$6:$H$1355, "&lt;="&amp;YEAR(Portfolio_History!N$1))</f>
        <v>12075192</v>
      </c>
      <c r="O82" s="4">
        <f>SUMIFS(Transactions_History!$G$6:$G$1355, Transactions_History!$C$6:$C$1355, "Acquire", Transactions_History!$I$6:$I$1355, Portfolio_History!$F82, Transactions_History!$H$6:$H$1355, "&lt;="&amp;YEAR(Portfolio_History!O$1))-
SUMIFS(Transactions_History!$G$6:$G$1355, Transactions_History!$C$6:$C$1355, "Redeem", Transactions_History!$I$6:$I$1355, Portfolio_History!$F82, Transactions_History!$H$6:$H$1355, "&lt;="&amp;YEAR(Portfolio_History!O$1))</f>
        <v>12697764</v>
      </c>
      <c r="P82" s="4">
        <f>SUMIFS(Transactions_History!$G$6:$G$1355, Transactions_History!$C$6:$C$1355, "Acquire", Transactions_History!$I$6:$I$1355, Portfolio_History!$F82, Transactions_History!$H$6:$H$1355, "&lt;="&amp;YEAR(Portfolio_History!P$1))-
SUMIFS(Transactions_History!$G$6:$G$1355, Transactions_History!$C$6:$C$1355, "Redeem", Transactions_History!$I$6:$I$1355, Portfolio_History!$F82, Transactions_History!$H$6:$H$1355, "&lt;="&amp;YEAR(Portfolio_History!P$1))</f>
        <v>12697764</v>
      </c>
      <c r="Q82" s="4">
        <f>SUMIFS(Transactions_History!$G$6:$G$1355, Transactions_History!$C$6:$C$1355, "Acquire", Transactions_History!$I$6:$I$1355, Portfolio_History!$F82, Transactions_History!$H$6:$H$1355, "&lt;="&amp;YEAR(Portfolio_History!Q$1))-
SUMIFS(Transactions_History!$G$6:$G$1355, Transactions_History!$C$6:$C$1355, "Redeem", Transactions_History!$I$6:$I$1355, Portfolio_History!$F82, Transactions_History!$H$6:$H$1355, "&lt;="&amp;YEAR(Portfolio_History!Q$1))</f>
        <v>12697764</v>
      </c>
      <c r="R82" s="4">
        <f>SUMIFS(Transactions_History!$G$6:$G$1355, Transactions_History!$C$6:$C$1355, "Acquire", Transactions_History!$I$6:$I$1355, Portfolio_History!$F82, Transactions_History!$H$6:$H$1355, "&lt;="&amp;YEAR(Portfolio_History!R$1))-
SUMIFS(Transactions_History!$G$6:$G$1355, Transactions_History!$C$6:$C$1355, "Redeem", Transactions_History!$I$6:$I$1355, Portfolio_History!$F82, Transactions_History!$H$6:$H$1355, "&lt;="&amp;YEAR(Portfolio_History!R$1))</f>
        <v>12697764</v>
      </c>
      <c r="S82" s="4">
        <f>SUMIFS(Transactions_History!$G$6:$G$1355, Transactions_History!$C$6:$C$1355, "Acquire", Transactions_History!$I$6:$I$1355, Portfolio_History!$F82, Transactions_History!$H$6:$H$1355, "&lt;="&amp;YEAR(Portfolio_History!S$1))-
SUMIFS(Transactions_History!$G$6:$G$1355, Transactions_History!$C$6:$C$1355, "Redeem", Transactions_History!$I$6:$I$1355, Portfolio_History!$F82, Transactions_History!$H$6:$H$1355, "&lt;="&amp;YEAR(Portfolio_History!S$1))</f>
        <v>12697764</v>
      </c>
      <c r="T82" s="4">
        <f>SUMIFS(Transactions_History!$G$6:$G$1355, Transactions_History!$C$6:$C$1355, "Acquire", Transactions_History!$I$6:$I$1355, Portfolio_History!$F82, Transactions_History!$H$6:$H$1355, "&lt;="&amp;YEAR(Portfolio_History!T$1))-
SUMIFS(Transactions_History!$G$6:$G$1355, Transactions_History!$C$6:$C$1355, "Redeem", Transactions_History!$I$6:$I$1355, Portfolio_History!$F82, Transactions_History!$H$6:$H$1355, "&lt;="&amp;YEAR(Portfolio_History!T$1))</f>
        <v>12697764</v>
      </c>
      <c r="U82" s="4">
        <f>SUMIFS(Transactions_History!$G$6:$G$1355, Transactions_History!$C$6:$C$1355, "Acquire", Transactions_History!$I$6:$I$1355, Portfolio_History!$F82, Transactions_History!$H$6:$H$1355, "&lt;="&amp;YEAR(Portfolio_History!U$1))-
SUMIFS(Transactions_History!$G$6:$G$1355, Transactions_History!$C$6:$C$1355, "Redeem", Transactions_History!$I$6:$I$1355, Portfolio_History!$F82, Transactions_History!$H$6:$H$1355, "&lt;="&amp;YEAR(Portfolio_History!U$1))</f>
        <v>12697764</v>
      </c>
      <c r="V82" s="4">
        <f>SUMIFS(Transactions_History!$G$6:$G$1355, Transactions_History!$C$6:$C$1355, "Acquire", Transactions_History!$I$6:$I$1355, Portfolio_History!$F82, Transactions_History!$H$6:$H$1355, "&lt;="&amp;YEAR(Portfolio_History!V$1))-
SUMIFS(Transactions_History!$G$6:$G$1355, Transactions_History!$C$6:$C$1355, "Redeem", Transactions_History!$I$6:$I$1355, Portfolio_History!$F82, Transactions_History!$H$6:$H$1355, "&lt;="&amp;YEAR(Portfolio_History!V$1))</f>
        <v>0</v>
      </c>
      <c r="W82" s="4">
        <f>SUMIFS(Transactions_History!$G$6:$G$1355, Transactions_History!$C$6:$C$1355, "Acquire", Transactions_History!$I$6:$I$1355, Portfolio_History!$F82, Transactions_History!$H$6:$H$1355, "&lt;="&amp;YEAR(Portfolio_History!W$1))-
SUMIFS(Transactions_History!$G$6:$G$1355, Transactions_History!$C$6:$C$1355, "Redeem", Transactions_History!$I$6:$I$1355, Portfolio_History!$F82, Transactions_History!$H$6:$H$1355, "&lt;="&amp;YEAR(Portfolio_History!W$1))</f>
        <v>0</v>
      </c>
      <c r="X82" s="4">
        <f>SUMIFS(Transactions_History!$G$6:$G$1355, Transactions_History!$C$6:$C$1355, "Acquire", Transactions_History!$I$6:$I$1355, Portfolio_History!$F82, Transactions_History!$H$6:$H$1355, "&lt;="&amp;YEAR(Portfolio_History!X$1))-
SUMIFS(Transactions_History!$G$6:$G$1355, Transactions_History!$C$6:$C$1355, "Redeem", Transactions_History!$I$6:$I$1355, Portfolio_History!$F82, Transactions_History!$H$6:$H$1355, "&lt;="&amp;YEAR(Portfolio_History!X$1))</f>
        <v>0</v>
      </c>
      <c r="Y82" s="4">
        <f>SUMIFS(Transactions_History!$G$6:$G$1355, Transactions_History!$C$6:$C$1355, "Acquire", Transactions_History!$I$6:$I$1355, Portfolio_History!$F82, Transactions_History!$H$6:$H$1355, "&lt;="&amp;YEAR(Portfolio_History!Y$1))-
SUMIFS(Transactions_History!$G$6:$G$1355, Transactions_History!$C$6:$C$1355, "Redeem", Transactions_History!$I$6:$I$1355, Portfolio_History!$F82, Transactions_History!$H$6:$H$1355, "&lt;="&amp;YEAR(Portfolio_History!Y$1))</f>
        <v>0</v>
      </c>
    </row>
    <row r="83" spans="1:25" x14ac:dyDescent="0.35">
      <c r="A83" s="172" t="s">
        <v>34</v>
      </c>
      <c r="B83" s="172">
        <v>1.5</v>
      </c>
      <c r="C83" s="172">
        <v>2022</v>
      </c>
      <c r="D83" s="173">
        <v>44531</v>
      </c>
      <c r="E83" s="63">
        <v>2021</v>
      </c>
      <c r="F83" s="170" t="str">
        <f t="shared" si="2"/>
        <v>SI certificates_1.5_2022</v>
      </c>
      <c r="G83" s="4">
        <f>SUMIFS(Transactions_History!$G$6:$G$1355, Transactions_History!$C$6:$C$1355, "Acquire", Transactions_History!$I$6:$I$1355, Portfolio_History!$F83, Transactions_History!$H$6:$H$1355, "&lt;="&amp;YEAR(Portfolio_History!G$1))-
SUMIFS(Transactions_History!$G$6:$G$1355, Transactions_History!$C$6:$C$1355, "Redeem", Transactions_History!$I$6:$I$1355, Portfolio_History!$F83, Transactions_History!$H$6:$H$1355, "&lt;="&amp;YEAR(Portfolio_History!G$1))</f>
        <v>0</v>
      </c>
      <c r="H83" s="4">
        <f>SUMIFS(Transactions_History!$G$6:$G$1355, Transactions_History!$C$6:$C$1355, "Acquire", Transactions_History!$I$6:$I$1355, Portfolio_History!$F83, Transactions_History!$H$6:$H$1355, "&lt;="&amp;YEAR(Portfolio_History!H$1))-
SUMIFS(Transactions_History!$G$6:$G$1355, Transactions_History!$C$6:$C$1355, "Redeem", Transactions_History!$I$6:$I$1355, Portfolio_History!$F83, Transactions_History!$H$6:$H$1355, "&lt;="&amp;YEAR(Portfolio_History!H$1))</f>
        <v>61595952</v>
      </c>
      <c r="I83" s="4">
        <f>SUMIFS(Transactions_History!$G$6:$G$1355, Transactions_History!$C$6:$C$1355, "Acquire", Transactions_History!$I$6:$I$1355, Portfolio_History!$F83, Transactions_History!$H$6:$H$1355, "&lt;="&amp;YEAR(Portfolio_History!I$1))-
SUMIFS(Transactions_History!$G$6:$G$1355, Transactions_History!$C$6:$C$1355, "Redeem", Transactions_History!$I$6:$I$1355, Portfolio_History!$F83, Transactions_History!$H$6:$H$1355, "&lt;="&amp;YEAR(Portfolio_History!I$1))</f>
        <v>0</v>
      </c>
      <c r="J83" s="4">
        <f>SUMIFS(Transactions_History!$G$6:$G$1355, Transactions_History!$C$6:$C$1355, "Acquire", Transactions_History!$I$6:$I$1355, Portfolio_History!$F83, Transactions_History!$H$6:$H$1355, "&lt;="&amp;YEAR(Portfolio_History!J$1))-
SUMIFS(Transactions_History!$G$6:$G$1355, Transactions_History!$C$6:$C$1355, "Redeem", Transactions_History!$I$6:$I$1355, Portfolio_History!$F83, Transactions_History!$H$6:$H$1355, "&lt;="&amp;YEAR(Portfolio_History!J$1))</f>
        <v>0</v>
      </c>
      <c r="K83" s="4">
        <f>SUMIFS(Transactions_History!$G$6:$G$1355, Transactions_History!$C$6:$C$1355, "Acquire", Transactions_History!$I$6:$I$1355, Portfolio_History!$F83, Transactions_History!$H$6:$H$1355, "&lt;="&amp;YEAR(Portfolio_History!K$1))-
SUMIFS(Transactions_History!$G$6:$G$1355, Transactions_History!$C$6:$C$1355, "Redeem", Transactions_History!$I$6:$I$1355, Portfolio_History!$F83, Transactions_History!$H$6:$H$1355, "&lt;="&amp;YEAR(Portfolio_History!K$1))</f>
        <v>0</v>
      </c>
      <c r="L83" s="4">
        <f>SUMIFS(Transactions_History!$G$6:$G$1355, Transactions_History!$C$6:$C$1355, "Acquire", Transactions_History!$I$6:$I$1355, Portfolio_History!$F83, Transactions_History!$H$6:$H$1355, "&lt;="&amp;YEAR(Portfolio_History!L$1))-
SUMIFS(Transactions_History!$G$6:$G$1355, Transactions_History!$C$6:$C$1355, "Redeem", Transactions_History!$I$6:$I$1355, Portfolio_History!$F83, Transactions_History!$H$6:$H$1355, "&lt;="&amp;YEAR(Portfolio_History!L$1))</f>
        <v>0</v>
      </c>
      <c r="M83" s="4">
        <f>SUMIFS(Transactions_History!$G$6:$G$1355, Transactions_History!$C$6:$C$1355, "Acquire", Transactions_History!$I$6:$I$1355, Portfolio_History!$F83, Transactions_History!$H$6:$H$1355, "&lt;="&amp;YEAR(Portfolio_History!M$1))-
SUMIFS(Transactions_History!$G$6:$G$1355, Transactions_History!$C$6:$C$1355, "Redeem", Transactions_History!$I$6:$I$1355, Portfolio_History!$F83, Transactions_History!$H$6:$H$1355, "&lt;="&amp;YEAR(Portfolio_History!M$1))</f>
        <v>0</v>
      </c>
      <c r="N83" s="4">
        <f>SUMIFS(Transactions_History!$G$6:$G$1355, Transactions_History!$C$6:$C$1355, "Acquire", Transactions_History!$I$6:$I$1355, Portfolio_History!$F83, Transactions_History!$H$6:$H$1355, "&lt;="&amp;YEAR(Portfolio_History!N$1))-
SUMIFS(Transactions_History!$G$6:$G$1355, Transactions_History!$C$6:$C$1355, "Redeem", Transactions_History!$I$6:$I$1355, Portfolio_History!$F83, Transactions_History!$H$6:$H$1355, "&lt;="&amp;YEAR(Portfolio_History!N$1))</f>
        <v>0</v>
      </c>
      <c r="O83" s="4">
        <f>SUMIFS(Transactions_History!$G$6:$G$1355, Transactions_History!$C$6:$C$1355, "Acquire", Transactions_History!$I$6:$I$1355, Portfolio_History!$F83, Transactions_History!$H$6:$H$1355, "&lt;="&amp;YEAR(Portfolio_History!O$1))-
SUMIFS(Transactions_History!$G$6:$G$1355, Transactions_History!$C$6:$C$1355, "Redeem", Transactions_History!$I$6:$I$1355, Portfolio_History!$F83, Transactions_History!$H$6:$H$1355, "&lt;="&amp;YEAR(Portfolio_History!O$1))</f>
        <v>0</v>
      </c>
      <c r="P83" s="4">
        <f>SUMIFS(Transactions_History!$G$6:$G$1355, Transactions_History!$C$6:$C$1355, "Acquire", Transactions_History!$I$6:$I$1355, Portfolio_History!$F83, Transactions_History!$H$6:$H$1355, "&lt;="&amp;YEAR(Portfolio_History!P$1))-
SUMIFS(Transactions_History!$G$6:$G$1355, Transactions_History!$C$6:$C$1355, "Redeem", Transactions_History!$I$6:$I$1355, Portfolio_History!$F83, Transactions_History!$H$6:$H$1355, "&lt;="&amp;YEAR(Portfolio_History!P$1))</f>
        <v>0</v>
      </c>
      <c r="Q83" s="4">
        <f>SUMIFS(Transactions_History!$G$6:$G$1355, Transactions_History!$C$6:$C$1355, "Acquire", Transactions_History!$I$6:$I$1355, Portfolio_History!$F83, Transactions_History!$H$6:$H$1355, "&lt;="&amp;YEAR(Portfolio_History!Q$1))-
SUMIFS(Transactions_History!$G$6:$G$1355, Transactions_History!$C$6:$C$1355, "Redeem", Transactions_History!$I$6:$I$1355, Portfolio_History!$F83, Transactions_History!$H$6:$H$1355, "&lt;="&amp;YEAR(Portfolio_History!Q$1))</f>
        <v>0</v>
      </c>
      <c r="R83" s="4">
        <f>SUMIFS(Transactions_History!$G$6:$G$1355, Transactions_History!$C$6:$C$1355, "Acquire", Transactions_History!$I$6:$I$1355, Portfolio_History!$F83, Transactions_History!$H$6:$H$1355, "&lt;="&amp;YEAR(Portfolio_History!R$1))-
SUMIFS(Transactions_History!$G$6:$G$1355, Transactions_History!$C$6:$C$1355, "Redeem", Transactions_History!$I$6:$I$1355, Portfolio_History!$F83, Transactions_History!$H$6:$H$1355, "&lt;="&amp;YEAR(Portfolio_History!R$1))</f>
        <v>0</v>
      </c>
      <c r="S83" s="4">
        <f>SUMIFS(Transactions_History!$G$6:$G$1355, Transactions_History!$C$6:$C$1355, "Acquire", Transactions_History!$I$6:$I$1355, Portfolio_History!$F83, Transactions_History!$H$6:$H$1355, "&lt;="&amp;YEAR(Portfolio_History!S$1))-
SUMIFS(Transactions_History!$G$6:$G$1355, Transactions_History!$C$6:$C$1355, "Redeem", Transactions_History!$I$6:$I$1355, Portfolio_History!$F83, Transactions_History!$H$6:$H$1355, "&lt;="&amp;YEAR(Portfolio_History!S$1))</f>
        <v>0</v>
      </c>
      <c r="T83" s="4">
        <f>SUMIFS(Transactions_History!$G$6:$G$1355, Transactions_History!$C$6:$C$1355, "Acquire", Transactions_History!$I$6:$I$1355, Portfolio_History!$F83, Transactions_History!$H$6:$H$1355, "&lt;="&amp;YEAR(Portfolio_History!T$1))-
SUMIFS(Transactions_History!$G$6:$G$1355, Transactions_History!$C$6:$C$1355, "Redeem", Transactions_History!$I$6:$I$1355, Portfolio_History!$F83, Transactions_History!$H$6:$H$1355, "&lt;="&amp;YEAR(Portfolio_History!T$1))</f>
        <v>0</v>
      </c>
      <c r="U83" s="4">
        <f>SUMIFS(Transactions_History!$G$6:$G$1355, Transactions_History!$C$6:$C$1355, "Acquire", Transactions_History!$I$6:$I$1355, Portfolio_History!$F83, Transactions_History!$H$6:$H$1355, "&lt;="&amp;YEAR(Portfolio_History!U$1))-
SUMIFS(Transactions_History!$G$6:$G$1355, Transactions_History!$C$6:$C$1355, "Redeem", Transactions_History!$I$6:$I$1355, Portfolio_History!$F83, Transactions_History!$H$6:$H$1355, "&lt;="&amp;YEAR(Portfolio_History!U$1))</f>
        <v>0</v>
      </c>
      <c r="V83" s="4">
        <f>SUMIFS(Transactions_History!$G$6:$G$1355, Transactions_History!$C$6:$C$1355, "Acquire", Transactions_History!$I$6:$I$1355, Portfolio_History!$F83, Transactions_History!$H$6:$H$1355, "&lt;="&amp;YEAR(Portfolio_History!V$1))-
SUMIFS(Transactions_History!$G$6:$G$1355, Transactions_History!$C$6:$C$1355, "Redeem", Transactions_History!$I$6:$I$1355, Portfolio_History!$F83, Transactions_History!$H$6:$H$1355, "&lt;="&amp;YEAR(Portfolio_History!V$1))</f>
        <v>0</v>
      </c>
      <c r="W83" s="4">
        <f>SUMIFS(Transactions_History!$G$6:$G$1355, Transactions_History!$C$6:$C$1355, "Acquire", Transactions_History!$I$6:$I$1355, Portfolio_History!$F83, Transactions_History!$H$6:$H$1355, "&lt;="&amp;YEAR(Portfolio_History!W$1))-
SUMIFS(Transactions_History!$G$6:$G$1355, Transactions_History!$C$6:$C$1355, "Redeem", Transactions_History!$I$6:$I$1355, Portfolio_History!$F83, Transactions_History!$H$6:$H$1355, "&lt;="&amp;YEAR(Portfolio_History!W$1))</f>
        <v>0</v>
      </c>
      <c r="X83" s="4">
        <f>SUMIFS(Transactions_History!$G$6:$G$1355, Transactions_History!$C$6:$C$1355, "Acquire", Transactions_History!$I$6:$I$1355, Portfolio_History!$F83, Transactions_History!$H$6:$H$1355, "&lt;="&amp;YEAR(Portfolio_History!X$1))-
SUMIFS(Transactions_History!$G$6:$G$1355, Transactions_History!$C$6:$C$1355, "Redeem", Transactions_History!$I$6:$I$1355, Portfolio_History!$F83, Transactions_History!$H$6:$H$1355, "&lt;="&amp;YEAR(Portfolio_History!X$1))</f>
        <v>0</v>
      </c>
      <c r="Y83" s="4">
        <f>SUMIFS(Transactions_History!$G$6:$G$1355, Transactions_History!$C$6:$C$1355, "Acquire", Transactions_History!$I$6:$I$1355, Portfolio_History!$F83, Transactions_History!$H$6:$H$1355, "&lt;="&amp;YEAR(Portfolio_History!Y$1))-
SUMIFS(Transactions_History!$G$6:$G$1355, Transactions_History!$C$6:$C$1355, "Redeem", Transactions_History!$I$6:$I$1355, Portfolio_History!$F83, Transactions_History!$H$6:$H$1355, "&lt;="&amp;YEAR(Portfolio_History!Y$1))</f>
        <v>0</v>
      </c>
    </row>
    <row r="84" spans="1:25" x14ac:dyDescent="0.35">
      <c r="A84" s="172" t="s">
        <v>34</v>
      </c>
      <c r="B84" s="172">
        <v>2</v>
      </c>
      <c r="C84" s="172">
        <v>2020</v>
      </c>
      <c r="D84" s="173">
        <v>43831</v>
      </c>
      <c r="E84" s="63">
        <v>2020</v>
      </c>
      <c r="F84" s="170" t="str">
        <f t="shared" si="2"/>
        <v>SI certificates_2_2020</v>
      </c>
      <c r="G84" s="4">
        <f>SUMIFS(Transactions_History!$G$6:$G$1355, Transactions_History!$C$6:$C$1355, "Acquire", Transactions_History!$I$6:$I$1355, Portfolio_History!$F84, Transactions_History!$H$6:$H$1355, "&lt;="&amp;YEAR(Portfolio_History!G$1))-
SUMIFS(Transactions_History!$G$6:$G$1355, Transactions_History!$C$6:$C$1355, "Redeem", Transactions_History!$I$6:$I$1355, Portfolio_History!$F84, Transactions_History!$H$6:$H$1355, "&lt;="&amp;YEAR(Portfolio_History!G$1))</f>
        <v>0</v>
      </c>
      <c r="H84" s="4">
        <f>SUMIFS(Transactions_History!$G$6:$G$1355, Transactions_History!$C$6:$C$1355, "Acquire", Transactions_History!$I$6:$I$1355, Portfolio_History!$F84, Transactions_History!$H$6:$H$1355, "&lt;="&amp;YEAR(Portfolio_History!H$1))-
SUMIFS(Transactions_History!$G$6:$G$1355, Transactions_History!$C$6:$C$1355, "Redeem", Transactions_History!$I$6:$I$1355, Portfolio_History!$F84, Transactions_History!$H$6:$H$1355, "&lt;="&amp;YEAR(Portfolio_History!H$1))</f>
        <v>0</v>
      </c>
      <c r="I84" s="4">
        <f>SUMIFS(Transactions_History!$G$6:$G$1355, Transactions_History!$C$6:$C$1355, "Acquire", Transactions_History!$I$6:$I$1355, Portfolio_History!$F84, Transactions_History!$H$6:$H$1355, "&lt;="&amp;YEAR(Portfolio_History!I$1))-
SUMIFS(Transactions_History!$G$6:$G$1355, Transactions_History!$C$6:$C$1355, "Redeem", Transactions_History!$I$6:$I$1355, Portfolio_History!$F84, Transactions_History!$H$6:$H$1355, "&lt;="&amp;YEAR(Portfolio_History!I$1))</f>
        <v>0</v>
      </c>
      <c r="J84" s="4">
        <f>SUMIFS(Transactions_History!$G$6:$G$1355, Transactions_History!$C$6:$C$1355, "Acquire", Transactions_History!$I$6:$I$1355, Portfolio_History!$F84, Transactions_History!$H$6:$H$1355, "&lt;="&amp;YEAR(Portfolio_History!J$1))-
SUMIFS(Transactions_History!$G$6:$G$1355, Transactions_History!$C$6:$C$1355, "Redeem", Transactions_History!$I$6:$I$1355, Portfolio_History!$F84, Transactions_History!$H$6:$H$1355, "&lt;="&amp;YEAR(Portfolio_History!J$1))</f>
        <v>0</v>
      </c>
      <c r="K84" s="4">
        <f>SUMIFS(Transactions_History!$G$6:$G$1355, Transactions_History!$C$6:$C$1355, "Acquire", Transactions_History!$I$6:$I$1355, Portfolio_History!$F84, Transactions_History!$H$6:$H$1355, "&lt;="&amp;YEAR(Portfolio_History!K$1))-
SUMIFS(Transactions_History!$G$6:$G$1355, Transactions_History!$C$6:$C$1355, "Redeem", Transactions_History!$I$6:$I$1355, Portfolio_History!$F84, Transactions_History!$H$6:$H$1355, "&lt;="&amp;YEAR(Portfolio_History!K$1))</f>
        <v>0</v>
      </c>
      <c r="L84" s="4">
        <f>SUMIFS(Transactions_History!$G$6:$G$1355, Transactions_History!$C$6:$C$1355, "Acquire", Transactions_History!$I$6:$I$1355, Portfolio_History!$F84, Transactions_History!$H$6:$H$1355, "&lt;="&amp;YEAR(Portfolio_History!L$1))-
SUMIFS(Transactions_History!$G$6:$G$1355, Transactions_History!$C$6:$C$1355, "Redeem", Transactions_History!$I$6:$I$1355, Portfolio_History!$F84, Transactions_History!$H$6:$H$1355, "&lt;="&amp;YEAR(Portfolio_History!L$1))</f>
        <v>0</v>
      </c>
      <c r="M84" s="4">
        <f>SUMIFS(Transactions_History!$G$6:$G$1355, Transactions_History!$C$6:$C$1355, "Acquire", Transactions_History!$I$6:$I$1355, Portfolio_History!$F84, Transactions_History!$H$6:$H$1355, "&lt;="&amp;YEAR(Portfolio_History!M$1))-
SUMIFS(Transactions_History!$G$6:$G$1355, Transactions_History!$C$6:$C$1355, "Redeem", Transactions_History!$I$6:$I$1355, Portfolio_History!$F84, Transactions_History!$H$6:$H$1355, "&lt;="&amp;YEAR(Portfolio_History!M$1))</f>
        <v>0</v>
      </c>
      <c r="N84" s="4">
        <f>SUMIFS(Transactions_History!$G$6:$G$1355, Transactions_History!$C$6:$C$1355, "Acquire", Transactions_History!$I$6:$I$1355, Portfolio_History!$F84, Transactions_History!$H$6:$H$1355, "&lt;="&amp;YEAR(Portfolio_History!N$1))-
SUMIFS(Transactions_History!$G$6:$G$1355, Transactions_History!$C$6:$C$1355, "Redeem", Transactions_History!$I$6:$I$1355, Portfolio_History!$F84, Transactions_History!$H$6:$H$1355, "&lt;="&amp;YEAR(Portfolio_History!N$1))</f>
        <v>0</v>
      </c>
      <c r="O84" s="4">
        <f>SUMIFS(Transactions_History!$G$6:$G$1355, Transactions_History!$C$6:$C$1355, "Acquire", Transactions_History!$I$6:$I$1355, Portfolio_History!$F84, Transactions_History!$H$6:$H$1355, "&lt;="&amp;YEAR(Portfolio_History!O$1))-
SUMIFS(Transactions_History!$G$6:$G$1355, Transactions_History!$C$6:$C$1355, "Redeem", Transactions_History!$I$6:$I$1355, Portfolio_History!$F84, Transactions_History!$H$6:$H$1355, "&lt;="&amp;YEAR(Portfolio_History!O$1))</f>
        <v>0</v>
      </c>
      <c r="P84" s="4">
        <f>SUMIFS(Transactions_History!$G$6:$G$1355, Transactions_History!$C$6:$C$1355, "Acquire", Transactions_History!$I$6:$I$1355, Portfolio_History!$F84, Transactions_History!$H$6:$H$1355, "&lt;="&amp;YEAR(Portfolio_History!P$1))-
SUMIFS(Transactions_History!$G$6:$G$1355, Transactions_History!$C$6:$C$1355, "Redeem", Transactions_History!$I$6:$I$1355, Portfolio_History!$F84, Transactions_History!$H$6:$H$1355, "&lt;="&amp;YEAR(Portfolio_History!P$1))</f>
        <v>0</v>
      </c>
      <c r="Q84" s="4">
        <f>SUMIFS(Transactions_History!$G$6:$G$1355, Transactions_History!$C$6:$C$1355, "Acquire", Transactions_History!$I$6:$I$1355, Portfolio_History!$F84, Transactions_History!$H$6:$H$1355, "&lt;="&amp;YEAR(Portfolio_History!Q$1))-
SUMIFS(Transactions_History!$G$6:$G$1355, Transactions_History!$C$6:$C$1355, "Redeem", Transactions_History!$I$6:$I$1355, Portfolio_History!$F84, Transactions_History!$H$6:$H$1355, "&lt;="&amp;YEAR(Portfolio_History!Q$1))</f>
        <v>0</v>
      </c>
      <c r="R84" s="4">
        <f>SUMIFS(Transactions_History!$G$6:$G$1355, Transactions_History!$C$6:$C$1355, "Acquire", Transactions_History!$I$6:$I$1355, Portfolio_History!$F84, Transactions_History!$H$6:$H$1355, "&lt;="&amp;YEAR(Portfolio_History!R$1))-
SUMIFS(Transactions_History!$G$6:$G$1355, Transactions_History!$C$6:$C$1355, "Redeem", Transactions_History!$I$6:$I$1355, Portfolio_History!$F84, Transactions_History!$H$6:$H$1355, "&lt;="&amp;YEAR(Portfolio_History!R$1))</f>
        <v>0</v>
      </c>
      <c r="S84" s="4">
        <f>SUMIFS(Transactions_History!$G$6:$G$1355, Transactions_History!$C$6:$C$1355, "Acquire", Transactions_History!$I$6:$I$1355, Portfolio_History!$F84, Transactions_History!$H$6:$H$1355, "&lt;="&amp;YEAR(Portfolio_History!S$1))-
SUMIFS(Transactions_History!$G$6:$G$1355, Transactions_History!$C$6:$C$1355, "Redeem", Transactions_History!$I$6:$I$1355, Portfolio_History!$F84, Transactions_History!$H$6:$H$1355, "&lt;="&amp;YEAR(Portfolio_History!S$1))</f>
        <v>0</v>
      </c>
      <c r="T84" s="4">
        <f>SUMIFS(Transactions_History!$G$6:$G$1355, Transactions_History!$C$6:$C$1355, "Acquire", Transactions_History!$I$6:$I$1355, Portfolio_History!$F84, Transactions_History!$H$6:$H$1355, "&lt;="&amp;YEAR(Portfolio_History!T$1))-
SUMIFS(Transactions_History!$G$6:$G$1355, Transactions_History!$C$6:$C$1355, "Redeem", Transactions_History!$I$6:$I$1355, Portfolio_History!$F84, Transactions_History!$H$6:$H$1355, "&lt;="&amp;YEAR(Portfolio_History!T$1))</f>
        <v>0</v>
      </c>
      <c r="U84" s="4">
        <f>SUMIFS(Transactions_History!$G$6:$G$1355, Transactions_History!$C$6:$C$1355, "Acquire", Transactions_History!$I$6:$I$1355, Portfolio_History!$F84, Transactions_History!$H$6:$H$1355, "&lt;="&amp;YEAR(Portfolio_History!U$1))-
SUMIFS(Transactions_History!$G$6:$G$1355, Transactions_History!$C$6:$C$1355, "Redeem", Transactions_History!$I$6:$I$1355, Portfolio_History!$F84, Transactions_History!$H$6:$H$1355, "&lt;="&amp;YEAR(Portfolio_History!U$1))</f>
        <v>0</v>
      </c>
      <c r="V84" s="4">
        <f>SUMIFS(Transactions_History!$G$6:$G$1355, Transactions_History!$C$6:$C$1355, "Acquire", Transactions_History!$I$6:$I$1355, Portfolio_History!$F84, Transactions_History!$H$6:$H$1355, "&lt;="&amp;YEAR(Portfolio_History!V$1))-
SUMIFS(Transactions_History!$G$6:$G$1355, Transactions_History!$C$6:$C$1355, "Redeem", Transactions_History!$I$6:$I$1355, Portfolio_History!$F84, Transactions_History!$H$6:$H$1355, "&lt;="&amp;YEAR(Portfolio_History!V$1))</f>
        <v>0</v>
      </c>
      <c r="W84" s="4">
        <f>SUMIFS(Transactions_History!$G$6:$G$1355, Transactions_History!$C$6:$C$1355, "Acquire", Transactions_History!$I$6:$I$1355, Portfolio_History!$F84, Transactions_History!$H$6:$H$1355, "&lt;="&amp;YEAR(Portfolio_History!W$1))-
SUMIFS(Transactions_History!$G$6:$G$1355, Transactions_History!$C$6:$C$1355, "Redeem", Transactions_History!$I$6:$I$1355, Portfolio_History!$F84, Transactions_History!$H$6:$H$1355, "&lt;="&amp;YEAR(Portfolio_History!W$1))</f>
        <v>0</v>
      </c>
      <c r="X84" s="4">
        <f>SUMIFS(Transactions_History!$G$6:$G$1355, Transactions_History!$C$6:$C$1355, "Acquire", Transactions_History!$I$6:$I$1355, Portfolio_History!$F84, Transactions_History!$H$6:$H$1355, "&lt;="&amp;YEAR(Portfolio_History!X$1))-
SUMIFS(Transactions_History!$G$6:$G$1355, Transactions_History!$C$6:$C$1355, "Redeem", Transactions_History!$I$6:$I$1355, Portfolio_History!$F84, Transactions_History!$H$6:$H$1355, "&lt;="&amp;YEAR(Portfolio_History!X$1))</f>
        <v>0</v>
      </c>
      <c r="Y84" s="4">
        <f>SUMIFS(Transactions_History!$G$6:$G$1355, Transactions_History!$C$6:$C$1355, "Acquire", Transactions_History!$I$6:$I$1355, Portfolio_History!$F84, Transactions_History!$H$6:$H$1355, "&lt;="&amp;YEAR(Portfolio_History!Y$1))-
SUMIFS(Transactions_History!$G$6:$G$1355, Transactions_History!$C$6:$C$1355, "Redeem", Transactions_History!$I$6:$I$1355, Portfolio_History!$F84, Transactions_History!$H$6:$H$1355, "&lt;="&amp;YEAR(Portfolio_History!Y$1))</f>
        <v>0</v>
      </c>
    </row>
    <row r="85" spans="1:25" x14ac:dyDescent="0.35">
      <c r="A85" s="172" t="s">
        <v>34</v>
      </c>
      <c r="B85" s="172">
        <v>1.875</v>
      </c>
      <c r="C85" s="172">
        <v>2020</v>
      </c>
      <c r="D85" s="173">
        <v>43800</v>
      </c>
      <c r="E85" s="63">
        <v>2020</v>
      </c>
      <c r="F85" s="170" t="str">
        <f t="shared" si="2"/>
        <v>SI certificates_1.875_2020</v>
      </c>
      <c r="G85" s="4">
        <f>SUMIFS(Transactions_History!$G$6:$G$1355, Transactions_History!$C$6:$C$1355, "Acquire", Transactions_History!$I$6:$I$1355, Portfolio_History!$F85, Transactions_History!$H$6:$H$1355, "&lt;="&amp;YEAR(Portfolio_History!G$1))-
SUMIFS(Transactions_History!$G$6:$G$1355, Transactions_History!$C$6:$C$1355, "Redeem", Transactions_History!$I$6:$I$1355, Portfolio_History!$F85, Transactions_History!$H$6:$H$1355, "&lt;="&amp;YEAR(Portfolio_History!G$1))</f>
        <v>0</v>
      </c>
      <c r="H85" s="4">
        <f>SUMIFS(Transactions_History!$G$6:$G$1355, Transactions_History!$C$6:$C$1355, "Acquire", Transactions_History!$I$6:$I$1355, Portfolio_History!$F85, Transactions_History!$H$6:$H$1355, "&lt;="&amp;YEAR(Portfolio_History!H$1))-
SUMIFS(Transactions_History!$G$6:$G$1355, Transactions_History!$C$6:$C$1355, "Redeem", Transactions_History!$I$6:$I$1355, Portfolio_History!$F85, Transactions_History!$H$6:$H$1355, "&lt;="&amp;YEAR(Portfolio_History!H$1))</f>
        <v>0</v>
      </c>
      <c r="I85" s="4">
        <f>SUMIFS(Transactions_History!$G$6:$G$1355, Transactions_History!$C$6:$C$1355, "Acquire", Transactions_History!$I$6:$I$1355, Portfolio_History!$F85, Transactions_History!$H$6:$H$1355, "&lt;="&amp;YEAR(Portfolio_History!I$1))-
SUMIFS(Transactions_History!$G$6:$G$1355, Transactions_History!$C$6:$C$1355, "Redeem", Transactions_History!$I$6:$I$1355, Portfolio_History!$F85, Transactions_History!$H$6:$H$1355, "&lt;="&amp;YEAR(Portfolio_History!I$1))</f>
        <v>0</v>
      </c>
      <c r="J85" s="4">
        <f>SUMIFS(Transactions_History!$G$6:$G$1355, Transactions_History!$C$6:$C$1355, "Acquire", Transactions_History!$I$6:$I$1355, Portfolio_History!$F85, Transactions_History!$H$6:$H$1355, "&lt;="&amp;YEAR(Portfolio_History!J$1))-
SUMIFS(Transactions_History!$G$6:$G$1355, Transactions_History!$C$6:$C$1355, "Redeem", Transactions_History!$I$6:$I$1355, Portfolio_History!$F85, Transactions_History!$H$6:$H$1355, "&lt;="&amp;YEAR(Portfolio_History!J$1))</f>
        <v>60192136</v>
      </c>
      <c r="K85" s="4">
        <f>SUMIFS(Transactions_History!$G$6:$G$1355, Transactions_History!$C$6:$C$1355, "Acquire", Transactions_History!$I$6:$I$1355, Portfolio_History!$F85, Transactions_History!$H$6:$H$1355, "&lt;="&amp;YEAR(Portfolio_History!K$1))-
SUMIFS(Transactions_History!$G$6:$G$1355, Transactions_History!$C$6:$C$1355, "Redeem", Transactions_History!$I$6:$I$1355, Portfolio_History!$F85, Transactions_History!$H$6:$H$1355, "&lt;="&amp;YEAR(Portfolio_History!K$1))</f>
        <v>0</v>
      </c>
      <c r="L85" s="4">
        <f>SUMIFS(Transactions_History!$G$6:$G$1355, Transactions_History!$C$6:$C$1355, "Acquire", Transactions_History!$I$6:$I$1355, Portfolio_History!$F85, Transactions_History!$H$6:$H$1355, "&lt;="&amp;YEAR(Portfolio_History!L$1))-
SUMIFS(Transactions_History!$G$6:$G$1355, Transactions_History!$C$6:$C$1355, "Redeem", Transactions_History!$I$6:$I$1355, Portfolio_History!$F85, Transactions_History!$H$6:$H$1355, "&lt;="&amp;YEAR(Portfolio_History!L$1))</f>
        <v>0</v>
      </c>
      <c r="M85" s="4">
        <f>SUMIFS(Transactions_History!$G$6:$G$1355, Transactions_History!$C$6:$C$1355, "Acquire", Transactions_History!$I$6:$I$1355, Portfolio_History!$F85, Transactions_History!$H$6:$H$1355, "&lt;="&amp;YEAR(Portfolio_History!M$1))-
SUMIFS(Transactions_History!$G$6:$G$1355, Transactions_History!$C$6:$C$1355, "Redeem", Transactions_History!$I$6:$I$1355, Portfolio_History!$F85, Transactions_History!$H$6:$H$1355, "&lt;="&amp;YEAR(Portfolio_History!M$1))</f>
        <v>0</v>
      </c>
      <c r="N85" s="4">
        <f>SUMIFS(Transactions_History!$G$6:$G$1355, Transactions_History!$C$6:$C$1355, "Acquire", Transactions_History!$I$6:$I$1355, Portfolio_History!$F85, Transactions_History!$H$6:$H$1355, "&lt;="&amp;YEAR(Portfolio_History!N$1))-
SUMIFS(Transactions_History!$G$6:$G$1355, Transactions_History!$C$6:$C$1355, "Redeem", Transactions_History!$I$6:$I$1355, Portfolio_History!$F85, Transactions_History!$H$6:$H$1355, "&lt;="&amp;YEAR(Portfolio_History!N$1))</f>
        <v>0</v>
      </c>
      <c r="O85" s="4">
        <f>SUMIFS(Transactions_History!$G$6:$G$1355, Transactions_History!$C$6:$C$1355, "Acquire", Transactions_History!$I$6:$I$1355, Portfolio_History!$F85, Transactions_History!$H$6:$H$1355, "&lt;="&amp;YEAR(Portfolio_History!O$1))-
SUMIFS(Transactions_History!$G$6:$G$1355, Transactions_History!$C$6:$C$1355, "Redeem", Transactions_History!$I$6:$I$1355, Portfolio_History!$F85, Transactions_History!$H$6:$H$1355, "&lt;="&amp;YEAR(Portfolio_History!O$1))</f>
        <v>0</v>
      </c>
      <c r="P85" s="4">
        <f>SUMIFS(Transactions_History!$G$6:$G$1355, Transactions_History!$C$6:$C$1355, "Acquire", Transactions_History!$I$6:$I$1355, Portfolio_History!$F85, Transactions_History!$H$6:$H$1355, "&lt;="&amp;YEAR(Portfolio_History!P$1))-
SUMIFS(Transactions_History!$G$6:$G$1355, Transactions_History!$C$6:$C$1355, "Redeem", Transactions_History!$I$6:$I$1355, Portfolio_History!$F85, Transactions_History!$H$6:$H$1355, "&lt;="&amp;YEAR(Portfolio_History!P$1))</f>
        <v>0</v>
      </c>
      <c r="Q85" s="4">
        <f>SUMIFS(Transactions_History!$G$6:$G$1355, Transactions_History!$C$6:$C$1355, "Acquire", Transactions_History!$I$6:$I$1355, Portfolio_History!$F85, Transactions_History!$H$6:$H$1355, "&lt;="&amp;YEAR(Portfolio_History!Q$1))-
SUMIFS(Transactions_History!$G$6:$G$1355, Transactions_History!$C$6:$C$1355, "Redeem", Transactions_History!$I$6:$I$1355, Portfolio_History!$F85, Transactions_History!$H$6:$H$1355, "&lt;="&amp;YEAR(Portfolio_History!Q$1))</f>
        <v>0</v>
      </c>
      <c r="R85" s="4">
        <f>SUMIFS(Transactions_History!$G$6:$G$1355, Transactions_History!$C$6:$C$1355, "Acquire", Transactions_History!$I$6:$I$1355, Portfolio_History!$F85, Transactions_History!$H$6:$H$1355, "&lt;="&amp;YEAR(Portfolio_History!R$1))-
SUMIFS(Transactions_History!$G$6:$G$1355, Transactions_History!$C$6:$C$1355, "Redeem", Transactions_History!$I$6:$I$1355, Portfolio_History!$F85, Transactions_History!$H$6:$H$1355, "&lt;="&amp;YEAR(Portfolio_History!R$1))</f>
        <v>0</v>
      </c>
      <c r="S85" s="4">
        <f>SUMIFS(Transactions_History!$G$6:$G$1355, Transactions_History!$C$6:$C$1355, "Acquire", Transactions_History!$I$6:$I$1355, Portfolio_History!$F85, Transactions_History!$H$6:$H$1355, "&lt;="&amp;YEAR(Portfolio_History!S$1))-
SUMIFS(Transactions_History!$G$6:$G$1355, Transactions_History!$C$6:$C$1355, "Redeem", Transactions_History!$I$6:$I$1355, Portfolio_History!$F85, Transactions_History!$H$6:$H$1355, "&lt;="&amp;YEAR(Portfolio_History!S$1))</f>
        <v>0</v>
      </c>
      <c r="T85" s="4">
        <f>SUMIFS(Transactions_History!$G$6:$G$1355, Transactions_History!$C$6:$C$1355, "Acquire", Transactions_History!$I$6:$I$1355, Portfolio_History!$F85, Transactions_History!$H$6:$H$1355, "&lt;="&amp;YEAR(Portfolio_History!T$1))-
SUMIFS(Transactions_History!$G$6:$G$1355, Transactions_History!$C$6:$C$1355, "Redeem", Transactions_History!$I$6:$I$1355, Portfolio_History!$F85, Transactions_History!$H$6:$H$1355, "&lt;="&amp;YEAR(Portfolio_History!T$1))</f>
        <v>0</v>
      </c>
      <c r="U85" s="4">
        <f>SUMIFS(Transactions_History!$G$6:$G$1355, Transactions_History!$C$6:$C$1355, "Acquire", Transactions_History!$I$6:$I$1355, Portfolio_History!$F85, Transactions_History!$H$6:$H$1355, "&lt;="&amp;YEAR(Portfolio_History!U$1))-
SUMIFS(Transactions_History!$G$6:$G$1355, Transactions_History!$C$6:$C$1355, "Redeem", Transactions_History!$I$6:$I$1355, Portfolio_History!$F85, Transactions_History!$H$6:$H$1355, "&lt;="&amp;YEAR(Portfolio_History!U$1))</f>
        <v>0</v>
      </c>
      <c r="V85" s="4">
        <f>SUMIFS(Transactions_History!$G$6:$G$1355, Transactions_History!$C$6:$C$1355, "Acquire", Transactions_History!$I$6:$I$1355, Portfolio_History!$F85, Transactions_History!$H$6:$H$1355, "&lt;="&amp;YEAR(Portfolio_History!V$1))-
SUMIFS(Transactions_History!$G$6:$G$1355, Transactions_History!$C$6:$C$1355, "Redeem", Transactions_History!$I$6:$I$1355, Portfolio_History!$F85, Transactions_History!$H$6:$H$1355, "&lt;="&amp;YEAR(Portfolio_History!V$1))</f>
        <v>0</v>
      </c>
      <c r="W85" s="4">
        <f>SUMIFS(Transactions_History!$G$6:$G$1355, Transactions_History!$C$6:$C$1355, "Acquire", Transactions_History!$I$6:$I$1355, Portfolio_History!$F85, Transactions_History!$H$6:$H$1355, "&lt;="&amp;YEAR(Portfolio_History!W$1))-
SUMIFS(Transactions_History!$G$6:$G$1355, Transactions_History!$C$6:$C$1355, "Redeem", Transactions_History!$I$6:$I$1355, Portfolio_History!$F85, Transactions_History!$H$6:$H$1355, "&lt;="&amp;YEAR(Portfolio_History!W$1))</f>
        <v>0</v>
      </c>
      <c r="X85" s="4">
        <f>SUMIFS(Transactions_History!$G$6:$G$1355, Transactions_History!$C$6:$C$1355, "Acquire", Transactions_History!$I$6:$I$1355, Portfolio_History!$F85, Transactions_History!$H$6:$H$1355, "&lt;="&amp;YEAR(Portfolio_History!X$1))-
SUMIFS(Transactions_History!$G$6:$G$1355, Transactions_History!$C$6:$C$1355, "Redeem", Transactions_History!$I$6:$I$1355, Portfolio_History!$F85, Transactions_History!$H$6:$H$1355, "&lt;="&amp;YEAR(Portfolio_History!X$1))</f>
        <v>0</v>
      </c>
      <c r="Y85" s="4">
        <f>SUMIFS(Transactions_History!$G$6:$G$1355, Transactions_History!$C$6:$C$1355, "Acquire", Transactions_History!$I$6:$I$1355, Portfolio_History!$F85, Transactions_History!$H$6:$H$1355, "&lt;="&amp;YEAR(Portfolio_History!Y$1))-
SUMIFS(Transactions_History!$G$6:$G$1355, Transactions_History!$C$6:$C$1355, "Redeem", Transactions_History!$I$6:$I$1355, Portfolio_History!$F85, Transactions_History!$H$6:$H$1355, "&lt;="&amp;YEAR(Portfolio_History!Y$1))</f>
        <v>0</v>
      </c>
    </row>
    <row r="86" spans="1:25" x14ac:dyDescent="0.35">
      <c r="A86" s="172" t="s">
        <v>34</v>
      </c>
      <c r="B86" s="172">
        <v>1.625</v>
      </c>
      <c r="C86" s="172">
        <v>2020</v>
      </c>
      <c r="D86" s="173">
        <v>43862</v>
      </c>
      <c r="E86" s="63">
        <v>2020</v>
      </c>
      <c r="F86" s="170" t="str">
        <f t="shared" si="2"/>
        <v>SI certificates_1.625_2020</v>
      </c>
      <c r="G86" s="4">
        <f>SUMIFS(Transactions_History!$G$6:$G$1355, Transactions_History!$C$6:$C$1355, "Acquire", Transactions_History!$I$6:$I$1355, Portfolio_History!$F86, Transactions_History!$H$6:$H$1355, "&lt;="&amp;YEAR(Portfolio_History!G$1))-
SUMIFS(Transactions_History!$G$6:$G$1355, Transactions_History!$C$6:$C$1355, "Redeem", Transactions_History!$I$6:$I$1355, Portfolio_History!$F86, Transactions_History!$H$6:$H$1355, "&lt;="&amp;YEAR(Portfolio_History!G$1))</f>
        <v>0</v>
      </c>
      <c r="H86" s="4">
        <f>SUMIFS(Transactions_History!$G$6:$G$1355, Transactions_History!$C$6:$C$1355, "Acquire", Transactions_History!$I$6:$I$1355, Portfolio_History!$F86, Transactions_History!$H$6:$H$1355, "&lt;="&amp;YEAR(Portfolio_History!H$1))-
SUMIFS(Transactions_History!$G$6:$G$1355, Transactions_History!$C$6:$C$1355, "Redeem", Transactions_History!$I$6:$I$1355, Portfolio_History!$F86, Transactions_History!$H$6:$H$1355, "&lt;="&amp;YEAR(Portfolio_History!H$1))</f>
        <v>0</v>
      </c>
      <c r="I86" s="4">
        <f>SUMIFS(Transactions_History!$G$6:$G$1355, Transactions_History!$C$6:$C$1355, "Acquire", Transactions_History!$I$6:$I$1355, Portfolio_History!$F86, Transactions_History!$H$6:$H$1355, "&lt;="&amp;YEAR(Portfolio_History!I$1))-
SUMIFS(Transactions_History!$G$6:$G$1355, Transactions_History!$C$6:$C$1355, "Redeem", Transactions_History!$I$6:$I$1355, Portfolio_History!$F86, Transactions_History!$H$6:$H$1355, "&lt;="&amp;YEAR(Portfolio_History!I$1))</f>
        <v>0</v>
      </c>
      <c r="J86" s="4">
        <f>SUMIFS(Transactions_History!$G$6:$G$1355, Transactions_History!$C$6:$C$1355, "Acquire", Transactions_History!$I$6:$I$1355, Portfolio_History!$F86, Transactions_History!$H$6:$H$1355, "&lt;="&amp;YEAR(Portfolio_History!J$1))-
SUMIFS(Transactions_History!$G$6:$G$1355, Transactions_History!$C$6:$C$1355, "Redeem", Transactions_History!$I$6:$I$1355, Portfolio_History!$F86, Transactions_History!$H$6:$H$1355, "&lt;="&amp;YEAR(Portfolio_History!J$1))</f>
        <v>0</v>
      </c>
      <c r="K86" s="4">
        <f>SUMIFS(Transactions_History!$G$6:$G$1355, Transactions_History!$C$6:$C$1355, "Acquire", Transactions_History!$I$6:$I$1355, Portfolio_History!$F86, Transactions_History!$H$6:$H$1355, "&lt;="&amp;YEAR(Portfolio_History!K$1))-
SUMIFS(Transactions_History!$G$6:$G$1355, Transactions_History!$C$6:$C$1355, "Redeem", Transactions_History!$I$6:$I$1355, Portfolio_History!$F86, Transactions_History!$H$6:$H$1355, "&lt;="&amp;YEAR(Portfolio_History!K$1))</f>
        <v>0</v>
      </c>
      <c r="L86" s="4">
        <f>SUMIFS(Transactions_History!$G$6:$G$1355, Transactions_History!$C$6:$C$1355, "Acquire", Transactions_History!$I$6:$I$1355, Portfolio_History!$F86, Transactions_History!$H$6:$H$1355, "&lt;="&amp;YEAR(Portfolio_History!L$1))-
SUMIFS(Transactions_History!$G$6:$G$1355, Transactions_History!$C$6:$C$1355, "Redeem", Transactions_History!$I$6:$I$1355, Portfolio_History!$F86, Transactions_History!$H$6:$H$1355, "&lt;="&amp;YEAR(Portfolio_History!L$1))</f>
        <v>0</v>
      </c>
      <c r="M86" s="4">
        <f>SUMIFS(Transactions_History!$G$6:$G$1355, Transactions_History!$C$6:$C$1355, "Acquire", Transactions_History!$I$6:$I$1355, Portfolio_History!$F86, Transactions_History!$H$6:$H$1355, "&lt;="&amp;YEAR(Portfolio_History!M$1))-
SUMIFS(Transactions_History!$G$6:$G$1355, Transactions_History!$C$6:$C$1355, "Redeem", Transactions_History!$I$6:$I$1355, Portfolio_History!$F86, Transactions_History!$H$6:$H$1355, "&lt;="&amp;YEAR(Portfolio_History!M$1))</f>
        <v>0</v>
      </c>
      <c r="N86" s="4">
        <f>SUMIFS(Transactions_History!$G$6:$G$1355, Transactions_History!$C$6:$C$1355, "Acquire", Transactions_History!$I$6:$I$1355, Portfolio_History!$F86, Transactions_History!$H$6:$H$1355, "&lt;="&amp;YEAR(Portfolio_History!N$1))-
SUMIFS(Transactions_History!$G$6:$G$1355, Transactions_History!$C$6:$C$1355, "Redeem", Transactions_History!$I$6:$I$1355, Portfolio_History!$F86, Transactions_History!$H$6:$H$1355, "&lt;="&amp;YEAR(Portfolio_History!N$1))</f>
        <v>0</v>
      </c>
      <c r="O86" s="4">
        <f>SUMIFS(Transactions_History!$G$6:$G$1355, Transactions_History!$C$6:$C$1355, "Acquire", Transactions_History!$I$6:$I$1355, Portfolio_History!$F86, Transactions_History!$H$6:$H$1355, "&lt;="&amp;YEAR(Portfolio_History!O$1))-
SUMIFS(Transactions_History!$G$6:$G$1355, Transactions_History!$C$6:$C$1355, "Redeem", Transactions_History!$I$6:$I$1355, Portfolio_History!$F86, Transactions_History!$H$6:$H$1355, "&lt;="&amp;YEAR(Portfolio_History!O$1))</f>
        <v>0</v>
      </c>
      <c r="P86" s="4">
        <f>SUMIFS(Transactions_History!$G$6:$G$1355, Transactions_History!$C$6:$C$1355, "Acquire", Transactions_History!$I$6:$I$1355, Portfolio_History!$F86, Transactions_History!$H$6:$H$1355, "&lt;="&amp;YEAR(Portfolio_History!P$1))-
SUMIFS(Transactions_History!$G$6:$G$1355, Transactions_History!$C$6:$C$1355, "Redeem", Transactions_History!$I$6:$I$1355, Portfolio_History!$F86, Transactions_History!$H$6:$H$1355, "&lt;="&amp;YEAR(Portfolio_History!P$1))</f>
        <v>0</v>
      </c>
      <c r="Q86" s="4">
        <f>SUMIFS(Transactions_History!$G$6:$G$1355, Transactions_History!$C$6:$C$1355, "Acquire", Transactions_History!$I$6:$I$1355, Portfolio_History!$F86, Transactions_History!$H$6:$H$1355, "&lt;="&amp;YEAR(Portfolio_History!Q$1))-
SUMIFS(Transactions_History!$G$6:$G$1355, Transactions_History!$C$6:$C$1355, "Redeem", Transactions_History!$I$6:$I$1355, Portfolio_History!$F86, Transactions_History!$H$6:$H$1355, "&lt;="&amp;YEAR(Portfolio_History!Q$1))</f>
        <v>0</v>
      </c>
      <c r="R86" s="4">
        <f>SUMIFS(Transactions_History!$G$6:$G$1355, Transactions_History!$C$6:$C$1355, "Acquire", Transactions_History!$I$6:$I$1355, Portfolio_History!$F86, Transactions_History!$H$6:$H$1355, "&lt;="&amp;YEAR(Portfolio_History!R$1))-
SUMIFS(Transactions_History!$G$6:$G$1355, Transactions_History!$C$6:$C$1355, "Redeem", Transactions_History!$I$6:$I$1355, Portfolio_History!$F86, Transactions_History!$H$6:$H$1355, "&lt;="&amp;YEAR(Portfolio_History!R$1))</f>
        <v>0</v>
      </c>
      <c r="S86" s="4">
        <f>SUMIFS(Transactions_History!$G$6:$G$1355, Transactions_History!$C$6:$C$1355, "Acquire", Transactions_History!$I$6:$I$1355, Portfolio_History!$F86, Transactions_History!$H$6:$H$1355, "&lt;="&amp;YEAR(Portfolio_History!S$1))-
SUMIFS(Transactions_History!$G$6:$G$1355, Transactions_History!$C$6:$C$1355, "Redeem", Transactions_History!$I$6:$I$1355, Portfolio_History!$F86, Transactions_History!$H$6:$H$1355, "&lt;="&amp;YEAR(Portfolio_History!S$1))</f>
        <v>0</v>
      </c>
      <c r="T86" s="4">
        <f>SUMIFS(Transactions_History!$G$6:$G$1355, Transactions_History!$C$6:$C$1355, "Acquire", Transactions_History!$I$6:$I$1355, Portfolio_History!$F86, Transactions_History!$H$6:$H$1355, "&lt;="&amp;YEAR(Portfolio_History!T$1))-
SUMIFS(Transactions_History!$G$6:$G$1355, Transactions_History!$C$6:$C$1355, "Redeem", Transactions_History!$I$6:$I$1355, Portfolio_History!$F86, Transactions_History!$H$6:$H$1355, "&lt;="&amp;YEAR(Portfolio_History!T$1))</f>
        <v>0</v>
      </c>
      <c r="U86" s="4">
        <f>SUMIFS(Transactions_History!$G$6:$G$1355, Transactions_History!$C$6:$C$1355, "Acquire", Transactions_History!$I$6:$I$1355, Portfolio_History!$F86, Transactions_History!$H$6:$H$1355, "&lt;="&amp;YEAR(Portfolio_History!U$1))-
SUMIFS(Transactions_History!$G$6:$G$1355, Transactions_History!$C$6:$C$1355, "Redeem", Transactions_History!$I$6:$I$1355, Portfolio_History!$F86, Transactions_History!$H$6:$H$1355, "&lt;="&amp;YEAR(Portfolio_History!U$1))</f>
        <v>0</v>
      </c>
      <c r="V86" s="4">
        <f>SUMIFS(Transactions_History!$G$6:$G$1355, Transactions_History!$C$6:$C$1355, "Acquire", Transactions_History!$I$6:$I$1355, Portfolio_History!$F86, Transactions_History!$H$6:$H$1355, "&lt;="&amp;YEAR(Portfolio_History!V$1))-
SUMIFS(Transactions_History!$G$6:$G$1355, Transactions_History!$C$6:$C$1355, "Redeem", Transactions_History!$I$6:$I$1355, Portfolio_History!$F86, Transactions_History!$H$6:$H$1355, "&lt;="&amp;YEAR(Portfolio_History!V$1))</f>
        <v>0</v>
      </c>
      <c r="W86" s="4">
        <f>SUMIFS(Transactions_History!$G$6:$G$1355, Transactions_History!$C$6:$C$1355, "Acquire", Transactions_History!$I$6:$I$1355, Portfolio_History!$F86, Transactions_History!$H$6:$H$1355, "&lt;="&amp;YEAR(Portfolio_History!W$1))-
SUMIFS(Transactions_History!$G$6:$G$1355, Transactions_History!$C$6:$C$1355, "Redeem", Transactions_History!$I$6:$I$1355, Portfolio_History!$F86, Transactions_History!$H$6:$H$1355, "&lt;="&amp;YEAR(Portfolio_History!W$1))</f>
        <v>0</v>
      </c>
      <c r="X86" s="4">
        <f>SUMIFS(Transactions_History!$G$6:$G$1355, Transactions_History!$C$6:$C$1355, "Acquire", Transactions_History!$I$6:$I$1355, Portfolio_History!$F86, Transactions_History!$H$6:$H$1355, "&lt;="&amp;YEAR(Portfolio_History!X$1))-
SUMIFS(Transactions_History!$G$6:$G$1355, Transactions_History!$C$6:$C$1355, "Redeem", Transactions_History!$I$6:$I$1355, Portfolio_History!$F86, Transactions_History!$H$6:$H$1355, "&lt;="&amp;YEAR(Portfolio_History!X$1))</f>
        <v>0</v>
      </c>
      <c r="Y86" s="4">
        <f>SUMIFS(Transactions_History!$G$6:$G$1355, Transactions_History!$C$6:$C$1355, "Acquire", Transactions_History!$I$6:$I$1355, Portfolio_History!$F86, Transactions_History!$H$6:$H$1355, "&lt;="&amp;YEAR(Portfolio_History!Y$1))-
SUMIFS(Transactions_History!$G$6:$G$1355, Transactions_History!$C$6:$C$1355, "Redeem", Transactions_History!$I$6:$I$1355, Portfolio_History!$F86, Transactions_History!$H$6:$H$1355, "&lt;="&amp;YEAR(Portfolio_History!Y$1))</f>
        <v>0</v>
      </c>
    </row>
    <row r="87" spans="1:25" x14ac:dyDescent="0.35">
      <c r="A87" s="172" t="s">
        <v>34</v>
      </c>
      <c r="B87" s="172">
        <v>1.25</v>
      </c>
      <c r="C87" s="172">
        <v>2020</v>
      </c>
      <c r="D87" s="173">
        <v>43891</v>
      </c>
      <c r="E87" s="63">
        <v>2020</v>
      </c>
      <c r="F87" s="170" t="str">
        <f t="shared" si="2"/>
        <v>SI certificates_1.25_2020</v>
      </c>
      <c r="G87" s="4">
        <f>SUMIFS(Transactions_History!$G$6:$G$1355, Transactions_History!$C$6:$C$1355, "Acquire", Transactions_History!$I$6:$I$1355, Portfolio_History!$F87, Transactions_History!$H$6:$H$1355, "&lt;="&amp;YEAR(Portfolio_History!G$1))-
SUMIFS(Transactions_History!$G$6:$G$1355, Transactions_History!$C$6:$C$1355, "Redeem", Transactions_History!$I$6:$I$1355, Portfolio_History!$F87, Transactions_History!$H$6:$H$1355, "&lt;="&amp;YEAR(Portfolio_History!G$1))</f>
        <v>0</v>
      </c>
      <c r="H87" s="4">
        <f>SUMIFS(Transactions_History!$G$6:$G$1355, Transactions_History!$C$6:$C$1355, "Acquire", Transactions_History!$I$6:$I$1355, Portfolio_History!$F87, Transactions_History!$H$6:$H$1355, "&lt;="&amp;YEAR(Portfolio_History!H$1))-
SUMIFS(Transactions_History!$G$6:$G$1355, Transactions_History!$C$6:$C$1355, "Redeem", Transactions_History!$I$6:$I$1355, Portfolio_History!$F87, Transactions_History!$H$6:$H$1355, "&lt;="&amp;YEAR(Portfolio_History!H$1))</f>
        <v>0</v>
      </c>
      <c r="I87" s="4">
        <f>SUMIFS(Transactions_History!$G$6:$G$1355, Transactions_History!$C$6:$C$1355, "Acquire", Transactions_History!$I$6:$I$1355, Portfolio_History!$F87, Transactions_History!$H$6:$H$1355, "&lt;="&amp;YEAR(Portfolio_History!I$1))-
SUMIFS(Transactions_History!$G$6:$G$1355, Transactions_History!$C$6:$C$1355, "Redeem", Transactions_History!$I$6:$I$1355, Portfolio_History!$F87, Transactions_History!$H$6:$H$1355, "&lt;="&amp;YEAR(Portfolio_History!I$1))</f>
        <v>0</v>
      </c>
      <c r="J87" s="4">
        <f>SUMIFS(Transactions_History!$G$6:$G$1355, Transactions_History!$C$6:$C$1355, "Acquire", Transactions_History!$I$6:$I$1355, Portfolio_History!$F87, Transactions_History!$H$6:$H$1355, "&lt;="&amp;YEAR(Portfolio_History!J$1))-
SUMIFS(Transactions_History!$G$6:$G$1355, Transactions_History!$C$6:$C$1355, "Redeem", Transactions_History!$I$6:$I$1355, Portfolio_History!$F87, Transactions_History!$H$6:$H$1355, "&lt;="&amp;YEAR(Portfolio_History!J$1))</f>
        <v>0</v>
      </c>
      <c r="K87" s="4">
        <f>SUMIFS(Transactions_History!$G$6:$G$1355, Transactions_History!$C$6:$C$1355, "Acquire", Transactions_History!$I$6:$I$1355, Portfolio_History!$F87, Transactions_History!$H$6:$H$1355, "&lt;="&amp;YEAR(Portfolio_History!K$1))-
SUMIFS(Transactions_History!$G$6:$G$1355, Transactions_History!$C$6:$C$1355, "Redeem", Transactions_History!$I$6:$I$1355, Portfolio_History!$F87, Transactions_History!$H$6:$H$1355, "&lt;="&amp;YEAR(Portfolio_History!K$1))</f>
        <v>0</v>
      </c>
      <c r="L87" s="4">
        <f>SUMIFS(Transactions_History!$G$6:$G$1355, Transactions_History!$C$6:$C$1355, "Acquire", Transactions_History!$I$6:$I$1355, Portfolio_History!$F87, Transactions_History!$H$6:$H$1355, "&lt;="&amp;YEAR(Portfolio_History!L$1))-
SUMIFS(Transactions_History!$G$6:$G$1355, Transactions_History!$C$6:$C$1355, "Redeem", Transactions_History!$I$6:$I$1355, Portfolio_History!$F87, Transactions_History!$H$6:$H$1355, "&lt;="&amp;YEAR(Portfolio_History!L$1))</f>
        <v>0</v>
      </c>
      <c r="M87" s="4">
        <f>SUMIFS(Transactions_History!$G$6:$G$1355, Transactions_History!$C$6:$C$1355, "Acquire", Transactions_History!$I$6:$I$1355, Portfolio_History!$F87, Transactions_History!$H$6:$H$1355, "&lt;="&amp;YEAR(Portfolio_History!M$1))-
SUMIFS(Transactions_History!$G$6:$G$1355, Transactions_History!$C$6:$C$1355, "Redeem", Transactions_History!$I$6:$I$1355, Portfolio_History!$F87, Transactions_History!$H$6:$H$1355, "&lt;="&amp;YEAR(Portfolio_History!M$1))</f>
        <v>0</v>
      </c>
      <c r="N87" s="4">
        <f>SUMIFS(Transactions_History!$G$6:$G$1355, Transactions_History!$C$6:$C$1355, "Acquire", Transactions_History!$I$6:$I$1355, Portfolio_History!$F87, Transactions_History!$H$6:$H$1355, "&lt;="&amp;YEAR(Portfolio_History!N$1))-
SUMIFS(Transactions_History!$G$6:$G$1355, Transactions_History!$C$6:$C$1355, "Redeem", Transactions_History!$I$6:$I$1355, Portfolio_History!$F87, Transactions_History!$H$6:$H$1355, "&lt;="&amp;YEAR(Portfolio_History!N$1))</f>
        <v>0</v>
      </c>
      <c r="O87" s="4">
        <f>SUMIFS(Transactions_History!$G$6:$G$1355, Transactions_History!$C$6:$C$1355, "Acquire", Transactions_History!$I$6:$I$1355, Portfolio_History!$F87, Transactions_History!$H$6:$H$1355, "&lt;="&amp;YEAR(Portfolio_History!O$1))-
SUMIFS(Transactions_History!$G$6:$G$1355, Transactions_History!$C$6:$C$1355, "Redeem", Transactions_History!$I$6:$I$1355, Portfolio_History!$F87, Transactions_History!$H$6:$H$1355, "&lt;="&amp;YEAR(Portfolio_History!O$1))</f>
        <v>0</v>
      </c>
      <c r="P87" s="4">
        <f>SUMIFS(Transactions_History!$G$6:$G$1355, Transactions_History!$C$6:$C$1355, "Acquire", Transactions_History!$I$6:$I$1355, Portfolio_History!$F87, Transactions_History!$H$6:$H$1355, "&lt;="&amp;YEAR(Portfolio_History!P$1))-
SUMIFS(Transactions_History!$G$6:$G$1355, Transactions_History!$C$6:$C$1355, "Redeem", Transactions_History!$I$6:$I$1355, Portfolio_History!$F87, Transactions_History!$H$6:$H$1355, "&lt;="&amp;YEAR(Portfolio_History!P$1))</f>
        <v>0</v>
      </c>
      <c r="Q87" s="4">
        <f>SUMIFS(Transactions_History!$G$6:$G$1355, Transactions_History!$C$6:$C$1355, "Acquire", Transactions_History!$I$6:$I$1355, Portfolio_History!$F87, Transactions_History!$H$6:$H$1355, "&lt;="&amp;YEAR(Portfolio_History!Q$1))-
SUMIFS(Transactions_History!$G$6:$G$1355, Transactions_History!$C$6:$C$1355, "Redeem", Transactions_History!$I$6:$I$1355, Portfolio_History!$F87, Transactions_History!$H$6:$H$1355, "&lt;="&amp;YEAR(Portfolio_History!Q$1))</f>
        <v>0</v>
      </c>
      <c r="R87" s="4">
        <f>SUMIFS(Transactions_History!$G$6:$G$1355, Transactions_History!$C$6:$C$1355, "Acquire", Transactions_History!$I$6:$I$1355, Portfolio_History!$F87, Transactions_History!$H$6:$H$1355, "&lt;="&amp;YEAR(Portfolio_History!R$1))-
SUMIFS(Transactions_History!$G$6:$G$1355, Transactions_History!$C$6:$C$1355, "Redeem", Transactions_History!$I$6:$I$1355, Portfolio_History!$F87, Transactions_History!$H$6:$H$1355, "&lt;="&amp;YEAR(Portfolio_History!R$1))</f>
        <v>0</v>
      </c>
      <c r="S87" s="4">
        <f>SUMIFS(Transactions_History!$G$6:$G$1355, Transactions_History!$C$6:$C$1355, "Acquire", Transactions_History!$I$6:$I$1355, Portfolio_History!$F87, Transactions_History!$H$6:$H$1355, "&lt;="&amp;YEAR(Portfolio_History!S$1))-
SUMIFS(Transactions_History!$G$6:$G$1355, Transactions_History!$C$6:$C$1355, "Redeem", Transactions_History!$I$6:$I$1355, Portfolio_History!$F87, Transactions_History!$H$6:$H$1355, "&lt;="&amp;YEAR(Portfolio_History!S$1))</f>
        <v>0</v>
      </c>
      <c r="T87" s="4">
        <f>SUMIFS(Transactions_History!$G$6:$G$1355, Transactions_History!$C$6:$C$1355, "Acquire", Transactions_History!$I$6:$I$1355, Portfolio_History!$F87, Transactions_History!$H$6:$H$1355, "&lt;="&amp;YEAR(Portfolio_History!T$1))-
SUMIFS(Transactions_History!$G$6:$G$1355, Transactions_History!$C$6:$C$1355, "Redeem", Transactions_History!$I$6:$I$1355, Portfolio_History!$F87, Transactions_History!$H$6:$H$1355, "&lt;="&amp;YEAR(Portfolio_History!T$1))</f>
        <v>0</v>
      </c>
      <c r="U87" s="4">
        <f>SUMIFS(Transactions_History!$G$6:$G$1355, Transactions_History!$C$6:$C$1355, "Acquire", Transactions_History!$I$6:$I$1355, Portfolio_History!$F87, Transactions_History!$H$6:$H$1355, "&lt;="&amp;YEAR(Portfolio_History!U$1))-
SUMIFS(Transactions_History!$G$6:$G$1355, Transactions_History!$C$6:$C$1355, "Redeem", Transactions_History!$I$6:$I$1355, Portfolio_History!$F87, Transactions_History!$H$6:$H$1355, "&lt;="&amp;YEAR(Portfolio_History!U$1))</f>
        <v>0</v>
      </c>
      <c r="V87" s="4">
        <f>SUMIFS(Transactions_History!$G$6:$G$1355, Transactions_History!$C$6:$C$1355, "Acquire", Transactions_History!$I$6:$I$1355, Portfolio_History!$F87, Transactions_History!$H$6:$H$1355, "&lt;="&amp;YEAR(Portfolio_History!V$1))-
SUMIFS(Transactions_History!$G$6:$G$1355, Transactions_History!$C$6:$C$1355, "Redeem", Transactions_History!$I$6:$I$1355, Portfolio_History!$F87, Transactions_History!$H$6:$H$1355, "&lt;="&amp;YEAR(Portfolio_History!V$1))</f>
        <v>0</v>
      </c>
      <c r="W87" s="4">
        <f>SUMIFS(Transactions_History!$G$6:$G$1355, Transactions_History!$C$6:$C$1355, "Acquire", Transactions_History!$I$6:$I$1355, Portfolio_History!$F87, Transactions_History!$H$6:$H$1355, "&lt;="&amp;YEAR(Portfolio_History!W$1))-
SUMIFS(Transactions_History!$G$6:$G$1355, Transactions_History!$C$6:$C$1355, "Redeem", Transactions_History!$I$6:$I$1355, Portfolio_History!$F87, Transactions_History!$H$6:$H$1355, "&lt;="&amp;YEAR(Portfolio_History!W$1))</f>
        <v>0</v>
      </c>
      <c r="X87" s="4">
        <f>SUMIFS(Transactions_History!$G$6:$G$1355, Transactions_History!$C$6:$C$1355, "Acquire", Transactions_History!$I$6:$I$1355, Portfolio_History!$F87, Transactions_History!$H$6:$H$1355, "&lt;="&amp;YEAR(Portfolio_History!X$1))-
SUMIFS(Transactions_History!$G$6:$G$1355, Transactions_History!$C$6:$C$1355, "Redeem", Transactions_History!$I$6:$I$1355, Portfolio_History!$F87, Transactions_History!$H$6:$H$1355, "&lt;="&amp;YEAR(Portfolio_History!X$1))</f>
        <v>0</v>
      </c>
      <c r="Y87" s="4">
        <f>SUMIFS(Transactions_History!$G$6:$G$1355, Transactions_History!$C$6:$C$1355, "Acquire", Transactions_History!$I$6:$I$1355, Portfolio_History!$F87, Transactions_History!$H$6:$H$1355, "&lt;="&amp;YEAR(Portfolio_History!Y$1))-
SUMIFS(Transactions_History!$G$6:$G$1355, Transactions_History!$C$6:$C$1355, "Redeem", Transactions_History!$I$6:$I$1355, Portfolio_History!$F87, Transactions_History!$H$6:$H$1355, "&lt;="&amp;YEAR(Portfolio_History!Y$1))</f>
        <v>0</v>
      </c>
    </row>
    <row r="88" spans="1:25" x14ac:dyDescent="0.35">
      <c r="A88" s="172" t="s">
        <v>34</v>
      </c>
      <c r="B88" s="172">
        <v>0.875</v>
      </c>
      <c r="C88" s="172">
        <v>2020</v>
      </c>
      <c r="D88" s="173">
        <v>43922</v>
      </c>
      <c r="E88" s="63">
        <v>2020</v>
      </c>
      <c r="F88" s="170" t="str">
        <f t="shared" si="2"/>
        <v>SI certificates_0.875_2020</v>
      </c>
      <c r="G88" s="4">
        <f>SUMIFS(Transactions_History!$G$6:$G$1355, Transactions_History!$C$6:$C$1355, "Acquire", Transactions_History!$I$6:$I$1355, Portfolio_History!$F88, Transactions_History!$H$6:$H$1355, "&lt;="&amp;YEAR(Portfolio_History!G$1))-
SUMIFS(Transactions_History!$G$6:$G$1355, Transactions_History!$C$6:$C$1355, "Redeem", Transactions_History!$I$6:$I$1355, Portfolio_History!$F88, Transactions_History!$H$6:$H$1355, "&lt;="&amp;YEAR(Portfolio_History!G$1))</f>
        <v>0</v>
      </c>
      <c r="H88" s="4">
        <f>SUMIFS(Transactions_History!$G$6:$G$1355, Transactions_History!$C$6:$C$1355, "Acquire", Transactions_History!$I$6:$I$1355, Portfolio_History!$F88, Transactions_History!$H$6:$H$1355, "&lt;="&amp;YEAR(Portfolio_History!H$1))-
SUMIFS(Transactions_History!$G$6:$G$1355, Transactions_History!$C$6:$C$1355, "Redeem", Transactions_History!$I$6:$I$1355, Portfolio_History!$F88, Transactions_History!$H$6:$H$1355, "&lt;="&amp;YEAR(Portfolio_History!H$1))</f>
        <v>0</v>
      </c>
      <c r="I88" s="4">
        <f>SUMIFS(Transactions_History!$G$6:$G$1355, Transactions_History!$C$6:$C$1355, "Acquire", Transactions_History!$I$6:$I$1355, Portfolio_History!$F88, Transactions_History!$H$6:$H$1355, "&lt;="&amp;YEAR(Portfolio_History!I$1))-
SUMIFS(Transactions_History!$G$6:$G$1355, Transactions_History!$C$6:$C$1355, "Redeem", Transactions_History!$I$6:$I$1355, Portfolio_History!$F88, Transactions_History!$H$6:$H$1355, "&lt;="&amp;YEAR(Portfolio_History!I$1))</f>
        <v>0</v>
      </c>
      <c r="J88" s="4">
        <f>SUMIFS(Transactions_History!$G$6:$G$1355, Transactions_History!$C$6:$C$1355, "Acquire", Transactions_History!$I$6:$I$1355, Portfolio_History!$F88, Transactions_History!$H$6:$H$1355, "&lt;="&amp;YEAR(Portfolio_History!J$1))-
SUMIFS(Transactions_History!$G$6:$G$1355, Transactions_History!$C$6:$C$1355, "Redeem", Transactions_History!$I$6:$I$1355, Portfolio_History!$F88, Transactions_History!$H$6:$H$1355, "&lt;="&amp;YEAR(Portfolio_History!J$1))</f>
        <v>0</v>
      </c>
      <c r="K88" s="4">
        <f>SUMIFS(Transactions_History!$G$6:$G$1355, Transactions_History!$C$6:$C$1355, "Acquire", Transactions_History!$I$6:$I$1355, Portfolio_History!$F88, Transactions_History!$H$6:$H$1355, "&lt;="&amp;YEAR(Portfolio_History!K$1))-
SUMIFS(Transactions_History!$G$6:$G$1355, Transactions_History!$C$6:$C$1355, "Redeem", Transactions_History!$I$6:$I$1355, Portfolio_History!$F88, Transactions_History!$H$6:$H$1355, "&lt;="&amp;YEAR(Portfolio_History!K$1))</f>
        <v>0</v>
      </c>
      <c r="L88" s="4">
        <f>SUMIFS(Transactions_History!$G$6:$G$1355, Transactions_History!$C$6:$C$1355, "Acquire", Transactions_History!$I$6:$I$1355, Portfolio_History!$F88, Transactions_History!$H$6:$H$1355, "&lt;="&amp;YEAR(Portfolio_History!L$1))-
SUMIFS(Transactions_History!$G$6:$G$1355, Transactions_History!$C$6:$C$1355, "Redeem", Transactions_History!$I$6:$I$1355, Portfolio_History!$F88, Transactions_History!$H$6:$H$1355, "&lt;="&amp;YEAR(Portfolio_History!L$1))</f>
        <v>0</v>
      </c>
      <c r="M88" s="4">
        <f>SUMIFS(Transactions_History!$G$6:$G$1355, Transactions_History!$C$6:$C$1355, "Acquire", Transactions_History!$I$6:$I$1355, Portfolio_History!$F88, Transactions_History!$H$6:$H$1355, "&lt;="&amp;YEAR(Portfolio_History!M$1))-
SUMIFS(Transactions_History!$G$6:$G$1355, Transactions_History!$C$6:$C$1355, "Redeem", Transactions_History!$I$6:$I$1355, Portfolio_History!$F88, Transactions_History!$H$6:$H$1355, "&lt;="&amp;YEAR(Portfolio_History!M$1))</f>
        <v>0</v>
      </c>
      <c r="N88" s="4">
        <f>SUMIFS(Transactions_History!$G$6:$G$1355, Transactions_History!$C$6:$C$1355, "Acquire", Transactions_History!$I$6:$I$1355, Portfolio_History!$F88, Transactions_History!$H$6:$H$1355, "&lt;="&amp;YEAR(Portfolio_History!N$1))-
SUMIFS(Transactions_History!$G$6:$G$1355, Transactions_History!$C$6:$C$1355, "Redeem", Transactions_History!$I$6:$I$1355, Portfolio_History!$F88, Transactions_History!$H$6:$H$1355, "&lt;="&amp;YEAR(Portfolio_History!N$1))</f>
        <v>0</v>
      </c>
      <c r="O88" s="4">
        <f>SUMIFS(Transactions_History!$G$6:$G$1355, Transactions_History!$C$6:$C$1355, "Acquire", Transactions_History!$I$6:$I$1355, Portfolio_History!$F88, Transactions_History!$H$6:$H$1355, "&lt;="&amp;YEAR(Portfolio_History!O$1))-
SUMIFS(Transactions_History!$G$6:$G$1355, Transactions_History!$C$6:$C$1355, "Redeem", Transactions_History!$I$6:$I$1355, Portfolio_History!$F88, Transactions_History!$H$6:$H$1355, "&lt;="&amp;YEAR(Portfolio_History!O$1))</f>
        <v>0</v>
      </c>
      <c r="P88" s="4">
        <f>SUMIFS(Transactions_History!$G$6:$G$1355, Transactions_History!$C$6:$C$1355, "Acquire", Transactions_History!$I$6:$I$1355, Portfolio_History!$F88, Transactions_History!$H$6:$H$1355, "&lt;="&amp;YEAR(Portfolio_History!P$1))-
SUMIFS(Transactions_History!$G$6:$G$1355, Transactions_History!$C$6:$C$1355, "Redeem", Transactions_History!$I$6:$I$1355, Portfolio_History!$F88, Transactions_History!$H$6:$H$1355, "&lt;="&amp;YEAR(Portfolio_History!P$1))</f>
        <v>0</v>
      </c>
      <c r="Q88" s="4">
        <f>SUMIFS(Transactions_History!$G$6:$G$1355, Transactions_History!$C$6:$C$1355, "Acquire", Transactions_History!$I$6:$I$1355, Portfolio_History!$F88, Transactions_History!$H$6:$H$1355, "&lt;="&amp;YEAR(Portfolio_History!Q$1))-
SUMIFS(Transactions_History!$G$6:$G$1355, Transactions_History!$C$6:$C$1355, "Redeem", Transactions_History!$I$6:$I$1355, Portfolio_History!$F88, Transactions_History!$H$6:$H$1355, "&lt;="&amp;YEAR(Portfolio_History!Q$1))</f>
        <v>0</v>
      </c>
      <c r="R88" s="4">
        <f>SUMIFS(Transactions_History!$G$6:$G$1355, Transactions_History!$C$6:$C$1355, "Acquire", Transactions_History!$I$6:$I$1355, Portfolio_History!$F88, Transactions_History!$H$6:$H$1355, "&lt;="&amp;YEAR(Portfolio_History!R$1))-
SUMIFS(Transactions_History!$G$6:$G$1355, Transactions_History!$C$6:$C$1355, "Redeem", Transactions_History!$I$6:$I$1355, Portfolio_History!$F88, Transactions_History!$H$6:$H$1355, "&lt;="&amp;YEAR(Portfolio_History!R$1))</f>
        <v>0</v>
      </c>
      <c r="S88" s="4">
        <f>SUMIFS(Transactions_History!$G$6:$G$1355, Transactions_History!$C$6:$C$1355, "Acquire", Transactions_History!$I$6:$I$1355, Portfolio_History!$F88, Transactions_History!$H$6:$H$1355, "&lt;="&amp;YEAR(Portfolio_History!S$1))-
SUMIFS(Transactions_History!$G$6:$G$1355, Transactions_History!$C$6:$C$1355, "Redeem", Transactions_History!$I$6:$I$1355, Portfolio_History!$F88, Transactions_History!$H$6:$H$1355, "&lt;="&amp;YEAR(Portfolio_History!S$1))</f>
        <v>0</v>
      </c>
      <c r="T88" s="4">
        <f>SUMIFS(Transactions_History!$G$6:$G$1355, Transactions_History!$C$6:$C$1355, "Acquire", Transactions_History!$I$6:$I$1355, Portfolio_History!$F88, Transactions_History!$H$6:$H$1355, "&lt;="&amp;YEAR(Portfolio_History!T$1))-
SUMIFS(Transactions_History!$G$6:$G$1355, Transactions_History!$C$6:$C$1355, "Redeem", Transactions_History!$I$6:$I$1355, Portfolio_History!$F88, Transactions_History!$H$6:$H$1355, "&lt;="&amp;YEAR(Portfolio_History!T$1))</f>
        <v>0</v>
      </c>
      <c r="U88" s="4">
        <f>SUMIFS(Transactions_History!$G$6:$G$1355, Transactions_History!$C$6:$C$1355, "Acquire", Transactions_History!$I$6:$I$1355, Portfolio_History!$F88, Transactions_History!$H$6:$H$1355, "&lt;="&amp;YEAR(Portfolio_History!U$1))-
SUMIFS(Transactions_History!$G$6:$G$1355, Transactions_History!$C$6:$C$1355, "Redeem", Transactions_History!$I$6:$I$1355, Portfolio_History!$F88, Transactions_History!$H$6:$H$1355, "&lt;="&amp;YEAR(Portfolio_History!U$1))</f>
        <v>0</v>
      </c>
      <c r="V88" s="4">
        <f>SUMIFS(Transactions_History!$G$6:$G$1355, Transactions_History!$C$6:$C$1355, "Acquire", Transactions_History!$I$6:$I$1355, Portfolio_History!$F88, Transactions_History!$H$6:$H$1355, "&lt;="&amp;YEAR(Portfolio_History!V$1))-
SUMIFS(Transactions_History!$G$6:$G$1355, Transactions_History!$C$6:$C$1355, "Redeem", Transactions_History!$I$6:$I$1355, Portfolio_History!$F88, Transactions_History!$H$6:$H$1355, "&lt;="&amp;YEAR(Portfolio_History!V$1))</f>
        <v>0</v>
      </c>
      <c r="W88" s="4">
        <f>SUMIFS(Transactions_History!$G$6:$G$1355, Transactions_History!$C$6:$C$1355, "Acquire", Transactions_History!$I$6:$I$1355, Portfolio_History!$F88, Transactions_History!$H$6:$H$1355, "&lt;="&amp;YEAR(Portfolio_History!W$1))-
SUMIFS(Transactions_History!$G$6:$G$1355, Transactions_History!$C$6:$C$1355, "Redeem", Transactions_History!$I$6:$I$1355, Portfolio_History!$F88, Transactions_History!$H$6:$H$1355, "&lt;="&amp;YEAR(Portfolio_History!W$1))</f>
        <v>0</v>
      </c>
      <c r="X88" s="4">
        <f>SUMIFS(Transactions_History!$G$6:$G$1355, Transactions_History!$C$6:$C$1355, "Acquire", Transactions_History!$I$6:$I$1355, Portfolio_History!$F88, Transactions_History!$H$6:$H$1355, "&lt;="&amp;YEAR(Portfolio_History!X$1))-
SUMIFS(Transactions_History!$G$6:$G$1355, Transactions_History!$C$6:$C$1355, "Redeem", Transactions_History!$I$6:$I$1355, Portfolio_History!$F88, Transactions_History!$H$6:$H$1355, "&lt;="&amp;YEAR(Portfolio_History!X$1))</f>
        <v>0</v>
      </c>
      <c r="Y88" s="4">
        <f>SUMIFS(Transactions_History!$G$6:$G$1355, Transactions_History!$C$6:$C$1355, "Acquire", Transactions_History!$I$6:$I$1355, Portfolio_History!$F88, Transactions_History!$H$6:$H$1355, "&lt;="&amp;YEAR(Portfolio_History!Y$1))-
SUMIFS(Transactions_History!$G$6:$G$1355, Transactions_History!$C$6:$C$1355, "Redeem", Transactions_History!$I$6:$I$1355, Portfolio_History!$F88, Transactions_History!$H$6:$H$1355, "&lt;="&amp;YEAR(Portfolio_History!Y$1))</f>
        <v>0</v>
      </c>
    </row>
    <row r="89" spans="1:25" x14ac:dyDescent="0.35">
      <c r="A89" s="172" t="s">
        <v>34</v>
      </c>
      <c r="B89" s="172">
        <v>0.75</v>
      </c>
      <c r="C89" s="172">
        <v>2020</v>
      </c>
      <c r="D89" s="173">
        <v>43952</v>
      </c>
      <c r="E89" s="63">
        <v>2020</v>
      </c>
      <c r="F89" s="170" t="str">
        <f t="shared" si="2"/>
        <v>SI certificates_0.75_2020</v>
      </c>
      <c r="G89" s="4">
        <f>SUMIFS(Transactions_History!$G$6:$G$1355, Transactions_History!$C$6:$C$1355, "Acquire", Transactions_History!$I$6:$I$1355, Portfolio_History!$F89, Transactions_History!$H$6:$H$1355, "&lt;="&amp;YEAR(Portfolio_History!G$1))-
SUMIFS(Transactions_History!$G$6:$G$1355, Transactions_History!$C$6:$C$1355, "Redeem", Transactions_History!$I$6:$I$1355, Portfolio_History!$F89, Transactions_History!$H$6:$H$1355, "&lt;="&amp;YEAR(Portfolio_History!G$1))</f>
        <v>0</v>
      </c>
      <c r="H89" s="4">
        <f>SUMIFS(Transactions_History!$G$6:$G$1355, Transactions_History!$C$6:$C$1355, "Acquire", Transactions_History!$I$6:$I$1355, Portfolio_History!$F89, Transactions_History!$H$6:$H$1355, "&lt;="&amp;YEAR(Portfolio_History!H$1))-
SUMIFS(Transactions_History!$G$6:$G$1355, Transactions_History!$C$6:$C$1355, "Redeem", Transactions_History!$I$6:$I$1355, Portfolio_History!$F89, Transactions_History!$H$6:$H$1355, "&lt;="&amp;YEAR(Portfolio_History!H$1))</f>
        <v>0</v>
      </c>
      <c r="I89" s="4">
        <f>SUMIFS(Transactions_History!$G$6:$G$1355, Transactions_History!$C$6:$C$1355, "Acquire", Transactions_History!$I$6:$I$1355, Portfolio_History!$F89, Transactions_History!$H$6:$H$1355, "&lt;="&amp;YEAR(Portfolio_History!I$1))-
SUMIFS(Transactions_History!$G$6:$G$1355, Transactions_History!$C$6:$C$1355, "Redeem", Transactions_History!$I$6:$I$1355, Portfolio_History!$F89, Transactions_History!$H$6:$H$1355, "&lt;="&amp;YEAR(Portfolio_History!I$1))</f>
        <v>0</v>
      </c>
      <c r="J89" s="4">
        <f>SUMIFS(Transactions_History!$G$6:$G$1355, Transactions_History!$C$6:$C$1355, "Acquire", Transactions_History!$I$6:$I$1355, Portfolio_History!$F89, Transactions_History!$H$6:$H$1355, "&lt;="&amp;YEAR(Portfolio_History!J$1))-
SUMIFS(Transactions_History!$G$6:$G$1355, Transactions_History!$C$6:$C$1355, "Redeem", Transactions_History!$I$6:$I$1355, Portfolio_History!$F89, Transactions_History!$H$6:$H$1355, "&lt;="&amp;YEAR(Portfolio_History!J$1))</f>
        <v>0</v>
      </c>
      <c r="K89" s="4">
        <f>SUMIFS(Transactions_History!$G$6:$G$1355, Transactions_History!$C$6:$C$1355, "Acquire", Transactions_History!$I$6:$I$1355, Portfolio_History!$F89, Transactions_History!$H$6:$H$1355, "&lt;="&amp;YEAR(Portfolio_History!K$1))-
SUMIFS(Transactions_History!$G$6:$G$1355, Transactions_History!$C$6:$C$1355, "Redeem", Transactions_History!$I$6:$I$1355, Portfolio_History!$F89, Transactions_History!$H$6:$H$1355, "&lt;="&amp;YEAR(Portfolio_History!K$1))</f>
        <v>0</v>
      </c>
      <c r="L89" s="4">
        <f>SUMIFS(Transactions_History!$G$6:$G$1355, Transactions_History!$C$6:$C$1355, "Acquire", Transactions_History!$I$6:$I$1355, Portfolio_History!$F89, Transactions_History!$H$6:$H$1355, "&lt;="&amp;YEAR(Portfolio_History!L$1))-
SUMIFS(Transactions_History!$G$6:$G$1355, Transactions_History!$C$6:$C$1355, "Redeem", Transactions_History!$I$6:$I$1355, Portfolio_History!$F89, Transactions_History!$H$6:$H$1355, "&lt;="&amp;YEAR(Portfolio_History!L$1))</f>
        <v>0</v>
      </c>
      <c r="M89" s="4">
        <f>SUMIFS(Transactions_History!$G$6:$G$1355, Transactions_History!$C$6:$C$1355, "Acquire", Transactions_History!$I$6:$I$1355, Portfolio_History!$F89, Transactions_History!$H$6:$H$1355, "&lt;="&amp;YEAR(Portfolio_History!M$1))-
SUMIFS(Transactions_History!$G$6:$G$1355, Transactions_History!$C$6:$C$1355, "Redeem", Transactions_History!$I$6:$I$1355, Portfolio_History!$F89, Transactions_History!$H$6:$H$1355, "&lt;="&amp;YEAR(Portfolio_History!M$1))</f>
        <v>0</v>
      </c>
      <c r="N89" s="4">
        <f>SUMIFS(Transactions_History!$G$6:$G$1355, Transactions_History!$C$6:$C$1355, "Acquire", Transactions_History!$I$6:$I$1355, Portfolio_History!$F89, Transactions_History!$H$6:$H$1355, "&lt;="&amp;YEAR(Portfolio_History!N$1))-
SUMIFS(Transactions_History!$G$6:$G$1355, Transactions_History!$C$6:$C$1355, "Redeem", Transactions_History!$I$6:$I$1355, Portfolio_History!$F89, Transactions_History!$H$6:$H$1355, "&lt;="&amp;YEAR(Portfolio_History!N$1))</f>
        <v>0</v>
      </c>
      <c r="O89" s="4">
        <f>SUMIFS(Transactions_History!$G$6:$G$1355, Transactions_History!$C$6:$C$1355, "Acquire", Transactions_History!$I$6:$I$1355, Portfolio_History!$F89, Transactions_History!$H$6:$H$1355, "&lt;="&amp;YEAR(Portfolio_History!O$1))-
SUMIFS(Transactions_History!$G$6:$G$1355, Transactions_History!$C$6:$C$1355, "Redeem", Transactions_History!$I$6:$I$1355, Portfolio_History!$F89, Transactions_History!$H$6:$H$1355, "&lt;="&amp;YEAR(Portfolio_History!O$1))</f>
        <v>0</v>
      </c>
      <c r="P89" s="4">
        <f>SUMIFS(Transactions_History!$G$6:$G$1355, Transactions_History!$C$6:$C$1355, "Acquire", Transactions_History!$I$6:$I$1355, Portfolio_History!$F89, Transactions_History!$H$6:$H$1355, "&lt;="&amp;YEAR(Portfolio_History!P$1))-
SUMIFS(Transactions_History!$G$6:$G$1355, Transactions_History!$C$6:$C$1355, "Redeem", Transactions_History!$I$6:$I$1355, Portfolio_History!$F89, Transactions_History!$H$6:$H$1355, "&lt;="&amp;YEAR(Portfolio_History!P$1))</f>
        <v>0</v>
      </c>
      <c r="Q89" s="4">
        <f>SUMIFS(Transactions_History!$G$6:$G$1355, Transactions_History!$C$6:$C$1355, "Acquire", Transactions_History!$I$6:$I$1355, Portfolio_History!$F89, Transactions_History!$H$6:$H$1355, "&lt;="&amp;YEAR(Portfolio_History!Q$1))-
SUMIFS(Transactions_History!$G$6:$G$1355, Transactions_History!$C$6:$C$1355, "Redeem", Transactions_History!$I$6:$I$1355, Portfolio_History!$F89, Transactions_History!$H$6:$H$1355, "&lt;="&amp;YEAR(Portfolio_History!Q$1))</f>
        <v>0</v>
      </c>
      <c r="R89" s="4">
        <f>SUMIFS(Transactions_History!$G$6:$G$1355, Transactions_History!$C$6:$C$1355, "Acquire", Transactions_History!$I$6:$I$1355, Portfolio_History!$F89, Transactions_History!$H$6:$H$1355, "&lt;="&amp;YEAR(Portfolio_History!R$1))-
SUMIFS(Transactions_History!$G$6:$G$1355, Transactions_History!$C$6:$C$1355, "Redeem", Transactions_History!$I$6:$I$1355, Portfolio_History!$F89, Transactions_History!$H$6:$H$1355, "&lt;="&amp;YEAR(Portfolio_History!R$1))</f>
        <v>0</v>
      </c>
      <c r="S89" s="4">
        <f>SUMIFS(Transactions_History!$G$6:$G$1355, Transactions_History!$C$6:$C$1355, "Acquire", Transactions_History!$I$6:$I$1355, Portfolio_History!$F89, Transactions_History!$H$6:$H$1355, "&lt;="&amp;YEAR(Portfolio_History!S$1))-
SUMIFS(Transactions_History!$G$6:$G$1355, Transactions_History!$C$6:$C$1355, "Redeem", Transactions_History!$I$6:$I$1355, Portfolio_History!$F89, Transactions_History!$H$6:$H$1355, "&lt;="&amp;YEAR(Portfolio_History!S$1))</f>
        <v>0</v>
      </c>
      <c r="T89" s="4">
        <f>SUMIFS(Transactions_History!$G$6:$G$1355, Transactions_History!$C$6:$C$1355, "Acquire", Transactions_History!$I$6:$I$1355, Portfolio_History!$F89, Transactions_History!$H$6:$H$1355, "&lt;="&amp;YEAR(Portfolio_History!T$1))-
SUMIFS(Transactions_History!$G$6:$G$1355, Transactions_History!$C$6:$C$1355, "Redeem", Transactions_History!$I$6:$I$1355, Portfolio_History!$F89, Transactions_History!$H$6:$H$1355, "&lt;="&amp;YEAR(Portfolio_History!T$1))</f>
        <v>0</v>
      </c>
      <c r="U89" s="4">
        <f>SUMIFS(Transactions_History!$G$6:$G$1355, Transactions_History!$C$6:$C$1355, "Acquire", Transactions_History!$I$6:$I$1355, Portfolio_History!$F89, Transactions_History!$H$6:$H$1355, "&lt;="&amp;YEAR(Portfolio_History!U$1))-
SUMIFS(Transactions_History!$G$6:$G$1355, Transactions_History!$C$6:$C$1355, "Redeem", Transactions_History!$I$6:$I$1355, Portfolio_History!$F89, Transactions_History!$H$6:$H$1355, "&lt;="&amp;YEAR(Portfolio_History!U$1))</f>
        <v>0</v>
      </c>
      <c r="V89" s="4">
        <f>SUMIFS(Transactions_History!$G$6:$G$1355, Transactions_History!$C$6:$C$1355, "Acquire", Transactions_History!$I$6:$I$1355, Portfolio_History!$F89, Transactions_History!$H$6:$H$1355, "&lt;="&amp;YEAR(Portfolio_History!V$1))-
SUMIFS(Transactions_History!$G$6:$G$1355, Transactions_History!$C$6:$C$1355, "Redeem", Transactions_History!$I$6:$I$1355, Portfolio_History!$F89, Transactions_History!$H$6:$H$1355, "&lt;="&amp;YEAR(Portfolio_History!V$1))</f>
        <v>0</v>
      </c>
      <c r="W89" s="4">
        <f>SUMIFS(Transactions_History!$G$6:$G$1355, Transactions_History!$C$6:$C$1355, "Acquire", Transactions_History!$I$6:$I$1355, Portfolio_History!$F89, Transactions_History!$H$6:$H$1355, "&lt;="&amp;YEAR(Portfolio_History!W$1))-
SUMIFS(Transactions_History!$G$6:$G$1355, Transactions_History!$C$6:$C$1355, "Redeem", Transactions_History!$I$6:$I$1355, Portfolio_History!$F89, Transactions_History!$H$6:$H$1355, "&lt;="&amp;YEAR(Portfolio_History!W$1))</f>
        <v>0</v>
      </c>
      <c r="X89" s="4">
        <f>SUMIFS(Transactions_History!$G$6:$G$1355, Transactions_History!$C$6:$C$1355, "Acquire", Transactions_History!$I$6:$I$1355, Portfolio_History!$F89, Transactions_History!$H$6:$H$1355, "&lt;="&amp;YEAR(Portfolio_History!X$1))-
SUMIFS(Transactions_History!$G$6:$G$1355, Transactions_History!$C$6:$C$1355, "Redeem", Transactions_History!$I$6:$I$1355, Portfolio_History!$F89, Transactions_History!$H$6:$H$1355, "&lt;="&amp;YEAR(Portfolio_History!X$1))</f>
        <v>0</v>
      </c>
      <c r="Y89" s="4">
        <f>SUMIFS(Transactions_History!$G$6:$G$1355, Transactions_History!$C$6:$C$1355, "Acquire", Transactions_History!$I$6:$I$1355, Portfolio_History!$F89, Transactions_History!$H$6:$H$1355, "&lt;="&amp;YEAR(Portfolio_History!Y$1))-
SUMIFS(Transactions_History!$G$6:$G$1355, Transactions_History!$C$6:$C$1355, "Redeem", Transactions_History!$I$6:$I$1355, Portfolio_History!$F89, Transactions_History!$H$6:$H$1355, "&lt;="&amp;YEAR(Portfolio_History!Y$1))</f>
        <v>0</v>
      </c>
    </row>
    <row r="90" spans="1:25" x14ac:dyDescent="0.35">
      <c r="A90" s="172" t="s">
        <v>39</v>
      </c>
      <c r="B90" s="172">
        <v>0.75</v>
      </c>
      <c r="C90" s="172">
        <v>2021</v>
      </c>
      <c r="D90" s="173">
        <v>43983</v>
      </c>
      <c r="E90" s="63">
        <v>2020</v>
      </c>
      <c r="F90" s="170" t="str">
        <f t="shared" si="2"/>
        <v>SI bonds_0.75_2021</v>
      </c>
      <c r="G90" s="4">
        <f>SUMIFS(Transactions_History!$G$6:$G$1355, Transactions_History!$C$6:$C$1355, "Acquire", Transactions_History!$I$6:$I$1355, Portfolio_History!$F90, Transactions_History!$H$6:$H$1355, "&lt;="&amp;YEAR(Portfolio_History!G$1))-
SUMIFS(Transactions_History!$G$6:$G$1355, Transactions_History!$C$6:$C$1355, "Redeem", Transactions_History!$I$6:$I$1355, Portfolio_History!$F90, Transactions_History!$H$6:$H$1355, "&lt;="&amp;YEAR(Portfolio_History!G$1))</f>
        <v>0</v>
      </c>
      <c r="H90" s="4">
        <f>SUMIFS(Transactions_History!$G$6:$G$1355, Transactions_History!$C$6:$C$1355, "Acquire", Transactions_History!$I$6:$I$1355, Portfolio_History!$F90, Transactions_History!$H$6:$H$1355, "&lt;="&amp;YEAR(Portfolio_History!H$1))-
SUMIFS(Transactions_History!$G$6:$G$1355, Transactions_History!$C$6:$C$1355, "Redeem", Transactions_History!$I$6:$I$1355, Portfolio_History!$F90, Transactions_History!$H$6:$H$1355, "&lt;="&amp;YEAR(Portfolio_History!H$1))</f>
        <v>0</v>
      </c>
      <c r="I90" s="4">
        <f>SUMIFS(Transactions_History!$G$6:$G$1355, Transactions_History!$C$6:$C$1355, "Acquire", Transactions_History!$I$6:$I$1355, Portfolio_History!$F90, Transactions_History!$H$6:$H$1355, "&lt;="&amp;YEAR(Portfolio_History!I$1))-
SUMIFS(Transactions_History!$G$6:$G$1355, Transactions_History!$C$6:$C$1355, "Redeem", Transactions_History!$I$6:$I$1355, Portfolio_History!$F90, Transactions_History!$H$6:$H$1355, "&lt;="&amp;YEAR(Portfolio_History!I$1))</f>
        <v>0</v>
      </c>
      <c r="J90" s="4">
        <f>SUMIFS(Transactions_History!$G$6:$G$1355, Transactions_History!$C$6:$C$1355, "Acquire", Transactions_History!$I$6:$I$1355, Portfolio_History!$F90, Transactions_History!$H$6:$H$1355, "&lt;="&amp;YEAR(Portfolio_History!J$1))-
SUMIFS(Transactions_History!$G$6:$G$1355, Transactions_History!$C$6:$C$1355, "Redeem", Transactions_History!$I$6:$I$1355, Portfolio_History!$F90, Transactions_History!$H$6:$H$1355, "&lt;="&amp;YEAR(Portfolio_History!J$1))</f>
        <v>0</v>
      </c>
      <c r="K90" s="4">
        <f>SUMIFS(Transactions_History!$G$6:$G$1355, Transactions_History!$C$6:$C$1355, "Acquire", Transactions_History!$I$6:$I$1355, Portfolio_History!$F90, Transactions_History!$H$6:$H$1355, "&lt;="&amp;YEAR(Portfolio_History!K$1))-
SUMIFS(Transactions_History!$G$6:$G$1355, Transactions_History!$C$6:$C$1355, "Redeem", Transactions_History!$I$6:$I$1355, Portfolio_History!$F90, Transactions_History!$H$6:$H$1355, "&lt;="&amp;YEAR(Portfolio_History!K$1))</f>
        <v>0</v>
      </c>
      <c r="L90" s="4">
        <f>SUMIFS(Transactions_History!$G$6:$G$1355, Transactions_History!$C$6:$C$1355, "Acquire", Transactions_History!$I$6:$I$1355, Portfolio_History!$F90, Transactions_History!$H$6:$H$1355, "&lt;="&amp;YEAR(Portfolio_History!L$1))-
SUMIFS(Transactions_History!$G$6:$G$1355, Transactions_History!$C$6:$C$1355, "Redeem", Transactions_History!$I$6:$I$1355, Portfolio_History!$F90, Transactions_History!$H$6:$H$1355, "&lt;="&amp;YEAR(Portfolio_History!L$1))</f>
        <v>0</v>
      </c>
      <c r="M90" s="4">
        <f>SUMIFS(Transactions_History!$G$6:$G$1355, Transactions_History!$C$6:$C$1355, "Acquire", Transactions_History!$I$6:$I$1355, Portfolio_History!$F90, Transactions_History!$H$6:$H$1355, "&lt;="&amp;YEAR(Portfolio_History!M$1))-
SUMIFS(Transactions_History!$G$6:$G$1355, Transactions_History!$C$6:$C$1355, "Redeem", Transactions_History!$I$6:$I$1355, Portfolio_History!$F90, Transactions_History!$H$6:$H$1355, "&lt;="&amp;YEAR(Portfolio_History!M$1))</f>
        <v>0</v>
      </c>
      <c r="N90" s="4">
        <f>SUMIFS(Transactions_History!$G$6:$G$1355, Transactions_History!$C$6:$C$1355, "Acquire", Transactions_History!$I$6:$I$1355, Portfolio_History!$F90, Transactions_History!$H$6:$H$1355, "&lt;="&amp;YEAR(Portfolio_History!N$1))-
SUMIFS(Transactions_History!$G$6:$G$1355, Transactions_History!$C$6:$C$1355, "Redeem", Transactions_History!$I$6:$I$1355, Portfolio_History!$F90, Transactions_History!$H$6:$H$1355, "&lt;="&amp;YEAR(Portfolio_History!N$1))</f>
        <v>0</v>
      </c>
      <c r="O90" s="4">
        <f>SUMIFS(Transactions_History!$G$6:$G$1355, Transactions_History!$C$6:$C$1355, "Acquire", Transactions_History!$I$6:$I$1355, Portfolio_History!$F90, Transactions_History!$H$6:$H$1355, "&lt;="&amp;YEAR(Portfolio_History!O$1))-
SUMIFS(Transactions_History!$G$6:$G$1355, Transactions_History!$C$6:$C$1355, "Redeem", Transactions_History!$I$6:$I$1355, Portfolio_History!$F90, Transactions_History!$H$6:$H$1355, "&lt;="&amp;YEAR(Portfolio_History!O$1))</f>
        <v>0</v>
      </c>
      <c r="P90" s="4">
        <f>SUMIFS(Transactions_History!$G$6:$G$1355, Transactions_History!$C$6:$C$1355, "Acquire", Transactions_History!$I$6:$I$1355, Portfolio_History!$F90, Transactions_History!$H$6:$H$1355, "&lt;="&amp;YEAR(Portfolio_History!P$1))-
SUMIFS(Transactions_History!$G$6:$G$1355, Transactions_History!$C$6:$C$1355, "Redeem", Transactions_History!$I$6:$I$1355, Portfolio_History!$F90, Transactions_History!$H$6:$H$1355, "&lt;="&amp;YEAR(Portfolio_History!P$1))</f>
        <v>0</v>
      </c>
      <c r="Q90" s="4">
        <f>SUMIFS(Transactions_History!$G$6:$G$1355, Transactions_History!$C$6:$C$1355, "Acquire", Transactions_History!$I$6:$I$1355, Portfolio_History!$F90, Transactions_History!$H$6:$H$1355, "&lt;="&amp;YEAR(Portfolio_History!Q$1))-
SUMIFS(Transactions_History!$G$6:$G$1355, Transactions_History!$C$6:$C$1355, "Redeem", Transactions_History!$I$6:$I$1355, Portfolio_History!$F90, Transactions_History!$H$6:$H$1355, "&lt;="&amp;YEAR(Portfolio_History!Q$1))</f>
        <v>0</v>
      </c>
      <c r="R90" s="4">
        <f>SUMIFS(Transactions_History!$G$6:$G$1355, Transactions_History!$C$6:$C$1355, "Acquire", Transactions_History!$I$6:$I$1355, Portfolio_History!$F90, Transactions_History!$H$6:$H$1355, "&lt;="&amp;YEAR(Portfolio_History!R$1))-
SUMIFS(Transactions_History!$G$6:$G$1355, Transactions_History!$C$6:$C$1355, "Redeem", Transactions_History!$I$6:$I$1355, Portfolio_History!$F90, Transactions_History!$H$6:$H$1355, "&lt;="&amp;YEAR(Portfolio_History!R$1))</f>
        <v>0</v>
      </c>
      <c r="S90" s="4">
        <f>SUMIFS(Transactions_History!$G$6:$G$1355, Transactions_History!$C$6:$C$1355, "Acquire", Transactions_History!$I$6:$I$1355, Portfolio_History!$F90, Transactions_History!$H$6:$H$1355, "&lt;="&amp;YEAR(Portfolio_History!S$1))-
SUMIFS(Transactions_History!$G$6:$G$1355, Transactions_History!$C$6:$C$1355, "Redeem", Transactions_History!$I$6:$I$1355, Portfolio_History!$F90, Transactions_History!$H$6:$H$1355, "&lt;="&amp;YEAR(Portfolio_History!S$1))</f>
        <v>0</v>
      </c>
      <c r="T90" s="4">
        <f>SUMIFS(Transactions_History!$G$6:$G$1355, Transactions_History!$C$6:$C$1355, "Acquire", Transactions_History!$I$6:$I$1355, Portfolio_History!$F90, Transactions_History!$H$6:$H$1355, "&lt;="&amp;YEAR(Portfolio_History!T$1))-
SUMIFS(Transactions_History!$G$6:$G$1355, Transactions_History!$C$6:$C$1355, "Redeem", Transactions_History!$I$6:$I$1355, Portfolio_History!$F90, Transactions_History!$H$6:$H$1355, "&lt;="&amp;YEAR(Portfolio_History!T$1))</f>
        <v>0</v>
      </c>
      <c r="U90" s="4">
        <f>SUMIFS(Transactions_History!$G$6:$G$1355, Transactions_History!$C$6:$C$1355, "Acquire", Transactions_History!$I$6:$I$1355, Portfolio_History!$F90, Transactions_History!$H$6:$H$1355, "&lt;="&amp;YEAR(Portfolio_History!U$1))-
SUMIFS(Transactions_History!$G$6:$G$1355, Transactions_History!$C$6:$C$1355, "Redeem", Transactions_History!$I$6:$I$1355, Portfolio_History!$F90, Transactions_History!$H$6:$H$1355, "&lt;="&amp;YEAR(Portfolio_History!U$1))</f>
        <v>0</v>
      </c>
      <c r="V90" s="4">
        <f>SUMIFS(Transactions_History!$G$6:$G$1355, Transactions_History!$C$6:$C$1355, "Acquire", Transactions_History!$I$6:$I$1355, Portfolio_History!$F90, Transactions_History!$H$6:$H$1355, "&lt;="&amp;YEAR(Portfolio_History!V$1))-
SUMIFS(Transactions_History!$G$6:$G$1355, Transactions_History!$C$6:$C$1355, "Redeem", Transactions_History!$I$6:$I$1355, Portfolio_History!$F90, Transactions_History!$H$6:$H$1355, "&lt;="&amp;YEAR(Portfolio_History!V$1))</f>
        <v>0</v>
      </c>
      <c r="W90" s="4">
        <f>SUMIFS(Transactions_History!$G$6:$G$1355, Transactions_History!$C$6:$C$1355, "Acquire", Transactions_History!$I$6:$I$1355, Portfolio_History!$F90, Transactions_History!$H$6:$H$1355, "&lt;="&amp;YEAR(Portfolio_History!W$1))-
SUMIFS(Transactions_History!$G$6:$G$1355, Transactions_History!$C$6:$C$1355, "Redeem", Transactions_History!$I$6:$I$1355, Portfolio_History!$F90, Transactions_History!$H$6:$H$1355, "&lt;="&amp;YEAR(Portfolio_History!W$1))</f>
        <v>0</v>
      </c>
      <c r="X90" s="4">
        <f>SUMIFS(Transactions_History!$G$6:$G$1355, Transactions_History!$C$6:$C$1355, "Acquire", Transactions_History!$I$6:$I$1355, Portfolio_History!$F90, Transactions_History!$H$6:$H$1355, "&lt;="&amp;YEAR(Portfolio_History!X$1))-
SUMIFS(Transactions_History!$G$6:$G$1355, Transactions_History!$C$6:$C$1355, "Redeem", Transactions_History!$I$6:$I$1355, Portfolio_History!$F90, Transactions_History!$H$6:$H$1355, "&lt;="&amp;YEAR(Portfolio_History!X$1))</f>
        <v>0</v>
      </c>
      <c r="Y90" s="4">
        <f>SUMIFS(Transactions_History!$G$6:$G$1355, Transactions_History!$C$6:$C$1355, "Acquire", Transactions_History!$I$6:$I$1355, Portfolio_History!$F90, Transactions_History!$H$6:$H$1355, "&lt;="&amp;YEAR(Portfolio_History!Y$1))-
SUMIFS(Transactions_History!$G$6:$G$1355, Transactions_History!$C$6:$C$1355, "Redeem", Transactions_History!$I$6:$I$1355, Portfolio_History!$F90, Transactions_History!$H$6:$H$1355, "&lt;="&amp;YEAR(Portfolio_History!Y$1))</f>
        <v>0</v>
      </c>
    </row>
    <row r="91" spans="1:25" x14ac:dyDescent="0.35">
      <c r="A91" s="172" t="s">
        <v>39</v>
      </c>
      <c r="B91" s="172">
        <v>0.75</v>
      </c>
      <c r="C91" s="172">
        <v>2022</v>
      </c>
      <c r="D91" s="173">
        <v>43983</v>
      </c>
      <c r="E91" s="63">
        <v>2020</v>
      </c>
      <c r="F91" s="170" t="str">
        <f t="shared" si="2"/>
        <v>SI bonds_0.75_2022</v>
      </c>
      <c r="G91" s="4">
        <f>SUMIFS(Transactions_History!$G$6:$G$1355, Transactions_History!$C$6:$C$1355, "Acquire", Transactions_History!$I$6:$I$1355, Portfolio_History!$F91, Transactions_History!$H$6:$H$1355, "&lt;="&amp;YEAR(Portfolio_History!G$1))-
SUMIFS(Transactions_History!$G$6:$G$1355, Transactions_History!$C$6:$C$1355, "Redeem", Transactions_History!$I$6:$I$1355, Portfolio_History!$F91, Transactions_History!$H$6:$H$1355, "&lt;="&amp;YEAR(Portfolio_History!G$1))</f>
        <v>0</v>
      </c>
      <c r="H91" s="4">
        <f>SUMIFS(Transactions_History!$G$6:$G$1355, Transactions_History!$C$6:$C$1355, "Acquire", Transactions_History!$I$6:$I$1355, Portfolio_History!$F91, Transactions_History!$H$6:$H$1355, "&lt;="&amp;YEAR(Portfolio_History!H$1))-
SUMIFS(Transactions_History!$G$6:$G$1355, Transactions_History!$C$6:$C$1355, "Redeem", Transactions_History!$I$6:$I$1355, Portfolio_History!$F91, Transactions_History!$H$6:$H$1355, "&lt;="&amp;YEAR(Portfolio_History!H$1))</f>
        <v>0</v>
      </c>
      <c r="I91" s="4">
        <f>SUMIFS(Transactions_History!$G$6:$G$1355, Transactions_History!$C$6:$C$1355, "Acquire", Transactions_History!$I$6:$I$1355, Portfolio_History!$F91, Transactions_History!$H$6:$H$1355, "&lt;="&amp;YEAR(Portfolio_History!I$1))-
SUMIFS(Transactions_History!$G$6:$G$1355, Transactions_History!$C$6:$C$1355, "Redeem", Transactions_History!$I$6:$I$1355, Portfolio_History!$F91, Transactions_History!$H$6:$H$1355, "&lt;="&amp;YEAR(Portfolio_History!I$1))</f>
        <v>14931408</v>
      </c>
      <c r="J91" s="4">
        <f>SUMIFS(Transactions_History!$G$6:$G$1355, Transactions_History!$C$6:$C$1355, "Acquire", Transactions_History!$I$6:$I$1355, Portfolio_History!$F91, Transactions_History!$H$6:$H$1355, "&lt;="&amp;YEAR(Portfolio_History!J$1))-
SUMIFS(Transactions_History!$G$6:$G$1355, Transactions_History!$C$6:$C$1355, "Redeem", Transactions_History!$I$6:$I$1355, Portfolio_History!$F91, Transactions_History!$H$6:$H$1355, "&lt;="&amp;YEAR(Portfolio_History!J$1))</f>
        <v>0</v>
      </c>
      <c r="K91" s="4">
        <f>SUMIFS(Transactions_History!$G$6:$G$1355, Transactions_History!$C$6:$C$1355, "Acquire", Transactions_History!$I$6:$I$1355, Portfolio_History!$F91, Transactions_History!$H$6:$H$1355, "&lt;="&amp;YEAR(Portfolio_History!K$1))-
SUMIFS(Transactions_History!$G$6:$G$1355, Transactions_History!$C$6:$C$1355, "Redeem", Transactions_History!$I$6:$I$1355, Portfolio_History!$F91, Transactions_History!$H$6:$H$1355, "&lt;="&amp;YEAR(Portfolio_History!K$1))</f>
        <v>0</v>
      </c>
      <c r="L91" s="4">
        <f>SUMIFS(Transactions_History!$G$6:$G$1355, Transactions_History!$C$6:$C$1355, "Acquire", Transactions_History!$I$6:$I$1355, Portfolio_History!$F91, Transactions_History!$H$6:$H$1355, "&lt;="&amp;YEAR(Portfolio_History!L$1))-
SUMIFS(Transactions_History!$G$6:$G$1355, Transactions_History!$C$6:$C$1355, "Redeem", Transactions_History!$I$6:$I$1355, Portfolio_History!$F91, Transactions_History!$H$6:$H$1355, "&lt;="&amp;YEAR(Portfolio_History!L$1))</f>
        <v>0</v>
      </c>
      <c r="M91" s="4">
        <f>SUMIFS(Transactions_History!$G$6:$G$1355, Transactions_History!$C$6:$C$1355, "Acquire", Transactions_History!$I$6:$I$1355, Portfolio_History!$F91, Transactions_History!$H$6:$H$1355, "&lt;="&amp;YEAR(Portfolio_History!M$1))-
SUMIFS(Transactions_History!$G$6:$G$1355, Transactions_History!$C$6:$C$1355, "Redeem", Transactions_History!$I$6:$I$1355, Portfolio_History!$F91, Transactions_History!$H$6:$H$1355, "&lt;="&amp;YEAR(Portfolio_History!M$1))</f>
        <v>0</v>
      </c>
      <c r="N91" s="4">
        <f>SUMIFS(Transactions_History!$G$6:$G$1355, Transactions_History!$C$6:$C$1355, "Acquire", Transactions_History!$I$6:$I$1355, Portfolio_History!$F91, Transactions_History!$H$6:$H$1355, "&lt;="&amp;YEAR(Portfolio_History!N$1))-
SUMIFS(Transactions_History!$G$6:$G$1355, Transactions_History!$C$6:$C$1355, "Redeem", Transactions_History!$I$6:$I$1355, Portfolio_History!$F91, Transactions_History!$H$6:$H$1355, "&lt;="&amp;YEAR(Portfolio_History!N$1))</f>
        <v>0</v>
      </c>
      <c r="O91" s="4">
        <f>SUMIFS(Transactions_History!$G$6:$G$1355, Transactions_History!$C$6:$C$1355, "Acquire", Transactions_History!$I$6:$I$1355, Portfolio_History!$F91, Transactions_History!$H$6:$H$1355, "&lt;="&amp;YEAR(Portfolio_History!O$1))-
SUMIFS(Transactions_History!$G$6:$G$1355, Transactions_History!$C$6:$C$1355, "Redeem", Transactions_History!$I$6:$I$1355, Portfolio_History!$F91, Transactions_History!$H$6:$H$1355, "&lt;="&amp;YEAR(Portfolio_History!O$1))</f>
        <v>0</v>
      </c>
      <c r="P91" s="4">
        <f>SUMIFS(Transactions_History!$G$6:$G$1355, Transactions_History!$C$6:$C$1355, "Acquire", Transactions_History!$I$6:$I$1355, Portfolio_History!$F91, Transactions_History!$H$6:$H$1355, "&lt;="&amp;YEAR(Portfolio_History!P$1))-
SUMIFS(Transactions_History!$G$6:$G$1355, Transactions_History!$C$6:$C$1355, "Redeem", Transactions_History!$I$6:$I$1355, Portfolio_History!$F91, Transactions_History!$H$6:$H$1355, "&lt;="&amp;YEAR(Portfolio_History!P$1))</f>
        <v>0</v>
      </c>
      <c r="Q91" s="4">
        <f>SUMIFS(Transactions_History!$G$6:$G$1355, Transactions_History!$C$6:$C$1355, "Acquire", Transactions_History!$I$6:$I$1355, Portfolio_History!$F91, Transactions_History!$H$6:$H$1355, "&lt;="&amp;YEAR(Portfolio_History!Q$1))-
SUMIFS(Transactions_History!$G$6:$G$1355, Transactions_History!$C$6:$C$1355, "Redeem", Transactions_History!$I$6:$I$1355, Portfolio_History!$F91, Transactions_History!$H$6:$H$1355, "&lt;="&amp;YEAR(Portfolio_History!Q$1))</f>
        <v>0</v>
      </c>
      <c r="R91" s="4">
        <f>SUMIFS(Transactions_History!$G$6:$G$1355, Transactions_History!$C$6:$C$1355, "Acquire", Transactions_History!$I$6:$I$1355, Portfolio_History!$F91, Transactions_History!$H$6:$H$1355, "&lt;="&amp;YEAR(Portfolio_History!R$1))-
SUMIFS(Transactions_History!$G$6:$G$1355, Transactions_History!$C$6:$C$1355, "Redeem", Transactions_History!$I$6:$I$1355, Portfolio_History!$F91, Transactions_History!$H$6:$H$1355, "&lt;="&amp;YEAR(Portfolio_History!R$1))</f>
        <v>0</v>
      </c>
      <c r="S91" s="4">
        <f>SUMIFS(Transactions_History!$G$6:$G$1355, Transactions_History!$C$6:$C$1355, "Acquire", Transactions_History!$I$6:$I$1355, Portfolio_History!$F91, Transactions_History!$H$6:$H$1355, "&lt;="&amp;YEAR(Portfolio_History!S$1))-
SUMIFS(Transactions_History!$G$6:$G$1355, Transactions_History!$C$6:$C$1355, "Redeem", Transactions_History!$I$6:$I$1355, Portfolio_History!$F91, Transactions_History!$H$6:$H$1355, "&lt;="&amp;YEAR(Portfolio_History!S$1))</f>
        <v>0</v>
      </c>
      <c r="T91" s="4">
        <f>SUMIFS(Transactions_History!$G$6:$G$1355, Transactions_History!$C$6:$C$1355, "Acquire", Transactions_History!$I$6:$I$1355, Portfolio_History!$F91, Transactions_History!$H$6:$H$1355, "&lt;="&amp;YEAR(Portfolio_History!T$1))-
SUMIFS(Transactions_History!$G$6:$G$1355, Transactions_History!$C$6:$C$1355, "Redeem", Transactions_History!$I$6:$I$1355, Portfolio_History!$F91, Transactions_History!$H$6:$H$1355, "&lt;="&amp;YEAR(Portfolio_History!T$1))</f>
        <v>0</v>
      </c>
      <c r="U91" s="4">
        <f>SUMIFS(Transactions_History!$G$6:$G$1355, Transactions_History!$C$6:$C$1355, "Acquire", Transactions_History!$I$6:$I$1355, Portfolio_History!$F91, Transactions_History!$H$6:$H$1355, "&lt;="&amp;YEAR(Portfolio_History!U$1))-
SUMIFS(Transactions_History!$G$6:$G$1355, Transactions_History!$C$6:$C$1355, "Redeem", Transactions_History!$I$6:$I$1355, Portfolio_History!$F91, Transactions_History!$H$6:$H$1355, "&lt;="&amp;YEAR(Portfolio_History!U$1))</f>
        <v>0</v>
      </c>
      <c r="V91" s="4">
        <f>SUMIFS(Transactions_History!$G$6:$G$1355, Transactions_History!$C$6:$C$1355, "Acquire", Transactions_History!$I$6:$I$1355, Portfolio_History!$F91, Transactions_History!$H$6:$H$1355, "&lt;="&amp;YEAR(Portfolio_History!V$1))-
SUMIFS(Transactions_History!$G$6:$G$1355, Transactions_History!$C$6:$C$1355, "Redeem", Transactions_History!$I$6:$I$1355, Portfolio_History!$F91, Transactions_History!$H$6:$H$1355, "&lt;="&amp;YEAR(Portfolio_History!V$1))</f>
        <v>0</v>
      </c>
      <c r="W91" s="4">
        <f>SUMIFS(Transactions_History!$G$6:$G$1355, Transactions_History!$C$6:$C$1355, "Acquire", Transactions_History!$I$6:$I$1355, Portfolio_History!$F91, Transactions_History!$H$6:$H$1355, "&lt;="&amp;YEAR(Portfolio_History!W$1))-
SUMIFS(Transactions_History!$G$6:$G$1355, Transactions_History!$C$6:$C$1355, "Redeem", Transactions_History!$I$6:$I$1355, Portfolio_History!$F91, Transactions_History!$H$6:$H$1355, "&lt;="&amp;YEAR(Portfolio_History!W$1))</f>
        <v>0</v>
      </c>
      <c r="X91" s="4">
        <f>SUMIFS(Transactions_History!$G$6:$G$1355, Transactions_History!$C$6:$C$1355, "Acquire", Transactions_History!$I$6:$I$1355, Portfolio_History!$F91, Transactions_History!$H$6:$H$1355, "&lt;="&amp;YEAR(Portfolio_History!X$1))-
SUMIFS(Transactions_History!$G$6:$G$1355, Transactions_History!$C$6:$C$1355, "Redeem", Transactions_History!$I$6:$I$1355, Portfolio_History!$F91, Transactions_History!$H$6:$H$1355, "&lt;="&amp;YEAR(Portfolio_History!X$1))</f>
        <v>0</v>
      </c>
      <c r="Y91" s="4">
        <f>SUMIFS(Transactions_History!$G$6:$G$1355, Transactions_History!$C$6:$C$1355, "Acquire", Transactions_History!$I$6:$I$1355, Portfolio_History!$F91, Transactions_History!$H$6:$H$1355, "&lt;="&amp;YEAR(Portfolio_History!Y$1))-
SUMIFS(Transactions_History!$G$6:$G$1355, Transactions_History!$C$6:$C$1355, "Redeem", Transactions_History!$I$6:$I$1355, Portfolio_History!$F91, Transactions_History!$H$6:$H$1355, "&lt;="&amp;YEAR(Portfolio_History!Y$1))</f>
        <v>0</v>
      </c>
    </row>
    <row r="92" spans="1:25" x14ac:dyDescent="0.35">
      <c r="A92" s="172" t="s">
        <v>39</v>
      </c>
      <c r="B92" s="172">
        <v>0.75</v>
      </c>
      <c r="C92" s="172">
        <v>2023</v>
      </c>
      <c r="D92" s="173">
        <v>43983</v>
      </c>
      <c r="E92" s="63">
        <v>2020</v>
      </c>
      <c r="F92" s="170" t="str">
        <f t="shared" si="2"/>
        <v>SI bonds_0.75_2023</v>
      </c>
      <c r="G92" s="4">
        <f>SUMIFS(Transactions_History!$G$6:$G$1355, Transactions_History!$C$6:$C$1355, "Acquire", Transactions_History!$I$6:$I$1355, Portfolio_History!$F92, Transactions_History!$H$6:$H$1355, "&lt;="&amp;YEAR(Portfolio_History!G$1))-
SUMIFS(Transactions_History!$G$6:$G$1355, Transactions_History!$C$6:$C$1355, "Redeem", Transactions_History!$I$6:$I$1355, Portfolio_History!$F92, Transactions_History!$H$6:$H$1355, "&lt;="&amp;YEAR(Portfolio_History!G$1))</f>
        <v>0</v>
      </c>
      <c r="H92" s="4">
        <f>SUMIFS(Transactions_History!$G$6:$G$1355, Transactions_History!$C$6:$C$1355, "Acquire", Transactions_History!$I$6:$I$1355, Portfolio_History!$F92, Transactions_History!$H$6:$H$1355, "&lt;="&amp;YEAR(Portfolio_History!H$1))-
SUMIFS(Transactions_History!$G$6:$G$1355, Transactions_History!$C$6:$C$1355, "Redeem", Transactions_History!$I$6:$I$1355, Portfolio_History!$F92, Transactions_History!$H$6:$H$1355, "&lt;="&amp;YEAR(Portfolio_History!H$1))</f>
        <v>14931408</v>
      </c>
      <c r="I92" s="4">
        <f>SUMIFS(Transactions_History!$G$6:$G$1355, Transactions_History!$C$6:$C$1355, "Acquire", Transactions_History!$I$6:$I$1355, Portfolio_History!$F92, Transactions_History!$H$6:$H$1355, "&lt;="&amp;YEAR(Portfolio_History!I$1))-
SUMIFS(Transactions_History!$G$6:$G$1355, Transactions_History!$C$6:$C$1355, "Redeem", Transactions_History!$I$6:$I$1355, Portfolio_History!$F92, Transactions_History!$H$6:$H$1355, "&lt;="&amp;YEAR(Portfolio_History!I$1))</f>
        <v>14931408</v>
      </c>
      <c r="J92" s="4">
        <f>SUMIFS(Transactions_History!$G$6:$G$1355, Transactions_History!$C$6:$C$1355, "Acquire", Transactions_History!$I$6:$I$1355, Portfolio_History!$F92, Transactions_History!$H$6:$H$1355, "&lt;="&amp;YEAR(Portfolio_History!J$1))-
SUMIFS(Transactions_History!$G$6:$G$1355, Transactions_History!$C$6:$C$1355, "Redeem", Transactions_History!$I$6:$I$1355, Portfolio_History!$F92, Transactions_History!$H$6:$H$1355, "&lt;="&amp;YEAR(Portfolio_History!J$1))</f>
        <v>0</v>
      </c>
      <c r="K92" s="4">
        <f>SUMIFS(Transactions_History!$G$6:$G$1355, Transactions_History!$C$6:$C$1355, "Acquire", Transactions_History!$I$6:$I$1355, Portfolio_History!$F92, Transactions_History!$H$6:$H$1355, "&lt;="&amp;YEAR(Portfolio_History!K$1))-
SUMIFS(Transactions_History!$G$6:$G$1355, Transactions_History!$C$6:$C$1355, "Redeem", Transactions_History!$I$6:$I$1355, Portfolio_History!$F92, Transactions_History!$H$6:$H$1355, "&lt;="&amp;YEAR(Portfolio_History!K$1))</f>
        <v>0</v>
      </c>
      <c r="L92" s="4">
        <f>SUMIFS(Transactions_History!$G$6:$G$1355, Transactions_History!$C$6:$C$1355, "Acquire", Transactions_History!$I$6:$I$1355, Portfolio_History!$F92, Transactions_History!$H$6:$H$1355, "&lt;="&amp;YEAR(Portfolio_History!L$1))-
SUMIFS(Transactions_History!$G$6:$G$1355, Transactions_History!$C$6:$C$1355, "Redeem", Transactions_History!$I$6:$I$1355, Portfolio_History!$F92, Transactions_History!$H$6:$H$1355, "&lt;="&amp;YEAR(Portfolio_History!L$1))</f>
        <v>0</v>
      </c>
      <c r="M92" s="4">
        <f>SUMIFS(Transactions_History!$G$6:$G$1355, Transactions_History!$C$6:$C$1355, "Acquire", Transactions_History!$I$6:$I$1355, Portfolio_History!$F92, Transactions_History!$H$6:$H$1355, "&lt;="&amp;YEAR(Portfolio_History!M$1))-
SUMIFS(Transactions_History!$G$6:$G$1355, Transactions_History!$C$6:$C$1355, "Redeem", Transactions_History!$I$6:$I$1355, Portfolio_History!$F92, Transactions_History!$H$6:$H$1355, "&lt;="&amp;YEAR(Portfolio_History!M$1))</f>
        <v>0</v>
      </c>
      <c r="N92" s="4">
        <f>SUMIFS(Transactions_History!$G$6:$G$1355, Transactions_History!$C$6:$C$1355, "Acquire", Transactions_History!$I$6:$I$1355, Portfolio_History!$F92, Transactions_History!$H$6:$H$1355, "&lt;="&amp;YEAR(Portfolio_History!N$1))-
SUMIFS(Transactions_History!$G$6:$G$1355, Transactions_History!$C$6:$C$1355, "Redeem", Transactions_History!$I$6:$I$1355, Portfolio_History!$F92, Transactions_History!$H$6:$H$1355, "&lt;="&amp;YEAR(Portfolio_History!N$1))</f>
        <v>0</v>
      </c>
      <c r="O92" s="4">
        <f>SUMIFS(Transactions_History!$G$6:$G$1355, Transactions_History!$C$6:$C$1355, "Acquire", Transactions_History!$I$6:$I$1355, Portfolio_History!$F92, Transactions_History!$H$6:$H$1355, "&lt;="&amp;YEAR(Portfolio_History!O$1))-
SUMIFS(Transactions_History!$G$6:$G$1355, Transactions_History!$C$6:$C$1355, "Redeem", Transactions_History!$I$6:$I$1355, Portfolio_History!$F92, Transactions_History!$H$6:$H$1355, "&lt;="&amp;YEAR(Portfolio_History!O$1))</f>
        <v>0</v>
      </c>
      <c r="P92" s="4">
        <f>SUMIFS(Transactions_History!$G$6:$G$1355, Transactions_History!$C$6:$C$1355, "Acquire", Transactions_History!$I$6:$I$1355, Portfolio_History!$F92, Transactions_History!$H$6:$H$1355, "&lt;="&amp;YEAR(Portfolio_History!P$1))-
SUMIFS(Transactions_History!$G$6:$G$1355, Transactions_History!$C$6:$C$1355, "Redeem", Transactions_History!$I$6:$I$1355, Portfolio_History!$F92, Transactions_History!$H$6:$H$1355, "&lt;="&amp;YEAR(Portfolio_History!P$1))</f>
        <v>0</v>
      </c>
      <c r="Q92" s="4">
        <f>SUMIFS(Transactions_History!$G$6:$G$1355, Transactions_History!$C$6:$C$1355, "Acquire", Transactions_History!$I$6:$I$1355, Portfolio_History!$F92, Transactions_History!$H$6:$H$1355, "&lt;="&amp;YEAR(Portfolio_History!Q$1))-
SUMIFS(Transactions_History!$G$6:$G$1355, Transactions_History!$C$6:$C$1355, "Redeem", Transactions_History!$I$6:$I$1355, Portfolio_History!$F92, Transactions_History!$H$6:$H$1355, "&lt;="&amp;YEAR(Portfolio_History!Q$1))</f>
        <v>0</v>
      </c>
      <c r="R92" s="4">
        <f>SUMIFS(Transactions_History!$G$6:$G$1355, Transactions_History!$C$6:$C$1355, "Acquire", Transactions_History!$I$6:$I$1355, Portfolio_History!$F92, Transactions_History!$H$6:$H$1355, "&lt;="&amp;YEAR(Portfolio_History!R$1))-
SUMIFS(Transactions_History!$G$6:$G$1355, Transactions_History!$C$6:$C$1355, "Redeem", Transactions_History!$I$6:$I$1355, Portfolio_History!$F92, Transactions_History!$H$6:$H$1355, "&lt;="&amp;YEAR(Portfolio_History!R$1))</f>
        <v>0</v>
      </c>
      <c r="S92" s="4">
        <f>SUMIFS(Transactions_History!$G$6:$G$1355, Transactions_History!$C$6:$C$1355, "Acquire", Transactions_History!$I$6:$I$1355, Portfolio_History!$F92, Transactions_History!$H$6:$H$1355, "&lt;="&amp;YEAR(Portfolio_History!S$1))-
SUMIFS(Transactions_History!$G$6:$G$1355, Transactions_History!$C$6:$C$1355, "Redeem", Transactions_History!$I$6:$I$1355, Portfolio_History!$F92, Transactions_History!$H$6:$H$1355, "&lt;="&amp;YEAR(Portfolio_History!S$1))</f>
        <v>0</v>
      </c>
      <c r="T92" s="4">
        <f>SUMIFS(Transactions_History!$G$6:$G$1355, Transactions_History!$C$6:$C$1355, "Acquire", Transactions_History!$I$6:$I$1355, Portfolio_History!$F92, Transactions_History!$H$6:$H$1355, "&lt;="&amp;YEAR(Portfolio_History!T$1))-
SUMIFS(Transactions_History!$G$6:$G$1355, Transactions_History!$C$6:$C$1355, "Redeem", Transactions_History!$I$6:$I$1355, Portfolio_History!$F92, Transactions_History!$H$6:$H$1355, "&lt;="&amp;YEAR(Portfolio_History!T$1))</f>
        <v>0</v>
      </c>
      <c r="U92" s="4">
        <f>SUMIFS(Transactions_History!$G$6:$G$1355, Transactions_History!$C$6:$C$1355, "Acquire", Transactions_History!$I$6:$I$1355, Portfolio_History!$F92, Transactions_History!$H$6:$H$1355, "&lt;="&amp;YEAR(Portfolio_History!U$1))-
SUMIFS(Transactions_History!$G$6:$G$1355, Transactions_History!$C$6:$C$1355, "Redeem", Transactions_History!$I$6:$I$1355, Portfolio_History!$F92, Transactions_History!$H$6:$H$1355, "&lt;="&amp;YEAR(Portfolio_History!U$1))</f>
        <v>0</v>
      </c>
      <c r="V92" s="4">
        <f>SUMIFS(Transactions_History!$G$6:$G$1355, Transactions_History!$C$6:$C$1355, "Acquire", Transactions_History!$I$6:$I$1355, Portfolio_History!$F92, Transactions_History!$H$6:$H$1355, "&lt;="&amp;YEAR(Portfolio_History!V$1))-
SUMIFS(Transactions_History!$G$6:$G$1355, Transactions_History!$C$6:$C$1355, "Redeem", Transactions_History!$I$6:$I$1355, Portfolio_History!$F92, Transactions_History!$H$6:$H$1355, "&lt;="&amp;YEAR(Portfolio_History!V$1))</f>
        <v>0</v>
      </c>
      <c r="W92" s="4">
        <f>SUMIFS(Transactions_History!$G$6:$G$1355, Transactions_History!$C$6:$C$1355, "Acquire", Transactions_History!$I$6:$I$1355, Portfolio_History!$F92, Transactions_History!$H$6:$H$1355, "&lt;="&amp;YEAR(Portfolio_History!W$1))-
SUMIFS(Transactions_History!$G$6:$G$1355, Transactions_History!$C$6:$C$1355, "Redeem", Transactions_History!$I$6:$I$1355, Portfolio_History!$F92, Transactions_History!$H$6:$H$1355, "&lt;="&amp;YEAR(Portfolio_History!W$1))</f>
        <v>0</v>
      </c>
      <c r="X92" s="4">
        <f>SUMIFS(Transactions_History!$G$6:$G$1355, Transactions_History!$C$6:$C$1355, "Acquire", Transactions_History!$I$6:$I$1355, Portfolio_History!$F92, Transactions_History!$H$6:$H$1355, "&lt;="&amp;YEAR(Portfolio_History!X$1))-
SUMIFS(Transactions_History!$G$6:$G$1355, Transactions_History!$C$6:$C$1355, "Redeem", Transactions_History!$I$6:$I$1355, Portfolio_History!$F92, Transactions_History!$H$6:$H$1355, "&lt;="&amp;YEAR(Portfolio_History!X$1))</f>
        <v>0</v>
      </c>
      <c r="Y92" s="4">
        <f>SUMIFS(Transactions_History!$G$6:$G$1355, Transactions_History!$C$6:$C$1355, "Acquire", Transactions_History!$I$6:$I$1355, Portfolio_History!$F92, Transactions_History!$H$6:$H$1355, "&lt;="&amp;YEAR(Portfolio_History!Y$1))-
SUMIFS(Transactions_History!$G$6:$G$1355, Transactions_History!$C$6:$C$1355, "Redeem", Transactions_History!$I$6:$I$1355, Portfolio_History!$F92, Transactions_History!$H$6:$H$1355, "&lt;="&amp;YEAR(Portfolio_History!Y$1))</f>
        <v>0</v>
      </c>
    </row>
    <row r="93" spans="1:25" x14ac:dyDescent="0.35">
      <c r="A93" s="172" t="s">
        <v>39</v>
      </c>
      <c r="B93" s="172">
        <v>0.75</v>
      </c>
      <c r="C93" s="172">
        <v>2024</v>
      </c>
      <c r="D93" s="173">
        <v>43983</v>
      </c>
      <c r="E93" s="63">
        <v>2020</v>
      </c>
      <c r="F93" s="170" t="str">
        <f t="shared" si="2"/>
        <v>SI bonds_0.75_2024</v>
      </c>
      <c r="G93" s="4">
        <f>SUMIFS(Transactions_History!$G$6:$G$1355, Transactions_History!$C$6:$C$1355, "Acquire", Transactions_History!$I$6:$I$1355, Portfolio_History!$F93, Transactions_History!$H$6:$H$1355, "&lt;="&amp;YEAR(Portfolio_History!G$1))-
SUMIFS(Transactions_History!$G$6:$G$1355, Transactions_History!$C$6:$C$1355, "Redeem", Transactions_History!$I$6:$I$1355, Portfolio_History!$F93, Transactions_History!$H$6:$H$1355, "&lt;="&amp;YEAR(Portfolio_History!G$1))</f>
        <v>15410881</v>
      </c>
      <c r="H93" s="4">
        <f>SUMIFS(Transactions_History!$G$6:$G$1355, Transactions_History!$C$6:$C$1355, "Acquire", Transactions_History!$I$6:$I$1355, Portfolio_History!$F93, Transactions_History!$H$6:$H$1355, "&lt;="&amp;YEAR(Portfolio_History!H$1))-
SUMIFS(Transactions_History!$G$6:$G$1355, Transactions_History!$C$6:$C$1355, "Redeem", Transactions_History!$I$6:$I$1355, Portfolio_History!$F93, Transactions_History!$H$6:$H$1355, "&lt;="&amp;YEAR(Portfolio_History!H$1))</f>
        <v>15410881</v>
      </c>
      <c r="I93" s="4">
        <f>SUMIFS(Transactions_History!$G$6:$G$1355, Transactions_History!$C$6:$C$1355, "Acquire", Transactions_History!$I$6:$I$1355, Portfolio_History!$F93, Transactions_History!$H$6:$H$1355, "&lt;="&amp;YEAR(Portfolio_History!I$1))-
SUMIFS(Transactions_History!$G$6:$G$1355, Transactions_History!$C$6:$C$1355, "Redeem", Transactions_History!$I$6:$I$1355, Portfolio_History!$F93, Transactions_History!$H$6:$H$1355, "&lt;="&amp;YEAR(Portfolio_History!I$1))</f>
        <v>15410881</v>
      </c>
      <c r="J93" s="4">
        <f>SUMIFS(Transactions_History!$G$6:$G$1355, Transactions_History!$C$6:$C$1355, "Acquire", Transactions_History!$I$6:$I$1355, Portfolio_History!$F93, Transactions_History!$H$6:$H$1355, "&lt;="&amp;YEAR(Portfolio_History!J$1))-
SUMIFS(Transactions_History!$G$6:$G$1355, Transactions_History!$C$6:$C$1355, "Redeem", Transactions_History!$I$6:$I$1355, Portfolio_History!$F93, Transactions_History!$H$6:$H$1355, "&lt;="&amp;YEAR(Portfolio_History!J$1))</f>
        <v>0</v>
      </c>
      <c r="K93" s="4">
        <f>SUMIFS(Transactions_History!$G$6:$G$1355, Transactions_History!$C$6:$C$1355, "Acquire", Transactions_History!$I$6:$I$1355, Portfolio_History!$F93, Transactions_History!$H$6:$H$1355, "&lt;="&amp;YEAR(Portfolio_History!K$1))-
SUMIFS(Transactions_History!$G$6:$G$1355, Transactions_History!$C$6:$C$1355, "Redeem", Transactions_History!$I$6:$I$1355, Portfolio_History!$F93, Transactions_History!$H$6:$H$1355, "&lt;="&amp;YEAR(Portfolio_History!K$1))</f>
        <v>0</v>
      </c>
      <c r="L93" s="4">
        <f>SUMIFS(Transactions_History!$G$6:$G$1355, Transactions_History!$C$6:$C$1355, "Acquire", Transactions_History!$I$6:$I$1355, Portfolio_History!$F93, Transactions_History!$H$6:$H$1355, "&lt;="&amp;YEAR(Portfolio_History!L$1))-
SUMIFS(Transactions_History!$G$6:$G$1355, Transactions_History!$C$6:$C$1355, "Redeem", Transactions_History!$I$6:$I$1355, Portfolio_History!$F93, Transactions_History!$H$6:$H$1355, "&lt;="&amp;YEAR(Portfolio_History!L$1))</f>
        <v>0</v>
      </c>
      <c r="M93" s="4">
        <f>SUMIFS(Transactions_History!$G$6:$G$1355, Transactions_History!$C$6:$C$1355, "Acquire", Transactions_History!$I$6:$I$1355, Portfolio_History!$F93, Transactions_History!$H$6:$H$1355, "&lt;="&amp;YEAR(Portfolio_History!M$1))-
SUMIFS(Transactions_History!$G$6:$G$1355, Transactions_History!$C$6:$C$1355, "Redeem", Transactions_History!$I$6:$I$1355, Portfolio_History!$F93, Transactions_History!$H$6:$H$1355, "&lt;="&amp;YEAR(Portfolio_History!M$1))</f>
        <v>0</v>
      </c>
      <c r="N93" s="4">
        <f>SUMIFS(Transactions_History!$G$6:$G$1355, Transactions_History!$C$6:$C$1355, "Acquire", Transactions_History!$I$6:$I$1355, Portfolio_History!$F93, Transactions_History!$H$6:$H$1355, "&lt;="&amp;YEAR(Portfolio_History!N$1))-
SUMIFS(Transactions_History!$G$6:$G$1355, Transactions_History!$C$6:$C$1355, "Redeem", Transactions_History!$I$6:$I$1355, Portfolio_History!$F93, Transactions_History!$H$6:$H$1355, "&lt;="&amp;YEAR(Portfolio_History!N$1))</f>
        <v>0</v>
      </c>
      <c r="O93" s="4">
        <f>SUMIFS(Transactions_History!$G$6:$G$1355, Transactions_History!$C$6:$C$1355, "Acquire", Transactions_History!$I$6:$I$1355, Portfolio_History!$F93, Transactions_History!$H$6:$H$1355, "&lt;="&amp;YEAR(Portfolio_History!O$1))-
SUMIFS(Transactions_History!$G$6:$G$1355, Transactions_History!$C$6:$C$1355, "Redeem", Transactions_History!$I$6:$I$1355, Portfolio_History!$F93, Transactions_History!$H$6:$H$1355, "&lt;="&amp;YEAR(Portfolio_History!O$1))</f>
        <v>0</v>
      </c>
      <c r="P93" s="4">
        <f>SUMIFS(Transactions_History!$G$6:$G$1355, Transactions_History!$C$6:$C$1355, "Acquire", Transactions_History!$I$6:$I$1355, Portfolio_History!$F93, Transactions_History!$H$6:$H$1355, "&lt;="&amp;YEAR(Portfolio_History!P$1))-
SUMIFS(Transactions_History!$G$6:$G$1355, Transactions_History!$C$6:$C$1355, "Redeem", Transactions_History!$I$6:$I$1355, Portfolio_History!$F93, Transactions_History!$H$6:$H$1355, "&lt;="&amp;YEAR(Portfolio_History!P$1))</f>
        <v>0</v>
      </c>
      <c r="Q93" s="4">
        <f>SUMIFS(Transactions_History!$G$6:$G$1355, Transactions_History!$C$6:$C$1355, "Acquire", Transactions_History!$I$6:$I$1355, Portfolio_History!$F93, Transactions_History!$H$6:$H$1355, "&lt;="&amp;YEAR(Portfolio_History!Q$1))-
SUMIFS(Transactions_History!$G$6:$G$1355, Transactions_History!$C$6:$C$1355, "Redeem", Transactions_History!$I$6:$I$1355, Portfolio_History!$F93, Transactions_History!$H$6:$H$1355, "&lt;="&amp;YEAR(Portfolio_History!Q$1))</f>
        <v>0</v>
      </c>
      <c r="R93" s="4">
        <f>SUMIFS(Transactions_History!$G$6:$G$1355, Transactions_History!$C$6:$C$1355, "Acquire", Transactions_History!$I$6:$I$1355, Portfolio_History!$F93, Transactions_History!$H$6:$H$1355, "&lt;="&amp;YEAR(Portfolio_History!R$1))-
SUMIFS(Transactions_History!$G$6:$G$1355, Transactions_History!$C$6:$C$1355, "Redeem", Transactions_History!$I$6:$I$1355, Portfolio_History!$F93, Transactions_History!$H$6:$H$1355, "&lt;="&amp;YEAR(Portfolio_History!R$1))</f>
        <v>0</v>
      </c>
      <c r="S93" s="4">
        <f>SUMIFS(Transactions_History!$G$6:$G$1355, Transactions_History!$C$6:$C$1355, "Acquire", Transactions_History!$I$6:$I$1355, Portfolio_History!$F93, Transactions_History!$H$6:$H$1355, "&lt;="&amp;YEAR(Portfolio_History!S$1))-
SUMIFS(Transactions_History!$G$6:$G$1355, Transactions_History!$C$6:$C$1355, "Redeem", Transactions_History!$I$6:$I$1355, Portfolio_History!$F93, Transactions_History!$H$6:$H$1355, "&lt;="&amp;YEAR(Portfolio_History!S$1))</f>
        <v>0</v>
      </c>
      <c r="T93" s="4">
        <f>SUMIFS(Transactions_History!$G$6:$G$1355, Transactions_History!$C$6:$C$1355, "Acquire", Transactions_History!$I$6:$I$1355, Portfolio_History!$F93, Transactions_History!$H$6:$H$1355, "&lt;="&amp;YEAR(Portfolio_History!T$1))-
SUMIFS(Transactions_History!$G$6:$G$1355, Transactions_History!$C$6:$C$1355, "Redeem", Transactions_History!$I$6:$I$1355, Portfolio_History!$F93, Transactions_History!$H$6:$H$1355, "&lt;="&amp;YEAR(Portfolio_History!T$1))</f>
        <v>0</v>
      </c>
      <c r="U93" s="4">
        <f>SUMIFS(Transactions_History!$G$6:$G$1355, Transactions_History!$C$6:$C$1355, "Acquire", Transactions_History!$I$6:$I$1355, Portfolio_History!$F93, Transactions_History!$H$6:$H$1355, "&lt;="&amp;YEAR(Portfolio_History!U$1))-
SUMIFS(Transactions_History!$G$6:$G$1355, Transactions_History!$C$6:$C$1355, "Redeem", Transactions_History!$I$6:$I$1355, Portfolio_History!$F93, Transactions_History!$H$6:$H$1355, "&lt;="&amp;YEAR(Portfolio_History!U$1))</f>
        <v>0</v>
      </c>
      <c r="V93" s="4">
        <f>SUMIFS(Transactions_History!$G$6:$G$1355, Transactions_History!$C$6:$C$1355, "Acquire", Transactions_History!$I$6:$I$1355, Portfolio_History!$F93, Transactions_History!$H$6:$H$1355, "&lt;="&amp;YEAR(Portfolio_History!V$1))-
SUMIFS(Transactions_History!$G$6:$G$1355, Transactions_History!$C$6:$C$1355, "Redeem", Transactions_History!$I$6:$I$1355, Portfolio_History!$F93, Transactions_History!$H$6:$H$1355, "&lt;="&amp;YEAR(Portfolio_History!V$1))</f>
        <v>0</v>
      </c>
      <c r="W93" s="4">
        <f>SUMIFS(Transactions_History!$G$6:$G$1355, Transactions_History!$C$6:$C$1355, "Acquire", Transactions_History!$I$6:$I$1355, Portfolio_History!$F93, Transactions_History!$H$6:$H$1355, "&lt;="&amp;YEAR(Portfolio_History!W$1))-
SUMIFS(Transactions_History!$G$6:$G$1355, Transactions_History!$C$6:$C$1355, "Redeem", Transactions_History!$I$6:$I$1355, Portfolio_History!$F93, Transactions_History!$H$6:$H$1355, "&lt;="&amp;YEAR(Portfolio_History!W$1))</f>
        <v>0</v>
      </c>
      <c r="X93" s="4">
        <f>SUMIFS(Transactions_History!$G$6:$G$1355, Transactions_History!$C$6:$C$1355, "Acquire", Transactions_History!$I$6:$I$1355, Portfolio_History!$F93, Transactions_History!$H$6:$H$1355, "&lt;="&amp;YEAR(Portfolio_History!X$1))-
SUMIFS(Transactions_History!$G$6:$G$1355, Transactions_History!$C$6:$C$1355, "Redeem", Transactions_History!$I$6:$I$1355, Portfolio_History!$F93, Transactions_History!$H$6:$H$1355, "&lt;="&amp;YEAR(Portfolio_History!X$1))</f>
        <v>0</v>
      </c>
      <c r="Y93" s="4">
        <f>SUMIFS(Transactions_History!$G$6:$G$1355, Transactions_History!$C$6:$C$1355, "Acquire", Transactions_History!$I$6:$I$1355, Portfolio_History!$F93, Transactions_History!$H$6:$H$1355, "&lt;="&amp;YEAR(Portfolio_History!Y$1))-
SUMIFS(Transactions_History!$G$6:$G$1355, Transactions_History!$C$6:$C$1355, "Redeem", Transactions_History!$I$6:$I$1355, Portfolio_History!$F93, Transactions_History!$H$6:$H$1355, "&lt;="&amp;YEAR(Portfolio_History!Y$1))</f>
        <v>0</v>
      </c>
    </row>
    <row r="94" spans="1:25" x14ac:dyDescent="0.35">
      <c r="A94" s="172" t="s">
        <v>39</v>
      </c>
      <c r="B94" s="172">
        <v>0.75</v>
      </c>
      <c r="C94" s="172">
        <v>2025</v>
      </c>
      <c r="D94" s="173">
        <v>43983</v>
      </c>
      <c r="E94" s="63">
        <v>2020</v>
      </c>
      <c r="F94" s="170" t="str">
        <f t="shared" si="2"/>
        <v>SI bonds_0.75_2025</v>
      </c>
      <c r="G94" s="4">
        <f>SUMIFS(Transactions_History!$G$6:$G$1355, Transactions_History!$C$6:$C$1355, "Acquire", Transactions_History!$I$6:$I$1355, Portfolio_History!$F94, Transactions_History!$H$6:$H$1355, "&lt;="&amp;YEAR(Portfolio_History!G$1))-
SUMIFS(Transactions_History!$G$6:$G$1355, Transactions_History!$C$6:$C$1355, "Redeem", Transactions_History!$I$6:$I$1355, Portfolio_History!$F94, Transactions_History!$H$6:$H$1355, "&lt;="&amp;YEAR(Portfolio_History!G$1))</f>
        <v>15410881</v>
      </c>
      <c r="H94" s="4">
        <f>SUMIFS(Transactions_History!$G$6:$G$1355, Transactions_History!$C$6:$C$1355, "Acquire", Transactions_History!$I$6:$I$1355, Portfolio_History!$F94, Transactions_History!$H$6:$H$1355, "&lt;="&amp;YEAR(Portfolio_History!H$1))-
SUMIFS(Transactions_History!$G$6:$G$1355, Transactions_History!$C$6:$C$1355, "Redeem", Transactions_History!$I$6:$I$1355, Portfolio_History!$F94, Transactions_History!$H$6:$H$1355, "&lt;="&amp;YEAR(Portfolio_History!H$1))</f>
        <v>15410881</v>
      </c>
      <c r="I94" s="4">
        <f>SUMIFS(Transactions_History!$G$6:$G$1355, Transactions_History!$C$6:$C$1355, "Acquire", Transactions_History!$I$6:$I$1355, Portfolio_History!$F94, Transactions_History!$H$6:$H$1355, "&lt;="&amp;YEAR(Portfolio_History!I$1))-
SUMIFS(Transactions_History!$G$6:$G$1355, Transactions_History!$C$6:$C$1355, "Redeem", Transactions_History!$I$6:$I$1355, Portfolio_History!$F94, Transactions_History!$H$6:$H$1355, "&lt;="&amp;YEAR(Portfolio_History!I$1))</f>
        <v>15410881</v>
      </c>
      <c r="J94" s="4">
        <f>SUMIFS(Transactions_History!$G$6:$G$1355, Transactions_History!$C$6:$C$1355, "Acquire", Transactions_History!$I$6:$I$1355, Portfolio_History!$F94, Transactions_History!$H$6:$H$1355, "&lt;="&amp;YEAR(Portfolio_History!J$1))-
SUMIFS(Transactions_History!$G$6:$G$1355, Transactions_History!$C$6:$C$1355, "Redeem", Transactions_History!$I$6:$I$1355, Portfolio_History!$F94, Transactions_History!$H$6:$H$1355, "&lt;="&amp;YEAR(Portfolio_History!J$1))</f>
        <v>0</v>
      </c>
      <c r="K94" s="4">
        <f>SUMIFS(Transactions_History!$G$6:$G$1355, Transactions_History!$C$6:$C$1355, "Acquire", Transactions_History!$I$6:$I$1355, Portfolio_History!$F94, Transactions_History!$H$6:$H$1355, "&lt;="&amp;YEAR(Portfolio_History!K$1))-
SUMIFS(Transactions_History!$G$6:$G$1355, Transactions_History!$C$6:$C$1355, "Redeem", Transactions_History!$I$6:$I$1355, Portfolio_History!$F94, Transactions_History!$H$6:$H$1355, "&lt;="&amp;YEAR(Portfolio_History!K$1))</f>
        <v>0</v>
      </c>
      <c r="L94" s="4">
        <f>SUMIFS(Transactions_History!$G$6:$G$1355, Transactions_History!$C$6:$C$1355, "Acquire", Transactions_History!$I$6:$I$1355, Portfolio_History!$F94, Transactions_History!$H$6:$H$1355, "&lt;="&amp;YEAR(Portfolio_History!L$1))-
SUMIFS(Transactions_History!$G$6:$G$1355, Transactions_History!$C$6:$C$1355, "Redeem", Transactions_History!$I$6:$I$1355, Portfolio_History!$F94, Transactions_History!$H$6:$H$1355, "&lt;="&amp;YEAR(Portfolio_History!L$1))</f>
        <v>0</v>
      </c>
      <c r="M94" s="4">
        <f>SUMIFS(Transactions_History!$G$6:$G$1355, Transactions_History!$C$6:$C$1355, "Acquire", Transactions_History!$I$6:$I$1355, Portfolio_History!$F94, Transactions_History!$H$6:$H$1355, "&lt;="&amp;YEAR(Portfolio_History!M$1))-
SUMIFS(Transactions_History!$G$6:$G$1355, Transactions_History!$C$6:$C$1355, "Redeem", Transactions_History!$I$6:$I$1355, Portfolio_History!$F94, Transactions_History!$H$6:$H$1355, "&lt;="&amp;YEAR(Portfolio_History!M$1))</f>
        <v>0</v>
      </c>
      <c r="N94" s="4">
        <f>SUMIFS(Transactions_History!$G$6:$G$1355, Transactions_History!$C$6:$C$1355, "Acquire", Transactions_History!$I$6:$I$1355, Portfolio_History!$F94, Transactions_History!$H$6:$H$1355, "&lt;="&amp;YEAR(Portfolio_History!N$1))-
SUMIFS(Transactions_History!$G$6:$G$1355, Transactions_History!$C$6:$C$1355, "Redeem", Transactions_History!$I$6:$I$1355, Portfolio_History!$F94, Transactions_History!$H$6:$H$1355, "&lt;="&amp;YEAR(Portfolio_History!N$1))</f>
        <v>0</v>
      </c>
      <c r="O94" s="4">
        <f>SUMIFS(Transactions_History!$G$6:$G$1355, Transactions_History!$C$6:$C$1355, "Acquire", Transactions_History!$I$6:$I$1355, Portfolio_History!$F94, Transactions_History!$H$6:$H$1355, "&lt;="&amp;YEAR(Portfolio_History!O$1))-
SUMIFS(Transactions_History!$G$6:$G$1355, Transactions_History!$C$6:$C$1355, "Redeem", Transactions_History!$I$6:$I$1355, Portfolio_History!$F94, Transactions_History!$H$6:$H$1355, "&lt;="&amp;YEAR(Portfolio_History!O$1))</f>
        <v>0</v>
      </c>
      <c r="P94" s="4">
        <f>SUMIFS(Transactions_History!$G$6:$G$1355, Transactions_History!$C$6:$C$1355, "Acquire", Transactions_History!$I$6:$I$1355, Portfolio_History!$F94, Transactions_History!$H$6:$H$1355, "&lt;="&amp;YEAR(Portfolio_History!P$1))-
SUMIFS(Transactions_History!$G$6:$G$1355, Transactions_History!$C$6:$C$1355, "Redeem", Transactions_History!$I$6:$I$1355, Portfolio_History!$F94, Transactions_History!$H$6:$H$1355, "&lt;="&amp;YEAR(Portfolio_History!P$1))</f>
        <v>0</v>
      </c>
      <c r="Q94" s="4">
        <f>SUMIFS(Transactions_History!$G$6:$G$1355, Transactions_History!$C$6:$C$1355, "Acquire", Transactions_History!$I$6:$I$1355, Portfolio_History!$F94, Transactions_History!$H$6:$H$1355, "&lt;="&amp;YEAR(Portfolio_History!Q$1))-
SUMIFS(Transactions_History!$G$6:$G$1355, Transactions_History!$C$6:$C$1355, "Redeem", Transactions_History!$I$6:$I$1355, Portfolio_History!$F94, Transactions_History!$H$6:$H$1355, "&lt;="&amp;YEAR(Portfolio_History!Q$1))</f>
        <v>0</v>
      </c>
      <c r="R94" s="4">
        <f>SUMIFS(Transactions_History!$G$6:$G$1355, Transactions_History!$C$6:$C$1355, "Acquire", Transactions_History!$I$6:$I$1355, Portfolio_History!$F94, Transactions_History!$H$6:$H$1355, "&lt;="&amp;YEAR(Portfolio_History!R$1))-
SUMIFS(Transactions_History!$G$6:$G$1355, Transactions_History!$C$6:$C$1355, "Redeem", Transactions_History!$I$6:$I$1355, Portfolio_History!$F94, Transactions_History!$H$6:$H$1355, "&lt;="&amp;YEAR(Portfolio_History!R$1))</f>
        <v>0</v>
      </c>
      <c r="S94" s="4">
        <f>SUMIFS(Transactions_History!$G$6:$G$1355, Transactions_History!$C$6:$C$1355, "Acquire", Transactions_History!$I$6:$I$1355, Portfolio_History!$F94, Transactions_History!$H$6:$H$1355, "&lt;="&amp;YEAR(Portfolio_History!S$1))-
SUMIFS(Transactions_History!$G$6:$G$1355, Transactions_History!$C$6:$C$1355, "Redeem", Transactions_History!$I$6:$I$1355, Portfolio_History!$F94, Transactions_History!$H$6:$H$1355, "&lt;="&amp;YEAR(Portfolio_History!S$1))</f>
        <v>0</v>
      </c>
      <c r="T94" s="4">
        <f>SUMIFS(Transactions_History!$G$6:$G$1355, Transactions_History!$C$6:$C$1355, "Acquire", Transactions_History!$I$6:$I$1355, Portfolio_History!$F94, Transactions_History!$H$6:$H$1355, "&lt;="&amp;YEAR(Portfolio_History!T$1))-
SUMIFS(Transactions_History!$G$6:$G$1355, Transactions_History!$C$6:$C$1355, "Redeem", Transactions_History!$I$6:$I$1355, Portfolio_History!$F94, Transactions_History!$H$6:$H$1355, "&lt;="&amp;YEAR(Portfolio_History!T$1))</f>
        <v>0</v>
      </c>
      <c r="U94" s="4">
        <f>SUMIFS(Transactions_History!$G$6:$G$1355, Transactions_History!$C$6:$C$1355, "Acquire", Transactions_History!$I$6:$I$1355, Portfolio_History!$F94, Transactions_History!$H$6:$H$1355, "&lt;="&amp;YEAR(Portfolio_History!U$1))-
SUMIFS(Transactions_History!$G$6:$G$1355, Transactions_History!$C$6:$C$1355, "Redeem", Transactions_History!$I$6:$I$1355, Portfolio_History!$F94, Transactions_History!$H$6:$H$1355, "&lt;="&amp;YEAR(Portfolio_History!U$1))</f>
        <v>0</v>
      </c>
      <c r="V94" s="4">
        <f>SUMIFS(Transactions_History!$G$6:$G$1355, Transactions_History!$C$6:$C$1355, "Acquire", Transactions_History!$I$6:$I$1355, Portfolio_History!$F94, Transactions_History!$H$6:$H$1355, "&lt;="&amp;YEAR(Portfolio_History!V$1))-
SUMIFS(Transactions_History!$G$6:$G$1355, Transactions_History!$C$6:$C$1355, "Redeem", Transactions_History!$I$6:$I$1355, Portfolio_History!$F94, Transactions_History!$H$6:$H$1355, "&lt;="&amp;YEAR(Portfolio_History!V$1))</f>
        <v>0</v>
      </c>
      <c r="W94" s="4">
        <f>SUMIFS(Transactions_History!$G$6:$G$1355, Transactions_History!$C$6:$C$1355, "Acquire", Transactions_History!$I$6:$I$1355, Portfolio_History!$F94, Transactions_History!$H$6:$H$1355, "&lt;="&amp;YEAR(Portfolio_History!W$1))-
SUMIFS(Transactions_History!$G$6:$G$1355, Transactions_History!$C$6:$C$1355, "Redeem", Transactions_History!$I$6:$I$1355, Portfolio_History!$F94, Transactions_History!$H$6:$H$1355, "&lt;="&amp;YEAR(Portfolio_History!W$1))</f>
        <v>0</v>
      </c>
      <c r="X94" s="4">
        <f>SUMIFS(Transactions_History!$G$6:$G$1355, Transactions_History!$C$6:$C$1355, "Acquire", Transactions_History!$I$6:$I$1355, Portfolio_History!$F94, Transactions_History!$H$6:$H$1355, "&lt;="&amp;YEAR(Portfolio_History!X$1))-
SUMIFS(Transactions_History!$G$6:$G$1355, Transactions_History!$C$6:$C$1355, "Redeem", Transactions_History!$I$6:$I$1355, Portfolio_History!$F94, Transactions_History!$H$6:$H$1355, "&lt;="&amp;YEAR(Portfolio_History!X$1))</f>
        <v>0</v>
      </c>
      <c r="Y94" s="4">
        <f>SUMIFS(Transactions_History!$G$6:$G$1355, Transactions_History!$C$6:$C$1355, "Acquire", Transactions_History!$I$6:$I$1355, Portfolio_History!$F94, Transactions_History!$H$6:$H$1355, "&lt;="&amp;YEAR(Portfolio_History!Y$1))-
SUMIFS(Transactions_History!$G$6:$G$1355, Transactions_History!$C$6:$C$1355, "Redeem", Transactions_History!$I$6:$I$1355, Portfolio_History!$F94, Transactions_History!$H$6:$H$1355, "&lt;="&amp;YEAR(Portfolio_History!Y$1))</f>
        <v>0</v>
      </c>
    </row>
    <row r="95" spans="1:25" x14ac:dyDescent="0.35">
      <c r="A95" s="172" t="s">
        <v>39</v>
      </c>
      <c r="B95" s="172">
        <v>0.75</v>
      </c>
      <c r="C95" s="172">
        <v>2026</v>
      </c>
      <c r="D95" s="173">
        <v>43983</v>
      </c>
      <c r="E95" s="63">
        <v>2020</v>
      </c>
      <c r="F95" s="170" t="str">
        <f t="shared" si="2"/>
        <v>SI bonds_0.75_2026</v>
      </c>
      <c r="G95" s="4">
        <f>SUMIFS(Transactions_History!$G$6:$G$1355, Transactions_History!$C$6:$C$1355, "Acquire", Transactions_History!$I$6:$I$1355, Portfolio_History!$F95, Transactions_History!$H$6:$H$1355, "&lt;="&amp;YEAR(Portfolio_History!G$1))-
SUMIFS(Transactions_History!$G$6:$G$1355, Transactions_History!$C$6:$C$1355, "Redeem", Transactions_History!$I$6:$I$1355, Portfolio_History!$F95, Transactions_History!$H$6:$H$1355, "&lt;="&amp;YEAR(Portfolio_History!G$1))</f>
        <v>15410880</v>
      </c>
      <c r="H95" s="4">
        <f>SUMIFS(Transactions_History!$G$6:$G$1355, Transactions_History!$C$6:$C$1355, "Acquire", Transactions_History!$I$6:$I$1355, Portfolio_History!$F95, Transactions_History!$H$6:$H$1355, "&lt;="&amp;YEAR(Portfolio_History!H$1))-
SUMIFS(Transactions_History!$G$6:$G$1355, Transactions_History!$C$6:$C$1355, "Redeem", Transactions_History!$I$6:$I$1355, Portfolio_History!$F95, Transactions_History!$H$6:$H$1355, "&lt;="&amp;YEAR(Portfolio_History!H$1))</f>
        <v>15410880</v>
      </c>
      <c r="I95" s="4">
        <f>SUMIFS(Transactions_History!$G$6:$G$1355, Transactions_History!$C$6:$C$1355, "Acquire", Transactions_History!$I$6:$I$1355, Portfolio_History!$F95, Transactions_History!$H$6:$H$1355, "&lt;="&amp;YEAR(Portfolio_History!I$1))-
SUMIFS(Transactions_History!$G$6:$G$1355, Transactions_History!$C$6:$C$1355, "Redeem", Transactions_History!$I$6:$I$1355, Portfolio_History!$F95, Transactions_History!$H$6:$H$1355, "&lt;="&amp;YEAR(Portfolio_History!I$1))</f>
        <v>15410880</v>
      </c>
      <c r="J95" s="4">
        <f>SUMIFS(Transactions_History!$G$6:$G$1355, Transactions_History!$C$6:$C$1355, "Acquire", Transactions_History!$I$6:$I$1355, Portfolio_History!$F95, Transactions_History!$H$6:$H$1355, "&lt;="&amp;YEAR(Portfolio_History!J$1))-
SUMIFS(Transactions_History!$G$6:$G$1355, Transactions_History!$C$6:$C$1355, "Redeem", Transactions_History!$I$6:$I$1355, Portfolio_History!$F95, Transactions_History!$H$6:$H$1355, "&lt;="&amp;YEAR(Portfolio_History!J$1))</f>
        <v>0</v>
      </c>
      <c r="K95" s="4">
        <f>SUMIFS(Transactions_History!$G$6:$G$1355, Transactions_History!$C$6:$C$1355, "Acquire", Transactions_History!$I$6:$I$1355, Portfolio_History!$F95, Transactions_History!$H$6:$H$1355, "&lt;="&amp;YEAR(Portfolio_History!K$1))-
SUMIFS(Transactions_History!$G$6:$G$1355, Transactions_History!$C$6:$C$1355, "Redeem", Transactions_History!$I$6:$I$1355, Portfolio_History!$F95, Transactions_History!$H$6:$H$1355, "&lt;="&amp;YEAR(Portfolio_History!K$1))</f>
        <v>0</v>
      </c>
      <c r="L95" s="4">
        <f>SUMIFS(Transactions_History!$G$6:$G$1355, Transactions_History!$C$6:$C$1355, "Acquire", Transactions_History!$I$6:$I$1355, Portfolio_History!$F95, Transactions_History!$H$6:$H$1355, "&lt;="&amp;YEAR(Portfolio_History!L$1))-
SUMIFS(Transactions_History!$G$6:$G$1355, Transactions_History!$C$6:$C$1355, "Redeem", Transactions_History!$I$6:$I$1355, Portfolio_History!$F95, Transactions_History!$H$6:$H$1355, "&lt;="&amp;YEAR(Portfolio_History!L$1))</f>
        <v>0</v>
      </c>
      <c r="M95" s="4">
        <f>SUMIFS(Transactions_History!$G$6:$G$1355, Transactions_History!$C$6:$C$1355, "Acquire", Transactions_History!$I$6:$I$1355, Portfolio_History!$F95, Transactions_History!$H$6:$H$1355, "&lt;="&amp;YEAR(Portfolio_History!M$1))-
SUMIFS(Transactions_History!$G$6:$G$1355, Transactions_History!$C$6:$C$1355, "Redeem", Transactions_History!$I$6:$I$1355, Portfolio_History!$F95, Transactions_History!$H$6:$H$1355, "&lt;="&amp;YEAR(Portfolio_History!M$1))</f>
        <v>0</v>
      </c>
      <c r="N95" s="4">
        <f>SUMIFS(Transactions_History!$G$6:$G$1355, Transactions_History!$C$6:$C$1355, "Acquire", Transactions_History!$I$6:$I$1355, Portfolio_History!$F95, Transactions_History!$H$6:$H$1355, "&lt;="&amp;YEAR(Portfolio_History!N$1))-
SUMIFS(Transactions_History!$G$6:$G$1355, Transactions_History!$C$6:$C$1355, "Redeem", Transactions_History!$I$6:$I$1355, Portfolio_History!$F95, Transactions_History!$H$6:$H$1355, "&lt;="&amp;YEAR(Portfolio_History!N$1))</f>
        <v>0</v>
      </c>
      <c r="O95" s="4">
        <f>SUMIFS(Transactions_History!$G$6:$G$1355, Transactions_History!$C$6:$C$1355, "Acquire", Transactions_History!$I$6:$I$1355, Portfolio_History!$F95, Transactions_History!$H$6:$H$1355, "&lt;="&amp;YEAR(Portfolio_History!O$1))-
SUMIFS(Transactions_History!$G$6:$G$1355, Transactions_History!$C$6:$C$1355, "Redeem", Transactions_History!$I$6:$I$1355, Portfolio_History!$F95, Transactions_History!$H$6:$H$1355, "&lt;="&amp;YEAR(Portfolio_History!O$1))</f>
        <v>0</v>
      </c>
      <c r="P95" s="4">
        <f>SUMIFS(Transactions_History!$G$6:$G$1355, Transactions_History!$C$6:$C$1355, "Acquire", Transactions_History!$I$6:$I$1355, Portfolio_History!$F95, Transactions_History!$H$6:$H$1355, "&lt;="&amp;YEAR(Portfolio_History!P$1))-
SUMIFS(Transactions_History!$G$6:$G$1355, Transactions_History!$C$6:$C$1355, "Redeem", Transactions_History!$I$6:$I$1355, Portfolio_History!$F95, Transactions_History!$H$6:$H$1355, "&lt;="&amp;YEAR(Portfolio_History!P$1))</f>
        <v>0</v>
      </c>
      <c r="Q95" s="4">
        <f>SUMIFS(Transactions_History!$G$6:$G$1355, Transactions_History!$C$6:$C$1355, "Acquire", Transactions_History!$I$6:$I$1355, Portfolio_History!$F95, Transactions_History!$H$6:$H$1355, "&lt;="&amp;YEAR(Portfolio_History!Q$1))-
SUMIFS(Transactions_History!$G$6:$G$1355, Transactions_History!$C$6:$C$1355, "Redeem", Transactions_History!$I$6:$I$1355, Portfolio_History!$F95, Transactions_History!$H$6:$H$1355, "&lt;="&amp;YEAR(Portfolio_History!Q$1))</f>
        <v>0</v>
      </c>
      <c r="R95" s="4">
        <f>SUMIFS(Transactions_History!$G$6:$G$1355, Transactions_History!$C$6:$C$1355, "Acquire", Transactions_History!$I$6:$I$1355, Portfolio_History!$F95, Transactions_History!$H$6:$H$1355, "&lt;="&amp;YEAR(Portfolio_History!R$1))-
SUMIFS(Transactions_History!$G$6:$G$1355, Transactions_History!$C$6:$C$1355, "Redeem", Transactions_History!$I$6:$I$1355, Portfolio_History!$F95, Transactions_History!$H$6:$H$1355, "&lt;="&amp;YEAR(Portfolio_History!R$1))</f>
        <v>0</v>
      </c>
      <c r="S95" s="4">
        <f>SUMIFS(Transactions_History!$G$6:$G$1355, Transactions_History!$C$6:$C$1355, "Acquire", Transactions_History!$I$6:$I$1355, Portfolio_History!$F95, Transactions_History!$H$6:$H$1355, "&lt;="&amp;YEAR(Portfolio_History!S$1))-
SUMIFS(Transactions_History!$G$6:$G$1355, Transactions_History!$C$6:$C$1355, "Redeem", Transactions_History!$I$6:$I$1355, Portfolio_History!$F95, Transactions_History!$H$6:$H$1355, "&lt;="&amp;YEAR(Portfolio_History!S$1))</f>
        <v>0</v>
      </c>
      <c r="T95" s="4">
        <f>SUMIFS(Transactions_History!$G$6:$G$1355, Transactions_History!$C$6:$C$1355, "Acquire", Transactions_History!$I$6:$I$1355, Portfolio_History!$F95, Transactions_History!$H$6:$H$1355, "&lt;="&amp;YEAR(Portfolio_History!T$1))-
SUMIFS(Transactions_History!$G$6:$G$1355, Transactions_History!$C$6:$C$1355, "Redeem", Transactions_History!$I$6:$I$1355, Portfolio_History!$F95, Transactions_History!$H$6:$H$1355, "&lt;="&amp;YEAR(Portfolio_History!T$1))</f>
        <v>0</v>
      </c>
      <c r="U95" s="4">
        <f>SUMIFS(Transactions_History!$G$6:$G$1355, Transactions_History!$C$6:$C$1355, "Acquire", Transactions_History!$I$6:$I$1355, Portfolio_History!$F95, Transactions_History!$H$6:$H$1355, "&lt;="&amp;YEAR(Portfolio_History!U$1))-
SUMIFS(Transactions_History!$G$6:$G$1355, Transactions_History!$C$6:$C$1355, "Redeem", Transactions_History!$I$6:$I$1355, Portfolio_History!$F95, Transactions_History!$H$6:$H$1355, "&lt;="&amp;YEAR(Portfolio_History!U$1))</f>
        <v>0</v>
      </c>
      <c r="V95" s="4">
        <f>SUMIFS(Transactions_History!$G$6:$G$1355, Transactions_History!$C$6:$C$1355, "Acquire", Transactions_History!$I$6:$I$1355, Portfolio_History!$F95, Transactions_History!$H$6:$H$1355, "&lt;="&amp;YEAR(Portfolio_History!V$1))-
SUMIFS(Transactions_History!$G$6:$G$1355, Transactions_History!$C$6:$C$1355, "Redeem", Transactions_History!$I$6:$I$1355, Portfolio_History!$F95, Transactions_History!$H$6:$H$1355, "&lt;="&amp;YEAR(Portfolio_History!V$1))</f>
        <v>0</v>
      </c>
      <c r="W95" s="4">
        <f>SUMIFS(Transactions_History!$G$6:$G$1355, Transactions_History!$C$6:$C$1355, "Acquire", Transactions_History!$I$6:$I$1355, Portfolio_History!$F95, Transactions_History!$H$6:$H$1355, "&lt;="&amp;YEAR(Portfolio_History!W$1))-
SUMIFS(Transactions_History!$G$6:$G$1355, Transactions_History!$C$6:$C$1355, "Redeem", Transactions_History!$I$6:$I$1355, Portfolio_History!$F95, Transactions_History!$H$6:$H$1355, "&lt;="&amp;YEAR(Portfolio_History!W$1))</f>
        <v>0</v>
      </c>
      <c r="X95" s="4">
        <f>SUMIFS(Transactions_History!$G$6:$G$1355, Transactions_History!$C$6:$C$1355, "Acquire", Transactions_History!$I$6:$I$1355, Portfolio_History!$F95, Transactions_History!$H$6:$H$1355, "&lt;="&amp;YEAR(Portfolio_History!X$1))-
SUMIFS(Transactions_History!$G$6:$G$1355, Transactions_History!$C$6:$C$1355, "Redeem", Transactions_History!$I$6:$I$1355, Portfolio_History!$F95, Transactions_History!$H$6:$H$1355, "&lt;="&amp;YEAR(Portfolio_History!X$1))</f>
        <v>0</v>
      </c>
      <c r="Y95" s="4">
        <f>SUMIFS(Transactions_History!$G$6:$G$1355, Transactions_History!$C$6:$C$1355, "Acquire", Transactions_History!$I$6:$I$1355, Portfolio_History!$F95, Transactions_History!$H$6:$H$1355, "&lt;="&amp;YEAR(Portfolio_History!Y$1))-
SUMIFS(Transactions_History!$G$6:$G$1355, Transactions_History!$C$6:$C$1355, "Redeem", Transactions_History!$I$6:$I$1355, Portfolio_History!$F95, Transactions_History!$H$6:$H$1355, "&lt;="&amp;YEAR(Portfolio_History!Y$1))</f>
        <v>0</v>
      </c>
    </row>
    <row r="96" spans="1:25" x14ac:dyDescent="0.35">
      <c r="A96" s="172" t="s">
        <v>39</v>
      </c>
      <c r="B96" s="172">
        <v>0.75</v>
      </c>
      <c r="C96" s="172">
        <v>2027</v>
      </c>
      <c r="D96" s="173">
        <v>43983</v>
      </c>
      <c r="E96" s="63">
        <v>2020</v>
      </c>
      <c r="F96" s="170" t="str">
        <f t="shared" si="2"/>
        <v>SI bonds_0.75_2027</v>
      </c>
      <c r="G96" s="4">
        <f>SUMIFS(Transactions_History!$G$6:$G$1355, Transactions_History!$C$6:$C$1355, "Acquire", Transactions_History!$I$6:$I$1355, Portfolio_History!$F96, Transactions_History!$H$6:$H$1355, "&lt;="&amp;YEAR(Portfolio_History!G$1))-
SUMIFS(Transactions_History!$G$6:$G$1355, Transactions_History!$C$6:$C$1355, "Redeem", Transactions_History!$I$6:$I$1355, Portfolio_History!$F96, Transactions_History!$H$6:$H$1355, "&lt;="&amp;YEAR(Portfolio_History!G$1))</f>
        <v>15410881</v>
      </c>
      <c r="H96" s="4">
        <f>SUMIFS(Transactions_History!$G$6:$G$1355, Transactions_History!$C$6:$C$1355, "Acquire", Transactions_History!$I$6:$I$1355, Portfolio_History!$F96, Transactions_History!$H$6:$H$1355, "&lt;="&amp;YEAR(Portfolio_History!H$1))-
SUMIFS(Transactions_History!$G$6:$G$1355, Transactions_History!$C$6:$C$1355, "Redeem", Transactions_History!$I$6:$I$1355, Portfolio_History!$F96, Transactions_History!$H$6:$H$1355, "&lt;="&amp;YEAR(Portfolio_History!H$1))</f>
        <v>15410881</v>
      </c>
      <c r="I96" s="4">
        <f>SUMIFS(Transactions_History!$G$6:$G$1355, Transactions_History!$C$6:$C$1355, "Acquire", Transactions_History!$I$6:$I$1355, Portfolio_History!$F96, Transactions_History!$H$6:$H$1355, "&lt;="&amp;YEAR(Portfolio_History!I$1))-
SUMIFS(Transactions_History!$G$6:$G$1355, Transactions_History!$C$6:$C$1355, "Redeem", Transactions_History!$I$6:$I$1355, Portfolio_History!$F96, Transactions_History!$H$6:$H$1355, "&lt;="&amp;YEAR(Portfolio_History!I$1))</f>
        <v>15410881</v>
      </c>
      <c r="J96" s="4">
        <f>SUMIFS(Transactions_History!$G$6:$G$1355, Transactions_History!$C$6:$C$1355, "Acquire", Transactions_History!$I$6:$I$1355, Portfolio_History!$F96, Transactions_History!$H$6:$H$1355, "&lt;="&amp;YEAR(Portfolio_History!J$1))-
SUMIFS(Transactions_History!$G$6:$G$1355, Transactions_History!$C$6:$C$1355, "Redeem", Transactions_History!$I$6:$I$1355, Portfolio_History!$F96, Transactions_History!$H$6:$H$1355, "&lt;="&amp;YEAR(Portfolio_History!J$1))</f>
        <v>0</v>
      </c>
      <c r="K96" s="4">
        <f>SUMIFS(Transactions_History!$G$6:$G$1355, Transactions_History!$C$6:$C$1355, "Acquire", Transactions_History!$I$6:$I$1355, Portfolio_History!$F96, Transactions_History!$H$6:$H$1355, "&lt;="&amp;YEAR(Portfolio_History!K$1))-
SUMIFS(Transactions_History!$G$6:$G$1355, Transactions_History!$C$6:$C$1355, "Redeem", Transactions_History!$I$6:$I$1355, Portfolio_History!$F96, Transactions_History!$H$6:$H$1355, "&lt;="&amp;YEAR(Portfolio_History!K$1))</f>
        <v>0</v>
      </c>
      <c r="L96" s="4">
        <f>SUMIFS(Transactions_History!$G$6:$G$1355, Transactions_History!$C$6:$C$1355, "Acquire", Transactions_History!$I$6:$I$1355, Portfolio_History!$F96, Transactions_History!$H$6:$H$1355, "&lt;="&amp;YEAR(Portfolio_History!L$1))-
SUMIFS(Transactions_History!$G$6:$G$1355, Transactions_History!$C$6:$C$1355, "Redeem", Transactions_History!$I$6:$I$1355, Portfolio_History!$F96, Transactions_History!$H$6:$H$1355, "&lt;="&amp;YEAR(Portfolio_History!L$1))</f>
        <v>0</v>
      </c>
      <c r="M96" s="4">
        <f>SUMIFS(Transactions_History!$G$6:$G$1355, Transactions_History!$C$6:$C$1355, "Acquire", Transactions_History!$I$6:$I$1355, Portfolio_History!$F96, Transactions_History!$H$6:$H$1355, "&lt;="&amp;YEAR(Portfolio_History!M$1))-
SUMIFS(Transactions_History!$G$6:$G$1355, Transactions_History!$C$6:$C$1355, "Redeem", Transactions_History!$I$6:$I$1355, Portfolio_History!$F96, Transactions_History!$H$6:$H$1355, "&lt;="&amp;YEAR(Portfolio_History!M$1))</f>
        <v>0</v>
      </c>
      <c r="N96" s="4">
        <f>SUMIFS(Transactions_History!$G$6:$G$1355, Transactions_History!$C$6:$C$1355, "Acquire", Transactions_History!$I$6:$I$1355, Portfolio_History!$F96, Transactions_History!$H$6:$H$1355, "&lt;="&amp;YEAR(Portfolio_History!N$1))-
SUMIFS(Transactions_History!$G$6:$G$1355, Transactions_History!$C$6:$C$1355, "Redeem", Transactions_History!$I$6:$I$1355, Portfolio_History!$F96, Transactions_History!$H$6:$H$1355, "&lt;="&amp;YEAR(Portfolio_History!N$1))</f>
        <v>0</v>
      </c>
      <c r="O96" s="4">
        <f>SUMIFS(Transactions_History!$G$6:$G$1355, Transactions_History!$C$6:$C$1355, "Acquire", Transactions_History!$I$6:$I$1355, Portfolio_History!$F96, Transactions_History!$H$6:$H$1355, "&lt;="&amp;YEAR(Portfolio_History!O$1))-
SUMIFS(Transactions_History!$G$6:$G$1355, Transactions_History!$C$6:$C$1355, "Redeem", Transactions_History!$I$6:$I$1355, Portfolio_History!$F96, Transactions_History!$H$6:$H$1355, "&lt;="&amp;YEAR(Portfolio_History!O$1))</f>
        <v>0</v>
      </c>
      <c r="P96" s="4">
        <f>SUMIFS(Transactions_History!$G$6:$G$1355, Transactions_History!$C$6:$C$1355, "Acquire", Transactions_History!$I$6:$I$1355, Portfolio_History!$F96, Transactions_History!$H$6:$H$1355, "&lt;="&amp;YEAR(Portfolio_History!P$1))-
SUMIFS(Transactions_History!$G$6:$G$1355, Transactions_History!$C$6:$C$1355, "Redeem", Transactions_History!$I$6:$I$1355, Portfolio_History!$F96, Transactions_History!$H$6:$H$1355, "&lt;="&amp;YEAR(Portfolio_History!P$1))</f>
        <v>0</v>
      </c>
      <c r="Q96" s="4">
        <f>SUMIFS(Transactions_History!$G$6:$G$1355, Transactions_History!$C$6:$C$1355, "Acquire", Transactions_History!$I$6:$I$1355, Portfolio_History!$F96, Transactions_History!$H$6:$H$1355, "&lt;="&amp;YEAR(Portfolio_History!Q$1))-
SUMIFS(Transactions_History!$G$6:$G$1355, Transactions_History!$C$6:$C$1355, "Redeem", Transactions_History!$I$6:$I$1355, Portfolio_History!$F96, Transactions_History!$H$6:$H$1355, "&lt;="&amp;YEAR(Portfolio_History!Q$1))</f>
        <v>0</v>
      </c>
      <c r="R96" s="4">
        <f>SUMIFS(Transactions_History!$G$6:$G$1355, Transactions_History!$C$6:$C$1355, "Acquire", Transactions_History!$I$6:$I$1355, Portfolio_History!$F96, Transactions_History!$H$6:$H$1355, "&lt;="&amp;YEAR(Portfolio_History!R$1))-
SUMIFS(Transactions_History!$G$6:$G$1355, Transactions_History!$C$6:$C$1355, "Redeem", Transactions_History!$I$6:$I$1355, Portfolio_History!$F96, Transactions_History!$H$6:$H$1355, "&lt;="&amp;YEAR(Portfolio_History!R$1))</f>
        <v>0</v>
      </c>
      <c r="S96" s="4">
        <f>SUMIFS(Transactions_History!$G$6:$G$1355, Transactions_History!$C$6:$C$1355, "Acquire", Transactions_History!$I$6:$I$1355, Portfolio_History!$F96, Transactions_History!$H$6:$H$1355, "&lt;="&amp;YEAR(Portfolio_History!S$1))-
SUMIFS(Transactions_History!$G$6:$G$1355, Transactions_History!$C$6:$C$1355, "Redeem", Transactions_History!$I$6:$I$1355, Portfolio_History!$F96, Transactions_History!$H$6:$H$1355, "&lt;="&amp;YEAR(Portfolio_History!S$1))</f>
        <v>0</v>
      </c>
      <c r="T96" s="4">
        <f>SUMIFS(Transactions_History!$G$6:$G$1355, Transactions_History!$C$6:$C$1355, "Acquire", Transactions_History!$I$6:$I$1355, Portfolio_History!$F96, Transactions_History!$H$6:$H$1355, "&lt;="&amp;YEAR(Portfolio_History!T$1))-
SUMIFS(Transactions_History!$G$6:$G$1355, Transactions_History!$C$6:$C$1355, "Redeem", Transactions_History!$I$6:$I$1355, Portfolio_History!$F96, Transactions_History!$H$6:$H$1355, "&lt;="&amp;YEAR(Portfolio_History!T$1))</f>
        <v>0</v>
      </c>
      <c r="U96" s="4">
        <f>SUMIFS(Transactions_History!$G$6:$G$1355, Transactions_History!$C$6:$C$1355, "Acquire", Transactions_History!$I$6:$I$1355, Portfolio_History!$F96, Transactions_History!$H$6:$H$1355, "&lt;="&amp;YEAR(Portfolio_History!U$1))-
SUMIFS(Transactions_History!$G$6:$G$1355, Transactions_History!$C$6:$C$1355, "Redeem", Transactions_History!$I$6:$I$1355, Portfolio_History!$F96, Transactions_History!$H$6:$H$1355, "&lt;="&amp;YEAR(Portfolio_History!U$1))</f>
        <v>0</v>
      </c>
      <c r="V96" s="4">
        <f>SUMIFS(Transactions_History!$G$6:$G$1355, Transactions_History!$C$6:$C$1355, "Acquire", Transactions_History!$I$6:$I$1355, Portfolio_History!$F96, Transactions_History!$H$6:$H$1355, "&lt;="&amp;YEAR(Portfolio_History!V$1))-
SUMIFS(Transactions_History!$G$6:$G$1355, Transactions_History!$C$6:$C$1355, "Redeem", Transactions_History!$I$6:$I$1355, Portfolio_History!$F96, Transactions_History!$H$6:$H$1355, "&lt;="&amp;YEAR(Portfolio_History!V$1))</f>
        <v>0</v>
      </c>
      <c r="W96" s="4">
        <f>SUMIFS(Transactions_History!$G$6:$G$1355, Transactions_History!$C$6:$C$1355, "Acquire", Transactions_History!$I$6:$I$1355, Portfolio_History!$F96, Transactions_History!$H$6:$H$1355, "&lt;="&amp;YEAR(Portfolio_History!W$1))-
SUMIFS(Transactions_History!$G$6:$G$1355, Transactions_History!$C$6:$C$1355, "Redeem", Transactions_History!$I$6:$I$1355, Portfolio_History!$F96, Transactions_History!$H$6:$H$1355, "&lt;="&amp;YEAR(Portfolio_History!W$1))</f>
        <v>0</v>
      </c>
      <c r="X96" s="4">
        <f>SUMIFS(Transactions_History!$G$6:$G$1355, Transactions_History!$C$6:$C$1355, "Acquire", Transactions_History!$I$6:$I$1355, Portfolio_History!$F96, Transactions_History!$H$6:$H$1355, "&lt;="&amp;YEAR(Portfolio_History!X$1))-
SUMIFS(Transactions_History!$G$6:$G$1355, Transactions_History!$C$6:$C$1355, "Redeem", Transactions_History!$I$6:$I$1355, Portfolio_History!$F96, Transactions_History!$H$6:$H$1355, "&lt;="&amp;YEAR(Portfolio_History!X$1))</f>
        <v>0</v>
      </c>
      <c r="Y96" s="4">
        <f>SUMIFS(Transactions_History!$G$6:$G$1355, Transactions_History!$C$6:$C$1355, "Acquire", Transactions_History!$I$6:$I$1355, Portfolio_History!$F96, Transactions_History!$H$6:$H$1355, "&lt;="&amp;YEAR(Portfolio_History!Y$1))-
SUMIFS(Transactions_History!$G$6:$G$1355, Transactions_History!$C$6:$C$1355, "Redeem", Transactions_History!$I$6:$I$1355, Portfolio_History!$F96, Transactions_History!$H$6:$H$1355, "&lt;="&amp;YEAR(Portfolio_History!Y$1))</f>
        <v>0</v>
      </c>
    </row>
    <row r="97" spans="1:25" x14ac:dyDescent="0.35">
      <c r="A97" s="172" t="s">
        <v>39</v>
      </c>
      <c r="B97" s="172">
        <v>0.75</v>
      </c>
      <c r="C97" s="172">
        <v>2028</v>
      </c>
      <c r="D97" s="173">
        <v>43983</v>
      </c>
      <c r="E97" s="63">
        <v>2020</v>
      </c>
      <c r="F97" s="170" t="str">
        <f t="shared" si="2"/>
        <v>SI bonds_0.75_2028</v>
      </c>
      <c r="G97" s="4">
        <f>SUMIFS(Transactions_History!$G$6:$G$1355, Transactions_History!$C$6:$C$1355, "Acquire", Transactions_History!$I$6:$I$1355, Portfolio_History!$F97, Transactions_History!$H$6:$H$1355, "&lt;="&amp;YEAR(Portfolio_History!G$1))-
SUMIFS(Transactions_History!$G$6:$G$1355, Transactions_History!$C$6:$C$1355, "Redeem", Transactions_History!$I$6:$I$1355, Portfolio_History!$F97, Transactions_History!$H$6:$H$1355, "&lt;="&amp;YEAR(Portfolio_History!G$1))</f>
        <v>15410881</v>
      </c>
      <c r="H97" s="4">
        <f>SUMIFS(Transactions_History!$G$6:$G$1355, Transactions_History!$C$6:$C$1355, "Acquire", Transactions_History!$I$6:$I$1355, Portfolio_History!$F97, Transactions_History!$H$6:$H$1355, "&lt;="&amp;YEAR(Portfolio_History!H$1))-
SUMIFS(Transactions_History!$G$6:$G$1355, Transactions_History!$C$6:$C$1355, "Redeem", Transactions_History!$I$6:$I$1355, Portfolio_History!$F97, Transactions_History!$H$6:$H$1355, "&lt;="&amp;YEAR(Portfolio_History!H$1))</f>
        <v>15410881</v>
      </c>
      <c r="I97" s="4">
        <f>SUMIFS(Transactions_History!$G$6:$G$1355, Transactions_History!$C$6:$C$1355, "Acquire", Transactions_History!$I$6:$I$1355, Portfolio_History!$F97, Transactions_History!$H$6:$H$1355, "&lt;="&amp;YEAR(Portfolio_History!I$1))-
SUMIFS(Transactions_History!$G$6:$G$1355, Transactions_History!$C$6:$C$1355, "Redeem", Transactions_History!$I$6:$I$1355, Portfolio_History!$F97, Transactions_History!$H$6:$H$1355, "&lt;="&amp;YEAR(Portfolio_History!I$1))</f>
        <v>15410881</v>
      </c>
      <c r="J97" s="4">
        <f>SUMIFS(Transactions_History!$G$6:$G$1355, Transactions_History!$C$6:$C$1355, "Acquire", Transactions_History!$I$6:$I$1355, Portfolio_History!$F97, Transactions_History!$H$6:$H$1355, "&lt;="&amp;YEAR(Portfolio_History!J$1))-
SUMIFS(Transactions_History!$G$6:$G$1355, Transactions_History!$C$6:$C$1355, "Redeem", Transactions_History!$I$6:$I$1355, Portfolio_History!$F97, Transactions_History!$H$6:$H$1355, "&lt;="&amp;YEAR(Portfolio_History!J$1))</f>
        <v>0</v>
      </c>
      <c r="K97" s="4">
        <f>SUMIFS(Transactions_History!$G$6:$G$1355, Transactions_History!$C$6:$C$1355, "Acquire", Transactions_History!$I$6:$I$1355, Portfolio_History!$F97, Transactions_History!$H$6:$H$1355, "&lt;="&amp;YEAR(Portfolio_History!K$1))-
SUMIFS(Transactions_History!$G$6:$G$1355, Transactions_History!$C$6:$C$1355, "Redeem", Transactions_History!$I$6:$I$1355, Portfolio_History!$F97, Transactions_History!$H$6:$H$1355, "&lt;="&amp;YEAR(Portfolio_History!K$1))</f>
        <v>0</v>
      </c>
      <c r="L97" s="4">
        <f>SUMIFS(Transactions_History!$G$6:$G$1355, Transactions_History!$C$6:$C$1355, "Acquire", Transactions_History!$I$6:$I$1355, Portfolio_History!$F97, Transactions_History!$H$6:$H$1355, "&lt;="&amp;YEAR(Portfolio_History!L$1))-
SUMIFS(Transactions_History!$G$6:$G$1355, Transactions_History!$C$6:$C$1355, "Redeem", Transactions_History!$I$6:$I$1355, Portfolio_History!$F97, Transactions_History!$H$6:$H$1355, "&lt;="&amp;YEAR(Portfolio_History!L$1))</f>
        <v>0</v>
      </c>
      <c r="M97" s="4">
        <f>SUMIFS(Transactions_History!$G$6:$G$1355, Transactions_History!$C$6:$C$1355, "Acquire", Transactions_History!$I$6:$I$1355, Portfolio_History!$F97, Transactions_History!$H$6:$H$1355, "&lt;="&amp;YEAR(Portfolio_History!M$1))-
SUMIFS(Transactions_History!$G$6:$G$1355, Transactions_History!$C$6:$C$1355, "Redeem", Transactions_History!$I$6:$I$1355, Portfolio_History!$F97, Transactions_History!$H$6:$H$1355, "&lt;="&amp;YEAR(Portfolio_History!M$1))</f>
        <v>0</v>
      </c>
      <c r="N97" s="4">
        <f>SUMIFS(Transactions_History!$G$6:$G$1355, Transactions_History!$C$6:$C$1355, "Acquire", Transactions_History!$I$6:$I$1355, Portfolio_History!$F97, Transactions_History!$H$6:$H$1355, "&lt;="&amp;YEAR(Portfolio_History!N$1))-
SUMIFS(Transactions_History!$G$6:$G$1355, Transactions_History!$C$6:$C$1355, "Redeem", Transactions_History!$I$6:$I$1355, Portfolio_History!$F97, Transactions_History!$H$6:$H$1355, "&lt;="&amp;YEAR(Portfolio_History!N$1))</f>
        <v>0</v>
      </c>
      <c r="O97" s="4">
        <f>SUMIFS(Transactions_History!$G$6:$G$1355, Transactions_History!$C$6:$C$1355, "Acquire", Transactions_History!$I$6:$I$1355, Portfolio_History!$F97, Transactions_History!$H$6:$H$1355, "&lt;="&amp;YEAR(Portfolio_History!O$1))-
SUMIFS(Transactions_History!$G$6:$G$1355, Transactions_History!$C$6:$C$1355, "Redeem", Transactions_History!$I$6:$I$1355, Portfolio_History!$F97, Transactions_History!$H$6:$H$1355, "&lt;="&amp;YEAR(Portfolio_History!O$1))</f>
        <v>0</v>
      </c>
      <c r="P97" s="4">
        <f>SUMIFS(Transactions_History!$G$6:$G$1355, Transactions_History!$C$6:$C$1355, "Acquire", Transactions_History!$I$6:$I$1355, Portfolio_History!$F97, Transactions_History!$H$6:$H$1355, "&lt;="&amp;YEAR(Portfolio_History!P$1))-
SUMIFS(Transactions_History!$G$6:$G$1355, Transactions_History!$C$6:$C$1355, "Redeem", Transactions_History!$I$6:$I$1355, Portfolio_History!$F97, Transactions_History!$H$6:$H$1355, "&lt;="&amp;YEAR(Portfolio_History!P$1))</f>
        <v>0</v>
      </c>
      <c r="Q97" s="4">
        <f>SUMIFS(Transactions_History!$G$6:$G$1355, Transactions_History!$C$6:$C$1355, "Acquire", Transactions_History!$I$6:$I$1355, Portfolio_History!$F97, Transactions_History!$H$6:$H$1355, "&lt;="&amp;YEAR(Portfolio_History!Q$1))-
SUMIFS(Transactions_History!$G$6:$G$1355, Transactions_History!$C$6:$C$1355, "Redeem", Transactions_History!$I$6:$I$1355, Portfolio_History!$F97, Transactions_History!$H$6:$H$1355, "&lt;="&amp;YEAR(Portfolio_History!Q$1))</f>
        <v>0</v>
      </c>
      <c r="R97" s="4">
        <f>SUMIFS(Transactions_History!$G$6:$G$1355, Transactions_History!$C$6:$C$1355, "Acquire", Transactions_History!$I$6:$I$1355, Portfolio_History!$F97, Transactions_History!$H$6:$H$1355, "&lt;="&amp;YEAR(Portfolio_History!R$1))-
SUMIFS(Transactions_History!$G$6:$G$1355, Transactions_History!$C$6:$C$1355, "Redeem", Transactions_History!$I$6:$I$1355, Portfolio_History!$F97, Transactions_History!$H$6:$H$1355, "&lt;="&amp;YEAR(Portfolio_History!R$1))</f>
        <v>0</v>
      </c>
      <c r="S97" s="4">
        <f>SUMIFS(Transactions_History!$G$6:$G$1355, Transactions_History!$C$6:$C$1355, "Acquire", Transactions_History!$I$6:$I$1355, Portfolio_History!$F97, Transactions_History!$H$6:$H$1355, "&lt;="&amp;YEAR(Portfolio_History!S$1))-
SUMIFS(Transactions_History!$G$6:$G$1355, Transactions_History!$C$6:$C$1355, "Redeem", Transactions_History!$I$6:$I$1355, Portfolio_History!$F97, Transactions_History!$H$6:$H$1355, "&lt;="&amp;YEAR(Portfolio_History!S$1))</f>
        <v>0</v>
      </c>
      <c r="T97" s="4">
        <f>SUMIFS(Transactions_History!$G$6:$G$1355, Transactions_History!$C$6:$C$1355, "Acquire", Transactions_History!$I$6:$I$1355, Portfolio_History!$F97, Transactions_History!$H$6:$H$1355, "&lt;="&amp;YEAR(Portfolio_History!T$1))-
SUMIFS(Transactions_History!$G$6:$G$1355, Transactions_History!$C$6:$C$1355, "Redeem", Transactions_History!$I$6:$I$1355, Portfolio_History!$F97, Transactions_History!$H$6:$H$1355, "&lt;="&amp;YEAR(Portfolio_History!T$1))</f>
        <v>0</v>
      </c>
      <c r="U97" s="4">
        <f>SUMIFS(Transactions_History!$G$6:$G$1355, Transactions_History!$C$6:$C$1355, "Acquire", Transactions_History!$I$6:$I$1355, Portfolio_History!$F97, Transactions_History!$H$6:$H$1355, "&lt;="&amp;YEAR(Portfolio_History!U$1))-
SUMIFS(Transactions_History!$G$6:$G$1355, Transactions_History!$C$6:$C$1355, "Redeem", Transactions_History!$I$6:$I$1355, Portfolio_History!$F97, Transactions_History!$H$6:$H$1355, "&lt;="&amp;YEAR(Portfolio_History!U$1))</f>
        <v>0</v>
      </c>
      <c r="V97" s="4">
        <f>SUMIFS(Transactions_History!$G$6:$G$1355, Transactions_History!$C$6:$C$1355, "Acquire", Transactions_History!$I$6:$I$1355, Portfolio_History!$F97, Transactions_History!$H$6:$H$1355, "&lt;="&amp;YEAR(Portfolio_History!V$1))-
SUMIFS(Transactions_History!$G$6:$G$1355, Transactions_History!$C$6:$C$1355, "Redeem", Transactions_History!$I$6:$I$1355, Portfolio_History!$F97, Transactions_History!$H$6:$H$1355, "&lt;="&amp;YEAR(Portfolio_History!V$1))</f>
        <v>0</v>
      </c>
      <c r="W97" s="4">
        <f>SUMIFS(Transactions_History!$G$6:$G$1355, Transactions_History!$C$6:$C$1355, "Acquire", Transactions_History!$I$6:$I$1355, Portfolio_History!$F97, Transactions_History!$H$6:$H$1355, "&lt;="&amp;YEAR(Portfolio_History!W$1))-
SUMIFS(Transactions_History!$G$6:$G$1355, Transactions_History!$C$6:$C$1355, "Redeem", Transactions_History!$I$6:$I$1355, Portfolio_History!$F97, Transactions_History!$H$6:$H$1355, "&lt;="&amp;YEAR(Portfolio_History!W$1))</f>
        <v>0</v>
      </c>
      <c r="X97" s="4">
        <f>SUMIFS(Transactions_History!$G$6:$G$1355, Transactions_History!$C$6:$C$1355, "Acquire", Transactions_History!$I$6:$I$1355, Portfolio_History!$F97, Transactions_History!$H$6:$H$1355, "&lt;="&amp;YEAR(Portfolio_History!X$1))-
SUMIFS(Transactions_History!$G$6:$G$1355, Transactions_History!$C$6:$C$1355, "Redeem", Transactions_History!$I$6:$I$1355, Portfolio_History!$F97, Transactions_History!$H$6:$H$1355, "&lt;="&amp;YEAR(Portfolio_History!X$1))</f>
        <v>0</v>
      </c>
      <c r="Y97" s="4">
        <f>SUMIFS(Transactions_History!$G$6:$G$1355, Transactions_History!$C$6:$C$1355, "Acquire", Transactions_History!$I$6:$I$1355, Portfolio_History!$F97, Transactions_History!$H$6:$H$1355, "&lt;="&amp;YEAR(Portfolio_History!Y$1))-
SUMIFS(Transactions_History!$G$6:$G$1355, Transactions_History!$C$6:$C$1355, "Redeem", Transactions_History!$I$6:$I$1355, Portfolio_History!$F97, Transactions_History!$H$6:$H$1355, "&lt;="&amp;YEAR(Portfolio_History!Y$1))</f>
        <v>0</v>
      </c>
    </row>
    <row r="98" spans="1:25" x14ac:dyDescent="0.35">
      <c r="A98" s="172" t="s">
        <v>39</v>
      </c>
      <c r="B98" s="172">
        <v>0.75</v>
      </c>
      <c r="C98" s="172">
        <v>2029</v>
      </c>
      <c r="D98" s="173">
        <v>43983</v>
      </c>
      <c r="E98" s="63">
        <v>2020</v>
      </c>
      <c r="F98" s="170" t="str">
        <f t="shared" si="2"/>
        <v>SI bonds_0.75_2029</v>
      </c>
      <c r="G98" s="4">
        <f>SUMIFS(Transactions_History!$G$6:$G$1355, Transactions_History!$C$6:$C$1355, "Acquire", Transactions_History!$I$6:$I$1355, Portfolio_History!$F98, Transactions_History!$H$6:$H$1355, "&lt;="&amp;YEAR(Portfolio_History!G$1))-
SUMIFS(Transactions_History!$G$6:$G$1355, Transactions_History!$C$6:$C$1355, "Redeem", Transactions_History!$I$6:$I$1355, Portfolio_History!$F98, Transactions_History!$H$6:$H$1355, "&lt;="&amp;YEAR(Portfolio_History!G$1))</f>
        <v>15410881</v>
      </c>
      <c r="H98" s="4">
        <f>SUMIFS(Transactions_History!$G$6:$G$1355, Transactions_History!$C$6:$C$1355, "Acquire", Transactions_History!$I$6:$I$1355, Portfolio_History!$F98, Transactions_History!$H$6:$H$1355, "&lt;="&amp;YEAR(Portfolio_History!H$1))-
SUMIFS(Transactions_History!$G$6:$G$1355, Transactions_History!$C$6:$C$1355, "Redeem", Transactions_History!$I$6:$I$1355, Portfolio_History!$F98, Transactions_History!$H$6:$H$1355, "&lt;="&amp;YEAR(Portfolio_History!H$1))</f>
        <v>15410881</v>
      </c>
      <c r="I98" s="4">
        <f>SUMIFS(Transactions_History!$G$6:$G$1355, Transactions_History!$C$6:$C$1355, "Acquire", Transactions_History!$I$6:$I$1355, Portfolio_History!$F98, Transactions_History!$H$6:$H$1355, "&lt;="&amp;YEAR(Portfolio_History!I$1))-
SUMIFS(Transactions_History!$G$6:$G$1355, Transactions_History!$C$6:$C$1355, "Redeem", Transactions_History!$I$6:$I$1355, Portfolio_History!$F98, Transactions_History!$H$6:$H$1355, "&lt;="&amp;YEAR(Portfolio_History!I$1))</f>
        <v>15410881</v>
      </c>
      <c r="J98" s="4">
        <f>SUMIFS(Transactions_History!$G$6:$G$1355, Transactions_History!$C$6:$C$1355, "Acquire", Transactions_History!$I$6:$I$1355, Portfolio_History!$F98, Transactions_History!$H$6:$H$1355, "&lt;="&amp;YEAR(Portfolio_History!J$1))-
SUMIFS(Transactions_History!$G$6:$G$1355, Transactions_History!$C$6:$C$1355, "Redeem", Transactions_History!$I$6:$I$1355, Portfolio_History!$F98, Transactions_History!$H$6:$H$1355, "&lt;="&amp;YEAR(Portfolio_History!J$1))</f>
        <v>0</v>
      </c>
      <c r="K98" s="4">
        <f>SUMIFS(Transactions_History!$G$6:$G$1355, Transactions_History!$C$6:$C$1355, "Acquire", Transactions_History!$I$6:$I$1355, Portfolio_History!$F98, Transactions_History!$H$6:$H$1355, "&lt;="&amp;YEAR(Portfolio_History!K$1))-
SUMIFS(Transactions_History!$G$6:$G$1355, Transactions_History!$C$6:$C$1355, "Redeem", Transactions_History!$I$6:$I$1355, Portfolio_History!$F98, Transactions_History!$H$6:$H$1355, "&lt;="&amp;YEAR(Portfolio_History!K$1))</f>
        <v>0</v>
      </c>
      <c r="L98" s="4">
        <f>SUMIFS(Transactions_History!$G$6:$G$1355, Transactions_History!$C$6:$C$1355, "Acquire", Transactions_History!$I$6:$I$1355, Portfolio_History!$F98, Transactions_History!$H$6:$H$1355, "&lt;="&amp;YEAR(Portfolio_History!L$1))-
SUMIFS(Transactions_History!$G$6:$G$1355, Transactions_History!$C$6:$C$1355, "Redeem", Transactions_History!$I$6:$I$1355, Portfolio_History!$F98, Transactions_History!$H$6:$H$1355, "&lt;="&amp;YEAR(Portfolio_History!L$1))</f>
        <v>0</v>
      </c>
      <c r="M98" s="4">
        <f>SUMIFS(Transactions_History!$G$6:$G$1355, Transactions_History!$C$6:$C$1355, "Acquire", Transactions_History!$I$6:$I$1355, Portfolio_History!$F98, Transactions_History!$H$6:$H$1355, "&lt;="&amp;YEAR(Portfolio_History!M$1))-
SUMIFS(Transactions_History!$G$6:$G$1355, Transactions_History!$C$6:$C$1355, "Redeem", Transactions_History!$I$6:$I$1355, Portfolio_History!$F98, Transactions_History!$H$6:$H$1355, "&lt;="&amp;YEAR(Portfolio_History!M$1))</f>
        <v>0</v>
      </c>
      <c r="N98" s="4">
        <f>SUMIFS(Transactions_History!$G$6:$G$1355, Transactions_History!$C$6:$C$1355, "Acquire", Transactions_History!$I$6:$I$1355, Portfolio_History!$F98, Transactions_History!$H$6:$H$1355, "&lt;="&amp;YEAR(Portfolio_History!N$1))-
SUMIFS(Transactions_History!$G$6:$G$1355, Transactions_History!$C$6:$C$1355, "Redeem", Transactions_History!$I$6:$I$1355, Portfolio_History!$F98, Transactions_History!$H$6:$H$1355, "&lt;="&amp;YEAR(Portfolio_History!N$1))</f>
        <v>0</v>
      </c>
      <c r="O98" s="4">
        <f>SUMIFS(Transactions_History!$G$6:$G$1355, Transactions_History!$C$6:$C$1355, "Acquire", Transactions_History!$I$6:$I$1355, Portfolio_History!$F98, Transactions_History!$H$6:$H$1355, "&lt;="&amp;YEAR(Portfolio_History!O$1))-
SUMIFS(Transactions_History!$G$6:$G$1355, Transactions_History!$C$6:$C$1355, "Redeem", Transactions_History!$I$6:$I$1355, Portfolio_History!$F98, Transactions_History!$H$6:$H$1355, "&lt;="&amp;YEAR(Portfolio_History!O$1))</f>
        <v>0</v>
      </c>
      <c r="P98" s="4">
        <f>SUMIFS(Transactions_History!$G$6:$G$1355, Transactions_History!$C$6:$C$1355, "Acquire", Transactions_History!$I$6:$I$1355, Portfolio_History!$F98, Transactions_History!$H$6:$H$1355, "&lt;="&amp;YEAR(Portfolio_History!P$1))-
SUMIFS(Transactions_History!$G$6:$G$1355, Transactions_History!$C$6:$C$1355, "Redeem", Transactions_History!$I$6:$I$1355, Portfolio_History!$F98, Transactions_History!$H$6:$H$1355, "&lt;="&amp;YEAR(Portfolio_History!P$1))</f>
        <v>0</v>
      </c>
      <c r="Q98" s="4">
        <f>SUMIFS(Transactions_History!$G$6:$G$1355, Transactions_History!$C$6:$C$1355, "Acquire", Transactions_History!$I$6:$I$1355, Portfolio_History!$F98, Transactions_History!$H$6:$H$1355, "&lt;="&amp;YEAR(Portfolio_History!Q$1))-
SUMIFS(Transactions_History!$G$6:$G$1355, Transactions_History!$C$6:$C$1355, "Redeem", Transactions_History!$I$6:$I$1355, Portfolio_History!$F98, Transactions_History!$H$6:$H$1355, "&lt;="&amp;YEAR(Portfolio_History!Q$1))</f>
        <v>0</v>
      </c>
      <c r="R98" s="4">
        <f>SUMIFS(Transactions_History!$G$6:$G$1355, Transactions_History!$C$6:$C$1355, "Acquire", Transactions_History!$I$6:$I$1355, Portfolio_History!$F98, Transactions_History!$H$6:$H$1355, "&lt;="&amp;YEAR(Portfolio_History!R$1))-
SUMIFS(Transactions_History!$G$6:$G$1355, Transactions_History!$C$6:$C$1355, "Redeem", Transactions_History!$I$6:$I$1355, Portfolio_History!$F98, Transactions_History!$H$6:$H$1355, "&lt;="&amp;YEAR(Portfolio_History!R$1))</f>
        <v>0</v>
      </c>
      <c r="S98" s="4">
        <f>SUMIFS(Transactions_History!$G$6:$G$1355, Transactions_History!$C$6:$C$1355, "Acquire", Transactions_History!$I$6:$I$1355, Portfolio_History!$F98, Transactions_History!$H$6:$H$1355, "&lt;="&amp;YEAR(Portfolio_History!S$1))-
SUMIFS(Transactions_History!$G$6:$G$1355, Transactions_History!$C$6:$C$1355, "Redeem", Transactions_History!$I$6:$I$1355, Portfolio_History!$F98, Transactions_History!$H$6:$H$1355, "&lt;="&amp;YEAR(Portfolio_History!S$1))</f>
        <v>0</v>
      </c>
      <c r="T98" s="4">
        <f>SUMIFS(Transactions_History!$G$6:$G$1355, Transactions_History!$C$6:$C$1355, "Acquire", Transactions_History!$I$6:$I$1355, Portfolio_History!$F98, Transactions_History!$H$6:$H$1355, "&lt;="&amp;YEAR(Portfolio_History!T$1))-
SUMIFS(Transactions_History!$G$6:$G$1355, Transactions_History!$C$6:$C$1355, "Redeem", Transactions_History!$I$6:$I$1355, Portfolio_History!$F98, Transactions_History!$H$6:$H$1355, "&lt;="&amp;YEAR(Portfolio_History!T$1))</f>
        <v>0</v>
      </c>
      <c r="U98" s="4">
        <f>SUMIFS(Transactions_History!$G$6:$G$1355, Transactions_History!$C$6:$C$1355, "Acquire", Transactions_History!$I$6:$I$1355, Portfolio_History!$F98, Transactions_History!$H$6:$H$1355, "&lt;="&amp;YEAR(Portfolio_History!U$1))-
SUMIFS(Transactions_History!$G$6:$G$1355, Transactions_History!$C$6:$C$1355, "Redeem", Transactions_History!$I$6:$I$1355, Portfolio_History!$F98, Transactions_History!$H$6:$H$1355, "&lt;="&amp;YEAR(Portfolio_History!U$1))</f>
        <v>0</v>
      </c>
      <c r="V98" s="4">
        <f>SUMIFS(Transactions_History!$G$6:$G$1355, Transactions_History!$C$6:$C$1355, "Acquire", Transactions_History!$I$6:$I$1355, Portfolio_History!$F98, Transactions_History!$H$6:$H$1355, "&lt;="&amp;YEAR(Portfolio_History!V$1))-
SUMIFS(Transactions_History!$G$6:$G$1355, Transactions_History!$C$6:$C$1355, "Redeem", Transactions_History!$I$6:$I$1355, Portfolio_History!$F98, Transactions_History!$H$6:$H$1355, "&lt;="&amp;YEAR(Portfolio_History!V$1))</f>
        <v>0</v>
      </c>
      <c r="W98" s="4">
        <f>SUMIFS(Transactions_History!$G$6:$G$1355, Transactions_History!$C$6:$C$1355, "Acquire", Transactions_History!$I$6:$I$1355, Portfolio_History!$F98, Transactions_History!$H$6:$H$1355, "&lt;="&amp;YEAR(Portfolio_History!W$1))-
SUMIFS(Transactions_History!$G$6:$G$1355, Transactions_History!$C$6:$C$1355, "Redeem", Transactions_History!$I$6:$I$1355, Portfolio_History!$F98, Transactions_History!$H$6:$H$1355, "&lt;="&amp;YEAR(Portfolio_History!W$1))</f>
        <v>0</v>
      </c>
      <c r="X98" s="4">
        <f>SUMIFS(Transactions_History!$G$6:$G$1355, Transactions_History!$C$6:$C$1355, "Acquire", Transactions_History!$I$6:$I$1355, Portfolio_History!$F98, Transactions_History!$H$6:$H$1355, "&lt;="&amp;YEAR(Portfolio_History!X$1))-
SUMIFS(Transactions_History!$G$6:$G$1355, Transactions_History!$C$6:$C$1355, "Redeem", Transactions_History!$I$6:$I$1355, Portfolio_History!$F98, Transactions_History!$H$6:$H$1355, "&lt;="&amp;YEAR(Portfolio_History!X$1))</f>
        <v>0</v>
      </c>
      <c r="Y98" s="4">
        <f>SUMIFS(Transactions_History!$G$6:$G$1355, Transactions_History!$C$6:$C$1355, "Acquire", Transactions_History!$I$6:$I$1355, Portfolio_History!$F98, Transactions_History!$H$6:$H$1355, "&lt;="&amp;YEAR(Portfolio_History!Y$1))-
SUMIFS(Transactions_History!$G$6:$G$1355, Transactions_History!$C$6:$C$1355, "Redeem", Transactions_History!$I$6:$I$1355, Portfolio_History!$F98, Transactions_History!$H$6:$H$1355, "&lt;="&amp;YEAR(Portfolio_History!Y$1))</f>
        <v>0</v>
      </c>
    </row>
    <row r="99" spans="1:25" x14ac:dyDescent="0.35">
      <c r="A99" s="172" t="s">
        <v>39</v>
      </c>
      <c r="B99" s="172">
        <v>0.75</v>
      </c>
      <c r="C99" s="172">
        <v>2030</v>
      </c>
      <c r="D99" s="173">
        <v>43983</v>
      </c>
      <c r="E99" s="63">
        <v>2020</v>
      </c>
      <c r="F99" s="170" t="str">
        <f t="shared" si="2"/>
        <v>SI bonds_0.75_2030</v>
      </c>
      <c r="G99" s="4">
        <f>SUMIFS(Transactions_History!$G$6:$G$1355, Transactions_History!$C$6:$C$1355, "Acquire", Transactions_History!$I$6:$I$1355, Portfolio_History!$F99, Transactions_History!$H$6:$H$1355, "&lt;="&amp;YEAR(Portfolio_History!G$1))-
SUMIFS(Transactions_History!$G$6:$G$1355, Transactions_History!$C$6:$C$1355, "Redeem", Transactions_History!$I$6:$I$1355, Portfolio_History!$F99, Transactions_History!$H$6:$H$1355, "&lt;="&amp;YEAR(Portfolio_History!G$1))</f>
        <v>15410880</v>
      </c>
      <c r="H99" s="4">
        <f>SUMIFS(Transactions_History!$G$6:$G$1355, Transactions_History!$C$6:$C$1355, "Acquire", Transactions_History!$I$6:$I$1355, Portfolio_History!$F99, Transactions_History!$H$6:$H$1355, "&lt;="&amp;YEAR(Portfolio_History!H$1))-
SUMIFS(Transactions_History!$G$6:$G$1355, Transactions_History!$C$6:$C$1355, "Redeem", Transactions_History!$I$6:$I$1355, Portfolio_History!$F99, Transactions_History!$H$6:$H$1355, "&lt;="&amp;YEAR(Portfolio_History!H$1))</f>
        <v>15410880</v>
      </c>
      <c r="I99" s="4">
        <f>SUMIFS(Transactions_History!$G$6:$G$1355, Transactions_History!$C$6:$C$1355, "Acquire", Transactions_History!$I$6:$I$1355, Portfolio_History!$F99, Transactions_History!$H$6:$H$1355, "&lt;="&amp;YEAR(Portfolio_History!I$1))-
SUMIFS(Transactions_History!$G$6:$G$1355, Transactions_History!$C$6:$C$1355, "Redeem", Transactions_History!$I$6:$I$1355, Portfolio_History!$F99, Transactions_History!$H$6:$H$1355, "&lt;="&amp;YEAR(Portfolio_History!I$1))</f>
        <v>15410880</v>
      </c>
      <c r="J99" s="4">
        <f>SUMIFS(Transactions_History!$G$6:$G$1355, Transactions_History!$C$6:$C$1355, "Acquire", Transactions_History!$I$6:$I$1355, Portfolio_History!$F99, Transactions_History!$H$6:$H$1355, "&lt;="&amp;YEAR(Portfolio_History!J$1))-
SUMIFS(Transactions_History!$G$6:$G$1355, Transactions_History!$C$6:$C$1355, "Redeem", Transactions_History!$I$6:$I$1355, Portfolio_History!$F99, Transactions_History!$H$6:$H$1355, "&lt;="&amp;YEAR(Portfolio_History!J$1))</f>
        <v>0</v>
      </c>
      <c r="K99" s="4">
        <f>SUMIFS(Transactions_History!$G$6:$G$1355, Transactions_History!$C$6:$C$1355, "Acquire", Transactions_History!$I$6:$I$1355, Portfolio_History!$F99, Transactions_History!$H$6:$H$1355, "&lt;="&amp;YEAR(Portfolio_History!K$1))-
SUMIFS(Transactions_History!$G$6:$G$1355, Transactions_History!$C$6:$C$1355, "Redeem", Transactions_History!$I$6:$I$1355, Portfolio_History!$F99, Transactions_History!$H$6:$H$1355, "&lt;="&amp;YEAR(Portfolio_History!K$1))</f>
        <v>0</v>
      </c>
      <c r="L99" s="4">
        <f>SUMIFS(Transactions_History!$G$6:$G$1355, Transactions_History!$C$6:$C$1355, "Acquire", Transactions_History!$I$6:$I$1355, Portfolio_History!$F99, Transactions_History!$H$6:$H$1355, "&lt;="&amp;YEAR(Portfolio_History!L$1))-
SUMIFS(Transactions_History!$G$6:$G$1355, Transactions_History!$C$6:$C$1355, "Redeem", Transactions_History!$I$6:$I$1355, Portfolio_History!$F99, Transactions_History!$H$6:$H$1355, "&lt;="&amp;YEAR(Portfolio_History!L$1))</f>
        <v>0</v>
      </c>
      <c r="M99" s="4">
        <f>SUMIFS(Transactions_History!$G$6:$G$1355, Transactions_History!$C$6:$C$1355, "Acquire", Transactions_History!$I$6:$I$1355, Portfolio_History!$F99, Transactions_History!$H$6:$H$1355, "&lt;="&amp;YEAR(Portfolio_History!M$1))-
SUMIFS(Transactions_History!$G$6:$G$1355, Transactions_History!$C$6:$C$1355, "Redeem", Transactions_History!$I$6:$I$1355, Portfolio_History!$F99, Transactions_History!$H$6:$H$1355, "&lt;="&amp;YEAR(Portfolio_History!M$1))</f>
        <v>0</v>
      </c>
      <c r="N99" s="4">
        <f>SUMIFS(Transactions_History!$G$6:$G$1355, Transactions_History!$C$6:$C$1355, "Acquire", Transactions_History!$I$6:$I$1355, Portfolio_History!$F99, Transactions_History!$H$6:$H$1355, "&lt;="&amp;YEAR(Portfolio_History!N$1))-
SUMIFS(Transactions_History!$G$6:$G$1355, Transactions_History!$C$6:$C$1355, "Redeem", Transactions_History!$I$6:$I$1355, Portfolio_History!$F99, Transactions_History!$H$6:$H$1355, "&lt;="&amp;YEAR(Portfolio_History!N$1))</f>
        <v>0</v>
      </c>
      <c r="O99" s="4">
        <f>SUMIFS(Transactions_History!$G$6:$G$1355, Transactions_History!$C$6:$C$1355, "Acquire", Transactions_History!$I$6:$I$1355, Portfolio_History!$F99, Transactions_History!$H$6:$H$1355, "&lt;="&amp;YEAR(Portfolio_History!O$1))-
SUMIFS(Transactions_History!$G$6:$G$1355, Transactions_History!$C$6:$C$1355, "Redeem", Transactions_History!$I$6:$I$1355, Portfolio_History!$F99, Transactions_History!$H$6:$H$1355, "&lt;="&amp;YEAR(Portfolio_History!O$1))</f>
        <v>0</v>
      </c>
      <c r="P99" s="4">
        <f>SUMIFS(Transactions_History!$G$6:$G$1355, Transactions_History!$C$6:$C$1355, "Acquire", Transactions_History!$I$6:$I$1355, Portfolio_History!$F99, Transactions_History!$H$6:$H$1355, "&lt;="&amp;YEAR(Portfolio_History!P$1))-
SUMIFS(Transactions_History!$G$6:$G$1355, Transactions_History!$C$6:$C$1355, "Redeem", Transactions_History!$I$6:$I$1355, Portfolio_History!$F99, Transactions_History!$H$6:$H$1355, "&lt;="&amp;YEAR(Portfolio_History!P$1))</f>
        <v>0</v>
      </c>
      <c r="Q99" s="4">
        <f>SUMIFS(Transactions_History!$G$6:$G$1355, Transactions_History!$C$6:$C$1355, "Acquire", Transactions_History!$I$6:$I$1355, Portfolio_History!$F99, Transactions_History!$H$6:$H$1355, "&lt;="&amp;YEAR(Portfolio_History!Q$1))-
SUMIFS(Transactions_History!$G$6:$G$1355, Transactions_History!$C$6:$C$1355, "Redeem", Transactions_History!$I$6:$I$1355, Portfolio_History!$F99, Transactions_History!$H$6:$H$1355, "&lt;="&amp;YEAR(Portfolio_History!Q$1))</f>
        <v>0</v>
      </c>
      <c r="R99" s="4">
        <f>SUMIFS(Transactions_History!$G$6:$G$1355, Transactions_History!$C$6:$C$1355, "Acquire", Transactions_History!$I$6:$I$1355, Portfolio_History!$F99, Transactions_History!$H$6:$H$1355, "&lt;="&amp;YEAR(Portfolio_History!R$1))-
SUMIFS(Transactions_History!$G$6:$G$1355, Transactions_History!$C$6:$C$1355, "Redeem", Transactions_History!$I$6:$I$1355, Portfolio_History!$F99, Transactions_History!$H$6:$H$1355, "&lt;="&amp;YEAR(Portfolio_History!R$1))</f>
        <v>0</v>
      </c>
      <c r="S99" s="4">
        <f>SUMIFS(Transactions_History!$G$6:$G$1355, Transactions_History!$C$6:$C$1355, "Acquire", Transactions_History!$I$6:$I$1355, Portfolio_History!$F99, Transactions_History!$H$6:$H$1355, "&lt;="&amp;YEAR(Portfolio_History!S$1))-
SUMIFS(Transactions_History!$G$6:$G$1355, Transactions_History!$C$6:$C$1355, "Redeem", Transactions_History!$I$6:$I$1355, Portfolio_History!$F99, Transactions_History!$H$6:$H$1355, "&lt;="&amp;YEAR(Portfolio_History!S$1))</f>
        <v>0</v>
      </c>
      <c r="T99" s="4">
        <f>SUMIFS(Transactions_History!$G$6:$G$1355, Transactions_History!$C$6:$C$1355, "Acquire", Transactions_History!$I$6:$I$1355, Portfolio_History!$F99, Transactions_History!$H$6:$H$1355, "&lt;="&amp;YEAR(Portfolio_History!T$1))-
SUMIFS(Transactions_History!$G$6:$G$1355, Transactions_History!$C$6:$C$1355, "Redeem", Transactions_History!$I$6:$I$1355, Portfolio_History!$F99, Transactions_History!$H$6:$H$1355, "&lt;="&amp;YEAR(Portfolio_History!T$1))</f>
        <v>0</v>
      </c>
      <c r="U99" s="4">
        <f>SUMIFS(Transactions_History!$G$6:$G$1355, Transactions_History!$C$6:$C$1355, "Acquire", Transactions_History!$I$6:$I$1355, Portfolio_History!$F99, Transactions_History!$H$6:$H$1355, "&lt;="&amp;YEAR(Portfolio_History!U$1))-
SUMIFS(Transactions_History!$G$6:$G$1355, Transactions_History!$C$6:$C$1355, "Redeem", Transactions_History!$I$6:$I$1355, Portfolio_History!$F99, Transactions_History!$H$6:$H$1355, "&lt;="&amp;YEAR(Portfolio_History!U$1))</f>
        <v>0</v>
      </c>
      <c r="V99" s="4">
        <f>SUMIFS(Transactions_History!$G$6:$G$1355, Transactions_History!$C$6:$C$1355, "Acquire", Transactions_History!$I$6:$I$1355, Portfolio_History!$F99, Transactions_History!$H$6:$H$1355, "&lt;="&amp;YEAR(Portfolio_History!V$1))-
SUMIFS(Transactions_History!$G$6:$G$1355, Transactions_History!$C$6:$C$1355, "Redeem", Transactions_History!$I$6:$I$1355, Portfolio_History!$F99, Transactions_History!$H$6:$H$1355, "&lt;="&amp;YEAR(Portfolio_History!V$1))</f>
        <v>0</v>
      </c>
      <c r="W99" s="4">
        <f>SUMIFS(Transactions_History!$G$6:$G$1355, Transactions_History!$C$6:$C$1355, "Acquire", Transactions_History!$I$6:$I$1355, Portfolio_History!$F99, Transactions_History!$H$6:$H$1355, "&lt;="&amp;YEAR(Portfolio_History!W$1))-
SUMIFS(Transactions_History!$G$6:$G$1355, Transactions_History!$C$6:$C$1355, "Redeem", Transactions_History!$I$6:$I$1355, Portfolio_History!$F99, Transactions_History!$H$6:$H$1355, "&lt;="&amp;YEAR(Portfolio_History!W$1))</f>
        <v>0</v>
      </c>
      <c r="X99" s="4">
        <f>SUMIFS(Transactions_History!$G$6:$G$1355, Transactions_History!$C$6:$C$1355, "Acquire", Transactions_History!$I$6:$I$1355, Portfolio_History!$F99, Transactions_History!$H$6:$H$1355, "&lt;="&amp;YEAR(Portfolio_History!X$1))-
SUMIFS(Transactions_History!$G$6:$G$1355, Transactions_History!$C$6:$C$1355, "Redeem", Transactions_History!$I$6:$I$1355, Portfolio_History!$F99, Transactions_History!$H$6:$H$1355, "&lt;="&amp;YEAR(Portfolio_History!X$1))</f>
        <v>0</v>
      </c>
      <c r="Y99" s="4">
        <f>SUMIFS(Transactions_History!$G$6:$G$1355, Transactions_History!$C$6:$C$1355, "Acquire", Transactions_History!$I$6:$I$1355, Portfolio_History!$F99, Transactions_History!$H$6:$H$1355, "&lt;="&amp;YEAR(Portfolio_History!Y$1))-
SUMIFS(Transactions_History!$G$6:$G$1355, Transactions_History!$C$6:$C$1355, "Redeem", Transactions_History!$I$6:$I$1355, Portfolio_History!$F99, Transactions_History!$H$6:$H$1355, "&lt;="&amp;YEAR(Portfolio_History!Y$1))</f>
        <v>0</v>
      </c>
    </row>
    <row r="100" spans="1:25" x14ac:dyDescent="0.35">
      <c r="A100" s="172" t="s">
        <v>39</v>
      </c>
      <c r="B100" s="172">
        <v>0.75</v>
      </c>
      <c r="C100" s="172">
        <v>2031</v>
      </c>
      <c r="D100" s="173">
        <v>43983</v>
      </c>
      <c r="E100" s="63">
        <v>2020</v>
      </c>
      <c r="F100" s="170" t="str">
        <f t="shared" si="2"/>
        <v>SI bonds_0.75_2031</v>
      </c>
      <c r="G100" s="4">
        <f>SUMIFS(Transactions_History!$G$6:$G$1355, Transactions_History!$C$6:$C$1355, "Acquire", Transactions_History!$I$6:$I$1355, Portfolio_History!$F100, Transactions_History!$H$6:$H$1355, "&lt;="&amp;YEAR(Portfolio_History!G$1))-
SUMIFS(Transactions_History!$G$6:$G$1355, Transactions_History!$C$6:$C$1355, "Redeem", Transactions_History!$I$6:$I$1355, Portfolio_History!$F100, Transactions_History!$H$6:$H$1355, "&lt;="&amp;YEAR(Portfolio_History!G$1))</f>
        <v>15410880</v>
      </c>
      <c r="H100" s="4">
        <f>SUMIFS(Transactions_History!$G$6:$G$1355, Transactions_History!$C$6:$C$1355, "Acquire", Transactions_History!$I$6:$I$1355, Portfolio_History!$F100, Transactions_History!$H$6:$H$1355, "&lt;="&amp;YEAR(Portfolio_History!H$1))-
SUMIFS(Transactions_History!$G$6:$G$1355, Transactions_History!$C$6:$C$1355, "Redeem", Transactions_History!$I$6:$I$1355, Portfolio_History!$F100, Transactions_History!$H$6:$H$1355, "&lt;="&amp;YEAR(Portfolio_History!H$1))</f>
        <v>15410880</v>
      </c>
      <c r="I100" s="4">
        <f>SUMIFS(Transactions_History!$G$6:$G$1355, Transactions_History!$C$6:$C$1355, "Acquire", Transactions_History!$I$6:$I$1355, Portfolio_History!$F100, Transactions_History!$H$6:$H$1355, "&lt;="&amp;YEAR(Portfolio_History!I$1))-
SUMIFS(Transactions_History!$G$6:$G$1355, Transactions_History!$C$6:$C$1355, "Redeem", Transactions_History!$I$6:$I$1355, Portfolio_History!$F100, Transactions_History!$H$6:$H$1355, "&lt;="&amp;YEAR(Portfolio_History!I$1))</f>
        <v>15410880</v>
      </c>
      <c r="J100" s="4">
        <f>SUMIFS(Transactions_History!$G$6:$G$1355, Transactions_History!$C$6:$C$1355, "Acquire", Transactions_History!$I$6:$I$1355, Portfolio_History!$F100, Transactions_History!$H$6:$H$1355, "&lt;="&amp;YEAR(Portfolio_History!J$1))-
SUMIFS(Transactions_History!$G$6:$G$1355, Transactions_History!$C$6:$C$1355, "Redeem", Transactions_History!$I$6:$I$1355, Portfolio_History!$F100, Transactions_History!$H$6:$H$1355, "&lt;="&amp;YEAR(Portfolio_History!J$1))</f>
        <v>0</v>
      </c>
      <c r="K100" s="4">
        <f>SUMIFS(Transactions_History!$G$6:$G$1355, Transactions_History!$C$6:$C$1355, "Acquire", Transactions_History!$I$6:$I$1355, Portfolio_History!$F100, Transactions_History!$H$6:$H$1355, "&lt;="&amp;YEAR(Portfolio_History!K$1))-
SUMIFS(Transactions_History!$G$6:$G$1355, Transactions_History!$C$6:$C$1355, "Redeem", Transactions_History!$I$6:$I$1355, Portfolio_History!$F100, Transactions_History!$H$6:$H$1355, "&lt;="&amp;YEAR(Portfolio_History!K$1))</f>
        <v>0</v>
      </c>
      <c r="L100" s="4">
        <f>SUMIFS(Transactions_History!$G$6:$G$1355, Transactions_History!$C$6:$C$1355, "Acquire", Transactions_History!$I$6:$I$1355, Portfolio_History!$F100, Transactions_History!$H$6:$H$1355, "&lt;="&amp;YEAR(Portfolio_History!L$1))-
SUMIFS(Transactions_History!$G$6:$G$1355, Transactions_History!$C$6:$C$1355, "Redeem", Transactions_History!$I$6:$I$1355, Portfolio_History!$F100, Transactions_History!$H$6:$H$1355, "&lt;="&amp;YEAR(Portfolio_History!L$1))</f>
        <v>0</v>
      </c>
      <c r="M100" s="4">
        <f>SUMIFS(Transactions_History!$G$6:$G$1355, Transactions_History!$C$6:$C$1355, "Acquire", Transactions_History!$I$6:$I$1355, Portfolio_History!$F100, Transactions_History!$H$6:$H$1355, "&lt;="&amp;YEAR(Portfolio_History!M$1))-
SUMIFS(Transactions_History!$G$6:$G$1355, Transactions_History!$C$6:$C$1355, "Redeem", Transactions_History!$I$6:$I$1355, Portfolio_History!$F100, Transactions_History!$H$6:$H$1355, "&lt;="&amp;YEAR(Portfolio_History!M$1))</f>
        <v>0</v>
      </c>
      <c r="N100" s="4">
        <f>SUMIFS(Transactions_History!$G$6:$G$1355, Transactions_History!$C$6:$C$1355, "Acquire", Transactions_History!$I$6:$I$1355, Portfolio_History!$F100, Transactions_History!$H$6:$H$1355, "&lt;="&amp;YEAR(Portfolio_History!N$1))-
SUMIFS(Transactions_History!$G$6:$G$1355, Transactions_History!$C$6:$C$1355, "Redeem", Transactions_History!$I$6:$I$1355, Portfolio_History!$F100, Transactions_History!$H$6:$H$1355, "&lt;="&amp;YEAR(Portfolio_History!N$1))</f>
        <v>0</v>
      </c>
      <c r="O100" s="4">
        <f>SUMIFS(Transactions_History!$G$6:$G$1355, Transactions_History!$C$6:$C$1355, "Acquire", Transactions_History!$I$6:$I$1355, Portfolio_History!$F100, Transactions_History!$H$6:$H$1355, "&lt;="&amp;YEAR(Portfolio_History!O$1))-
SUMIFS(Transactions_History!$G$6:$G$1355, Transactions_History!$C$6:$C$1355, "Redeem", Transactions_History!$I$6:$I$1355, Portfolio_History!$F100, Transactions_History!$H$6:$H$1355, "&lt;="&amp;YEAR(Portfolio_History!O$1))</f>
        <v>0</v>
      </c>
      <c r="P100" s="4">
        <f>SUMIFS(Transactions_History!$G$6:$G$1355, Transactions_History!$C$6:$C$1355, "Acquire", Transactions_History!$I$6:$I$1355, Portfolio_History!$F100, Transactions_History!$H$6:$H$1355, "&lt;="&amp;YEAR(Portfolio_History!P$1))-
SUMIFS(Transactions_History!$G$6:$G$1355, Transactions_History!$C$6:$C$1355, "Redeem", Transactions_History!$I$6:$I$1355, Portfolio_History!$F100, Transactions_History!$H$6:$H$1355, "&lt;="&amp;YEAR(Portfolio_History!P$1))</f>
        <v>0</v>
      </c>
      <c r="Q100" s="4">
        <f>SUMIFS(Transactions_History!$G$6:$G$1355, Transactions_History!$C$6:$C$1355, "Acquire", Transactions_History!$I$6:$I$1355, Portfolio_History!$F100, Transactions_History!$H$6:$H$1355, "&lt;="&amp;YEAR(Portfolio_History!Q$1))-
SUMIFS(Transactions_History!$G$6:$G$1355, Transactions_History!$C$6:$C$1355, "Redeem", Transactions_History!$I$6:$I$1355, Portfolio_History!$F100, Transactions_History!$H$6:$H$1355, "&lt;="&amp;YEAR(Portfolio_History!Q$1))</f>
        <v>0</v>
      </c>
      <c r="R100" s="4">
        <f>SUMIFS(Transactions_History!$G$6:$G$1355, Transactions_History!$C$6:$C$1355, "Acquire", Transactions_History!$I$6:$I$1355, Portfolio_History!$F100, Transactions_History!$H$6:$H$1355, "&lt;="&amp;YEAR(Portfolio_History!R$1))-
SUMIFS(Transactions_History!$G$6:$G$1355, Transactions_History!$C$6:$C$1355, "Redeem", Transactions_History!$I$6:$I$1355, Portfolio_History!$F100, Transactions_History!$H$6:$H$1355, "&lt;="&amp;YEAR(Portfolio_History!R$1))</f>
        <v>0</v>
      </c>
      <c r="S100" s="4">
        <f>SUMIFS(Transactions_History!$G$6:$G$1355, Transactions_History!$C$6:$C$1355, "Acquire", Transactions_History!$I$6:$I$1355, Portfolio_History!$F100, Transactions_History!$H$6:$H$1355, "&lt;="&amp;YEAR(Portfolio_History!S$1))-
SUMIFS(Transactions_History!$G$6:$G$1355, Transactions_History!$C$6:$C$1355, "Redeem", Transactions_History!$I$6:$I$1355, Portfolio_History!$F100, Transactions_History!$H$6:$H$1355, "&lt;="&amp;YEAR(Portfolio_History!S$1))</f>
        <v>0</v>
      </c>
      <c r="T100" s="4">
        <f>SUMIFS(Transactions_History!$G$6:$G$1355, Transactions_History!$C$6:$C$1355, "Acquire", Transactions_History!$I$6:$I$1355, Portfolio_History!$F100, Transactions_History!$H$6:$H$1355, "&lt;="&amp;YEAR(Portfolio_History!T$1))-
SUMIFS(Transactions_History!$G$6:$G$1355, Transactions_History!$C$6:$C$1355, "Redeem", Transactions_History!$I$6:$I$1355, Portfolio_History!$F100, Transactions_History!$H$6:$H$1355, "&lt;="&amp;YEAR(Portfolio_History!T$1))</f>
        <v>0</v>
      </c>
      <c r="U100" s="4">
        <f>SUMIFS(Transactions_History!$G$6:$G$1355, Transactions_History!$C$6:$C$1355, "Acquire", Transactions_History!$I$6:$I$1355, Portfolio_History!$F100, Transactions_History!$H$6:$H$1355, "&lt;="&amp;YEAR(Portfolio_History!U$1))-
SUMIFS(Transactions_History!$G$6:$G$1355, Transactions_History!$C$6:$C$1355, "Redeem", Transactions_History!$I$6:$I$1355, Portfolio_History!$F100, Transactions_History!$H$6:$H$1355, "&lt;="&amp;YEAR(Portfolio_History!U$1))</f>
        <v>0</v>
      </c>
      <c r="V100" s="4">
        <f>SUMIFS(Transactions_History!$G$6:$G$1355, Transactions_History!$C$6:$C$1355, "Acquire", Transactions_History!$I$6:$I$1355, Portfolio_History!$F100, Transactions_History!$H$6:$H$1355, "&lt;="&amp;YEAR(Portfolio_History!V$1))-
SUMIFS(Transactions_History!$G$6:$G$1355, Transactions_History!$C$6:$C$1355, "Redeem", Transactions_History!$I$6:$I$1355, Portfolio_History!$F100, Transactions_History!$H$6:$H$1355, "&lt;="&amp;YEAR(Portfolio_History!V$1))</f>
        <v>0</v>
      </c>
      <c r="W100" s="4">
        <f>SUMIFS(Transactions_History!$G$6:$G$1355, Transactions_History!$C$6:$C$1355, "Acquire", Transactions_History!$I$6:$I$1355, Portfolio_History!$F100, Transactions_History!$H$6:$H$1355, "&lt;="&amp;YEAR(Portfolio_History!W$1))-
SUMIFS(Transactions_History!$G$6:$G$1355, Transactions_History!$C$6:$C$1355, "Redeem", Transactions_History!$I$6:$I$1355, Portfolio_History!$F100, Transactions_History!$H$6:$H$1355, "&lt;="&amp;YEAR(Portfolio_History!W$1))</f>
        <v>0</v>
      </c>
      <c r="X100" s="4">
        <f>SUMIFS(Transactions_History!$G$6:$G$1355, Transactions_History!$C$6:$C$1355, "Acquire", Transactions_History!$I$6:$I$1355, Portfolio_History!$F100, Transactions_History!$H$6:$H$1355, "&lt;="&amp;YEAR(Portfolio_History!X$1))-
SUMIFS(Transactions_History!$G$6:$G$1355, Transactions_History!$C$6:$C$1355, "Redeem", Transactions_History!$I$6:$I$1355, Portfolio_History!$F100, Transactions_History!$H$6:$H$1355, "&lt;="&amp;YEAR(Portfolio_History!X$1))</f>
        <v>0</v>
      </c>
      <c r="Y100" s="4">
        <f>SUMIFS(Transactions_History!$G$6:$G$1355, Transactions_History!$C$6:$C$1355, "Acquire", Transactions_History!$I$6:$I$1355, Portfolio_History!$F100, Transactions_History!$H$6:$H$1355, "&lt;="&amp;YEAR(Portfolio_History!Y$1))-
SUMIFS(Transactions_History!$G$6:$G$1355, Transactions_History!$C$6:$C$1355, "Redeem", Transactions_History!$I$6:$I$1355, Portfolio_History!$F100, Transactions_History!$H$6:$H$1355, "&lt;="&amp;YEAR(Portfolio_History!Y$1))</f>
        <v>0</v>
      </c>
    </row>
    <row r="101" spans="1:25" x14ac:dyDescent="0.35">
      <c r="A101" s="172" t="s">
        <v>39</v>
      </c>
      <c r="B101" s="172">
        <v>0.75</v>
      </c>
      <c r="C101" s="172">
        <v>2032</v>
      </c>
      <c r="D101" s="173">
        <v>43983</v>
      </c>
      <c r="E101" s="63">
        <v>2020</v>
      </c>
      <c r="F101" s="170" t="str">
        <f t="shared" si="2"/>
        <v>SI bonds_0.75_2032</v>
      </c>
      <c r="G101" s="4">
        <f>SUMIFS(Transactions_History!$G$6:$G$1355, Transactions_History!$C$6:$C$1355, "Acquire", Transactions_History!$I$6:$I$1355, Portfolio_History!$F101, Transactions_History!$H$6:$H$1355, "&lt;="&amp;YEAR(Portfolio_History!G$1))-
SUMIFS(Transactions_History!$G$6:$G$1355, Transactions_History!$C$6:$C$1355, "Redeem", Transactions_History!$I$6:$I$1355, Portfolio_History!$F101, Transactions_History!$H$6:$H$1355, "&lt;="&amp;YEAR(Portfolio_History!G$1))</f>
        <v>15410880</v>
      </c>
      <c r="H101" s="4">
        <f>SUMIFS(Transactions_History!$G$6:$G$1355, Transactions_History!$C$6:$C$1355, "Acquire", Transactions_History!$I$6:$I$1355, Portfolio_History!$F101, Transactions_History!$H$6:$H$1355, "&lt;="&amp;YEAR(Portfolio_History!H$1))-
SUMIFS(Transactions_History!$G$6:$G$1355, Transactions_History!$C$6:$C$1355, "Redeem", Transactions_History!$I$6:$I$1355, Portfolio_History!$F101, Transactions_History!$H$6:$H$1355, "&lt;="&amp;YEAR(Portfolio_History!H$1))</f>
        <v>15410880</v>
      </c>
      <c r="I101" s="4">
        <f>SUMIFS(Transactions_History!$G$6:$G$1355, Transactions_History!$C$6:$C$1355, "Acquire", Transactions_History!$I$6:$I$1355, Portfolio_History!$F101, Transactions_History!$H$6:$H$1355, "&lt;="&amp;YEAR(Portfolio_History!I$1))-
SUMIFS(Transactions_History!$G$6:$G$1355, Transactions_History!$C$6:$C$1355, "Redeem", Transactions_History!$I$6:$I$1355, Portfolio_History!$F101, Transactions_History!$H$6:$H$1355, "&lt;="&amp;YEAR(Portfolio_History!I$1))</f>
        <v>15410880</v>
      </c>
      <c r="J101" s="4">
        <f>SUMIFS(Transactions_History!$G$6:$G$1355, Transactions_History!$C$6:$C$1355, "Acquire", Transactions_History!$I$6:$I$1355, Portfolio_History!$F101, Transactions_History!$H$6:$H$1355, "&lt;="&amp;YEAR(Portfolio_History!J$1))-
SUMIFS(Transactions_History!$G$6:$G$1355, Transactions_History!$C$6:$C$1355, "Redeem", Transactions_History!$I$6:$I$1355, Portfolio_History!$F101, Transactions_History!$H$6:$H$1355, "&lt;="&amp;YEAR(Portfolio_History!J$1))</f>
        <v>0</v>
      </c>
      <c r="K101" s="4">
        <f>SUMIFS(Transactions_History!$G$6:$G$1355, Transactions_History!$C$6:$C$1355, "Acquire", Transactions_History!$I$6:$I$1355, Portfolio_History!$F101, Transactions_History!$H$6:$H$1355, "&lt;="&amp;YEAR(Portfolio_History!K$1))-
SUMIFS(Transactions_History!$G$6:$G$1355, Transactions_History!$C$6:$C$1355, "Redeem", Transactions_History!$I$6:$I$1355, Portfolio_History!$F101, Transactions_History!$H$6:$H$1355, "&lt;="&amp;YEAR(Portfolio_History!K$1))</f>
        <v>0</v>
      </c>
      <c r="L101" s="4">
        <f>SUMIFS(Transactions_History!$G$6:$G$1355, Transactions_History!$C$6:$C$1355, "Acquire", Transactions_History!$I$6:$I$1355, Portfolio_History!$F101, Transactions_History!$H$6:$H$1355, "&lt;="&amp;YEAR(Portfolio_History!L$1))-
SUMIFS(Transactions_History!$G$6:$G$1355, Transactions_History!$C$6:$C$1355, "Redeem", Transactions_History!$I$6:$I$1355, Portfolio_History!$F101, Transactions_History!$H$6:$H$1355, "&lt;="&amp;YEAR(Portfolio_History!L$1))</f>
        <v>0</v>
      </c>
      <c r="M101" s="4">
        <f>SUMIFS(Transactions_History!$G$6:$G$1355, Transactions_History!$C$6:$C$1355, "Acquire", Transactions_History!$I$6:$I$1355, Portfolio_History!$F101, Transactions_History!$H$6:$H$1355, "&lt;="&amp;YEAR(Portfolio_History!M$1))-
SUMIFS(Transactions_History!$G$6:$G$1355, Transactions_History!$C$6:$C$1355, "Redeem", Transactions_History!$I$6:$I$1355, Portfolio_History!$F101, Transactions_History!$H$6:$H$1355, "&lt;="&amp;YEAR(Portfolio_History!M$1))</f>
        <v>0</v>
      </c>
      <c r="N101" s="4">
        <f>SUMIFS(Transactions_History!$G$6:$G$1355, Transactions_History!$C$6:$C$1355, "Acquire", Transactions_History!$I$6:$I$1355, Portfolio_History!$F101, Transactions_History!$H$6:$H$1355, "&lt;="&amp;YEAR(Portfolio_History!N$1))-
SUMIFS(Transactions_History!$G$6:$G$1355, Transactions_History!$C$6:$C$1355, "Redeem", Transactions_History!$I$6:$I$1355, Portfolio_History!$F101, Transactions_History!$H$6:$H$1355, "&lt;="&amp;YEAR(Portfolio_History!N$1))</f>
        <v>0</v>
      </c>
      <c r="O101" s="4">
        <f>SUMIFS(Transactions_History!$G$6:$G$1355, Transactions_History!$C$6:$C$1355, "Acquire", Transactions_History!$I$6:$I$1355, Portfolio_History!$F101, Transactions_History!$H$6:$H$1355, "&lt;="&amp;YEAR(Portfolio_History!O$1))-
SUMIFS(Transactions_History!$G$6:$G$1355, Transactions_History!$C$6:$C$1355, "Redeem", Transactions_History!$I$6:$I$1355, Portfolio_History!$F101, Transactions_History!$H$6:$H$1355, "&lt;="&amp;YEAR(Portfolio_History!O$1))</f>
        <v>0</v>
      </c>
      <c r="P101" s="4">
        <f>SUMIFS(Transactions_History!$G$6:$G$1355, Transactions_History!$C$6:$C$1355, "Acquire", Transactions_History!$I$6:$I$1355, Portfolio_History!$F101, Transactions_History!$H$6:$H$1355, "&lt;="&amp;YEAR(Portfolio_History!P$1))-
SUMIFS(Transactions_History!$G$6:$G$1355, Transactions_History!$C$6:$C$1355, "Redeem", Transactions_History!$I$6:$I$1355, Portfolio_History!$F101, Transactions_History!$H$6:$H$1355, "&lt;="&amp;YEAR(Portfolio_History!P$1))</f>
        <v>0</v>
      </c>
      <c r="Q101" s="4">
        <f>SUMIFS(Transactions_History!$G$6:$G$1355, Transactions_History!$C$6:$C$1355, "Acquire", Transactions_History!$I$6:$I$1355, Portfolio_History!$F101, Transactions_History!$H$6:$H$1355, "&lt;="&amp;YEAR(Portfolio_History!Q$1))-
SUMIFS(Transactions_History!$G$6:$G$1355, Transactions_History!$C$6:$C$1355, "Redeem", Transactions_History!$I$6:$I$1355, Portfolio_History!$F101, Transactions_History!$H$6:$H$1355, "&lt;="&amp;YEAR(Portfolio_History!Q$1))</f>
        <v>0</v>
      </c>
      <c r="R101" s="4">
        <f>SUMIFS(Transactions_History!$G$6:$G$1355, Transactions_History!$C$6:$C$1355, "Acquire", Transactions_History!$I$6:$I$1355, Portfolio_History!$F101, Transactions_History!$H$6:$H$1355, "&lt;="&amp;YEAR(Portfolio_History!R$1))-
SUMIFS(Transactions_History!$G$6:$G$1355, Transactions_History!$C$6:$C$1355, "Redeem", Transactions_History!$I$6:$I$1355, Portfolio_History!$F101, Transactions_History!$H$6:$H$1355, "&lt;="&amp;YEAR(Portfolio_History!R$1))</f>
        <v>0</v>
      </c>
      <c r="S101" s="4">
        <f>SUMIFS(Transactions_History!$G$6:$G$1355, Transactions_History!$C$6:$C$1355, "Acquire", Transactions_History!$I$6:$I$1355, Portfolio_History!$F101, Transactions_History!$H$6:$H$1355, "&lt;="&amp;YEAR(Portfolio_History!S$1))-
SUMIFS(Transactions_History!$G$6:$G$1355, Transactions_History!$C$6:$C$1355, "Redeem", Transactions_History!$I$6:$I$1355, Portfolio_History!$F101, Transactions_History!$H$6:$H$1355, "&lt;="&amp;YEAR(Portfolio_History!S$1))</f>
        <v>0</v>
      </c>
      <c r="T101" s="4">
        <f>SUMIFS(Transactions_History!$G$6:$G$1355, Transactions_History!$C$6:$C$1355, "Acquire", Transactions_History!$I$6:$I$1355, Portfolio_History!$F101, Transactions_History!$H$6:$H$1355, "&lt;="&amp;YEAR(Portfolio_History!T$1))-
SUMIFS(Transactions_History!$G$6:$G$1355, Transactions_History!$C$6:$C$1355, "Redeem", Transactions_History!$I$6:$I$1355, Portfolio_History!$F101, Transactions_History!$H$6:$H$1355, "&lt;="&amp;YEAR(Portfolio_History!T$1))</f>
        <v>0</v>
      </c>
      <c r="U101" s="4">
        <f>SUMIFS(Transactions_History!$G$6:$G$1355, Transactions_History!$C$6:$C$1355, "Acquire", Transactions_History!$I$6:$I$1355, Portfolio_History!$F101, Transactions_History!$H$6:$H$1355, "&lt;="&amp;YEAR(Portfolio_History!U$1))-
SUMIFS(Transactions_History!$G$6:$G$1355, Transactions_History!$C$6:$C$1355, "Redeem", Transactions_History!$I$6:$I$1355, Portfolio_History!$F101, Transactions_History!$H$6:$H$1355, "&lt;="&amp;YEAR(Portfolio_History!U$1))</f>
        <v>0</v>
      </c>
      <c r="V101" s="4">
        <f>SUMIFS(Transactions_History!$G$6:$G$1355, Transactions_History!$C$6:$C$1355, "Acquire", Transactions_History!$I$6:$I$1355, Portfolio_History!$F101, Transactions_History!$H$6:$H$1355, "&lt;="&amp;YEAR(Portfolio_History!V$1))-
SUMIFS(Transactions_History!$G$6:$G$1355, Transactions_History!$C$6:$C$1355, "Redeem", Transactions_History!$I$6:$I$1355, Portfolio_History!$F101, Transactions_History!$H$6:$H$1355, "&lt;="&amp;YEAR(Portfolio_History!V$1))</f>
        <v>0</v>
      </c>
      <c r="W101" s="4">
        <f>SUMIFS(Transactions_History!$G$6:$G$1355, Transactions_History!$C$6:$C$1355, "Acquire", Transactions_History!$I$6:$I$1355, Portfolio_History!$F101, Transactions_History!$H$6:$H$1355, "&lt;="&amp;YEAR(Portfolio_History!W$1))-
SUMIFS(Transactions_History!$G$6:$G$1355, Transactions_History!$C$6:$C$1355, "Redeem", Transactions_History!$I$6:$I$1355, Portfolio_History!$F101, Transactions_History!$H$6:$H$1355, "&lt;="&amp;YEAR(Portfolio_History!W$1))</f>
        <v>0</v>
      </c>
      <c r="X101" s="4">
        <f>SUMIFS(Transactions_History!$G$6:$G$1355, Transactions_History!$C$6:$C$1355, "Acquire", Transactions_History!$I$6:$I$1355, Portfolio_History!$F101, Transactions_History!$H$6:$H$1355, "&lt;="&amp;YEAR(Portfolio_History!X$1))-
SUMIFS(Transactions_History!$G$6:$G$1355, Transactions_History!$C$6:$C$1355, "Redeem", Transactions_History!$I$6:$I$1355, Portfolio_History!$F101, Transactions_History!$H$6:$H$1355, "&lt;="&amp;YEAR(Portfolio_History!X$1))</f>
        <v>0</v>
      </c>
      <c r="Y101" s="4">
        <f>SUMIFS(Transactions_History!$G$6:$G$1355, Transactions_History!$C$6:$C$1355, "Acquire", Transactions_History!$I$6:$I$1355, Portfolio_History!$F101, Transactions_History!$H$6:$H$1355, "&lt;="&amp;YEAR(Portfolio_History!Y$1))-
SUMIFS(Transactions_History!$G$6:$G$1355, Transactions_History!$C$6:$C$1355, "Redeem", Transactions_History!$I$6:$I$1355, Portfolio_History!$F101, Transactions_History!$H$6:$H$1355, "&lt;="&amp;YEAR(Portfolio_History!Y$1))</f>
        <v>0</v>
      </c>
    </row>
    <row r="102" spans="1:25" x14ac:dyDescent="0.35">
      <c r="A102" s="172" t="s">
        <v>39</v>
      </c>
      <c r="B102" s="172">
        <v>0.75</v>
      </c>
      <c r="C102" s="172">
        <v>2033</v>
      </c>
      <c r="D102" s="173">
        <v>43983</v>
      </c>
      <c r="E102" s="63">
        <v>2020</v>
      </c>
      <c r="F102" s="170" t="str">
        <f t="shared" si="2"/>
        <v>SI bonds_0.75_2033</v>
      </c>
      <c r="G102" s="4">
        <f>SUMIFS(Transactions_History!$G$6:$G$1355, Transactions_History!$C$6:$C$1355, "Acquire", Transactions_History!$I$6:$I$1355, Portfolio_History!$F102, Transactions_History!$H$6:$H$1355, "&lt;="&amp;YEAR(Portfolio_History!G$1))-
SUMIFS(Transactions_History!$G$6:$G$1355, Transactions_History!$C$6:$C$1355, "Redeem", Transactions_History!$I$6:$I$1355, Portfolio_History!$F102, Transactions_History!$H$6:$H$1355, "&lt;="&amp;YEAR(Portfolio_History!G$1))</f>
        <v>15410880</v>
      </c>
      <c r="H102" s="4">
        <f>SUMIFS(Transactions_History!$G$6:$G$1355, Transactions_History!$C$6:$C$1355, "Acquire", Transactions_History!$I$6:$I$1355, Portfolio_History!$F102, Transactions_History!$H$6:$H$1355, "&lt;="&amp;YEAR(Portfolio_History!H$1))-
SUMIFS(Transactions_History!$G$6:$G$1355, Transactions_History!$C$6:$C$1355, "Redeem", Transactions_History!$I$6:$I$1355, Portfolio_History!$F102, Transactions_History!$H$6:$H$1355, "&lt;="&amp;YEAR(Portfolio_History!H$1))</f>
        <v>15410880</v>
      </c>
      <c r="I102" s="4">
        <f>SUMIFS(Transactions_History!$G$6:$G$1355, Transactions_History!$C$6:$C$1355, "Acquire", Transactions_History!$I$6:$I$1355, Portfolio_History!$F102, Transactions_History!$H$6:$H$1355, "&lt;="&amp;YEAR(Portfolio_History!I$1))-
SUMIFS(Transactions_History!$G$6:$G$1355, Transactions_History!$C$6:$C$1355, "Redeem", Transactions_History!$I$6:$I$1355, Portfolio_History!$F102, Transactions_History!$H$6:$H$1355, "&lt;="&amp;YEAR(Portfolio_History!I$1))</f>
        <v>15410880</v>
      </c>
      <c r="J102" s="4">
        <f>SUMIFS(Transactions_History!$G$6:$G$1355, Transactions_History!$C$6:$C$1355, "Acquire", Transactions_History!$I$6:$I$1355, Portfolio_History!$F102, Transactions_History!$H$6:$H$1355, "&lt;="&amp;YEAR(Portfolio_History!J$1))-
SUMIFS(Transactions_History!$G$6:$G$1355, Transactions_History!$C$6:$C$1355, "Redeem", Transactions_History!$I$6:$I$1355, Portfolio_History!$F102, Transactions_History!$H$6:$H$1355, "&lt;="&amp;YEAR(Portfolio_History!J$1))</f>
        <v>0</v>
      </c>
      <c r="K102" s="4">
        <f>SUMIFS(Transactions_History!$G$6:$G$1355, Transactions_History!$C$6:$C$1355, "Acquire", Transactions_History!$I$6:$I$1355, Portfolio_History!$F102, Transactions_History!$H$6:$H$1355, "&lt;="&amp;YEAR(Portfolio_History!K$1))-
SUMIFS(Transactions_History!$G$6:$G$1355, Transactions_History!$C$6:$C$1355, "Redeem", Transactions_History!$I$6:$I$1355, Portfolio_History!$F102, Transactions_History!$H$6:$H$1355, "&lt;="&amp;YEAR(Portfolio_History!K$1))</f>
        <v>0</v>
      </c>
      <c r="L102" s="4">
        <f>SUMIFS(Transactions_History!$G$6:$G$1355, Transactions_History!$C$6:$C$1355, "Acquire", Transactions_History!$I$6:$I$1355, Portfolio_History!$F102, Transactions_History!$H$6:$H$1355, "&lt;="&amp;YEAR(Portfolio_History!L$1))-
SUMIFS(Transactions_History!$G$6:$G$1355, Transactions_History!$C$6:$C$1355, "Redeem", Transactions_History!$I$6:$I$1355, Portfolio_History!$F102, Transactions_History!$H$6:$H$1355, "&lt;="&amp;YEAR(Portfolio_History!L$1))</f>
        <v>0</v>
      </c>
      <c r="M102" s="4">
        <f>SUMIFS(Transactions_History!$G$6:$G$1355, Transactions_History!$C$6:$C$1355, "Acquire", Transactions_History!$I$6:$I$1355, Portfolio_History!$F102, Transactions_History!$H$6:$H$1355, "&lt;="&amp;YEAR(Portfolio_History!M$1))-
SUMIFS(Transactions_History!$G$6:$G$1355, Transactions_History!$C$6:$C$1355, "Redeem", Transactions_History!$I$6:$I$1355, Portfolio_History!$F102, Transactions_History!$H$6:$H$1355, "&lt;="&amp;YEAR(Portfolio_History!M$1))</f>
        <v>0</v>
      </c>
      <c r="N102" s="4">
        <f>SUMIFS(Transactions_History!$G$6:$G$1355, Transactions_History!$C$6:$C$1355, "Acquire", Transactions_History!$I$6:$I$1355, Portfolio_History!$F102, Transactions_History!$H$6:$H$1355, "&lt;="&amp;YEAR(Portfolio_History!N$1))-
SUMIFS(Transactions_History!$G$6:$G$1355, Transactions_History!$C$6:$C$1355, "Redeem", Transactions_History!$I$6:$I$1355, Portfolio_History!$F102, Transactions_History!$H$6:$H$1355, "&lt;="&amp;YEAR(Portfolio_History!N$1))</f>
        <v>0</v>
      </c>
      <c r="O102" s="4">
        <f>SUMIFS(Transactions_History!$G$6:$G$1355, Transactions_History!$C$6:$C$1355, "Acquire", Transactions_History!$I$6:$I$1355, Portfolio_History!$F102, Transactions_History!$H$6:$H$1355, "&lt;="&amp;YEAR(Portfolio_History!O$1))-
SUMIFS(Transactions_History!$G$6:$G$1355, Transactions_History!$C$6:$C$1355, "Redeem", Transactions_History!$I$6:$I$1355, Portfolio_History!$F102, Transactions_History!$H$6:$H$1355, "&lt;="&amp;YEAR(Portfolio_History!O$1))</f>
        <v>0</v>
      </c>
      <c r="P102" s="4">
        <f>SUMIFS(Transactions_History!$G$6:$G$1355, Transactions_History!$C$6:$C$1355, "Acquire", Transactions_History!$I$6:$I$1355, Portfolio_History!$F102, Transactions_History!$H$6:$H$1355, "&lt;="&amp;YEAR(Portfolio_History!P$1))-
SUMIFS(Transactions_History!$G$6:$G$1355, Transactions_History!$C$6:$C$1355, "Redeem", Transactions_History!$I$6:$I$1355, Portfolio_History!$F102, Transactions_History!$H$6:$H$1355, "&lt;="&amp;YEAR(Portfolio_History!P$1))</f>
        <v>0</v>
      </c>
      <c r="Q102" s="4">
        <f>SUMIFS(Transactions_History!$G$6:$G$1355, Transactions_History!$C$6:$C$1355, "Acquire", Transactions_History!$I$6:$I$1355, Portfolio_History!$F102, Transactions_History!$H$6:$H$1355, "&lt;="&amp;YEAR(Portfolio_History!Q$1))-
SUMIFS(Transactions_History!$G$6:$G$1355, Transactions_History!$C$6:$C$1355, "Redeem", Transactions_History!$I$6:$I$1355, Portfolio_History!$F102, Transactions_History!$H$6:$H$1355, "&lt;="&amp;YEAR(Portfolio_History!Q$1))</f>
        <v>0</v>
      </c>
      <c r="R102" s="4">
        <f>SUMIFS(Transactions_History!$G$6:$G$1355, Transactions_History!$C$6:$C$1355, "Acquire", Transactions_History!$I$6:$I$1355, Portfolio_History!$F102, Transactions_History!$H$6:$H$1355, "&lt;="&amp;YEAR(Portfolio_History!R$1))-
SUMIFS(Transactions_History!$G$6:$G$1355, Transactions_History!$C$6:$C$1355, "Redeem", Transactions_History!$I$6:$I$1355, Portfolio_History!$F102, Transactions_History!$H$6:$H$1355, "&lt;="&amp;YEAR(Portfolio_History!R$1))</f>
        <v>0</v>
      </c>
      <c r="S102" s="4">
        <f>SUMIFS(Transactions_History!$G$6:$G$1355, Transactions_History!$C$6:$C$1355, "Acquire", Transactions_History!$I$6:$I$1355, Portfolio_History!$F102, Transactions_History!$H$6:$H$1355, "&lt;="&amp;YEAR(Portfolio_History!S$1))-
SUMIFS(Transactions_History!$G$6:$G$1355, Transactions_History!$C$6:$C$1355, "Redeem", Transactions_History!$I$6:$I$1355, Portfolio_History!$F102, Transactions_History!$H$6:$H$1355, "&lt;="&amp;YEAR(Portfolio_History!S$1))</f>
        <v>0</v>
      </c>
      <c r="T102" s="4">
        <f>SUMIFS(Transactions_History!$G$6:$G$1355, Transactions_History!$C$6:$C$1355, "Acquire", Transactions_History!$I$6:$I$1355, Portfolio_History!$F102, Transactions_History!$H$6:$H$1355, "&lt;="&amp;YEAR(Portfolio_History!T$1))-
SUMIFS(Transactions_History!$G$6:$G$1355, Transactions_History!$C$6:$C$1355, "Redeem", Transactions_History!$I$6:$I$1355, Portfolio_History!$F102, Transactions_History!$H$6:$H$1355, "&lt;="&amp;YEAR(Portfolio_History!T$1))</f>
        <v>0</v>
      </c>
      <c r="U102" s="4">
        <f>SUMIFS(Transactions_History!$G$6:$G$1355, Transactions_History!$C$6:$C$1355, "Acquire", Transactions_History!$I$6:$I$1355, Portfolio_History!$F102, Transactions_History!$H$6:$H$1355, "&lt;="&amp;YEAR(Portfolio_History!U$1))-
SUMIFS(Transactions_History!$G$6:$G$1355, Transactions_History!$C$6:$C$1355, "Redeem", Transactions_History!$I$6:$I$1355, Portfolio_History!$F102, Transactions_History!$H$6:$H$1355, "&lt;="&amp;YEAR(Portfolio_History!U$1))</f>
        <v>0</v>
      </c>
      <c r="V102" s="4">
        <f>SUMIFS(Transactions_History!$G$6:$G$1355, Transactions_History!$C$6:$C$1355, "Acquire", Transactions_History!$I$6:$I$1355, Portfolio_History!$F102, Transactions_History!$H$6:$H$1355, "&lt;="&amp;YEAR(Portfolio_History!V$1))-
SUMIFS(Transactions_History!$G$6:$G$1355, Transactions_History!$C$6:$C$1355, "Redeem", Transactions_History!$I$6:$I$1355, Portfolio_History!$F102, Transactions_History!$H$6:$H$1355, "&lt;="&amp;YEAR(Portfolio_History!V$1))</f>
        <v>0</v>
      </c>
      <c r="W102" s="4">
        <f>SUMIFS(Transactions_History!$G$6:$G$1355, Transactions_History!$C$6:$C$1355, "Acquire", Transactions_History!$I$6:$I$1355, Portfolio_History!$F102, Transactions_History!$H$6:$H$1355, "&lt;="&amp;YEAR(Portfolio_History!W$1))-
SUMIFS(Transactions_History!$G$6:$G$1355, Transactions_History!$C$6:$C$1355, "Redeem", Transactions_History!$I$6:$I$1355, Portfolio_History!$F102, Transactions_History!$H$6:$H$1355, "&lt;="&amp;YEAR(Portfolio_History!W$1))</f>
        <v>0</v>
      </c>
      <c r="X102" s="4">
        <f>SUMIFS(Transactions_History!$G$6:$G$1355, Transactions_History!$C$6:$C$1355, "Acquire", Transactions_History!$I$6:$I$1355, Portfolio_History!$F102, Transactions_History!$H$6:$H$1355, "&lt;="&amp;YEAR(Portfolio_History!X$1))-
SUMIFS(Transactions_History!$G$6:$G$1355, Transactions_History!$C$6:$C$1355, "Redeem", Transactions_History!$I$6:$I$1355, Portfolio_History!$F102, Transactions_History!$H$6:$H$1355, "&lt;="&amp;YEAR(Portfolio_History!X$1))</f>
        <v>0</v>
      </c>
      <c r="Y102" s="4">
        <f>SUMIFS(Transactions_History!$G$6:$G$1355, Transactions_History!$C$6:$C$1355, "Acquire", Transactions_History!$I$6:$I$1355, Portfolio_History!$F102, Transactions_History!$H$6:$H$1355, "&lt;="&amp;YEAR(Portfolio_History!Y$1))-
SUMIFS(Transactions_History!$G$6:$G$1355, Transactions_History!$C$6:$C$1355, "Redeem", Transactions_History!$I$6:$I$1355, Portfolio_History!$F102, Transactions_History!$H$6:$H$1355, "&lt;="&amp;YEAR(Portfolio_History!Y$1))</f>
        <v>0</v>
      </c>
    </row>
    <row r="103" spans="1:25" x14ac:dyDescent="0.35">
      <c r="A103" s="172" t="s">
        <v>39</v>
      </c>
      <c r="B103" s="172">
        <v>0.75</v>
      </c>
      <c r="C103" s="172">
        <v>2034</v>
      </c>
      <c r="D103" s="173">
        <v>43983</v>
      </c>
      <c r="E103" s="63">
        <v>2020</v>
      </c>
      <c r="F103" s="170" t="str">
        <f t="shared" si="2"/>
        <v>SI bonds_0.75_2034</v>
      </c>
      <c r="G103" s="4">
        <f>SUMIFS(Transactions_History!$G$6:$G$1355, Transactions_History!$C$6:$C$1355, "Acquire", Transactions_History!$I$6:$I$1355, Portfolio_History!$F103, Transactions_History!$H$6:$H$1355, "&lt;="&amp;YEAR(Portfolio_History!G$1))-
SUMIFS(Transactions_History!$G$6:$G$1355, Transactions_History!$C$6:$C$1355, "Redeem", Transactions_History!$I$6:$I$1355, Portfolio_History!$F103, Transactions_History!$H$6:$H$1355, "&lt;="&amp;YEAR(Portfolio_History!G$1))</f>
        <v>479473</v>
      </c>
      <c r="H103" s="4">
        <f>SUMIFS(Transactions_History!$G$6:$G$1355, Transactions_History!$C$6:$C$1355, "Acquire", Transactions_History!$I$6:$I$1355, Portfolio_History!$F103, Transactions_History!$H$6:$H$1355, "&lt;="&amp;YEAR(Portfolio_History!H$1))-
SUMIFS(Transactions_History!$G$6:$G$1355, Transactions_History!$C$6:$C$1355, "Redeem", Transactions_History!$I$6:$I$1355, Portfolio_History!$F103, Transactions_History!$H$6:$H$1355, "&lt;="&amp;YEAR(Portfolio_History!H$1))</f>
        <v>479473</v>
      </c>
      <c r="I103" s="4">
        <f>SUMIFS(Transactions_History!$G$6:$G$1355, Transactions_History!$C$6:$C$1355, "Acquire", Transactions_History!$I$6:$I$1355, Portfolio_History!$F103, Transactions_History!$H$6:$H$1355, "&lt;="&amp;YEAR(Portfolio_History!I$1))-
SUMIFS(Transactions_History!$G$6:$G$1355, Transactions_History!$C$6:$C$1355, "Redeem", Transactions_History!$I$6:$I$1355, Portfolio_History!$F103, Transactions_History!$H$6:$H$1355, "&lt;="&amp;YEAR(Portfolio_History!I$1))</f>
        <v>479473</v>
      </c>
      <c r="J103" s="4">
        <f>SUMIFS(Transactions_History!$G$6:$G$1355, Transactions_History!$C$6:$C$1355, "Acquire", Transactions_History!$I$6:$I$1355, Portfolio_History!$F103, Transactions_History!$H$6:$H$1355, "&lt;="&amp;YEAR(Portfolio_History!J$1))-
SUMIFS(Transactions_History!$G$6:$G$1355, Transactions_History!$C$6:$C$1355, "Redeem", Transactions_History!$I$6:$I$1355, Portfolio_History!$F103, Transactions_History!$H$6:$H$1355, "&lt;="&amp;YEAR(Portfolio_History!J$1))</f>
        <v>0</v>
      </c>
      <c r="K103" s="4">
        <f>SUMIFS(Transactions_History!$G$6:$G$1355, Transactions_History!$C$6:$C$1355, "Acquire", Transactions_History!$I$6:$I$1355, Portfolio_History!$F103, Transactions_History!$H$6:$H$1355, "&lt;="&amp;YEAR(Portfolio_History!K$1))-
SUMIFS(Transactions_History!$G$6:$G$1355, Transactions_History!$C$6:$C$1355, "Redeem", Transactions_History!$I$6:$I$1355, Portfolio_History!$F103, Transactions_History!$H$6:$H$1355, "&lt;="&amp;YEAR(Portfolio_History!K$1))</f>
        <v>0</v>
      </c>
      <c r="L103" s="4">
        <f>SUMIFS(Transactions_History!$G$6:$G$1355, Transactions_History!$C$6:$C$1355, "Acquire", Transactions_History!$I$6:$I$1355, Portfolio_History!$F103, Transactions_History!$H$6:$H$1355, "&lt;="&amp;YEAR(Portfolio_History!L$1))-
SUMIFS(Transactions_History!$G$6:$G$1355, Transactions_History!$C$6:$C$1355, "Redeem", Transactions_History!$I$6:$I$1355, Portfolio_History!$F103, Transactions_History!$H$6:$H$1355, "&lt;="&amp;YEAR(Portfolio_History!L$1))</f>
        <v>0</v>
      </c>
      <c r="M103" s="4">
        <f>SUMIFS(Transactions_History!$G$6:$G$1355, Transactions_History!$C$6:$C$1355, "Acquire", Transactions_History!$I$6:$I$1355, Portfolio_History!$F103, Transactions_History!$H$6:$H$1355, "&lt;="&amp;YEAR(Portfolio_History!M$1))-
SUMIFS(Transactions_History!$G$6:$G$1355, Transactions_History!$C$6:$C$1355, "Redeem", Transactions_History!$I$6:$I$1355, Portfolio_History!$F103, Transactions_History!$H$6:$H$1355, "&lt;="&amp;YEAR(Portfolio_History!M$1))</f>
        <v>0</v>
      </c>
      <c r="N103" s="4">
        <f>SUMIFS(Transactions_History!$G$6:$G$1355, Transactions_History!$C$6:$C$1355, "Acquire", Transactions_History!$I$6:$I$1355, Portfolio_History!$F103, Transactions_History!$H$6:$H$1355, "&lt;="&amp;YEAR(Portfolio_History!N$1))-
SUMIFS(Transactions_History!$G$6:$G$1355, Transactions_History!$C$6:$C$1355, "Redeem", Transactions_History!$I$6:$I$1355, Portfolio_History!$F103, Transactions_History!$H$6:$H$1355, "&lt;="&amp;YEAR(Portfolio_History!N$1))</f>
        <v>0</v>
      </c>
      <c r="O103" s="4">
        <f>SUMIFS(Transactions_History!$G$6:$G$1355, Transactions_History!$C$6:$C$1355, "Acquire", Transactions_History!$I$6:$I$1355, Portfolio_History!$F103, Transactions_History!$H$6:$H$1355, "&lt;="&amp;YEAR(Portfolio_History!O$1))-
SUMIFS(Transactions_History!$G$6:$G$1355, Transactions_History!$C$6:$C$1355, "Redeem", Transactions_History!$I$6:$I$1355, Portfolio_History!$F103, Transactions_History!$H$6:$H$1355, "&lt;="&amp;YEAR(Portfolio_History!O$1))</f>
        <v>0</v>
      </c>
      <c r="P103" s="4">
        <f>SUMIFS(Transactions_History!$G$6:$G$1355, Transactions_History!$C$6:$C$1355, "Acquire", Transactions_History!$I$6:$I$1355, Portfolio_History!$F103, Transactions_History!$H$6:$H$1355, "&lt;="&amp;YEAR(Portfolio_History!P$1))-
SUMIFS(Transactions_History!$G$6:$G$1355, Transactions_History!$C$6:$C$1355, "Redeem", Transactions_History!$I$6:$I$1355, Portfolio_History!$F103, Transactions_History!$H$6:$H$1355, "&lt;="&amp;YEAR(Portfolio_History!P$1))</f>
        <v>0</v>
      </c>
      <c r="Q103" s="4">
        <f>SUMIFS(Transactions_History!$G$6:$G$1355, Transactions_History!$C$6:$C$1355, "Acquire", Transactions_History!$I$6:$I$1355, Portfolio_History!$F103, Transactions_History!$H$6:$H$1355, "&lt;="&amp;YEAR(Portfolio_History!Q$1))-
SUMIFS(Transactions_History!$G$6:$G$1355, Transactions_History!$C$6:$C$1355, "Redeem", Transactions_History!$I$6:$I$1355, Portfolio_History!$F103, Transactions_History!$H$6:$H$1355, "&lt;="&amp;YEAR(Portfolio_History!Q$1))</f>
        <v>0</v>
      </c>
      <c r="R103" s="4">
        <f>SUMIFS(Transactions_History!$G$6:$G$1355, Transactions_History!$C$6:$C$1355, "Acquire", Transactions_History!$I$6:$I$1355, Portfolio_History!$F103, Transactions_History!$H$6:$H$1355, "&lt;="&amp;YEAR(Portfolio_History!R$1))-
SUMIFS(Transactions_History!$G$6:$G$1355, Transactions_History!$C$6:$C$1355, "Redeem", Transactions_History!$I$6:$I$1355, Portfolio_History!$F103, Transactions_History!$H$6:$H$1355, "&lt;="&amp;YEAR(Portfolio_History!R$1))</f>
        <v>0</v>
      </c>
      <c r="S103" s="4">
        <f>SUMIFS(Transactions_History!$G$6:$G$1355, Transactions_History!$C$6:$C$1355, "Acquire", Transactions_History!$I$6:$I$1355, Portfolio_History!$F103, Transactions_History!$H$6:$H$1355, "&lt;="&amp;YEAR(Portfolio_History!S$1))-
SUMIFS(Transactions_History!$G$6:$G$1355, Transactions_History!$C$6:$C$1355, "Redeem", Transactions_History!$I$6:$I$1355, Portfolio_History!$F103, Transactions_History!$H$6:$H$1355, "&lt;="&amp;YEAR(Portfolio_History!S$1))</f>
        <v>0</v>
      </c>
      <c r="T103" s="4">
        <f>SUMIFS(Transactions_History!$G$6:$G$1355, Transactions_History!$C$6:$C$1355, "Acquire", Transactions_History!$I$6:$I$1355, Portfolio_History!$F103, Transactions_History!$H$6:$H$1355, "&lt;="&amp;YEAR(Portfolio_History!T$1))-
SUMIFS(Transactions_History!$G$6:$G$1355, Transactions_History!$C$6:$C$1355, "Redeem", Transactions_History!$I$6:$I$1355, Portfolio_History!$F103, Transactions_History!$H$6:$H$1355, "&lt;="&amp;YEAR(Portfolio_History!T$1))</f>
        <v>0</v>
      </c>
      <c r="U103" s="4">
        <f>SUMIFS(Transactions_History!$G$6:$G$1355, Transactions_History!$C$6:$C$1355, "Acquire", Transactions_History!$I$6:$I$1355, Portfolio_History!$F103, Transactions_History!$H$6:$H$1355, "&lt;="&amp;YEAR(Portfolio_History!U$1))-
SUMIFS(Transactions_History!$G$6:$G$1355, Transactions_History!$C$6:$C$1355, "Redeem", Transactions_History!$I$6:$I$1355, Portfolio_History!$F103, Transactions_History!$H$6:$H$1355, "&lt;="&amp;YEAR(Portfolio_History!U$1))</f>
        <v>0</v>
      </c>
      <c r="V103" s="4">
        <f>SUMIFS(Transactions_History!$G$6:$G$1355, Transactions_History!$C$6:$C$1355, "Acquire", Transactions_History!$I$6:$I$1355, Portfolio_History!$F103, Transactions_History!$H$6:$H$1355, "&lt;="&amp;YEAR(Portfolio_History!V$1))-
SUMIFS(Transactions_History!$G$6:$G$1355, Transactions_History!$C$6:$C$1355, "Redeem", Transactions_History!$I$6:$I$1355, Portfolio_History!$F103, Transactions_History!$H$6:$H$1355, "&lt;="&amp;YEAR(Portfolio_History!V$1))</f>
        <v>0</v>
      </c>
      <c r="W103" s="4">
        <f>SUMIFS(Transactions_History!$G$6:$G$1355, Transactions_History!$C$6:$C$1355, "Acquire", Transactions_History!$I$6:$I$1355, Portfolio_History!$F103, Transactions_History!$H$6:$H$1355, "&lt;="&amp;YEAR(Portfolio_History!W$1))-
SUMIFS(Transactions_History!$G$6:$G$1355, Transactions_History!$C$6:$C$1355, "Redeem", Transactions_History!$I$6:$I$1355, Portfolio_History!$F103, Transactions_History!$H$6:$H$1355, "&lt;="&amp;YEAR(Portfolio_History!W$1))</f>
        <v>0</v>
      </c>
      <c r="X103" s="4">
        <f>SUMIFS(Transactions_History!$G$6:$G$1355, Transactions_History!$C$6:$C$1355, "Acquire", Transactions_History!$I$6:$I$1355, Portfolio_History!$F103, Transactions_History!$H$6:$H$1355, "&lt;="&amp;YEAR(Portfolio_History!X$1))-
SUMIFS(Transactions_History!$G$6:$G$1355, Transactions_History!$C$6:$C$1355, "Redeem", Transactions_History!$I$6:$I$1355, Portfolio_History!$F103, Transactions_History!$H$6:$H$1355, "&lt;="&amp;YEAR(Portfolio_History!X$1))</f>
        <v>0</v>
      </c>
      <c r="Y103" s="4">
        <f>SUMIFS(Transactions_History!$G$6:$G$1355, Transactions_History!$C$6:$C$1355, "Acquire", Transactions_History!$I$6:$I$1355, Portfolio_History!$F103, Transactions_History!$H$6:$H$1355, "&lt;="&amp;YEAR(Portfolio_History!Y$1))-
SUMIFS(Transactions_History!$G$6:$G$1355, Transactions_History!$C$6:$C$1355, "Redeem", Transactions_History!$I$6:$I$1355, Portfolio_History!$F103, Transactions_History!$H$6:$H$1355, "&lt;="&amp;YEAR(Portfolio_History!Y$1))</f>
        <v>0</v>
      </c>
    </row>
    <row r="104" spans="1:25" x14ac:dyDescent="0.35">
      <c r="A104" s="172" t="s">
        <v>39</v>
      </c>
      <c r="B104" s="172">
        <v>0.75</v>
      </c>
      <c r="C104" s="172">
        <v>2035</v>
      </c>
      <c r="D104" s="173">
        <v>43983</v>
      </c>
      <c r="E104" s="63">
        <v>2020</v>
      </c>
      <c r="F104" s="170" t="str">
        <f t="shared" si="2"/>
        <v>SI bonds_0.75_2035</v>
      </c>
      <c r="G104" s="4">
        <f>SUMIFS(Transactions_History!$G$6:$G$1355, Transactions_History!$C$6:$C$1355, "Acquire", Transactions_History!$I$6:$I$1355, Portfolio_History!$F104, Transactions_History!$H$6:$H$1355, "&lt;="&amp;YEAR(Portfolio_History!G$1))-
SUMIFS(Transactions_History!$G$6:$G$1355, Transactions_History!$C$6:$C$1355, "Redeem", Transactions_History!$I$6:$I$1355, Portfolio_History!$F104, Transactions_History!$H$6:$H$1355, "&lt;="&amp;YEAR(Portfolio_History!G$1))</f>
        <v>5348270</v>
      </c>
      <c r="H104" s="4">
        <f>SUMIFS(Transactions_History!$G$6:$G$1355, Transactions_History!$C$6:$C$1355, "Acquire", Transactions_History!$I$6:$I$1355, Portfolio_History!$F104, Transactions_History!$H$6:$H$1355, "&lt;="&amp;YEAR(Portfolio_History!H$1))-
SUMIFS(Transactions_History!$G$6:$G$1355, Transactions_History!$C$6:$C$1355, "Redeem", Transactions_History!$I$6:$I$1355, Portfolio_History!$F104, Transactions_History!$H$6:$H$1355, "&lt;="&amp;YEAR(Portfolio_History!H$1))</f>
        <v>5348270</v>
      </c>
      <c r="I104" s="4">
        <f>SUMIFS(Transactions_History!$G$6:$G$1355, Transactions_History!$C$6:$C$1355, "Acquire", Transactions_History!$I$6:$I$1355, Portfolio_History!$F104, Transactions_History!$H$6:$H$1355, "&lt;="&amp;YEAR(Portfolio_History!I$1))-
SUMIFS(Transactions_History!$G$6:$G$1355, Transactions_History!$C$6:$C$1355, "Redeem", Transactions_History!$I$6:$I$1355, Portfolio_History!$F104, Transactions_History!$H$6:$H$1355, "&lt;="&amp;YEAR(Portfolio_History!I$1))</f>
        <v>5348270</v>
      </c>
      <c r="J104" s="4">
        <f>SUMIFS(Transactions_History!$G$6:$G$1355, Transactions_History!$C$6:$C$1355, "Acquire", Transactions_History!$I$6:$I$1355, Portfolio_History!$F104, Transactions_History!$H$6:$H$1355, "&lt;="&amp;YEAR(Portfolio_History!J$1))-
SUMIFS(Transactions_History!$G$6:$G$1355, Transactions_History!$C$6:$C$1355, "Redeem", Transactions_History!$I$6:$I$1355, Portfolio_History!$F104, Transactions_History!$H$6:$H$1355, "&lt;="&amp;YEAR(Portfolio_History!J$1))</f>
        <v>0</v>
      </c>
      <c r="K104" s="4">
        <f>SUMIFS(Transactions_History!$G$6:$G$1355, Transactions_History!$C$6:$C$1355, "Acquire", Transactions_History!$I$6:$I$1355, Portfolio_History!$F104, Transactions_History!$H$6:$H$1355, "&lt;="&amp;YEAR(Portfolio_History!K$1))-
SUMIFS(Transactions_History!$G$6:$G$1355, Transactions_History!$C$6:$C$1355, "Redeem", Transactions_History!$I$6:$I$1355, Portfolio_History!$F104, Transactions_History!$H$6:$H$1355, "&lt;="&amp;YEAR(Portfolio_History!K$1))</f>
        <v>0</v>
      </c>
      <c r="L104" s="4">
        <f>SUMIFS(Transactions_History!$G$6:$G$1355, Transactions_History!$C$6:$C$1355, "Acquire", Transactions_History!$I$6:$I$1355, Portfolio_History!$F104, Transactions_History!$H$6:$H$1355, "&lt;="&amp;YEAR(Portfolio_History!L$1))-
SUMIFS(Transactions_History!$G$6:$G$1355, Transactions_History!$C$6:$C$1355, "Redeem", Transactions_History!$I$6:$I$1355, Portfolio_History!$F104, Transactions_History!$H$6:$H$1355, "&lt;="&amp;YEAR(Portfolio_History!L$1))</f>
        <v>0</v>
      </c>
      <c r="M104" s="4">
        <f>SUMIFS(Transactions_History!$G$6:$G$1355, Transactions_History!$C$6:$C$1355, "Acquire", Transactions_History!$I$6:$I$1355, Portfolio_History!$F104, Transactions_History!$H$6:$H$1355, "&lt;="&amp;YEAR(Portfolio_History!M$1))-
SUMIFS(Transactions_History!$G$6:$G$1355, Transactions_History!$C$6:$C$1355, "Redeem", Transactions_History!$I$6:$I$1355, Portfolio_History!$F104, Transactions_History!$H$6:$H$1355, "&lt;="&amp;YEAR(Portfolio_History!M$1))</f>
        <v>0</v>
      </c>
      <c r="N104" s="4">
        <f>SUMIFS(Transactions_History!$G$6:$G$1355, Transactions_History!$C$6:$C$1355, "Acquire", Transactions_History!$I$6:$I$1355, Portfolio_History!$F104, Transactions_History!$H$6:$H$1355, "&lt;="&amp;YEAR(Portfolio_History!N$1))-
SUMIFS(Transactions_History!$G$6:$G$1355, Transactions_History!$C$6:$C$1355, "Redeem", Transactions_History!$I$6:$I$1355, Portfolio_History!$F104, Transactions_History!$H$6:$H$1355, "&lt;="&amp;YEAR(Portfolio_History!N$1))</f>
        <v>0</v>
      </c>
      <c r="O104" s="4">
        <f>SUMIFS(Transactions_History!$G$6:$G$1355, Transactions_History!$C$6:$C$1355, "Acquire", Transactions_History!$I$6:$I$1355, Portfolio_History!$F104, Transactions_History!$H$6:$H$1355, "&lt;="&amp;YEAR(Portfolio_History!O$1))-
SUMIFS(Transactions_History!$G$6:$G$1355, Transactions_History!$C$6:$C$1355, "Redeem", Transactions_History!$I$6:$I$1355, Portfolio_History!$F104, Transactions_History!$H$6:$H$1355, "&lt;="&amp;YEAR(Portfolio_History!O$1))</f>
        <v>0</v>
      </c>
      <c r="P104" s="4">
        <f>SUMIFS(Transactions_History!$G$6:$G$1355, Transactions_History!$C$6:$C$1355, "Acquire", Transactions_History!$I$6:$I$1355, Portfolio_History!$F104, Transactions_History!$H$6:$H$1355, "&lt;="&amp;YEAR(Portfolio_History!P$1))-
SUMIFS(Transactions_History!$G$6:$G$1355, Transactions_History!$C$6:$C$1355, "Redeem", Transactions_History!$I$6:$I$1355, Portfolio_History!$F104, Transactions_History!$H$6:$H$1355, "&lt;="&amp;YEAR(Portfolio_History!P$1))</f>
        <v>0</v>
      </c>
      <c r="Q104" s="4">
        <f>SUMIFS(Transactions_History!$G$6:$G$1355, Transactions_History!$C$6:$C$1355, "Acquire", Transactions_History!$I$6:$I$1355, Portfolio_History!$F104, Transactions_History!$H$6:$H$1355, "&lt;="&amp;YEAR(Portfolio_History!Q$1))-
SUMIFS(Transactions_History!$G$6:$G$1355, Transactions_History!$C$6:$C$1355, "Redeem", Transactions_History!$I$6:$I$1355, Portfolio_History!$F104, Transactions_History!$H$6:$H$1355, "&lt;="&amp;YEAR(Portfolio_History!Q$1))</f>
        <v>0</v>
      </c>
      <c r="R104" s="4">
        <f>SUMIFS(Transactions_History!$G$6:$G$1355, Transactions_History!$C$6:$C$1355, "Acquire", Transactions_History!$I$6:$I$1355, Portfolio_History!$F104, Transactions_History!$H$6:$H$1355, "&lt;="&amp;YEAR(Portfolio_History!R$1))-
SUMIFS(Transactions_History!$G$6:$G$1355, Transactions_History!$C$6:$C$1355, "Redeem", Transactions_History!$I$6:$I$1355, Portfolio_History!$F104, Transactions_History!$H$6:$H$1355, "&lt;="&amp;YEAR(Portfolio_History!R$1))</f>
        <v>0</v>
      </c>
      <c r="S104" s="4">
        <f>SUMIFS(Transactions_History!$G$6:$G$1355, Transactions_History!$C$6:$C$1355, "Acquire", Transactions_History!$I$6:$I$1355, Portfolio_History!$F104, Transactions_History!$H$6:$H$1355, "&lt;="&amp;YEAR(Portfolio_History!S$1))-
SUMIFS(Transactions_History!$G$6:$G$1355, Transactions_History!$C$6:$C$1355, "Redeem", Transactions_History!$I$6:$I$1355, Portfolio_History!$F104, Transactions_History!$H$6:$H$1355, "&lt;="&amp;YEAR(Portfolio_History!S$1))</f>
        <v>0</v>
      </c>
      <c r="T104" s="4">
        <f>SUMIFS(Transactions_History!$G$6:$G$1355, Transactions_History!$C$6:$C$1355, "Acquire", Transactions_History!$I$6:$I$1355, Portfolio_History!$F104, Transactions_History!$H$6:$H$1355, "&lt;="&amp;YEAR(Portfolio_History!T$1))-
SUMIFS(Transactions_History!$G$6:$G$1355, Transactions_History!$C$6:$C$1355, "Redeem", Transactions_History!$I$6:$I$1355, Portfolio_History!$F104, Transactions_History!$H$6:$H$1355, "&lt;="&amp;YEAR(Portfolio_History!T$1))</f>
        <v>0</v>
      </c>
      <c r="U104" s="4">
        <f>SUMIFS(Transactions_History!$G$6:$G$1355, Transactions_History!$C$6:$C$1355, "Acquire", Transactions_History!$I$6:$I$1355, Portfolio_History!$F104, Transactions_History!$H$6:$H$1355, "&lt;="&amp;YEAR(Portfolio_History!U$1))-
SUMIFS(Transactions_History!$G$6:$G$1355, Transactions_History!$C$6:$C$1355, "Redeem", Transactions_History!$I$6:$I$1355, Portfolio_History!$F104, Transactions_History!$H$6:$H$1355, "&lt;="&amp;YEAR(Portfolio_History!U$1))</f>
        <v>0</v>
      </c>
      <c r="V104" s="4">
        <f>SUMIFS(Transactions_History!$G$6:$G$1355, Transactions_History!$C$6:$C$1355, "Acquire", Transactions_History!$I$6:$I$1355, Portfolio_History!$F104, Transactions_History!$H$6:$H$1355, "&lt;="&amp;YEAR(Portfolio_History!V$1))-
SUMIFS(Transactions_History!$G$6:$G$1355, Transactions_History!$C$6:$C$1355, "Redeem", Transactions_History!$I$6:$I$1355, Portfolio_History!$F104, Transactions_History!$H$6:$H$1355, "&lt;="&amp;YEAR(Portfolio_History!V$1))</f>
        <v>0</v>
      </c>
      <c r="W104" s="4">
        <f>SUMIFS(Transactions_History!$G$6:$G$1355, Transactions_History!$C$6:$C$1355, "Acquire", Transactions_History!$I$6:$I$1355, Portfolio_History!$F104, Transactions_History!$H$6:$H$1355, "&lt;="&amp;YEAR(Portfolio_History!W$1))-
SUMIFS(Transactions_History!$G$6:$G$1355, Transactions_History!$C$6:$C$1355, "Redeem", Transactions_History!$I$6:$I$1355, Portfolio_History!$F104, Transactions_History!$H$6:$H$1355, "&lt;="&amp;YEAR(Portfolio_History!W$1))</f>
        <v>0</v>
      </c>
      <c r="X104" s="4">
        <f>SUMIFS(Transactions_History!$G$6:$G$1355, Transactions_History!$C$6:$C$1355, "Acquire", Transactions_History!$I$6:$I$1355, Portfolio_History!$F104, Transactions_History!$H$6:$H$1355, "&lt;="&amp;YEAR(Portfolio_History!X$1))-
SUMIFS(Transactions_History!$G$6:$G$1355, Transactions_History!$C$6:$C$1355, "Redeem", Transactions_History!$I$6:$I$1355, Portfolio_History!$F104, Transactions_History!$H$6:$H$1355, "&lt;="&amp;YEAR(Portfolio_History!X$1))</f>
        <v>0</v>
      </c>
      <c r="Y104" s="4">
        <f>SUMIFS(Transactions_History!$G$6:$G$1355, Transactions_History!$C$6:$C$1355, "Acquire", Transactions_History!$I$6:$I$1355, Portfolio_History!$F104, Transactions_History!$H$6:$H$1355, "&lt;="&amp;YEAR(Portfolio_History!Y$1))-
SUMIFS(Transactions_History!$G$6:$G$1355, Transactions_History!$C$6:$C$1355, "Redeem", Transactions_History!$I$6:$I$1355, Portfolio_History!$F104, Transactions_History!$H$6:$H$1355, "&lt;="&amp;YEAR(Portfolio_History!Y$1))</f>
        <v>0</v>
      </c>
    </row>
    <row r="105" spans="1:25" x14ac:dyDescent="0.35">
      <c r="A105" s="172" t="s">
        <v>39</v>
      </c>
      <c r="B105" s="172">
        <v>4.125</v>
      </c>
      <c r="C105" s="172">
        <v>2020</v>
      </c>
      <c r="D105" s="173">
        <v>38504</v>
      </c>
      <c r="E105" s="63">
        <v>2020</v>
      </c>
      <c r="F105" s="170" t="str">
        <f t="shared" si="2"/>
        <v>SI bonds_4.125_2020</v>
      </c>
      <c r="G105" s="4">
        <f>SUMIFS(Transactions_History!$G$6:$G$1355, Transactions_History!$C$6:$C$1355, "Acquire", Transactions_History!$I$6:$I$1355, Portfolio_History!$F105, Transactions_History!$H$6:$H$1355, "&lt;="&amp;YEAR(Portfolio_History!G$1))-
SUMIFS(Transactions_History!$G$6:$G$1355, Transactions_History!$C$6:$C$1355, "Redeem", Transactions_History!$I$6:$I$1355, Portfolio_History!$F105, Transactions_History!$H$6:$H$1355, "&lt;="&amp;YEAR(Portfolio_History!G$1))</f>
        <v>-119496983</v>
      </c>
      <c r="H105" s="4">
        <f>SUMIFS(Transactions_History!$G$6:$G$1355, Transactions_History!$C$6:$C$1355, "Acquire", Transactions_History!$I$6:$I$1355, Portfolio_History!$F105, Transactions_History!$H$6:$H$1355, "&lt;="&amp;YEAR(Portfolio_History!H$1))-
SUMIFS(Transactions_History!$G$6:$G$1355, Transactions_History!$C$6:$C$1355, "Redeem", Transactions_History!$I$6:$I$1355, Portfolio_History!$F105, Transactions_History!$H$6:$H$1355, "&lt;="&amp;YEAR(Portfolio_History!H$1))</f>
        <v>-119496983</v>
      </c>
      <c r="I105" s="4">
        <f>SUMIFS(Transactions_History!$G$6:$G$1355, Transactions_History!$C$6:$C$1355, "Acquire", Transactions_History!$I$6:$I$1355, Portfolio_History!$F105, Transactions_History!$H$6:$H$1355, "&lt;="&amp;YEAR(Portfolio_History!I$1))-
SUMIFS(Transactions_History!$G$6:$G$1355, Transactions_History!$C$6:$C$1355, "Redeem", Transactions_History!$I$6:$I$1355, Portfolio_History!$F105, Transactions_History!$H$6:$H$1355, "&lt;="&amp;YEAR(Portfolio_History!I$1))</f>
        <v>-119496983</v>
      </c>
      <c r="J105" s="4">
        <f>SUMIFS(Transactions_History!$G$6:$G$1355, Transactions_History!$C$6:$C$1355, "Acquire", Transactions_History!$I$6:$I$1355, Portfolio_History!$F105, Transactions_History!$H$6:$H$1355, "&lt;="&amp;YEAR(Portfolio_History!J$1))-
SUMIFS(Transactions_History!$G$6:$G$1355, Transactions_History!$C$6:$C$1355, "Redeem", Transactions_History!$I$6:$I$1355, Portfolio_History!$F105, Transactions_History!$H$6:$H$1355, "&lt;="&amp;YEAR(Portfolio_History!J$1))</f>
        <v>-37167270</v>
      </c>
      <c r="K105" s="4">
        <f>SUMIFS(Transactions_History!$G$6:$G$1355, Transactions_History!$C$6:$C$1355, "Acquire", Transactions_History!$I$6:$I$1355, Portfolio_History!$F105, Transactions_History!$H$6:$H$1355, "&lt;="&amp;YEAR(Portfolio_History!K$1))-
SUMIFS(Transactions_History!$G$6:$G$1355, Transactions_History!$C$6:$C$1355, "Redeem", Transactions_History!$I$6:$I$1355, Portfolio_History!$F105, Transactions_History!$H$6:$H$1355, "&lt;="&amp;YEAR(Portfolio_History!K$1))</f>
        <v>-12911283</v>
      </c>
      <c r="L105" s="4">
        <f>SUMIFS(Transactions_History!$G$6:$G$1355, Transactions_History!$C$6:$C$1355, "Acquire", Transactions_History!$I$6:$I$1355, Portfolio_History!$F105, Transactions_History!$H$6:$H$1355, "&lt;="&amp;YEAR(Portfolio_History!L$1))-
SUMIFS(Transactions_History!$G$6:$G$1355, Transactions_History!$C$6:$C$1355, "Redeem", Transactions_History!$I$6:$I$1355, Portfolio_History!$F105, Transactions_History!$H$6:$H$1355, "&lt;="&amp;YEAR(Portfolio_History!L$1))</f>
        <v>-12911283</v>
      </c>
      <c r="M105" s="4">
        <f>SUMIFS(Transactions_History!$G$6:$G$1355, Transactions_History!$C$6:$C$1355, "Acquire", Transactions_History!$I$6:$I$1355, Portfolio_History!$F105, Transactions_History!$H$6:$H$1355, "&lt;="&amp;YEAR(Portfolio_History!M$1))-
SUMIFS(Transactions_History!$G$6:$G$1355, Transactions_History!$C$6:$C$1355, "Redeem", Transactions_History!$I$6:$I$1355, Portfolio_History!$F105, Transactions_History!$H$6:$H$1355, "&lt;="&amp;YEAR(Portfolio_History!M$1))</f>
        <v>-12911283</v>
      </c>
      <c r="N105" s="4">
        <f>SUMIFS(Transactions_History!$G$6:$G$1355, Transactions_History!$C$6:$C$1355, "Acquire", Transactions_History!$I$6:$I$1355, Portfolio_History!$F105, Transactions_History!$H$6:$H$1355, "&lt;="&amp;YEAR(Portfolio_History!N$1))-
SUMIFS(Transactions_History!$G$6:$G$1355, Transactions_History!$C$6:$C$1355, "Redeem", Transactions_History!$I$6:$I$1355, Portfolio_History!$F105, Transactions_History!$H$6:$H$1355, "&lt;="&amp;YEAR(Portfolio_History!N$1))</f>
        <v>-12911283</v>
      </c>
      <c r="O105" s="4">
        <f>SUMIFS(Transactions_History!$G$6:$G$1355, Transactions_History!$C$6:$C$1355, "Acquire", Transactions_History!$I$6:$I$1355, Portfolio_History!$F105, Transactions_History!$H$6:$H$1355, "&lt;="&amp;YEAR(Portfolio_History!O$1))-
SUMIFS(Transactions_History!$G$6:$G$1355, Transactions_History!$C$6:$C$1355, "Redeem", Transactions_History!$I$6:$I$1355, Portfolio_History!$F105, Transactions_History!$H$6:$H$1355, "&lt;="&amp;YEAR(Portfolio_History!O$1))</f>
        <v>-1262265</v>
      </c>
      <c r="P105" s="4">
        <f>SUMIFS(Transactions_History!$G$6:$G$1355, Transactions_History!$C$6:$C$1355, "Acquire", Transactions_History!$I$6:$I$1355, Portfolio_History!$F105, Transactions_History!$H$6:$H$1355, "&lt;="&amp;YEAR(Portfolio_History!P$1))-
SUMIFS(Transactions_History!$G$6:$G$1355, Transactions_History!$C$6:$C$1355, "Redeem", Transactions_History!$I$6:$I$1355, Portfolio_History!$F105, Transactions_History!$H$6:$H$1355, "&lt;="&amp;YEAR(Portfolio_History!P$1))</f>
        <v>0</v>
      </c>
      <c r="Q105" s="4">
        <f>SUMIFS(Transactions_History!$G$6:$G$1355, Transactions_History!$C$6:$C$1355, "Acquire", Transactions_History!$I$6:$I$1355, Portfolio_History!$F105, Transactions_History!$H$6:$H$1355, "&lt;="&amp;YEAR(Portfolio_History!Q$1))-
SUMIFS(Transactions_History!$G$6:$G$1355, Transactions_History!$C$6:$C$1355, "Redeem", Transactions_History!$I$6:$I$1355, Portfolio_History!$F105, Transactions_History!$H$6:$H$1355, "&lt;="&amp;YEAR(Portfolio_History!Q$1))</f>
        <v>0</v>
      </c>
      <c r="R105" s="4">
        <f>SUMIFS(Transactions_History!$G$6:$G$1355, Transactions_History!$C$6:$C$1355, "Acquire", Transactions_History!$I$6:$I$1355, Portfolio_History!$F105, Transactions_History!$H$6:$H$1355, "&lt;="&amp;YEAR(Portfolio_History!R$1))-
SUMIFS(Transactions_History!$G$6:$G$1355, Transactions_History!$C$6:$C$1355, "Redeem", Transactions_History!$I$6:$I$1355, Portfolio_History!$F105, Transactions_History!$H$6:$H$1355, "&lt;="&amp;YEAR(Portfolio_History!R$1))</f>
        <v>0</v>
      </c>
      <c r="S105" s="4">
        <f>SUMIFS(Transactions_History!$G$6:$G$1355, Transactions_History!$C$6:$C$1355, "Acquire", Transactions_History!$I$6:$I$1355, Portfolio_History!$F105, Transactions_History!$H$6:$H$1355, "&lt;="&amp;YEAR(Portfolio_History!S$1))-
SUMIFS(Transactions_History!$G$6:$G$1355, Transactions_History!$C$6:$C$1355, "Redeem", Transactions_History!$I$6:$I$1355, Portfolio_History!$F105, Transactions_History!$H$6:$H$1355, "&lt;="&amp;YEAR(Portfolio_History!S$1))</f>
        <v>0</v>
      </c>
      <c r="T105" s="4">
        <f>SUMIFS(Transactions_History!$G$6:$G$1355, Transactions_History!$C$6:$C$1355, "Acquire", Transactions_History!$I$6:$I$1355, Portfolio_History!$F105, Transactions_History!$H$6:$H$1355, "&lt;="&amp;YEAR(Portfolio_History!T$1))-
SUMIFS(Transactions_History!$G$6:$G$1355, Transactions_History!$C$6:$C$1355, "Redeem", Transactions_History!$I$6:$I$1355, Portfolio_History!$F105, Transactions_History!$H$6:$H$1355, "&lt;="&amp;YEAR(Portfolio_History!T$1))</f>
        <v>0</v>
      </c>
      <c r="U105" s="4">
        <f>SUMIFS(Transactions_History!$G$6:$G$1355, Transactions_History!$C$6:$C$1355, "Acquire", Transactions_History!$I$6:$I$1355, Portfolio_History!$F105, Transactions_History!$H$6:$H$1355, "&lt;="&amp;YEAR(Portfolio_History!U$1))-
SUMIFS(Transactions_History!$G$6:$G$1355, Transactions_History!$C$6:$C$1355, "Redeem", Transactions_History!$I$6:$I$1355, Portfolio_History!$F105, Transactions_History!$H$6:$H$1355, "&lt;="&amp;YEAR(Portfolio_History!U$1))</f>
        <v>0</v>
      </c>
      <c r="V105" s="4">
        <f>SUMIFS(Transactions_History!$G$6:$G$1355, Transactions_History!$C$6:$C$1355, "Acquire", Transactions_History!$I$6:$I$1355, Portfolio_History!$F105, Transactions_History!$H$6:$H$1355, "&lt;="&amp;YEAR(Portfolio_History!V$1))-
SUMIFS(Transactions_History!$G$6:$G$1355, Transactions_History!$C$6:$C$1355, "Redeem", Transactions_History!$I$6:$I$1355, Portfolio_History!$F105, Transactions_History!$H$6:$H$1355, "&lt;="&amp;YEAR(Portfolio_History!V$1))</f>
        <v>0</v>
      </c>
      <c r="W105" s="4">
        <f>SUMIFS(Transactions_History!$G$6:$G$1355, Transactions_History!$C$6:$C$1355, "Acquire", Transactions_History!$I$6:$I$1355, Portfolio_History!$F105, Transactions_History!$H$6:$H$1355, "&lt;="&amp;YEAR(Portfolio_History!W$1))-
SUMIFS(Transactions_History!$G$6:$G$1355, Transactions_History!$C$6:$C$1355, "Redeem", Transactions_History!$I$6:$I$1355, Portfolio_History!$F105, Transactions_History!$H$6:$H$1355, "&lt;="&amp;YEAR(Portfolio_History!W$1))</f>
        <v>0</v>
      </c>
      <c r="X105" s="4">
        <f>SUMIFS(Transactions_History!$G$6:$G$1355, Transactions_History!$C$6:$C$1355, "Acquire", Transactions_History!$I$6:$I$1355, Portfolio_History!$F105, Transactions_History!$H$6:$H$1355, "&lt;="&amp;YEAR(Portfolio_History!X$1))-
SUMIFS(Transactions_History!$G$6:$G$1355, Transactions_History!$C$6:$C$1355, "Redeem", Transactions_History!$I$6:$I$1355, Portfolio_History!$F105, Transactions_History!$H$6:$H$1355, "&lt;="&amp;YEAR(Portfolio_History!X$1))</f>
        <v>0</v>
      </c>
      <c r="Y105" s="4">
        <f>SUMIFS(Transactions_History!$G$6:$G$1355, Transactions_History!$C$6:$C$1355, "Acquire", Transactions_History!$I$6:$I$1355, Portfolio_History!$F105, Transactions_History!$H$6:$H$1355, "&lt;="&amp;YEAR(Portfolio_History!Y$1))-
SUMIFS(Transactions_History!$G$6:$G$1355, Transactions_History!$C$6:$C$1355, "Redeem", Transactions_History!$I$6:$I$1355, Portfolio_History!$F105, Transactions_History!$H$6:$H$1355, "&lt;="&amp;YEAR(Portfolio_History!Y$1))</f>
        <v>0</v>
      </c>
    </row>
    <row r="106" spans="1:25" x14ac:dyDescent="0.35">
      <c r="A106" s="172" t="s">
        <v>39</v>
      </c>
      <c r="B106" s="172">
        <v>5</v>
      </c>
      <c r="C106" s="172">
        <v>2020</v>
      </c>
      <c r="D106" s="173">
        <v>39234</v>
      </c>
      <c r="E106" s="63">
        <v>2020</v>
      </c>
      <c r="F106" s="170" t="str">
        <f t="shared" si="2"/>
        <v>SI bonds_5_2020</v>
      </c>
      <c r="G106" s="4">
        <f>SUMIFS(Transactions_History!$G$6:$G$1355, Transactions_History!$C$6:$C$1355, "Acquire", Transactions_History!$I$6:$I$1355, Portfolio_History!$F106, Transactions_History!$H$6:$H$1355, "&lt;="&amp;YEAR(Portfolio_History!G$1))-
SUMIFS(Transactions_History!$G$6:$G$1355, Transactions_History!$C$6:$C$1355, "Redeem", Transactions_History!$I$6:$I$1355, Portfolio_History!$F106, Transactions_History!$H$6:$H$1355, "&lt;="&amp;YEAR(Portfolio_History!G$1))</f>
        <v>-12930816</v>
      </c>
      <c r="H106" s="4">
        <f>SUMIFS(Transactions_History!$G$6:$G$1355, Transactions_History!$C$6:$C$1355, "Acquire", Transactions_History!$I$6:$I$1355, Portfolio_History!$F106, Transactions_History!$H$6:$H$1355, "&lt;="&amp;YEAR(Portfolio_History!H$1))-
SUMIFS(Transactions_History!$G$6:$G$1355, Transactions_History!$C$6:$C$1355, "Redeem", Transactions_History!$I$6:$I$1355, Portfolio_History!$F106, Transactions_History!$H$6:$H$1355, "&lt;="&amp;YEAR(Portfolio_History!H$1))</f>
        <v>-12930816</v>
      </c>
      <c r="I106" s="4">
        <f>SUMIFS(Transactions_History!$G$6:$G$1355, Transactions_History!$C$6:$C$1355, "Acquire", Transactions_History!$I$6:$I$1355, Portfolio_History!$F106, Transactions_History!$H$6:$H$1355, "&lt;="&amp;YEAR(Portfolio_History!I$1))-
SUMIFS(Transactions_History!$G$6:$G$1355, Transactions_History!$C$6:$C$1355, "Redeem", Transactions_History!$I$6:$I$1355, Portfolio_History!$F106, Transactions_History!$H$6:$H$1355, "&lt;="&amp;YEAR(Portfolio_History!I$1))</f>
        <v>-12930816</v>
      </c>
      <c r="J106" s="4">
        <f>SUMIFS(Transactions_History!$G$6:$G$1355, Transactions_History!$C$6:$C$1355, "Acquire", Transactions_History!$I$6:$I$1355, Portfolio_History!$F106, Transactions_History!$H$6:$H$1355, "&lt;="&amp;YEAR(Portfolio_History!J$1))-
SUMIFS(Transactions_History!$G$6:$G$1355, Transactions_History!$C$6:$C$1355, "Redeem", Transactions_History!$I$6:$I$1355, Portfolio_History!$F106, Transactions_History!$H$6:$H$1355, "&lt;="&amp;YEAR(Portfolio_History!J$1))</f>
        <v>-476584</v>
      </c>
      <c r="K106" s="4">
        <f>SUMIFS(Transactions_History!$G$6:$G$1355, Transactions_History!$C$6:$C$1355, "Acquire", Transactions_History!$I$6:$I$1355, Portfolio_History!$F106, Transactions_History!$H$6:$H$1355, "&lt;="&amp;YEAR(Portfolio_History!K$1))-
SUMIFS(Transactions_History!$G$6:$G$1355, Transactions_History!$C$6:$C$1355, "Redeem", Transactions_History!$I$6:$I$1355, Portfolio_History!$F106, Transactions_History!$H$6:$H$1355, "&lt;="&amp;YEAR(Portfolio_History!K$1))</f>
        <v>-476584</v>
      </c>
      <c r="L106" s="4">
        <f>SUMIFS(Transactions_History!$G$6:$G$1355, Transactions_History!$C$6:$C$1355, "Acquire", Transactions_History!$I$6:$I$1355, Portfolio_History!$F106, Transactions_History!$H$6:$H$1355, "&lt;="&amp;YEAR(Portfolio_History!L$1))-
SUMIFS(Transactions_History!$G$6:$G$1355, Transactions_History!$C$6:$C$1355, "Redeem", Transactions_History!$I$6:$I$1355, Portfolio_History!$F106, Transactions_History!$H$6:$H$1355, "&lt;="&amp;YEAR(Portfolio_History!L$1))</f>
        <v>-476584</v>
      </c>
      <c r="M106" s="4">
        <f>SUMIFS(Transactions_History!$G$6:$G$1355, Transactions_History!$C$6:$C$1355, "Acquire", Transactions_History!$I$6:$I$1355, Portfolio_History!$F106, Transactions_History!$H$6:$H$1355, "&lt;="&amp;YEAR(Portfolio_History!M$1))-
SUMIFS(Transactions_History!$G$6:$G$1355, Transactions_History!$C$6:$C$1355, "Redeem", Transactions_History!$I$6:$I$1355, Portfolio_History!$F106, Transactions_History!$H$6:$H$1355, "&lt;="&amp;YEAR(Portfolio_History!M$1))</f>
        <v>-476584</v>
      </c>
      <c r="N106" s="4">
        <f>SUMIFS(Transactions_History!$G$6:$G$1355, Transactions_History!$C$6:$C$1355, "Acquire", Transactions_History!$I$6:$I$1355, Portfolio_History!$F106, Transactions_History!$H$6:$H$1355, "&lt;="&amp;YEAR(Portfolio_History!N$1))-
SUMIFS(Transactions_History!$G$6:$G$1355, Transactions_History!$C$6:$C$1355, "Redeem", Transactions_History!$I$6:$I$1355, Portfolio_History!$F106, Transactions_History!$H$6:$H$1355, "&lt;="&amp;YEAR(Portfolio_History!N$1))</f>
        <v>-476584</v>
      </c>
      <c r="O106" s="4">
        <f>SUMIFS(Transactions_History!$G$6:$G$1355, Transactions_History!$C$6:$C$1355, "Acquire", Transactions_History!$I$6:$I$1355, Portfolio_History!$F106, Transactions_History!$H$6:$H$1355, "&lt;="&amp;YEAR(Portfolio_History!O$1))-
SUMIFS(Transactions_History!$G$6:$G$1355, Transactions_History!$C$6:$C$1355, "Redeem", Transactions_History!$I$6:$I$1355, Portfolio_History!$F106, Transactions_History!$H$6:$H$1355, "&lt;="&amp;YEAR(Portfolio_History!O$1))</f>
        <v>0</v>
      </c>
      <c r="P106" s="4">
        <f>SUMIFS(Transactions_History!$G$6:$G$1355, Transactions_History!$C$6:$C$1355, "Acquire", Transactions_History!$I$6:$I$1355, Portfolio_History!$F106, Transactions_History!$H$6:$H$1355, "&lt;="&amp;YEAR(Portfolio_History!P$1))-
SUMIFS(Transactions_History!$G$6:$G$1355, Transactions_History!$C$6:$C$1355, "Redeem", Transactions_History!$I$6:$I$1355, Portfolio_History!$F106, Transactions_History!$H$6:$H$1355, "&lt;="&amp;YEAR(Portfolio_History!P$1))</f>
        <v>0</v>
      </c>
      <c r="Q106" s="4">
        <f>SUMIFS(Transactions_History!$G$6:$G$1355, Transactions_History!$C$6:$C$1355, "Acquire", Transactions_History!$I$6:$I$1355, Portfolio_History!$F106, Transactions_History!$H$6:$H$1355, "&lt;="&amp;YEAR(Portfolio_History!Q$1))-
SUMIFS(Transactions_History!$G$6:$G$1355, Transactions_History!$C$6:$C$1355, "Redeem", Transactions_History!$I$6:$I$1355, Portfolio_History!$F106, Transactions_History!$H$6:$H$1355, "&lt;="&amp;YEAR(Portfolio_History!Q$1))</f>
        <v>0</v>
      </c>
      <c r="R106" s="4">
        <f>SUMIFS(Transactions_History!$G$6:$G$1355, Transactions_History!$C$6:$C$1355, "Acquire", Transactions_History!$I$6:$I$1355, Portfolio_History!$F106, Transactions_History!$H$6:$H$1355, "&lt;="&amp;YEAR(Portfolio_History!R$1))-
SUMIFS(Transactions_History!$G$6:$G$1355, Transactions_History!$C$6:$C$1355, "Redeem", Transactions_History!$I$6:$I$1355, Portfolio_History!$F106, Transactions_History!$H$6:$H$1355, "&lt;="&amp;YEAR(Portfolio_History!R$1))</f>
        <v>0</v>
      </c>
      <c r="S106" s="4">
        <f>SUMIFS(Transactions_History!$G$6:$G$1355, Transactions_History!$C$6:$C$1355, "Acquire", Transactions_History!$I$6:$I$1355, Portfolio_History!$F106, Transactions_History!$H$6:$H$1355, "&lt;="&amp;YEAR(Portfolio_History!S$1))-
SUMIFS(Transactions_History!$G$6:$G$1355, Transactions_History!$C$6:$C$1355, "Redeem", Transactions_History!$I$6:$I$1355, Portfolio_History!$F106, Transactions_History!$H$6:$H$1355, "&lt;="&amp;YEAR(Portfolio_History!S$1))</f>
        <v>0</v>
      </c>
      <c r="T106" s="4">
        <f>SUMIFS(Transactions_History!$G$6:$G$1355, Transactions_History!$C$6:$C$1355, "Acquire", Transactions_History!$I$6:$I$1355, Portfolio_History!$F106, Transactions_History!$H$6:$H$1355, "&lt;="&amp;YEAR(Portfolio_History!T$1))-
SUMIFS(Transactions_History!$G$6:$G$1355, Transactions_History!$C$6:$C$1355, "Redeem", Transactions_History!$I$6:$I$1355, Portfolio_History!$F106, Transactions_History!$H$6:$H$1355, "&lt;="&amp;YEAR(Portfolio_History!T$1))</f>
        <v>0</v>
      </c>
      <c r="U106" s="4">
        <f>SUMIFS(Transactions_History!$G$6:$G$1355, Transactions_History!$C$6:$C$1355, "Acquire", Transactions_History!$I$6:$I$1355, Portfolio_History!$F106, Transactions_History!$H$6:$H$1355, "&lt;="&amp;YEAR(Portfolio_History!U$1))-
SUMIFS(Transactions_History!$G$6:$G$1355, Transactions_History!$C$6:$C$1355, "Redeem", Transactions_History!$I$6:$I$1355, Portfolio_History!$F106, Transactions_History!$H$6:$H$1355, "&lt;="&amp;YEAR(Portfolio_History!U$1))</f>
        <v>0</v>
      </c>
      <c r="V106" s="4">
        <f>SUMIFS(Transactions_History!$G$6:$G$1355, Transactions_History!$C$6:$C$1355, "Acquire", Transactions_History!$I$6:$I$1355, Portfolio_History!$F106, Transactions_History!$H$6:$H$1355, "&lt;="&amp;YEAR(Portfolio_History!V$1))-
SUMIFS(Transactions_History!$G$6:$G$1355, Transactions_History!$C$6:$C$1355, "Redeem", Transactions_History!$I$6:$I$1355, Portfolio_History!$F106, Transactions_History!$H$6:$H$1355, "&lt;="&amp;YEAR(Portfolio_History!V$1))</f>
        <v>0</v>
      </c>
      <c r="W106" s="4">
        <f>SUMIFS(Transactions_History!$G$6:$G$1355, Transactions_History!$C$6:$C$1355, "Acquire", Transactions_History!$I$6:$I$1355, Portfolio_History!$F106, Transactions_History!$H$6:$H$1355, "&lt;="&amp;YEAR(Portfolio_History!W$1))-
SUMIFS(Transactions_History!$G$6:$G$1355, Transactions_History!$C$6:$C$1355, "Redeem", Transactions_History!$I$6:$I$1355, Portfolio_History!$F106, Transactions_History!$H$6:$H$1355, "&lt;="&amp;YEAR(Portfolio_History!W$1))</f>
        <v>0</v>
      </c>
      <c r="X106" s="4">
        <f>SUMIFS(Transactions_History!$G$6:$G$1355, Transactions_History!$C$6:$C$1355, "Acquire", Transactions_History!$I$6:$I$1355, Portfolio_History!$F106, Transactions_History!$H$6:$H$1355, "&lt;="&amp;YEAR(Portfolio_History!X$1))-
SUMIFS(Transactions_History!$G$6:$G$1355, Transactions_History!$C$6:$C$1355, "Redeem", Transactions_History!$I$6:$I$1355, Portfolio_History!$F106, Transactions_History!$H$6:$H$1355, "&lt;="&amp;YEAR(Portfolio_History!X$1))</f>
        <v>0</v>
      </c>
      <c r="Y106" s="4">
        <f>SUMIFS(Transactions_History!$G$6:$G$1355, Transactions_History!$C$6:$C$1355, "Acquire", Transactions_History!$I$6:$I$1355, Portfolio_History!$F106, Transactions_History!$H$6:$H$1355, "&lt;="&amp;YEAR(Portfolio_History!Y$1))-
SUMIFS(Transactions_History!$G$6:$G$1355, Transactions_History!$C$6:$C$1355, "Redeem", Transactions_History!$I$6:$I$1355, Portfolio_History!$F106, Transactions_History!$H$6:$H$1355, "&lt;="&amp;YEAR(Portfolio_History!Y$1))</f>
        <v>0</v>
      </c>
    </row>
    <row r="107" spans="1:25" x14ac:dyDescent="0.35">
      <c r="A107" s="172" t="s">
        <v>39</v>
      </c>
      <c r="B107" s="172">
        <v>5.125</v>
      </c>
      <c r="C107" s="172">
        <v>2020</v>
      </c>
      <c r="D107" s="173">
        <v>38869</v>
      </c>
      <c r="E107" s="63">
        <v>2020</v>
      </c>
      <c r="F107" s="170" t="str">
        <f t="shared" si="2"/>
        <v>SI bonds_5.125_2020</v>
      </c>
      <c r="G107" s="4">
        <f>SUMIFS(Transactions_History!$G$6:$G$1355, Transactions_History!$C$6:$C$1355, "Acquire", Transactions_History!$I$6:$I$1355, Portfolio_History!$F107, Transactions_History!$H$6:$H$1355, "&lt;="&amp;YEAR(Portfolio_History!G$1))-
SUMIFS(Transactions_History!$G$6:$G$1355, Transactions_History!$C$6:$C$1355, "Redeem", Transactions_History!$I$6:$I$1355, Portfolio_History!$F107, Transactions_History!$H$6:$H$1355, "&lt;="&amp;YEAR(Portfolio_History!G$1))</f>
        <v>-12232884</v>
      </c>
      <c r="H107" s="4">
        <f>SUMIFS(Transactions_History!$G$6:$G$1355, Transactions_History!$C$6:$C$1355, "Acquire", Transactions_History!$I$6:$I$1355, Portfolio_History!$F107, Transactions_History!$H$6:$H$1355, "&lt;="&amp;YEAR(Portfolio_History!H$1))-
SUMIFS(Transactions_History!$G$6:$G$1355, Transactions_History!$C$6:$C$1355, "Redeem", Transactions_History!$I$6:$I$1355, Portfolio_History!$F107, Transactions_History!$H$6:$H$1355, "&lt;="&amp;YEAR(Portfolio_History!H$1))</f>
        <v>-12232884</v>
      </c>
      <c r="I107" s="4">
        <f>SUMIFS(Transactions_History!$G$6:$G$1355, Transactions_History!$C$6:$C$1355, "Acquire", Transactions_History!$I$6:$I$1355, Portfolio_History!$F107, Transactions_History!$H$6:$H$1355, "&lt;="&amp;YEAR(Portfolio_History!I$1))-
SUMIFS(Transactions_History!$G$6:$G$1355, Transactions_History!$C$6:$C$1355, "Redeem", Transactions_History!$I$6:$I$1355, Portfolio_History!$F107, Transactions_History!$H$6:$H$1355, "&lt;="&amp;YEAR(Portfolio_History!I$1))</f>
        <v>-12232884</v>
      </c>
      <c r="J107" s="4">
        <f>SUMIFS(Transactions_History!$G$6:$G$1355, Transactions_History!$C$6:$C$1355, "Acquire", Transactions_History!$I$6:$I$1355, Portfolio_History!$F107, Transactions_History!$H$6:$H$1355, "&lt;="&amp;YEAR(Portfolio_History!J$1))-
SUMIFS(Transactions_History!$G$6:$G$1355, Transactions_History!$C$6:$C$1355, "Redeem", Transactions_History!$I$6:$I$1355, Portfolio_History!$F107, Transactions_History!$H$6:$H$1355, "&lt;="&amp;YEAR(Portfolio_History!J$1))</f>
        <v>-665115</v>
      </c>
      <c r="K107" s="4">
        <f>SUMIFS(Transactions_History!$G$6:$G$1355, Transactions_History!$C$6:$C$1355, "Acquire", Transactions_History!$I$6:$I$1355, Portfolio_History!$F107, Transactions_History!$H$6:$H$1355, "&lt;="&amp;YEAR(Portfolio_History!K$1))-
SUMIFS(Transactions_History!$G$6:$G$1355, Transactions_History!$C$6:$C$1355, "Redeem", Transactions_History!$I$6:$I$1355, Portfolio_History!$F107, Transactions_History!$H$6:$H$1355, "&lt;="&amp;YEAR(Portfolio_History!K$1))</f>
        <v>-665115</v>
      </c>
      <c r="L107" s="4">
        <f>SUMIFS(Transactions_History!$G$6:$G$1355, Transactions_History!$C$6:$C$1355, "Acquire", Transactions_History!$I$6:$I$1355, Portfolio_History!$F107, Transactions_History!$H$6:$H$1355, "&lt;="&amp;YEAR(Portfolio_History!L$1))-
SUMIFS(Transactions_History!$G$6:$G$1355, Transactions_History!$C$6:$C$1355, "Redeem", Transactions_History!$I$6:$I$1355, Portfolio_History!$F107, Transactions_History!$H$6:$H$1355, "&lt;="&amp;YEAR(Portfolio_History!L$1))</f>
        <v>-665115</v>
      </c>
      <c r="M107" s="4">
        <f>SUMIFS(Transactions_History!$G$6:$G$1355, Transactions_History!$C$6:$C$1355, "Acquire", Transactions_History!$I$6:$I$1355, Portfolio_History!$F107, Transactions_History!$H$6:$H$1355, "&lt;="&amp;YEAR(Portfolio_History!M$1))-
SUMIFS(Transactions_History!$G$6:$G$1355, Transactions_History!$C$6:$C$1355, "Redeem", Transactions_History!$I$6:$I$1355, Portfolio_History!$F107, Transactions_History!$H$6:$H$1355, "&lt;="&amp;YEAR(Portfolio_History!M$1))</f>
        <v>-665115</v>
      </c>
      <c r="N107" s="4">
        <f>SUMIFS(Transactions_History!$G$6:$G$1355, Transactions_History!$C$6:$C$1355, "Acquire", Transactions_History!$I$6:$I$1355, Portfolio_History!$F107, Transactions_History!$H$6:$H$1355, "&lt;="&amp;YEAR(Portfolio_History!N$1))-
SUMIFS(Transactions_History!$G$6:$G$1355, Transactions_History!$C$6:$C$1355, "Redeem", Transactions_History!$I$6:$I$1355, Portfolio_History!$F107, Transactions_History!$H$6:$H$1355, "&lt;="&amp;YEAR(Portfolio_History!N$1))</f>
        <v>-665115</v>
      </c>
      <c r="O107" s="4">
        <f>SUMIFS(Transactions_History!$G$6:$G$1355, Transactions_History!$C$6:$C$1355, "Acquire", Transactions_History!$I$6:$I$1355, Portfolio_History!$F107, Transactions_History!$H$6:$H$1355, "&lt;="&amp;YEAR(Portfolio_History!O$1))-
SUMIFS(Transactions_History!$G$6:$G$1355, Transactions_History!$C$6:$C$1355, "Redeem", Transactions_History!$I$6:$I$1355, Portfolio_History!$F107, Transactions_History!$H$6:$H$1355, "&lt;="&amp;YEAR(Portfolio_History!O$1))</f>
        <v>0</v>
      </c>
      <c r="P107" s="4">
        <f>SUMIFS(Transactions_History!$G$6:$G$1355, Transactions_History!$C$6:$C$1355, "Acquire", Transactions_History!$I$6:$I$1355, Portfolio_History!$F107, Transactions_History!$H$6:$H$1355, "&lt;="&amp;YEAR(Portfolio_History!P$1))-
SUMIFS(Transactions_History!$G$6:$G$1355, Transactions_History!$C$6:$C$1355, "Redeem", Transactions_History!$I$6:$I$1355, Portfolio_History!$F107, Transactions_History!$H$6:$H$1355, "&lt;="&amp;YEAR(Portfolio_History!P$1))</f>
        <v>0</v>
      </c>
      <c r="Q107" s="4">
        <f>SUMIFS(Transactions_History!$G$6:$G$1355, Transactions_History!$C$6:$C$1355, "Acquire", Transactions_History!$I$6:$I$1355, Portfolio_History!$F107, Transactions_History!$H$6:$H$1355, "&lt;="&amp;YEAR(Portfolio_History!Q$1))-
SUMIFS(Transactions_History!$G$6:$G$1355, Transactions_History!$C$6:$C$1355, "Redeem", Transactions_History!$I$6:$I$1355, Portfolio_History!$F107, Transactions_History!$H$6:$H$1355, "&lt;="&amp;YEAR(Portfolio_History!Q$1))</f>
        <v>0</v>
      </c>
      <c r="R107" s="4">
        <f>SUMIFS(Transactions_History!$G$6:$G$1355, Transactions_History!$C$6:$C$1355, "Acquire", Transactions_History!$I$6:$I$1355, Portfolio_History!$F107, Transactions_History!$H$6:$H$1355, "&lt;="&amp;YEAR(Portfolio_History!R$1))-
SUMIFS(Transactions_History!$G$6:$G$1355, Transactions_History!$C$6:$C$1355, "Redeem", Transactions_History!$I$6:$I$1355, Portfolio_History!$F107, Transactions_History!$H$6:$H$1355, "&lt;="&amp;YEAR(Portfolio_History!R$1))</f>
        <v>0</v>
      </c>
      <c r="S107" s="4">
        <f>SUMIFS(Transactions_History!$G$6:$G$1355, Transactions_History!$C$6:$C$1355, "Acquire", Transactions_History!$I$6:$I$1355, Portfolio_History!$F107, Transactions_History!$H$6:$H$1355, "&lt;="&amp;YEAR(Portfolio_History!S$1))-
SUMIFS(Transactions_History!$G$6:$G$1355, Transactions_History!$C$6:$C$1355, "Redeem", Transactions_History!$I$6:$I$1355, Portfolio_History!$F107, Transactions_History!$H$6:$H$1355, "&lt;="&amp;YEAR(Portfolio_History!S$1))</f>
        <v>0</v>
      </c>
      <c r="T107" s="4">
        <f>SUMIFS(Transactions_History!$G$6:$G$1355, Transactions_History!$C$6:$C$1355, "Acquire", Transactions_History!$I$6:$I$1355, Portfolio_History!$F107, Transactions_History!$H$6:$H$1355, "&lt;="&amp;YEAR(Portfolio_History!T$1))-
SUMIFS(Transactions_History!$G$6:$G$1355, Transactions_History!$C$6:$C$1355, "Redeem", Transactions_History!$I$6:$I$1355, Portfolio_History!$F107, Transactions_History!$H$6:$H$1355, "&lt;="&amp;YEAR(Portfolio_History!T$1))</f>
        <v>0</v>
      </c>
      <c r="U107" s="4">
        <f>SUMIFS(Transactions_History!$G$6:$G$1355, Transactions_History!$C$6:$C$1355, "Acquire", Transactions_History!$I$6:$I$1355, Portfolio_History!$F107, Transactions_History!$H$6:$H$1355, "&lt;="&amp;YEAR(Portfolio_History!U$1))-
SUMIFS(Transactions_History!$G$6:$G$1355, Transactions_History!$C$6:$C$1355, "Redeem", Transactions_History!$I$6:$I$1355, Portfolio_History!$F107, Transactions_History!$H$6:$H$1355, "&lt;="&amp;YEAR(Portfolio_History!U$1))</f>
        <v>0</v>
      </c>
      <c r="V107" s="4">
        <f>SUMIFS(Transactions_History!$G$6:$G$1355, Transactions_History!$C$6:$C$1355, "Acquire", Transactions_History!$I$6:$I$1355, Portfolio_History!$F107, Transactions_History!$H$6:$H$1355, "&lt;="&amp;YEAR(Portfolio_History!V$1))-
SUMIFS(Transactions_History!$G$6:$G$1355, Transactions_History!$C$6:$C$1355, "Redeem", Transactions_History!$I$6:$I$1355, Portfolio_History!$F107, Transactions_History!$H$6:$H$1355, "&lt;="&amp;YEAR(Portfolio_History!V$1))</f>
        <v>0</v>
      </c>
      <c r="W107" s="4">
        <f>SUMIFS(Transactions_History!$G$6:$G$1355, Transactions_History!$C$6:$C$1355, "Acquire", Transactions_History!$I$6:$I$1355, Portfolio_History!$F107, Transactions_History!$H$6:$H$1355, "&lt;="&amp;YEAR(Portfolio_History!W$1))-
SUMIFS(Transactions_History!$G$6:$G$1355, Transactions_History!$C$6:$C$1355, "Redeem", Transactions_History!$I$6:$I$1355, Portfolio_History!$F107, Transactions_History!$H$6:$H$1355, "&lt;="&amp;YEAR(Portfolio_History!W$1))</f>
        <v>0</v>
      </c>
      <c r="X107" s="4">
        <f>SUMIFS(Transactions_History!$G$6:$G$1355, Transactions_History!$C$6:$C$1355, "Acquire", Transactions_History!$I$6:$I$1355, Portfolio_History!$F107, Transactions_History!$H$6:$H$1355, "&lt;="&amp;YEAR(Portfolio_History!X$1))-
SUMIFS(Transactions_History!$G$6:$G$1355, Transactions_History!$C$6:$C$1355, "Redeem", Transactions_History!$I$6:$I$1355, Portfolio_History!$F107, Transactions_History!$H$6:$H$1355, "&lt;="&amp;YEAR(Portfolio_History!X$1))</f>
        <v>0</v>
      </c>
      <c r="Y107" s="4">
        <f>SUMIFS(Transactions_History!$G$6:$G$1355, Transactions_History!$C$6:$C$1355, "Acquire", Transactions_History!$I$6:$I$1355, Portfolio_History!$F107, Transactions_History!$H$6:$H$1355, "&lt;="&amp;YEAR(Portfolio_History!Y$1))-
SUMIFS(Transactions_History!$G$6:$G$1355, Transactions_History!$C$6:$C$1355, "Redeem", Transactions_History!$I$6:$I$1355, Portfolio_History!$F107, Transactions_History!$H$6:$H$1355, "&lt;="&amp;YEAR(Portfolio_History!Y$1))</f>
        <v>0</v>
      </c>
    </row>
    <row r="108" spans="1:25" x14ac:dyDescent="0.35">
      <c r="A108" s="172" t="s">
        <v>34</v>
      </c>
      <c r="B108" s="172">
        <v>0.75</v>
      </c>
      <c r="C108" s="172">
        <v>2020</v>
      </c>
      <c r="D108" s="173">
        <v>43983</v>
      </c>
      <c r="E108" s="63">
        <v>2020</v>
      </c>
      <c r="F108" s="170" t="str">
        <f t="shared" si="2"/>
        <v>SI certificates_0.75_2020</v>
      </c>
      <c r="G108" s="4">
        <f>SUMIFS(Transactions_History!$G$6:$G$1355, Transactions_History!$C$6:$C$1355, "Acquire", Transactions_History!$I$6:$I$1355, Portfolio_History!$F108, Transactions_History!$H$6:$H$1355, "&lt;="&amp;YEAR(Portfolio_History!G$1))-
SUMIFS(Transactions_History!$G$6:$G$1355, Transactions_History!$C$6:$C$1355, "Redeem", Transactions_History!$I$6:$I$1355, Portfolio_History!$F108, Transactions_History!$H$6:$H$1355, "&lt;="&amp;YEAR(Portfolio_History!G$1))</f>
        <v>0</v>
      </c>
      <c r="H108" s="4">
        <f>SUMIFS(Transactions_History!$G$6:$G$1355, Transactions_History!$C$6:$C$1355, "Acquire", Transactions_History!$I$6:$I$1355, Portfolio_History!$F108, Transactions_History!$H$6:$H$1355, "&lt;="&amp;YEAR(Portfolio_History!H$1))-
SUMIFS(Transactions_History!$G$6:$G$1355, Transactions_History!$C$6:$C$1355, "Redeem", Transactions_History!$I$6:$I$1355, Portfolio_History!$F108, Transactions_History!$H$6:$H$1355, "&lt;="&amp;YEAR(Portfolio_History!H$1))</f>
        <v>0</v>
      </c>
      <c r="I108" s="4">
        <f>SUMIFS(Transactions_History!$G$6:$G$1355, Transactions_History!$C$6:$C$1355, "Acquire", Transactions_History!$I$6:$I$1355, Portfolio_History!$F108, Transactions_History!$H$6:$H$1355, "&lt;="&amp;YEAR(Portfolio_History!I$1))-
SUMIFS(Transactions_History!$G$6:$G$1355, Transactions_History!$C$6:$C$1355, "Redeem", Transactions_History!$I$6:$I$1355, Portfolio_History!$F108, Transactions_History!$H$6:$H$1355, "&lt;="&amp;YEAR(Portfolio_History!I$1))</f>
        <v>0</v>
      </c>
      <c r="J108" s="4">
        <f>SUMIFS(Transactions_History!$G$6:$G$1355, Transactions_History!$C$6:$C$1355, "Acquire", Transactions_History!$I$6:$I$1355, Portfolio_History!$F108, Transactions_History!$H$6:$H$1355, "&lt;="&amp;YEAR(Portfolio_History!J$1))-
SUMIFS(Transactions_History!$G$6:$G$1355, Transactions_History!$C$6:$C$1355, "Redeem", Transactions_History!$I$6:$I$1355, Portfolio_History!$F108, Transactions_History!$H$6:$H$1355, "&lt;="&amp;YEAR(Portfolio_History!J$1))</f>
        <v>0</v>
      </c>
      <c r="K108" s="4">
        <f>SUMIFS(Transactions_History!$G$6:$G$1355, Transactions_History!$C$6:$C$1355, "Acquire", Transactions_History!$I$6:$I$1355, Portfolio_History!$F108, Transactions_History!$H$6:$H$1355, "&lt;="&amp;YEAR(Portfolio_History!K$1))-
SUMIFS(Transactions_History!$G$6:$G$1355, Transactions_History!$C$6:$C$1355, "Redeem", Transactions_History!$I$6:$I$1355, Portfolio_History!$F108, Transactions_History!$H$6:$H$1355, "&lt;="&amp;YEAR(Portfolio_History!K$1))</f>
        <v>0</v>
      </c>
      <c r="L108" s="4">
        <f>SUMIFS(Transactions_History!$G$6:$G$1355, Transactions_History!$C$6:$C$1355, "Acquire", Transactions_History!$I$6:$I$1355, Portfolio_History!$F108, Transactions_History!$H$6:$H$1355, "&lt;="&amp;YEAR(Portfolio_History!L$1))-
SUMIFS(Transactions_History!$G$6:$G$1355, Transactions_History!$C$6:$C$1355, "Redeem", Transactions_History!$I$6:$I$1355, Portfolio_History!$F108, Transactions_History!$H$6:$H$1355, "&lt;="&amp;YEAR(Portfolio_History!L$1))</f>
        <v>0</v>
      </c>
      <c r="M108" s="4">
        <f>SUMIFS(Transactions_History!$G$6:$G$1355, Transactions_History!$C$6:$C$1355, "Acquire", Transactions_History!$I$6:$I$1355, Portfolio_History!$F108, Transactions_History!$H$6:$H$1355, "&lt;="&amp;YEAR(Portfolio_History!M$1))-
SUMIFS(Transactions_History!$G$6:$G$1355, Transactions_History!$C$6:$C$1355, "Redeem", Transactions_History!$I$6:$I$1355, Portfolio_History!$F108, Transactions_History!$H$6:$H$1355, "&lt;="&amp;YEAR(Portfolio_History!M$1))</f>
        <v>0</v>
      </c>
      <c r="N108" s="4">
        <f>SUMIFS(Transactions_History!$G$6:$G$1355, Transactions_History!$C$6:$C$1355, "Acquire", Transactions_History!$I$6:$I$1355, Portfolio_History!$F108, Transactions_History!$H$6:$H$1355, "&lt;="&amp;YEAR(Portfolio_History!N$1))-
SUMIFS(Transactions_History!$G$6:$G$1355, Transactions_History!$C$6:$C$1355, "Redeem", Transactions_History!$I$6:$I$1355, Portfolio_History!$F108, Transactions_History!$H$6:$H$1355, "&lt;="&amp;YEAR(Portfolio_History!N$1))</f>
        <v>0</v>
      </c>
      <c r="O108" s="4">
        <f>SUMIFS(Transactions_History!$G$6:$G$1355, Transactions_History!$C$6:$C$1355, "Acquire", Transactions_History!$I$6:$I$1355, Portfolio_History!$F108, Transactions_History!$H$6:$H$1355, "&lt;="&amp;YEAR(Portfolio_History!O$1))-
SUMIFS(Transactions_History!$G$6:$G$1355, Transactions_History!$C$6:$C$1355, "Redeem", Transactions_History!$I$6:$I$1355, Portfolio_History!$F108, Transactions_History!$H$6:$H$1355, "&lt;="&amp;YEAR(Portfolio_History!O$1))</f>
        <v>0</v>
      </c>
      <c r="P108" s="4">
        <f>SUMIFS(Transactions_History!$G$6:$G$1355, Transactions_History!$C$6:$C$1355, "Acquire", Transactions_History!$I$6:$I$1355, Portfolio_History!$F108, Transactions_History!$H$6:$H$1355, "&lt;="&amp;YEAR(Portfolio_History!P$1))-
SUMIFS(Transactions_History!$G$6:$G$1355, Transactions_History!$C$6:$C$1355, "Redeem", Transactions_History!$I$6:$I$1355, Portfolio_History!$F108, Transactions_History!$H$6:$H$1355, "&lt;="&amp;YEAR(Portfolio_History!P$1))</f>
        <v>0</v>
      </c>
      <c r="Q108" s="4">
        <f>SUMIFS(Transactions_History!$G$6:$G$1355, Transactions_History!$C$6:$C$1355, "Acquire", Transactions_History!$I$6:$I$1355, Portfolio_History!$F108, Transactions_History!$H$6:$H$1355, "&lt;="&amp;YEAR(Portfolio_History!Q$1))-
SUMIFS(Transactions_History!$G$6:$G$1355, Transactions_History!$C$6:$C$1355, "Redeem", Transactions_History!$I$6:$I$1355, Portfolio_History!$F108, Transactions_History!$H$6:$H$1355, "&lt;="&amp;YEAR(Portfolio_History!Q$1))</f>
        <v>0</v>
      </c>
      <c r="R108" s="4">
        <f>SUMIFS(Transactions_History!$G$6:$G$1355, Transactions_History!$C$6:$C$1355, "Acquire", Transactions_History!$I$6:$I$1355, Portfolio_History!$F108, Transactions_History!$H$6:$H$1355, "&lt;="&amp;YEAR(Portfolio_History!R$1))-
SUMIFS(Transactions_History!$G$6:$G$1355, Transactions_History!$C$6:$C$1355, "Redeem", Transactions_History!$I$6:$I$1355, Portfolio_History!$F108, Transactions_History!$H$6:$H$1355, "&lt;="&amp;YEAR(Portfolio_History!R$1))</f>
        <v>0</v>
      </c>
      <c r="S108" s="4">
        <f>SUMIFS(Transactions_History!$G$6:$G$1355, Transactions_History!$C$6:$C$1355, "Acquire", Transactions_History!$I$6:$I$1355, Portfolio_History!$F108, Transactions_History!$H$6:$H$1355, "&lt;="&amp;YEAR(Portfolio_History!S$1))-
SUMIFS(Transactions_History!$G$6:$G$1355, Transactions_History!$C$6:$C$1355, "Redeem", Transactions_History!$I$6:$I$1355, Portfolio_History!$F108, Transactions_History!$H$6:$H$1355, "&lt;="&amp;YEAR(Portfolio_History!S$1))</f>
        <v>0</v>
      </c>
      <c r="T108" s="4">
        <f>SUMIFS(Transactions_History!$G$6:$G$1355, Transactions_History!$C$6:$C$1355, "Acquire", Transactions_History!$I$6:$I$1355, Portfolio_History!$F108, Transactions_History!$H$6:$H$1355, "&lt;="&amp;YEAR(Portfolio_History!T$1))-
SUMIFS(Transactions_History!$G$6:$G$1355, Transactions_History!$C$6:$C$1355, "Redeem", Transactions_History!$I$6:$I$1355, Portfolio_History!$F108, Transactions_History!$H$6:$H$1355, "&lt;="&amp;YEAR(Portfolio_History!T$1))</f>
        <v>0</v>
      </c>
      <c r="U108" s="4">
        <f>SUMIFS(Transactions_History!$G$6:$G$1355, Transactions_History!$C$6:$C$1355, "Acquire", Transactions_History!$I$6:$I$1355, Portfolio_History!$F108, Transactions_History!$H$6:$H$1355, "&lt;="&amp;YEAR(Portfolio_History!U$1))-
SUMIFS(Transactions_History!$G$6:$G$1355, Transactions_History!$C$6:$C$1355, "Redeem", Transactions_History!$I$6:$I$1355, Portfolio_History!$F108, Transactions_History!$H$6:$H$1355, "&lt;="&amp;YEAR(Portfolio_History!U$1))</f>
        <v>0</v>
      </c>
      <c r="V108" s="4">
        <f>SUMIFS(Transactions_History!$G$6:$G$1355, Transactions_History!$C$6:$C$1355, "Acquire", Transactions_History!$I$6:$I$1355, Portfolio_History!$F108, Transactions_History!$H$6:$H$1355, "&lt;="&amp;YEAR(Portfolio_History!V$1))-
SUMIFS(Transactions_History!$G$6:$G$1355, Transactions_History!$C$6:$C$1355, "Redeem", Transactions_History!$I$6:$I$1355, Portfolio_History!$F108, Transactions_History!$H$6:$H$1355, "&lt;="&amp;YEAR(Portfolio_History!V$1))</f>
        <v>0</v>
      </c>
      <c r="W108" s="4">
        <f>SUMIFS(Transactions_History!$G$6:$G$1355, Transactions_History!$C$6:$C$1355, "Acquire", Transactions_History!$I$6:$I$1355, Portfolio_History!$F108, Transactions_History!$H$6:$H$1355, "&lt;="&amp;YEAR(Portfolio_History!W$1))-
SUMIFS(Transactions_History!$G$6:$G$1355, Transactions_History!$C$6:$C$1355, "Redeem", Transactions_History!$I$6:$I$1355, Portfolio_History!$F108, Transactions_History!$H$6:$H$1355, "&lt;="&amp;YEAR(Portfolio_History!W$1))</f>
        <v>0</v>
      </c>
      <c r="X108" s="4">
        <f>SUMIFS(Transactions_History!$G$6:$G$1355, Transactions_History!$C$6:$C$1355, "Acquire", Transactions_History!$I$6:$I$1355, Portfolio_History!$F108, Transactions_History!$H$6:$H$1355, "&lt;="&amp;YEAR(Portfolio_History!X$1))-
SUMIFS(Transactions_History!$G$6:$G$1355, Transactions_History!$C$6:$C$1355, "Redeem", Transactions_History!$I$6:$I$1355, Portfolio_History!$F108, Transactions_History!$H$6:$H$1355, "&lt;="&amp;YEAR(Portfolio_History!X$1))</f>
        <v>0</v>
      </c>
      <c r="Y108" s="4">
        <f>SUMIFS(Transactions_History!$G$6:$G$1355, Transactions_History!$C$6:$C$1355, "Acquire", Transactions_History!$I$6:$I$1355, Portfolio_History!$F108, Transactions_History!$H$6:$H$1355, "&lt;="&amp;YEAR(Portfolio_History!Y$1))-
SUMIFS(Transactions_History!$G$6:$G$1355, Transactions_History!$C$6:$C$1355, "Redeem", Transactions_History!$I$6:$I$1355, Portfolio_History!$F108, Transactions_History!$H$6:$H$1355, "&lt;="&amp;YEAR(Portfolio_History!Y$1))</f>
        <v>0</v>
      </c>
    </row>
    <row r="109" spans="1:25" x14ac:dyDescent="0.35">
      <c r="A109" s="172" t="s">
        <v>39</v>
      </c>
      <c r="B109" s="172">
        <v>1.375</v>
      </c>
      <c r="C109" s="172">
        <v>2021</v>
      </c>
      <c r="D109" s="173">
        <v>41061</v>
      </c>
      <c r="E109" s="63">
        <v>2020</v>
      </c>
      <c r="F109" s="170" t="str">
        <f t="shared" si="2"/>
        <v>SI bonds_1.375_2021</v>
      </c>
      <c r="G109" s="4">
        <f>SUMIFS(Transactions_History!$G$6:$G$1355, Transactions_History!$C$6:$C$1355, "Acquire", Transactions_History!$I$6:$I$1355, Portfolio_History!$F109, Transactions_History!$H$6:$H$1355, "&lt;="&amp;YEAR(Portfolio_History!G$1))-
SUMIFS(Transactions_History!$G$6:$G$1355, Transactions_History!$C$6:$C$1355, "Redeem", Transactions_History!$I$6:$I$1355, Portfolio_History!$F109, Transactions_History!$H$6:$H$1355, "&lt;="&amp;YEAR(Portfolio_History!G$1))</f>
        <v>0</v>
      </c>
      <c r="H109" s="4">
        <f>SUMIFS(Transactions_History!$G$6:$G$1355, Transactions_History!$C$6:$C$1355, "Acquire", Transactions_History!$I$6:$I$1355, Portfolio_History!$F109, Transactions_History!$H$6:$H$1355, "&lt;="&amp;YEAR(Portfolio_History!H$1))-
SUMIFS(Transactions_History!$G$6:$G$1355, Transactions_History!$C$6:$C$1355, "Redeem", Transactions_History!$I$6:$I$1355, Portfolio_History!$F109, Transactions_History!$H$6:$H$1355, "&lt;="&amp;YEAR(Portfolio_History!H$1))</f>
        <v>0</v>
      </c>
      <c r="I109" s="4">
        <f>SUMIFS(Transactions_History!$G$6:$G$1355, Transactions_History!$C$6:$C$1355, "Acquire", Transactions_History!$I$6:$I$1355, Portfolio_History!$F109, Transactions_History!$H$6:$H$1355, "&lt;="&amp;YEAR(Portfolio_History!I$1))-
SUMIFS(Transactions_History!$G$6:$G$1355, Transactions_History!$C$6:$C$1355, "Redeem", Transactions_History!$I$6:$I$1355, Portfolio_History!$F109, Transactions_History!$H$6:$H$1355, "&lt;="&amp;YEAR(Portfolio_History!I$1))</f>
        <v>0</v>
      </c>
      <c r="J109" s="4">
        <f>SUMIFS(Transactions_History!$G$6:$G$1355, Transactions_History!$C$6:$C$1355, "Acquire", Transactions_History!$I$6:$I$1355, Portfolio_History!$F109, Transactions_History!$H$6:$H$1355, "&lt;="&amp;YEAR(Portfolio_History!J$1))-
SUMIFS(Transactions_History!$G$6:$G$1355, Transactions_History!$C$6:$C$1355, "Redeem", Transactions_History!$I$6:$I$1355, Portfolio_History!$F109, Transactions_History!$H$6:$H$1355, "&lt;="&amp;YEAR(Portfolio_History!J$1))</f>
        <v>6693020</v>
      </c>
      <c r="K109" s="4">
        <f>SUMIFS(Transactions_History!$G$6:$G$1355, Transactions_History!$C$6:$C$1355, "Acquire", Transactions_History!$I$6:$I$1355, Portfolio_History!$F109, Transactions_History!$H$6:$H$1355, "&lt;="&amp;YEAR(Portfolio_History!K$1))-
SUMIFS(Transactions_History!$G$6:$G$1355, Transactions_History!$C$6:$C$1355, "Redeem", Transactions_History!$I$6:$I$1355, Portfolio_History!$F109, Transactions_History!$H$6:$H$1355, "&lt;="&amp;YEAR(Portfolio_History!K$1))</f>
        <v>6693020</v>
      </c>
      <c r="L109" s="4">
        <f>SUMIFS(Transactions_History!$G$6:$G$1355, Transactions_History!$C$6:$C$1355, "Acquire", Transactions_History!$I$6:$I$1355, Portfolio_History!$F109, Transactions_History!$H$6:$H$1355, "&lt;="&amp;YEAR(Portfolio_History!L$1))-
SUMIFS(Transactions_History!$G$6:$G$1355, Transactions_History!$C$6:$C$1355, "Redeem", Transactions_History!$I$6:$I$1355, Portfolio_History!$F109, Transactions_History!$H$6:$H$1355, "&lt;="&amp;YEAR(Portfolio_History!L$1))</f>
        <v>6693020</v>
      </c>
      <c r="M109" s="4">
        <f>SUMIFS(Transactions_History!$G$6:$G$1355, Transactions_History!$C$6:$C$1355, "Acquire", Transactions_History!$I$6:$I$1355, Portfolio_History!$F109, Transactions_History!$H$6:$H$1355, "&lt;="&amp;YEAR(Portfolio_History!M$1))-
SUMIFS(Transactions_History!$G$6:$G$1355, Transactions_History!$C$6:$C$1355, "Redeem", Transactions_History!$I$6:$I$1355, Portfolio_History!$F109, Transactions_History!$H$6:$H$1355, "&lt;="&amp;YEAR(Portfolio_History!M$1))</f>
        <v>6693020</v>
      </c>
      <c r="N109" s="4">
        <f>SUMIFS(Transactions_History!$G$6:$G$1355, Transactions_History!$C$6:$C$1355, "Acquire", Transactions_History!$I$6:$I$1355, Portfolio_History!$F109, Transactions_History!$H$6:$H$1355, "&lt;="&amp;YEAR(Portfolio_History!N$1))-
SUMIFS(Transactions_History!$G$6:$G$1355, Transactions_History!$C$6:$C$1355, "Redeem", Transactions_History!$I$6:$I$1355, Portfolio_History!$F109, Transactions_History!$H$6:$H$1355, "&lt;="&amp;YEAR(Portfolio_History!N$1))</f>
        <v>6693020</v>
      </c>
      <c r="O109" s="4">
        <f>SUMIFS(Transactions_History!$G$6:$G$1355, Transactions_History!$C$6:$C$1355, "Acquire", Transactions_History!$I$6:$I$1355, Portfolio_History!$F109, Transactions_History!$H$6:$H$1355, "&lt;="&amp;YEAR(Portfolio_History!O$1))-
SUMIFS(Transactions_History!$G$6:$G$1355, Transactions_History!$C$6:$C$1355, "Redeem", Transactions_History!$I$6:$I$1355, Portfolio_History!$F109, Transactions_History!$H$6:$H$1355, "&lt;="&amp;YEAR(Portfolio_History!O$1))</f>
        <v>6693020</v>
      </c>
      <c r="P109" s="4">
        <f>SUMIFS(Transactions_History!$G$6:$G$1355, Transactions_History!$C$6:$C$1355, "Acquire", Transactions_History!$I$6:$I$1355, Portfolio_History!$F109, Transactions_History!$H$6:$H$1355, "&lt;="&amp;YEAR(Portfolio_History!P$1))-
SUMIFS(Transactions_History!$G$6:$G$1355, Transactions_History!$C$6:$C$1355, "Redeem", Transactions_History!$I$6:$I$1355, Portfolio_History!$F109, Transactions_History!$H$6:$H$1355, "&lt;="&amp;YEAR(Portfolio_History!P$1))</f>
        <v>6693020</v>
      </c>
      <c r="Q109" s="4">
        <f>SUMIFS(Transactions_History!$G$6:$G$1355, Transactions_History!$C$6:$C$1355, "Acquire", Transactions_History!$I$6:$I$1355, Portfolio_History!$F109, Transactions_History!$H$6:$H$1355, "&lt;="&amp;YEAR(Portfolio_History!Q$1))-
SUMIFS(Transactions_History!$G$6:$G$1355, Transactions_History!$C$6:$C$1355, "Redeem", Transactions_History!$I$6:$I$1355, Portfolio_History!$F109, Transactions_History!$H$6:$H$1355, "&lt;="&amp;YEAR(Portfolio_History!Q$1))</f>
        <v>6693020</v>
      </c>
      <c r="R109" s="4">
        <f>SUMIFS(Transactions_History!$G$6:$G$1355, Transactions_History!$C$6:$C$1355, "Acquire", Transactions_History!$I$6:$I$1355, Portfolio_History!$F109, Transactions_History!$H$6:$H$1355, "&lt;="&amp;YEAR(Portfolio_History!R$1))-
SUMIFS(Transactions_History!$G$6:$G$1355, Transactions_History!$C$6:$C$1355, "Redeem", Transactions_History!$I$6:$I$1355, Portfolio_History!$F109, Transactions_History!$H$6:$H$1355, "&lt;="&amp;YEAR(Portfolio_History!R$1))</f>
        <v>0</v>
      </c>
      <c r="S109" s="4">
        <f>SUMIFS(Transactions_History!$G$6:$G$1355, Transactions_History!$C$6:$C$1355, "Acquire", Transactions_History!$I$6:$I$1355, Portfolio_History!$F109, Transactions_History!$H$6:$H$1355, "&lt;="&amp;YEAR(Portfolio_History!S$1))-
SUMIFS(Transactions_History!$G$6:$G$1355, Transactions_History!$C$6:$C$1355, "Redeem", Transactions_History!$I$6:$I$1355, Portfolio_History!$F109, Transactions_History!$H$6:$H$1355, "&lt;="&amp;YEAR(Portfolio_History!S$1))</f>
        <v>0</v>
      </c>
      <c r="T109" s="4">
        <f>SUMIFS(Transactions_History!$G$6:$G$1355, Transactions_History!$C$6:$C$1355, "Acquire", Transactions_History!$I$6:$I$1355, Portfolio_History!$F109, Transactions_History!$H$6:$H$1355, "&lt;="&amp;YEAR(Portfolio_History!T$1))-
SUMIFS(Transactions_History!$G$6:$G$1355, Transactions_History!$C$6:$C$1355, "Redeem", Transactions_History!$I$6:$I$1355, Portfolio_History!$F109, Transactions_History!$H$6:$H$1355, "&lt;="&amp;YEAR(Portfolio_History!T$1))</f>
        <v>0</v>
      </c>
      <c r="U109" s="4">
        <f>SUMIFS(Transactions_History!$G$6:$G$1355, Transactions_History!$C$6:$C$1355, "Acquire", Transactions_History!$I$6:$I$1355, Portfolio_History!$F109, Transactions_History!$H$6:$H$1355, "&lt;="&amp;YEAR(Portfolio_History!U$1))-
SUMIFS(Transactions_History!$G$6:$G$1355, Transactions_History!$C$6:$C$1355, "Redeem", Transactions_History!$I$6:$I$1355, Portfolio_History!$F109, Transactions_History!$H$6:$H$1355, "&lt;="&amp;YEAR(Portfolio_History!U$1))</f>
        <v>0</v>
      </c>
      <c r="V109" s="4">
        <f>SUMIFS(Transactions_History!$G$6:$G$1355, Transactions_History!$C$6:$C$1355, "Acquire", Transactions_History!$I$6:$I$1355, Portfolio_History!$F109, Transactions_History!$H$6:$H$1355, "&lt;="&amp;YEAR(Portfolio_History!V$1))-
SUMIFS(Transactions_History!$G$6:$G$1355, Transactions_History!$C$6:$C$1355, "Redeem", Transactions_History!$I$6:$I$1355, Portfolio_History!$F109, Transactions_History!$H$6:$H$1355, "&lt;="&amp;YEAR(Portfolio_History!V$1))</f>
        <v>0</v>
      </c>
      <c r="W109" s="4">
        <f>SUMIFS(Transactions_History!$G$6:$G$1355, Transactions_History!$C$6:$C$1355, "Acquire", Transactions_History!$I$6:$I$1355, Portfolio_History!$F109, Transactions_History!$H$6:$H$1355, "&lt;="&amp;YEAR(Portfolio_History!W$1))-
SUMIFS(Transactions_History!$G$6:$G$1355, Transactions_History!$C$6:$C$1355, "Redeem", Transactions_History!$I$6:$I$1355, Portfolio_History!$F109, Transactions_History!$H$6:$H$1355, "&lt;="&amp;YEAR(Portfolio_History!W$1))</f>
        <v>0</v>
      </c>
      <c r="X109" s="4">
        <f>SUMIFS(Transactions_History!$G$6:$G$1355, Transactions_History!$C$6:$C$1355, "Acquire", Transactions_History!$I$6:$I$1355, Portfolio_History!$F109, Transactions_History!$H$6:$H$1355, "&lt;="&amp;YEAR(Portfolio_History!X$1))-
SUMIFS(Transactions_History!$G$6:$G$1355, Transactions_History!$C$6:$C$1355, "Redeem", Transactions_History!$I$6:$I$1355, Portfolio_History!$F109, Transactions_History!$H$6:$H$1355, "&lt;="&amp;YEAR(Portfolio_History!X$1))</f>
        <v>0</v>
      </c>
      <c r="Y109" s="4">
        <f>SUMIFS(Transactions_History!$G$6:$G$1355, Transactions_History!$C$6:$C$1355, "Acquire", Transactions_History!$I$6:$I$1355, Portfolio_History!$F109, Transactions_History!$H$6:$H$1355, "&lt;="&amp;YEAR(Portfolio_History!Y$1))-
SUMIFS(Transactions_History!$G$6:$G$1355, Transactions_History!$C$6:$C$1355, "Redeem", Transactions_History!$I$6:$I$1355, Portfolio_History!$F109, Transactions_History!$H$6:$H$1355, "&lt;="&amp;YEAR(Portfolio_History!Y$1))</f>
        <v>0</v>
      </c>
    </row>
    <row r="110" spans="1:25" x14ac:dyDescent="0.35">
      <c r="A110" s="172" t="s">
        <v>39</v>
      </c>
      <c r="B110" s="172">
        <v>1.75</v>
      </c>
      <c r="C110" s="172">
        <v>2021</v>
      </c>
      <c r="D110" s="173">
        <v>41426</v>
      </c>
      <c r="E110" s="63">
        <v>2020</v>
      </c>
      <c r="F110" s="170" t="str">
        <f t="shared" si="2"/>
        <v>SI bonds_1.75_2021</v>
      </c>
      <c r="G110" s="4">
        <f>SUMIFS(Transactions_History!$G$6:$G$1355, Transactions_History!$C$6:$C$1355, "Acquire", Transactions_History!$I$6:$I$1355, Portfolio_History!$F110, Transactions_History!$H$6:$H$1355, "&lt;="&amp;YEAR(Portfolio_History!G$1))-
SUMIFS(Transactions_History!$G$6:$G$1355, Transactions_History!$C$6:$C$1355, "Redeem", Transactions_History!$I$6:$I$1355, Portfolio_History!$F110, Transactions_History!$H$6:$H$1355, "&lt;="&amp;YEAR(Portfolio_History!G$1))</f>
        <v>0</v>
      </c>
      <c r="H110" s="4">
        <f>SUMIFS(Transactions_History!$G$6:$G$1355, Transactions_History!$C$6:$C$1355, "Acquire", Transactions_History!$I$6:$I$1355, Portfolio_History!$F110, Transactions_History!$H$6:$H$1355, "&lt;="&amp;YEAR(Portfolio_History!H$1))-
SUMIFS(Transactions_History!$G$6:$G$1355, Transactions_History!$C$6:$C$1355, "Redeem", Transactions_History!$I$6:$I$1355, Portfolio_History!$F110, Transactions_History!$H$6:$H$1355, "&lt;="&amp;YEAR(Portfolio_History!H$1))</f>
        <v>0</v>
      </c>
      <c r="I110" s="4">
        <f>SUMIFS(Transactions_History!$G$6:$G$1355, Transactions_History!$C$6:$C$1355, "Acquire", Transactions_History!$I$6:$I$1355, Portfolio_History!$F110, Transactions_History!$H$6:$H$1355, "&lt;="&amp;YEAR(Portfolio_History!I$1))-
SUMIFS(Transactions_History!$G$6:$G$1355, Transactions_History!$C$6:$C$1355, "Redeem", Transactions_History!$I$6:$I$1355, Portfolio_History!$F110, Transactions_History!$H$6:$H$1355, "&lt;="&amp;YEAR(Portfolio_History!I$1))</f>
        <v>0</v>
      </c>
      <c r="J110" s="4">
        <f>SUMIFS(Transactions_History!$G$6:$G$1355, Transactions_History!$C$6:$C$1355, "Acquire", Transactions_History!$I$6:$I$1355, Portfolio_History!$F110, Transactions_History!$H$6:$H$1355, "&lt;="&amp;YEAR(Portfolio_History!J$1))-
SUMIFS(Transactions_History!$G$6:$G$1355, Transactions_History!$C$6:$C$1355, "Redeem", Transactions_History!$I$6:$I$1355, Portfolio_History!$F110, Transactions_History!$H$6:$H$1355, "&lt;="&amp;YEAR(Portfolio_History!J$1))</f>
        <v>4908185</v>
      </c>
      <c r="K110" s="4">
        <f>SUMIFS(Transactions_History!$G$6:$G$1355, Transactions_History!$C$6:$C$1355, "Acquire", Transactions_History!$I$6:$I$1355, Portfolio_History!$F110, Transactions_History!$H$6:$H$1355, "&lt;="&amp;YEAR(Portfolio_History!K$1))-
SUMIFS(Transactions_History!$G$6:$G$1355, Transactions_History!$C$6:$C$1355, "Redeem", Transactions_History!$I$6:$I$1355, Portfolio_History!$F110, Transactions_History!$H$6:$H$1355, "&lt;="&amp;YEAR(Portfolio_History!K$1))</f>
        <v>4908185</v>
      </c>
      <c r="L110" s="4">
        <f>SUMIFS(Transactions_History!$G$6:$G$1355, Transactions_History!$C$6:$C$1355, "Acquire", Transactions_History!$I$6:$I$1355, Portfolio_History!$F110, Transactions_History!$H$6:$H$1355, "&lt;="&amp;YEAR(Portfolio_History!L$1))-
SUMIFS(Transactions_History!$G$6:$G$1355, Transactions_History!$C$6:$C$1355, "Redeem", Transactions_History!$I$6:$I$1355, Portfolio_History!$F110, Transactions_History!$H$6:$H$1355, "&lt;="&amp;YEAR(Portfolio_History!L$1))</f>
        <v>4908185</v>
      </c>
      <c r="M110" s="4">
        <f>SUMIFS(Transactions_History!$G$6:$G$1355, Transactions_History!$C$6:$C$1355, "Acquire", Transactions_History!$I$6:$I$1355, Portfolio_History!$F110, Transactions_History!$H$6:$H$1355, "&lt;="&amp;YEAR(Portfolio_History!M$1))-
SUMIFS(Transactions_History!$G$6:$G$1355, Transactions_History!$C$6:$C$1355, "Redeem", Transactions_History!$I$6:$I$1355, Portfolio_History!$F110, Transactions_History!$H$6:$H$1355, "&lt;="&amp;YEAR(Portfolio_History!M$1))</f>
        <v>4908185</v>
      </c>
      <c r="N110" s="4">
        <f>SUMIFS(Transactions_History!$G$6:$G$1355, Transactions_History!$C$6:$C$1355, "Acquire", Transactions_History!$I$6:$I$1355, Portfolio_History!$F110, Transactions_History!$H$6:$H$1355, "&lt;="&amp;YEAR(Portfolio_History!N$1))-
SUMIFS(Transactions_History!$G$6:$G$1355, Transactions_History!$C$6:$C$1355, "Redeem", Transactions_History!$I$6:$I$1355, Portfolio_History!$F110, Transactions_History!$H$6:$H$1355, "&lt;="&amp;YEAR(Portfolio_History!N$1))</f>
        <v>4908185</v>
      </c>
      <c r="O110" s="4">
        <f>SUMIFS(Transactions_History!$G$6:$G$1355, Transactions_History!$C$6:$C$1355, "Acquire", Transactions_History!$I$6:$I$1355, Portfolio_History!$F110, Transactions_History!$H$6:$H$1355, "&lt;="&amp;YEAR(Portfolio_History!O$1))-
SUMIFS(Transactions_History!$G$6:$G$1355, Transactions_History!$C$6:$C$1355, "Redeem", Transactions_History!$I$6:$I$1355, Portfolio_History!$F110, Transactions_History!$H$6:$H$1355, "&lt;="&amp;YEAR(Portfolio_History!O$1))</f>
        <v>4908185</v>
      </c>
      <c r="P110" s="4">
        <f>SUMIFS(Transactions_History!$G$6:$G$1355, Transactions_History!$C$6:$C$1355, "Acquire", Transactions_History!$I$6:$I$1355, Portfolio_History!$F110, Transactions_History!$H$6:$H$1355, "&lt;="&amp;YEAR(Portfolio_History!P$1))-
SUMIFS(Transactions_History!$G$6:$G$1355, Transactions_History!$C$6:$C$1355, "Redeem", Transactions_History!$I$6:$I$1355, Portfolio_History!$F110, Transactions_History!$H$6:$H$1355, "&lt;="&amp;YEAR(Portfolio_History!P$1))</f>
        <v>4908185</v>
      </c>
      <c r="Q110" s="4">
        <f>SUMIFS(Transactions_History!$G$6:$G$1355, Transactions_History!$C$6:$C$1355, "Acquire", Transactions_History!$I$6:$I$1355, Portfolio_History!$F110, Transactions_History!$H$6:$H$1355, "&lt;="&amp;YEAR(Portfolio_History!Q$1))-
SUMIFS(Transactions_History!$G$6:$G$1355, Transactions_History!$C$6:$C$1355, "Redeem", Transactions_History!$I$6:$I$1355, Portfolio_History!$F110, Transactions_History!$H$6:$H$1355, "&lt;="&amp;YEAR(Portfolio_History!Q$1))</f>
        <v>0</v>
      </c>
      <c r="R110" s="4">
        <f>SUMIFS(Transactions_History!$G$6:$G$1355, Transactions_History!$C$6:$C$1355, "Acquire", Transactions_History!$I$6:$I$1355, Portfolio_History!$F110, Transactions_History!$H$6:$H$1355, "&lt;="&amp;YEAR(Portfolio_History!R$1))-
SUMIFS(Transactions_History!$G$6:$G$1355, Transactions_History!$C$6:$C$1355, "Redeem", Transactions_History!$I$6:$I$1355, Portfolio_History!$F110, Transactions_History!$H$6:$H$1355, "&lt;="&amp;YEAR(Portfolio_History!R$1))</f>
        <v>0</v>
      </c>
      <c r="S110" s="4">
        <f>SUMIFS(Transactions_History!$G$6:$G$1355, Transactions_History!$C$6:$C$1355, "Acquire", Transactions_History!$I$6:$I$1355, Portfolio_History!$F110, Transactions_History!$H$6:$H$1355, "&lt;="&amp;YEAR(Portfolio_History!S$1))-
SUMIFS(Transactions_History!$G$6:$G$1355, Transactions_History!$C$6:$C$1355, "Redeem", Transactions_History!$I$6:$I$1355, Portfolio_History!$F110, Transactions_History!$H$6:$H$1355, "&lt;="&amp;YEAR(Portfolio_History!S$1))</f>
        <v>0</v>
      </c>
      <c r="T110" s="4">
        <f>SUMIFS(Transactions_History!$G$6:$G$1355, Transactions_History!$C$6:$C$1355, "Acquire", Transactions_History!$I$6:$I$1355, Portfolio_History!$F110, Transactions_History!$H$6:$H$1355, "&lt;="&amp;YEAR(Portfolio_History!T$1))-
SUMIFS(Transactions_History!$G$6:$G$1355, Transactions_History!$C$6:$C$1355, "Redeem", Transactions_History!$I$6:$I$1355, Portfolio_History!$F110, Transactions_History!$H$6:$H$1355, "&lt;="&amp;YEAR(Portfolio_History!T$1))</f>
        <v>0</v>
      </c>
      <c r="U110" s="4">
        <f>SUMIFS(Transactions_History!$G$6:$G$1355, Transactions_History!$C$6:$C$1355, "Acquire", Transactions_History!$I$6:$I$1355, Portfolio_History!$F110, Transactions_History!$H$6:$H$1355, "&lt;="&amp;YEAR(Portfolio_History!U$1))-
SUMIFS(Transactions_History!$G$6:$G$1355, Transactions_History!$C$6:$C$1355, "Redeem", Transactions_History!$I$6:$I$1355, Portfolio_History!$F110, Transactions_History!$H$6:$H$1355, "&lt;="&amp;YEAR(Portfolio_History!U$1))</f>
        <v>0</v>
      </c>
      <c r="V110" s="4">
        <f>SUMIFS(Transactions_History!$G$6:$G$1355, Transactions_History!$C$6:$C$1355, "Acquire", Transactions_History!$I$6:$I$1355, Portfolio_History!$F110, Transactions_History!$H$6:$H$1355, "&lt;="&amp;YEAR(Portfolio_History!V$1))-
SUMIFS(Transactions_History!$G$6:$G$1355, Transactions_History!$C$6:$C$1355, "Redeem", Transactions_History!$I$6:$I$1355, Portfolio_History!$F110, Transactions_History!$H$6:$H$1355, "&lt;="&amp;YEAR(Portfolio_History!V$1))</f>
        <v>0</v>
      </c>
      <c r="W110" s="4">
        <f>SUMIFS(Transactions_History!$G$6:$G$1355, Transactions_History!$C$6:$C$1355, "Acquire", Transactions_History!$I$6:$I$1355, Portfolio_History!$F110, Transactions_History!$H$6:$H$1355, "&lt;="&amp;YEAR(Portfolio_History!W$1))-
SUMIFS(Transactions_History!$G$6:$G$1355, Transactions_History!$C$6:$C$1355, "Redeem", Transactions_History!$I$6:$I$1355, Portfolio_History!$F110, Transactions_History!$H$6:$H$1355, "&lt;="&amp;YEAR(Portfolio_History!W$1))</f>
        <v>0</v>
      </c>
      <c r="X110" s="4">
        <f>SUMIFS(Transactions_History!$G$6:$G$1355, Transactions_History!$C$6:$C$1355, "Acquire", Transactions_History!$I$6:$I$1355, Portfolio_History!$F110, Transactions_History!$H$6:$H$1355, "&lt;="&amp;YEAR(Portfolio_History!X$1))-
SUMIFS(Transactions_History!$G$6:$G$1355, Transactions_History!$C$6:$C$1355, "Redeem", Transactions_History!$I$6:$I$1355, Portfolio_History!$F110, Transactions_History!$H$6:$H$1355, "&lt;="&amp;YEAR(Portfolio_History!X$1))</f>
        <v>0</v>
      </c>
      <c r="Y110" s="4">
        <f>SUMIFS(Transactions_History!$G$6:$G$1355, Transactions_History!$C$6:$C$1355, "Acquire", Transactions_History!$I$6:$I$1355, Portfolio_History!$F110, Transactions_History!$H$6:$H$1355, "&lt;="&amp;YEAR(Portfolio_History!Y$1))-
SUMIFS(Transactions_History!$G$6:$G$1355, Transactions_History!$C$6:$C$1355, "Redeem", Transactions_History!$I$6:$I$1355, Portfolio_History!$F110, Transactions_History!$H$6:$H$1355, "&lt;="&amp;YEAR(Portfolio_History!Y$1))</f>
        <v>0</v>
      </c>
    </row>
    <row r="111" spans="1:25" x14ac:dyDescent="0.35">
      <c r="A111" s="172" t="s">
        <v>39</v>
      </c>
      <c r="B111" s="172">
        <v>2.25</v>
      </c>
      <c r="C111" s="172">
        <v>2021</v>
      </c>
      <c r="D111" s="173">
        <v>41791</v>
      </c>
      <c r="E111" s="63">
        <v>2020</v>
      </c>
      <c r="F111" s="170" t="str">
        <f t="shared" si="2"/>
        <v>SI bonds_2.25_2021</v>
      </c>
      <c r="G111" s="4">
        <f>SUMIFS(Transactions_History!$G$6:$G$1355, Transactions_History!$C$6:$C$1355, "Acquire", Transactions_History!$I$6:$I$1355, Portfolio_History!$F111, Transactions_History!$H$6:$H$1355, "&lt;="&amp;YEAR(Portfolio_History!G$1))-
SUMIFS(Transactions_History!$G$6:$G$1355, Transactions_History!$C$6:$C$1355, "Redeem", Transactions_History!$I$6:$I$1355, Portfolio_History!$F111, Transactions_History!$H$6:$H$1355, "&lt;="&amp;YEAR(Portfolio_History!G$1))</f>
        <v>0</v>
      </c>
      <c r="H111" s="4">
        <f>SUMIFS(Transactions_History!$G$6:$G$1355, Transactions_History!$C$6:$C$1355, "Acquire", Transactions_History!$I$6:$I$1355, Portfolio_History!$F111, Transactions_History!$H$6:$H$1355, "&lt;="&amp;YEAR(Portfolio_History!H$1))-
SUMIFS(Transactions_History!$G$6:$G$1355, Transactions_History!$C$6:$C$1355, "Redeem", Transactions_History!$I$6:$I$1355, Portfolio_History!$F111, Transactions_History!$H$6:$H$1355, "&lt;="&amp;YEAR(Portfolio_History!H$1))</f>
        <v>0</v>
      </c>
      <c r="I111" s="4">
        <f>SUMIFS(Transactions_History!$G$6:$G$1355, Transactions_History!$C$6:$C$1355, "Acquire", Transactions_History!$I$6:$I$1355, Portfolio_History!$F111, Transactions_History!$H$6:$H$1355, "&lt;="&amp;YEAR(Portfolio_History!I$1))-
SUMIFS(Transactions_History!$G$6:$G$1355, Transactions_History!$C$6:$C$1355, "Redeem", Transactions_History!$I$6:$I$1355, Portfolio_History!$F111, Transactions_History!$H$6:$H$1355, "&lt;="&amp;YEAR(Portfolio_History!I$1))</f>
        <v>0</v>
      </c>
      <c r="J111" s="4">
        <f>SUMIFS(Transactions_History!$G$6:$G$1355, Transactions_History!$C$6:$C$1355, "Acquire", Transactions_History!$I$6:$I$1355, Portfolio_History!$F111, Transactions_History!$H$6:$H$1355, "&lt;="&amp;YEAR(Portfolio_History!J$1))-
SUMIFS(Transactions_History!$G$6:$G$1355, Transactions_History!$C$6:$C$1355, "Redeem", Transactions_History!$I$6:$I$1355, Portfolio_History!$F111, Transactions_History!$H$6:$H$1355, "&lt;="&amp;YEAR(Portfolio_History!J$1))</f>
        <v>10040980</v>
      </c>
      <c r="K111" s="4">
        <f>SUMIFS(Transactions_History!$G$6:$G$1355, Transactions_History!$C$6:$C$1355, "Acquire", Transactions_History!$I$6:$I$1355, Portfolio_History!$F111, Transactions_History!$H$6:$H$1355, "&lt;="&amp;YEAR(Portfolio_History!K$1))-
SUMIFS(Transactions_History!$G$6:$G$1355, Transactions_History!$C$6:$C$1355, "Redeem", Transactions_History!$I$6:$I$1355, Portfolio_History!$F111, Transactions_History!$H$6:$H$1355, "&lt;="&amp;YEAR(Portfolio_History!K$1))</f>
        <v>11892728</v>
      </c>
      <c r="L111" s="4">
        <f>SUMIFS(Transactions_History!$G$6:$G$1355, Transactions_History!$C$6:$C$1355, "Acquire", Transactions_History!$I$6:$I$1355, Portfolio_History!$F111, Transactions_History!$H$6:$H$1355, "&lt;="&amp;YEAR(Portfolio_History!L$1))-
SUMIFS(Transactions_History!$G$6:$G$1355, Transactions_History!$C$6:$C$1355, "Redeem", Transactions_History!$I$6:$I$1355, Portfolio_History!$F111, Transactions_History!$H$6:$H$1355, "&lt;="&amp;YEAR(Portfolio_History!L$1))</f>
        <v>11892728</v>
      </c>
      <c r="M111" s="4">
        <f>SUMIFS(Transactions_History!$G$6:$G$1355, Transactions_History!$C$6:$C$1355, "Acquire", Transactions_History!$I$6:$I$1355, Portfolio_History!$F111, Transactions_History!$H$6:$H$1355, "&lt;="&amp;YEAR(Portfolio_History!M$1))-
SUMIFS(Transactions_History!$G$6:$G$1355, Transactions_History!$C$6:$C$1355, "Redeem", Transactions_History!$I$6:$I$1355, Portfolio_History!$F111, Transactions_History!$H$6:$H$1355, "&lt;="&amp;YEAR(Portfolio_History!M$1))</f>
        <v>3986413</v>
      </c>
      <c r="N111" s="4">
        <f>SUMIFS(Transactions_History!$G$6:$G$1355, Transactions_History!$C$6:$C$1355, "Acquire", Transactions_History!$I$6:$I$1355, Portfolio_History!$F111, Transactions_History!$H$6:$H$1355, "&lt;="&amp;YEAR(Portfolio_History!N$1))-
SUMIFS(Transactions_History!$G$6:$G$1355, Transactions_History!$C$6:$C$1355, "Redeem", Transactions_History!$I$6:$I$1355, Portfolio_History!$F111, Transactions_History!$H$6:$H$1355, "&lt;="&amp;YEAR(Portfolio_History!N$1))</f>
        <v>3986413</v>
      </c>
      <c r="O111" s="4">
        <f>SUMIFS(Transactions_History!$G$6:$G$1355, Transactions_History!$C$6:$C$1355, "Acquire", Transactions_History!$I$6:$I$1355, Portfolio_History!$F111, Transactions_History!$H$6:$H$1355, "&lt;="&amp;YEAR(Portfolio_History!O$1))-
SUMIFS(Transactions_History!$G$6:$G$1355, Transactions_History!$C$6:$C$1355, "Redeem", Transactions_History!$I$6:$I$1355, Portfolio_History!$F111, Transactions_History!$H$6:$H$1355, "&lt;="&amp;YEAR(Portfolio_History!O$1))</f>
        <v>3986413</v>
      </c>
      <c r="P111" s="4">
        <f>SUMIFS(Transactions_History!$G$6:$G$1355, Transactions_History!$C$6:$C$1355, "Acquire", Transactions_History!$I$6:$I$1355, Portfolio_History!$F111, Transactions_History!$H$6:$H$1355, "&lt;="&amp;YEAR(Portfolio_History!P$1))-
SUMIFS(Transactions_History!$G$6:$G$1355, Transactions_History!$C$6:$C$1355, "Redeem", Transactions_History!$I$6:$I$1355, Portfolio_History!$F111, Transactions_History!$H$6:$H$1355, "&lt;="&amp;YEAR(Portfolio_History!P$1))</f>
        <v>0</v>
      </c>
      <c r="Q111" s="4">
        <f>SUMIFS(Transactions_History!$G$6:$G$1355, Transactions_History!$C$6:$C$1355, "Acquire", Transactions_History!$I$6:$I$1355, Portfolio_History!$F111, Transactions_History!$H$6:$H$1355, "&lt;="&amp;YEAR(Portfolio_History!Q$1))-
SUMIFS(Transactions_History!$G$6:$G$1355, Transactions_History!$C$6:$C$1355, "Redeem", Transactions_History!$I$6:$I$1355, Portfolio_History!$F111, Transactions_History!$H$6:$H$1355, "&lt;="&amp;YEAR(Portfolio_History!Q$1))</f>
        <v>0</v>
      </c>
      <c r="R111" s="4">
        <f>SUMIFS(Transactions_History!$G$6:$G$1355, Transactions_History!$C$6:$C$1355, "Acquire", Transactions_History!$I$6:$I$1355, Portfolio_History!$F111, Transactions_History!$H$6:$H$1355, "&lt;="&amp;YEAR(Portfolio_History!R$1))-
SUMIFS(Transactions_History!$G$6:$G$1355, Transactions_History!$C$6:$C$1355, "Redeem", Transactions_History!$I$6:$I$1355, Portfolio_History!$F111, Transactions_History!$H$6:$H$1355, "&lt;="&amp;YEAR(Portfolio_History!R$1))</f>
        <v>0</v>
      </c>
      <c r="S111" s="4">
        <f>SUMIFS(Transactions_History!$G$6:$G$1355, Transactions_History!$C$6:$C$1355, "Acquire", Transactions_History!$I$6:$I$1355, Portfolio_History!$F111, Transactions_History!$H$6:$H$1355, "&lt;="&amp;YEAR(Portfolio_History!S$1))-
SUMIFS(Transactions_History!$G$6:$G$1355, Transactions_History!$C$6:$C$1355, "Redeem", Transactions_History!$I$6:$I$1355, Portfolio_History!$F111, Transactions_History!$H$6:$H$1355, "&lt;="&amp;YEAR(Portfolio_History!S$1))</f>
        <v>0</v>
      </c>
      <c r="T111" s="4">
        <f>SUMIFS(Transactions_History!$G$6:$G$1355, Transactions_History!$C$6:$C$1355, "Acquire", Transactions_History!$I$6:$I$1355, Portfolio_History!$F111, Transactions_History!$H$6:$H$1355, "&lt;="&amp;YEAR(Portfolio_History!T$1))-
SUMIFS(Transactions_History!$G$6:$G$1355, Transactions_History!$C$6:$C$1355, "Redeem", Transactions_History!$I$6:$I$1355, Portfolio_History!$F111, Transactions_History!$H$6:$H$1355, "&lt;="&amp;YEAR(Portfolio_History!T$1))</f>
        <v>0</v>
      </c>
      <c r="U111" s="4">
        <f>SUMIFS(Transactions_History!$G$6:$G$1355, Transactions_History!$C$6:$C$1355, "Acquire", Transactions_History!$I$6:$I$1355, Portfolio_History!$F111, Transactions_History!$H$6:$H$1355, "&lt;="&amp;YEAR(Portfolio_History!U$1))-
SUMIFS(Transactions_History!$G$6:$G$1355, Transactions_History!$C$6:$C$1355, "Redeem", Transactions_History!$I$6:$I$1355, Portfolio_History!$F111, Transactions_History!$H$6:$H$1355, "&lt;="&amp;YEAR(Portfolio_History!U$1))</f>
        <v>0</v>
      </c>
      <c r="V111" s="4">
        <f>SUMIFS(Transactions_History!$G$6:$G$1355, Transactions_History!$C$6:$C$1355, "Acquire", Transactions_History!$I$6:$I$1355, Portfolio_History!$F111, Transactions_History!$H$6:$H$1355, "&lt;="&amp;YEAR(Portfolio_History!V$1))-
SUMIFS(Transactions_History!$G$6:$G$1355, Transactions_History!$C$6:$C$1355, "Redeem", Transactions_History!$I$6:$I$1355, Portfolio_History!$F111, Transactions_History!$H$6:$H$1355, "&lt;="&amp;YEAR(Portfolio_History!V$1))</f>
        <v>0</v>
      </c>
      <c r="W111" s="4">
        <f>SUMIFS(Transactions_History!$G$6:$G$1355, Transactions_History!$C$6:$C$1355, "Acquire", Transactions_History!$I$6:$I$1355, Portfolio_History!$F111, Transactions_History!$H$6:$H$1355, "&lt;="&amp;YEAR(Portfolio_History!W$1))-
SUMIFS(Transactions_History!$G$6:$G$1355, Transactions_History!$C$6:$C$1355, "Redeem", Transactions_History!$I$6:$I$1355, Portfolio_History!$F111, Transactions_History!$H$6:$H$1355, "&lt;="&amp;YEAR(Portfolio_History!W$1))</f>
        <v>0</v>
      </c>
      <c r="X111" s="4">
        <f>SUMIFS(Transactions_History!$G$6:$G$1355, Transactions_History!$C$6:$C$1355, "Acquire", Transactions_History!$I$6:$I$1355, Portfolio_History!$F111, Transactions_History!$H$6:$H$1355, "&lt;="&amp;YEAR(Portfolio_History!X$1))-
SUMIFS(Transactions_History!$G$6:$G$1355, Transactions_History!$C$6:$C$1355, "Redeem", Transactions_History!$I$6:$I$1355, Portfolio_History!$F111, Transactions_History!$H$6:$H$1355, "&lt;="&amp;YEAR(Portfolio_History!X$1))</f>
        <v>0</v>
      </c>
      <c r="Y111" s="4">
        <f>SUMIFS(Transactions_History!$G$6:$G$1355, Transactions_History!$C$6:$C$1355, "Acquire", Transactions_History!$I$6:$I$1355, Portfolio_History!$F111, Transactions_History!$H$6:$H$1355, "&lt;="&amp;YEAR(Portfolio_History!Y$1))-
SUMIFS(Transactions_History!$G$6:$G$1355, Transactions_History!$C$6:$C$1355, "Redeem", Transactions_History!$I$6:$I$1355, Portfolio_History!$F111, Transactions_History!$H$6:$H$1355, "&lt;="&amp;YEAR(Portfolio_History!Y$1))</f>
        <v>0</v>
      </c>
    </row>
    <row r="112" spans="1:25" x14ac:dyDescent="0.35">
      <c r="A112" s="172" t="s">
        <v>34</v>
      </c>
      <c r="B112" s="172">
        <v>0.75</v>
      </c>
      <c r="C112" s="172">
        <v>2021</v>
      </c>
      <c r="D112" s="173">
        <v>44013</v>
      </c>
      <c r="E112" s="63">
        <v>2020</v>
      </c>
      <c r="F112" s="170" t="str">
        <f t="shared" si="2"/>
        <v>SI certificates_0.75_2021</v>
      </c>
      <c r="G112" s="4">
        <f>SUMIFS(Transactions_History!$G$6:$G$1355, Transactions_History!$C$6:$C$1355, "Acquire", Transactions_History!$I$6:$I$1355, Portfolio_History!$F112, Transactions_History!$H$6:$H$1355, "&lt;="&amp;YEAR(Portfolio_History!G$1))-
SUMIFS(Transactions_History!$G$6:$G$1355, Transactions_History!$C$6:$C$1355, "Redeem", Transactions_History!$I$6:$I$1355, Portfolio_History!$F112, Transactions_History!$H$6:$H$1355, "&lt;="&amp;YEAR(Portfolio_History!G$1))</f>
        <v>0</v>
      </c>
      <c r="H112" s="4">
        <f>SUMIFS(Transactions_History!$G$6:$G$1355, Transactions_History!$C$6:$C$1355, "Acquire", Transactions_History!$I$6:$I$1355, Portfolio_History!$F112, Transactions_History!$H$6:$H$1355, "&lt;="&amp;YEAR(Portfolio_History!H$1))-
SUMIFS(Transactions_History!$G$6:$G$1355, Transactions_History!$C$6:$C$1355, "Redeem", Transactions_History!$I$6:$I$1355, Portfolio_History!$F112, Transactions_History!$H$6:$H$1355, "&lt;="&amp;YEAR(Portfolio_History!H$1))</f>
        <v>0</v>
      </c>
      <c r="I112" s="4">
        <f>SUMIFS(Transactions_History!$G$6:$G$1355, Transactions_History!$C$6:$C$1355, "Acquire", Transactions_History!$I$6:$I$1355, Portfolio_History!$F112, Transactions_History!$H$6:$H$1355, "&lt;="&amp;YEAR(Portfolio_History!I$1))-
SUMIFS(Transactions_History!$G$6:$G$1355, Transactions_History!$C$6:$C$1355, "Redeem", Transactions_History!$I$6:$I$1355, Portfolio_History!$F112, Transactions_History!$H$6:$H$1355, "&lt;="&amp;YEAR(Portfolio_History!I$1))</f>
        <v>0</v>
      </c>
      <c r="J112" s="4">
        <f>SUMIFS(Transactions_History!$G$6:$G$1355, Transactions_History!$C$6:$C$1355, "Acquire", Transactions_History!$I$6:$I$1355, Portfolio_History!$F112, Transactions_History!$H$6:$H$1355, "&lt;="&amp;YEAR(Portfolio_History!J$1))-
SUMIFS(Transactions_History!$G$6:$G$1355, Transactions_History!$C$6:$C$1355, "Redeem", Transactions_History!$I$6:$I$1355, Portfolio_History!$F112, Transactions_History!$H$6:$H$1355, "&lt;="&amp;YEAR(Portfolio_History!J$1))</f>
        <v>0</v>
      </c>
      <c r="K112" s="4">
        <f>SUMIFS(Transactions_History!$G$6:$G$1355, Transactions_History!$C$6:$C$1355, "Acquire", Transactions_History!$I$6:$I$1355, Portfolio_History!$F112, Transactions_History!$H$6:$H$1355, "&lt;="&amp;YEAR(Portfolio_History!K$1))-
SUMIFS(Transactions_History!$G$6:$G$1355, Transactions_History!$C$6:$C$1355, "Redeem", Transactions_History!$I$6:$I$1355, Portfolio_History!$F112, Transactions_History!$H$6:$H$1355, "&lt;="&amp;YEAR(Portfolio_History!K$1))</f>
        <v>0</v>
      </c>
      <c r="L112" s="4">
        <f>SUMIFS(Transactions_History!$G$6:$G$1355, Transactions_History!$C$6:$C$1355, "Acquire", Transactions_History!$I$6:$I$1355, Portfolio_History!$F112, Transactions_History!$H$6:$H$1355, "&lt;="&amp;YEAR(Portfolio_History!L$1))-
SUMIFS(Transactions_History!$G$6:$G$1355, Transactions_History!$C$6:$C$1355, "Redeem", Transactions_History!$I$6:$I$1355, Portfolio_History!$F112, Transactions_History!$H$6:$H$1355, "&lt;="&amp;YEAR(Portfolio_History!L$1))</f>
        <v>0</v>
      </c>
      <c r="M112" s="4">
        <f>SUMIFS(Transactions_History!$G$6:$G$1355, Transactions_History!$C$6:$C$1355, "Acquire", Transactions_History!$I$6:$I$1355, Portfolio_History!$F112, Transactions_History!$H$6:$H$1355, "&lt;="&amp;YEAR(Portfolio_History!M$1))-
SUMIFS(Transactions_History!$G$6:$G$1355, Transactions_History!$C$6:$C$1355, "Redeem", Transactions_History!$I$6:$I$1355, Portfolio_History!$F112, Transactions_History!$H$6:$H$1355, "&lt;="&amp;YEAR(Portfolio_History!M$1))</f>
        <v>0</v>
      </c>
      <c r="N112" s="4">
        <f>SUMIFS(Transactions_History!$G$6:$G$1355, Transactions_History!$C$6:$C$1355, "Acquire", Transactions_History!$I$6:$I$1355, Portfolio_History!$F112, Transactions_History!$H$6:$H$1355, "&lt;="&amp;YEAR(Portfolio_History!N$1))-
SUMIFS(Transactions_History!$G$6:$G$1355, Transactions_History!$C$6:$C$1355, "Redeem", Transactions_History!$I$6:$I$1355, Portfolio_History!$F112, Transactions_History!$H$6:$H$1355, "&lt;="&amp;YEAR(Portfolio_History!N$1))</f>
        <v>0</v>
      </c>
      <c r="O112" s="4">
        <f>SUMIFS(Transactions_History!$G$6:$G$1355, Transactions_History!$C$6:$C$1355, "Acquire", Transactions_History!$I$6:$I$1355, Portfolio_History!$F112, Transactions_History!$H$6:$H$1355, "&lt;="&amp;YEAR(Portfolio_History!O$1))-
SUMIFS(Transactions_History!$G$6:$G$1355, Transactions_History!$C$6:$C$1355, "Redeem", Transactions_History!$I$6:$I$1355, Portfolio_History!$F112, Transactions_History!$H$6:$H$1355, "&lt;="&amp;YEAR(Portfolio_History!O$1))</f>
        <v>0</v>
      </c>
      <c r="P112" s="4">
        <f>SUMIFS(Transactions_History!$G$6:$G$1355, Transactions_History!$C$6:$C$1355, "Acquire", Transactions_History!$I$6:$I$1355, Portfolio_History!$F112, Transactions_History!$H$6:$H$1355, "&lt;="&amp;YEAR(Portfolio_History!P$1))-
SUMIFS(Transactions_History!$G$6:$G$1355, Transactions_History!$C$6:$C$1355, "Redeem", Transactions_History!$I$6:$I$1355, Portfolio_History!$F112, Transactions_History!$H$6:$H$1355, "&lt;="&amp;YEAR(Portfolio_History!P$1))</f>
        <v>0</v>
      </c>
      <c r="Q112" s="4">
        <f>SUMIFS(Transactions_History!$G$6:$G$1355, Transactions_History!$C$6:$C$1355, "Acquire", Transactions_History!$I$6:$I$1355, Portfolio_History!$F112, Transactions_History!$H$6:$H$1355, "&lt;="&amp;YEAR(Portfolio_History!Q$1))-
SUMIFS(Transactions_History!$G$6:$G$1355, Transactions_History!$C$6:$C$1355, "Redeem", Transactions_History!$I$6:$I$1355, Portfolio_History!$F112, Transactions_History!$H$6:$H$1355, "&lt;="&amp;YEAR(Portfolio_History!Q$1))</f>
        <v>0</v>
      </c>
      <c r="R112" s="4">
        <f>SUMIFS(Transactions_History!$G$6:$G$1355, Transactions_History!$C$6:$C$1355, "Acquire", Transactions_History!$I$6:$I$1355, Portfolio_History!$F112, Transactions_History!$H$6:$H$1355, "&lt;="&amp;YEAR(Portfolio_History!R$1))-
SUMIFS(Transactions_History!$G$6:$G$1355, Transactions_History!$C$6:$C$1355, "Redeem", Transactions_History!$I$6:$I$1355, Portfolio_History!$F112, Transactions_History!$H$6:$H$1355, "&lt;="&amp;YEAR(Portfolio_History!R$1))</f>
        <v>0</v>
      </c>
      <c r="S112" s="4">
        <f>SUMIFS(Transactions_History!$G$6:$G$1355, Transactions_History!$C$6:$C$1355, "Acquire", Transactions_History!$I$6:$I$1355, Portfolio_History!$F112, Transactions_History!$H$6:$H$1355, "&lt;="&amp;YEAR(Portfolio_History!S$1))-
SUMIFS(Transactions_History!$G$6:$G$1355, Transactions_History!$C$6:$C$1355, "Redeem", Transactions_History!$I$6:$I$1355, Portfolio_History!$F112, Transactions_History!$H$6:$H$1355, "&lt;="&amp;YEAR(Portfolio_History!S$1))</f>
        <v>0</v>
      </c>
      <c r="T112" s="4">
        <f>SUMIFS(Transactions_History!$G$6:$G$1355, Transactions_History!$C$6:$C$1355, "Acquire", Transactions_History!$I$6:$I$1355, Portfolio_History!$F112, Transactions_History!$H$6:$H$1355, "&lt;="&amp;YEAR(Portfolio_History!T$1))-
SUMIFS(Transactions_History!$G$6:$G$1355, Transactions_History!$C$6:$C$1355, "Redeem", Transactions_History!$I$6:$I$1355, Portfolio_History!$F112, Transactions_History!$H$6:$H$1355, "&lt;="&amp;YEAR(Portfolio_History!T$1))</f>
        <v>0</v>
      </c>
      <c r="U112" s="4">
        <f>SUMIFS(Transactions_History!$G$6:$G$1355, Transactions_History!$C$6:$C$1355, "Acquire", Transactions_History!$I$6:$I$1355, Portfolio_History!$F112, Transactions_History!$H$6:$H$1355, "&lt;="&amp;YEAR(Portfolio_History!U$1))-
SUMIFS(Transactions_History!$G$6:$G$1355, Transactions_History!$C$6:$C$1355, "Redeem", Transactions_History!$I$6:$I$1355, Portfolio_History!$F112, Transactions_History!$H$6:$H$1355, "&lt;="&amp;YEAR(Portfolio_History!U$1))</f>
        <v>0</v>
      </c>
      <c r="V112" s="4">
        <f>SUMIFS(Transactions_History!$G$6:$G$1355, Transactions_History!$C$6:$C$1355, "Acquire", Transactions_History!$I$6:$I$1355, Portfolio_History!$F112, Transactions_History!$H$6:$H$1355, "&lt;="&amp;YEAR(Portfolio_History!V$1))-
SUMIFS(Transactions_History!$G$6:$G$1355, Transactions_History!$C$6:$C$1355, "Redeem", Transactions_History!$I$6:$I$1355, Portfolio_History!$F112, Transactions_History!$H$6:$H$1355, "&lt;="&amp;YEAR(Portfolio_History!V$1))</f>
        <v>0</v>
      </c>
      <c r="W112" s="4">
        <f>SUMIFS(Transactions_History!$G$6:$G$1355, Transactions_History!$C$6:$C$1355, "Acquire", Transactions_History!$I$6:$I$1355, Portfolio_History!$F112, Transactions_History!$H$6:$H$1355, "&lt;="&amp;YEAR(Portfolio_History!W$1))-
SUMIFS(Transactions_History!$G$6:$G$1355, Transactions_History!$C$6:$C$1355, "Redeem", Transactions_History!$I$6:$I$1355, Portfolio_History!$F112, Transactions_History!$H$6:$H$1355, "&lt;="&amp;YEAR(Portfolio_History!W$1))</f>
        <v>0</v>
      </c>
      <c r="X112" s="4">
        <f>SUMIFS(Transactions_History!$G$6:$G$1355, Transactions_History!$C$6:$C$1355, "Acquire", Transactions_History!$I$6:$I$1355, Portfolio_History!$F112, Transactions_History!$H$6:$H$1355, "&lt;="&amp;YEAR(Portfolio_History!X$1))-
SUMIFS(Transactions_History!$G$6:$G$1355, Transactions_History!$C$6:$C$1355, "Redeem", Transactions_History!$I$6:$I$1355, Portfolio_History!$F112, Transactions_History!$H$6:$H$1355, "&lt;="&amp;YEAR(Portfolio_History!X$1))</f>
        <v>0</v>
      </c>
      <c r="Y112" s="4">
        <f>SUMIFS(Transactions_History!$G$6:$G$1355, Transactions_History!$C$6:$C$1355, "Acquire", Transactions_History!$I$6:$I$1355, Portfolio_History!$F112, Transactions_History!$H$6:$H$1355, "&lt;="&amp;YEAR(Portfolio_History!Y$1))-
SUMIFS(Transactions_History!$G$6:$G$1355, Transactions_History!$C$6:$C$1355, "Redeem", Transactions_History!$I$6:$I$1355, Portfolio_History!$F112, Transactions_History!$H$6:$H$1355, "&lt;="&amp;YEAR(Portfolio_History!Y$1))</f>
        <v>0</v>
      </c>
    </row>
    <row r="113" spans="1:25" x14ac:dyDescent="0.35">
      <c r="A113" s="172" t="s">
        <v>39</v>
      </c>
      <c r="B113" s="172">
        <v>1.875</v>
      </c>
      <c r="C113" s="172">
        <v>2021</v>
      </c>
      <c r="D113" s="173">
        <v>42522</v>
      </c>
      <c r="E113" s="63">
        <v>2020</v>
      </c>
      <c r="F113" s="170" t="str">
        <f t="shared" si="2"/>
        <v>SI bonds_1.875_2021</v>
      </c>
      <c r="G113" s="4">
        <f>SUMIFS(Transactions_History!$G$6:$G$1355, Transactions_History!$C$6:$C$1355, "Acquire", Transactions_History!$I$6:$I$1355, Portfolio_History!$F113, Transactions_History!$H$6:$H$1355, "&lt;="&amp;YEAR(Portfolio_History!G$1))-
SUMIFS(Transactions_History!$G$6:$G$1355, Transactions_History!$C$6:$C$1355, "Redeem", Transactions_History!$I$6:$I$1355, Portfolio_History!$F113, Transactions_History!$H$6:$H$1355, "&lt;="&amp;YEAR(Portfolio_History!G$1))</f>
        <v>0</v>
      </c>
      <c r="H113" s="4">
        <f>SUMIFS(Transactions_History!$G$6:$G$1355, Transactions_History!$C$6:$C$1355, "Acquire", Transactions_History!$I$6:$I$1355, Portfolio_History!$F113, Transactions_History!$H$6:$H$1355, "&lt;="&amp;YEAR(Portfolio_History!H$1))-
SUMIFS(Transactions_History!$G$6:$G$1355, Transactions_History!$C$6:$C$1355, "Redeem", Transactions_History!$I$6:$I$1355, Portfolio_History!$F113, Transactions_History!$H$6:$H$1355, "&lt;="&amp;YEAR(Portfolio_History!H$1))</f>
        <v>0</v>
      </c>
      <c r="I113" s="4">
        <f>SUMIFS(Transactions_History!$G$6:$G$1355, Transactions_History!$C$6:$C$1355, "Acquire", Transactions_History!$I$6:$I$1355, Portfolio_History!$F113, Transactions_History!$H$6:$H$1355, "&lt;="&amp;YEAR(Portfolio_History!I$1))-
SUMIFS(Transactions_History!$G$6:$G$1355, Transactions_History!$C$6:$C$1355, "Redeem", Transactions_History!$I$6:$I$1355, Portfolio_History!$F113, Transactions_History!$H$6:$H$1355, "&lt;="&amp;YEAR(Portfolio_History!I$1))</f>
        <v>0</v>
      </c>
      <c r="J113" s="4">
        <f>SUMIFS(Transactions_History!$G$6:$G$1355, Transactions_History!$C$6:$C$1355, "Acquire", Transactions_History!$I$6:$I$1355, Portfolio_History!$F113, Transactions_History!$H$6:$H$1355, "&lt;="&amp;YEAR(Portfolio_History!J$1))-
SUMIFS(Transactions_History!$G$6:$G$1355, Transactions_History!$C$6:$C$1355, "Redeem", Transactions_History!$I$6:$I$1355, Portfolio_History!$F113, Transactions_History!$H$6:$H$1355, "&lt;="&amp;YEAR(Portfolio_History!J$1))</f>
        <v>2320956</v>
      </c>
      <c r="K113" s="4">
        <f>SUMIFS(Transactions_History!$G$6:$G$1355, Transactions_History!$C$6:$C$1355, "Acquire", Transactions_History!$I$6:$I$1355, Portfolio_History!$F113, Transactions_History!$H$6:$H$1355, "&lt;="&amp;YEAR(Portfolio_History!K$1))-
SUMIFS(Transactions_History!$G$6:$G$1355, Transactions_History!$C$6:$C$1355, "Redeem", Transactions_History!$I$6:$I$1355, Portfolio_History!$F113, Transactions_History!$H$6:$H$1355, "&lt;="&amp;YEAR(Portfolio_History!K$1))</f>
        <v>5332346</v>
      </c>
      <c r="L113" s="4">
        <f>SUMIFS(Transactions_History!$G$6:$G$1355, Transactions_History!$C$6:$C$1355, "Acquire", Transactions_History!$I$6:$I$1355, Portfolio_History!$F113, Transactions_History!$H$6:$H$1355, "&lt;="&amp;YEAR(Portfolio_History!L$1))-
SUMIFS(Transactions_History!$G$6:$G$1355, Transactions_History!$C$6:$C$1355, "Redeem", Transactions_History!$I$6:$I$1355, Portfolio_History!$F113, Transactions_History!$H$6:$H$1355, "&lt;="&amp;YEAR(Portfolio_History!L$1))</f>
        <v>5332346</v>
      </c>
      <c r="M113" s="4">
        <f>SUMIFS(Transactions_History!$G$6:$G$1355, Transactions_History!$C$6:$C$1355, "Acquire", Transactions_History!$I$6:$I$1355, Portfolio_History!$F113, Transactions_History!$H$6:$H$1355, "&lt;="&amp;YEAR(Portfolio_History!M$1))-
SUMIFS(Transactions_History!$G$6:$G$1355, Transactions_History!$C$6:$C$1355, "Redeem", Transactions_History!$I$6:$I$1355, Portfolio_History!$F113, Transactions_History!$H$6:$H$1355, "&lt;="&amp;YEAR(Portfolio_History!M$1))</f>
        <v>5332346</v>
      </c>
      <c r="N113" s="4">
        <f>SUMIFS(Transactions_History!$G$6:$G$1355, Transactions_History!$C$6:$C$1355, "Acquire", Transactions_History!$I$6:$I$1355, Portfolio_History!$F113, Transactions_History!$H$6:$H$1355, "&lt;="&amp;YEAR(Portfolio_History!N$1))-
SUMIFS(Transactions_History!$G$6:$G$1355, Transactions_History!$C$6:$C$1355, "Redeem", Transactions_History!$I$6:$I$1355, Portfolio_History!$F113, Transactions_History!$H$6:$H$1355, "&lt;="&amp;YEAR(Portfolio_History!N$1))</f>
        <v>0</v>
      </c>
      <c r="O113" s="4">
        <f>SUMIFS(Transactions_History!$G$6:$G$1355, Transactions_History!$C$6:$C$1355, "Acquire", Transactions_History!$I$6:$I$1355, Portfolio_History!$F113, Transactions_History!$H$6:$H$1355, "&lt;="&amp;YEAR(Portfolio_History!O$1))-
SUMIFS(Transactions_History!$G$6:$G$1355, Transactions_History!$C$6:$C$1355, "Redeem", Transactions_History!$I$6:$I$1355, Portfolio_History!$F113, Transactions_History!$H$6:$H$1355, "&lt;="&amp;YEAR(Portfolio_History!O$1))</f>
        <v>0</v>
      </c>
      <c r="P113" s="4">
        <f>SUMIFS(Transactions_History!$G$6:$G$1355, Transactions_History!$C$6:$C$1355, "Acquire", Transactions_History!$I$6:$I$1355, Portfolio_History!$F113, Transactions_History!$H$6:$H$1355, "&lt;="&amp;YEAR(Portfolio_History!P$1))-
SUMIFS(Transactions_History!$G$6:$G$1355, Transactions_History!$C$6:$C$1355, "Redeem", Transactions_History!$I$6:$I$1355, Portfolio_History!$F113, Transactions_History!$H$6:$H$1355, "&lt;="&amp;YEAR(Portfolio_History!P$1))</f>
        <v>0</v>
      </c>
      <c r="Q113" s="4">
        <f>SUMIFS(Transactions_History!$G$6:$G$1355, Transactions_History!$C$6:$C$1355, "Acquire", Transactions_History!$I$6:$I$1355, Portfolio_History!$F113, Transactions_History!$H$6:$H$1355, "&lt;="&amp;YEAR(Portfolio_History!Q$1))-
SUMIFS(Transactions_History!$G$6:$G$1355, Transactions_History!$C$6:$C$1355, "Redeem", Transactions_History!$I$6:$I$1355, Portfolio_History!$F113, Transactions_History!$H$6:$H$1355, "&lt;="&amp;YEAR(Portfolio_History!Q$1))</f>
        <v>0</v>
      </c>
      <c r="R113" s="4">
        <f>SUMIFS(Transactions_History!$G$6:$G$1355, Transactions_History!$C$6:$C$1355, "Acquire", Transactions_History!$I$6:$I$1355, Portfolio_History!$F113, Transactions_History!$H$6:$H$1355, "&lt;="&amp;YEAR(Portfolio_History!R$1))-
SUMIFS(Transactions_History!$G$6:$G$1355, Transactions_History!$C$6:$C$1355, "Redeem", Transactions_History!$I$6:$I$1355, Portfolio_History!$F113, Transactions_History!$H$6:$H$1355, "&lt;="&amp;YEAR(Portfolio_History!R$1))</f>
        <v>0</v>
      </c>
      <c r="S113" s="4">
        <f>SUMIFS(Transactions_History!$G$6:$G$1355, Transactions_History!$C$6:$C$1355, "Acquire", Transactions_History!$I$6:$I$1355, Portfolio_History!$F113, Transactions_History!$H$6:$H$1355, "&lt;="&amp;YEAR(Portfolio_History!S$1))-
SUMIFS(Transactions_History!$G$6:$G$1355, Transactions_History!$C$6:$C$1355, "Redeem", Transactions_History!$I$6:$I$1355, Portfolio_History!$F113, Transactions_History!$H$6:$H$1355, "&lt;="&amp;YEAR(Portfolio_History!S$1))</f>
        <v>0</v>
      </c>
      <c r="T113" s="4">
        <f>SUMIFS(Transactions_History!$G$6:$G$1355, Transactions_History!$C$6:$C$1355, "Acquire", Transactions_History!$I$6:$I$1355, Portfolio_History!$F113, Transactions_History!$H$6:$H$1355, "&lt;="&amp;YEAR(Portfolio_History!T$1))-
SUMIFS(Transactions_History!$G$6:$G$1355, Transactions_History!$C$6:$C$1355, "Redeem", Transactions_History!$I$6:$I$1355, Portfolio_History!$F113, Transactions_History!$H$6:$H$1355, "&lt;="&amp;YEAR(Portfolio_History!T$1))</f>
        <v>0</v>
      </c>
      <c r="U113" s="4">
        <f>SUMIFS(Transactions_History!$G$6:$G$1355, Transactions_History!$C$6:$C$1355, "Acquire", Transactions_History!$I$6:$I$1355, Portfolio_History!$F113, Transactions_History!$H$6:$H$1355, "&lt;="&amp;YEAR(Portfolio_History!U$1))-
SUMIFS(Transactions_History!$G$6:$G$1355, Transactions_History!$C$6:$C$1355, "Redeem", Transactions_History!$I$6:$I$1355, Portfolio_History!$F113, Transactions_History!$H$6:$H$1355, "&lt;="&amp;YEAR(Portfolio_History!U$1))</f>
        <v>0</v>
      </c>
      <c r="V113" s="4">
        <f>SUMIFS(Transactions_History!$G$6:$G$1355, Transactions_History!$C$6:$C$1355, "Acquire", Transactions_History!$I$6:$I$1355, Portfolio_History!$F113, Transactions_History!$H$6:$H$1355, "&lt;="&amp;YEAR(Portfolio_History!V$1))-
SUMIFS(Transactions_History!$G$6:$G$1355, Transactions_History!$C$6:$C$1355, "Redeem", Transactions_History!$I$6:$I$1355, Portfolio_History!$F113, Transactions_History!$H$6:$H$1355, "&lt;="&amp;YEAR(Portfolio_History!V$1))</f>
        <v>0</v>
      </c>
      <c r="W113" s="4">
        <f>SUMIFS(Transactions_History!$G$6:$G$1355, Transactions_History!$C$6:$C$1355, "Acquire", Transactions_History!$I$6:$I$1355, Portfolio_History!$F113, Transactions_History!$H$6:$H$1355, "&lt;="&amp;YEAR(Portfolio_History!W$1))-
SUMIFS(Transactions_History!$G$6:$G$1355, Transactions_History!$C$6:$C$1355, "Redeem", Transactions_History!$I$6:$I$1355, Portfolio_History!$F113, Transactions_History!$H$6:$H$1355, "&lt;="&amp;YEAR(Portfolio_History!W$1))</f>
        <v>0</v>
      </c>
      <c r="X113" s="4">
        <f>SUMIFS(Transactions_History!$G$6:$G$1355, Transactions_History!$C$6:$C$1355, "Acquire", Transactions_History!$I$6:$I$1355, Portfolio_History!$F113, Transactions_History!$H$6:$H$1355, "&lt;="&amp;YEAR(Portfolio_History!X$1))-
SUMIFS(Transactions_History!$G$6:$G$1355, Transactions_History!$C$6:$C$1355, "Redeem", Transactions_History!$I$6:$I$1355, Portfolio_History!$F113, Transactions_History!$H$6:$H$1355, "&lt;="&amp;YEAR(Portfolio_History!X$1))</f>
        <v>0</v>
      </c>
      <c r="Y113" s="4">
        <f>SUMIFS(Transactions_History!$G$6:$G$1355, Transactions_History!$C$6:$C$1355, "Acquire", Transactions_History!$I$6:$I$1355, Portfolio_History!$F113, Transactions_History!$H$6:$H$1355, "&lt;="&amp;YEAR(Portfolio_History!Y$1))-
SUMIFS(Transactions_History!$G$6:$G$1355, Transactions_History!$C$6:$C$1355, "Redeem", Transactions_History!$I$6:$I$1355, Portfolio_History!$F113, Transactions_History!$H$6:$H$1355, "&lt;="&amp;YEAR(Portfolio_History!Y$1))</f>
        <v>0</v>
      </c>
    </row>
    <row r="114" spans="1:25" x14ac:dyDescent="0.35">
      <c r="A114" s="172" t="s">
        <v>39</v>
      </c>
      <c r="B114" s="172">
        <v>1.875</v>
      </c>
      <c r="C114" s="172">
        <v>2022</v>
      </c>
      <c r="D114" s="173">
        <v>42522</v>
      </c>
      <c r="E114" s="63">
        <v>2020</v>
      </c>
      <c r="F114" s="170" t="str">
        <f t="shared" si="2"/>
        <v>SI bonds_1.875_2022</v>
      </c>
      <c r="G114" s="4">
        <f>SUMIFS(Transactions_History!$G$6:$G$1355, Transactions_History!$C$6:$C$1355, "Acquire", Transactions_History!$I$6:$I$1355, Portfolio_History!$F114, Transactions_History!$H$6:$H$1355, "&lt;="&amp;YEAR(Portfolio_History!G$1))-
SUMIFS(Transactions_History!$G$6:$G$1355, Transactions_History!$C$6:$C$1355, "Redeem", Transactions_History!$I$6:$I$1355, Portfolio_History!$F114, Transactions_History!$H$6:$H$1355, "&lt;="&amp;YEAR(Portfolio_History!G$1))</f>
        <v>0</v>
      </c>
      <c r="H114" s="4">
        <f>SUMIFS(Transactions_History!$G$6:$G$1355, Transactions_History!$C$6:$C$1355, "Acquire", Transactions_History!$I$6:$I$1355, Portfolio_History!$F114, Transactions_History!$H$6:$H$1355, "&lt;="&amp;YEAR(Portfolio_History!H$1))-
SUMIFS(Transactions_History!$G$6:$G$1355, Transactions_History!$C$6:$C$1355, "Redeem", Transactions_History!$I$6:$I$1355, Portfolio_History!$F114, Transactions_History!$H$6:$H$1355, "&lt;="&amp;YEAR(Portfolio_History!H$1))</f>
        <v>0</v>
      </c>
      <c r="I114" s="4">
        <f>SUMIFS(Transactions_History!$G$6:$G$1355, Transactions_History!$C$6:$C$1355, "Acquire", Transactions_History!$I$6:$I$1355, Portfolio_History!$F114, Transactions_History!$H$6:$H$1355, "&lt;="&amp;YEAR(Portfolio_History!I$1))-
SUMIFS(Transactions_History!$G$6:$G$1355, Transactions_History!$C$6:$C$1355, "Redeem", Transactions_History!$I$6:$I$1355, Portfolio_History!$F114, Transactions_History!$H$6:$H$1355, "&lt;="&amp;YEAR(Portfolio_History!I$1))</f>
        <v>2916233</v>
      </c>
      <c r="J114" s="4">
        <f>SUMIFS(Transactions_History!$G$6:$G$1355, Transactions_History!$C$6:$C$1355, "Acquire", Transactions_History!$I$6:$I$1355, Portfolio_History!$F114, Transactions_History!$H$6:$H$1355, "&lt;="&amp;YEAR(Portfolio_History!J$1))-
SUMIFS(Transactions_History!$G$6:$G$1355, Transactions_History!$C$6:$C$1355, "Redeem", Transactions_History!$I$6:$I$1355, Portfolio_History!$F114, Transactions_History!$H$6:$H$1355, "&lt;="&amp;YEAR(Portfolio_History!J$1))</f>
        <v>5332346</v>
      </c>
      <c r="K114" s="4">
        <f>SUMIFS(Transactions_History!$G$6:$G$1355, Transactions_History!$C$6:$C$1355, "Acquire", Transactions_History!$I$6:$I$1355, Portfolio_History!$F114, Transactions_History!$H$6:$H$1355, "&lt;="&amp;YEAR(Portfolio_History!K$1))-
SUMIFS(Transactions_History!$G$6:$G$1355, Transactions_History!$C$6:$C$1355, "Redeem", Transactions_History!$I$6:$I$1355, Portfolio_History!$F114, Transactions_History!$H$6:$H$1355, "&lt;="&amp;YEAR(Portfolio_History!K$1))</f>
        <v>5332346</v>
      </c>
      <c r="L114" s="4">
        <f>SUMIFS(Transactions_History!$G$6:$G$1355, Transactions_History!$C$6:$C$1355, "Acquire", Transactions_History!$I$6:$I$1355, Portfolio_History!$F114, Transactions_History!$H$6:$H$1355, "&lt;="&amp;YEAR(Portfolio_History!L$1))-
SUMIFS(Transactions_History!$G$6:$G$1355, Transactions_History!$C$6:$C$1355, "Redeem", Transactions_History!$I$6:$I$1355, Portfolio_History!$F114, Transactions_History!$H$6:$H$1355, "&lt;="&amp;YEAR(Portfolio_History!L$1))</f>
        <v>5332346</v>
      </c>
      <c r="M114" s="4">
        <f>SUMIFS(Transactions_History!$G$6:$G$1355, Transactions_History!$C$6:$C$1355, "Acquire", Transactions_History!$I$6:$I$1355, Portfolio_History!$F114, Transactions_History!$H$6:$H$1355, "&lt;="&amp;YEAR(Portfolio_History!M$1))-
SUMIFS(Transactions_History!$G$6:$G$1355, Transactions_History!$C$6:$C$1355, "Redeem", Transactions_History!$I$6:$I$1355, Portfolio_History!$F114, Transactions_History!$H$6:$H$1355, "&lt;="&amp;YEAR(Portfolio_History!M$1))</f>
        <v>5332346</v>
      </c>
      <c r="N114" s="4">
        <f>SUMIFS(Transactions_History!$G$6:$G$1355, Transactions_History!$C$6:$C$1355, "Acquire", Transactions_History!$I$6:$I$1355, Portfolio_History!$F114, Transactions_History!$H$6:$H$1355, "&lt;="&amp;YEAR(Portfolio_History!N$1))-
SUMIFS(Transactions_History!$G$6:$G$1355, Transactions_History!$C$6:$C$1355, "Redeem", Transactions_History!$I$6:$I$1355, Portfolio_History!$F114, Transactions_History!$H$6:$H$1355, "&lt;="&amp;YEAR(Portfolio_History!N$1))</f>
        <v>0</v>
      </c>
      <c r="O114" s="4">
        <f>SUMIFS(Transactions_History!$G$6:$G$1355, Transactions_History!$C$6:$C$1355, "Acquire", Transactions_History!$I$6:$I$1355, Portfolio_History!$F114, Transactions_History!$H$6:$H$1355, "&lt;="&amp;YEAR(Portfolio_History!O$1))-
SUMIFS(Transactions_History!$G$6:$G$1355, Transactions_History!$C$6:$C$1355, "Redeem", Transactions_History!$I$6:$I$1355, Portfolio_History!$F114, Transactions_History!$H$6:$H$1355, "&lt;="&amp;YEAR(Portfolio_History!O$1))</f>
        <v>0</v>
      </c>
      <c r="P114" s="4">
        <f>SUMIFS(Transactions_History!$G$6:$G$1355, Transactions_History!$C$6:$C$1355, "Acquire", Transactions_History!$I$6:$I$1355, Portfolio_History!$F114, Transactions_History!$H$6:$H$1355, "&lt;="&amp;YEAR(Portfolio_History!P$1))-
SUMIFS(Transactions_History!$G$6:$G$1355, Transactions_History!$C$6:$C$1355, "Redeem", Transactions_History!$I$6:$I$1355, Portfolio_History!$F114, Transactions_History!$H$6:$H$1355, "&lt;="&amp;YEAR(Portfolio_History!P$1))</f>
        <v>0</v>
      </c>
      <c r="Q114" s="4">
        <f>SUMIFS(Transactions_History!$G$6:$G$1355, Transactions_History!$C$6:$C$1355, "Acquire", Transactions_History!$I$6:$I$1355, Portfolio_History!$F114, Transactions_History!$H$6:$H$1355, "&lt;="&amp;YEAR(Portfolio_History!Q$1))-
SUMIFS(Transactions_History!$G$6:$G$1355, Transactions_History!$C$6:$C$1355, "Redeem", Transactions_History!$I$6:$I$1355, Portfolio_History!$F114, Transactions_History!$H$6:$H$1355, "&lt;="&amp;YEAR(Portfolio_History!Q$1))</f>
        <v>0</v>
      </c>
      <c r="R114" s="4">
        <f>SUMIFS(Transactions_History!$G$6:$G$1355, Transactions_History!$C$6:$C$1355, "Acquire", Transactions_History!$I$6:$I$1355, Portfolio_History!$F114, Transactions_History!$H$6:$H$1355, "&lt;="&amp;YEAR(Portfolio_History!R$1))-
SUMIFS(Transactions_History!$G$6:$G$1355, Transactions_History!$C$6:$C$1355, "Redeem", Transactions_History!$I$6:$I$1355, Portfolio_History!$F114, Transactions_History!$H$6:$H$1355, "&lt;="&amp;YEAR(Portfolio_History!R$1))</f>
        <v>0</v>
      </c>
      <c r="S114" s="4">
        <f>SUMIFS(Transactions_History!$G$6:$G$1355, Transactions_History!$C$6:$C$1355, "Acquire", Transactions_History!$I$6:$I$1355, Portfolio_History!$F114, Transactions_History!$H$6:$H$1355, "&lt;="&amp;YEAR(Portfolio_History!S$1))-
SUMIFS(Transactions_History!$G$6:$G$1355, Transactions_History!$C$6:$C$1355, "Redeem", Transactions_History!$I$6:$I$1355, Portfolio_History!$F114, Transactions_History!$H$6:$H$1355, "&lt;="&amp;YEAR(Portfolio_History!S$1))</f>
        <v>0</v>
      </c>
      <c r="T114" s="4">
        <f>SUMIFS(Transactions_History!$G$6:$G$1355, Transactions_History!$C$6:$C$1355, "Acquire", Transactions_History!$I$6:$I$1355, Portfolio_History!$F114, Transactions_History!$H$6:$H$1355, "&lt;="&amp;YEAR(Portfolio_History!T$1))-
SUMIFS(Transactions_History!$G$6:$G$1355, Transactions_History!$C$6:$C$1355, "Redeem", Transactions_History!$I$6:$I$1355, Portfolio_History!$F114, Transactions_History!$H$6:$H$1355, "&lt;="&amp;YEAR(Portfolio_History!T$1))</f>
        <v>0</v>
      </c>
      <c r="U114" s="4">
        <f>SUMIFS(Transactions_History!$G$6:$G$1355, Transactions_History!$C$6:$C$1355, "Acquire", Transactions_History!$I$6:$I$1355, Portfolio_History!$F114, Transactions_History!$H$6:$H$1355, "&lt;="&amp;YEAR(Portfolio_History!U$1))-
SUMIFS(Transactions_History!$G$6:$G$1355, Transactions_History!$C$6:$C$1355, "Redeem", Transactions_History!$I$6:$I$1355, Portfolio_History!$F114, Transactions_History!$H$6:$H$1355, "&lt;="&amp;YEAR(Portfolio_History!U$1))</f>
        <v>0</v>
      </c>
      <c r="V114" s="4">
        <f>SUMIFS(Transactions_History!$G$6:$G$1355, Transactions_History!$C$6:$C$1355, "Acquire", Transactions_History!$I$6:$I$1355, Portfolio_History!$F114, Transactions_History!$H$6:$H$1355, "&lt;="&amp;YEAR(Portfolio_History!V$1))-
SUMIFS(Transactions_History!$G$6:$G$1355, Transactions_History!$C$6:$C$1355, "Redeem", Transactions_History!$I$6:$I$1355, Portfolio_History!$F114, Transactions_History!$H$6:$H$1355, "&lt;="&amp;YEAR(Portfolio_History!V$1))</f>
        <v>0</v>
      </c>
      <c r="W114" s="4">
        <f>SUMIFS(Transactions_History!$G$6:$G$1355, Transactions_History!$C$6:$C$1355, "Acquire", Transactions_History!$I$6:$I$1355, Portfolio_History!$F114, Transactions_History!$H$6:$H$1355, "&lt;="&amp;YEAR(Portfolio_History!W$1))-
SUMIFS(Transactions_History!$G$6:$G$1355, Transactions_History!$C$6:$C$1355, "Redeem", Transactions_History!$I$6:$I$1355, Portfolio_History!$F114, Transactions_History!$H$6:$H$1355, "&lt;="&amp;YEAR(Portfolio_History!W$1))</f>
        <v>0</v>
      </c>
      <c r="X114" s="4">
        <f>SUMIFS(Transactions_History!$G$6:$G$1355, Transactions_History!$C$6:$C$1355, "Acquire", Transactions_History!$I$6:$I$1355, Portfolio_History!$F114, Transactions_History!$H$6:$H$1355, "&lt;="&amp;YEAR(Portfolio_History!X$1))-
SUMIFS(Transactions_History!$G$6:$G$1355, Transactions_History!$C$6:$C$1355, "Redeem", Transactions_History!$I$6:$I$1355, Portfolio_History!$F114, Transactions_History!$H$6:$H$1355, "&lt;="&amp;YEAR(Portfolio_History!X$1))</f>
        <v>0</v>
      </c>
      <c r="Y114" s="4">
        <f>SUMIFS(Transactions_History!$G$6:$G$1355, Transactions_History!$C$6:$C$1355, "Acquire", Transactions_History!$I$6:$I$1355, Portfolio_History!$F114, Transactions_History!$H$6:$H$1355, "&lt;="&amp;YEAR(Portfolio_History!Y$1))-
SUMIFS(Transactions_History!$G$6:$G$1355, Transactions_History!$C$6:$C$1355, "Redeem", Transactions_History!$I$6:$I$1355, Portfolio_History!$F114, Transactions_History!$H$6:$H$1355, "&lt;="&amp;YEAR(Portfolio_History!Y$1))</f>
        <v>0</v>
      </c>
    </row>
    <row r="115" spans="1:25" x14ac:dyDescent="0.35">
      <c r="A115" s="172" t="s">
        <v>39</v>
      </c>
      <c r="B115" s="172">
        <v>2</v>
      </c>
      <c r="C115" s="172">
        <v>2021</v>
      </c>
      <c r="D115" s="173">
        <v>42156</v>
      </c>
      <c r="E115" s="63">
        <v>2020</v>
      </c>
      <c r="F115" s="170" t="str">
        <f t="shared" si="2"/>
        <v>SI bonds_2_2021</v>
      </c>
      <c r="G115" s="4">
        <f>SUMIFS(Transactions_History!$G$6:$G$1355, Transactions_History!$C$6:$C$1355, "Acquire", Transactions_History!$I$6:$I$1355, Portfolio_History!$F115, Transactions_History!$H$6:$H$1355, "&lt;="&amp;YEAR(Portfolio_History!G$1))-
SUMIFS(Transactions_History!$G$6:$G$1355, Transactions_History!$C$6:$C$1355, "Redeem", Transactions_History!$I$6:$I$1355, Portfolio_History!$F115, Transactions_History!$H$6:$H$1355, "&lt;="&amp;YEAR(Portfolio_History!G$1))</f>
        <v>0</v>
      </c>
      <c r="H115" s="4">
        <f>SUMIFS(Transactions_History!$G$6:$G$1355, Transactions_History!$C$6:$C$1355, "Acquire", Transactions_History!$I$6:$I$1355, Portfolio_History!$F115, Transactions_History!$H$6:$H$1355, "&lt;="&amp;YEAR(Portfolio_History!H$1))-
SUMIFS(Transactions_History!$G$6:$G$1355, Transactions_History!$C$6:$C$1355, "Redeem", Transactions_History!$I$6:$I$1355, Portfolio_History!$F115, Transactions_History!$H$6:$H$1355, "&lt;="&amp;YEAR(Portfolio_History!H$1))</f>
        <v>0</v>
      </c>
      <c r="I115" s="4">
        <f>SUMIFS(Transactions_History!$G$6:$G$1355, Transactions_History!$C$6:$C$1355, "Acquire", Transactions_History!$I$6:$I$1355, Portfolio_History!$F115, Transactions_History!$H$6:$H$1355, "&lt;="&amp;YEAR(Portfolio_History!I$1))-
SUMIFS(Transactions_History!$G$6:$G$1355, Transactions_History!$C$6:$C$1355, "Redeem", Transactions_History!$I$6:$I$1355, Portfolio_History!$F115, Transactions_History!$H$6:$H$1355, "&lt;="&amp;YEAR(Portfolio_History!I$1))</f>
        <v>0</v>
      </c>
      <c r="J115" s="4">
        <f>SUMIFS(Transactions_History!$G$6:$G$1355, Transactions_History!$C$6:$C$1355, "Acquire", Transactions_History!$I$6:$I$1355, Portfolio_History!$F115, Transactions_History!$H$6:$H$1355, "&lt;="&amp;YEAR(Portfolio_History!J$1))-
SUMIFS(Transactions_History!$G$6:$G$1355, Transactions_History!$C$6:$C$1355, "Redeem", Transactions_History!$I$6:$I$1355, Portfolio_History!$F115, Transactions_History!$H$6:$H$1355, "&lt;="&amp;YEAR(Portfolio_History!J$1))</f>
        <v>3655628</v>
      </c>
      <c r="K115" s="4">
        <f>SUMIFS(Transactions_History!$G$6:$G$1355, Transactions_History!$C$6:$C$1355, "Acquire", Transactions_History!$I$6:$I$1355, Portfolio_History!$F115, Transactions_History!$H$6:$H$1355, "&lt;="&amp;YEAR(Portfolio_History!K$1))-
SUMIFS(Transactions_History!$G$6:$G$1355, Transactions_History!$C$6:$C$1355, "Redeem", Transactions_History!$I$6:$I$1355, Portfolio_History!$F115, Transactions_History!$H$6:$H$1355, "&lt;="&amp;YEAR(Portfolio_History!K$1))</f>
        <v>3655628</v>
      </c>
      <c r="L115" s="4">
        <f>SUMIFS(Transactions_History!$G$6:$G$1355, Transactions_History!$C$6:$C$1355, "Acquire", Transactions_History!$I$6:$I$1355, Portfolio_History!$F115, Transactions_History!$H$6:$H$1355, "&lt;="&amp;YEAR(Portfolio_History!L$1))-
SUMIFS(Transactions_History!$G$6:$G$1355, Transactions_History!$C$6:$C$1355, "Redeem", Transactions_History!$I$6:$I$1355, Portfolio_History!$F115, Transactions_History!$H$6:$H$1355, "&lt;="&amp;YEAR(Portfolio_History!L$1))</f>
        <v>3655628</v>
      </c>
      <c r="M115" s="4">
        <f>SUMIFS(Transactions_History!$G$6:$G$1355, Transactions_History!$C$6:$C$1355, "Acquire", Transactions_History!$I$6:$I$1355, Portfolio_History!$F115, Transactions_History!$H$6:$H$1355, "&lt;="&amp;YEAR(Portfolio_History!M$1))-
SUMIFS(Transactions_History!$G$6:$G$1355, Transactions_History!$C$6:$C$1355, "Redeem", Transactions_History!$I$6:$I$1355, Portfolio_History!$F115, Transactions_History!$H$6:$H$1355, "&lt;="&amp;YEAR(Portfolio_History!M$1))</f>
        <v>3655628</v>
      </c>
      <c r="N115" s="4">
        <f>SUMIFS(Transactions_History!$G$6:$G$1355, Transactions_History!$C$6:$C$1355, "Acquire", Transactions_History!$I$6:$I$1355, Portfolio_History!$F115, Transactions_History!$H$6:$H$1355, "&lt;="&amp;YEAR(Portfolio_History!N$1))-
SUMIFS(Transactions_History!$G$6:$G$1355, Transactions_History!$C$6:$C$1355, "Redeem", Transactions_History!$I$6:$I$1355, Portfolio_History!$F115, Transactions_History!$H$6:$H$1355, "&lt;="&amp;YEAR(Portfolio_History!N$1))</f>
        <v>3655628</v>
      </c>
      <c r="O115" s="4">
        <f>SUMIFS(Transactions_History!$G$6:$G$1355, Transactions_History!$C$6:$C$1355, "Acquire", Transactions_History!$I$6:$I$1355, Portfolio_History!$F115, Transactions_History!$H$6:$H$1355, "&lt;="&amp;YEAR(Portfolio_History!O$1))-
SUMIFS(Transactions_History!$G$6:$G$1355, Transactions_History!$C$6:$C$1355, "Redeem", Transactions_History!$I$6:$I$1355, Portfolio_History!$F115, Transactions_History!$H$6:$H$1355, "&lt;="&amp;YEAR(Portfolio_History!O$1))</f>
        <v>0</v>
      </c>
      <c r="P115" s="4">
        <f>SUMIFS(Transactions_History!$G$6:$G$1355, Transactions_History!$C$6:$C$1355, "Acquire", Transactions_History!$I$6:$I$1355, Portfolio_History!$F115, Transactions_History!$H$6:$H$1355, "&lt;="&amp;YEAR(Portfolio_History!P$1))-
SUMIFS(Transactions_History!$G$6:$G$1355, Transactions_History!$C$6:$C$1355, "Redeem", Transactions_History!$I$6:$I$1355, Portfolio_History!$F115, Transactions_History!$H$6:$H$1355, "&lt;="&amp;YEAR(Portfolio_History!P$1))</f>
        <v>0</v>
      </c>
      <c r="Q115" s="4">
        <f>SUMIFS(Transactions_History!$G$6:$G$1355, Transactions_History!$C$6:$C$1355, "Acquire", Transactions_History!$I$6:$I$1355, Portfolio_History!$F115, Transactions_History!$H$6:$H$1355, "&lt;="&amp;YEAR(Portfolio_History!Q$1))-
SUMIFS(Transactions_History!$G$6:$G$1355, Transactions_History!$C$6:$C$1355, "Redeem", Transactions_History!$I$6:$I$1355, Portfolio_History!$F115, Transactions_History!$H$6:$H$1355, "&lt;="&amp;YEAR(Portfolio_History!Q$1))</f>
        <v>0</v>
      </c>
      <c r="R115" s="4">
        <f>SUMIFS(Transactions_History!$G$6:$G$1355, Transactions_History!$C$6:$C$1355, "Acquire", Transactions_History!$I$6:$I$1355, Portfolio_History!$F115, Transactions_History!$H$6:$H$1355, "&lt;="&amp;YEAR(Portfolio_History!R$1))-
SUMIFS(Transactions_History!$G$6:$G$1355, Transactions_History!$C$6:$C$1355, "Redeem", Transactions_History!$I$6:$I$1355, Portfolio_History!$F115, Transactions_History!$H$6:$H$1355, "&lt;="&amp;YEAR(Portfolio_History!R$1))</f>
        <v>0</v>
      </c>
      <c r="S115" s="4">
        <f>SUMIFS(Transactions_History!$G$6:$G$1355, Transactions_History!$C$6:$C$1355, "Acquire", Transactions_History!$I$6:$I$1355, Portfolio_History!$F115, Transactions_History!$H$6:$H$1355, "&lt;="&amp;YEAR(Portfolio_History!S$1))-
SUMIFS(Transactions_History!$G$6:$G$1355, Transactions_History!$C$6:$C$1355, "Redeem", Transactions_History!$I$6:$I$1355, Portfolio_History!$F115, Transactions_History!$H$6:$H$1355, "&lt;="&amp;YEAR(Portfolio_History!S$1))</f>
        <v>0</v>
      </c>
      <c r="T115" s="4">
        <f>SUMIFS(Transactions_History!$G$6:$G$1355, Transactions_History!$C$6:$C$1355, "Acquire", Transactions_History!$I$6:$I$1355, Portfolio_History!$F115, Transactions_History!$H$6:$H$1355, "&lt;="&amp;YEAR(Portfolio_History!T$1))-
SUMIFS(Transactions_History!$G$6:$G$1355, Transactions_History!$C$6:$C$1355, "Redeem", Transactions_History!$I$6:$I$1355, Portfolio_History!$F115, Transactions_History!$H$6:$H$1355, "&lt;="&amp;YEAR(Portfolio_History!T$1))</f>
        <v>0</v>
      </c>
      <c r="U115" s="4">
        <f>SUMIFS(Transactions_History!$G$6:$G$1355, Transactions_History!$C$6:$C$1355, "Acquire", Transactions_History!$I$6:$I$1355, Portfolio_History!$F115, Transactions_History!$H$6:$H$1355, "&lt;="&amp;YEAR(Portfolio_History!U$1))-
SUMIFS(Transactions_History!$G$6:$G$1355, Transactions_History!$C$6:$C$1355, "Redeem", Transactions_History!$I$6:$I$1355, Portfolio_History!$F115, Transactions_History!$H$6:$H$1355, "&lt;="&amp;YEAR(Portfolio_History!U$1))</f>
        <v>0</v>
      </c>
      <c r="V115" s="4">
        <f>SUMIFS(Transactions_History!$G$6:$G$1355, Transactions_History!$C$6:$C$1355, "Acquire", Transactions_History!$I$6:$I$1355, Portfolio_History!$F115, Transactions_History!$H$6:$H$1355, "&lt;="&amp;YEAR(Portfolio_History!V$1))-
SUMIFS(Transactions_History!$G$6:$G$1355, Transactions_History!$C$6:$C$1355, "Redeem", Transactions_History!$I$6:$I$1355, Portfolio_History!$F115, Transactions_History!$H$6:$H$1355, "&lt;="&amp;YEAR(Portfolio_History!V$1))</f>
        <v>0</v>
      </c>
      <c r="W115" s="4">
        <f>SUMIFS(Transactions_History!$G$6:$G$1355, Transactions_History!$C$6:$C$1355, "Acquire", Transactions_History!$I$6:$I$1355, Portfolio_History!$F115, Transactions_History!$H$6:$H$1355, "&lt;="&amp;YEAR(Portfolio_History!W$1))-
SUMIFS(Transactions_History!$G$6:$G$1355, Transactions_History!$C$6:$C$1355, "Redeem", Transactions_History!$I$6:$I$1355, Portfolio_History!$F115, Transactions_History!$H$6:$H$1355, "&lt;="&amp;YEAR(Portfolio_History!W$1))</f>
        <v>0</v>
      </c>
      <c r="X115" s="4">
        <f>SUMIFS(Transactions_History!$G$6:$G$1355, Transactions_History!$C$6:$C$1355, "Acquire", Transactions_History!$I$6:$I$1355, Portfolio_History!$F115, Transactions_History!$H$6:$H$1355, "&lt;="&amp;YEAR(Portfolio_History!X$1))-
SUMIFS(Transactions_History!$G$6:$G$1355, Transactions_History!$C$6:$C$1355, "Redeem", Transactions_History!$I$6:$I$1355, Portfolio_History!$F115, Transactions_History!$H$6:$H$1355, "&lt;="&amp;YEAR(Portfolio_History!X$1))</f>
        <v>0</v>
      </c>
      <c r="Y115" s="4">
        <f>SUMIFS(Transactions_History!$G$6:$G$1355, Transactions_History!$C$6:$C$1355, "Acquire", Transactions_History!$I$6:$I$1355, Portfolio_History!$F115, Transactions_History!$H$6:$H$1355, "&lt;="&amp;YEAR(Portfolio_History!Y$1))-
SUMIFS(Transactions_History!$G$6:$G$1355, Transactions_History!$C$6:$C$1355, "Redeem", Transactions_History!$I$6:$I$1355, Portfolio_History!$F115, Transactions_History!$H$6:$H$1355, "&lt;="&amp;YEAR(Portfolio_History!Y$1))</f>
        <v>0</v>
      </c>
    </row>
    <row r="116" spans="1:25" x14ac:dyDescent="0.35">
      <c r="A116" s="172" t="s">
        <v>34</v>
      </c>
      <c r="B116" s="172">
        <v>0.625</v>
      </c>
      <c r="C116" s="172">
        <v>2021</v>
      </c>
      <c r="D116" s="173">
        <v>44044</v>
      </c>
      <c r="E116" s="63">
        <v>2020</v>
      </c>
      <c r="F116" s="170" t="str">
        <f t="shared" si="2"/>
        <v>SI certificates_0.625_2021</v>
      </c>
      <c r="G116" s="4">
        <f>SUMIFS(Transactions_History!$G$6:$G$1355, Transactions_History!$C$6:$C$1355, "Acquire", Transactions_History!$I$6:$I$1355, Portfolio_History!$F116, Transactions_History!$H$6:$H$1355, "&lt;="&amp;YEAR(Portfolio_History!G$1))-
SUMIFS(Transactions_History!$G$6:$G$1355, Transactions_History!$C$6:$C$1355, "Redeem", Transactions_History!$I$6:$I$1355, Portfolio_History!$F116, Transactions_History!$H$6:$H$1355, "&lt;="&amp;YEAR(Portfolio_History!G$1))</f>
        <v>0</v>
      </c>
      <c r="H116" s="4">
        <f>SUMIFS(Transactions_History!$G$6:$G$1355, Transactions_History!$C$6:$C$1355, "Acquire", Transactions_History!$I$6:$I$1355, Portfolio_History!$F116, Transactions_History!$H$6:$H$1355, "&lt;="&amp;YEAR(Portfolio_History!H$1))-
SUMIFS(Transactions_History!$G$6:$G$1355, Transactions_History!$C$6:$C$1355, "Redeem", Transactions_History!$I$6:$I$1355, Portfolio_History!$F116, Transactions_History!$H$6:$H$1355, "&lt;="&amp;YEAR(Portfolio_History!H$1))</f>
        <v>0</v>
      </c>
      <c r="I116" s="4">
        <f>SUMIFS(Transactions_History!$G$6:$G$1355, Transactions_History!$C$6:$C$1355, "Acquire", Transactions_History!$I$6:$I$1355, Portfolio_History!$F116, Transactions_History!$H$6:$H$1355, "&lt;="&amp;YEAR(Portfolio_History!I$1))-
SUMIFS(Transactions_History!$G$6:$G$1355, Transactions_History!$C$6:$C$1355, "Redeem", Transactions_History!$I$6:$I$1355, Portfolio_History!$F116, Transactions_History!$H$6:$H$1355, "&lt;="&amp;YEAR(Portfolio_History!I$1))</f>
        <v>0</v>
      </c>
      <c r="J116" s="4">
        <f>SUMIFS(Transactions_History!$G$6:$G$1355, Transactions_History!$C$6:$C$1355, "Acquire", Transactions_History!$I$6:$I$1355, Portfolio_History!$F116, Transactions_History!$H$6:$H$1355, "&lt;="&amp;YEAR(Portfolio_History!J$1))-
SUMIFS(Transactions_History!$G$6:$G$1355, Transactions_History!$C$6:$C$1355, "Redeem", Transactions_History!$I$6:$I$1355, Portfolio_History!$F116, Transactions_History!$H$6:$H$1355, "&lt;="&amp;YEAR(Portfolio_History!J$1))</f>
        <v>0</v>
      </c>
      <c r="K116" s="4">
        <f>SUMIFS(Transactions_History!$G$6:$G$1355, Transactions_History!$C$6:$C$1355, "Acquire", Transactions_History!$I$6:$I$1355, Portfolio_History!$F116, Transactions_History!$H$6:$H$1355, "&lt;="&amp;YEAR(Portfolio_History!K$1))-
SUMIFS(Transactions_History!$G$6:$G$1355, Transactions_History!$C$6:$C$1355, "Redeem", Transactions_History!$I$6:$I$1355, Portfolio_History!$F116, Transactions_History!$H$6:$H$1355, "&lt;="&amp;YEAR(Portfolio_History!K$1))</f>
        <v>0</v>
      </c>
      <c r="L116" s="4">
        <f>SUMIFS(Transactions_History!$G$6:$G$1355, Transactions_History!$C$6:$C$1355, "Acquire", Transactions_History!$I$6:$I$1355, Portfolio_History!$F116, Transactions_History!$H$6:$H$1355, "&lt;="&amp;YEAR(Portfolio_History!L$1))-
SUMIFS(Transactions_History!$G$6:$G$1355, Transactions_History!$C$6:$C$1355, "Redeem", Transactions_History!$I$6:$I$1355, Portfolio_History!$F116, Transactions_History!$H$6:$H$1355, "&lt;="&amp;YEAR(Portfolio_History!L$1))</f>
        <v>0</v>
      </c>
      <c r="M116" s="4">
        <f>SUMIFS(Transactions_History!$G$6:$G$1355, Transactions_History!$C$6:$C$1355, "Acquire", Transactions_History!$I$6:$I$1355, Portfolio_History!$F116, Transactions_History!$H$6:$H$1355, "&lt;="&amp;YEAR(Portfolio_History!M$1))-
SUMIFS(Transactions_History!$G$6:$G$1355, Transactions_History!$C$6:$C$1355, "Redeem", Transactions_History!$I$6:$I$1355, Portfolio_History!$F116, Transactions_History!$H$6:$H$1355, "&lt;="&amp;YEAR(Portfolio_History!M$1))</f>
        <v>0</v>
      </c>
      <c r="N116" s="4">
        <f>SUMIFS(Transactions_History!$G$6:$G$1355, Transactions_History!$C$6:$C$1355, "Acquire", Transactions_History!$I$6:$I$1355, Portfolio_History!$F116, Transactions_History!$H$6:$H$1355, "&lt;="&amp;YEAR(Portfolio_History!N$1))-
SUMIFS(Transactions_History!$G$6:$G$1355, Transactions_History!$C$6:$C$1355, "Redeem", Transactions_History!$I$6:$I$1355, Portfolio_History!$F116, Transactions_History!$H$6:$H$1355, "&lt;="&amp;YEAR(Portfolio_History!N$1))</f>
        <v>0</v>
      </c>
      <c r="O116" s="4">
        <f>SUMIFS(Transactions_History!$G$6:$G$1355, Transactions_History!$C$6:$C$1355, "Acquire", Transactions_History!$I$6:$I$1355, Portfolio_History!$F116, Transactions_History!$H$6:$H$1355, "&lt;="&amp;YEAR(Portfolio_History!O$1))-
SUMIFS(Transactions_History!$G$6:$G$1355, Transactions_History!$C$6:$C$1355, "Redeem", Transactions_History!$I$6:$I$1355, Portfolio_History!$F116, Transactions_History!$H$6:$H$1355, "&lt;="&amp;YEAR(Portfolio_History!O$1))</f>
        <v>0</v>
      </c>
      <c r="P116" s="4">
        <f>SUMIFS(Transactions_History!$G$6:$G$1355, Transactions_History!$C$6:$C$1355, "Acquire", Transactions_History!$I$6:$I$1355, Portfolio_History!$F116, Transactions_History!$H$6:$H$1355, "&lt;="&amp;YEAR(Portfolio_History!P$1))-
SUMIFS(Transactions_History!$G$6:$G$1355, Transactions_History!$C$6:$C$1355, "Redeem", Transactions_History!$I$6:$I$1355, Portfolio_History!$F116, Transactions_History!$H$6:$H$1355, "&lt;="&amp;YEAR(Portfolio_History!P$1))</f>
        <v>0</v>
      </c>
      <c r="Q116" s="4">
        <f>SUMIFS(Transactions_History!$G$6:$G$1355, Transactions_History!$C$6:$C$1355, "Acquire", Transactions_History!$I$6:$I$1355, Portfolio_History!$F116, Transactions_History!$H$6:$H$1355, "&lt;="&amp;YEAR(Portfolio_History!Q$1))-
SUMIFS(Transactions_History!$G$6:$G$1355, Transactions_History!$C$6:$C$1355, "Redeem", Transactions_History!$I$6:$I$1355, Portfolio_History!$F116, Transactions_History!$H$6:$H$1355, "&lt;="&amp;YEAR(Portfolio_History!Q$1))</f>
        <v>0</v>
      </c>
      <c r="R116" s="4">
        <f>SUMIFS(Transactions_History!$G$6:$G$1355, Transactions_History!$C$6:$C$1355, "Acquire", Transactions_History!$I$6:$I$1355, Portfolio_History!$F116, Transactions_History!$H$6:$H$1355, "&lt;="&amp;YEAR(Portfolio_History!R$1))-
SUMIFS(Transactions_History!$G$6:$G$1355, Transactions_History!$C$6:$C$1355, "Redeem", Transactions_History!$I$6:$I$1355, Portfolio_History!$F116, Transactions_History!$H$6:$H$1355, "&lt;="&amp;YEAR(Portfolio_History!R$1))</f>
        <v>0</v>
      </c>
      <c r="S116" s="4">
        <f>SUMIFS(Transactions_History!$G$6:$G$1355, Transactions_History!$C$6:$C$1355, "Acquire", Transactions_History!$I$6:$I$1355, Portfolio_History!$F116, Transactions_History!$H$6:$H$1355, "&lt;="&amp;YEAR(Portfolio_History!S$1))-
SUMIFS(Transactions_History!$G$6:$G$1355, Transactions_History!$C$6:$C$1355, "Redeem", Transactions_History!$I$6:$I$1355, Portfolio_History!$F116, Transactions_History!$H$6:$H$1355, "&lt;="&amp;YEAR(Portfolio_History!S$1))</f>
        <v>0</v>
      </c>
      <c r="T116" s="4">
        <f>SUMIFS(Transactions_History!$G$6:$G$1355, Transactions_History!$C$6:$C$1355, "Acquire", Transactions_History!$I$6:$I$1355, Portfolio_History!$F116, Transactions_History!$H$6:$H$1355, "&lt;="&amp;YEAR(Portfolio_History!T$1))-
SUMIFS(Transactions_History!$G$6:$G$1355, Transactions_History!$C$6:$C$1355, "Redeem", Transactions_History!$I$6:$I$1355, Portfolio_History!$F116, Transactions_History!$H$6:$H$1355, "&lt;="&amp;YEAR(Portfolio_History!T$1))</f>
        <v>0</v>
      </c>
      <c r="U116" s="4">
        <f>SUMIFS(Transactions_History!$G$6:$G$1355, Transactions_History!$C$6:$C$1355, "Acquire", Transactions_History!$I$6:$I$1355, Portfolio_History!$F116, Transactions_History!$H$6:$H$1355, "&lt;="&amp;YEAR(Portfolio_History!U$1))-
SUMIFS(Transactions_History!$G$6:$G$1355, Transactions_History!$C$6:$C$1355, "Redeem", Transactions_History!$I$6:$I$1355, Portfolio_History!$F116, Transactions_History!$H$6:$H$1355, "&lt;="&amp;YEAR(Portfolio_History!U$1))</f>
        <v>0</v>
      </c>
      <c r="V116" s="4">
        <f>SUMIFS(Transactions_History!$G$6:$G$1355, Transactions_History!$C$6:$C$1355, "Acquire", Transactions_History!$I$6:$I$1355, Portfolio_History!$F116, Transactions_History!$H$6:$H$1355, "&lt;="&amp;YEAR(Portfolio_History!V$1))-
SUMIFS(Transactions_History!$G$6:$G$1355, Transactions_History!$C$6:$C$1355, "Redeem", Transactions_History!$I$6:$I$1355, Portfolio_History!$F116, Transactions_History!$H$6:$H$1355, "&lt;="&amp;YEAR(Portfolio_History!V$1))</f>
        <v>0</v>
      </c>
      <c r="W116" s="4">
        <f>SUMIFS(Transactions_History!$G$6:$G$1355, Transactions_History!$C$6:$C$1355, "Acquire", Transactions_History!$I$6:$I$1355, Portfolio_History!$F116, Transactions_History!$H$6:$H$1355, "&lt;="&amp;YEAR(Portfolio_History!W$1))-
SUMIFS(Transactions_History!$G$6:$G$1355, Transactions_History!$C$6:$C$1355, "Redeem", Transactions_History!$I$6:$I$1355, Portfolio_History!$F116, Transactions_History!$H$6:$H$1355, "&lt;="&amp;YEAR(Portfolio_History!W$1))</f>
        <v>0</v>
      </c>
      <c r="X116" s="4">
        <f>SUMIFS(Transactions_History!$G$6:$G$1355, Transactions_History!$C$6:$C$1355, "Acquire", Transactions_History!$I$6:$I$1355, Portfolio_History!$F116, Transactions_History!$H$6:$H$1355, "&lt;="&amp;YEAR(Portfolio_History!X$1))-
SUMIFS(Transactions_History!$G$6:$G$1355, Transactions_History!$C$6:$C$1355, "Redeem", Transactions_History!$I$6:$I$1355, Portfolio_History!$F116, Transactions_History!$H$6:$H$1355, "&lt;="&amp;YEAR(Portfolio_History!X$1))</f>
        <v>0</v>
      </c>
      <c r="Y116" s="4">
        <f>SUMIFS(Transactions_History!$G$6:$G$1355, Transactions_History!$C$6:$C$1355, "Acquire", Transactions_History!$I$6:$I$1355, Portfolio_History!$F116, Transactions_History!$H$6:$H$1355, "&lt;="&amp;YEAR(Portfolio_History!Y$1))-
SUMIFS(Transactions_History!$G$6:$G$1355, Transactions_History!$C$6:$C$1355, "Redeem", Transactions_History!$I$6:$I$1355, Portfolio_History!$F116, Transactions_History!$H$6:$H$1355, "&lt;="&amp;YEAR(Portfolio_History!Y$1))</f>
        <v>0</v>
      </c>
    </row>
    <row r="117" spans="1:25" x14ac:dyDescent="0.35">
      <c r="A117" s="172" t="s">
        <v>39</v>
      </c>
      <c r="B117" s="172">
        <v>2.5</v>
      </c>
      <c r="C117" s="172">
        <v>2021</v>
      </c>
      <c r="D117" s="173">
        <v>40695</v>
      </c>
      <c r="E117" s="63">
        <v>2020</v>
      </c>
      <c r="F117" s="170" t="str">
        <f t="shared" si="2"/>
        <v>SI bonds_2.5_2021</v>
      </c>
      <c r="G117" s="4">
        <f>SUMIFS(Transactions_History!$G$6:$G$1355, Transactions_History!$C$6:$C$1355, "Acquire", Transactions_History!$I$6:$I$1355, Portfolio_History!$F117, Transactions_History!$H$6:$H$1355, "&lt;="&amp;YEAR(Portfolio_History!G$1))-
SUMIFS(Transactions_History!$G$6:$G$1355, Transactions_History!$C$6:$C$1355, "Redeem", Transactions_History!$I$6:$I$1355, Portfolio_History!$F117, Transactions_History!$H$6:$H$1355, "&lt;="&amp;YEAR(Portfolio_History!G$1))</f>
        <v>0</v>
      </c>
      <c r="H117" s="4">
        <f>SUMIFS(Transactions_History!$G$6:$G$1355, Transactions_History!$C$6:$C$1355, "Acquire", Transactions_History!$I$6:$I$1355, Portfolio_History!$F117, Transactions_History!$H$6:$H$1355, "&lt;="&amp;YEAR(Portfolio_History!H$1))-
SUMIFS(Transactions_History!$G$6:$G$1355, Transactions_History!$C$6:$C$1355, "Redeem", Transactions_History!$I$6:$I$1355, Portfolio_History!$F117, Transactions_History!$H$6:$H$1355, "&lt;="&amp;YEAR(Portfolio_History!H$1))</f>
        <v>0</v>
      </c>
      <c r="I117" s="4">
        <f>SUMIFS(Transactions_History!$G$6:$G$1355, Transactions_History!$C$6:$C$1355, "Acquire", Transactions_History!$I$6:$I$1355, Portfolio_History!$F117, Transactions_History!$H$6:$H$1355, "&lt;="&amp;YEAR(Portfolio_History!I$1))-
SUMIFS(Transactions_History!$G$6:$G$1355, Transactions_History!$C$6:$C$1355, "Redeem", Transactions_History!$I$6:$I$1355, Portfolio_History!$F117, Transactions_History!$H$6:$H$1355, "&lt;="&amp;YEAR(Portfolio_History!I$1))</f>
        <v>0</v>
      </c>
      <c r="J117" s="4">
        <f>SUMIFS(Transactions_History!$G$6:$G$1355, Transactions_History!$C$6:$C$1355, "Acquire", Transactions_History!$I$6:$I$1355, Portfolio_History!$F117, Transactions_History!$H$6:$H$1355, "&lt;="&amp;YEAR(Portfolio_History!J$1))-
SUMIFS(Transactions_History!$G$6:$G$1355, Transactions_History!$C$6:$C$1355, "Redeem", Transactions_History!$I$6:$I$1355, Portfolio_History!$F117, Transactions_History!$H$6:$H$1355, "&lt;="&amp;YEAR(Portfolio_History!J$1))</f>
        <v>5971787</v>
      </c>
      <c r="K117" s="4">
        <f>SUMIFS(Transactions_History!$G$6:$G$1355, Transactions_History!$C$6:$C$1355, "Acquire", Transactions_History!$I$6:$I$1355, Portfolio_History!$F117, Transactions_History!$H$6:$H$1355, "&lt;="&amp;YEAR(Portfolio_History!K$1))-
SUMIFS(Transactions_History!$G$6:$G$1355, Transactions_History!$C$6:$C$1355, "Redeem", Transactions_History!$I$6:$I$1355, Portfolio_History!$F117, Transactions_History!$H$6:$H$1355, "&lt;="&amp;YEAR(Portfolio_History!K$1))</f>
        <v>5971787</v>
      </c>
      <c r="L117" s="4">
        <f>SUMIFS(Transactions_History!$G$6:$G$1355, Transactions_History!$C$6:$C$1355, "Acquire", Transactions_History!$I$6:$I$1355, Portfolio_History!$F117, Transactions_History!$H$6:$H$1355, "&lt;="&amp;YEAR(Portfolio_History!L$1))-
SUMIFS(Transactions_History!$G$6:$G$1355, Transactions_History!$C$6:$C$1355, "Redeem", Transactions_History!$I$6:$I$1355, Portfolio_History!$F117, Transactions_History!$H$6:$H$1355, "&lt;="&amp;YEAR(Portfolio_History!L$1))</f>
        <v>5971787</v>
      </c>
      <c r="M117" s="4">
        <f>SUMIFS(Transactions_History!$G$6:$G$1355, Transactions_History!$C$6:$C$1355, "Acquire", Transactions_History!$I$6:$I$1355, Portfolio_History!$F117, Transactions_History!$H$6:$H$1355, "&lt;="&amp;YEAR(Portfolio_History!M$1))-
SUMIFS(Transactions_History!$G$6:$G$1355, Transactions_History!$C$6:$C$1355, "Redeem", Transactions_History!$I$6:$I$1355, Portfolio_History!$F117, Transactions_History!$H$6:$H$1355, "&lt;="&amp;YEAR(Portfolio_History!M$1))</f>
        <v>5971787</v>
      </c>
      <c r="N117" s="4">
        <f>SUMIFS(Transactions_History!$G$6:$G$1355, Transactions_History!$C$6:$C$1355, "Acquire", Transactions_History!$I$6:$I$1355, Portfolio_History!$F117, Transactions_History!$H$6:$H$1355, "&lt;="&amp;YEAR(Portfolio_History!N$1))-
SUMIFS(Transactions_History!$G$6:$G$1355, Transactions_History!$C$6:$C$1355, "Redeem", Transactions_History!$I$6:$I$1355, Portfolio_History!$F117, Transactions_History!$H$6:$H$1355, "&lt;="&amp;YEAR(Portfolio_History!N$1))</f>
        <v>5971787</v>
      </c>
      <c r="O117" s="4">
        <f>SUMIFS(Transactions_History!$G$6:$G$1355, Transactions_History!$C$6:$C$1355, "Acquire", Transactions_History!$I$6:$I$1355, Portfolio_History!$F117, Transactions_History!$H$6:$H$1355, "&lt;="&amp;YEAR(Portfolio_History!O$1))-
SUMIFS(Transactions_History!$G$6:$G$1355, Transactions_History!$C$6:$C$1355, "Redeem", Transactions_History!$I$6:$I$1355, Portfolio_History!$F117, Transactions_History!$H$6:$H$1355, "&lt;="&amp;YEAR(Portfolio_History!O$1))</f>
        <v>5971787</v>
      </c>
      <c r="P117" s="4">
        <f>SUMIFS(Transactions_History!$G$6:$G$1355, Transactions_History!$C$6:$C$1355, "Acquire", Transactions_History!$I$6:$I$1355, Portfolio_History!$F117, Transactions_History!$H$6:$H$1355, "&lt;="&amp;YEAR(Portfolio_History!P$1))-
SUMIFS(Transactions_History!$G$6:$G$1355, Transactions_History!$C$6:$C$1355, "Redeem", Transactions_History!$I$6:$I$1355, Portfolio_History!$F117, Transactions_History!$H$6:$H$1355, "&lt;="&amp;YEAR(Portfolio_History!P$1))</f>
        <v>5971787</v>
      </c>
      <c r="Q117" s="4">
        <f>SUMIFS(Transactions_History!$G$6:$G$1355, Transactions_History!$C$6:$C$1355, "Acquire", Transactions_History!$I$6:$I$1355, Portfolio_History!$F117, Transactions_History!$H$6:$H$1355, "&lt;="&amp;YEAR(Portfolio_History!Q$1))-
SUMIFS(Transactions_History!$G$6:$G$1355, Transactions_History!$C$6:$C$1355, "Redeem", Transactions_History!$I$6:$I$1355, Portfolio_History!$F117, Transactions_History!$H$6:$H$1355, "&lt;="&amp;YEAR(Portfolio_History!Q$1))</f>
        <v>5971787</v>
      </c>
      <c r="R117" s="4">
        <f>SUMIFS(Transactions_History!$G$6:$G$1355, Transactions_History!$C$6:$C$1355, "Acquire", Transactions_History!$I$6:$I$1355, Portfolio_History!$F117, Transactions_History!$H$6:$H$1355, "&lt;="&amp;YEAR(Portfolio_History!R$1))-
SUMIFS(Transactions_History!$G$6:$G$1355, Transactions_History!$C$6:$C$1355, "Redeem", Transactions_History!$I$6:$I$1355, Portfolio_History!$F117, Transactions_History!$H$6:$H$1355, "&lt;="&amp;YEAR(Portfolio_History!R$1))</f>
        <v>5971787</v>
      </c>
      <c r="S117" s="4">
        <f>SUMIFS(Transactions_History!$G$6:$G$1355, Transactions_History!$C$6:$C$1355, "Acquire", Transactions_History!$I$6:$I$1355, Portfolio_History!$F117, Transactions_History!$H$6:$H$1355, "&lt;="&amp;YEAR(Portfolio_History!S$1))-
SUMIFS(Transactions_History!$G$6:$G$1355, Transactions_History!$C$6:$C$1355, "Redeem", Transactions_History!$I$6:$I$1355, Portfolio_History!$F117, Transactions_History!$H$6:$H$1355, "&lt;="&amp;YEAR(Portfolio_History!S$1))</f>
        <v>0</v>
      </c>
      <c r="T117" s="4">
        <f>SUMIFS(Transactions_History!$G$6:$G$1355, Transactions_History!$C$6:$C$1355, "Acquire", Transactions_History!$I$6:$I$1355, Portfolio_History!$F117, Transactions_History!$H$6:$H$1355, "&lt;="&amp;YEAR(Portfolio_History!T$1))-
SUMIFS(Transactions_History!$G$6:$G$1355, Transactions_History!$C$6:$C$1355, "Redeem", Transactions_History!$I$6:$I$1355, Portfolio_History!$F117, Transactions_History!$H$6:$H$1355, "&lt;="&amp;YEAR(Portfolio_History!T$1))</f>
        <v>0</v>
      </c>
      <c r="U117" s="4">
        <f>SUMIFS(Transactions_History!$G$6:$G$1355, Transactions_History!$C$6:$C$1355, "Acquire", Transactions_History!$I$6:$I$1355, Portfolio_History!$F117, Transactions_History!$H$6:$H$1355, "&lt;="&amp;YEAR(Portfolio_History!U$1))-
SUMIFS(Transactions_History!$G$6:$G$1355, Transactions_History!$C$6:$C$1355, "Redeem", Transactions_History!$I$6:$I$1355, Portfolio_History!$F117, Transactions_History!$H$6:$H$1355, "&lt;="&amp;YEAR(Portfolio_History!U$1))</f>
        <v>0</v>
      </c>
      <c r="V117" s="4">
        <f>SUMIFS(Transactions_History!$G$6:$G$1355, Transactions_History!$C$6:$C$1355, "Acquire", Transactions_History!$I$6:$I$1355, Portfolio_History!$F117, Transactions_History!$H$6:$H$1355, "&lt;="&amp;YEAR(Portfolio_History!V$1))-
SUMIFS(Transactions_History!$G$6:$G$1355, Transactions_History!$C$6:$C$1355, "Redeem", Transactions_History!$I$6:$I$1355, Portfolio_History!$F117, Transactions_History!$H$6:$H$1355, "&lt;="&amp;YEAR(Portfolio_History!V$1))</f>
        <v>0</v>
      </c>
      <c r="W117" s="4">
        <f>SUMIFS(Transactions_History!$G$6:$G$1355, Transactions_History!$C$6:$C$1355, "Acquire", Transactions_History!$I$6:$I$1355, Portfolio_History!$F117, Transactions_History!$H$6:$H$1355, "&lt;="&amp;YEAR(Portfolio_History!W$1))-
SUMIFS(Transactions_History!$G$6:$G$1355, Transactions_History!$C$6:$C$1355, "Redeem", Transactions_History!$I$6:$I$1355, Portfolio_History!$F117, Transactions_History!$H$6:$H$1355, "&lt;="&amp;YEAR(Portfolio_History!W$1))</f>
        <v>0</v>
      </c>
      <c r="X117" s="4">
        <f>SUMIFS(Transactions_History!$G$6:$G$1355, Transactions_History!$C$6:$C$1355, "Acquire", Transactions_History!$I$6:$I$1355, Portfolio_History!$F117, Transactions_History!$H$6:$H$1355, "&lt;="&amp;YEAR(Portfolio_History!X$1))-
SUMIFS(Transactions_History!$G$6:$G$1355, Transactions_History!$C$6:$C$1355, "Redeem", Transactions_History!$I$6:$I$1355, Portfolio_History!$F117, Transactions_History!$H$6:$H$1355, "&lt;="&amp;YEAR(Portfolio_History!X$1))</f>
        <v>0</v>
      </c>
      <c r="Y117" s="4">
        <f>SUMIFS(Transactions_History!$G$6:$G$1355, Transactions_History!$C$6:$C$1355, "Acquire", Transactions_History!$I$6:$I$1355, Portfolio_History!$F117, Transactions_History!$H$6:$H$1355, "&lt;="&amp;YEAR(Portfolio_History!Y$1))-
SUMIFS(Transactions_History!$G$6:$G$1355, Transactions_History!$C$6:$C$1355, "Redeem", Transactions_History!$I$6:$I$1355, Portfolio_History!$F117, Transactions_History!$H$6:$H$1355, "&lt;="&amp;YEAR(Portfolio_History!Y$1))</f>
        <v>0</v>
      </c>
    </row>
    <row r="118" spans="1:25" x14ac:dyDescent="0.35">
      <c r="A118" s="172" t="s">
        <v>34</v>
      </c>
      <c r="B118" s="172">
        <v>0.75</v>
      </c>
      <c r="C118" s="172">
        <v>2021</v>
      </c>
      <c r="D118" s="173">
        <v>44075</v>
      </c>
      <c r="E118" s="63">
        <v>2020</v>
      </c>
      <c r="F118" s="170" t="str">
        <f t="shared" si="2"/>
        <v>SI certificates_0.75_2021</v>
      </c>
      <c r="G118" s="4">
        <f>SUMIFS(Transactions_History!$G$6:$G$1355, Transactions_History!$C$6:$C$1355, "Acquire", Transactions_History!$I$6:$I$1355, Portfolio_History!$F118, Transactions_History!$H$6:$H$1355, "&lt;="&amp;YEAR(Portfolio_History!G$1))-
SUMIFS(Transactions_History!$G$6:$G$1355, Transactions_History!$C$6:$C$1355, "Redeem", Transactions_History!$I$6:$I$1355, Portfolio_History!$F118, Transactions_History!$H$6:$H$1355, "&lt;="&amp;YEAR(Portfolio_History!G$1))</f>
        <v>0</v>
      </c>
      <c r="H118" s="4">
        <f>SUMIFS(Transactions_History!$G$6:$G$1355, Transactions_History!$C$6:$C$1355, "Acquire", Transactions_History!$I$6:$I$1355, Portfolio_History!$F118, Transactions_History!$H$6:$H$1355, "&lt;="&amp;YEAR(Portfolio_History!H$1))-
SUMIFS(Transactions_History!$G$6:$G$1355, Transactions_History!$C$6:$C$1355, "Redeem", Transactions_History!$I$6:$I$1355, Portfolio_History!$F118, Transactions_History!$H$6:$H$1355, "&lt;="&amp;YEAR(Portfolio_History!H$1))</f>
        <v>0</v>
      </c>
      <c r="I118" s="4">
        <f>SUMIFS(Transactions_History!$G$6:$G$1355, Transactions_History!$C$6:$C$1355, "Acquire", Transactions_History!$I$6:$I$1355, Portfolio_History!$F118, Transactions_History!$H$6:$H$1355, "&lt;="&amp;YEAR(Portfolio_History!I$1))-
SUMIFS(Transactions_History!$G$6:$G$1355, Transactions_History!$C$6:$C$1355, "Redeem", Transactions_History!$I$6:$I$1355, Portfolio_History!$F118, Transactions_History!$H$6:$H$1355, "&lt;="&amp;YEAR(Portfolio_History!I$1))</f>
        <v>0</v>
      </c>
      <c r="J118" s="4">
        <f>SUMIFS(Transactions_History!$G$6:$G$1355, Transactions_History!$C$6:$C$1355, "Acquire", Transactions_History!$I$6:$I$1355, Portfolio_History!$F118, Transactions_History!$H$6:$H$1355, "&lt;="&amp;YEAR(Portfolio_History!J$1))-
SUMIFS(Transactions_History!$G$6:$G$1355, Transactions_History!$C$6:$C$1355, "Redeem", Transactions_History!$I$6:$I$1355, Portfolio_History!$F118, Transactions_History!$H$6:$H$1355, "&lt;="&amp;YEAR(Portfolio_History!J$1))</f>
        <v>0</v>
      </c>
      <c r="K118" s="4">
        <f>SUMIFS(Transactions_History!$G$6:$G$1355, Transactions_History!$C$6:$C$1355, "Acquire", Transactions_History!$I$6:$I$1355, Portfolio_History!$F118, Transactions_History!$H$6:$H$1355, "&lt;="&amp;YEAR(Portfolio_History!K$1))-
SUMIFS(Transactions_History!$G$6:$G$1355, Transactions_History!$C$6:$C$1355, "Redeem", Transactions_History!$I$6:$I$1355, Portfolio_History!$F118, Transactions_History!$H$6:$H$1355, "&lt;="&amp;YEAR(Portfolio_History!K$1))</f>
        <v>0</v>
      </c>
      <c r="L118" s="4">
        <f>SUMIFS(Transactions_History!$G$6:$G$1355, Transactions_History!$C$6:$C$1355, "Acquire", Transactions_History!$I$6:$I$1355, Portfolio_History!$F118, Transactions_History!$H$6:$H$1355, "&lt;="&amp;YEAR(Portfolio_History!L$1))-
SUMIFS(Transactions_History!$G$6:$G$1355, Transactions_History!$C$6:$C$1355, "Redeem", Transactions_History!$I$6:$I$1355, Portfolio_History!$F118, Transactions_History!$H$6:$H$1355, "&lt;="&amp;YEAR(Portfolio_History!L$1))</f>
        <v>0</v>
      </c>
      <c r="M118" s="4">
        <f>SUMIFS(Transactions_History!$G$6:$G$1355, Transactions_History!$C$6:$C$1355, "Acquire", Transactions_History!$I$6:$I$1355, Portfolio_History!$F118, Transactions_History!$H$6:$H$1355, "&lt;="&amp;YEAR(Portfolio_History!M$1))-
SUMIFS(Transactions_History!$G$6:$G$1355, Transactions_History!$C$6:$C$1355, "Redeem", Transactions_History!$I$6:$I$1355, Portfolio_History!$F118, Transactions_History!$H$6:$H$1355, "&lt;="&amp;YEAR(Portfolio_History!M$1))</f>
        <v>0</v>
      </c>
      <c r="N118" s="4">
        <f>SUMIFS(Transactions_History!$G$6:$G$1355, Transactions_History!$C$6:$C$1355, "Acquire", Transactions_History!$I$6:$I$1355, Portfolio_History!$F118, Transactions_History!$H$6:$H$1355, "&lt;="&amp;YEAR(Portfolio_History!N$1))-
SUMIFS(Transactions_History!$G$6:$G$1355, Transactions_History!$C$6:$C$1355, "Redeem", Transactions_History!$I$6:$I$1355, Portfolio_History!$F118, Transactions_History!$H$6:$H$1355, "&lt;="&amp;YEAR(Portfolio_History!N$1))</f>
        <v>0</v>
      </c>
      <c r="O118" s="4">
        <f>SUMIFS(Transactions_History!$G$6:$G$1355, Transactions_History!$C$6:$C$1355, "Acquire", Transactions_History!$I$6:$I$1355, Portfolio_History!$F118, Transactions_History!$H$6:$H$1355, "&lt;="&amp;YEAR(Portfolio_History!O$1))-
SUMIFS(Transactions_History!$G$6:$G$1355, Transactions_History!$C$6:$C$1355, "Redeem", Transactions_History!$I$6:$I$1355, Portfolio_History!$F118, Transactions_History!$H$6:$H$1355, "&lt;="&amp;YEAR(Portfolio_History!O$1))</f>
        <v>0</v>
      </c>
      <c r="P118" s="4">
        <f>SUMIFS(Transactions_History!$G$6:$G$1355, Transactions_History!$C$6:$C$1355, "Acquire", Transactions_History!$I$6:$I$1355, Portfolio_History!$F118, Transactions_History!$H$6:$H$1355, "&lt;="&amp;YEAR(Portfolio_History!P$1))-
SUMIFS(Transactions_History!$G$6:$G$1355, Transactions_History!$C$6:$C$1355, "Redeem", Transactions_History!$I$6:$I$1355, Portfolio_History!$F118, Transactions_History!$H$6:$H$1355, "&lt;="&amp;YEAR(Portfolio_History!P$1))</f>
        <v>0</v>
      </c>
      <c r="Q118" s="4">
        <f>SUMIFS(Transactions_History!$G$6:$G$1355, Transactions_History!$C$6:$C$1355, "Acquire", Transactions_History!$I$6:$I$1355, Portfolio_History!$F118, Transactions_History!$H$6:$H$1355, "&lt;="&amp;YEAR(Portfolio_History!Q$1))-
SUMIFS(Transactions_History!$G$6:$G$1355, Transactions_History!$C$6:$C$1355, "Redeem", Transactions_History!$I$6:$I$1355, Portfolio_History!$F118, Transactions_History!$H$6:$H$1355, "&lt;="&amp;YEAR(Portfolio_History!Q$1))</f>
        <v>0</v>
      </c>
      <c r="R118" s="4">
        <f>SUMIFS(Transactions_History!$G$6:$G$1355, Transactions_History!$C$6:$C$1355, "Acquire", Transactions_History!$I$6:$I$1355, Portfolio_History!$F118, Transactions_History!$H$6:$H$1355, "&lt;="&amp;YEAR(Portfolio_History!R$1))-
SUMIFS(Transactions_History!$G$6:$G$1355, Transactions_History!$C$6:$C$1355, "Redeem", Transactions_History!$I$6:$I$1355, Portfolio_History!$F118, Transactions_History!$H$6:$H$1355, "&lt;="&amp;YEAR(Portfolio_History!R$1))</f>
        <v>0</v>
      </c>
      <c r="S118" s="4">
        <f>SUMIFS(Transactions_History!$G$6:$G$1355, Transactions_History!$C$6:$C$1355, "Acquire", Transactions_History!$I$6:$I$1355, Portfolio_History!$F118, Transactions_History!$H$6:$H$1355, "&lt;="&amp;YEAR(Portfolio_History!S$1))-
SUMIFS(Transactions_History!$G$6:$G$1355, Transactions_History!$C$6:$C$1355, "Redeem", Transactions_History!$I$6:$I$1355, Portfolio_History!$F118, Transactions_History!$H$6:$H$1355, "&lt;="&amp;YEAR(Portfolio_History!S$1))</f>
        <v>0</v>
      </c>
      <c r="T118" s="4">
        <f>SUMIFS(Transactions_History!$G$6:$G$1355, Transactions_History!$C$6:$C$1355, "Acquire", Transactions_History!$I$6:$I$1355, Portfolio_History!$F118, Transactions_History!$H$6:$H$1355, "&lt;="&amp;YEAR(Portfolio_History!T$1))-
SUMIFS(Transactions_History!$G$6:$G$1355, Transactions_History!$C$6:$C$1355, "Redeem", Transactions_History!$I$6:$I$1355, Portfolio_History!$F118, Transactions_History!$H$6:$H$1355, "&lt;="&amp;YEAR(Portfolio_History!T$1))</f>
        <v>0</v>
      </c>
      <c r="U118" s="4">
        <f>SUMIFS(Transactions_History!$G$6:$G$1355, Transactions_History!$C$6:$C$1355, "Acquire", Transactions_History!$I$6:$I$1355, Portfolio_History!$F118, Transactions_History!$H$6:$H$1355, "&lt;="&amp;YEAR(Portfolio_History!U$1))-
SUMIFS(Transactions_History!$G$6:$G$1355, Transactions_History!$C$6:$C$1355, "Redeem", Transactions_History!$I$6:$I$1355, Portfolio_History!$F118, Transactions_History!$H$6:$H$1355, "&lt;="&amp;YEAR(Portfolio_History!U$1))</f>
        <v>0</v>
      </c>
      <c r="V118" s="4">
        <f>SUMIFS(Transactions_History!$G$6:$G$1355, Transactions_History!$C$6:$C$1355, "Acquire", Transactions_History!$I$6:$I$1355, Portfolio_History!$F118, Transactions_History!$H$6:$H$1355, "&lt;="&amp;YEAR(Portfolio_History!V$1))-
SUMIFS(Transactions_History!$G$6:$G$1355, Transactions_History!$C$6:$C$1355, "Redeem", Transactions_History!$I$6:$I$1355, Portfolio_History!$F118, Transactions_History!$H$6:$H$1355, "&lt;="&amp;YEAR(Portfolio_History!V$1))</f>
        <v>0</v>
      </c>
      <c r="W118" s="4">
        <f>SUMIFS(Transactions_History!$G$6:$G$1355, Transactions_History!$C$6:$C$1355, "Acquire", Transactions_History!$I$6:$I$1355, Portfolio_History!$F118, Transactions_History!$H$6:$H$1355, "&lt;="&amp;YEAR(Portfolio_History!W$1))-
SUMIFS(Transactions_History!$G$6:$G$1355, Transactions_History!$C$6:$C$1355, "Redeem", Transactions_History!$I$6:$I$1355, Portfolio_History!$F118, Transactions_History!$H$6:$H$1355, "&lt;="&amp;YEAR(Portfolio_History!W$1))</f>
        <v>0</v>
      </c>
      <c r="X118" s="4">
        <f>SUMIFS(Transactions_History!$G$6:$G$1355, Transactions_History!$C$6:$C$1355, "Acquire", Transactions_History!$I$6:$I$1355, Portfolio_History!$F118, Transactions_History!$H$6:$H$1355, "&lt;="&amp;YEAR(Portfolio_History!X$1))-
SUMIFS(Transactions_History!$G$6:$G$1355, Transactions_History!$C$6:$C$1355, "Redeem", Transactions_History!$I$6:$I$1355, Portfolio_History!$F118, Transactions_History!$H$6:$H$1355, "&lt;="&amp;YEAR(Portfolio_History!X$1))</f>
        <v>0</v>
      </c>
      <c r="Y118" s="4">
        <f>SUMIFS(Transactions_History!$G$6:$G$1355, Transactions_History!$C$6:$C$1355, "Acquire", Transactions_History!$I$6:$I$1355, Portfolio_History!$F118, Transactions_History!$H$6:$H$1355, "&lt;="&amp;YEAR(Portfolio_History!Y$1))-
SUMIFS(Transactions_History!$G$6:$G$1355, Transactions_History!$C$6:$C$1355, "Redeem", Transactions_History!$I$6:$I$1355, Portfolio_History!$F118, Transactions_History!$H$6:$H$1355, "&lt;="&amp;YEAR(Portfolio_History!Y$1))</f>
        <v>0</v>
      </c>
    </row>
    <row r="119" spans="1:25" x14ac:dyDescent="0.35">
      <c r="A119" s="172" t="s">
        <v>34</v>
      </c>
      <c r="B119" s="172">
        <v>0.75</v>
      </c>
      <c r="C119" s="172">
        <v>2021</v>
      </c>
      <c r="D119" s="173">
        <v>44105</v>
      </c>
      <c r="E119" s="63">
        <v>2020</v>
      </c>
      <c r="F119" s="170" t="str">
        <f t="shared" si="2"/>
        <v>SI certificates_0.75_2021</v>
      </c>
      <c r="G119" s="4">
        <f>SUMIFS(Transactions_History!$G$6:$G$1355, Transactions_History!$C$6:$C$1355, "Acquire", Transactions_History!$I$6:$I$1355, Portfolio_History!$F119, Transactions_History!$H$6:$H$1355, "&lt;="&amp;YEAR(Portfolio_History!G$1))-
SUMIFS(Transactions_History!$G$6:$G$1355, Transactions_History!$C$6:$C$1355, "Redeem", Transactions_History!$I$6:$I$1355, Portfolio_History!$F119, Transactions_History!$H$6:$H$1355, "&lt;="&amp;YEAR(Portfolio_History!G$1))</f>
        <v>0</v>
      </c>
      <c r="H119" s="4">
        <f>SUMIFS(Transactions_History!$G$6:$G$1355, Transactions_History!$C$6:$C$1355, "Acquire", Transactions_History!$I$6:$I$1355, Portfolio_History!$F119, Transactions_History!$H$6:$H$1355, "&lt;="&amp;YEAR(Portfolio_History!H$1))-
SUMIFS(Transactions_History!$G$6:$G$1355, Transactions_History!$C$6:$C$1355, "Redeem", Transactions_History!$I$6:$I$1355, Portfolio_History!$F119, Transactions_History!$H$6:$H$1355, "&lt;="&amp;YEAR(Portfolio_History!H$1))</f>
        <v>0</v>
      </c>
      <c r="I119" s="4">
        <f>SUMIFS(Transactions_History!$G$6:$G$1355, Transactions_History!$C$6:$C$1355, "Acquire", Transactions_History!$I$6:$I$1355, Portfolio_History!$F119, Transactions_History!$H$6:$H$1355, "&lt;="&amp;YEAR(Portfolio_History!I$1))-
SUMIFS(Transactions_History!$G$6:$G$1355, Transactions_History!$C$6:$C$1355, "Redeem", Transactions_History!$I$6:$I$1355, Portfolio_History!$F119, Transactions_History!$H$6:$H$1355, "&lt;="&amp;YEAR(Portfolio_History!I$1))</f>
        <v>0</v>
      </c>
      <c r="J119" s="4">
        <f>SUMIFS(Transactions_History!$G$6:$G$1355, Transactions_History!$C$6:$C$1355, "Acquire", Transactions_History!$I$6:$I$1355, Portfolio_History!$F119, Transactions_History!$H$6:$H$1355, "&lt;="&amp;YEAR(Portfolio_History!J$1))-
SUMIFS(Transactions_History!$G$6:$G$1355, Transactions_History!$C$6:$C$1355, "Redeem", Transactions_History!$I$6:$I$1355, Portfolio_History!$F119, Transactions_History!$H$6:$H$1355, "&lt;="&amp;YEAR(Portfolio_History!J$1))</f>
        <v>0</v>
      </c>
      <c r="K119" s="4">
        <f>SUMIFS(Transactions_History!$G$6:$G$1355, Transactions_History!$C$6:$C$1355, "Acquire", Transactions_History!$I$6:$I$1355, Portfolio_History!$F119, Transactions_History!$H$6:$H$1355, "&lt;="&amp;YEAR(Portfolio_History!K$1))-
SUMIFS(Transactions_History!$G$6:$G$1355, Transactions_History!$C$6:$C$1355, "Redeem", Transactions_History!$I$6:$I$1355, Portfolio_History!$F119, Transactions_History!$H$6:$H$1355, "&lt;="&amp;YEAR(Portfolio_History!K$1))</f>
        <v>0</v>
      </c>
      <c r="L119" s="4">
        <f>SUMIFS(Transactions_History!$G$6:$G$1355, Transactions_History!$C$6:$C$1355, "Acquire", Transactions_History!$I$6:$I$1355, Portfolio_History!$F119, Transactions_History!$H$6:$H$1355, "&lt;="&amp;YEAR(Portfolio_History!L$1))-
SUMIFS(Transactions_History!$G$6:$G$1355, Transactions_History!$C$6:$C$1355, "Redeem", Transactions_History!$I$6:$I$1355, Portfolio_History!$F119, Transactions_History!$H$6:$H$1355, "&lt;="&amp;YEAR(Portfolio_History!L$1))</f>
        <v>0</v>
      </c>
      <c r="M119" s="4">
        <f>SUMIFS(Transactions_History!$G$6:$G$1355, Transactions_History!$C$6:$C$1355, "Acquire", Transactions_History!$I$6:$I$1355, Portfolio_History!$F119, Transactions_History!$H$6:$H$1355, "&lt;="&amp;YEAR(Portfolio_History!M$1))-
SUMIFS(Transactions_History!$G$6:$G$1355, Transactions_History!$C$6:$C$1355, "Redeem", Transactions_History!$I$6:$I$1355, Portfolio_History!$F119, Transactions_History!$H$6:$H$1355, "&lt;="&amp;YEAR(Portfolio_History!M$1))</f>
        <v>0</v>
      </c>
      <c r="N119" s="4">
        <f>SUMIFS(Transactions_History!$G$6:$G$1355, Transactions_History!$C$6:$C$1355, "Acquire", Transactions_History!$I$6:$I$1355, Portfolio_History!$F119, Transactions_History!$H$6:$H$1355, "&lt;="&amp;YEAR(Portfolio_History!N$1))-
SUMIFS(Transactions_History!$G$6:$G$1355, Transactions_History!$C$6:$C$1355, "Redeem", Transactions_History!$I$6:$I$1355, Portfolio_History!$F119, Transactions_History!$H$6:$H$1355, "&lt;="&amp;YEAR(Portfolio_History!N$1))</f>
        <v>0</v>
      </c>
      <c r="O119" s="4">
        <f>SUMIFS(Transactions_History!$G$6:$G$1355, Transactions_History!$C$6:$C$1355, "Acquire", Transactions_History!$I$6:$I$1355, Portfolio_History!$F119, Transactions_History!$H$6:$H$1355, "&lt;="&amp;YEAR(Portfolio_History!O$1))-
SUMIFS(Transactions_History!$G$6:$G$1355, Transactions_History!$C$6:$C$1355, "Redeem", Transactions_History!$I$6:$I$1355, Portfolio_History!$F119, Transactions_History!$H$6:$H$1355, "&lt;="&amp;YEAR(Portfolio_History!O$1))</f>
        <v>0</v>
      </c>
      <c r="P119" s="4">
        <f>SUMIFS(Transactions_History!$G$6:$G$1355, Transactions_History!$C$6:$C$1355, "Acquire", Transactions_History!$I$6:$I$1355, Portfolio_History!$F119, Transactions_History!$H$6:$H$1355, "&lt;="&amp;YEAR(Portfolio_History!P$1))-
SUMIFS(Transactions_History!$G$6:$G$1355, Transactions_History!$C$6:$C$1355, "Redeem", Transactions_History!$I$6:$I$1355, Portfolio_History!$F119, Transactions_History!$H$6:$H$1355, "&lt;="&amp;YEAR(Portfolio_History!P$1))</f>
        <v>0</v>
      </c>
      <c r="Q119" s="4">
        <f>SUMIFS(Transactions_History!$G$6:$G$1355, Transactions_History!$C$6:$C$1355, "Acquire", Transactions_History!$I$6:$I$1355, Portfolio_History!$F119, Transactions_History!$H$6:$H$1355, "&lt;="&amp;YEAR(Portfolio_History!Q$1))-
SUMIFS(Transactions_History!$G$6:$G$1355, Transactions_History!$C$6:$C$1355, "Redeem", Transactions_History!$I$6:$I$1355, Portfolio_History!$F119, Transactions_History!$H$6:$H$1355, "&lt;="&amp;YEAR(Portfolio_History!Q$1))</f>
        <v>0</v>
      </c>
      <c r="R119" s="4">
        <f>SUMIFS(Transactions_History!$G$6:$G$1355, Transactions_History!$C$6:$C$1355, "Acquire", Transactions_History!$I$6:$I$1355, Portfolio_History!$F119, Transactions_History!$H$6:$H$1355, "&lt;="&amp;YEAR(Portfolio_History!R$1))-
SUMIFS(Transactions_History!$G$6:$G$1355, Transactions_History!$C$6:$C$1355, "Redeem", Transactions_History!$I$6:$I$1355, Portfolio_History!$F119, Transactions_History!$H$6:$H$1355, "&lt;="&amp;YEAR(Portfolio_History!R$1))</f>
        <v>0</v>
      </c>
      <c r="S119" s="4">
        <f>SUMIFS(Transactions_History!$G$6:$G$1355, Transactions_History!$C$6:$C$1355, "Acquire", Transactions_History!$I$6:$I$1355, Portfolio_History!$F119, Transactions_History!$H$6:$H$1355, "&lt;="&amp;YEAR(Portfolio_History!S$1))-
SUMIFS(Transactions_History!$G$6:$G$1355, Transactions_History!$C$6:$C$1355, "Redeem", Transactions_History!$I$6:$I$1355, Portfolio_History!$F119, Transactions_History!$H$6:$H$1355, "&lt;="&amp;YEAR(Portfolio_History!S$1))</f>
        <v>0</v>
      </c>
      <c r="T119" s="4">
        <f>SUMIFS(Transactions_History!$G$6:$G$1355, Transactions_History!$C$6:$C$1355, "Acquire", Transactions_History!$I$6:$I$1355, Portfolio_History!$F119, Transactions_History!$H$6:$H$1355, "&lt;="&amp;YEAR(Portfolio_History!T$1))-
SUMIFS(Transactions_History!$G$6:$G$1355, Transactions_History!$C$6:$C$1355, "Redeem", Transactions_History!$I$6:$I$1355, Portfolio_History!$F119, Transactions_History!$H$6:$H$1355, "&lt;="&amp;YEAR(Portfolio_History!T$1))</f>
        <v>0</v>
      </c>
      <c r="U119" s="4">
        <f>SUMIFS(Transactions_History!$G$6:$G$1355, Transactions_History!$C$6:$C$1355, "Acquire", Transactions_History!$I$6:$I$1355, Portfolio_History!$F119, Transactions_History!$H$6:$H$1355, "&lt;="&amp;YEAR(Portfolio_History!U$1))-
SUMIFS(Transactions_History!$G$6:$G$1355, Transactions_History!$C$6:$C$1355, "Redeem", Transactions_History!$I$6:$I$1355, Portfolio_History!$F119, Transactions_History!$H$6:$H$1355, "&lt;="&amp;YEAR(Portfolio_History!U$1))</f>
        <v>0</v>
      </c>
      <c r="V119" s="4">
        <f>SUMIFS(Transactions_History!$G$6:$G$1355, Transactions_History!$C$6:$C$1355, "Acquire", Transactions_History!$I$6:$I$1355, Portfolio_History!$F119, Transactions_History!$H$6:$H$1355, "&lt;="&amp;YEAR(Portfolio_History!V$1))-
SUMIFS(Transactions_History!$G$6:$G$1355, Transactions_History!$C$6:$C$1355, "Redeem", Transactions_History!$I$6:$I$1355, Portfolio_History!$F119, Transactions_History!$H$6:$H$1355, "&lt;="&amp;YEAR(Portfolio_History!V$1))</f>
        <v>0</v>
      </c>
      <c r="W119" s="4">
        <f>SUMIFS(Transactions_History!$G$6:$G$1355, Transactions_History!$C$6:$C$1355, "Acquire", Transactions_History!$I$6:$I$1355, Portfolio_History!$F119, Transactions_History!$H$6:$H$1355, "&lt;="&amp;YEAR(Portfolio_History!W$1))-
SUMIFS(Transactions_History!$G$6:$G$1355, Transactions_History!$C$6:$C$1355, "Redeem", Transactions_History!$I$6:$I$1355, Portfolio_History!$F119, Transactions_History!$H$6:$H$1355, "&lt;="&amp;YEAR(Portfolio_History!W$1))</f>
        <v>0</v>
      </c>
      <c r="X119" s="4">
        <f>SUMIFS(Transactions_History!$G$6:$G$1355, Transactions_History!$C$6:$C$1355, "Acquire", Transactions_History!$I$6:$I$1355, Portfolio_History!$F119, Transactions_History!$H$6:$H$1355, "&lt;="&amp;YEAR(Portfolio_History!X$1))-
SUMIFS(Transactions_History!$G$6:$G$1355, Transactions_History!$C$6:$C$1355, "Redeem", Transactions_History!$I$6:$I$1355, Portfolio_History!$F119, Transactions_History!$H$6:$H$1355, "&lt;="&amp;YEAR(Portfolio_History!X$1))</f>
        <v>0</v>
      </c>
      <c r="Y119" s="4">
        <f>SUMIFS(Transactions_History!$G$6:$G$1355, Transactions_History!$C$6:$C$1355, "Acquire", Transactions_History!$I$6:$I$1355, Portfolio_History!$F119, Transactions_History!$H$6:$H$1355, "&lt;="&amp;YEAR(Portfolio_History!Y$1))-
SUMIFS(Transactions_History!$G$6:$G$1355, Transactions_History!$C$6:$C$1355, "Redeem", Transactions_History!$I$6:$I$1355, Portfolio_History!$F119, Transactions_History!$H$6:$H$1355, "&lt;="&amp;YEAR(Portfolio_History!Y$1))</f>
        <v>0</v>
      </c>
    </row>
    <row r="120" spans="1:25" x14ac:dyDescent="0.35">
      <c r="A120" s="172" t="s">
        <v>39</v>
      </c>
      <c r="B120" s="172">
        <v>2.875</v>
      </c>
      <c r="C120" s="172">
        <v>2021</v>
      </c>
      <c r="D120" s="173">
        <v>40330</v>
      </c>
      <c r="E120" s="63">
        <v>2020</v>
      </c>
      <c r="F120" s="170" t="str">
        <f t="shared" si="2"/>
        <v>SI bonds_2.875_2021</v>
      </c>
      <c r="G120" s="4">
        <f>SUMIFS(Transactions_History!$G$6:$G$1355, Transactions_History!$C$6:$C$1355, "Acquire", Transactions_History!$I$6:$I$1355, Portfolio_History!$F120, Transactions_History!$H$6:$H$1355, "&lt;="&amp;YEAR(Portfolio_History!G$1))-
SUMIFS(Transactions_History!$G$6:$G$1355, Transactions_History!$C$6:$C$1355, "Redeem", Transactions_History!$I$6:$I$1355, Portfolio_History!$F120, Transactions_History!$H$6:$H$1355, "&lt;="&amp;YEAR(Portfolio_History!G$1))</f>
        <v>0</v>
      </c>
      <c r="H120" s="4">
        <f>SUMIFS(Transactions_History!$G$6:$G$1355, Transactions_History!$C$6:$C$1355, "Acquire", Transactions_History!$I$6:$I$1355, Portfolio_History!$F120, Transactions_History!$H$6:$H$1355, "&lt;="&amp;YEAR(Portfolio_History!H$1))-
SUMIFS(Transactions_History!$G$6:$G$1355, Transactions_History!$C$6:$C$1355, "Redeem", Transactions_History!$I$6:$I$1355, Portfolio_History!$F120, Transactions_History!$H$6:$H$1355, "&lt;="&amp;YEAR(Portfolio_History!H$1))</f>
        <v>0</v>
      </c>
      <c r="I120" s="4">
        <f>SUMIFS(Transactions_History!$G$6:$G$1355, Transactions_History!$C$6:$C$1355, "Acquire", Transactions_History!$I$6:$I$1355, Portfolio_History!$F120, Transactions_History!$H$6:$H$1355, "&lt;="&amp;YEAR(Portfolio_History!I$1))-
SUMIFS(Transactions_History!$G$6:$G$1355, Transactions_History!$C$6:$C$1355, "Redeem", Transactions_History!$I$6:$I$1355, Portfolio_History!$F120, Transactions_History!$H$6:$H$1355, "&lt;="&amp;YEAR(Portfolio_History!I$1))</f>
        <v>0</v>
      </c>
      <c r="J120" s="4">
        <f>SUMIFS(Transactions_History!$G$6:$G$1355, Transactions_History!$C$6:$C$1355, "Acquire", Transactions_History!$I$6:$I$1355, Portfolio_History!$F120, Transactions_History!$H$6:$H$1355, "&lt;="&amp;YEAR(Portfolio_History!J$1))-
SUMIFS(Transactions_History!$G$6:$G$1355, Transactions_History!$C$6:$C$1355, "Redeem", Transactions_History!$I$6:$I$1355, Portfolio_History!$F120, Transactions_History!$H$6:$H$1355, "&lt;="&amp;YEAR(Portfolio_History!J$1))</f>
        <v>7264432</v>
      </c>
      <c r="K120" s="4">
        <f>SUMIFS(Transactions_History!$G$6:$G$1355, Transactions_History!$C$6:$C$1355, "Acquire", Transactions_History!$I$6:$I$1355, Portfolio_History!$F120, Transactions_History!$H$6:$H$1355, "&lt;="&amp;YEAR(Portfolio_History!K$1))-
SUMIFS(Transactions_History!$G$6:$G$1355, Transactions_History!$C$6:$C$1355, "Redeem", Transactions_History!$I$6:$I$1355, Portfolio_History!$F120, Transactions_History!$H$6:$H$1355, "&lt;="&amp;YEAR(Portfolio_History!K$1))</f>
        <v>7264432</v>
      </c>
      <c r="L120" s="4">
        <f>SUMIFS(Transactions_History!$G$6:$G$1355, Transactions_History!$C$6:$C$1355, "Acquire", Transactions_History!$I$6:$I$1355, Portfolio_History!$F120, Transactions_History!$H$6:$H$1355, "&lt;="&amp;YEAR(Portfolio_History!L$1))-
SUMIFS(Transactions_History!$G$6:$G$1355, Transactions_History!$C$6:$C$1355, "Redeem", Transactions_History!$I$6:$I$1355, Portfolio_History!$F120, Transactions_History!$H$6:$H$1355, "&lt;="&amp;YEAR(Portfolio_History!L$1))</f>
        <v>7264432</v>
      </c>
      <c r="M120" s="4">
        <f>SUMIFS(Transactions_History!$G$6:$G$1355, Transactions_History!$C$6:$C$1355, "Acquire", Transactions_History!$I$6:$I$1355, Portfolio_History!$F120, Transactions_History!$H$6:$H$1355, "&lt;="&amp;YEAR(Portfolio_History!M$1))-
SUMIFS(Transactions_History!$G$6:$G$1355, Transactions_History!$C$6:$C$1355, "Redeem", Transactions_History!$I$6:$I$1355, Portfolio_History!$F120, Transactions_History!$H$6:$H$1355, "&lt;="&amp;YEAR(Portfolio_History!M$1))</f>
        <v>7264432</v>
      </c>
      <c r="N120" s="4">
        <f>SUMIFS(Transactions_History!$G$6:$G$1355, Transactions_History!$C$6:$C$1355, "Acquire", Transactions_History!$I$6:$I$1355, Portfolio_History!$F120, Transactions_History!$H$6:$H$1355, "&lt;="&amp;YEAR(Portfolio_History!N$1))-
SUMIFS(Transactions_History!$G$6:$G$1355, Transactions_History!$C$6:$C$1355, "Redeem", Transactions_History!$I$6:$I$1355, Portfolio_History!$F120, Transactions_History!$H$6:$H$1355, "&lt;="&amp;YEAR(Portfolio_History!N$1))</f>
        <v>7264432</v>
      </c>
      <c r="O120" s="4">
        <f>SUMIFS(Transactions_History!$G$6:$G$1355, Transactions_History!$C$6:$C$1355, "Acquire", Transactions_History!$I$6:$I$1355, Portfolio_History!$F120, Transactions_History!$H$6:$H$1355, "&lt;="&amp;YEAR(Portfolio_History!O$1))-
SUMIFS(Transactions_History!$G$6:$G$1355, Transactions_History!$C$6:$C$1355, "Redeem", Transactions_History!$I$6:$I$1355, Portfolio_History!$F120, Transactions_History!$H$6:$H$1355, "&lt;="&amp;YEAR(Portfolio_History!O$1))</f>
        <v>7264432</v>
      </c>
      <c r="P120" s="4">
        <f>SUMIFS(Transactions_History!$G$6:$G$1355, Transactions_History!$C$6:$C$1355, "Acquire", Transactions_History!$I$6:$I$1355, Portfolio_History!$F120, Transactions_History!$H$6:$H$1355, "&lt;="&amp;YEAR(Portfolio_History!P$1))-
SUMIFS(Transactions_History!$G$6:$G$1355, Transactions_History!$C$6:$C$1355, "Redeem", Transactions_History!$I$6:$I$1355, Portfolio_History!$F120, Transactions_History!$H$6:$H$1355, "&lt;="&amp;YEAR(Portfolio_History!P$1))</f>
        <v>7264432</v>
      </c>
      <c r="Q120" s="4">
        <f>SUMIFS(Transactions_History!$G$6:$G$1355, Transactions_History!$C$6:$C$1355, "Acquire", Transactions_History!$I$6:$I$1355, Portfolio_History!$F120, Transactions_History!$H$6:$H$1355, "&lt;="&amp;YEAR(Portfolio_History!Q$1))-
SUMIFS(Transactions_History!$G$6:$G$1355, Transactions_History!$C$6:$C$1355, "Redeem", Transactions_History!$I$6:$I$1355, Portfolio_History!$F120, Transactions_History!$H$6:$H$1355, "&lt;="&amp;YEAR(Portfolio_History!Q$1))</f>
        <v>7264432</v>
      </c>
      <c r="R120" s="4">
        <f>SUMIFS(Transactions_History!$G$6:$G$1355, Transactions_History!$C$6:$C$1355, "Acquire", Transactions_History!$I$6:$I$1355, Portfolio_History!$F120, Transactions_History!$H$6:$H$1355, "&lt;="&amp;YEAR(Portfolio_History!R$1))-
SUMIFS(Transactions_History!$G$6:$G$1355, Transactions_History!$C$6:$C$1355, "Redeem", Transactions_History!$I$6:$I$1355, Portfolio_History!$F120, Transactions_History!$H$6:$H$1355, "&lt;="&amp;YEAR(Portfolio_History!R$1))</f>
        <v>7264432</v>
      </c>
      <c r="S120" s="4">
        <f>SUMIFS(Transactions_History!$G$6:$G$1355, Transactions_History!$C$6:$C$1355, "Acquire", Transactions_History!$I$6:$I$1355, Portfolio_History!$F120, Transactions_History!$H$6:$H$1355, "&lt;="&amp;YEAR(Portfolio_History!S$1))-
SUMIFS(Transactions_History!$G$6:$G$1355, Transactions_History!$C$6:$C$1355, "Redeem", Transactions_History!$I$6:$I$1355, Portfolio_History!$F120, Transactions_History!$H$6:$H$1355, "&lt;="&amp;YEAR(Portfolio_History!S$1))</f>
        <v>7264432</v>
      </c>
      <c r="T120" s="4">
        <f>SUMIFS(Transactions_History!$G$6:$G$1355, Transactions_History!$C$6:$C$1355, "Acquire", Transactions_History!$I$6:$I$1355, Portfolio_History!$F120, Transactions_History!$H$6:$H$1355, "&lt;="&amp;YEAR(Portfolio_History!T$1))-
SUMIFS(Transactions_History!$G$6:$G$1355, Transactions_History!$C$6:$C$1355, "Redeem", Transactions_History!$I$6:$I$1355, Portfolio_History!$F120, Transactions_History!$H$6:$H$1355, "&lt;="&amp;YEAR(Portfolio_History!T$1))</f>
        <v>0</v>
      </c>
      <c r="U120" s="4">
        <f>SUMIFS(Transactions_History!$G$6:$G$1355, Transactions_History!$C$6:$C$1355, "Acquire", Transactions_History!$I$6:$I$1355, Portfolio_History!$F120, Transactions_History!$H$6:$H$1355, "&lt;="&amp;YEAR(Portfolio_History!U$1))-
SUMIFS(Transactions_History!$G$6:$G$1355, Transactions_History!$C$6:$C$1355, "Redeem", Transactions_History!$I$6:$I$1355, Portfolio_History!$F120, Transactions_History!$H$6:$H$1355, "&lt;="&amp;YEAR(Portfolio_History!U$1))</f>
        <v>0</v>
      </c>
      <c r="V120" s="4">
        <f>SUMIFS(Transactions_History!$G$6:$G$1355, Transactions_History!$C$6:$C$1355, "Acquire", Transactions_History!$I$6:$I$1355, Portfolio_History!$F120, Transactions_History!$H$6:$H$1355, "&lt;="&amp;YEAR(Portfolio_History!V$1))-
SUMIFS(Transactions_History!$G$6:$G$1355, Transactions_History!$C$6:$C$1355, "Redeem", Transactions_History!$I$6:$I$1355, Portfolio_History!$F120, Transactions_History!$H$6:$H$1355, "&lt;="&amp;YEAR(Portfolio_History!V$1))</f>
        <v>0</v>
      </c>
      <c r="W120" s="4">
        <f>SUMIFS(Transactions_History!$G$6:$G$1355, Transactions_History!$C$6:$C$1355, "Acquire", Transactions_History!$I$6:$I$1355, Portfolio_History!$F120, Transactions_History!$H$6:$H$1355, "&lt;="&amp;YEAR(Portfolio_History!W$1))-
SUMIFS(Transactions_History!$G$6:$G$1355, Transactions_History!$C$6:$C$1355, "Redeem", Transactions_History!$I$6:$I$1355, Portfolio_History!$F120, Transactions_History!$H$6:$H$1355, "&lt;="&amp;YEAR(Portfolio_History!W$1))</f>
        <v>0</v>
      </c>
      <c r="X120" s="4">
        <f>SUMIFS(Transactions_History!$G$6:$G$1355, Transactions_History!$C$6:$C$1355, "Acquire", Transactions_History!$I$6:$I$1355, Portfolio_History!$F120, Transactions_History!$H$6:$H$1355, "&lt;="&amp;YEAR(Portfolio_History!X$1))-
SUMIFS(Transactions_History!$G$6:$G$1355, Transactions_History!$C$6:$C$1355, "Redeem", Transactions_History!$I$6:$I$1355, Portfolio_History!$F120, Transactions_History!$H$6:$H$1355, "&lt;="&amp;YEAR(Portfolio_History!X$1))</f>
        <v>0</v>
      </c>
      <c r="Y120" s="4">
        <f>SUMIFS(Transactions_History!$G$6:$G$1355, Transactions_History!$C$6:$C$1355, "Acquire", Transactions_History!$I$6:$I$1355, Portfolio_History!$F120, Transactions_History!$H$6:$H$1355, "&lt;="&amp;YEAR(Portfolio_History!Y$1))-
SUMIFS(Transactions_History!$G$6:$G$1355, Transactions_History!$C$6:$C$1355, "Redeem", Transactions_History!$I$6:$I$1355, Portfolio_History!$F120, Transactions_History!$H$6:$H$1355, "&lt;="&amp;YEAR(Portfolio_History!Y$1))</f>
        <v>0</v>
      </c>
    </row>
    <row r="121" spans="1:25" x14ac:dyDescent="0.35">
      <c r="A121" s="172" t="s">
        <v>39</v>
      </c>
      <c r="B121" s="172">
        <v>3.25</v>
      </c>
      <c r="C121" s="172">
        <v>2021</v>
      </c>
      <c r="D121" s="173">
        <v>39965</v>
      </c>
      <c r="E121" s="63">
        <v>2020</v>
      </c>
      <c r="F121" s="170" t="str">
        <f t="shared" si="2"/>
        <v>SI bonds_3.25_2021</v>
      </c>
      <c r="G121" s="4">
        <f>SUMIFS(Transactions_History!$G$6:$G$1355, Transactions_History!$C$6:$C$1355, "Acquire", Transactions_History!$I$6:$I$1355, Portfolio_History!$F121, Transactions_History!$H$6:$H$1355, "&lt;="&amp;YEAR(Portfolio_History!G$1))-
SUMIFS(Transactions_History!$G$6:$G$1355, Transactions_History!$C$6:$C$1355, "Redeem", Transactions_History!$I$6:$I$1355, Portfolio_History!$F121, Transactions_History!$H$6:$H$1355, "&lt;="&amp;YEAR(Portfolio_History!G$1))</f>
        <v>0</v>
      </c>
      <c r="H121" s="4">
        <f>SUMIFS(Transactions_History!$G$6:$G$1355, Transactions_History!$C$6:$C$1355, "Acquire", Transactions_History!$I$6:$I$1355, Portfolio_History!$F121, Transactions_History!$H$6:$H$1355, "&lt;="&amp;YEAR(Portfolio_History!H$1))-
SUMIFS(Transactions_History!$G$6:$G$1355, Transactions_History!$C$6:$C$1355, "Redeem", Transactions_History!$I$6:$I$1355, Portfolio_History!$F121, Transactions_History!$H$6:$H$1355, "&lt;="&amp;YEAR(Portfolio_History!H$1))</f>
        <v>0</v>
      </c>
      <c r="I121" s="4">
        <f>SUMIFS(Transactions_History!$G$6:$G$1355, Transactions_History!$C$6:$C$1355, "Acquire", Transactions_History!$I$6:$I$1355, Portfolio_History!$F121, Transactions_History!$H$6:$H$1355, "&lt;="&amp;YEAR(Portfolio_History!I$1))-
SUMIFS(Transactions_History!$G$6:$G$1355, Transactions_History!$C$6:$C$1355, "Redeem", Transactions_History!$I$6:$I$1355, Portfolio_History!$F121, Transactions_History!$H$6:$H$1355, "&lt;="&amp;YEAR(Portfolio_History!I$1))</f>
        <v>0</v>
      </c>
      <c r="J121" s="4">
        <f>SUMIFS(Transactions_History!$G$6:$G$1355, Transactions_History!$C$6:$C$1355, "Acquire", Transactions_History!$I$6:$I$1355, Portfolio_History!$F121, Transactions_History!$H$6:$H$1355, "&lt;="&amp;YEAR(Portfolio_History!J$1))-
SUMIFS(Transactions_History!$G$6:$G$1355, Transactions_History!$C$6:$C$1355, "Redeem", Transactions_History!$I$6:$I$1355, Portfolio_History!$F121, Transactions_History!$H$6:$H$1355, "&lt;="&amp;YEAR(Portfolio_History!J$1))</f>
        <v>10628270</v>
      </c>
      <c r="K121" s="4">
        <f>SUMIFS(Transactions_History!$G$6:$G$1355, Transactions_History!$C$6:$C$1355, "Acquire", Transactions_History!$I$6:$I$1355, Portfolio_History!$F121, Transactions_History!$H$6:$H$1355, "&lt;="&amp;YEAR(Portfolio_History!K$1))-
SUMIFS(Transactions_History!$G$6:$G$1355, Transactions_History!$C$6:$C$1355, "Redeem", Transactions_History!$I$6:$I$1355, Portfolio_History!$F121, Transactions_History!$H$6:$H$1355, "&lt;="&amp;YEAR(Portfolio_History!K$1))</f>
        <v>10628270</v>
      </c>
      <c r="L121" s="4">
        <f>SUMIFS(Transactions_History!$G$6:$G$1355, Transactions_History!$C$6:$C$1355, "Acquire", Transactions_History!$I$6:$I$1355, Portfolio_History!$F121, Transactions_History!$H$6:$H$1355, "&lt;="&amp;YEAR(Portfolio_History!L$1))-
SUMIFS(Transactions_History!$G$6:$G$1355, Transactions_History!$C$6:$C$1355, "Redeem", Transactions_History!$I$6:$I$1355, Portfolio_History!$F121, Transactions_History!$H$6:$H$1355, "&lt;="&amp;YEAR(Portfolio_History!L$1))</f>
        <v>10628270</v>
      </c>
      <c r="M121" s="4">
        <f>SUMIFS(Transactions_History!$G$6:$G$1355, Transactions_History!$C$6:$C$1355, "Acquire", Transactions_History!$I$6:$I$1355, Portfolio_History!$F121, Transactions_History!$H$6:$H$1355, "&lt;="&amp;YEAR(Portfolio_History!M$1))-
SUMIFS(Transactions_History!$G$6:$G$1355, Transactions_History!$C$6:$C$1355, "Redeem", Transactions_History!$I$6:$I$1355, Portfolio_History!$F121, Transactions_History!$H$6:$H$1355, "&lt;="&amp;YEAR(Portfolio_History!M$1))</f>
        <v>10628270</v>
      </c>
      <c r="N121" s="4">
        <f>SUMIFS(Transactions_History!$G$6:$G$1355, Transactions_History!$C$6:$C$1355, "Acquire", Transactions_History!$I$6:$I$1355, Portfolio_History!$F121, Transactions_History!$H$6:$H$1355, "&lt;="&amp;YEAR(Portfolio_History!N$1))-
SUMIFS(Transactions_History!$G$6:$G$1355, Transactions_History!$C$6:$C$1355, "Redeem", Transactions_History!$I$6:$I$1355, Portfolio_History!$F121, Transactions_History!$H$6:$H$1355, "&lt;="&amp;YEAR(Portfolio_History!N$1))</f>
        <v>10628270</v>
      </c>
      <c r="O121" s="4">
        <f>SUMIFS(Transactions_History!$G$6:$G$1355, Transactions_History!$C$6:$C$1355, "Acquire", Transactions_History!$I$6:$I$1355, Portfolio_History!$F121, Transactions_History!$H$6:$H$1355, "&lt;="&amp;YEAR(Portfolio_History!O$1))-
SUMIFS(Transactions_History!$G$6:$G$1355, Transactions_History!$C$6:$C$1355, "Redeem", Transactions_History!$I$6:$I$1355, Portfolio_History!$F121, Transactions_History!$H$6:$H$1355, "&lt;="&amp;YEAR(Portfolio_History!O$1))</f>
        <v>10628270</v>
      </c>
      <c r="P121" s="4">
        <f>SUMIFS(Transactions_History!$G$6:$G$1355, Transactions_History!$C$6:$C$1355, "Acquire", Transactions_History!$I$6:$I$1355, Portfolio_History!$F121, Transactions_History!$H$6:$H$1355, "&lt;="&amp;YEAR(Portfolio_History!P$1))-
SUMIFS(Transactions_History!$G$6:$G$1355, Transactions_History!$C$6:$C$1355, "Redeem", Transactions_History!$I$6:$I$1355, Portfolio_History!$F121, Transactions_History!$H$6:$H$1355, "&lt;="&amp;YEAR(Portfolio_History!P$1))</f>
        <v>10628270</v>
      </c>
      <c r="Q121" s="4">
        <f>SUMIFS(Transactions_History!$G$6:$G$1355, Transactions_History!$C$6:$C$1355, "Acquire", Transactions_History!$I$6:$I$1355, Portfolio_History!$F121, Transactions_History!$H$6:$H$1355, "&lt;="&amp;YEAR(Portfolio_History!Q$1))-
SUMIFS(Transactions_History!$G$6:$G$1355, Transactions_History!$C$6:$C$1355, "Redeem", Transactions_History!$I$6:$I$1355, Portfolio_History!$F121, Transactions_History!$H$6:$H$1355, "&lt;="&amp;YEAR(Portfolio_History!Q$1))</f>
        <v>10628270</v>
      </c>
      <c r="R121" s="4">
        <f>SUMIFS(Transactions_History!$G$6:$G$1355, Transactions_History!$C$6:$C$1355, "Acquire", Transactions_History!$I$6:$I$1355, Portfolio_History!$F121, Transactions_History!$H$6:$H$1355, "&lt;="&amp;YEAR(Portfolio_History!R$1))-
SUMIFS(Transactions_History!$G$6:$G$1355, Transactions_History!$C$6:$C$1355, "Redeem", Transactions_History!$I$6:$I$1355, Portfolio_History!$F121, Transactions_History!$H$6:$H$1355, "&lt;="&amp;YEAR(Portfolio_History!R$1))</f>
        <v>10628270</v>
      </c>
      <c r="S121" s="4">
        <f>SUMIFS(Transactions_History!$G$6:$G$1355, Transactions_History!$C$6:$C$1355, "Acquire", Transactions_History!$I$6:$I$1355, Portfolio_History!$F121, Transactions_History!$H$6:$H$1355, "&lt;="&amp;YEAR(Portfolio_History!S$1))-
SUMIFS(Transactions_History!$G$6:$G$1355, Transactions_History!$C$6:$C$1355, "Redeem", Transactions_History!$I$6:$I$1355, Portfolio_History!$F121, Transactions_History!$H$6:$H$1355, "&lt;="&amp;YEAR(Portfolio_History!S$1))</f>
        <v>10628270</v>
      </c>
      <c r="T121" s="4">
        <f>SUMIFS(Transactions_History!$G$6:$G$1355, Transactions_History!$C$6:$C$1355, "Acquire", Transactions_History!$I$6:$I$1355, Portfolio_History!$F121, Transactions_History!$H$6:$H$1355, "&lt;="&amp;YEAR(Portfolio_History!T$1))-
SUMIFS(Transactions_History!$G$6:$G$1355, Transactions_History!$C$6:$C$1355, "Redeem", Transactions_History!$I$6:$I$1355, Portfolio_History!$F121, Transactions_History!$H$6:$H$1355, "&lt;="&amp;YEAR(Portfolio_History!T$1))</f>
        <v>10628270</v>
      </c>
      <c r="U121" s="4">
        <f>SUMIFS(Transactions_History!$G$6:$G$1355, Transactions_History!$C$6:$C$1355, "Acquire", Transactions_History!$I$6:$I$1355, Portfolio_History!$F121, Transactions_History!$H$6:$H$1355, "&lt;="&amp;YEAR(Portfolio_History!U$1))-
SUMIFS(Transactions_History!$G$6:$G$1355, Transactions_History!$C$6:$C$1355, "Redeem", Transactions_History!$I$6:$I$1355, Portfolio_History!$F121, Transactions_History!$H$6:$H$1355, "&lt;="&amp;YEAR(Portfolio_History!U$1))</f>
        <v>0</v>
      </c>
      <c r="V121" s="4">
        <f>SUMIFS(Transactions_History!$G$6:$G$1355, Transactions_History!$C$6:$C$1355, "Acquire", Transactions_History!$I$6:$I$1355, Portfolio_History!$F121, Transactions_History!$H$6:$H$1355, "&lt;="&amp;YEAR(Portfolio_History!V$1))-
SUMIFS(Transactions_History!$G$6:$G$1355, Transactions_History!$C$6:$C$1355, "Redeem", Transactions_History!$I$6:$I$1355, Portfolio_History!$F121, Transactions_History!$H$6:$H$1355, "&lt;="&amp;YEAR(Portfolio_History!V$1))</f>
        <v>0</v>
      </c>
      <c r="W121" s="4">
        <f>SUMIFS(Transactions_History!$G$6:$G$1355, Transactions_History!$C$6:$C$1355, "Acquire", Transactions_History!$I$6:$I$1355, Portfolio_History!$F121, Transactions_History!$H$6:$H$1355, "&lt;="&amp;YEAR(Portfolio_History!W$1))-
SUMIFS(Transactions_History!$G$6:$G$1355, Transactions_History!$C$6:$C$1355, "Redeem", Transactions_History!$I$6:$I$1355, Portfolio_History!$F121, Transactions_History!$H$6:$H$1355, "&lt;="&amp;YEAR(Portfolio_History!W$1))</f>
        <v>0</v>
      </c>
      <c r="X121" s="4">
        <f>SUMIFS(Transactions_History!$G$6:$G$1355, Transactions_History!$C$6:$C$1355, "Acquire", Transactions_History!$I$6:$I$1355, Portfolio_History!$F121, Transactions_History!$H$6:$H$1355, "&lt;="&amp;YEAR(Portfolio_History!X$1))-
SUMIFS(Transactions_History!$G$6:$G$1355, Transactions_History!$C$6:$C$1355, "Redeem", Transactions_History!$I$6:$I$1355, Portfolio_History!$F121, Transactions_History!$H$6:$H$1355, "&lt;="&amp;YEAR(Portfolio_History!X$1))</f>
        <v>0</v>
      </c>
      <c r="Y121" s="4">
        <f>SUMIFS(Transactions_History!$G$6:$G$1355, Transactions_History!$C$6:$C$1355, "Acquire", Transactions_History!$I$6:$I$1355, Portfolio_History!$F121, Transactions_History!$H$6:$H$1355, "&lt;="&amp;YEAR(Portfolio_History!Y$1))-
SUMIFS(Transactions_History!$G$6:$G$1355, Transactions_History!$C$6:$C$1355, "Redeem", Transactions_History!$I$6:$I$1355, Portfolio_History!$F121, Transactions_History!$H$6:$H$1355, "&lt;="&amp;YEAR(Portfolio_History!Y$1))</f>
        <v>0</v>
      </c>
    </row>
    <row r="122" spans="1:25" x14ac:dyDescent="0.35">
      <c r="A122" s="172" t="s">
        <v>39</v>
      </c>
      <c r="B122" s="172">
        <v>4</v>
      </c>
      <c r="C122" s="172">
        <v>2021</v>
      </c>
      <c r="D122" s="173">
        <v>39600</v>
      </c>
      <c r="E122" s="63">
        <v>2020</v>
      </c>
      <c r="F122" s="170" t="str">
        <f t="shared" si="2"/>
        <v>SI bonds_4_2021</v>
      </c>
      <c r="G122" s="4">
        <f>SUMIFS(Transactions_History!$G$6:$G$1355, Transactions_History!$C$6:$C$1355, "Acquire", Transactions_History!$I$6:$I$1355, Portfolio_History!$F122, Transactions_History!$H$6:$H$1355, "&lt;="&amp;YEAR(Portfolio_History!G$1))-
SUMIFS(Transactions_History!$G$6:$G$1355, Transactions_History!$C$6:$C$1355, "Redeem", Transactions_History!$I$6:$I$1355, Portfolio_History!$F122, Transactions_History!$H$6:$H$1355, "&lt;="&amp;YEAR(Portfolio_History!G$1))</f>
        <v>0</v>
      </c>
      <c r="H122" s="4">
        <f>SUMIFS(Transactions_History!$G$6:$G$1355, Transactions_History!$C$6:$C$1355, "Acquire", Transactions_History!$I$6:$I$1355, Portfolio_History!$F122, Transactions_History!$H$6:$H$1355, "&lt;="&amp;YEAR(Portfolio_History!H$1))-
SUMIFS(Transactions_History!$G$6:$G$1355, Transactions_History!$C$6:$C$1355, "Redeem", Transactions_History!$I$6:$I$1355, Portfolio_History!$F122, Transactions_History!$H$6:$H$1355, "&lt;="&amp;YEAR(Portfolio_History!H$1))</f>
        <v>0</v>
      </c>
      <c r="I122" s="4">
        <f>SUMIFS(Transactions_History!$G$6:$G$1355, Transactions_History!$C$6:$C$1355, "Acquire", Transactions_History!$I$6:$I$1355, Portfolio_History!$F122, Transactions_History!$H$6:$H$1355, "&lt;="&amp;YEAR(Portfolio_History!I$1))-
SUMIFS(Transactions_History!$G$6:$G$1355, Transactions_History!$C$6:$C$1355, "Redeem", Transactions_History!$I$6:$I$1355, Portfolio_History!$F122, Transactions_History!$H$6:$H$1355, "&lt;="&amp;YEAR(Portfolio_History!I$1))</f>
        <v>0</v>
      </c>
      <c r="J122" s="4">
        <f>SUMIFS(Transactions_History!$G$6:$G$1355, Transactions_History!$C$6:$C$1355, "Acquire", Transactions_History!$I$6:$I$1355, Portfolio_History!$F122, Transactions_History!$H$6:$H$1355, "&lt;="&amp;YEAR(Portfolio_History!J$1))-
SUMIFS(Transactions_History!$G$6:$G$1355, Transactions_History!$C$6:$C$1355, "Redeem", Transactions_History!$I$6:$I$1355, Portfolio_History!$F122, Transactions_History!$H$6:$H$1355, "&lt;="&amp;YEAR(Portfolio_History!J$1))</f>
        <v>12075192</v>
      </c>
      <c r="K122" s="4">
        <f>SUMIFS(Transactions_History!$G$6:$G$1355, Transactions_History!$C$6:$C$1355, "Acquire", Transactions_History!$I$6:$I$1355, Portfolio_History!$F122, Transactions_History!$H$6:$H$1355, "&lt;="&amp;YEAR(Portfolio_History!K$1))-
SUMIFS(Transactions_History!$G$6:$G$1355, Transactions_History!$C$6:$C$1355, "Redeem", Transactions_History!$I$6:$I$1355, Portfolio_History!$F122, Transactions_History!$H$6:$H$1355, "&lt;="&amp;YEAR(Portfolio_History!K$1))</f>
        <v>12075192</v>
      </c>
      <c r="L122" s="4">
        <f>SUMIFS(Transactions_History!$G$6:$G$1355, Transactions_History!$C$6:$C$1355, "Acquire", Transactions_History!$I$6:$I$1355, Portfolio_History!$F122, Transactions_History!$H$6:$H$1355, "&lt;="&amp;YEAR(Portfolio_History!L$1))-
SUMIFS(Transactions_History!$G$6:$G$1355, Transactions_History!$C$6:$C$1355, "Redeem", Transactions_History!$I$6:$I$1355, Portfolio_History!$F122, Transactions_History!$H$6:$H$1355, "&lt;="&amp;YEAR(Portfolio_History!L$1))</f>
        <v>12075192</v>
      </c>
      <c r="M122" s="4">
        <f>SUMIFS(Transactions_History!$G$6:$G$1355, Transactions_History!$C$6:$C$1355, "Acquire", Transactions_History!$I$6:$I$1355, Portfolio_History!$F122, Transactions_History!$H$6:$H$1355, "&lt;="&amp;YEAR(Portfolio_History!M$1))-
SUMIFS(Transactions_History!$G$6:$G$1355, Transactions_History!$C$6:$C$1355, "Redeem", Transactions_History!$I$6:$I$1355, Portfolio_History!$F122, Transactions_History!$H$6:$H$1355, "&lt;="&amp;YEAR(Portfolio_History!M$1))</f>
        <v>12075192</v>
      </c>
      <c r="N122" s="4">
        <f>SUMIFS(Transactions_History!$G$6:$G$1355, Transactions_History!$C$6:$C$1355, "Acquire", Transactions_History!$I$6:$I$1355, Portfolio_History!$F122, Transactions_History!$H$6:$H$1355, "&lt;="&amp;YEAR(Portfolio_History!N$1))-
SUMIFS(Transactions_History!$G$6:$G$1355, Transactions_History!$C$6:$C$1355, "Redeem", Transactions_History!$I$6:$I$1355, Portfolio_History!$F122, Transactions_History!$H$6:$H$1355, "&lt;="&amp;YEAR(Portfolio_History!N$1))</f>
        <v>12075192</v>
      </c>
      <c r="O122" s="4">
        <f>SUMIFS(Transactions_History!$G$6:$G$1355, Transactions_History!$C$6:$C$1355, "Acquire", Transactions_History!$I$6:$I$1355, Portfolio_History!$F122, Transactions_History!$H$6:$H$1355, "&lt;="&amp;YEAR(Portfolio_History!O$1))-
SUMIFS(Transactions_History!$G$6:$G$1355, Transactions_History!$C$6:$C$1355, "Redeem", Transactions_History!$I$6:$I$1355, Portfolio_History!$F122, Transactions_History!$H$6:$H$1355, "&lt;="&amp;YEAR(Portfolio_History!O$1))</f>
        <v>12697764</v>
      </c>
      <c r="P122" s="4">
        <f>SUMIFS(Transactions_History!$G$6:$G$1355, Transactions_History!$C$6:$C$1355, "Acquire", Transactions_History!$I$6:$I$1355, Portfolio_History!$F122, Transactions_History!$H$6:$H$1355, "&lt;="&amp;YEAR(Portfolio_History!P$1))-
SUMIFS(Transactions_History!$G$6:$G$1355, Transactions_History!$C$6:$C$1355, "Redeem", Transactions_History!$I$6:$I$1355, Portfolio_History!$F122, Transactions_History!$H$6:$H$1355, "&lt;="&amp;YEAR(Portfolio_History!P$1))</f>
        <v>12697764</v>
      </c>
      <c r="Q122" s="4">
        <f>SUMIFS(Transactions_History!$G$6:$G$1355, Transactions_History!$C$6:$C$1355, "Acquire", Transactions_History!$I$6:$I$1355, Portfolio_History!$F122, Transactions_History!$H$6:$H$1355, "&lt;="&amp;YEAR(Portfolio_History!Q$1))-
SUMIFS(Transactions_History!$G$6:$G$1355, Transactions_History!$C$6:$C$1355, "Redeem", Transactions_History!$I$6:$I$1355, Portfolio_History!$F122, Transactions_History!$H$6:$H$1355, "&lt;="&amp;YEAR(Portfolio_History!Q$1))</f>
        <v>12697764</v>
      </c>
      <c r="R122" s="4">
        <f>SUMIFS(Transactions_History!$G$6:$G$1355, Transactions_History!$C$6:$C$1355, "Acquire", Transactions_History!$I$6:$I$1355, Portfolio_History!$F122, Transactions_History!$H$6:$H$1355, "&lt;="&amp;YEAR(Portfolio_History!R$1))-
SUMIFS(Transactions_History!$G$6:$G$1355, Transactions_History!$C$6:$C$1355, "Redeem", Transactions_History!$I$6:$I$1355, Portfolio_History!$F122, Transactions_History!$H$6:$H$1355, "&lt;="&amp;YEAR(Portfolio_History!R$1))</f>
        <v>12697764</v>
      </c>
      <c r="S122" s="4">
        <f>SUMIFS(Transactions_History!$G$6:$G$1355, Transactions_History!$C$6:$C$1355, "Acquire", Transactions_History!$I$6:$I$1355, Portfolio_History!$F122, Transactions_History!$H$6:$H$1355, "&lt;="&amp;YEAR(Portfolio_History!S$1))-
SUMIFS(Transactions_History!$G$6:$G$1355, Transactions_History!$C$6:$C$1355, "Redeem", Transactions_History!$I$6:$I$1355, Portfolio_History!$F122, Transactions_History!$H$6:$H$1355, "&lt;="&amp;YEAR(Portfolio_History!S$1))</f>
        <v>12697764</v>
      </c>
      <c r="T122" s="4">
        <f>SUMIFS(Transactions_History!$G$6:$G$1355, Transactions_History!$C$6:$C$1355, "Acquire", Transactions_History!$I$6:$I$1355, Portfolio_History!$F122, Transactions_History!$H$6:$H$1355, "&lt;="&amp;YEAR(Portfolio_History!T$1))-
SUMIFS(Transactions_History!$G$6:$G$1355, Transactions_History!$C$6:$C$1355, "Redeem", Transactions_History!$I$6:$I$1355, Portfolio_History!$F122, Transactions_History!$H$6:$H$1355, "&lt;="&amp;YEAR(Portfolio_History!T$1))</f>
        <v>12697764</v>
      </c>
      <c r="U122" s="4">
        <f>SUMIFS(Transactions_History!$G$6:$G$1355, Transactions_History!$C$6:$C$1355, "Acquire", Transactions_History!$I$6:$I$1355, Portfolio_History!$F122, Transactions_History!$H$6:$H$1355, "&lt;="&amp;YEAR(Portfolio_History!U$1))-
SUMIFS(Transactions_History!$G$6:$G$1355, Transactions_History!$C$6:$C$1355, "Redeem", Transactions_History!$I$6:$I$1355, Portfolio_History!$F122, Transactions_History!$H$6:$H$1355, "&lt;="&amp;YEAR(Portfolio_History!U$1))</f>
        <v>12697764</v>
      </c>
      <c r="V122" s="4">
        <f>SUMIFS(Transactions_History!$G$6:$G$1355, Transactions_History!$C$6:$C$1355, "Acquire", Transactions_History!$I$6:$I$1355, Portfolio_History!$F122, Transactions_History!$H$6:$H$1355, "&lt;="&amp;YEAR(Portfolio_History!V$1))-
SUMIFS(Transactions_History!$G$6:$G$1355, Transactions_History!$C$6:$C$1355, "Redeem", Transactions_History!$I$6:$I$1355, Portfolio_History!$F122, Transactions_History!$H$6:$H$1355, "&lt;="&amp;YEAR(Portfolio_History!V$1))</f>
        <v>0</v>
      </c>
      <c r="W122" s="4">
        <f>SUMIFS(Transactions_History!$G$6:$G$1355, Transactions_History!$C$6:$C$1355, "Acquire", Transactions_History!$I$6:$I$1355, Portfolio_History!$F122, Transactions_History!$H$6:$H$1355, "&lt;="&amp;YEAR(Portfolio_History!W$1))-
SUMIFS(Transactions_History!$G$6:$G$1355, Transactions_History!$C$6:$C$1355, "Redeem", Transactions_History!$I$6:$I$1355, Portfolio_History!$F122, Transactions_History!$H$6:$H$1355, "&lt;="&amp;YEAR(Portfolio_History!W$1))</f>
        <v>0</v>
      </c>
      <c r="X122" s="4">
        <f>SUMIFS(Transactions_History!$G$6:$G$1355, Transactions_History!$C$6:$C$1355, "Acquire", Transactions_History!$I$6:$I$1355, Portfolio_History!$F122, Transactions_History!$H$6:$H$1355, "&lt;="&amp;YEAR(Portfolio_History!X$1))-
SUMIFS(Transactions_History!$G$6:$G$1355, Transactions_History!$C$6:$C$1355, "Redeem", Transactions_History!$I$6:$I$1355, Portfolio_History!$F122, Transactions_History!$H$6:$H$1355, "&lt;="&amp;YEAR(Portfolio_History!X$1))</f>
        <v>0</v>
      </c>
      <c r="Y122" s="4">
        <f>SUMIFS(Transactions_History!$G$6:$G$1355, Transactions_History!$C$6:$C$1355, "Acquire", Transactions_History!$I$6:$I$1355, Portfolio_History!$F122, Transactions_History!$H$6:$H$1355, "&lt;="&amp;YEAR(Portfolio_History!Y$1))-
SUMIFS(Transactions_History!$G$6:$G$1355, Transactions_History!$C$6:$C$1355, "Redeem", Transactions_History!$I$6:$I$1355, Portfolio_History!$F122, Transactions_History!$H$6:$H$1355, "&lt;="&amp;YEAR(Portfolio_History!Y$1))</f>
        <v>0</v>
      </c>
    </row>
    <row r="123" spans="1:25" x14ac:dyDescent="0.35">
      <c r="A123" s="172" t="s">
        <v>34</v>
      </c>
      <c r="B123" s="172">
        <v>0.875</v>
      </c>
      <c r="C123" s="172">
        <v>2021</v>
      </c>
      <c r="D123" s="173">
        <v>44136</v>
      </c>
      <c r="E123" s="63">
        <v>2020</v>
      </c>
      <c r="F123" s="170" t="str">
        <f t="shared" si="2"/>
        <v>SI certificates_0.875_2021</v>
      </c>
      <c r="G123" s="4">
        <f>SUMIFS(Transactions_History!$G$6:$G$1355, Transactions_History!$C$6:$C$1355, "Acquire", Transactions_History!$I$6:$I$1355, Portfolio_History!$F123, Transactions_History!$H$6:$H$1355, "&lt;="&amp;YEAR(Portfolio_History!G$1))-
SUMIFS(Transactions_History!$G$6:$G$1355, Transactions_History!$C$6:$C$1355, "Redeem", Transactions_History!$I$6:$I$1355, Portfolio_History!$F123, Transactions_History!$H$6:$H$1355, "&lt;="&amp;YEAR(Portfolio_History!G$1))</f>
        <v>0</v>
      </c>
      <c r="H123" s="4">
        <f>SUMIFS(Transactions_History!$G$6:$G$1355, Transactions_History!$C$6:$C$1355, "Acquire", Transactions_History!$I$6:$I$1355, Portfolio_History!$F123, Transactions_History!$H$6:$H$1355, "&lt;="&amp;YEAR(Portfolio_History!H$1))-
SUMIFS(Transactions_History!$G$6:$G$1355, Transactions_History!$C$6:$C$1355, "Redeem", Transactions_History!$I$6:$I$1355, Portfolio_History!$F123, Transactions_History!$H$6:$H$1355, "&lt;="&amp;YEAR(Portfolio_History!H$1))</f>
        <v>0</v>
      </c>
      <c r="I123" s="4">
        <f>SUMIFS(Transactions_History!$G$6:$G$1355, Transactions_History!$C$6:$C$1355, "Acquire", Transactions_History!$I$6:$I$1355, Portfolio_History!$F123, Transactions_History!$H$6:$H$1355, "&lt;="&amp;YEAR(Portfolio_History!I$1))-
SUMIFS(Transactions_History!$G$6:$G$1355, Transactions_History!$C$6:$C$1355, "Redeem", Transactions_History!$I$6:$I$1355, Portfolio_History!$F123, Transactions_History!$H$6:$H$1355, "&lt;="&amp;YEAR(Portfolio_History!I$1))</f>
        <v>31519913</v>
      </c>
      <c r="J123" s="4">
        <f>SUMIFS(Transactions_History!$G$6:$G$1355, Transactions_History!$C$6:$C$1355, "Acquire", Transactions_History!$I$6:$I$1355, Portfolio_History!$F123, Transactions_History!$H$6:$H$1355, "&lt;="&amp;YEAR(Portfolio_History!J$1))-
SUMIFS(Transactions_History!$G$6:$G$1355, Transactions_History!$C$6:$C$1355, "Redeem", Transactions_History!$I$6:$I$1355, Portfolio_History!$F123, Transactions_History!$H$6:$H$1355, "&lt;="&amp;YEAR(Portfolio_History!J$1))</f>
        <v>0</v>
      </c>
      <c r="K123" s="4">
        <f>SUMIFS(Transactions_History!$G$6:$G$1355, Transactions_History!$C$6:$C$1355, "Acquire", Transactions_History!$I$6:$I$1355, Portfolio_History!$F123, Transactions_History!$H$6:$H$1355, "&lt;="&amp;YEAR(Portfolio_History!K$1))-
SUMIFS(Transactions_History!$G$6:$G$1355, Transactions_History!$C$6:$C$1355, "Redeem", Transactions_History!$I$6:$I$1355, Portfolio_History!$F123, Transactions_History!$H$6:$H$1355, "&lt;="&amp;YEAR(Portfolio_History!K$1))</f>
        <v>0</v>
      </c>
      <c r="L123" s="4">
        <f>SUMIFS(Transactions_History!$G$6:$G$1355, Transactions_History!$C$6:$C$1355, "Acquire", Transactions_History!$I$6:$I$1355, Portfolio_History!$F123, Transactions_History!$H$6:$H$1355, "&lt;="&amp;YEAR(Portfolio_History!L$1))-
SUMIFS(Transactions_History!$G$6:$G$1355, Transactions_History!$C$6:$C$1355, "Redeem", Transactions_History!$I$6:$I$1355, Portfolio_History!$F123, Transactions_History!$H$6:$H$1355, "&lt;="&amp;YEAR(Portfolio_History!L$1))</f>
        <v>0</v>
      </c>
      <c r="M123" s="4">
        <f>SUMIFS(Transactions_History!$G$6:$G$1355, Transactions_History!$C$6:$C$1355, "Acquire", Transactions_History!$I$6:$I$1355, Portfolio_History!$F123, Transactions_History!$H$6:$H$1355, "&lt;="&amp;YEAR(Portfolio_History!M$1))-
SUMIFS(Transactions_History!$G$6:$G$1355, Transactions_History!$C$6:$C$1355, "Redeem", Transactions_History!$I$6:$I$1355, Portfolio_History!$F123, Transactions_History!$H$6:$H$1355, "&lt;="&amp;YEAR(Portfolio_History!M$1))</f>
        <v>0</v>
      </c>
      <c r="N123" s="4">
        <f>SUMIFS(Transactions_History!$G$6:$G$1355, Transactions_History!$C$6:$C$1355, "Acquire", Transactions_History!$I$6:$I$1355, Portfolio_History!$F123, Transactions_History!$H$6:$H$1355, "&lt;="&amp;YEAR(Portfolio_History!N$1))-
SUMIFS(Transactions_History!$G$6:$G$1355, Transactions_History!$C$6:$C$1355, "Redeem", Transactions_History!$I$6:$I$1355, Portfolio_History!$F123, Transactions_History!$H$6:$H$1355, "&lt;="&amp;YEAR(Portfolio_History!N$1))</f>
        <v>0</v>
      </c>
      <c r="O123" s="4">
        <f>SUMIFS(Transactions_History!$G$6:$G$1355, Transactions_History!$C$6:$C$1355, "Acquire", Transactions_History!$I$6:$I$1355, Portfolio_History!$F123, Transactions_History!$H$6:$H$1355, "&lt;="&amp;YEAR(Portfolio_History!O$1))-
SUMIFS(Transactions_History!$G$6:$G$1355, Transactions_History!$C$6:$C$1355, "Redeem", Transactions_History!$I$6:$I$1355, Portfolio_History!$F123, Transactions_History!$H$6:$H$1355, "&lt;="&amp;YEAR(Portfolio_History!O$1))</f>
        <v>0</v>
      </c>
      <c r="P123" s="4">
        <f>SUMIFS(Transactions_History!$G$6:$G$1355, Transactions_History!$C$6:$C$1355, "Acquire", Transactions_History!$I$6:$I$1355, Portfolio_History!$F123, Transactions_History!$H$6:$H$1355, "&lt;="&amp;YEAR(Portfolio_History!P$1))-
SUMIFS(Transactions_History!$G$6:$G$1355, Transactions_History!$C$6:$C$1355, "Redeem", Transactions_History!$I$6:$I$1355, Portfolio_History!$F123, Transactions_History!$H$6:$H$1355, "&lt;="&amp;YEAR(Portfolio_History!P$1))</f>
        <v>0</v>
      </c>
      <c r="Q123" s="4">
        <f>SUMIFS(Transactions_History!$G$6:$G$1355, Transactions_History!$C$6:$C$1355, "Acquire", Transactions_History!$I$6:$I$1355, Portfolio_History!$F123, Transactions_History!$H$6:$H$1355, "&lt;="&amp;YEAR(Portfolio_History!Q$1))-
SUMIFS(Transactions_History!$G$6:$G$1355, Transactions_History!$C$6:$C$1355, "Redeem", Transactions_History!$I$6:$I$1355, Portfolio_History!$F123, Transactions_History!$H$6:$H$1355, "&lt;="&amp;YEAR(Portfolio_History!Q$1))</f>
        <v>0</v>
      </c>
      <c r="R123" s="4">
        <f>SUMIFS(Transactions_History!$G$6:$G$1355, Transactions_History!$C$6:$C$1355, "Acquire", Transactions_History!$I$6:$I$1355, Portfolio_History!$F123, Transactions_History!$H$6:$H$1355, "&lt;="&amp;YEAR(Portfolio_History!R$1))-
SUMIFS(Transactions_History!$G$6:$G$1355, Transactions_History!$C$6:$C$1355, "Redeem", Transactions_History!$I$6:$I$1355, Portfolio_History!$F123, Transactions_History!$H$6:$H$1355, "&lt;="&amp;YEAR(Portfolio_History!R$1))</f>
        <v>0</v>
      </c>
      <c r="S123" s="4">
        <f>SUMIFS(Transactions_History!$G$6:$G$1355, Transactions_History!$C$6:$C$1355, "Acquire", Transactions_History!$I$6:$I$1355, Portfolio_History!$F123, Transactions_History!$H$6:$H$1355, "&lt;="&amp;YEAR(Portfolio_History!S$1))-
SUMIFS(Transactions_History!$G$6:$G$1355, Transactions_History!$C$6:$C$1355, "Redeem", Transactions_History!$I$6:$I$1355, Portfolio_History!$F123, Transactions_History!$H$6:$H$1355, "&lt;="&amp;YEAR(Portfolio_History!S$1))</f>
        <v>0</v>
      </c>
      <c r="T123" s="4">
        <f>SUMIFS(Transactions_History!$G$6:$G$1355, Transactions_History!$C$6:$C$1355, "Acquire", Transactions_History!$I$6:$I$1355, Portfolio_History!$F123, Transactions_History!$H$6:$H$1355, "&lt;="&amp;YEAR(Portfolio_History!T$1))-
SUMIFS(Transactions_History!$G$6:$G$1355, Transactions_History!$C$6:$C$1355, "Redeem", Transactions_History!$I$6:$I$1355, Portfolio_History!$F123, Transactions_History!$H$6:$H$1355, "&lt;="&amp;YEAR(Portfolio_History!T$1))</f>
        <v>0</v>
      </c>
      <c r="U123" s="4">
        <f>SUMIFS(Transactions_History!$G$6:$G$1355, Transactions_History!$C$6:$C$1355, "Acquire", Transactions_History!$I$6:$I$1355, Portfolio_History!$F123, Transactions_History!$H$6:$H$1355, "&lt;="&amp;YEAR(Portfolio_History!U$1))-
SUMIFS(Transactions_History!$G$6:$G$1355, Transactions_History!$C$6:$C$1355, "Redeem", Transactions_History!$I$6:$I$1355, Portfolio_History!$F123, Transactions_History!$H$6:$H$1355, "&lt;="&amp;YEAR(Portfolio_History!U$1))</f>
        <v>0</v>
      </c>
      <c r="V123" s="4">
        <f>SUMIFS(Transactions_History!$G$6:$G$1355, Transactions_History!$C$6:$C$1355, "Acquire", Transactions_History!$I$6:$I$1355, Portfolio_History!$F123, Transactions_History!$H$6:$H$1355, "&lt;="&amp;YEAR(Portfolio_History!V$1))-
SUMIFS(Transactions_History!$G$6:$G$1355, Transactions_History!$C$6:$C$1355, "Redeem", Transactions_History!$I$6:$I$1355, Portfolio_History!$F123, Transactions_History!$H$6:$H$1355, "&lt;="&amp;YEAR(Portfolio_History!V$1))</f>
        <v>0</v>
      </c>
      <c r="W123" s="4">
        <f>SUMIFS(Transactions_History!$G$6:$G$1355, Transactions_History!$C$6:$C$1355, "Acquire", Transactions_History!$I$6:$I$1355, Portfolio_History!$F123, Transactions_History!$H$6:$H$1355, "&lt;="&amp;YEAR(Portfolio_History!W$1))-
SUMIFS(Transactions_History!$G$6:$G$1355, Transactions_History!$C$6:$C$1355, "Redeem", Transactions_History!$I$6:$I$1355, Portfolio_History!$F123, Transactions_History!$H$6:$H$1355, "&lt;="&amp;YEAR(Portfolio_History!W$1))</f>
        <v>0</v>
      </c>
      <c r="X123" s="4">
        <f>SUMIFS(Transactions_History!$G$6:$G$1355, Transactions_History!$C$6:$C$1355, "Acquire", Transactions_History!$I$6:$I$1355, Portfolio_History!$F123, Transactions_History!$H$6:$H$1355, "&lt;="&amp;YEAR(Portfolio_History!X$1))-
SUMIFS(Transactions_History!$G$6:$G$1355, Transactions_History!$C$6:$C$1355, "Redeem", Transactions_History!$I$6:$I$1355, Portfolio_History!$F123, Transactions_History!$H$6:$H$1355, "&lt;="&amp;YEAR(Portfolio_History!X$1))</f>
        <v>0</v>
      </c>
      <c r="Y123" s="4">
        <f>SUMIFS(Transactions_History!$G$6:$G$1355, Transactions_History!$C$6:$C$1355, "Acquire", Transactions_History!$I$6:$I$1355, Portfolio_History!$F123, Transactions_History!$H$6:$H$1355, "&lt;="&amp;YEAR(Portfolio_History!Y$1))-
SUMIFS(Transactions_History!$G$6:$G$1355, Transactions_History!$C$6:$C$1355, "Redeem", Transactions_History!$I$6:$I$1355, Portfolio_History!$F123, Transactions_History!$H$6:$H$1355, "&lt;="&amp;YEAR(Portfolio_History!Y$1))</f>
        <v>0</v>
      </c>
    </row>
    <row r="124" spans="1:25" x14ac:dyDescent="0.35">
      <c r="A124" s="172" t="s">
        <v>39</v>
      </c>
      <c r="B124" s="172">
        <v>5</v>
      </c>
      <c r="C124" s="172">
        <v>2021</v>
      </c>
      <c r="D124" s="173">
        <v>39234</v>
      </c>
      <c r="E124" s="63">
        <v>2020</v>
      </c>
      <c r="F124" s="170" t="str">
        <f t="shared" si="2"/>
        <v>SI bonds_5_2021</v>
      </c>
      <c r="G124" s="4">
        <f>SUMIFS(Transactions_History!$G$6:$G$1355, Transactions_History!$C$6:$C$1355, "Acquire", Transactions_History!$I$6:$I$1355, Portfolio_History!$F124, Transactions_History!$H$6:$H$1355, "&lt;="&amp;YEAR(Portfolio_History!G$1))-
SUMIFS(Transactions_History!$G$6:$G$1355, Transactions_History!$C$6:$C$1355, "Redeem", Transactions_History!$I$6:$I$1355, Portfolio_History!$F124, Transactions_History!$H$6:$H$1355, "&lt;="&amp;YEAR(Portfolio_History!G$1))</f>
        <v>-12930816</v>
      </c>
      <c r="H124" s="4">
        <f>SUMIFS(Transactions_History!$G$6:$G$1355, Transactions_History!$C$6:$C$1355, "Acquire", Transactions_History!$I$6:$I$1355, Portfolio_History!$F124, Transactions_History!$H$6:$H$1355, "&lt;="&amp;YEAR(Portfolio_History!H$1))-
SUMIFS(Transactions_History!$G$6:$G$1355, Transactions_History!$C$6:$C$1355, "Redeem", Transactions_History!$I$6:$I$1355, Portfolio_History!$F124, Transactions_History!$H$6:$H$1355, "&lt;="&amp;YEAR(Portfolio_History!H$1))</f>
        <v>-12930816</v>
      </c>
      <c r="I124" s="4">
        <f>SUMIFS(Transactions_History!$G$6:$G$1355, Transactions_History!$C$6:$C$1355, "Acquire", Transactions_History!$I$6:$I$1355, Portfolio_History!$F124, Transactions_History!$H$6:$H$1355, "&lt;="&amp;YEAR(Portfolio_History!I$1))-
SUMIFS(Transactions_History!$G$6:$G$1355, Transactions_History!$C$6:$C$1355, "Redeem", Transactions_History!$I$6:$I$1355, Portfolio_History!$F124, Transactions_History!$H$6:$H$1355, "&lt;="&amp;YEAR(Portfolio_History!I$1))</f>
        <v>-2920780</v>
      </c>
      <c r="J124" s="4">
        <f>SUMIFS(Transactions_History!$G$6:$G$1355, Transactions_History!$C$6:$C$1355, "Acquire", Transactions_History!$I$6:$I$1355, Portfolio_History!$F124, Transactions_History!$H$6:$H$1355, "&lt;="&amp;YEAR(Portfolio_History!J$1))-
SUMIFS(Transactions_History!$G$6:$G$1355, Transactions_History!$C$6:$C$1355, "Redeem", Transactions_History!$I$6:$I$1355, Portfolio_History!$F124, Transactions_History!$H$6:$H$1355, "&lt;="&amp;YEAR(Portfolio_History!J$1))</f>
        <v>-476584</v>
      </c>
      <c r="K124" s="4">
        <f>SUMIFS(Transactions_History!$G$6:$G$1355, Transactions_History!$C$6:$C$1355, "Acquire", Transactions_History!$I$6:$I$1355, Portfolio_History!$F124, Transactions_History!$H$6:$H$1355, "&lt;="&amp;YEAR(Portfolio_History!K$1))-
SUMIFS(Transactions_History!$G$6:$G$1355, Transactions_History!$C$6:$C$1355, "Redeem", Transactions_History!$I$6:$I$1355, Portfolio_History!$F124, Transactions_History!$H$6:$H$1355, "&lt;="&amp;YEAR(Portfolio_History!K$1))</f>
        <v>-476584</v>
      </c>
      <c r="L124" s="4">
        <f>SUMIFS(Transactions_History!$G$6:$G$1355, Transactions_History!$C$6:$C$1355, "Acquire", Transactions_History!$I$6:$I$1355, Portfolio_History!$F124, Transactions_History!$H$6:$H$1355, "&lt;="&amp;YEAR(Portfolio_History!L$1))-
SUMIFS(Transactions_History!$G$6:$G$1355, Transactions_History!$C$6:$C$1355, "Redeem", Transactions_History!$I$6:$I$1355, Portfolio_History!$F124, Transactions_History!$H$6:$H$1355, "&lt;="&amp;YEAR(Portfolio_History!L$1))</f>
        <v>-476584</v>
      </c>
      <c r="M124" s="4">
        <f>SUMIFS(Transactions_History!$G$6:$G$1355, Transactions_History!$C$6:$C$1355, "Acquire", Transactions_History!$I$6:$I$1355, Portfolio_History!$F124, Transactions_History!$H$6:$H$1355, "&lt;="&amp;YEAR(Portfolio_History!M$1))-
SUMIFS(Transactions_History!$G$6:$G$1355, Transactions_History!$C$6:$C$1355, "Redeem", Transactions_History!$I$6:$I$1355, Portfolio_History!$F124, Transactions_History!$H$6:$H$1355, "&lt;="&amp;YEAR(Portfolio_History!M$1))</f>
        <v>-476584</v>
      </c>
      <c r="N124" s="4">
        <f>SUMIFS(Transactions_History!$G$6:$G$1355, Transactions_History!$C$6:$C$1355, "Acquire", Transactions_History!$I$6:$I$1355, Portfolio_History!$F124, Transactions_History!$H$6:$H$1355, "&lt;="&amp;YEAR(Portfolio_History!N$1))-
SUMIFS(Transactions_History!$G$6:$G$1355, Transactions_History!$C$6:$C$1355, "Redeem", Transactions_History!$I$6:$I$1355, Portfolio_History!$F124, Transactions_History!$H$6:$H$1355, "&lt;="&amp;YEAR(Portfolio_History!N$1))</f>
        <v>-476584</v>
      </c>
      <c r="O124" s="4">
        <f>SUMIFS(Transactions_History!$G$6:$G$1355, Transactions_History!$C$6:$C$1355, "Acquire", Transactions_History!$I$6:$I$1355, Portfolio_History!$F124, Transactions_History!$H$6:$H$1355, "&lt;="&amp;YEAR(Portfolio_History!O$1))-
SUMIFS(Transactions_History!$G$6:$G$1355, Transactions_History!$C$6:$C$1355, "Redeem", Transactions_History!$I$6:$I$1355, Portfolio_History!$F124, Transactions_History!$H$6:$H$1355, "&lt;="&amp;YEAR(Portfolio_History!O$1))</f>
        <v>0</v>
      </c>
      <c r="P124" s="4">
        <f>SUMIFS(Transactions_History!$G$6:$G$1355, Transactions_History!$C$6:$C$1355, "Acquire", Transactions_History!$I$6:$I$1355, Portfolio_History!$F124, Transactions_History!$H$6:$H$1355, "&lt;="&amp;YEAR(Portfolio_History!P$1))-
SUMIFS(Transactions_History!$G$6:$G$1355, Transactions_History!$C$6:$C$1355, "Redeem", Transactions_History!$I$6:$I$1355, Portfolio_History!$F124, Transactions_History!$H$6:$H$1355, "&lt;="&amp;YEAR(Portfolio_History!P$1))</f>
        <v>0</v>
      </c>
      <c r="Q124" s="4">
        <f>SUMIFS(Transactions_History!$G$6:$G$1355, Transactions_History!$C$6:$C$1355, "Acquire", Transactions_History!$I$6:$I$1355, Portfolio_History!$F124, Transactions_History!$H$6:$H$1355, "&lt;="&amp;YEAR(Portfolio_History!Q$1))-
SUMIFS(Transactions_History!$G$6:$G$1355, Transactions_History!$C$6:$C$1355, "Redeem", Transactions_History!$I$6:$I$1355, Portfolio_History!$F124, Transactions_History!$H$6:$H$1355, "&lt;="&amp;YEAR(Portfolio_History!Q$1))</f>
        <v>0</v>
      </c>
      <c r="R124" s="4">
        <f>SUMIFS(Transactions_History!$G$6:$G$1355, Transactions_History!$C$6:$C$1355, "Acquire", Transactions_History!$I$6:$I$1355, Portfolio_History!$F124, Transactions_History!$H$6:$H$1355, "&lt;="&amp;YEAR(Portfolio_History!R$1))-
SUMIFS(Transactions_History!$G$6:$G$1355, Transactions_History!$C$6:$C$1355, "Redeem", Transactions_History!$I$6:$I$1355, Portfolio_History!$F124, Transactions_History!$H$6:$H$1355, "&lt;="&amp;YEAR(Portfolio_History!R$1))</f>
        <v>0</v>
      </c>
      <c r="S124" s="4">
        <f>SUMIFS(Transactions_History!$G$6:$G$1355, Transactions_History!$C$6:$C$1355, "Acquire", Transactions_History!$I$6:$I$1355, Portfolio_History!$F124, Transactions_History!$H$6:$H$1355, "&lt;="&amp;YEAR(Portfolio_History!S$1))-
SUMIFS(Transactions_History!$G$6:$G$1355, Transactions_History!$C$6:$C$1355, "Redeem", Transactions_History!$I$6:$I$1355, Portfolio_History!$F124, Transactions_History!$H$6:$H$1355, "&lt;="&amp;YEAR(Portfolio_History!S$1))</f>
        <v>0</v>
      </c>
      <c r="T124" s="4">
        <f>SUMIFS(Transactions_History!$G$6:$G$1355, Transactions_History!$C$6:$C$1355, "Acquire", Transactions_History!$I$6:$I$1355, Portfolio_History!$F124, Transactions_History!$H$6:$H$1355, "&lt;="&amp;YEAR(Portfolio_History!T$1))-
SUMIFS(Transactions_History!$G$6:$G$1355, Transactions_History!$C$6:$C$1355, "Redeem", Transactions_History!$I$6:$I$1355, Portfolio_History!$F124, Transactions_History!$H$6:$H$1355, "&lt;="&amp;YEAR(Portfolio_History!T$1))</f>
        <v>0</v>
      </c>
      <c r="U124" s="4">
        <f>SUMIFS(Transactions_History!$G$6:$G$1355, Transactions_History!$C$6:$C$1355, "Acquire", Transactions_History!$I$6:$I$1355, Portfolio_History!$F124, Transactions_History!$H$6:$H$1355, "&lt;="&amp;YEAR(Portfolio_History!U$1))-
SUMIFS(Transactions_History!$G$6:$G$1355, Transactions_History!$C$6:$C$1355, "Redeem", Transactions_History!$I$6:$I$1355, Portfolio_History!$F124, Transactions_History!$H$6:$H$1355, "&lt;="&amp;YEAR(Portfolio_History!U$1))</f>
        <v>0</v>
      </c>
      <c r="V124" s="4">
        <f>SUMIFS(Transactions_History!$G$6:$G$1355, Transactions_History!$C$6:$C$1355, "Acquire", Transactions_History!$I$6:$I$1355, Portfolio_History!$F124, Transactions_History!$H$6:$H$1355, "&lt;="&amp;YEAR(Portfolio_History!V$1))-
SUMIFS(Transactions_History!$G$6:$G$1355, Transactions_History!$C$6:$C$1355, "Redeem", Transactions_History!$I$6:$I$1355, Portfolio_History!$F124, Transactions_History!$H$6:$H$1355, "&lt;="&amp;YEAR(Portfolio_History!V$1))</f>
        <v>0</v>
      </c>
      <c r="W124" s="4">
        <f>SUMIFS(Transactions_History!$G$6:$G$1355, Transactions_History!$C$6:$C$1355, "Acquire", Transactions_History!$I$6:$I$1355, Portfolio_History!$F124, Transactions_History!$H$6:$H$1355, "&lt;="&amp;YEAR(Portfolio_History!W$1))-
SUMIFS(Transactions_History!$G$6:$G$1355, Transactions_History!$C$6:$C$1355, "Redeem", Transactions_History!$I$6:$I$1355, Portfolio_History!$F124, Transactions_History!$H$6:$H$1355, "&lt;="&amp;YEAR(Portfolio_History!W$1))</f>
        <v>0</v>
      </c>
      <c r="X124" s="4">
        <f>SUMIFS(Transactions_History!$G$6:$G$1355, Transactions_History!$C$6:$C$1355, "Acquire", Transactions_History!$I$6:$I$1355, Portfolio_History!$F124, Transactions_History!$H$6:$H$1355, "&lt;="&amp;YEAR(Portfolio_History!X$1))-
SUMIFS(Transactions_History!$G$6:$G$1355, Transactions_History!$C$6:$C$1355, "Redeem", Transactions_History!$I$6:$I$1355, Portfolio_History!$F124, Transactions_History!$H$6:$H$1355, "&lt;="&amp;YEAR(Portfolio_History!X$1))</f>
        <v>0</v>
      </c>
      <c r="Y124" s="4">
        <f>SUMIFS(Transactions_History!$G$6:$G$1355, Transactions_History!$C$6:$C$1355, "Acquire", Transactions_History!$I$6:$I$1355, Portfolio_History!$F124, Transactions_History!$H$6:$H$1355, "&lt;="&amp;YEAR(Portfolio_History!Y$1))-
SUMIFS(Transactions_History!$G$6:$G$1355, Transactions_History!$C$6:$C$1355, "Redeem", Transactions_History!$I$6:$I$1355, Portfolio_History!$F124, Transactions_History!$H$6:$H$1355, "&lt;="&amp;YEAR(Portfolio_History!Y$1))</f>
        <v>0</v>
      </c>
    </row>
    <row r="125" spans="1:25" x14ac:dyDescent="0.35">
      <c r="A125" s="172" t="s">
        <v>34</v>
      </c>
      <c r="B125" s="172">
        <v>0.875</v>
      </c>
      <c r="C125" s="172">
        <v>2021</v>
      </c>
      <c r="D125" s="173">
        <v>44166</v>
      </c>
      <c r="E125" s="63">
        <v>2020</v>
      </c>
      <c r="F125" s="170" t="str">
        <f t="shared" si="2"/>
        <v>SI certificates_0.875_2021</v>
      </c>
      <c r="G125" s="4">
        <f>SUMIFS(Transactions_History!$G$6:$G$1355, Transactions_History!$C$6:$C$1355, "Acquire", Transactions_History!$I$6:$I$1355, Portfolio_History!$F125, Transactions_History!$H$6:$H$1355, "&lt;="&amp;YEAR(Portfolio_History!G$1))-
SUMIFS(Transactions_History!$G$6:$G$1355, Transactions_History!$C$6:$C$1355, "Redeem", Transactions_History!$I$6:$I$1355, Portfolio_History!$F125, Transactions_History!$H$6:$H$1355, "&lt;="&amp;YEAR(Portfolio_History!G$1))</f>
        <v>0</v>
      </c>
      <c r="H125" s="4">
        <f>SUMIFS(Transactions_History!$G$6:$G$1355, Transactions_History!$C$6:$C$1355, "Acquire", Transactions_History!$I$6:$I$1355, Portfolio_History!$F125, Transactions_History!$H$6:$H$1355, "&lt;="&amp;YEAR(Portfolio_History!H$1))-
SUMIFS(Transactions_History!$G$6:$G$1355, Transactions_History!$C$6:$C$1355, "Redeem", Transactions_History!$I$6:$I$1355, Portfolio_History!$F125, Transactions_History!$H$6:$H$1355, "&lt;="&amp;YEAR(Portfolio_History!H$1))</f>
        <v>0</v>
      </c>
      <c r="I125" s="4">
        <f>SUMIFS(Transactions_History!$G$6:$G$1355, Transactions_History!$C$6:$C$1355, "Acquire", Transactions_History!$I$6:$I$1355, Portfolio_History!$F125, Transactions_History!$H$6:$H$1355, "&lt;="&amp;YEAR(Portfolio_History!I$1))-
SUMIFS(Transactions_History!$G$6:$G$1355, Transactions_History!$C$6:$C$1355, "Redeem", Transactions_History!$I$6:$I$1355, Portfolio_History!$F125, Transactions_History!$H$6:$H$1355, "&lt;="&amp;YEAR(Portfolio_History!I$1))</f>
        <v>31519913</v>
      </c>
      <c r="J125" s="4">
        <f>SUMIFS(Transactions_History!$G$6:$G$1355, Transactions_History!$C$6:$C$1355, "Acquire", Transactions_History!$I$6:$I$1355, Portfolio_History!$F125, Transactions_History!$H$6:$H$1355, "&lt;="&amp;YEAR(Portfolio_History!J$1))-
SUMIFS(Transactions_History!$G$6:$G$1355, Transactions_History!$C$6:$C$1355, "Redeem", Transactions_History!$I$6:$I$1355, Portfolio_History!$F125, Transactions_History!$H$6:$H$1355, "&lt;="&amp;YEAR(Portfolio_History!J$1))</f>
        <v>0</v>
      </c>
      <c r="K125" s="4">
        <f>SUMIFS(Transactions_History!$G$6:$G$1355, Transactions_History!$C$6:$C$1355, "Acquire", Transactions_History!$I$6:$I$1355, Portfolio_History!$F125, Transactions_History!$H$6:$H$1355, "&lt;="&amp;YEAR(Portfolio_History!K$1))-
SUMIFS(Transactions_History!$G$6:$G$1355, Transactions_History!$C$6:$C$1355, "Redeem", Transactions_History!$I$6:$I$1355, Portfolio_History!$F125, Transactions_History!$H$6:$H$1355, "&lt;="&amp;YEAR(Portfolio_History!K$1))</f>
        <v>0</v>
      </c>
      <c r="L125" s="4">
        <f>SUMIFS(Transactions_History!$G$6:$G$1355, Transactions_History!$C$6:$C$1355, "Acquire", Transactions_History!$I$6:$I$1355, Portfolio_History!$F125, Transactions_History!$H$6:$H$1355, "&lt;="&amp;YEAR(Portfolio_History!L$1))-
SUMIFS(Transactions_History!$G$6:$G$1355, Transactions_History!$C$6:$C$1355, "Redeem", Transactions_History!$I$6:$I$1355, Portfolio_History!$F125, Transactions_History!$H$6:$H$1355, "&lt;="&amp;YEAR(Portfolio_History!L$1))</f>
        <v>0</v>
      </c>
      <c r="M125" s="4">
        <f>SUMIFS(Transactions_History!$G$6:$G$1355, Transactions_History!$C$6:$C$1355, "Acquire", Transactions_History!$I$6:$I$1355, Portfolio_History!$F125, Transactions_History!$H$6:$H$1355, "&lt;="&amp;YEAR(Portfolio_History!M$1))-
SUMIFS(Transactions_History!$G$6:$G$1355, Transactions_History!$C$6:$C$1355, "Redeem", Transactions_History!$I$6:$I$1355, Portfolio_History!$F125, Transactions_History!$H$6:$H$1355, "&lt;="&amp;YEAR(Portfolio_History!M$1))</f>
        <v>0</v>
      </c>
      <c r="N125" s="4">
        <f>SUMIFS(Transactions_History!$G$6:$G$1355, Transactions_History!$C$6:$C$1355, "Acquire", Transactions_History!$I$6:$I$1355, Portfolio_History!$F125, Transactions_History!$H$6:$H$1355, "&lt;="&amp;YEAR(Portfolio_History!N$1))-
SUMIFS(Transactions_History!$G$6:$G$1355, Transactions_History!$C$6:$C$1355, "Redeem", Transactions_History!$I$6:$I$1355, Portfolio_History!$F125, Transactions_History!$H$6:$H$1355, "&lt;="&amp;YEAR(Portfolio_History!N$1))</f>
        <v>0</v>
      </c>
      <c r="O125" s="4">
        <f>SUMIFS(Transactions_History!$G$6:$G$1355, Transactions_History!$C$6:$C$1355, "Acquire", Transactions_History!$I$6:$I$1355, Portfolio_History!$F125, Transactions_History!$H$6:$H$1355, "&lt;="&amp;YEAR(Portfolio_History!O$1))-
SUMIFS(Transactions_History!$G$6:$G$1355, Transactions_History!$C$6:$C$1355, "Redeem", Transactions_History!$I$6:$I$1355, Portfolio_History!$F125, Transactions_History!$H$6:$H$1355, "&lt;="&amp;YEAR(Portfolio_History!O$1))</f>
        <v>0</v>
      </c>
      <c r="P125" s="4">
        <f>SUMIFS(Transactions_History!$G$6:$G$1355, Transactions_History!$C$6:$C$1355, "Acquire", Transactions_History!$I$6:$I$1355, Portfolio_History!$F125, Transactions_History!$H$6:$H$1355, "&lt;="&amp;YEAR(Portfolio_History!P$1))-
SUMIFS(Transactions_History!$G$6:$G$1355, Transactions_History!$C$6:$C$1355, "Redeem", Transactions_History!$I$6:$I$1355, Portfolio_History!$F125, Transactions_History!$H$6:$H$1355, "&lt;="&amp;YEAR(Portfolio_History!P$1))</f>
        <v>0</v>
      </c>
      <c r="Q125" s="4">
        <f>SUMIFS(Transactions_History!$G$6:$G$1355, Transactions_History!$C$6:$C$1355, "Acquire", Transactions_History!$I$6:$I$1355, Portfolio_History!$F125, Transactions_History!$H$6:$H$1355, "&lt;="&amp;YEAR(Portfolio_History!Q$1))-
SUMIFS(Transactions_History!$G$6:$G$1355, Transactions_History!$C$6:$C$1355, "Redeem", Transactions_History!$I$6:$I$1355, Portfolio_History!$F125, Transactions_History!$H$6:$H$1355, "&lt;="&amp;YEAR(Portfolio_History!Q$1))</f>
        <v>0</v>
      </c>
      <c r="R125" s="4">
        <f>SUMIFS(Transactions_History!$G$6:$G$1355, Transactions_History!$C$6:$C$1355, "Acquire", Transactions_History!$I$6:$I$1355, Portfolio_History!$F125, Transactions_History!$H$6:$H$1355, "&lt;="&amp;YEAR(Portfolio_History!R$1))-
SUMIFS(Transactions_History!$G$6:$G$1355, Transactions_History!$C$6:$C$1355, "Redeem", Transactions_History!$I$6:$I$1355, Portfolio_History!$F125, Transactions_History!$H$6:$H$1355, "&lt;="&amp;YEAR(Portfolio_History!R$1))</f>
        <v>0</v>
      </c>
      <c r="S125" s="4">
        <f>SUMIFS(Transactions_History!$G$6:$G$1355, Transactions_History!$C$6:$C$1355, "Acquire", Transactions_History!$I$6:$I$1355, Portfolio_History!$F125, Transactions_History!$H$6:$H$1355, "&lt;="&amp;YEAR(Portfolio_History!S$1))-
SUMIFS(Transactions_History!$G$6:$G$1355, Transactions_History!$C$6:$C$1355, "Redeem", Transactions_History!$I$6:$I$1355, Portfolio_History!$F125, Transactions_History!$H$6:$H$1355, "&lt;="&amp;YEAR(Portfolio_History!S$1))</f>
        <v>0</v>
      </c>
      <c r="T125" s="4">
        <f>SUMIFS(Transactions_History!$G$6:$G$1355, Transactions_History!$C$6:$C$1355, "Acquire", Transactions_History!$I$6:$I$1355, Portfolio_History!$F125, Transactions_History!$H$6:$H$1355, "&lt;="&amp;YEAR(Portfolio_History!T$1))-
SUMIFS(Transactions_History!$G$6:$G$1355, Transactions_History!$C$6:$C$1355, "Redeem", Transactions_History!$I$6:$I$1355, Portfolio_History!$F125, Transactions_History!$H$6:$H$1355, "&lt;="&amp;YEAR(Portfolio_History!T$1))</f>
        <v>0</v>
      </c>
      <c r="U125" s="4">
        <f>SUMIFS(Transactions_History!$G$6:$G$1355, Transactions_History!$C$6:$C$1355, "Acquire", Transactions_History!$I$6:$I$1355, Portfolio_History!$F125, Transactions_History!$H$6:$H$1355, "&lt;="&amp;YEAR(Portfolio_History!U$1))-
SUMIFS(Transactions_History!$G$6:$G$1355, Transactions_History!$C$6:$C$1355, "Redeem", Transactions_History!$I$6:$I$1355, Portfolio_History!$F125, Transactions_History!$H$6:$H$1355, "&lt;="&amp;YEAR(Portfolio_History!U$1))</f>
        <v>0</v>
      </c>
      <c r="V125" s="4">
        <f>SUMIFS(Transactions_History!$G$6:$G$1355, Transactions_History!$C$6:$C$1355, "Acquire", Transactions_History!$I$6:$I$1355, Portfolio_History!$F125, Transactions_History!$H$6:$H$1355, "&lt;="&amp;YEAR(Portfolio_History!V$1))-
SUMIFS(Transactions_History!$G$6:$G$1355, Transactions_History!$C$6:$C$1355, "Redeem", Transactions_History!$I$6:$I$1355, Portfolio_History!$F125, Transactions_History!$H$6:$H$1355, "&lt;="&amp;YEAR(Portfolio_History!V$1))</f>
        <v>0</v>
      </c>
      <c r="W125" s="4">
        <f>SUMIFS(Transactions_History!$G$6:$G$1355, Transactions_History!$C$6:$C$1355, "Acquire", Transactions_History!$I$6:$I$1355, Portfolio_History!$F125, Transactions_History!$H$6:$H$1355, "&lt;="&amp;YEAR(Portfolio_History!W$1))-
SUMIFS(Transactions_History!$G$6:$G$1355, Transactions_History!$C$6:$C$1355, "Redeem", Transactions_History!$I$6:$I$1355, Portfolio_History!$F125, Transactions_History!$H$6:$H$1355, "&lt;="&amp;YEAR(Portfolio_History!W$1))</f>
        <v>0</v>
      </c>
      <c r="X125" s="4">
        <f>SUMIFS(Transactions_History!$G$6:$G$1355, Transactions_History!$C$6:$C$1355, "Acquire", Transactions_History!$I$6:$I$1355, Portfolio_History!$F125, Transactions_History!$H$6:$H$1355, "&lt;="&amp;YEAR(Portfolio_History!X$1))-
SUMIFS(Transactions_History!$G$6:$G$1355, Transactions_History!$C$6:$C$1355, "Redeem", Transactions_History!$I$6:$I$1355, Portfolio_History!$F125, Transactions_History!$H$6:$H$1355, "&lt;="&amp;YEAR(Portfolio_History!X$1))</f>
        <v>0</v>
      </c>
      <c r="Y125" s="4">
        <f>SUMIFS(Transactions_History!$G$6:$G$1355, Transactions_History!$C$6:$C$1355, "Acquire", Transactions_History!$I$6:$I$1355, Portfolio_History!$F125, Transactions_History!$H$6:$H$1355, "&lt;="&amp;YEAR(Portfolio_History!Y$1))-
SUMIFS(Transactions_History!$G$6:$G$1355, Transactions_History!$C$6:$C$1355, "Redeem", Transactions_History!$I$6:$I$1355, Portfolio_History!$F125, Transactions_History!$H$6:$H$1355, "&lt;="&amp;YEAR(Portfolio_History!Y$1))</f>
        <v>0</v>
      </c>
    </row>
    <row r="126" spans="1:25" x14ac:dyDescent="0.35">
      <c r="A126" s="172" t="s">
        <v>34</v>
      </c>
      <c r="B126" s="172">
        <v>2.75</v>
      </c>
      <c r="C126" s="172">
        <v>2019</v>
      </c>
      <c r="D126" s="173">
        <v>43466</v>
      </c>
      <c r="E126" s="63">
        <v>2019</v>
      </c>
      <c r="F126" s="170" t="str">
        <f t="shared" si="2"/>
        <v>SI certificates_2.75_2019</v>
      </c>
      <c r="G126" s="4">
        <f>SUMIFS(Transactions_History!$G$6:$G$1355, Transactions_History!$C$6:$C$1355, "Acquire", Transactions_History!$I$6:$I$1355, Portfolio_History!$F126, Transactions_History!$H$6:$H$1355, "&lt;="&amp;YEAR(Portfolio_History!G$1))-
SUMIFS(Transactions_History!$G$6:$G$1355, Transactions_History!$C$6:$C$1355, "Redeem", Transactions_History!$I$6:$I$1355, Portfolio_History!$F126, Transactions_History!$H$6:$H$1355, "&lt;="&amp;YEAR(Portfolio_History!G$1))</f>
        <v>0</v>
      </c>
      <c r="H126" s="4">
        <f>SUMIFS(Transactions_History!$G$6:$G$1355, Transactions_History!$C$6:$C$1355, "Acquire", Transactions_History!$I$6:$I$1355, Portfolio_History!$F126, Transactions_History!$H$6:$H$1355, "&lt;="&amp;YEAR(Portfolio_History!H$1))-
SUMIFS(Transactions_History!$G$6:$G$1355, Transactions_History!$C$6:$C$1355, "Redeem", Transactions_History!$I$6:$I$1355, Portfolio_History!$F126, Transactions_History!$H$6:$H$1355, "&lt;="&amp;YEAR(Portfolio_History!H$1))</f>
        <v>0</v>
      </c>
      <c r="I126" s="4">
        <f>SUMIFS(Transactions_History!$G$6:$G$1355, Transactions_History!$C$6:$C$1355, "Acquire", Transactions_History!$I$6:$I$1355, Portfolio_History!$F126, Transactions_History!$H$6:$H$1355, "&lt;="&amp;YEAR(Portfolio_History!I$1))-
SUMIFS(Transactions_History!$G$6:$G$1355, Transactions_History!$C$6:$C$1355, "Redeem", Transactions_History!$I$6:$I$1355, Portfolio_History!$F126, Transactions_History!$H$6:$H$1355, "&lt;="&amp;YEAR(Portfolio_History!I$1))</f>
        <v>0</v>
      </c>
      <c r="J126" s="4">
        <f>SUMIFS(Transactions_History!$G$6:$G$1355, Transactions_History!$C$6:$C$1355, "Acquire", Transactions_History!$I$6:$I$1355, Portfolio_History!$F126, Transactions_History!$H$6:$H$1355, "&lt;="&amp;YEAR(Portfolio_History!J$1))-
SUMIFS(Transactions_History!$G$6:$G$1355, Transactions_History!$C$6:$C$1355, "Redeem", Transactions_History!$I$6:$I$1355, Portfolio_History!$F126, Transactions_History!$H$6:$H$1355, "&lt;="&amp;YEAR(Portfolio_History!J$1))</f>
        <v>0</v>
      </c>
      <c r="K126" s="4">
        <f>SUMIFS(Transactions_History!$G$6:$G$1355, Transactions_History!$C$6:$C$1355, "Acquire", Transactions_History!$I$6:$I$1355, Portfolio_History!$F126, Transactions_History!$H$6:$H$1355, "&lt;="&amp;YEAR(Portfolio_History!K$1))-
SUMIFS(Transactions_History!$G$6:$G$1355, Transactions_History!$C$6:$C$1355, "Redeem", Transactions_History!$I$6:$I$1355, Portfolio_History!$F126, Transactions_History!$H$6:$H$1355, "&lt;="&amp;YEAR(Portfolio_History!K$1))</f>
        <v>0</v>
      </c>
      <c r="L126" s="4">
        <f>SUMIFS(Transactions_History!$G$6:$G$1355, Transactions_History!$C$6:$C$1355, "Acquire", Transactions_History!$I$6:$I$1355, Portfolio_History!$F126, Transactions_History!$H$6:$H$1355, "&lt;="&amp;YEAR(Portfolio_History!L$1))-
SUMIFS(Transactions_History!$G$6:$G$1355, Transactions_History!$C$6:$C$1355, "Redeem", Transactions_History!$I$6:$I$1355, Portfolio_History!$F126, Transactions_History!$H$6:$H$1355, "&lt;="&amp;YEAR(Portfolio_History!L$1))</f>
        <v>0</v>
      </c>
      <c r="M126" s="4">
        <f>SUMIFS(Transactions_History!$G$6:$G$1355, Transactions_History!$C$6:$C$1355, "Acquire", Transactions_History!$I$6:$I$1355, Portfolio_History!$F126, Transactions_History!$H$6:$H$1355, "&lt;="&amp;YEAR(Portfolio_History!M$1))-
SUMIFS(Transactions_History!$G$6:$G$1355, Transactions_History!$C$6:$C$1355, "Redeem", Transactions_History!$I$6:$I$1355, Portfolio_History!$F126, Transactions_History!$H$6:$H$1355, "&lt;="&amp;YEAR(Portfolio_History!M$1))</f>
        <v>0</v>
      </c>
      <c r="N126" s="4">
        <f>SUMIFS(Transactions_History!$G$6:$G$1355, Transactions_History!$C$6:$C$1355, "Acquire", Transactions_History!$I$6:$I$1355, Portfolio_History!$F126, Transactions_History!$H$6:$H$1355, "&lt;="&amp;YEAR(Portfolio_History!N$1))-
SUMIFS(Transactions_History!$G$6:$G$1355, Transactions_History!$C$6:$C$1355, "Redeem", Transactions_History!$I$6:$I$1355, Portfolio_History!$F126, Transactions_History!$H$6:$H$1355, "&lt;="&amp;YEAR(Portfolio_History!N$1))</f>
        <v>0</v>
      </c>
      <c r="O126" s="4">
        <f>SUMIFS(Transactions_History!$G$6:$G$1355, Transactions_History!$C$6:$C$1355, "Acquire", Transactions_History!$I$6:$I$1355, Portfolio_History!$F126, Transactions_History!$H$6:$H$1355, "&lt;="&amp;YEAR(Portfolio_History!O$1))-
SUMIFS(Transactions_History!$G$6:$G$1355, Transactions_History!$C$6:$C$1355, "Redeem", Transactions_History!$I$6:$I$1355, Portfolio_History!$F126, Transactions_History!$H$6:$H$1355, "&lt;="&amp;YEAR(Portfolio_History!O$1))</f>
        <v>0</v>
      </c>
      <c r="P126" s="4">
        <f>SUMIFS(Transactions_History!$G$6:$G$1355, Transactions_History!$C$6:$C$1355, "Acquire", Transactions_History!$I$6:$I$1355, Portfolio_History!$F126, Transactions_History!$H$6:$H$1355, "&lt;="&amp;YEAR(Portfolio_History!P$1))-
SUMIFS(Transactions_History!$G$6:$G$1355, Transactions_History!$C$6:$C$1355, "Redeem", Transactions_History!$I$6:$I$1355, Portfolio_History!$F126, Transactions_History!$H$6:$H$1355, "&lt;="&amp;YEAR(Portfolio_History!P$1))</f>
        <v>0</v>
      </c>
      <c r="Q126" s="4">
        <f>SUMIFS(Transactions_History!$G$6:$G$1355, Transactions_History!$C$6:$C$1355, "Acquire", Transactions_History!$I$6:$I$1355, Portfolio_History!$F126, Transactions_History!$H$6:$H$1355, "&lt;="&amp;YEAR(Portfolio_History!Q$1))-
SUMIFS(Transactions_History!$G$6:$G$1355, Transactions_History!$C$6:$C$1355, "Redeem", Transactions_History!$I$6:$I$1355, Portfolio_History!$F126, Transactions_History!$H$6:$H$1355, "&lt;="&amp;YEAR(Portfolio_History!Q$1))</f>
        <v>0</v>
      </c>
      <c r="R126" s="4">
        <f>SUMIFS(Transactions_History!$G$6:$G$1355, Transactions_History!$C$6:$C$1355, "Acquire", Transactions_History!$I$6:$I$1355, Portfolio_History!$F126, Transactions_History!$H$6:$H$1355, "&lt;="&amp;YEAR(Portfolio_History!R$1))-
SUMIFS(Transactions_History!$G$6:$G$1355, Transactions_History!$C$6:$C$1355, "Redeem", Transactions_History!$I$6:$I$1355, Portfolio_History!$F126, Transactions_History!$H$6:$H$1355, "&lt;="&amp;YEAR(Portfolio_History!R$1))</f>
        <v>0</v>
      </c>
      <c r="S126" s="4">
        <f>SUMIFS(Transactions_History!$G$6:$G$1355, Transactions_History!$C$6:$C$1355, "Acquire", Transactions_History!$I$6:$I$1355, Portfolio_History!$F126, Transactions_History!$H$6:$H$1355, "&lt;="&amp;YEAR(Portfolio_History!S$1))-
SUMIFS(Transactions_History!$G$6:$G$1355, Transactions_History!$C$6:$C$1355, "Redeem", Transactions_History!$I$6:$I$1355, Portfolio_History!$F126, Transactions_History!$H$6:$H$1355, "&lt;="&amp;YEAR(Portfolio_History!S$1))</f>
        <v>0</v>
      </c>
      <c r="T126" s="4">
        <f>SUMIFS(Transactions_History!$G$6:$G$1355, Transactions_History!$C$6:$C$1355, "Acquire", Transactions_History!$I$6:$I$1355, Portfolio_History!$F126, Transactions_History!$H$6:$H$1355, "&lt;="&amp;YEAR(Portfolio_History!T$1))-
SUMIFS(Transactions_History!$G$6:$G$1355, Transactions_History!$C$6:$C$1355, "Redeem", Transactions_History!$I$6:$I$1355, Portfolio_History!$F126, Transactions_History!$H$6:$H$1355, "&lt;="&amp;YEAR(Portfolio_History!T$1))</f>
        <v>0</v>
      </c>
      <c r="U126" s="4">
        <f>SUMIFS(Transactions_History!$G$6:$G$1355, Transactions_History!$C$6:$C$1355, "Acquire", Transactions_History!$I$6:$I$1355, Portfolio_History!$F126, Transactions_History!$H$6:$H$1355, "&lt;="&amp;YEAR(Portfolio_History!U$1))-
SUMIFS(Transactions_History!$G$6:$G$1355, Transactions_History!$C$6:$C$1355, "Redeem", Transactions_History!$I$6:$I$1355, Portfolio_History!$F126, Transactions_History!$H$6:$H$1355, "&lt;="&amp;YEAR(Portfolio_History!U$1))</f>
        <v>0</v>
      </c>
      <c r="V126" s="4">
        <f>SUMIFS(Transactions_History!$G$6:$G$1355, Transactions_History!$C$6:$C$1355, "Acquire", Transactions_History!$I$6:$I$1355, Portfolio_History!$F126, Transactions_History!$H$6:$H$1355, "&lt;="&amp;YEAR(Portfolio_History!V$1))-
SUMIFS(Transactions_History!$G$6:$G$1355, Transactions_History!$C$6:$C$1355, "Redeem", Transactions_History!$I$6:$I$1355, Portfolio_History!$F126, Transactions_History!$H$6:$H$1355, "&lt;="&amp;YEAR(Portfolio_History!V$1))</f>
        <v>0</v>
      </c>
      <c r="W126" s="4">
        <f>SUMIFS(Transactions_History!$G$6:$G$1355, Transactions_History!$C$6:$C$1355, "Acquire", Transactions_History!$I$6:$I$1355, Portfolio_History!$F126, Transactions_History!$H$6:$H$1355, "&lt;="&amp;YEAR(Portfolio_History!W$1))-
SUMIFS(Transactions_History!$G$6:$G$1355, Transactions_History!$C$6:$C$1355, "Redeem", Transactions_History!$I$6:$I$1355, Portfolio_History!$F126, Transactions_History!$H$6:$H$1355, "&lt;="&amp;YEAR(Portfolio_History!W$1))</f>
        <v>0</v>
      </c>
      <c r="X126" s="4">
        <f>SUMIFS(Transactions_History!$G$6:$G$1355, Transactions_History!$C$6:$C$1355, "Acquire", Transactions_History!$I$6:$I$1355, Portfolio_History!$F126, Transactions_History!$H$6:$H$1355, "&lt;="&amp;YEAR(Portfolio_History!X$1))-
SUMIFS(Transactions_History!$G$6:$G$1355, Transactions_History!$C$6:$C$1355, "Redeem", Transactions_History!$I$6:$I$1355, Portfolio_History!$F126, Transactions_History!$H$6:$H$1355, "&lt;="&amp;YEAR(Portfolio_History!X$1))</f>
        <v>0</v>
      </c>
      <c r="Y126" s="4">
        <f>SUMIFS(Transactions_History!$G$6:$G$1355, Transactions_History!$C$6:$C$1355, "Acquire", Transactions_History!$I$6:$I$1355, Portfolio_History!$F126, Transactions_History!$H$6:$H$1355, "&lt;="&amp;YEAR(Portfolio_History!Y$1))-
SUMIFS(Transactions_History!$G$6:$G$1355, Transactions_History!$C$6:$C$1355, "Redeem", Transactions_History!$I$6:$I$1355, Portfolio_History!$F126, Transactions_History!$H$6:$H$1355, "&lt;="&amp;YEAR(Portfolio_History!Y$1))</f>
        <v>0</v>
      </c>
    </row>
    <row r="127" spans="1:25" x14ac:dyDescent="0.35">
      <c r="A127" s="172" t="s">
        <v>34</v>
      </c>
      <c r="B127" s="172">
        <v>3</v>
      </c>
      <c r="C127" s="172">
        <v>2019</v>
      </c>
      <c r="D127" s="173">
        <v>43435</v>
      </c>
      <c r="E127" s="63">
        <v>2019</v>
      </c>
      <c r="F127" s="170" t="str">
        <f t="shared" si="2"/>
        <v>SI certificates_3_2019</v>
      </c>
      <c r="G127" s="4">
        <f>SUMIFS(Transactions_History!$G$6:$G$1355, Transactions_History!$C$6:$C$1355, "Acquire", Transactions_History!$I$6:$I$1355, Portfolio_History!$F127, Transactions_History!$H$6:$H$1355, "&lt;="&amp;YEAR(Portfolio_History!G$1))-
SUMIFS(Transactions_History!$G$6:$G$1355, Transactions_History!$C$6:$C$1355, "Redeem", Transactions_History!$I$6:$I$1355, Portfolio_History!$F127, Transactions_History!$H$6:$H$1355, "&lt;="&amp;YEAR(Portfolio_History!G$1))</f>
        <v>0</v>
      </c>
      <c r="H127" s="4">
        <f>SUMIFS(Transactions_History!$G$6:$G$1355, Transactions_History!$C$6:$C$1355, "Acquire", Transactions_History!$I$6:$I$1355, Portfolio_History!$F127, Transactions_History!$H$6:$H$1355, "&lt;="&amp;YEAR(Portfolio_History!H$1))-
SUMIFS(Transactions_History!$G$6:$G$1355, Transactions_History!$C$6:$C$1355, "Redeem", Transactions_History!$I$6:$I$1355, Portfolio_History!$F127, Transactions_History!$H$6:$H$1355, "&lt;="&amp;YEAR(Portfolio_History!H$1))</f>
        <v>0</v>
      </c>
      <c r="I127" s="4">
        <f>SUMIFS(Transactions_History!$G$6:$G$1355, Transactions_History!$C$6:$C$1355, "Acquire", Transactions_History!$I$6:$I$1355, Portfolio_History!$F127, Transactions_History!$H$6:$H$1355, "&lt;="&amp;YEAR(Portfolio_History!I$1))-
SUMIFS(Transactions_History!$G$6:$G$1355, Transactions_History!$C$6:$C$1355, "Redeem", Transactions_History!$I$6:$I$1355, Portfolio_History!$F127, Transactions_History!$H$6:$H$1355, "&lt;="&amp;YEAR(Portfolio_History!I$1))</f>
        <v>0</v>
      </c>
      <c r="J127" s="4">
        <f>SUMIFS(Transactions_History!$G$6:$G$1355, Transactions_History!$C$6:$C$1355, "Acquire", Transactions_History!$I$6:$I$1355, Portfolio_History!$F127, Transactions_History!$H$6:$H$1355, "&lt;="&amp;YEAR(Portfolio_History!J$1))-
SUMIFS(Transactions_History!$G$6:$G$1355, Transactions_History!$C$6:$C$1355, "Redeem", Transactions_History!$I$6:$I$1355, Portfolio_History!$F127, Transactions_History!$H$6:$H$1355, "&lt;="&amp;YEAR(Portfolio_History!J$1))</f>
        <v>0</v>
      </c>
      <c r="K127" s="4">
        <f>SUMIFS(Transactions_History!$G$6:$G$1355, Transactions_History!$C$6:$C$1355, "Acquire", Transactions_History!$I$6:$I$1355, Portfolio_History!$F127, Transactions_History!$H$6:$H$1355, "&lt;="&amp;YEAR(Portfolio_History!K$1))-
SUMIFS(Transactions_History!$G$6:$G$1355, Transactions_History!$C$6:$C$1355, "Redeem", Transactions_History!$I$6:$I$1355, Portfolio_History!$F127, Transactions_History!$H$6:$H$1355, "&lt;="&amp;YEAR(Portfolio_History!K$1))</f>
        <v>62638453</v>
      </c>
      <c r="L127" s="4">
        <f>SUMIFS(Transactions_History!$G$6:$G$1355, Transactions_History!$C$6:$C$1355, "Acquire", Transactions_History!$I$6:$I$1355, Portfolio_History!$F127, Transactions_History!$H$6:$H$1355, "&lt;="&amp;YEAR(Portfolio_History!L$1))-
SUMIFS(Transactions_History!$G$6:$G$1355, Transactions_History!$C$6:$C$1355, "Redeem", Transactions_History!$I$6:$I$1355, Portfolio_History!$F127, Transactions_History!$H$6:$H$1355, "&lt;="&amp;YEAR(Portfolio_History!L$1))</f>
        <v>0</v>
      </c>
      <c r="M127" s="4">
        <f>SUMIFS(Transactions_History!$G$6:$G$1355, Transactions_History!$C$6:$C$1355, "Acquire", Transactions_History!$I$6:$I$1355, Portfolio_History!$F127, Transactions_History!$H$6:$H$1355, "&lt;="&amp;YEAR(Portfolio_History!M$1))-
SUMIFS(Transactions_History!$G$6:$G$1355, Transactions_History!$C$6:$C$1355, "Redeem", Transactions_History!$I$6:$I$1355, Portfolio_History!$F127, Transactions_History!$H$6:$H$1355, "&lt;="&amp;YEAR(Portfolio_History!M$1))</f>
        <v>0</v>
      </c>
      <c r="N127" s="4">
        <f>SUMIFS(Transactions_History!$G$6:$G$1355, Transactions_History!$C$6:$C$1355, "Acquire", Transactions_History!$I$6:$I$1355, Portfolio_History!$F127, Transactions_History!$H$6:$H$1355, "&lt;="&amp;YEAR(Portfolio_History!N$1))-
SUMIFS(Transactions_History!$G$6:$G$1355, Transactions_History!$C$6:$C$1355, "Redeem", Transactions_History!$I$6:$I$1355, Portfolio_History!$F127, Transactions_History!$H$6:$H$1355, "&lt;="&amp;YEAR(Portfolio_History!N$1))</f>
        <v>0</v>
      </c>
      <c r="O127" s="4">
        <f>SUMIFS(Transactions_History!$G$6:$G$1355, Transactions_History!$C$6:$C$1355, "Acquire", Transactions_History!$I$6:$I$1355, Portfolio_History!$F127, Transactions_History!$H$6:$H$1355, "&lt;="&amp;YEAR(Portfolio_History!O$1))-
SUMIFS(Transactions_History!$G$6:$G$1355, Transactions_History!$C$6:$C$1355, "Redeem", Transactions_History!$I$6:$I$1355, Portfolio_History!$F127, Transactions_History!$H$6:$H$1355, "&lt;="&amp;YEAR(Portfolio_History!O$1))</f>
        <v>0</v>
      </c>
      <c r="P127" s="4">
        <f>SUMIFS(Transactions_History!$G$6:$G$1355, Transactions_History!$C$6:$C$1355, "Acquire", Transactions_History!$I$6:$I$1355, Portfolio_History!$F127, Transactions_History!$H$6:$H$1355, "&lt;="&amp;YEAR(Portfolio_History!P$1))-
SUMIFS(Transactions_History!$G$6:$G$1355, Transactions_History!$C$6:$C$1355, "Redeem", Transactions_History!$I$6:$I$1355, Portfolio_History!$F127, Transactions_History!$H$6:$H$1355, "&lt;="&amp;YEAR(Portfolio_History!P$1))</f>
        <v>0</v>
      </c>
      <c r="Q127" s="4">
        <f>SUMIFS(Transactions_History!$G$6:$G$1355, Transactions_History!$C$6:$C$1355, "Acquire", Transactions_History!$I$6:$I$1355, Portfolio_History!$F127, Transactions_History!$H$6:$H$1355, "&lt;="&amp;YEAR(Portfolio_History!Q$1))-
SUMIFS(Transactions_History!$G$6:$G$1355, Transactions_History!$C$6:$C$1355, "Redeem", Transactions_History!$I$6:$I$1355, Portfolio_History!$F127, Transactions_History!$H$6:$H$1355, "&lt;="&amp;YEAR(Portfolio_History!Q$1))</f>
        <v>0</v>
      </c>
      <c r="R127" s="4">
        <f>SUMIFS(Transactions_History!$G$6:$G$1355, Transactions_History!$C$6:$C$1355, "Acquire", Transactions_History!$I$6:$I$1355, Portfolio_History!$F127, Transactions_History!$H$6:$H$1355, "&lt;="&amp;YEAR(Portfolio_History!R$1))-
SUMIFS(Transactions_History!$G$6:$G$1355, Transactions_History!$C$6:$C$1355, "Redeem", Transactions_History!$I$6:$I$1355, Portfolio_History!$F127, Transactions_History!$H$6:$H$1355, "&lt;="&amp;YEAR(Portfolio_History!R$1))</f>
        <v>0</v>
      </c>
      <c r="S127" s="4">
        <f>SUMIFS(Transactions_History!$G$6:$G$1355, Transactions_History!$C$6:$C$1355, "Acquire", Transactions_History!$I$6:$I$1355, Portfolio_History!$F127, Transactions_History!$H$6:$H$1355, "&lt;="&amp;YEAR(Portfolio_History!S$1))-
SUMIFS(Transactions_History!$G$6:$G$1355, Transactions_History!$C$6:$C$1355, "Redeem", Transactions_History!$I$6:$I$1355, Portfolio_History!$F127, Transactions_History!$H$6:$H$1355, "&lt;="&amp;YEAR(Portfolio_History!S$1))</f>
        <v>0</v>
      </c>
      <c r="T127" s="4">
        <f>SUMIFS(Transactions_History!$G$6:$G$1355, Transactions_History!$C$6:$C$1355, "Acquire", Transactions_History!$I$6:$I$1355, Portfolio_History!$F127, Transactions_History!$H$6:$H$1355, "&lt;="&amp;YEAR(Portfolio_History!T$1))-
SUMIFS(Transactions_History!$G$6:$G$1355, Transactions_History!$C$6:$C$1355, "Redeem", Transactions_History!$I$6:$I$1355, Portfolio_History!$F127, Transactions_History!$H$6:$H$1355, "&lt;="&amp;YEAR(Portfolio_History!T$1))</f>
        <v>0</v>
      </c>
      <c r="U127" s="4">
        <f>SUMIFS(Transactions_History!$G$6:$G$1355, Transactions_History!$C$6:$C$1355, "Acquire", Transactions_History!$I$6:$I$1355, Portfolio_History!$F127, Transactions_History!$H$6:$H$1355, "&lt;="&amp;YEAR(Portfolio_History!U$1))-
SUMIFS(Transactions_History!$G$6:$G$1355, Transactions_History!$C$6:$C$1355, "Redeem", Transactions_History!$I$6:$I$1355, Portfolio_History!$F127, Transactions_History!$H$6:$H$1355, "&lt;="&amp;YEAR(Portfolio_History!U$1))</f>
        <v>0</v>
      </c>
      <c r="V127" s="4">
        <f>SUMIFS(Transactions_History!$G$6:$G$1355, Transactions_History!$C$6:$C$1355, "Acquire", Transactions_History!$I$6:$I$1355, Portfolio_History!$F127, Transactions_History!$H$6:$H$1355, "&lt;="&amp;YEAR(Portfolio_History!V$1))-
SUMIFS(Transactions_History!$G$6:$G$1355, Transactions_History!$C$6:$C$1355, "Redeem", Transactions_History!$I$6:$I$1355, Portfolio_History!$F127, Transactions_History!$H$6:$H$1355, "&lt;="&amp;YEAR(Portfolio_History!V$1))</f>
        <v>0</v>
      </c>
      <c r="W127" s="4">
        <f>SUMIFS(Transactions_History!$G$6:$G$1355, Transactions_History!$C$6:$C$1355, "Acquire", Transactions_History!$I$6:$I$1355, Portfolio_History!$F127, Transactions_History!$H$6:$H$1355, "&lt;="&amp;YEAR(Portfolio_History!W$1))-
SUMIFS(Transactions_History!$G$6:$G$1355, Transactions_History!$C$6:$C$1355, "Redeem", Transactions_History!$I$6:$I$1355, Portfolio_History!$F127, Transactions_History!$H$6:$H$1355, "&lt;="&amp;YEAR(Portfolio_History!W$1))</f>
        <v>0</v>
      </c>
      <c r="X127" s="4">
        <f>SUMIFS(Transactions_History!$G$6:$G$1355, Transactions_History!$C$6:$C$1355, "Acquire", Transactions_History!$I$6:$I$1355, Portfolio_History!$F127, Transactions_History!$H$6:$H$1355, "&lt;="&amp;YEAR(Portfolio_History!X$1))-
SUMIFS(Transactions_History!$G$6:$G$1355, Transactions_History!$C$6:$C$1355, "Redeem", Transactions_History!$I$6:$I$1355, Portfolio_History!$F127, Transactions_History!$H$6:$H$1355, "&lt;="&amp;YEAR(Portfolio_History!X$1))</f>
        <v>0</v>
      </c>
      <c r="Y127" s="4">
        <f>SUMIFS(Transactions_History!$G$6:$G$1355, Transactions_History!$C$6:$C$1355, "Acquire", Transactions_History!$I$6:$I$1355, Portfolio_History!$F127, Transactions_History!$H$6:$H$1355, "&lt;="&amp;YEAR(Portfolio_History!Y$1))-
SUMIFS(Transactions_History!$G$6:$G$1355, Transactions_History!$C$6:$C$1355, "Redeem", Transactions_History!$I$6:$I$1355, Portfolio_History!$F127, Transactions_History!$H$6:$H$1355, "&lt;="&amp;YEAR(Portfolio_History!Y$1))</f>
        <v>0</v>
      </c>
    </row>
    <row r="128" spans="1:25" x14ac:dyDescent="0.35">
      <c r="A128" s="172" t="s">
        <v>34</v>
      </c>
      <c r="B128" s="172">
        <v>2.625</v>
      </c>
      <c r="C128" s="172">
        <v>2019</v>
      </c>
      <c r="D128" s="173">
        <v>43497</v>
      </c>
      <c r="E128" s="63">
        <v>2019</v>
      </c>
      <c r="F128" s="170" t="str">
        <f t="shared" si="2"/>
        <v>SI certificates_2.625_2019</v>
      </c>
      <c r="G128" s="4">
        <f>SUMIFS(Transactions_History!$G$6:$G$1355, Transactions_History!$C$6:$C$1355, "Acquire", Transactions_History!$I$6:$I$1355, Portfolio_History!$F128, Transactions_History!$H$6:$H$1355, "&lt;="&amp;YEAR(Portfolio_History!G$1))-
SUMIFS(Transactions_History!$G$6:$G$1355, Transactions_History!$C$6:$C$1355, "Redeem", Transactions_History!$I$6:$I$1355, Portfolio_History!$F128, Transactions_History!$H$6:$H$1355, "&lt;="&amp;YEAR(Portfolio_History!G$1))</f>
        <v>0</v>
      </c>
      <c r="H128" s="4">
        <f>SUMIFS(Transactions_History!$G$6:$G$1355, Transactions_History!$C$6:$C$1355, "Acquire", Transactions_History!$I$6:$I$1355, Portfolio_History!$F128, Transactions_History!$H$6:$H$1355, "&lt;="&amp;YEAR(Portfolio_History!H$1))-
SUMIFS(Transactions_History!$G$6:$G$1355, Transactions_History!$C$6:$C$1355, "Redeem", Transactions_History!$I$6:$I$1355, Portfolio_History!$F128, Transactions_History!$H$6:$H$1355, "&lt;="&amp;YEAR(Portfolio_History!H$1))</f>
        <v>0</v>
      </c>
      <c r="I128" s="4">
        <f>SUMIFS(Transactions_History!$G$6:$G$1355, Transactions_History!$C$6:$C$1355, "Acquire", Transactions_History!$I$6:$I$1355, Portfolio_History!$F128, Transactions_History!$H$6:$H$1355, "&lt;="&amp;YEAR(Portfolio_History!I$1))-
SUMIFS(Transactions_History!$G$6:$G$1355, Transactions_History!$C$6:$C$1355, "Redeem", Transactions_History!$I$6:$I$1355, Portfolio_History!$F128, Transactions_History!$H$6:$H$1355, "&lt;="&amp;YEAR(Portfolio_History!I$1))</f>
        <v>0</v>
      </c>
      <c r="J128" s="4">
        <f>SUMIFS(Transactions_History!$G$6:$G$1355, Transactions_History!$C$6:$C$1355, "Acquire", Transactions_History!$I$6:$I$1355, Portfolio_History!$F128, Transactions_History!$H$6:$H$1355, "&lt;="&amp;YEAR(Portfolio_History!J$1))-
SUMIFS(Transactions_History!$G$6:$G$1355, Transactions_History!$C$6:$C$1355, "Redeem", Transactions_History!$I$6:$I$1355, Portfolio_History!$F128, Transactions_History!$H$6:$H$1355, "&lt;="&amp;YEAR(Portfolio_History!J$1))</f>
        <v>0</v>
      </c>
      <c r="K128" s="4">
        <f>SUMIFS(Transactions_History!$G$6:$G$1355, Transactions_History!$C$6:$C$1355, "Acquire", Transactions_History!$I$6:$I$1355, Portfolio_History!$F128, Transactions_History!$H$6:$H$1355, "&lt;="&amp;YEAR(Portfolio_History!K$1))-
SUMIFS(Transactions_History!$G$6:$G$1355, Transactions_History!$C$6:$C$1355, "Redeem", Transactions_History!$I$6:$I$1355, Portfolio_History!$F128, Transactions_History!$H$6:$H$1355, "&lt;="&amp;YEAR(Portfolio_History!K$1))</f>
        <v>0</v>
      </c>
      <c r="L128" s="4">
        <f>SUMIFS(Transactions_History!$G$6:$G$1355, Transactions_History!$C$6:$C$1355, "Acquire", Transactions_History!$I$6:$I$1355, Portfolio_History!$F128, Transactions_History!$H$6:$H$1355, "&lt;="&amp;YEAR(Portfolio_History!L$1))-
SUMIFS(Transactions_History!$G$6:$G$1355, Transactions_History!$C$6:$C$1355, "Redeem", Transactions_History!$I$6:$I$1355, Portfolio_History!$F128, Transactions_History!$H$6:$H$1355, "&lt;="&amp;YEAR(Portfolio_History!L$1))</f>
        <v>0</v>
      </c>
      <c r="M128" s="4">
        <f>SUMIFS(Transactions_History!$G$6:$G$1355, Transactions_History!$C$6:$C$1355, "Acquire", Transactions_History!$I$6:$I$1355, Portfolio_History!$F128, Transactions_History!$H$6:$H$1355, "&lt;="&amp;YEAR(Portfolio_History!M$1))-
SUMIFS(Transactions_History!$G$6:$G$1355, Transactions_History!$C$6:$C$1355, "Redeem", Transactions_History!$I$6:$I$1355, Portfolio_History!$F128, Transactions_History!$H$6:$H$1355, "&lt;="&amp;YEAR(Portfolio_History!M$1))</f>
        <v>0</v>
      </c>
      <c r="N128" s="4">
        <f>SUMIFS(Transactions_History!$G$6:$G$1355, Transactions_History!$C$6:$C$1355, "Acquire", Transactions_History!$I$6:$I$1355, Portfolio_History!$F128, Transactions_History!$H$6:$H$1355, "&lt;="&amp;YEAR(Portfolio_History!N$1))-
SUMIFS(Transactions_History!$G$6:$G$1355, Transactions_History!$C$6:$C$1355, "Redeem", Transactions_History!$I$6:$I$1355, Portfolio_History!$F128, Transactions_History!$H$6:$H$1355, "&lt;="&amp;YEAR(Portfolio_History!N$1))</f>
        <v>0</v>
      </c>
      <c r="O128" s="4">
        <f>SUMIFS(Transactions_History!$G$6:$G$1355, Transactions_History!$C$6:$C$1355, "Acquire", Transactions_History!$I$6:$I$1355, Portfolio_History!$F128, Transactions_History!$H$6:$H$1355, "&lt;="&amp;YEAR(Portfolio_History!O$1))-
SUMIFS(Transactions_History!$G$6:$G$1355, Transactions_History!$C$6:$C$1355, "Redeem", Transactions_History!$I$6:$I$1355, Portfolio_History!$F128, Transactions_History!$H$6:$H$1355, "&lt;="&amp;YEAR(Portfolio_History!O$1))</f>
        <v>0</v>
      </c>
      <c r="P128" s="4">
        <f>SUMIFS(Transactions_History!$G$6:$G$1355, Transactions_History!$C$6:$C$1355, "Acquire", Transactions_History!$I$6:$I$1355, Portfolio_History!$F128, Transactions_History!$H$6:$H$1355, "&lt;="&amp;YEAR(Portfolio_History!P$1))-
SUMIFS(Transactions_History!$G$6:$G$1355, Transactions_History!$C$6:$C$1355, "Redeem", Transactions_History!$I$6:$I$1355, Portfolio_History!$F128, Transactions_History!$H$6:$H$1355, "&lt;="&amp;YEAR(Portfolio_History!P$1))</f>
        <v>0</v>
      </c>
      <c r="Q128" s="4">
        <f>SUMIFS(Transactions_History!$G$6:$G$1355, Transactions_History!$C$6:$C$1355, "Acquire", Transactions_History!$I$6:$I$1355, Portfolio_History!$F128, Transactions_History!$H$6:$H$1355, "&lt;="&amp;YEAR(Portfolio_History!Q$1))-
SUMIFS(Transactions_History!$G$6:$G$1355, Transactions_History!$C$6:$C$1355, "Redeem", Transactions_History!$I$6:$I$1355, Portfolio_History!$F128, Transactions_History!$H$6:$H$1355, "&lt;="&amp;YEAR(Portfolio_History!Q$1))</f>
        <v>0</v>
      </c>
      <c r="R128" s="4">
        <f>SUMIFS(Transactions_History!$G$6:$G$1355, Transactions_History!$C$6:$C$1355, "Acquire", Transactions_History!$I$6:$I$1355, Portfolio_History!$F128, Transactions_History!$H$6:$H$1355, "&lt;="&amp;YEAR(Portfolio_History!R$1))-
SUMIFS(Transactions_History!$G$6:$G$1355, Transactions_History!$C$6:$C$1355, "Redeem", Transactions_History!$I$6:$I$1355, Portfolio_History!$F128, Transactions_History!$H$6:$H$1355, "&lt;="&amp;YEAR(Portfolio_History!R$1))</f>
        <v>0</v>
      </c>
      <c r="S128" s="4">
        <f>SUMIFS(Transactions_History!$G$6:$G$1355, Transactions_History!$C$6:$C$1355, "Acquire", Transactions_History!$I$6:$I$1355, Portfolio_History!$F128, Transactions_History!$H$6:$H$1355, "&lt;="&amp;YEAR(Portfolio_History!S$1))-
SUMIFS(Transactions_History!$G$6:$G$1355, Transactions_History!$C$6:$C$1355, "Redeem", Transactions_History!$I$6:$I$1355, Portfolio_History!$F128, Transactions_History!$H$6:$H$1355, "&lt;="&amp;YEAR(Portfolio_History!S$1))</f>
        <v>0</v>
      </c>
      <c r="T128" s="4">
        <f>SUMIFS(Transactions_History!$G$6:$G$1355, Transactions_History!$C$6:$C$1355, "Acquire", Transactions_History!$I$6:$I$1355, Portfolio_History!$F128, Transactions_History!$H$6:$H$1355, "&lt;="&amp;YEAR(Portfolio_History!T$1))-
SUMIFS(Transactions_History!$G$6:$G$1355, Transactions_History!$C$6:$C$1355, "Redeem", Transactions_History!$I$6:$I$1355, Portfolio_History!$F128, Transactions_History!$H$6:$H$1355, "&lt;="&amp;YEAR(Portfolio_History!T$1))</f>
        <v>0</v>
      </c>
      <c r="U128" s="4">
        <f>SUMIFS(Transactions_History!$G$6:$G$1355, Transactions_History!$C$6:$C$1355, "Acquire", Transactions_History!$I$6:$I$1355, Portfolio_History!$F128, Transactions_History!$H$6:$H$1355, "&lt;="&amp;YEAR(Portfolio_History!U$1))-
SUMIFS(Transactions_History!$G$6:$G$1355, Transactions_History!$C$6:$C$1355, "Redeem", Transactions_History!$I$6:$I$1355, Portfolio_History!$F128, Transactions_History!$H$6:$H$1355, "&lt;="&amp;YEAR(Portfolio_History!U$1))</f>
        <v>0</v>
      </c>
      <c r="V128" s="4">
        <f>SUMIFS(Transactions_History!$G$6:$G$1355, Transactions_History!$C$6:$C$1355, "Acquire", Transactions_History!$I$6:$I$1355, Portfolio_History!$F128, Transactions_History!$H$6:$H$1355, "&lt;="&amp;YEAR(Portfolio_History!V$1))-
SUMIFS(Transactions_History!$G$6:$G$1355, Transactions_History!$C$6:$C$1355, "Redeem", Transactions_History!$I$6:$I$1355, Portfolio_History!$F128, Transactions_History!$H$6:$H$1355, "&lt;="&amp;YEAR(Portfolio_History!V$1))</f>
        <v>0</v>
      </c>
      <c r="W128" s="4">
        <f>SUMIFS(Transactions_History!$G$6:$G$1355, Transactions_History!$C$6:$C$1355, "Acquire", Transactions_History!$I$6:$I$1355, Portfolio_History!$F128, Transactions_History!$H$6:$H$1355, "&lt;="&amp;YEAR(Portfolio_History!W$1))-
SUMIFS(Transactions_History!$G$6:$G$1355, Transactions_History!$C$6:$C$1355, "Redeem", Transactions_History!$I$6:$I$1355, Portfolio_History!$F128, Transactions_History!$H$6:$H$1355, "&lt;="&amp;YEAR(Portfolio_History!W$1))</f>
        <v>0</v>
      </c>
      <c r="X128" s="4">
        <f>SUMIFS(Transactions_History!$G$6:$G$1355, Transactions_History!$C$6:$C$1355, "Acquire", Transactions_History!$I$6:$I$1355, Portfolio_History!$F128, Transactions_History!$H$6:$H$1355, "&lt;="&amp;YEAR(Portfolio_History!X$1))-
SUMIFS(Transactions_History!$G$6:$G$1355, Transactions_History!$C$6:$C$1355, "Redeem", Transactions_History!$I$6:$I$1355, Portfolio_History!$F128, Transactions_History!$H$6:$H$1355, "&lt;="&amp;YEAR(Portfolio_History!X$1))</f>
        <v>0</v>
      </c>
      <c r="Y128" s="4">
        <f>SUMIFS(Transactions_History!$G$6:$G$1355, Transactions_History!$C$6:$C$1355, "Acquire", Transactions_History!$I$6:$I$1355, Portfolio_History!$F128, Transactions_History!$H$6:$H$1355, "&lt;="&amp;YEAR(Portfolio_History!Y$1))-
SUMIFS(Transactions_History!$G$6:$G$1355, Transactions_History!$C$6:$C$1355, "Redeem", Transactions_History!$I$6:$I$1355, Portfolio_History!$F128, Transactions_History!$H$6:$H$1355, "&lt;="&amp;YEAR(Portfolio_History!Y$1))</f>
        <v>0</v>
      </c>
    </row>
    <row r="129" spans="1:25" x14ac:dyDescent="0.35">
      <c r="A129" s="172" t="s">
        <v>34</v>
      </c>
      <c r="B129" s="172">
        <v>2.75</v>
      </c>
      <c r="C129" s="172">
        <v>2019</v>
      </c>
      <c r="D129" s="173">
        <v>43525</v>
      </c>
      <c r="E129" s="63">
        <v>2019</v>
      </c>
      <c r="F129" s="170" t="str">
        <f t="shared" si="2"/>
        <v>SI certificates_2.75_2019</v>
      </c>
      <c r="G129" s="4">
        <f>SUMIFS(Transactions_History!$G$6:$G$1355, Transactions_History!$C$6:$C$1355, "Acquire", Transactions_History!$I$6:$I$1355, Portfolio_History!$F129, Transactions_History!$H$6:$H$1355, "&lt;="&amp;YEAR(Portfolio_History!G$1))-
SUMIFS(Transactions_History!$G$6:$G$1355, Transactions_History!$C$6:$C$1355, "Redeem", Transactions_History!$I$6:$I$1355, Portfolio_History!$F129, Transactions_History!$H$6:$H$1355, "&lt;="&amp;YEAR(Portfolio_History!G$1))</f>
        <v>0</v>
      </c>
      <c r="H129" s="4">
        <f>SUMIFS(Transactions_History!$G$6:$G$1355, Transactions_History!$C$6:$C$1355, "Acquire", Transactions_History!$I$6:$I$1355, Portfolio_History!$F129, Transactions_History!$H$6:$H$1355, "&lt;="&amp;YEAR(Portfolio_History!H$1))-
SUMIFS(Transactions_History!$G$6:$G$1355, Transactions_History!$C$6:$C$1355, "Redeem", Transactions_History!$I$6:$I$1355, Portfolio_History!$F129, Transactions_History!$H$6:$H$1355, "&lt;="&amp;YEAR(Portfolio_History!H$1))</f>
        <v>0</v>
      </c>
      <c r="I129" s="4">
        <f>SUMIFS(Transactions_History!$G$6:$G$1355, Transactions_History!$C$6:$C$1355, "Acquire", Transactions_History!$I$6:$I$1355, Portfolio_History!$F129, Transactions_History!$H$6:$H$1355, "&lt;="&amp;YEAR(Portfolio_History!I$1))-
SUMIFS(Transactions_History!$G$6:$G$1355, Transactions_History!$C$6:$C$1355, "Redeem", Transactions_History!$I$6:$I$1355, Portfolio_History!$F129, Transactions_History!$H$6:$H$1355, "&lt;="&amp;YEAR(Portfolio_History!I$1))</f>
        <v>0</v>
      </c>
      <c r="J129" s="4">
        <f>SUMIFS(Transactions_History!$G$6:$G$1355, Transactions_History!$C$6:$C$1355, "Acquire", Transactions_History!$I$6:$I$1355, Portfolio_History!$F129, Transactions_History!$H$6:$H$1355, "&lt;="&amp;YEAR(Portfolio_History!J$1))-
SUMIFS(Transactions_History!$G$6:$G$1355, Transactions_History!$C$6:$C$1355, "Redeem", Transactions_History!$I$6:$I$1355, Portfolio_History!$F129, Transactions_History!$H$6:$H$1355, "&lt;="&amp;YEAR(Portfolio_History!J$1))</f>
        <v>0</v>
      </c>
      <c r="K129" s="4">
        <f>SUMIFS(Transactions_History!$G$6:$G$1355, Transactions_History!$C$6:$C$1355, "Acquire", Transactions_History!$I$6:$I$1355, Portfolio_History!$F129, Transactions_History!$H$6:$H$1355, "&lt;="&amp;YEAR(Portfolio_History!K$1))-
SUMIFS(Transactions_History!$G$6:$G$1355, Transactions_History!$C$6:$C$1355, "Redeem", Transactions_History!$I$6:$I$1355, Portfolio_History!$F129, Transactions_History!$H$6:$H$1355, "&lt;="&amp;YEAR(Portfolio_History!K$1))</f>
        <v>0</v>
      </c>
      <c r="L129" s="4">
        <f>SUMIFS(Transactions_History!$G$6:$G$1355, Transactions_History!$C$6:$C$1355, "Acquire", Transactions_History!$I$6:$I$1355, Portfolio_History!$F129, Transactions_History!$H$6:$H$1355, "&lt;="&amp;YEAR(Portfolio_History!L$1))-
SUMIFS(Transactions_History!$G$6:$G$1355, Transactions_History!$C$6:$C$1355, "Redeem", Transactions_History!$I$6:$I$1355, Portfolio_History!$F129, Transactions_History!$H$6:$H$1355, "&lt;="&amp;YEAR(Portfolio_History!L$1))</f>
        <v>0</v>
      </c>
      <c r="M129" s="4">
        <f>SUMIFS(Transactions_History!$G$6:$G$1355, Transactions_History!$C$6:$C$1355, "Acquire", Transactions_History!$I$6:$I$1355, Portfolio_History!$F129, Transactions_History!$H$6:$H$1355, "&lt;="&amp;YEAR(Portfolio_History!M$1))-
SUMIFS(Transactions_History!$G$6:$G$1355, Transactions_History!$C$6:$C$1355, "Redeem", Transactions_History!$I$6:$I$1355, Portfolio_History!$F129, Transactions_History!$H$6:$H$1355, "&lt;="&amp;YEAR(Portfolio_History!M$1))</f>
        <v>0</v>
      </c>
      <c r="N129" s="4">
        <f>SUMIFS(Transactions_History!$G$6:$G$1355, Transactions_History!$C$6:$C$1355, "Acquire", Transactions_History!$I$6:$I$1355, Portfolio_History!$F129, Transactions_History!$H$6:$H$1355, "&lt;="&amp;YEAR(Portfolio_History!N$1))-
SUMIFS(Transactions_History!$G$6:$G$1355, Transactions_History!$C$6:$C$1355, "Redeem", Transactions_History!$I$6:$I$1355, Portfolio_History!$F129, Transactions_History!$H$6:$H$1355, "&lt;="&amp;YEAR(Portfolio_History!N$1))</f>
        <v>0</v>
      </c>
      <c r="O129" s="4">
        <f>SUMIFS(Transactions_History!$G$6:$G$1355, Transactions_History!$C$6:$C$1355, "Acquire", Transactions_History!$I$6:$I$1355, Portfolio_History!$F129, Transactions_History!$H$6:$H$1355, "&lt;="&amp;YEAR(Portfolio_History!O$1))-
SUMIFS(Transactions_History!$G$6:$G$1355, Transactions_History!$C$6:$C$1355, "Redeem", Transactions_History!$I$6:$I$1355, Portfolio_History!$F129, Transactions_History!$H$6:$H$1355, "&lt;="&amp;YEAR(Portfolio_History!O$1))</f>
        <v>0</v>
      </c>
      <c r="P129" s="4">
        <f>SUMIFS(Transactions_History!$G$6:$G$1355, Transactions_History!$C$6:$C$1355, "Acquire", Transactions_History!$I$6:$I$1355, Portfolio_History!$F129, Transactions_History!$H$6:$H$1355, "&lt;="&amp;YEAR(Portfolio_History!P$1))-
SUMIFS(Transactions_History!$G$6:$G$1355, Transactions_History!$C$6:$C$1355, "Redeem", Transactions_History!$I$6:$I$1355, Portfolio_History!$F129, Transactions_History!$H$6:$H$1355, "&lt;="&amp;YEAR(Portfolio_History!P$1))</f>
        <v>0</v>
      </c>
      <c r="Q129" s="4">
        <f>SUMIFS(Transactions_History!$G$6:$G$1355, Transactions_History!$C$6:$C$1355, "Acquire", Transactions_History!$I$6:$I$1355, Portfolio_History!$F129, Transactions_History!$H$6:$H$1355, "&lt;="&amp;YEAR(Portfolio_History!Q$1))-
SUMIFS(Transactions_History!$G$6:$G$1355, Transactions_History!$C$6:$C$1355, "Redeem", Transactions_History!$I$6:$I$1355, Portfolio_History!$F129, Transactions_History!$H$6:$H$1355, "&lt;="&amp;YEAR(Portfolio_History!Q$1))</f>
        <v>0</v>
      </c>
      <c r="R129" s="4">
        <f>SUMIFS(Transactions_History!$G$6:$G$1355, Transactions_History!$C$6:$C$1355, "Acquire", Transactions_History!$I$6:$I$1355, Portfolio_History!$F129, Transactions_History!$H$6:$H$1355, "&lt;="&amp;YEAR(Portfolio_History!R$1))-
SUMIFS(Transactions_History!$G$6:$G$1355, Transactions_History!$C$6:$C$1355, "Redeem", Transactions_History!$I$6:$I$1355, Portfolio_History!$F129, Transactions_History!$H$6:$H$1355, "&lt;="&amp;YEAR(Portfolio_History!R$1))</f>
        <v>0</v>
      </c>
      <c r="S129" s="4">
        <f>SUMIFS(Transactions_History!$G$6:$G$1355, Transactions_History!$C$6:$C$1355, "Acquire", Transactions_History!$I$6:$I$1355, Portfolio_History!$F129, Transactions_History!$H$6:$H$1355, "&lt;="&amp;YEAR(Portfolio_History!S$1))-
SUMIFS(Transactions_History!$G$6:$G$1355, Transactions_History!$C$6:$C$1355, "Redeem", Transactions_History!$I$6:$I$1355, Portfolio_History!$F129, Transactions_History!$H$6:$H$1355, "&lt;="&amp;YEAR(Portfolio_History!S$1))</f>
        <v>0</v>
      </c>
      <c r="T129" s="4">
        <f>SUMIFS(Transactions_History!$G$6:$G$1355, Transactions_History!$C$6:$C$1355, "Acquire", Transactions_History!$I$6:$I$1355, Portfolio_History!$F129, Transactions_History!$H$6:$H$1355, "&lt;="&amp;YEAR(Portfolio_History!T$1))-
SUMIFS(Transactions_History!$G$6:$G$1355, Transactions_History!$C$6:$C$1355, "Redeem", Transactions_History!$I$6:$I$1355, Portfolio_History!$F129, Transactions_History!$H$6:$H$1355, "&lt;="&amp;YEAR(Portfolio_History!T$1))</f>
        <v>0</v>
      </c>
      <c r="U129" s="4">
        <f>SUMIFS(Transactions_History!$G$6:$G$1355, Transactions_History!$C$6:$C$1355, "Acquire", Transactions_History!$I$6:$I$1355, Portfolio_History!$F129, Transactions_History!$H$6:$H$1355, "&lt;="&amp;YEAR(Portfolio_History!U$1))-
SUMIFS(Transactions_History!$G$6:$G$1355, Transactions_History!$C$6:$C$1355, "Redeem", Transactions_History!$I$6:$I$1355, Portfolio_History!$F129, Transactions_History!$H$6:$H$1355, "&lt;="&amp;YEAR(Portfolio_History!U$1))</f>
        <v>0</v>
      </c>
      <c r="V129" s="4">
        <f>SUMIFS(Transactions_History!$G$6:$G$1355, Transactions_History!$C$6:$C$1355, "Acquire", Transactions_History!$I$6:$I$1355, Portfolio_History!$F129, Transactions_History!$H$6:$H$1355, "&lt;="&amp;YEAR(Portfolio_History!V$1))-
SUMIFS(Transactions_History!$G$6:$G$1355, Transactions_History!$C$6:$C$1355, "Redeem", Transactions_History!$I$6:$I$1355, Portfolio_History!$F129, Transactions_History!$H$6:$H$1355, "&lt;="&amp;YEAR(Portfolio_History!V$1))</f>
        <v>0</v>
      </c>
      <c r="W129" s="4">
        <f>SUMIFS(Transactions_History!$G$6:$G$1355, Transactions_History!$C$6:$C$1355, "Acquire", Transactions_History!$I$6:$I$1355, Portfolio_History!$F129, Transactions_History!$H$6:$H$1355, "&lt;="&amp;YEAR(Portfolio_History!W$1))-
SUMIFS(Transactions_History!$G$6:$G$1355, Transactions_History!$C$6:$C$1355, "Redeem", Transactions_History!$I$6:$I$1355, Portfolio_History!$F129, Transactions_History!$H$6:$H$1355, "&lt;="&amp;YEAR(Portfolio_History!W$1))</f>
        <v>0</v>
      </c>
      <c r="X129" s="4">
        <f>SUMIFS(Transactions_History!$G$6:$G$1355, Transactions_History!$C$6:$C$1355, "Acquire", Transactions_History!$I$6:$I$1355, Portfolio_History!$F129, Transactions_History!$H$6:$H$1355, "&lt;="&amp;YEAR(Portfolio_History!X$1))-
SUMIFS(Transactions_History!$G$6:$G$1355, Transactions_History!$C$6:$C$1355, "Redeem", Transactions_History!$I$6:$I$1355, Portfolio_History!$F129, Transactions_History!$H$6:$H$1355, "&lt;="&amp;YEAR(Portfolio_History!X$1))</f>
        <v>0</v>
      </c>
      <c r="Y129" s="4">
        <f>SUMIFS(Transactions_History!$G$6:$G$1355, Transactions_History!$C$6:$C$1355, "Acquire", Transactions_History!$I$6:$I$1355, Portfolio_History!$F129, Transactions_History!$H$6:$H$1355, "&lt;="&amp;YEAR(Portfolio_History!Y$1))-
SUMIFS(Transactions_History!$G$6:$G$1355, Transactions_History!$C$6:$C$1355, "Redeem", Transactions_History!$I$6:$I$1355, Portfolio_History!$F129, Transactions_History!$H$6:$H$1355, "&lt;="&amp;YEAR(Portfolio_History!Y$1))</f>
        <v>0</v>
      </c>
    </row>
    <row r="130" spans="1:25" x14ac:dyDescent="0.35">
      <c r="A130" s="172" t="s">
        <v>34</v>
      </c>
      <c r="B130" s="172">
        <v>2.5</v>
      </c>
      <c r="C130" s="172">
        <v>2019</v>
      </c>
      <c r="D130" s="173">
        <v>43556</v>
      </c>
      <c r="E130" s="63">
        <v>2019</v>
      </c>
      <c r="F130" s="170" t="str">
        <f t="shared" ref="F130:F193" si="3">_xlfn.TEXTJOIN("_", TRUE, A130, B130, C130)</f>
        <v>SI certificates_2.5_2019</v>
      </c>
      <c r="G130" s="4">
        <f>SUMIFS(Transactions_History!$G$6:$G$1355, Transactions_History!$C$6:$C$1355, "Acquire", Transactions_History!$I$6:$I$1355, Portfolio_History!$F130, Transactions_History!$H$6:$H$1355, "&lt;="&amp;YEAR(Portfolio_History!G$1))-
SUMIFS(Transactions_History!$G$6:$G$1355, Transactions_History!$C$6:$C$1355, "Redeem", Transactions_History!$I$6:$I$1355, Portfolio_History!$F130, Transactions_History!$H$6:$H$1355, "&lt;="&amp;YEAR(Portfolio_History!G$1))</f>
        <v>0</v>
      </c>
      <c r="H130" s="4">
        <f>SUMIFS(Transactions_History!$G$6:$G$1355, Transactions_History!$C$6:$C$1355, "Acquire", Transactions_History!$I$6:$I$1355, Portfolio_History!$F130, Transactions_History!$H$6:$H$1355, "&lt;="&amp;YEAR(Portfolio_History!H$1))-
SUMIFS(Transactions_History!$G$6:$G$1355, Transactions_History!$C$6:$C$1355, "Redeem", Transactions_History!$I$6:$I$1355, Portfolio_History!$F130, Transactions_History!$H$6:$H$1355, "&lt;="&amp;YEAR(Portfolio_History!H$1))</f>
        <v>0</v>
      </c>
      <c r="I130" s="4">
        <f>SUMIFS(Transactions_History!$G$6:$G$1355, Transactions_History!$C$6:$C$1355, "Acquire", Transactions_History!$I$6:$I$1355, Portfolio_History!$F130, Transactions_History!$H$6:$H$1355, "&lt;="&amp;YEAR(Portfolio_History!I$1))-
SUMIFS(Transactions_History!$G$6:$G$1355, Transactions_History!$C$6:$C$1355, "Redeem", Transactions_History!$I$6:$I$1355, Portfolio_History!$F130, Transactions_History!$H$6:$H$1355, "&lt;="&amp;YEAR(Portfolio_History!I$1))</f>
        <v>0</v>
      </c>
      <c r="J130" s="4">
        <f>SUMIFS(Transactions_History!$G$6:$G$1355, Transactions_History!$C$6:$C$1355, "Acquire", Transactions_History!$I$6:$I$1355, Portfolio_History!$F130, Transactions_History!$H$6:$H$1355, "&lt;="&amp;YEAR(Portfolio_History!J$1))-
SUMIFS(Transactions_History!$G$6:$G$1355, Transactions_History!$C$6:$C$1355, "Redeem", Transactions_History!$I$6:$I$1355, Portfolio_History!$F130, Transactions_History!$H$6:$H$1355, "&lt;="&amp;YEAR(Portfolio_History!J$1))</f>
        <v>0</v>
      </c>
      <c r="K130" s="4">
        <f>SUMIFS(Transactions_History!$G$6:$G$1355, Transactions_History!$C$6:$C$1355, "Acquire", Transactions_History!$I$6:$I$1355, Portfolio_History!$F130, Transactions_History!$H$6:$H$1355, "&lt;="&amp;YEAR(Portfolio_History!K$1))-
SUMIFS(Transactions_History!$G$6:$G$1355, Transactions_History!$C$6:$C$1355, "Redeem", Transactions_History!$I$6:$I$1355, Portfolio_History!$F130, Transactions_History!$H$6:$H$1355, "&lt;="&amp;YEAR(Portfolio_History!K$1))</f>
        <v>0</v>
      </c>
      <c r="L130" s="4">
        <f>SUMIFS(Transactions_History!$G$6:$G$1355, Transactions_History!$C$6:$C$1355, "Acquire", Transactions_History!$I$6:$I$1355, Portfolio_History!$F130, Transactions_History!$H$6:$H$1355, "&lt;="&amp;YEAR(Portfolio_History!L$1))-
SUMIFS(Transactions_History!$G$6:$G$1355, Transactions_History!$C$6:$C$1355, "Redeem", Transactions_History!$I$6:$I$1355, Portfolio_History!$F130, Transactions_History!$H$6:$H$1355, "&lt;="&amp;YEAR(Portfolio_History!L$1))</f>
        <v>0</v>
      </c>
      <c r="M130" s="4">
        <f>SUMIFS(Transactions_History!$G$6:$G$1355, Transactions_History!$C$6:$C$1355, "Acquire", Transactions_History!$I$6:$I$1355, Portfolio_History!$F130, Transactions_History!$H$6:$H$1355, "&lt;="&amp;YEAR(Portfolio_History!M$1))-
SUMIFS(Transactions_History!$G$6:$G$1355, Transactions_History!$C$6:$C$1355, "Redeem", Transactions_History!$I$6:$I$1355, Portfolio_History!$F130, Transactions_History!$H$6:$H$1355, "&lt;="&amp;YEAR(Portfolio_History!M$1))</f>
        <v>0</v>
      </c>
      <c r="N130" s="4">
        <f>SUMIFS(Transactions_History!$G$6:$G$1355, Transactions_History!$C$6:$C$1355, "Acquire", Transactions_History!$I$6:$I$1355, Portfolio_History!$F130, Transactions_History!$H$6:$H$1355, "&lt;="&amp;YEAR(Portfolio_History!N$1))-
SUMIFS(Transactions_History!$G$6:$G$1355, Transactions_History!$C$6:$C$1355, "Redeem", Transactions_History!$I$6:$I$1355, Portfolio_History!$F130, Transactions_History!$H$6:$H$1355, "&lt;="&amp;YEAR(Portfolio_History!N$1))</f>
        <v>0</v>
      </c>
      <c r="O130" s="4">
        <f>SUMIFS(Transactions_History!$G$6:$G$1355, Transactions_History!$C$6:$C$1355, "Acquire", Transactions_History!$I$6:$I$1355, Portfolio_History!$F130, Transactions_History!$H$6:$H$1355, "&lt;="&amp;YEAR(Portfolio_History!O$1))-
SUMIFS(Transactions_History!$G$6:$G$1355, Transactions_History!$C$6:$C$1355, "Redeem", Transactions_History!$I$6:$I$1355, Portfolio_History!$F130, Transactions_History!$H$6:$H$1355, "&lt;="&amp;YEAR(Portfolio_History!O$1))</f>
        <v>0</v>
      </c>
      <c r="P130" s="4">
        <f>SUMIFS(Transactions_History!$G$6:$G$1355, Transactions_History!$C$6:$C$1355, "Acquire", Transactions_History!$I$6:$I$1355, Portfolio_History!$F130, Transactions_History!$H$6:$H$1355, "&lt;="&amp;YEAR(Portfolio_History!P$1))-
SUMIFS(Transactions_History!$G$6:$G$1355, Transactions_History!$C$6:$C$1355, "Redeem", Transactions_History!$I$6:$I$1355, Portfolio_History!$F130, Transactions_History!$H$6:$H$1355, "&lt;="&amp;YEAR(Portfolio_History!P$1))</f>
        <v>0</v>
      </c>
      <c r="Q130" s="4">
        <f>SUMIFS(Transactions_History!$G$6:$G$1355, Transactions_History!$C$6:$C$1355, "Acquire", Transactions_History!$I$6:$I$1355, Portfolio_History!$F130, Transactions_History!$H$6:$H$1355, "&lt;="&amp;YEAR(Portfolio_History!Q$1))-
SUMIFS(Transactions_History!$G$6:$G$1355, Transactions_History!$C$6:$C$1355, "Redeem", Transactions_History!$I$6:$I$1355, Portfolio_History!$F130, Transactions_History!$H$6:$H$1355, "&lt;="&amp;YEAR(Portfolio_History!Q$1))</f>
        <v>0</v>
      </c>
      <c r="R130" s="4">
        <f>SUMIFS(Transactions_History!$G$6:$G$1355, Transactions_History!$C$6:$C$1355, "Acquire", Transactions_History!$I$6:$I$1355, Portfolio_History!$F130, Transactions_History!$H$6:$H$1355, "&lt;="&amp;YEAR(Portfolio_History!R$1))-
SUMIFS(Transactions_History!$G$6:$G$1355, Transactions_History!$C$6:$C$1355, "Redeem", Transactions_History!$I$6:$I$1355, Portfolio_History!$F130, Transactions_History!$H$6:$H$1355, "&lt;="&amp;YEAR(Portfolio_History!R$1))</f>
        <v>0</v>
      </c>
      <c r="S130" s="4">
        <f>SUMIFS(Transactions_History!$G$6:$G$1355, Transactions_History!$C$6:$C$1355, "Acquire", Transactions_History!$I$6:$I$1355, Portfolio_History!$F130, Transactions_History!$H$6:$H$1355, "&lt;="&amp;YEAR(Portfolio_History!S$1))-
SUMIFS(Transactions_History!$G$6:$G$1355, Transactions_History!$C$6:$C$1355, "Redeem", Transactions_History!$I$6:$I$1355, Portfolio_History!$F130, Transactions_History!$H$6:$H$1355, "&lt;="&amp;YEAR(Portfolio_History!S$1))</f>
        <v>0</v>
      </c>
      <c r="T130" s="4">
        <f>SUMIFS(Transactions_History!$G$6:$G$1355, Transactions_History!$C$6:$C$1355, "Acquire", Transactions_History!$I$6:$I$1355, Portfolio_History!$F130, Transactions_History!$H$6:$H$1355, "&lt;="&amp;YEAR(Portfolio_History!T$1))-
SUMIFS(Transactions_History!$G$6:$G$1355, Transactions_History!$C$6:$C$1355, "Redeem", Transactions_History!$I$6:$I$1355, Portfolio_History!$F130, Transactions_History!$H$6:$H$1355, "&lt;="&amp;YEAR(Portfolio_History!T$1))</f>
        <v>0</v>
      </c>
      <c r="U130" s="4">
        <f>SUMIFS(Transactions_History!$G$6:$G$1355, Transactions_History!$C$6:$C$1355, "Acquire", Transactions_History!$I$6:$I$1355, Portfolio_History!$F130, Transactions_History!$H$6:$H$1355, "&lt;="&amp;YEAR(Portfolio_History!U$1))-
SUMIFS(Transactions_History!$G$6:$G$1355, Transactions_History!$C$6:$C$1355, "Redeem", Transactions_History!$I$6:$I$1355, Portfolio_History!$F130, Transactions_History!$H$6:$H$1355, "&lt;="&amp;YEAR(Portfolio_History!U$1))</f>
        <v>0</v>
      </c>
      <c r="V130" s="4">
        <f>SUMIFS(Transactions_History!$G$6:$G$1355, Transactions_History!$C$6:$C$1355, "Acquire", Transactions_History!$I$6:$I$1355, Portfolio_History!$F130, Transactions_History!$H$6:$H$1355, "&lt;="&amp;YEAR(Portfolio_History!V$1))-
SUMIFS(Transactions_History!$G$6:$G$1355, Transactions_History!$C$6:$C$1355, "Redeem", Transactions_History!$I$6:$I$1355, Portfolio_History!$F130, Transactions_History!$H$6:$H$1355, "&lt;="&amp;YEAR(Portfolio_History!V$1))</f>
        <v>0</v>
      </c>
      <c r="W130" s="4">
        <f>SUMIFS(Transactions_History!$G$6:$G$1355, Transactions_History!$C$6:$C$1355, "Acquire", Transactions_History!$I$6:$I$1355, Portfolio_History!$F130, Transactions_History!$H$6:$H$1355, "&lt;="&amp;YEAR(Portfolio_History!W$1))-
SUMIFS(Transactions_History!$G$6:$G$1355, Transactions_History!$C$6:$C$1355, "Redeem", Transactions_History!$I$6:$I$1355, Portfolio_History!$F130, Transactions_History!$H$6:$H$1355, "&lt;="&amp;YEAR(Portfolio_History!W$1))</f>
        <v>0</v>
      </c>
      <c r="X130" s="4">
        <f>SUMIFS(Transactions_History!$G$6:$G$1355, Transactions_History!$C$6:$C$1355, "Acquire", Transactions_History!$I$6:$I$1355, Portfolio_History!$F130, Transactions_History!$H$6:$H$1355, "&lt;="&amp;YEAR(Portfolio_History!X$1))-
SUMIFS(Transactions_History!$G$6:$G$1355, Transactions_History!$C$6:$C$1355, "Redeem", Transactions_History!$I$6:$I$1355, Portfolio_History!$F130, Transactions_History!$H$6:$H$1355, "&lt;="&amp;YEAR(Portfolio_History!X$1))</f>
        <v>0</v>
      </c>
      <c r="Y130" s="4">
        <f>SUMIFS(Transactions_History!$G$6:$G$1355, Transactions_History!$C$6:$C$1355, "Acquire", Transactions_History!$I$6:$I$1355, Portfolio_History!$F130, Transactions_History!$H$6:$H$1355, "&lt;="&amp;YEAR(Portfolio_History!Y$1))-
SUMIFS(Transactions_History!$G$6:$G$1355, Transactions_History!$C$6:$C$1355, "Redeem", Transactions_History!$I$6:$I$1355, Portfolio_History!$F130, Transactions_History!$H$6:$H$1355, "&lt;="&amp;YEAR(Portfolio_History!Y$1))</f>
        <v>0</v>
      </c>
    </row>
    <row r="131" spans="1:25" x14ac:dyDescent="0.35">
      <c r="A131" s="172" t="s">
        <v>34</v>
      </c>
      <c r="B131" s="172">
        <v>2.5</v>
      </c>
      <c r="C131" s="172">
        <v>2019</v>
      </c>
      <c r="D131" s="173">
        <v>43586</v>
      </c>
      <c r="E131" s="63">
        <v>2019</v>
      </c>
      <c r="F131" s="170" t="str">
        <f t="shared" si="3"/>
        <v>SI certificates_2.5_2019</v>
      </c>
      <c r="G131" s="4">
        <f>SUMIFS(Transactions_History!$G$6:$G$1355, Transactions_History!$C$6:$C$1355, "Acquire", Transactions_History!$I$6:$I$1355, Portfolio_History!$F131, Transactions_History!$H$6:$H$1355, "&lt;="&amp;YEAR(Portfolio_History!G$1))-
SUMIFS(Transactions_History!$G$6:$G$1355, Transactions_History!$C$6:$C$1355, "Redeem", Transactions_History!$I$6:$I$1355, Portfolio_History!$F131, Transactions_History!$H$6:$H$1355, "&lt;="&amp;YEAR(Portfolio_History!G$1))</f>
        <v>0</v>
      </c>
      <c r="H131" s="4">
        <f>SUMIFS(Transactions_History!$G$6:$G$1355, Transactions_History!$C$6:$C$1355, "Acquire", Transactions_History!$I$6:$I$1355, Portfolio_History!$F131, Transactions_History!$H$6:$H$1355, "&lt;="&amp;YEAR(Portfolio_History!H$1))-
SUMIFS(Transactions_History!$G$6:$G$1355, Transactions_History!$C$6:$C$1355, "Redeem", Transactions_History!$I$6:$I$1355, Portfolio_History!$F131, Transactions_History!$H$6:$H$1355, "&lt;="&amp;YEAR(Portfolio_History!H$1))</f>
        <v>0</v>
      </c>
      <c r="I131" s="4">
        <f>SUMIFS(Transactions_History!$G$6:$G$1355, Transactions_History!$C$6:$C$1355, "Acquire", Transactions_History!$I$6:$I$1355, Portfolio_History!$F131, Transactions_History!$H$6:$H$1355, "&lt;="&amp;YEAR(Portfolio_History!I$1))-
SUMIFS(Transactions_History!$G$6:$G$1355, Transactions_History!$C$6:$C$1355, "Redeem", Transactions_History!$I$6:$I$1355, Portfolio_History!$F131, Transactions_History!$H$6:$H$1355, "&lt;="&amp;YEAR(Portfolio_History!I$1))</f>
        <v>0</v>
      </c>
      <c r="J131" s="4">
        <f>SUMIFS(Transactions_History!$G$6:$G$1355, Transactions_History!$C$6:$C$1355, "Acquire", Transactions_History!$I$6:$I$1355, Portfolio_History!$F131, Transactions_History!$H$6:$H$1355, "&lt;="&amp;YEAR(Portfolio_History!J$1))-
SUMIFS(Transactions_History!$G$6:$G$1355, Transactions_History!$C$6:$C$1355, "Redeem", Transactions_History!$I$6:$I$1355, Portfolio_History!$F131, Transactions_History!$H$6:$H$1355, "&lt;="&amp;YEAR(Portfolio_History!J$1))</f>
        <v>0</v>
      </c>
      <c r="K131" s="4">
        <f>SUMIFS(Transactions_History!$G$6:$G$1355, Transactions_History!$C$6:$C$1355, "Acquire", Transactions_History!$I$6:$I$1355, Portfolio_History!$F131, Transactions_History!$H$6:$H$1355, "&lt;="&amp;YEAR(Portfolio_History!K$1))-
SUMIFS(Transactions_History!$G$6:$G$1355, Transactions_History!$C$6:$C$1355, "Redeem", Transactions_History!$I$6:$I$1355, Portfolio_History!$F131, Transactions_History!$H$6:$H$1355, "&lt;="&amp;YEAR(Portfolio_History!K$1))</f>
        <v>0</v>
      </c>
      <c r="L131" s="4">
        <f>SUMIFS(Transactions_History!$G$6:$G$1355, Transactions_History!$C$6:$C$1355, "Acquire", Transactions_History!$I$6:$I$1355, Portfolio_History!$F131, Transactions_History!$H$6:$H$1355, "&lt;="&amp;YEAR(Portfolio_History!L$1))-
SUMIFS(Transactions_History!$G$6:$G$1355, Transactions_History!$C$6:$C$1355, "Redeem", Transactions_History!$I$6:$I$1355, Portfolio_History!$F131, Transactions_History!$H$6:$H$1355, "&lt;="&amp;YEAR(Portfolio_History!L$1))</f>
        <v>0</v>
      </c>
      <c r="M131" s="4">
        <f>SUMIFS(Transactions_History!$G$6:$G$1355, Transactions_History!$C$6:$C$1355, "Acquire", Transactions_History!$I$6:$I$1355, Portfolio_History!$F131, Transactions_History!$H$6:$H$1355, "&lt;="&amp;YEAR(Portfolio_History!M$1))-
SUMIFS(Transactions_History!$G$6:$G$1355, Transactions_History!$C$6:$C$1355, "Redeem", Transactions_History!$I$6:$I$1355, Portfolio_History!$F131, Transactions_History!$H$6:$H$1355, "&lt;="&amp;YEAR(Portfolio_History!M$1))</f>
        <v>0</v>
      </c>
      <c r="N131" s="4">
        <f>SUMIFS(Transactions_History!$G$6:$G$1355, Transactions_History!$C$6:$C$1355, "Acquire", Transactions_History!$I$6:$I$1355, Portfolio_History!$F131, Transactions_History!$H$6:$H$1355, "&lt;="&amp;YEAR(Portfolio_History!N$1))-
SUMIFS(Transactions_History!$G$6:$G$1355, Transactions_History!$C$6:$C$1355, "Redeem", Transactions_History!$I$6:$I$1355, Portfolio_History!$F131, Transactions_History!$H$6:$H$1355, "&lt;="&amp;YEAR(Portfolio_History!N$1))</f>
        <v>0</v>
      </c>
      <c r="O131" s="4">
        <f>SUMIFS(Transactions_History!$G$6:$G$1355, Transactions_History!$C$6:$C$1355, "Acquire", Transactions_History!$I$6:$I$1355, Portfolio_History!$F131, Transactions_History!$H$6:$H$1355, "&lt;="&amp;YEAR(Portfolio_History!O$1))-
SUMIFS(Transactions_History!$G$6:$G$1355, Transactions_History!$C$6:$C$1355, "Redeem", Transactions_History!$I$6:$I$1355, Portfolio_History!$F131, Transactions_History!$H$6:$H$1355, "&lt;="&amp;YEAR(Portfolio_History!O$1))</f>
        <v>0</v>
      </c>
      <c r="P131" s="4">
        <f>SUMIFS(Transactions_History!$G$6:$G$1355, Transactions_History!$C$6:$C$1355, "Acquire", Transactions_History!$I$6:$I$1355, Portfolio_History!$F131, Transactions_History!$H$6:$H$1355, "&lt;="&amp;YEAR(Portfolio_History!P$1))-
SUMIFS(Transactions_History!$G$6:$G$1355, Transactions_History!$C$6:$C$1355, "Redeem", Transactions_History!$I$6:$I$1355, Portfolio_History!$F131, Transactions_History!$H$6:$H$1355, "&lt;="&amp;YEAR(Portfolio_History!P$1))</f>
        <v>0</v>
      </c>
      <c r="Q131" s="4">
        <f>SUMIFS(Transactions_History!$G$6:$G$1355, Transactions_History!$C$6:$C$1355, "Acquire", Transactions_History!$I$6:$I$1355, Portfolio_History!$F131, Transactions_History!$H$6:$H$1355, "&lt;="&amp;YEAR(Portfolio_History!Q$1))-
SUMIFS(Transactions_History!$G$6:$G$1355, Transactions_History!$C$6:$C$1355, "Redeem", Transactions_History!$I$6:$I$1355, Portfolio_History!$F131, Transactions_History!$H$6:$H$1355, "&lt;="&amp;YEAR(Portfolio_History!Q$1))</f>
        <v>0</v>
      </c>
      <c r="R131" s="4">
        <f>SUMIFS(Transactions_History!$G$6:$G$1355, Transactions_History!$C$6:$C$1355, "Acquire", Transactions_History!$I$6:$I$1355, Portfolio_History!$F131, Transactions_History!$H$6:$H$1355, "&lt;="&amp;YEAR(Portfolio_History!R$1))-
SUMIFS(Transactions_History!$G$6:$G$1355, Transactions_History!$C$6:$C$1355, "Redeem", Transactions_History!$I$6:$I$1355, Portfolio_History!$F131, Transactions_History!$H$6:$H$1355, "&lt;="&amp;YEAR(Portfolio_History!R$1))</f>
        <v>0</v>
      </c>
      <c r="S131" s="4">
        <f>SUMIFS(Transactions_History!$G$6:$G$1355, Transactions_History!$C$6:$C$1355, "Acquire", Transactions_History!$I$6:$I$1355, Portfolio_History!$F131, Transactions_History!$H$6:$H$1355, "&lt;="&amp;YEAR(Portfolio_History!S$1))-
SUMIFS(Transactions_History!$G$6:$G$1355, Transactions_History!$C$6:$C$1355, "Redeem", Transactions_History!$I$6:$I$1355, Portfolio_History!$F131, Transactions_History!$H$6:$H$1355, "&lt;="&amp;YEAR(Portfolio_History!S$1))</f>
        <v>0</v>
      </c>
      <c r="T131" s="4">
        <f>SUMIFS(Transactions_History!$G$6:$G$1355, Transactions_History!$C$6:$C$1355, "Acquire", Transactions_History!$I$6:$I$1355, Portfolio_History!$F131, Transactions_History!$H$6:$H$1355, "&lt;="&amp;YEAR(Portfolio_History!T$1))-
SUMIFS(Transactions_History!$G$6:$G$1355, Transactions_History!$C$6:$C$1355, "Redeem", Transactions_History!$I$6:$I$1355, Portfolio_History!$F131, Transactions_History!$H$6:$H$1355, "&lt;="&amp;YEAR(Portfolio_History!T$1))</f>
        <v>0</v>
      </c>
      <c r="U131" s="4">
        <f>SUMIFS(Transactions_History!$G$6:$G$1355, Transactions_History!$C$6:$C$1355, "Acquire", Transactions_History!$I$6:$I$1355, Portfolio_History!$F131, Transactions_History!$H$6:$H$1355, "&lt;="&amp;YEAR(Portfolio_History!U$1))-
SUMIFS(Transactions_History!$G$6:$G$1355, Transactions_History!$C$6:$C$1355, "Redeem", Transactions_History!$I$6:$I$1355, Portfolio_History!$F131, Transactions_History!$H$6:$H$1355, "&lt;="&amp;YEAR(Portfolio_History!U$1))</f>
        <v>0</v>
      </c>
      <c r="V131" s="4">
        <f>SUMIFS(Transactions_History!$G$6:$G$1355, Transactions_History!$C$6:$C$1355, "Acquire", Transactions_History!$I$6:$I$1355, Portfolio_History!$F131, Transactions_History!$H$6:$H$1355, "&lt;="&amp;YEAR(Portfolio_History!V$1))-
SUMIFS(Transactions_History!$G$6:$G$1355, Transactions_History!$C$6:$C$1355, "Redeem", Transactions_History!$I$6:$I$1355, Portfolio_History!$F131, Transactions_History!$H$6:$H$1355, "&lt;="&amp;YEAR(Portfolio_History!V$1))</f>
        <v>0</v>
      </c>
      <c r="W131" s="4">
        <f>SUMIFS(Transactions_History!$G$6:$G$1355, Transactions_History!$C$6:$C$1355, "Acquire", Transactions_History!$I$6:$I$1355, Portfolio_History!$F131, Transactions_History!$H$6:$H$1355, "&lt;="&amp;YEAR(Portfolio_History!W$1))-
SUMIFS(Transactions_History!$G$6:$G$1355, Transactions_History!$C$6:$C$1355, "Redeem", Transactions_History!$I$6:$I$1355, Portfolio_History!$F131, Transactions_History!$H$6:$H$1355, "&lt;="&amp;YEAR(Portfolio_History!W$1))</f>
        <v>0</v>
      </c>
      <c r="X131" s="4">
        <f>SUMIFS(Transactions_History!$G$6:$G$1355, Transactions_History!$C$6:$C$1355, "Acquire", Transactions_History!$I$6:$I$1355, Portfolio_History!$F131, Transactions_History!$H$6:$H$1355, "&lt;="&amp;YEAR(Portfolio_History!X$1))-
SUMIFS(Transactions_History!$G$6:$G$1355, Transactions_History!$C$6:$C$1355, "Redeem", Transactions_History!$I$6:$I$1355, Portfolio_History!$F131, Transactions_History!$H$6:$H$1355, "&lt;="&amp;YEAR(Portfolio_History!X$1))</f>
        <v>0</v>
      </c>
      <c r="Y131" s="4">
        <f>SUMIFS(Transactions_History!$G$6:$G$1355, Transactions_History!$C$6:$C$1355, "Acquire", Transactions_History!$I$6:$I$1355, Portfolio_History!$F131, Transactions_History!$H$6:$H$1355, "&lt;="&amp;YEAR(Portfolio_History!Y$1))-
SUMIFS(Transactions_History!$G$6:$G$1355, Transactions_History!$C$6:$C$1355, "Redeem", Transactions_History!$I$6:$I$1355, Portfolio_History!$F131, Transactions_History!$H$6:$H$1355, "&lt;="&amp;YEAR(Portfolio_History!Y$1))</f>
        <v>0</v>
      </c>
    </row>
    <row r="132" spans="1:25" x14ac:dyDescent="0.35">
      <c r="A132" s="172" t="s">
        <v>39</v>
      </c>
      <c r="B132" s="172">
        <v>2.25</v>
      </c>
      <c r="C132" s="172">
        <v>2024</v>
      </c>
      <c r="D132" s="173">
        <v>43617</v>
      </c>
      <c r="E132" s="63">
        <v>2019</v>
      </c>
      <c r="F132" s="170" t="str">
        <f t="shared" si="3"/>
        <v>SI bonds_2.25_2024</v>
      </c>
      <c r="G132" s="4">
        <f>SUMIFS(Transactions_History!$G$6:$G$1355, Transactions_History!$C$6:$C$1355, "Acquire", Transactions_History!$I$6:$I$1355, Portfolio_History!$F132, Transactions_History!$H$6:$H$1355, "&lt;="&amp;YEAR(Portfolio_History!G$1))-
SUMIFS(Transactions_History!$G$6:$G$1355, Transactions_History!$C$6:$C$1355, "Redeem", Transactions_History!$I$6:$I$1355, Portfolio_History!$F132, Transactions_History!$H$6:$H$1355, "&lt;="&amp;YEAR(Portfolio_History!G$1))</f>
        <v>6827606</v>
      </c>
      <c r="H132" s="4">
        <f>SUMIFS(Transactions_History!$G$6:$G$1355, Transactions_History!$C$6:$C$1355, "Acquire", Transactions_History!$I$6:$I$1355, Portfolio_History!$F132, Transactions_History!$H$6:$H$1355, "&lt;="&amp;YEAR(Portfolio_History!H$1))-
SUMIFS(Transactions_History!$G$6:$G$1355, Transactions_History!$C$6:$C$1355, "Redeem", Transactions_History!$I$6:$I$1355, Portfolio_History!$F132, Transactions_History!$H$6:$H$1355, "&lt;="&amp;YEAR(Portfolio_History!H$1))</f>
        <v>6827606</v>
      </c>
      <c r="I132" s="4">
        <f>SUMIFS(Transactions_History!$G$6:$G$1355, Transactions_History!$C$6:$C$1355, "Acquire", Transactions_History!$I$6:$I$1355, Portfolio_History!$F132, Transactions_History!$H$6:$H$1355, "&lt;="&amp;YEAR(Portfolio_History!I$1))-
SUMIFS(Transactions_History!$G$6:$G$1355, Transactions_History!$C$6:$C$1355, "Redeem", Transactions_History!$I$6:$I$1355, Portfolio_History!$F132, Transactions_History!$H$6:$H$1355, "&lt;="&amp;YEAR(Portfolio_History!I$1))</f>
        <v>6827606</v>
      </c>
      <c r="J132" s="4">
        <f>SUMIFS(Transactions_History!$G$6:$G$1355, Transactions_History!$C$6:$C$1355, "Acquire", Transactions_History!$I$6:$I$1355, Portfolio_History!$F132, Transactions_History!$H$6:$H$1355, "&lt;="&amp;YEAR(Portfolio_History!J$1))-
SUMIFS(Transactions_History!$G$6:$G$1355, Transactions_History!$C$6:$C$1355, "Redeem", Transactions_History!$I$6:$I$1355, Portfolio_History!$F132, Transactions_History!$H$6:$H$1355, "&lt;="&amp;YEAR(Portfolio_History!J$1))</f>
        <v>6827606</v>
      </c>
      <c r="K132" s="4">
        <f>SUMIFS(Transactions_History!$G$6:$G$1355, Transactions_History!$C$6:$C$1355, "Acquire", Transactions_History!$I$6:$I$1355, Portfolio_History!$F132, Transactions_History!$H$6:$H$1355, "&lt;="&amp;YEAR(Portfolio_History!K$1))-
SUMIFS(Transactions_History!$G$6:$G$1355, Transactions_History!$C$6:$C$1355, "Redeem", Transactions_History!$I$6:$I$1355, Portfolio_History!$F132, Transactions_History!$H$6:$H$1355, "&lt;="&amp;YEAR(Portfolio_History!K$1))</f>
        <v>5582927</v>
      </c>
      <c r="L132" s="4">
        <f>SUMIFS(Transactions_History!$G$6:$G$1355, Transactions_History!$C$6:$C$1355, "Acquire", Transactions_History!$I$6:$I$1355, Portfolio_History!$F132, Transactions_History!$H$6:$H$1355, "&lt;="&amp;YEAR(Portfolio_History!L$1))-
SUMIFS(Transactions_History!$G$6:$G$1355, Transactions_History!$C$6:$C$1355, "Redeem", Transactions_History!$I$6:$I$1355, Portfolio_History!$F132, Transactions_History!$H$6:$H$1355, "&lt;="&amp;YEAR(Portfolio_History!L$1))</f>
        <v>5582927</v>
      </c>
      <c r="M132" s="4">
        <f>SUMIFS(Transactions_History!$G$6:$G$1355, Transactions_History!$C$6:$C$1355, "Acquire", Transactions_History!$I$6:$I$1355, Portfolio_History!$F132, Transactions_History!$H$6:$H$1355, "&lt;="&amp;YEAR(Portfolio_History!M$1))-
SUMIFS(Transactions_History!$G$6:$G$1355, Transactions_History!$C$6:$C$1355, "Redeem", Transactions_History!$I$6:$I$1355, Portfolio_History!$F132, Transactions_History!$H$6:$H$1355, "&lt;="&amp;YEAR(Portfolio_History!M$1))</f>
        <v>3986413</v>
      </c>
      <c r="N132" s="4">
        <f>SUMIFS(Transactions_History!$G$6:$G$1355, Transactions_History!$C$6:$C$1355, "Acquire", Transactions_History!$I$6:$I$1355, Portfolio_History!$F132, Transactions_History!$H$6:$H$1355, "&lt;="&amp;YEAR(Portfolio_History!N$1))-
SUMIFS(Transactions_History!$G$6:$G$1355, Transactions_History!$C$6:$C$1355, "Redeem", Transactions_History!$I$6:$I$1355, Portfolio_History!$F132, Transactions_History!$H$6:$H$1355, "&lt;="&amp;YEAR(Portfolio_History!N$1))</f>
        <v>3986413</v>
      </c>
      <c r="O132" s="4">
        <f>SUMIFS(Transactions_History!$G$6:$G$1355, Transactions_History!$C$6:$C$1355, "Acquire", Transactions_History!$I$6:$I$1355, Portfolio_History!$F132, Transactions_History!$H$6:$H$1355, "&lt;="&amp;YEAR(Portfolio_History!O$1))-
SUMIFS(Transactions_History!$G$6:$G$1355, Transactions_History!$C$6:$C$1355, "Redeem", Transactions_History!$I$6:$I$1355, Portfolio_History!$F132, Transactions_History!$H$6:$H$1355, "&lt;="&amp;YEAR(Portfolio_History!O$1))</f>
        <v>3986413</v>
      </c>
      <c r="P132" s="4">
        <f>SUMIFS(Transactions_History!$G$6:$G$1355, Transactions_History!$C$6:$C$1355, "Acquire", Transactions_History!$I$6:$I$1355, Portfolio_History!$F132, Transactions_History!$H$6:$H$1355, "&lt;="&amp;YEAR(Portfolio_History!P$1))-
SUMIFS(Transactions_History!$G$6:$G$1355, Transactions_History!$C$6:$C$1355, "Redeem", Transactions_History!$I$6:$I$1355, Portfolio_History!$F132, Transactions_History!$H$6:$H$1355, "&lt;="&amp;YEAR(Portfolio_History!P$1))</f>
        <v>0</v>
      </c>
      <c r="Q132" s="4">
        <f>SUMIFS(Transactions_History!$G$6:$G$1355, Transactions_History!$C$6:$C$1355, "Acquire", Transactions_History!$I$6:$I$1355, Portfolio_History!$F132, Transactions_History!$H$6:$H$1355, "&lt;="&amp;YEAR(Portfolio_History!Q$1))-
SUMIFS(Transactions_History!$G$6:$G$1355, Transactions_History!$C$6:$C$1355, "Redeem", Transactions_History!$I$6:$I$1355, Portfolio_History!$F132, Transactions_History!$H$6:$H$1355, "&lt;="&amp;YEAR(Portfolio_History!Q$1))</f>
        <v>0</v>
      </c>
      <c r="R132" s="4">
        <f>SUMIFS(Transactions_History!$G$6:$G$1355, Transactions_History!$C$6:$C$1355, "Acquire", Transactions_History!$I$6:$I$1355, Portfolio_History!$F132, Transactions_History!$H$6:$H$1355, "&lt;="&amp;YEAR(Portfolio_History!R$1))-
SUMIFS(Transactions_History!$G$6:$G$1355, Transactions_History!$C$6:$C$1355, "Redeem", Transactions_History!$I$6:$I$1355, Portfolio_History!$F132, Transactions_History!$H$6:$H$1355, "&lt;="&amp;YEAR(Portfolio_History!R$1))</f>
        <v>0</v>
      </c>
      <c r="S132" s="4">
        <f>SUMIFS(Transactions_History!$G$6:$G$1355, Transactions_History!$C$6:$C$1355, "Acquire", Transactions_History!$I$6:$I$1355, Portfolio_History!$F132, Transactions_History!$H$6:$H$1355, "&lt;="&amp;YEAR(Portfolio_History!S$1))-
SUMIFS(Transactions_History!$G$6:$G$1355, Transactions_History!$C$6:$C$1355, "Redeem", Transactions_History!$I$6:$I$1355, Portfolio_History!$F132, Transactions_History!$H$6:$H$1355, "&lt;="&amp;YEAR(Portfolio_History!S$1))</f>
        <v>0</v>
      </c>
      <c r="T132" s="4">
        <f>SUMIFS(Transactions_History!$G$6:$G$1355, Transactions_History!$C$6:$C$1355, "Acquire", Transactions_History!$I$6:$I$1355, Portfolio_History!$F132, Transactions_History!$H$6:$H$1355, "&lt;="&amp;YEAR(Portfolio_History!T$1))-
SUMIFS(Transactions_History!$G$6:$G$1355, Transactions_History!$C$6:$C$1355, "Redeem", Transactions_History!$I$6:$I$1355, Portfolio_History!$F132, Transactions_History!$H$6:$H$1355, "&lt;="&amp;YEAR(Portfolio_History!T$1))</f>
        <v>0</v>
      </c>
      <c r="U132" s="4">
        <f>SUMIFS(Transactions_History!$G$6:$G$1355, Transactions_History!$C$6:$C$1355, "Acquire", Transactions_History!$I$6:$I$1355, Portfolio_History!$F132, Transactions_History!$H$6:$H$1355, "&lt;="&amp;YEAR(Portfolio_History!U$1))-
SUMIFS(Transactions_History!$G$6:$G$1355, Transactions_History!$C$6:$C$1355, "Redeem", Transactions_History!$I$6:$I$1355, Portfolio_History!$F132, Transactions_History!$H$6:$H$1355, "&lt;="&amp;YEAR(Portfolio_History!U$1))</f>
        <v>0</v>
      </c>
      <c r="V132" s="4">
        <f>SUMIFS(Transactions_History!$G$6:$G$1355, Transactions_History!$C$6:$C$1355, "Acquire", Transactions_History!$I$6:$I$1355, Portfolio_History!$F132, Transactions_History!$H$6:$H$1355, "&lt;="&amp;YEAR(Portfolio_History!V$1))-
SUMIFS(Transactions_History!$G$6:$G$1355, Transactions_History!$C$6:$C$1355, "Redeem", Transactions_History!$I$6:$I$1355, Portfolio_History!$F132, Transactions_History!$H$6:$H$1355, "&lt;="&amp;YEAR(Portfolio_History!V$1))</f>
        <v>0</v>
      </c>
      <c r="W132" s="4">
        <f>SUMIFS(Transactions_History!$G$6:$G$1355, Transactions_History!$C$6:$C$1355, "Acquire", Transactions_History!$I$6:$I$1355, Portfolio_History!$F132, Transactions_History!$H$6:$H$1355, "&lt;="&amp;YEAR(Portfolio_History!W$1))-
SUMIFS(Transactions_History!$G$6:$G$1355, Transactions_History!$C$6:$C$1355, "Redeem", Transactions_History!$I$6:$I$1355, Portfolio_History!$F132, Transactions_History!$H$6:$H$1355, "&lt;="&amp;YEAR(Portfolio_History!W$1))</f>
        <v>0</v>
      </c>
      <c r="X132" s="4">
        <f>SUMIFS(Transactions_History!$G$6:$G$1355, Transactions_History!$C$6:$C$1355, "Acquire", Transactions_History!$I$6:$I$1355, Portfolio_History!$F132, Transactions_History!$H$6:$H$1355, "&lt;="&amp;YEAR(Portfolio_History!X$1))-
SUMIFS(Transactions_History!$G$6:$G$1355, Transactions_History!$C$6:$C$1355, "Redeem", Transactions_History!$I$6:$I$1355, Portfolio_History!$F132, Transactions_History!$H$6:$H$1355, "&lt;="&amp;YEAR(Portfolio_History!X$1))</f>
        <v>0</v>
      </c>
      <c r="Y132" s="4">
        <f>SUMIFS(Transactions_History!$G$6:$G$1355, Transactions_History!$C$6:$C$1355, "Acquire", Transactions_History!$I$6:$I$1355, Portfolio_History!$F132, Transactions_History!$H$6:$H$1355, "&lt;="&amp;YEAR(Portfolio_History!Y$1))-
SUMIFS(Transactions_History!$G$6:$G$1355, Transactions_History!$C$6:$C$1355, "Redeem", Transactions_History!$I$6:$I$1355, Portfolio_History!$F132, Transactions_History!$H$6:$H$1355, "&lt;="&amp;YEAR(Portfolio_History!Y$1))</f>
        <v>0</v>
      </c>
    </row>
    <row r="133" spans="1:25" x14ac:dyDescent="0.35">
      <c r="A133" s="172" t="s">
        <v>39</v>
      </c>
      <c r="B133" s="172">
        <v>2.25</v>
      </c>
      <c r="C133" s="172">
        <v>2025</v>
      </c>
      <c r="D133" s="173">
        <v>43617</v>
      </c>
      <c r="E133" s="63">
        <v>2019</v>
      </c>
      <c r="F133" s="170" t="str">
        <f t="shared" si="3"/>
        <v>SI bonds_2.25_2025</v>
      </c>
      <c r="G133" s="4">
        <f>SUMIFS(Transactions_History!$G$6:$G$1355, Transactions_History!$C$6:$C$1355, "Acquire", Transactions_History!$I$6:$I$1355, Portfolio_History!$F133, Transactions_History!$H$6:$H$1355, "&lt;="&amp;YEAR(Portfolio_History!G$1))-
SUMIFS(Transactions_History!$G$6:$G$1355, Transactions_History!$C$6:$C$1355, "Redeem", Transactions_History!$I$6:$I$1355, Portfolio_History!$F133, Transactions_History!$H$6:$H$1355, "&lt;="&amp;YEAR(Portfolio_History!G$1))</f>
        <v>6827606</v>
      </c>
      <c r="H133" s="4">
        <f>SUMIFS(Transactions_History!$G$6:$G$1355, Transactions_History!$C$6:$C$1355, "Acquire", Transactions_History!$I$6:$I$1355, Portfolio_History!$F133, Transactions_History!$H$6:$H$1355, "&lt;="&amp;YEAR(Portfolio_History!H$1))-
SUMIFS(Transactions_History!$G$6:$G$1355, Transactions_History!$C$6:$C$1355, "Redeem", Transactions_History!$I$6:$I$1355, Portfolio_History!$F133, Transactions_History!$H$6:$H$1355, "&lt;="&amp;YEAR(Portfolio_History!H$1))</f>
        <v>6827606</v>
      </c>
      <c r="I133" s="4">
        <f>SUMIFS(Transactions_History!$G$6:$G$1355, Transactions_History!$C$6:$C$1355, "Acquire", Transactions_History!$I$6:$I$1355, Portfolio_History!$F133, Transactions_History!$H$6:$H$1355, "&lt;="&amp;YEAR(Portfolio_History!I$1))-
SUMIFS(Transactions_History!$G$6:$G$1355, Transactions_History!$C$6:$C$1355, "Redeem", Transactions_History!$I$6:$I$1355, Portfolio_History!$F133, Transactions_History!$H$6:$H$1355, "&lt;="&amp;YEAR(Portfolio_History!I$1))</f>
        <v>6827606</v>
      </c>
      <c r="J133" s="4">
        <f>SUMIFS(Transactions_History!$G$6:$G$1355, Transactions_History!$C$6:$C$1355, "Acquire", Transactions_History!$I$6:$I$1355, Portfolio_History!$F133, Transactions_History!$H$6:$H$1355, "&lt;="&amp;YEAR(Portfolio_History!J$1))-
SUMIFS(Transactions_History!$G$6:$G$1355, Transactions_History!$C$6:$C$1355, "Redeem", Transactions_History!$I$6:$I$1355, Portfolio_History!$F133, Transactions_History!$H$6:$H$1355, "&lt;="&amp;YEAR(Portfolio_History!J$1))</f>
        <v>6827606</v>
      </c>
      <c r="K133" s="4">
        <f>SUMIFS(Transactions_History!$G$6:$G$1355, Transactions_History!$C$6:$C$1355, "Acquire", Transactions_History!$I$6:$I$1355, Portfolio_History!$F133, Transactions_History!$H$6:$H$1355, "&lt;="&amp;YEAR(Portfolio_History!K$1))-
SUMIFS(Transactions_History!$G$6:$G$1355, Transactions_History!$C$6:$C$1355, "Redeem", Transactions_History!$I$6:$I$1355, Portfolio_History!$F133, Transactions_History!$H$6:$H$1355, "&lt;="&amp;YEAR(Portfolio_History!K$1))</f>
        <v>5582927</v>
      </c>
      <c r="L133" s="4">
        <f>SUMIFS(Transactions_History!$G$6:$G$1355, Transactions_History!$C$6:$C$1355, "Acquire", Transactions_History!$I$6:$I$1355, Portfolio_History!$F133, Transactions_History!$H$6:$H$1355, "&lt;="&amp;YEAR(Portfolio_History!L$1))-
SUMIFS(Transactions_History!$G$6:$G$1355, Transactions_History!$C$6:$C$1355, "Redeem", Transactions_History!$I$6:$I$1355, Portfolio_History!$F133, Transactions_History!$H$6:$H$1355, "&lt;="&amp;YEAR(Portfolio_History!L$1))</f>
        <v>5582927</v>
      </c>
      <c r="M133" s="4">
        <f>SUMIFS(Transactions_History!$G$6:$G$1355, Transactions_History!$C$6:$C$1355, "Acquire", Transactions_History!$I$6:$I$1355, Portfolio_History!$F133, Transactions_History!$H$6:$H$1355, "&lt;="&amp;YEAR(Portfolio_History!M$1))-
SUMIFS(Transactions_History!$G$6:$G$1355, Transactions_History!$C$6:$C$1355, "Redeem", Transactions_History!$I$6:$I$1355, Portfolio_History!$F133, Transactions_History!$H$6:$H$1355, "&lt;="&amp;YEAR(Portfolio_History!M$1))</f>
        <v>3986413</v>
      </c>
      <c r="N133" s="4">
        <f>SUMIFS(Transactions_History!$G$6:$G$1355, Transactions_History!$C$6:$C$1355, "Acquire", Transactions_History!$I$6:$I$1355, Portfolio_History!$F133, Transactions_History!$H$6:$H$1355, "&lt;="&amp;YEAR(Portfolio_History!N$1))-
SUMIFS(Transactions_History!$G$6:$G$1355, Transactions_History!$C$6:$C$1355, "Redeem", Transactions_History!$I$6:$I$1355, Portfolio_History!$F133, Transactions_History!$H$6:$H$1355, "&lt;="&amp;YEAR(Portfolio_History!N$1))</f>
        <v>3986413</v>
      </c>
      <c r="O133" s="4">
        <f>SUMIFS(Transactions_History!$G$6:$G$1355, Transactions_History!$C$6:$C$1355, "Acquire", Transactions_History!$I$6:$I$1355, Portfolio_History!$F133, Transactions_History!$H$6:$H$1355, "&lt;="&amp;YEAR(Portfolio_History!O$1))-
SUMIFS(Transactions_History!$G$6:$G$1355, Transactions_History!$C$6:$C$1355, "Redeem", Transactions_History!$I$6:$I$1355, Portfolio_History!$F133, Transactions_History!$H$6:$H$1355, "&lt;="&amp;YEAR(Portfolio_History!O$1))</f>
        <v>3986413</v>
      </c>
      <c r="P133" s="4">
        <f>SUMIFS(Transactions_History!$G$6:$G$1355, Transactions_History!$C$6:$C$1355, "Acquire", Transactions_History!$I$6:$I$1355, Portfolio_History!$F133, Transactions_History!$H$6:$H$1355, "&lt;="&amp;YEAR(Portfolio_History!P$1))-
SUMIFS(Transactions_History!$G$6:$G$1355, Transactions_History!$C$6:$C$1355, "Redeem", Transactions_History!$I$6:$I$1355, Portfolio_History!$F133, Transactions_History!$H$6:$H$1355, "&lt;="&amp;YEAR(Portfolio_History!P$1))</f>
        <v>0</v>
      </c>
      <c r="Q133" s="4">
        <f>SUMIFS(Transactions_History!$G$6:$G$1355, Transactions_History!$C$6:$C$1355, "Acquire", Transactions_History!$I$6:$I$1355, Portfolio_History!$F133, Transactions_History!$H$6:$H$1355, "&lt;="&amp;YEAR(Portfolio_History!Q$1))-
SUMIFS(Transactions_History!$G$6:$G$1355, Transactions_History!$C$6:$C$1355, "Redeem", Transactions_History!$I$6:$I$1355, Portfolio_History!$F133, Transactions_History!$H$6:$H$1355, "&lt;="&amp;YEAR(Portfolio_History!Q$1))</f>
        <v>0</v>
      </c>
      <c r="R133" s="4">
        <f>SUMIFS(Transactions_History!$G$6:$G$1355, Transactions_History!$C$6:$C$1355, "Acquire", Transactions_History!$I$6:$I$1355, Portfolio_History!$F133, Transactions_History!$H$6:$H$1355, "&lt;="&amp;YEAR(Portfolio_History!R$1))-
SUMIFS(Transactions_History!$G$6:$G$1355, Transactions_History!$C$6:$C$1355, "Redeem", Transactions_History!$I$6:$I$1355, Portfolio_History!$F133, Transactions_History!$H$6:$H$1355, "&lt;="&amp;YEAR(Portfolio_History!R$1))</f>
        <v>0</v>
      </c>
      <c r="S133" s="4">
        <f>SUMIFS(Transactions_History!$G$6:$G$1355, Transactions_History!$C$6:$C$1355, "Acquire", Transactions_History!$I$6:$I$1355, Portfolio_History!$F133, Transactions_History!$H$6:$H$1355, "&lt;="&amp;YEAR(Portfolio_History!S$1))-
SUMIFS(Transactions_History!$G$6:$G$1355, Transactions_History!$C$6:$C$1355, "Redeem", Transactions_History!$I$6:$I$1355, Portfolio_History!$F133, Transactions_History!$H$6:$H$1355, "&lt;="&amp;YEAR(Portfolio_History!S$1))</f>
        <v>0</v>
      </c>
      <c r="T133" s="4">
        <f>SUMIFS(Transactions_History!$G$6:$G$1355, Transactions_History!$C$6:$C$1355, "Acquire", Transactions_History!$I$6:$I$1355, Portfolio_History!$F133, Transactions_History!$H$6:$H$1355, "&lt;="&amp;YEAR(Portfolio_History!T$1))-
SUMIFS(Transactions_History!$G$6:$G$1355, Transactions_History!$C$6:$C$1355, "Redeem", Transactions_History!$I$6:$I$1355, Portfolio_History!$F133, Transactions_History!$H$6:$H$1355, "&lt;="&amp;YEAR(Portfolio_History!T$1))</f>
        <v>0</v>
      </c>
      <c r="U133" s="4">
        <f>SUMIFS(Transactions_History!$G$6:$G$1355, Transactions_History!$C$6:$C$1355, "Acquire", Transactions_History!$I$6:$I$1355, Portfolio_History!$F133, Transactions_History!$H$6:$H$1355, "&lt;="&amp;YEAR(Portfolio_History!U$1))-
SUMIFS(Transactions_History!$G$6:$G$1355, Transactions_History!$C$6:$C$1355, "Redeem", Transactions_History!$I$6:$I$1355, Portfolio_History!$F133, Transactions_History!$H$6:$H$1355, "&lt;="&amp;YEAR(Portfolio_History!U$1))</f>
        <v>0</v>
      </c>
      <c r="V133" s="4">
        <f>SUMIFS(Transactions_History!$G$6:$G$1355, Transactions_History!$C$6:$C$1355, "Acquire", Transactions_History!$I$6:$I$1355, Portfolio_History!$F133, Transactions_History!$H$6:$H$1355, "&lt;="&amp;YEAR(Portfolio_History!V$1))-
SUMIFS(Transactions_History!$G$6:$G$1355, Transactions_History!$C$6:$C$1355, "Redeem", Transactions_History!$I$6:$I$1355, Portfolio_History!$F133, Transactions_History!$H$6:$H$1355, "&lt;="&amp;YEAR(Portfolio_History!V$1))</f>
        <v>0</v>
      </c>
      <c r="W133" s="4">
        <f>SUMIFS(Transactions_History!$G$6:$G$1355, Transactions_History!$C$6:$C$1355, "Acquire", Transactions_History!$I$6:$I$1355, Portfolio_History!$F133, Transactions_History!$H$6:$H$1355, "&lt;="&amp;YEAR(Portfolio_History!W$1))-
SUMIFS(Transactions_History!$G$6:$G$1355, Transactions_History!$C$6:$C$1355, "Redeem", Transactions_History!$I$6:$I$1355, Portfolio_History!$F133, Transactions_History!$H$6:$H$1355, "&lt;="&amp;YEAR(Portfolio_History!W$1))</f>
        <v>0</v>
      </c>
      <c r="X133" s="4">
        <f>SUMIFS(Transactions_History!$G$6:$G$1355, Transactions_History!$C$6:$C$1355, "Acquire", Transactions_History!$I$6:$I$1355, Portfolio_History!$F133, Transactions_History!$H$6:$H$1355, "&lt;="&amp;YEAR(Portfolio_History!X$1))-
SUMIFS(Transactions_History!$G$6:$G$1355, Transactions_History!$C$6:$C$1355, "Redeem", Transactions_History!$I$6:$I$1355, Portfolio_History!$F133, Transactions_History!$H$6:$H$1355, "&lt;="&amp;YEAR(Portfolio_History!X$1))</f>
        <v>0</v>
      </c>
      <c r="Y133" s="4">
        <f>SUMIFS(Transactions_History!$G$6:$G$1355, Transactions_History!$C$6:$C$1355, "Acquire", Transactions_History!$I$6:$I$1355, Portfolio_History!$F133, Transactions_History!$H$6:$H$1355, "&lt;="&amp;YEAR(Portfolio_History!Y$1))-
SUMIFS(Transactions_History!$G$6:$G$1355, Transactions_History!$C$6:$C$1355, "Redeem", Transactions_History!$I$6:$I$1355, Portfolio_History!$F133, Transactions_History!$H$6:$H$1355, "&lt;="&amp;YEAR(Portfolio_History!Y$1))</f>
        <v>0</v>
      </c>
    </row>
    <row r="134" spans="1:25" x14ac:dyDescent="0.35">
      <c r="A134" s="172" t="s">
        <v>39</v>
      </c>
      <c r="B134" s="172">
        <v>2.25</v>
      </c>
      <c r="C134" s="172">
        <v>2026</v>
      </c>
      <c r="D134" s="173">
        <v>43617</v>
      </c>
      <c r="E134" s="63">
        <v>2019</v>
      </c>
      <c r="F134" s="170" t="str">
        <f t="shared" si="3"/>
        <v>SI bonds_2.25_2026</v>
      </c>
      <c r="G134" s="4">
        <f>SUMIFS(Transactions_History!$G$6:$G$1355, Transactions_History!$C$6:$C$1355, "Acquire", Transactions_History!$I$6:$I$1355, Portfolio_History!$F134, Transactions_History!$H$6:$H$1355, "&lt;="&amp;YEAR(Portfolio_History!G$1))-
SUMIFS(Transactions_History!$G$6:$G$1355, Transactions_History!$C$6:$C$1355, "Redeem", Transactions_History!$I$6:$I$1355, Portfolio_History!$F134, Transactions_History!$H$6:$H$1355, "&lt;="&amp;YEAR(Portfolio_History!G$1))</f>
        <v>6827606</v>
      </c>
      <c r="H134" s="4">
        <f>SUMIFS(Transactions_History!$G$6:$G$1355, Transactions_History!$C$6:$C$1355, "Acquire", Transactions_History!$I$6:$I$1355, Portfolio_History!$F134, Transactions_History!$H$6:$H$1355, "&lt;="&amp;YEAR(Portfolio_History!H$1))-
SUMIFS(Transactions_History!$G$6:$G$1355, Transactions_History!$C$6:$C$1355, "Redeem", Transactions_History!$I$6:$I$1355, Portfolio_History!$F134, Transactions_History!$H$6:$H$1355, "&lt;="&amp;YEAR(Portfolio_History!H$1))</f>
        <v>6827606</v>
      </c>
      <c r="I134" s="4">
        <f>SUMIFS(Transactions_History!$G$6:$G$1355, Transactions_History!$C$6:$C$1355, "Acquire", Transactions_History!$I$6:$I$1355, Portfolio_History!$F134, Transactions_History!$H$6:$H$1355, "&lt;="&amp;YEAR(Portfolio_History!I$1))-
SUMIFS(Transactions_History!$G$6:$G$1355, Transactions_History!$C$6:$C$1355, "Redeem", Transactions_History!$I$6:$I$1355, Portfolio_History!$F134, Transactions_History!$H$6:$H$1355, "&lt;="&amp;YEAR(Portfolio_History!I$1))</f>
        <v>6827606</v>
      </c>
      <c r="J134" s="4">
        <f>SUMIFS(Transactions_History!$G$6:$G$1355, Transactions_History!$C$6:$C$1355, "Acquire", Transactions_History!$I$6:$I$1355, Portfolio_History!$F134, Transactions_History!$H$6:$H$1355, "&lt;="&amp;YEAR(Portfolio_History!J$1))-
SUMIFS(Transactions_History!$G$6:$G$1355, Transactions_History!$C$6:$C$1355, "Redeem", Transactions_History!$I$6:$I$1355, Portfolio_History!$F134, Transactions_History!$H$6:$H$1355, "&lt;="&amp;YEAR(Portfolio_History!J$1))</f>
        <v>6827606</v>
      </c>
      <c r="K134" s="4">
        <f>SUMIFS(Transactions_History!$G$6:$G$1355, Transactions_History!$C$6:$C$1355, "Acquire", Transactions_History!$I$6:$I$1355, Portfolio_History!$F134, Transactions_History!$H$6:$H$1355, "&lt;="&amp;YEAR(Portfolio_History!K$1))-
SUMIFS(Transactions_History!$G$6:$G$1355, Transactions_History!$C$6:$C$1355, "Redeem", Transactions_History!$I$6:$I$1355, Portfolio_History!$F134, Transactions_History!$H$6:$H$1355, "&lt;="&amp;YEAR(Portfolio_History!K$1))</f>
        <v>5582926</v>
      </c>
      <c r="L134" s="4">
        <f>SUMIFS(Transactions_History!$G$6:$G$1355, Transactions_History!$C$6:$C$1355, "Acquire", Transactions_History!$I$6:$I$1355, Portfolio_History!$F134, Transactions_History!$H$6:$H$1355, "&lt;="&amp;YEAR(Portfolio_History!L$1))-
SUMIFS(Transactions_History!$G$6:$G$1355, Transactions_History!$C$6:$C$1355, "Redeem", Transactions_History!$I$6:$I$1355, Portfolio_History!$F134, Transactions_History!$H$6:$H$1355, "&lt;="&amp;YEAR(Portfolio_History!L$1))</f>
        <v>5582926</v>
      </c>
      <c r="M134" s="4">
        <f>SUMIFS(Transactions_History!$G$6:$G$1355, Transactions_History!$C$6:$C$1355, "Acquire", Transactions_History!$I$6:$I$1355, Portfolio_History!$F134, Transactions_History!$H$6:$H$1355, "&lt;="&amp;YEAR(Portfolio_History!M$1))-
SUMIFS(Transactions_History!$G$6:$G$1355, Transactions_History!$C$6:$C$1355, "Redeem", Transactions_History!$I$6:$I$1355, Portfolio_History!$F134, Transactions_History!$H$6:$H$1355, "&lt;="&amp;YEAR(Portfolio_History!M$1))</f>
        <v>3986412</v>
      </c>
      <c r="N134" s="4">
        <f>SUMIFS(Transactions_History!$G$6:$G$1355, Transactions_History!$C$6:$C$1355, "Acquire", Transactions_History!$I$6:$I$1355, Portfolio_History!$F134, Transactions_History!$H$6:$H$1355, "&lt;="&amp;YEAR(Portfolio_History!N$1))-
SUMIFS(Transactions_History!$G$6:$G$1355, Transactions_History!$C$6:$C$1355, "Redeem", Transactions_History!$I$6:$I$1355, Portfolio_History!$F134, Transactions_History!$H$6:$H$1355, "&lt;="&amp;YEAR(Portfolio_History!N$1))</f>
        <v>3986412</v>
      </c>
      <c r="O134" s="4">
        <f>SUMIFS(Transactions_History!$G$6:$G$1355, Transactions_History!$C$6:$C$1355, "Acquire", Transactions_History!$I$6:$I$1355, Portfolio_History!$F134, Transactions_History!$H$6:$H$1355, "&lt;="&amp;YEAR(Portfolio_History!O$1))-
SUMIFS(Transactions_History!$G$6:$G$1355, Transactions_History!$C$6:$C$1355, "Redeem", Transactions_History!$I$6:$I$1355, Portfolio_History!$F134, Transactions_History!$H$6:$H$1355, "&lt;="&amp;YEAR(Portfolio_History!O$1))</f>
        <v>3986412</v>
      </c>
      <c r="P134" s="4">
        <f>SUMIFS(Transactions_History!$G$6:$G$1355, Transactions_History!$C$6:$C$1355, "Acquire", Transactions_History!$I$6:$I$1355, Portfolio_History!$F134, Transactions_History!$H$6:$H$1355, "&lt;="&amp;YEAR(Portfolio_History!P$1))-
SUMIFS(Transactions_History!$G$6:$G$1355, Transactions_History!$C$6:$C$1355, "Redeem", Transactions_History!$I$6:$I$1355, Portfolio_History!$F134, Transactions_History!$H$6:$H$1355, "&lt;="&amp;YEAR(Portfolio_History!P$1))</f>
        <v>0</v>
      </c>
      <c r="Q134" s="4">
        <f>SUMIFS(Transactions_History!$G$6:$G$1355, Transactions_History!$C$6:$C$1355, "Acquire", Transactions_History!$I$6:$I$1355, Portfolio_History!$F134, Transactions_History!$H$6:$H$1355, "&lt;="&amp;YEAR(Portfolio_History!Q$1))-
SUMIFS(Transactions_History!$G$6:$G$1355, Transactions_History!$C$6:$C$1355, "Redeem", Transactions_History!$I$6:$I$1355, Portfolio_History!$F134, Transactions_History!$H$6:$H$1355, "&lt;="&amp;YEAR(Portfolio_History!Q$1))</f>
        <v>0</v>
      </c>
      <c r="R134" s="4">
        <f>SUMIFS(Transactions_History!$G$6:$G$1355, Transactions_History!$C$6:$C$1355, "Acquire", Transactions_History!$I$6:$I$1355, Portfolio_History!$F134, Transactions_History!$H$6:$H$1355, "&lt;="&amp;YEAR(Portfolio_History!R$1))-
SUMIFS(Transactions_History!$G$6:$G$1355, Transactions_History!$C$6:$C$1355, "Redeem", Transactions_History!$I$6:$I$1355, Portfolio_History!$F134, Transactions_History!$H$6:$H$1355, "&lt;="&amp;YEAR(Portfolio_History!R$1))</f>
        <v>0</v>
      </c>
      <c r="S134" s="4">
        <f>SUMIFS(Transactions_History!$G$6:$G$1355, Transactions_History!$C$6:$C$1355, "Acquire", Transactions_History!$I$6:$I$1355, Portfolio_History!$F134, Transactions_History!$H$6:$H$1355, "&lt;="&amp;YEAR(Portfolio_History!S$1))-
SUMIFS(Transactions_History!$G$6:$G$1355, Transactions_History!$C$6:$C$1355, "Redeem", Transactions_History!$I$6:$I$1355, Portfolio_History!$F134, Transactions_History!$H$6:$H$1355, "&lt;="&amp;YEAR(Portfolio_History!S$1))</f>
        <v>0</v>
      </c>
      <c r="T134" s="4">
        <f>SUMIFS(Transactions_History!$G$6:$G$1355, Transactions_History!$C$6:$C$1355, "Acquire", Transactions_History!$I$6:$I$1355, Portfolio_History!$F134, Transactions_History!$H$6:$H$1355, "&lt;="&amp;YEAR(Portfolio_History!T$1))-
SUMIFS(Transactions_History!$G$6:$G$1355, Transactions_History!$C$6:$C$1355, "Redeem", Transactions_History!$I$6:$I$1355, Portfolio_History!$F134, Transactions_History!$H$6:$H$1355, "&lt;="&amp;YEAR(Portfolio_History!T$1))</f>
        <v>0</v>
      </c>
      <c r="U134" s="4">
        <f>SUMIFS(Transactions_History!$G$6:$G$1355, Transactions_History!$C$6:$C$1355, "Acquire", Transactions_History!$I$6:$I$1355, Portfolio_History!$F134, Transactions_History!$H$6:$H$1355, "&lt;="&amp;YEAR(Portfolio_History!U$1))-
SUMIFS(Transactions_History!$G$6:$G$1355, Transactions_History!$C$6:$C$1355, "Redeem", Transactions_History!$I$6:$I$1355, Portfolio_History!$F134, Transactions_History!$H$6:$H$1355, "&lt;="&amp;YEAR(Portfolio_History!U$1))</f>
        <v>0</v>
      </c>
      <c r="V134" s="4">
        <f>SUMIFS(Transactions_History!$G$6:$G$1355, Transactions_History!$C$6:$C$1355, "Acquire", Transactions_History!$I$6:$I$1355, Portfolio_History!$F134, Transactions_History!$H$6:$H$1355, "&lt;="&amp;YEAR(Portfolio_History!V$1))-
SUMIFS(Transactions_History!$G$6:$G$1355, Transactions_History!$C$6:$C$1355, "Redeem", Transactions_History!$I$6:$I$1355, Portfolio_History!$F134, Transactions_History!$H$6:$H$1355, "&lt;="&amp;YEAR(Portfolio_History!V$1))</f>
        <v>0</v>
      </c>
      <c r="W134" s="4">
        <f>SUMIFS(Transactions_History!$G$6:$G$1355, Transactions_History!$C$6:$C$1355, "Acquire", Transactions_History!$I$6:$I$1355, Portfolio_History!$F134, Transactions_History!$H$6:$H$1355, "&lt;="&amp;YEAR(Portfolio_History!W$1))-
SUMIFS(Transactions_History!$G$6:$G$1355, Transactions_History!$C$6:$C$1355, "Redeem", Transactions_History!$I$6:$I$1355, Portfolio_History!$F134, Transactions_History!$H$6:$H$1355, "&lt;="&amp;YEAR(Portfolio_History!W$1))</f>
        <v>0</v>
      </c>
      <c r="X134" s="4">
        <f>SUMIFS(Transactions_History!$G$6:$G$1355, Transactions_History!$C$6:$C$1355, "Acquire", Transactions_History!$I$6:$I$1355, Portfolio_History!$F134, Transactions_History!$H$6:$H$1355, "&lt;="&amp;YEAR(Portfolio_History!X$1))-
SUMIFS(Transactions_History!$G$6:$G$1355, Transactions_History!$C$6:$C$1355, "Redeem", Transactions_History!$I$6:$I$1355, Portfolio_History!$F134, Transactions_History!$H$6:$H$1355, "&lt;="&amp;YEAR(Portfolio_History!X$1))</f>
        <v>0</v>
      </c>
      <c r="Y134" s="4">
        <f>SUMIFS(Transactions_History!$G$6:$G$1355, Transactions_History!$C$6:$C$1355, "Acquire", Transactions_History!$I$6:$I$1355, Portfolio_History!$F134, Transactions_History!$H$6:$H$1355, "&lt;="&amp;YEAR(Portfolio_History!Y$1))-
SUMIFS(Transactions_History!$G$6:$G$1355, Transactions_History!$C$6:$C$1355, "Redeem", Transactions_History!$I$6:$I$1355, Portfolio_History!$F134, Transactions_History!$H$6:$H$1355, "&lt;="&amp;YEAR(Portfolio_History!Y$1))</f>
        <v>0</v>
      </c>
    </row>
    <row r="135" spans="1:25" x14ac:dyDescent="0.35">
      <c r="A135" s="172" t="s">
        <v>39</v>
      </c>
      <c r="B135" s="172">
        <v>2.25</v>
      </c>
      <c r="C135" s="172">
        <v>2027</v>
      </c>
      <c r="D135" s="173">
        <v>43617</v>
      </c>
      <c r="E135" s="63">
        <v>2019</v>
      </c>
      <c r="F135" s="170" t="str">
        <f t="shared" si="3"/>
        <v>SI bonds_2.25_2027</v>
      </c>
      <c r="G135" s="4">
        <f>SUMIFS(Transactions_History!$G$6:$G$1355, Transactions_History!$C$6:$C$1355, "Acquire", Transactions_History!$I$6:$I$1355, Portfolio_History!$F135, Transactions_History!$H$6:$H$1355, "&lt;="&amp;YEAR(Portfolio_History!G$1))-
SUMIFS(Transactions_History!$G$6:$G$1355, Transactions_History!$C$6:$C$1355, "Redeem", Transactions_History!$I$6:$I$1355, Portfolio_History!$F135, Transactions_History!$H$6:$H$1355, "&lt;="&amp;YEAR(Portfolio_History!G$1))</f>
        <v>6827605</v>
      </c>
      <c r="H135" s="4">
        <f>SUMIFS(Transactions_History!$G$6:$G$1355, Transactions_History!$C$6:$C$1355, "Acquire", Transactions_History!$I$6:$I$1355, Portfolio_History!$F135, Transactions_History!$H$6:$H$1355, "&lt;="&amp;YEAR(Portfolio_History!H$1))-
SUMIFS(Transactions_History!$G$6:$G$1355, Transactions_History!$C$6:$C$1355, "Redeem", Transactions_History!$I$6:$I$1355, Portfolio_History!$F135, Transactions_History!$H$6:$H$1355, "&lt;="&amp;YEAR(Portfolio_History!H$1))</f>
        <v>6827605</v>
      </c>
      <c r="I135" s="4">
        <f>SUMIFS(Transactions_History!$G$6:$G$1355, Transactions_History!$C$6:$C$1355, "Acquire", Transactions_History!$I$6:$I$1355, Portfolio_History!$F135, Transactions_History!$H$6:$H$1355, "&lt;="&amp;YEAR(Portfolio_History!I$1))-
SUMIFS(Transactions_History!$G$6:$G$1355, Transactions_History!$C$6:$C$1355, "Redeem", Transactions_History!$I$6:$I$1355, Portfolio_History!$F135, Transactions_History!$H$6:$H$1355, "&lt;="&amp;YEAR(Portfolio_History!I$1))</f>
        <v>6827605</v>
      </c>
      <c r="J135" s="4">
        <f>SUMIFS(Transactions_History!$G$6:$G$1355, Transactions_History!$C$6:$C$1355, "Acquire", Transactions_History!$I$6:$I$1355, Portfolio_History!$F135, Transactions_History!$H$6:$H$1355, "&lt;="&amp;YEAR(Portfolio_History!J$1))-
SUMIFS(Transactions_History!$G$6:$G$1355, Transactions_History!$C$6:$C$1355, "Redeem", Transactions_History!$I$6:$I$1355, Portfolio_History!$F135, Transactions_History!$H$6:$H$1355, "&lt;="&amp;YEAR(Portfolio_History!J$1))</f>
        <v>6827605</v>
      </c>
      <c r="K135" s="4">
        <f>SUMIFS(Transactions_History!$G$6:$G$1355, Transactions_History!$C$6:$C$1355, "Acquire", Transactions_History!$I$6:$I$1355, Portfolio_History!$F135, Transactions_History!$H$6:$H$1355, "&lt;="&amp;YEAR(Portfolio_History!K$1))-
SUMIFS(Transactions_History!$G$6:$G$1355, Transactions_History!$C$6:$C$1355, "Redeem", Transactions_History!$I$6:$I$1355, Portfolio_History!$F135, Transactions_History!$H$6:$H$1355, "&lt;="&amp;YEAR(Portfolio_History!K$1))</f>
        <v>5582926</v>
      </c>
      <c r="L135" s="4">
        <f>SUMIFS(Transactions_History!$G$6:$G$1355, Transactions_History!$C$6:$C$1355, "Acquire", Transactions_History!$I$6:$I$1355, Portfolio_History!$F135, Transactions_History!$H$6:$H$1355, "&lt;="&amp;YEAR(Portfolio_History!L$1))-
SUMIFS(Transactions_History!$G$6:$G$1355, Transactions_History!$C$6:$C$1355, "Redeem", Transactions_History!$I$6:$I$1355, Portfolio_History!$F135, Transactions_History!$H$6:$H$1355, "&lt;="&amp;YEAR(Portfolio_History!L$1))</f>
        <v>5582926</v>
      </c>
      <c r="M135" s="4">
        <f>SUMIFS(Transactions_History!$G$6:$G$1355, Transactions_History!$C$6:$C$1355, "Acquire", Transactions_History!$I$6:$I$1355, Portfolio_History!$F135, Transactions_History!$H$6:$H$1355, "&lt;="&amp;YEAR(Portfolio_History!M$1))-
SUMIFS(Transactions_History!$G$6:$G$1355, Transactions_History!$C$6:$C$1355, "Redeem", Transactions_History!$I$6:$I$1355, Portfolio_History!$F135, Transactions_History!$H$6:$H$1355, "&lt;="&amp;YEAR(Portfolio_History!M$1))</f>
        <v>3986412</v>
      </c>
      <c r="N135" s="4">
        <f>SUMIFS(Transactions_History!$G$6:$G$1355, Transactions_History!$C$6:$C$1355, "Acquire", Transactions_History!$I$6:$I$1355, Portfolio_History!$F135, Transactions_History!$H$6:$H$1355, "&lt;="&amp;YEAR(Portfolio_History!N$1))-
SUMIFS(Transactions_History!$G$6:$G$1355, Transactions_History!$C$6:$C$1355, "Redeem", Transactions_History!$I$6:$I$1355, Portfolio_History!$F135, Transactions_History!$H$6:$H$1355, "&lt;="&amp;YEAR(Portfolio_History!N$1))</f>
        <v>3986412</v>
      </c>
      <c r="O135" s="4">
        <f>SUMIFS(Transactions_History!$G$6:$G$1355, Transactions_History!$C$6:$C$1355, "Acquire", Transactions_History!$I$6:$I$1355, Portfolio_History!$F135, Transactions_History!$H$6:$H$1355, "&lt;="&amp;YEAR(Portfolio_History!O$1))-
SUMIFS(Transactions_History!$G$6:$G$1355, Transactions_History!$C$6:$C$1355, "Redeem", Transactions_History!$I$6:$I$1355, Portfolio_History!$F135, Transactions_History!$H$6:$H$1355, "&lt;="&amp;YEAR(Portfolio_History!O$1))</f>
        <v>3986412</v>
      </c>
      <c r="P135" s="4">
        <f>SUMIFS(Transactions_History!$G$6:$G$1355, Transactions_History!$C$6:$C$1355, "Acquire", Transactions_History!$I$6:$I$1355, Portfolio_History!$F135, Transactions_History!$H$6:$H$1355, "&lt;="&amp;YEAR(Portfolio_History!P$1))-
SUMIFS(Transactions_History!$G$6:$G$1355, Transactions_History!$C$6:$C$1355, "Redeem", Transactions_History!$I$6:$I$1355, Portfolio_History!$F135, Transactions_History!$H$6:$H$1355, "&lt;="&amp;YEAR(Portfolio_History!P$1))</f>
        <v>0</v>
      </c>
      <c r="Q135" s="4">
        <f>SUMIFS(Transactions_History!$G$6:$G$1355, Transactions_History!$C$6:$C$1355, "Acquire", Transactions_History!$I$6:$I$1355, Portfolio_History!$F135, Transactions_History!$H$6:$H$1355, "&lt;="&amp;YEAR(Portfolio_History!Q$1))-
SUMIFS(Transactions_History!$G$6:$G$1355, Transactions_History!$C$6:$C$1355, "Redeem", Transactions_History!$I$6:$I$1355, Portfolio_History!$F135, Transactions_History!$H$6:$H$1355, "&lt;="&amp;YEAR(Portfolio_History!Q$1))</f>
        <v>0</v>
      </c>
      <c r="R135" s="4">
        <f>SUMIFS(Transactions_History!$G$6:$G$1355, Transactions_History!$C$6:$C$1355, "Acquire", Transactions_History!$I$6:$I$1355, Portfolio_History!$F135, Transactions_History!$H$6:$H$1355, "&lt;="&amp;YEAR(Portfolio_History!R$1))-
SUMIFS(Transactions_History!$G$6:$G$1355, Transactions_History!$C$6:$C$1355, "Redeem", Transactions_History!$I$6:$I$1355, Portfolio_History!$F135, Transactions_History!$H$6:$H$1355, "&lt;="&amp;YEAR(Portfolio_History!R$1))</f>
        <v>0</v>
      </c>
      <c r="S135" s="4">
        <f>SUMIFS(Transactions_History!$G$6:$G$1355, Transactions_History!$C$6:$C$1355, "Acquire", Transactions_History!$I$6:$I$1355, Portfolio_History!$F135, Transactions_History!$H$6:$H$1355, "&lt;="&amp;YEAR(Portfolio_History!S$1))-
SUMIFS(Transactions_History!$G$6:$G$1355, Transactions_History!$C$6:$C$1355, "Redeem", Transactions_History!$I$6:$I$1355, Portfolio_History!$F135, Transactions_History!$H$6:$H$1355, "&lt;="&amp;YEAR(Portfolio_History!S$1))</f>
        <v>0</v>
      </c>
      <c r="T135" s="4">
        <f>SUMIFS(Transactions_History!$G$6:$G$1355, Transactions_History!$C$6:$C$1355, "Acquire", Transactions_History!$I$6:$I$1355, Portfolio_History!$F135, Transactions_History!$H$6:$H$1355, "&lt;="&amp;YEAR(Portfolio_History!T$1))-
SUMIFS(Transactions_History!$G$6:$G$1355, Transactions_History!$C$6:$C$1355, "Redeem", Transactions_History!$I$6:$I$1355, Portfolio_History!$F135, Transactions_History!$H$6:$H$1355, "&lt;="&amp;YEAR(Portfolio_History!T$1))</f>
        <v>0</v>
      </c>
      <c r="U135" s="4">
        <f>SUMIFS(Transactions_History!$G$6:$G$1355, Transactions_History!$C$6:$C$1355, "Acquire", Transactions_History!$I$6:$I$1355, Portfolio_History!$F135, Transactions_History!$H$6:$H$1355, "&lt;="&amp;YEAR(Portfolio_History!U$1))-
SUMIFS(Transactions_History!$G$6:$G$1355, Transactions_History!$C$6:$C$1355, "Redeem", Transactions_History!$I$6:$I$1355, Portfolio_History!$F135, Transactions_History!$H$6:$H$1355, "&lt;="&amp;YEAR(Portfolio_History!U$1))</f>
        <v>0</v>
      </c>
      <c r="V135" s="4">
        <f>SUMIFS(Transactions_History!$G$6:$G$1355, Transactions_History!$C$6:$C$1355, "Acquire", Transactions_History!$I$6:$I$1355, Portfolio_History!$F135, Transactions_History!$H$6:$H$1355, "&lt;="&amp;YEAR(Portfolio_History!V$1))-
SUMIFS(Transactions_History!$G$6:$G$1355, Transactions_History!$C$6:$C$1355, "Redeem", Transactions_History!$I$6:$I$1355, Portfolio_History!$F135, Transactions_History!$H$6:$H$1355, "&lt;="&amp;YEAR(Portfolio_History!V$1))</f>
        <v>0</v>
      </c>
      <c r="W135" s="4">
        <f>SUMIFS(Transactions_History!$G$6:$G$1355, Transactions_History!$C$6:$C$1355, "Acquire", Transactions_History!$I$6:$I$1355, Portfolio_History!$F135, Transactions_History!$H$6:$H$1355, "&lt;="&amp;YEAR(Portfolio_History!W$1))-
SUMIFS(Transactions_History!$G$6:$G$1355, Transactions_History!$C$6:$C$1355, "Redeem", Transactions_History!$I$6:$I$1355, Portfolio_History!$F135, Transactions_History!$H$6:$H$1355, "&lt;="&amp;YEAR(Portfolio_History!W$1))</f>
        <v>0</v>
      </c>
      <c r="X135" s="4">
        <f>SUMIFS(Transactions_History!$G$6:$G$1355, Transactions_History!$C$6:$C$1355, "Acquire", Transactions_History!$I$6:$I$1355, Portfolio_History!$F135, Transactions_History!$H$6:$H$1355, "&lt;="&amp;YEAR(Portfolio_History!X$1))-
SUMIFS(Transactions_History!$G$6:$G$1355, Transactions_History!$C$6:$C$1355, "Redeem", Transactions_History!$I$6:$I$1355, Portfolio_History!$F135, Transactions_History!$H$6:$H$1355, "&lt;="&amp;YEAR(Portfolio_History!X$1))</f>
        <v>0</v>
      </c>
      <c r="Y135" s="4">
        <f>SUMIFS(Transactions_History!$G$6:$G$1355, Transactions_History!$C$6:$C$1355, "Acquire", Transactions_History!$I$6:$I$1355, Portfolio_History!$F135, Transactions_History!$H$6:$H$1355, "&lt;="&amp;YEAR(Portfolio_History!Y$1))-
SUMIFS(Transactions_History!$G$6:$G$1355, Transactions_History!$C$6:$C$1355, "Redeem", Transactions_History!$I$6:$I$1355, Portfolio_History!$F135, Transactions_History!$H$6:$H$1355, "&lt;="&amp;YEAR(Portfolio_History!Y$1))</f>
        <v>0</v>
      </c>
    </row>
    <row r="136" spans="1:25" x14ac:dyDescent="0.35">
      <c r="A136" s="172" t="s">
        <v>39</v>
      </c>
      <c r="B136" s="172">
        <v>2.25</v>
      </c>
      <c r="C136" s="172">
        <v>2028</v>
      </c>
      <c r="D136" s="173">
        <v>43617</v>
      </c>
      <c r="E136" s="63">
        <v>2019</v>
      </c>
      <c r="F136" s="170" t="str">
        <f t="shared" si="3"/>
        <v>SI bonds_2.25_2028</v>
      </c>
      <c r="G136" s="4">
        <f>SUMIFS(Transactions_History!$G$6:$G$1355, Transactions_History!$C$6:$C$1355, "Acquire", Transactions_History!$I$6:$I$1355, Portfolio_History!$F136, Transactions_History!$H$6:$H$1355, "&lt;="&amp;YEAR(Portfolio_History!G$1))-
SUMIFS(Transactions_History!$G$6:$G$1355, Transactions_History!$C$6:$C$1355, "Redeem", Transactions_History!$I$6:$I$1355, Portfolio_History!$F136, Transactions_History!$H$6:$H$1355, "&lt;="&amp;YEAR(Portfolio_History!G$1))</f>
        <v>6827606</v>
      </c>
      <c r="H136" s="4">
        <f>SUMIFS(Transactions_History!$G$6:$G$1355, Transactions_History!$C$6:$C$1355, "Acquire", Transactions_History!$I$6:$I$1355, Portfolio_History!$F136, Transactions_History!$H$6:$H$1355, "&lt;="&amp;YEAR(Portfolio_History!H$1))-
SUMIFS(Transactions_History!$G$6:$G$1355, Transactions_History!$C$6:$C$1355, "Redeem", Transactions_History!$I$6:$I$1355, Portfolio_History!$F136, Transactions_History!$H$6:$H$1355, "&lt;="&amp;YEAR(Portfolio_History!H$1))</f>
        <v>6827606</v>
      </c>
      <c r="I136" s="4">
        <f>SUMIFS(Transactions_History!$G$6:$G$1355, Transactions_History!$C$6:$C$1355, "Acquire", Transactions_History!$I$6:$I$1355, Portfolio_History!$F136, Transactions_History!$H$6:$H$1355, "&lt;="&amp;YEAR(Portfolio_History!I$1))-
SUMIFS(Transactions_History!$G$6:$G$1355, Transactions_History!$C$6:$C$1355, "Redeem", Transactions_History!$I$6:$I$1355, Portfolio_History!$F136, Transactions_History!$H$6:$H$1355, "&lt;="&amp;YEAR(Portfolio_History!I$1))</f>
        <v>6827606</v>
      </c>
      <c r="J136" s="4">
        <f>SUMIFS(Transactions_History!$G$6:$G$1355, Transactions_History!$C$6:$C$1355, "Acquire", Transactions_History!$I$6:$I$1355, Portfolio_History!$F136, Transactions_History!$H$6:$H$1355, "&lt;="&amp;YEAR(Portfolio_History!J$1))-
SUMIFS(Transactions_History!$G$6:$G$1355, Transactions_History!$C$6:$C$1355, "Redeem", Transactions_History!$I$6:$I$1355, Portfolio_History!$F136, Transactions_History!$H$6:$H$1355, "&lt;="&amp;YEAR(Portfolio_History!J$1))</f>
        <v>6827606</v>
      </c>
      <c r="K136" s="4">
        <f>SUMIFS(Transactions_History!$G$6:$G$1355, Transactions_History!$C$6:$C$1355, "Acquire", Transactions_History!$I$6:$I$1355, Portfolio_History!$F136, Transactions_History!$H$6:$H$1355, "&lt;="&amp;YEAR(Portfolio_History!K$1))-
SUMIFS(Transactions_History!$G$6:$G$1355, Transactions_History!$C$6:$C$1355, "Redeem", Transactions_History!$I$6:$I$1355, Portfolio_History!$F136, Transactions_History!$H$6:$H$1355, "&lt;="&amp;YEAR(Portfolio_History!K$1))</f>
        <v>5582927</v>
      </c>
      <c r="L136" s="4">
        <f>SUMIFS(Transactions_History!$G$6:$G$1355, Transactions_History!$C$6:$C$1355, "Acquire", Transactions_History!$I$6:$I$1355, Portfolio_History!$F136, Transactions_History!$H$6:$H$1355, "&lt;="&amp;YEAR(Portfolio_History!L$1))-
SUMIFS(Transactions_History!$G$6:$G$1355, Transactions_History!$C$6:$C$1355, "Redeem", Transactions_History!$I$6:$I$1355, Portfolio_History!$F136, Transactions_History!$H$6:$H$1355, "&lt;="&amp;YEAR(Portfolio_History!L$1))</f>
        <v>5582927</v>
      </c>
      <c r="M136" s="4">
        <f>SUMIFS(Transactions_History!$G$6:$G$1355, Transactions_History!$C$6:$C$1355, "Acquire", Transactions_History!$I$6:$I$1355, Portfolio_History!$F136, Transactions_History!$H$6:$H$1355, "&lt;="&amp;YEAR(Portfolio_History!M$1))-
SUMIFS(Transactions_History!$G$6:$G$1355, Transactions_History!$C$6:$C$1355, "Redeem", Transactions_History!$I$6:$I$1355, Portfolio_History!$F136, Transactions_History!$H$6:$H$1355, "&lt;="&amp;YEAR(Portfolio_History!M$1))</f>
        <v>3986412</v>
      </c>
      <c r="N136" s="4">
        <f>SUMIFS(Transactions_History!$G$6:$G$1355, Transactions_History!$C$6:$C$1355, "Acquire", Transactions_History!$I$6:$I$1355, Portfolio_History!$F136, Transactions_History!$H$6:$H$1355, "&lt;="&amp;YEAR(Portfolio_History!N$1))-
SUMIFS(Transactions_History!$G$6:$G$1355, Transactions_History!$C$6:$C$1355, "Redeem", Transactions_History!$I$6:$I$1355, Portfolio_History!$F136, Transactions_History!$H$6:$H$1355, "&lt;="&amp;YEAR(Portfolio_History!N$1))</f>
        <v>3986412</v>
      </c>
      <c r="O136" s="4">
        <f>SUMIFS(Transactions_History!$G$6:$G$1355, Transactions_History!$C$6:$C$1355, "Acquire", Transactions_History!$I$6:$I$1355, Portfolio_History!$F136, Transactions_History!$H$6:$H$1355, "&lt;="&amp;YEAR(Portfolio_History!O$1))-
SUMIFS(Transactions_History!$G$6:$G$1355, Transactions_History!$C$6:$C$1355, "Redeem", Transactions_History!$I$6:$I$1355, Portfolio_History!$F136, Transactions_History!$H$6:$H$1355, "&lt;="&amp;YEAR(Portfolio_History!O$1))</f>
        <v>3986412</v>
      </c>
      <c r="P136" s="4">
        <f>SUMIFS(Transactions_History!$G$6:$G$1355, Transactions_History!$C$6:$C$1355, "Acquire", Transactions_History!$I$6:$I$1355, Portfolio_History!$F136, Transactions_History!$H$6:$H$1355, "&lt;="&amp;YEAR(Portfolio_History!P$1))-
SUMIFS(Transactions_History!$G$6:$G$1355, Transactions_History!$C$6:$C$1355, "Redeem", Transactions_History!$I$6:$I$1355, Portfolio_History!$F136, Transactions_History!$H$6:$H$1355, "&lt;="&amp;YEAR(Portfolio_History!P$1))</f>
        <v>0</v>
      </c>
      <c r="Q136" s="4">
        <f>SUMIFS(Transactions_History!$G$6:$G$1355, Transactions_History!$C$6:$C$1355, "Acquire", Transactions_History!$I$6:$I$1355, Portfolio_History!$F136, Transactions_History!$H$6:$H$1355, "&lt;="&amp;YEAR(Portfolio_History!Q$1))-
SUMIFS(Transactions_History!$G$6:$G$1355, Transactions_History!$C$6:$C$1355, "Redeem", Transactions_History!$I$6:$I$1355, Portfolio_History!$F136, Transactions_History!$H$6:$H$1355, "&lt;="&amp;YEAR(Portfolio_History!Q$1))</f>
        <v>0</v>
      </c>
      <c r="R136" s="4">
        <f>SUMIFS(Transactions_History!$G$6:$G$1355, Transactions_History!$C$6:$C$1355, "Acquire", Transactions_History!$I$6:$I$1355, Portfolio_History!$F136, Transactions_History!$H$6:$H$1355, "&lt;="&amp;YEAR(Portfolio_History!R$1))-
SUMIFS(Transactions_History!$G$6:$G$1355, Transactions_History!$C$6:$C$1355, "Redeem", Transactions_History!$I$6:$I$1355, Portfolio_History!$F136, Transactions_History!$H$6:$H$1355, "&lt;="&amp;YEAR(Portfolio_History!R$1))</f>
        <v>0</v>
      </c>
      <c r="S136" s="4">
        <f>SUMIFS(Transactions_History!$G$6:$G$1355, Transactions_History!$C$6:$C$1355, "Acquire", Transactions_History!$I$6:$I$1355, Portfolio_History!$F136, Transactions_History!$H$6:$H$1355, "&lt;="&amp;YEAR(Portfolio_History!S$1))-
SUMIFS(Transactions_History!$G$6:$G$1355, Transactions_History!$C$6:$C$1355, "Redeem", Transactions_History!$I$6:$I$1355, Portfolio_History!$F136, Transactions_History!$H$6:$H$1355, "&lt;="&amp;YEAR(Portfolio_History!S$1))</f>
        <v>0</v>
      </c>
      <c r="T136" s="4">
        <f>SUMIFS(Transactions_History!$G$6:$G$1355, Transactions_History!$C$6:$C$1355, "Acquire", Transactions_History!$I$6:$I$1355, Portfolio_History!$F136, Transactions_History!$H$6:$H$1355, "&lt;="&amp;YEAR(Portfolio_History!T$1))-
SUMIFS(Transactions_History!$G$6:$G$1355, Transactions_History!$C$6:$C$1355, "Redeem", Transactions_History!$I$6:$I$1355, Portfolio_History!$F136, Transactions_History!$H$6:$H$1355, "&lt;="&amp;YEAR(Portfolio_History!T$1))</f>
        <v>0</v>
      </c>
      <c r="U136" s="4">
        <f>SUMIFS(Transactions_History!$G$6:$G$1355, Transactions_History!$C$6:$C$1355, "Acquire", Transactions_History!$I$6:$I$1355, Portfolio_History!$F136, Transactions_History!$H$6:$H$1355, "&lt;="&amp;YEAR(Portfolio_History!U$1))-
SUMIFS(Transactions_History!$G$6:$G$1355, Transactions_History!$C$6:$C$1355, "Redeem", Transactions_History!$I$6:$I$1355, Portfolio_History!$F136, Transactions_History!$H$6:$H$1355, "&lt;="&amp;YEAR(Portfolio_History!U$1))</f>
        <v>0</v>
      </c>
      <c r="V136" s="4">
        <f>SUMIFS(Transactions_History!$G$6:$G$1355, Transactions_History!$C$6:$C$1355, "Acquire", Transactions_History!$I$6:$I$1355, Portfolio_History!$F136, Transactions_History!$H$6:$H$1355, "&lt;="&amp;YEAR(Portfolio_History!V$1))-
SUMIFS(Transactions_History!$G$6:$G$1355, Transactions_History!$C$6:$C$1355, "Redeem", Transactions_History!$I$6:$I$1355, Portfolio_History!$F136, Transactions_History!$H$6:$H$1355, "&lt;="&amp;YEAR(Portfolio_History!V$1))</f>
        <v>0</v>
      </c>
      <c r="W136" s="4">
        <f>SUMIFS(Transactions_History!$G$6:$G$1355, Transactions_History!$C$6:$C$1355, "Acquire", Transactions_History!$I$6:$I$1355, Portfolio_History!$F136, Transactions_History!$H$6:$H$1355, "&lt;="&amp;YEAR(Portfolio_History!W$1))-
SUMIFS(Transactions_History!$G$6:$G$1355, Transactions_History!$C$6:$C$1355, "Redeem", Transactions_History!$I$6:$I$1355, Portfolio_History!$F136, Transactions_History!$H$6:$H$1355, "&lt;="&amp;YEAR(Portfolio_History!W$1))</f>
        <v>0</v>
      </c>
      <c r="X136" s="4">
        <f>SUMIFS(Transactions_History!$G$6:$G$1355, Transactions_History!$C$6:$C$1355, "Acquire", Transactions_History!$I$6:$I$1355, Portfolio_History!$F136, Transactions_History!$H$6:$H$1355, "&lt;="&amp;YEAR(Portfolio_History!X$1))-
SUMIFS(Transactions_History!$G$6:$G$1355, Transactions_History!$C$6:$C$1355, "Redeem", Transactions_History!$I$6:$I$1355, Portfolio_History!$F136, Transactions_History!$H$6:$H$1355, "&lt;="&amp;YEAR(Portfolio_History!X$1))</f>
        <v>0</v>
      </c>
      <c r="Y136" s="4">
        <f>SUMIFS(Transactions_History!$G$6:$G$1355, Transactions_History!$C$6:$C$1355, "Acquire", Transactions_History!$I$6:$I$1355, Portfolio_History!$F136, Transactions_History!$H$6:$H$1355, "&lt;="&amp;YEAR(Portfolio_History!Y$1))-
SUMIFS(Transactions_History!$G$6:$G$1355, Transactions_History!$C$6:$C$1355, "Redeem", Transactions_History!$I$6:$I$1355, Portfolio_History!$F136, Transactions_History!$H$6:$H$1355, "&lt;="&amp;YEAR(Portfolio_History!Y$1))</f>
        <v>0</v>
      </c>
    </row>
    <row r="137" spans="1:25" x14ac:dyDescent="0.35">
      <c r="A137" s="172" t="s">
        <v>39</v>
      </c>
      <c r="B137" s="172">
        <v>2.25</v>
      </c>
      <c r="C137" s="172">
        <v>2029</v>
      </c>
      <c r="D137" s="173">
        <v>43617</v>
      </c>
      <c r="E137" s="63">
        <v>2019</v>
      </c>
      <c r="F137" s="170" t="str">
        <f t="shared" si="3"/>
        <v>SI bonds_2.25_2029</v>
      </c>
      <c r="G137" s="4">
        <f>SUMIFS(Transactions_History!$G$6:$G$1355, Transactions_History!$C$6:$C$1355, "Acquire", Transactions_History!$I$6:$I$1355, Portfolio_History!$F137, Transactions_History!$H$6:$H$1355, "&lt;="&amp;YEAR(Portfolio_History!G$1))-
SUMIFS(Transactions_History!$G$6:$G$1355, Transactions_History!$C$6:$C$1355, "Redeem", Transactions_History!$I$6:$I$1355, Portfolio_History!$F137, Transactions_History!$H$6:$H$1355, "&lt;="&amp;YEAR(Portfolio_History!G$1))</f>
        <v>184976193</v>
      </c>
      <c r="H137" s="4">
        <f>SUMIFS(Transactions_History!$G$6:$G$1355, Transactions_History!$C$6:$C$1355, "Acquire", Transactions_History!$I$6:$I$1355, Portfolio_History!$F137, Transactions_History!$H$6:$H$1355, "&lt;="&amp;YEAR(Portfolio_History!H$1))-
SUMIFS(Transactions_History!$G$6:$G$1355, Transactions_History!$C$6:$C$1355, "Redeem", Transactions_History!$I$6:$I$1355, Portfolio_History!$F137, Transactions_History!$H$6:$H$1355, "&lt;="&amp;YEAR(Portfolio_History!H$1))</f>
        <v>184976193</v>
      </c>
      <c r="I137" s="4">
        <f>SUMIFS(Transactions_History!$G$6:$G$1355, Transactions_History!$C$6:$C$1355, "Acquire", Transactions_History!$I$6:$I$1355, Portfolio_History!$F137, Transactions_History!$H$6:$H$1355, "&lt;="&amp;YEAR(Portfolio_History!I$1))-
SUMIFS(Transactions_History!$G$6:$G$1355, Transactions_History!$C$6:$C$1355, "Redeem", Transactions_History!$I$6:$I$1355, Portfolio_History!$F137, Transactions_History!$H$6:$H$1355, "&lt;="&amp;YEAR(Portfolio_History!I$1))</f>
        <v>184976193</v>
      </c>
      <c r="J137" s="4">
        <f>SUMIFS(Transactions_History!$G$6:$G$1355, Transactions_History!$C$6:$C$1355, "Acquire", Transactions_History!$I$6:$I$1355, Portfolio_History!$F137, Transactions_History!$H$6:$H$1355, "&lt;="&amp;YEAR(Portfolio_History!J$1))-
SUMIFS(Transactions_History!$G$6:$G$1355, Transactions_History!$C$6:$C$1355, "Redeem", Transactions_History!$I$6:$I$1355, Portfolio_History!$F137, Transactions_History!$H$6:$H$1355, "&lt;="&amp;YEAR(Portfolio_History!J$1))</f>
        <v>184976193</v>
      </c>
      <c r="K137" s="4">
        <f>SUMIFS(Transactions_History!$G$6:$G$1355, Transactions_History!$C$6:$C$1355, "Acquire", Transactions_History!$I$6:$I$1355, Portfolio_History!$F137, Transactions_History!$H$6:$H$1355, "&lt;="&amp;YEAR(Portfolio_History!K$1))-
SUMIFS(Transactions_History!$G$6:$G$1355, Transactions_History!$C$6:$C$1355, "Redeem", Transactions_History!$I$6:$I$1355, Portfolio_History!$F137, Transactions_History!$H$6:$H$1355, "&lt;="&amp;YEAR(Portfolio_History!K$1))</f>
        <v>183731514</v>
      </c>
      <c r="L137" s="4">
        <f>SUMIFS(Transactions_History!$G$6:$G$1355, Transactions_History!$C$6:$C$1355, "Acquire", Transactions_History!$I$6:$I$1355, Portfolio_History!$F137, Transactions_History!$H$6:$H$1355, "&lt;="&amp;YEAR(Portfolio_History!L$1))-
SUMIFS(Transactions_History!$G$6:$G$1355, Transactions_History!$C$6:$C$1355, "Redeem", Transactions_History!$I$6:$I$1355, Portfolio_History!$F137, Transactions_History!$H$6:$H$1355, "&lt;="&amp;YEAR(Portfolio_History!L$1))</f>
        <v>183731514</v>
      </c>
      <c r="M137" s="4">
        <f>SUMIFS(Transactions_History!$G$6:$G$1355, Transactions_History!$C$6:$C$1355, "Acquire", Transactions_History!$I$6:$I$1355, Portfolio_History!$F137, Transactions_History!$H$6:$H$1355, "&lt;="&amp;YEAR(Portfolio_History!M$1))-
SUMIFS(Transactions_History!$G$6:$G$1355, Transactions_History!$C$6:$C$1355, "Redeem", Transactions_History!$I$6:$I$1355, Portfolio_History!$F137, Transactions_History!$H$6:$H$1355, "&lt;="&amp;YEAR(Portfolio_History!M$1))</f>
        <v>182134999</v>
      </c>
      <c r="N137" s="4">
        <f>SUMIFS(Transactions_History!$G$6:$G$1355, Transactions_History!$C$6:$C$1355, "Acquire", Transactions_History!$I$6:$I$1355, Portfolio_History!$F137, Transactions_History!$H$6:$H$1355, "&lt;="&amp;YEAR(Portfolio_History!N$1))-
SUMIFS(Transactions_History!$G$6:$G$1355, Transactions_History!$C$6:$C$1355, "Redeem", Transactions_History!$I$6:$I$1355, Portfolio_History!$F137, Transactions_History!$H$6:$H$1355, "&lt;="&amp;YEAR(Portfolio_History!N$1))</f>
        <v>182134999</v>
      </c>
      <c r="O137" s="4">
        <f>SUMIFS(Transactions_History!$G$6:$G$1355, Transactions_History!$C$6:$C$1355, "Acquire", Transactions_History!$I$6:$I$1355, Portfolio_History!$F137, Transactions_History!$H$6:$H$1355, "&lt;="&amp;YEAR(Portfolio_History!O$1))-
SUMIFS(Transactions_History!$G$6:$G$1355, Transactions_History!$C$6:$C$1355, "Redeem", Transactions_History!$I$6:$I$1355, Portfolio_History!$F137, Transactions_History!$H$6:$H$1355, "&lt;="&amp;YEAR(Portfolio_History!O$1))</f>
        <v>182134999</v>
      </c>
      <c r="P137" s="4">
        <f>SUMIFS(Transactions_History!$G$6:$G$1355, Transactions_History!$C$6:$C$1355, "Acquire", Transactions_History!$I$6:$I$1355, Portfolio_History!$F137, Transactions_History!$H$6:$H$1355, "&lt;="&amp;YEAR(Portfolio_History!P$1))-
SUMIFS(Transactions_History!$G$6:$G$1355, Transactions_History!$C$6:$C$1355, "Redeem", Transactions_History!$I$6:$I$1355, Portfolio_History!$F137, Transactions_History!$H$6:$H$1355, "&lt;="&amp;YEAR(Portfolio_History!P$1))</f>
        <v>0</v>
      </c>
      <c r="Q137" s="4">
        <f>SUMIFS(Transactions_History!$G$6:$G$1355, Transactions_History!$C$6:$C$1355, "Acquire", Transactions_History!$I$6:$I$1355, Portfolio_History!$F137, Transactions_History!$H$6:$H$1355, "&lt;="&amp;YEAR(Portfolio_History!Q$1))-
SUMIFS(Transactions_History!$G$6:$G$1355, Transactions_History!$C$6:$C$1355, "Redeem", Transactions_History!$I$6:$I$1355, Portfolio_History!$F137, Transactions_History!$H$6:$H$1355, "&lt;="&amp;YEAR(Portfolio_History!Q$1))</f>
        <v>0</v>
      </c>
      <c r="R137" s="4">
        <f>SUMIFS(Transactions_History!$G$6:$G$1355, Transactions_History!$C$6:$C$1355, "Acquire", Transactions_History!$I$6:$I$1355, Portfolio_History!$F137, Transactions_History!$H$6:$H$1355, "&lt;="&amp;YEAR(Portfolio_History!R$1))-
SUMIFS(Transactions_History!$G$6:$G$1355, Transactions_History!$C$6:$C$1355, "Redeem", Transactions_History!$I$6:$I$1355, Portfolio_History!$F137, Transactions_History!$H$6:$H$1355, "&lt;="&amp;YEAR(Portfolio_History!R$1))</f>
        <v>0</v>
      </c>
      <c r="S137" s="4">
        <f>SUMIFS(Transactions_History!$G$6:$G$1355, Transactions_History!$C$6:$C$1355, "Acquire", Transactions_History!$I$6:$I$1355, Portfolio_History!$F137, Transactions_History!$H$6:$H$1355, "&lt;="&amp;YEAR(Portfolio_History!S$1))-
SUMIFS(Transactions_History!$G$6:$G$1355, Transactions_History!$C$6:$C$1355, "Redeem", Transactions_History!$I$6:$I$1355, Portfolio_History!$F137, Transactions_History!$H$6:$H$1355, "&lt;="&amp;YEAR(Portfolio_History!S$1))</f>
        <v>0</v>
      </c>
      <c r="T137" s="4">
        <f>SUMIFS(Transactions_History!$G$6:$G$1355, Transactions_History!$C$6:$C$1355, "Acquire", Transactions_History!$I$6:$I$1355, Portfolio_History!$F137, Transactions_History!$H$6:$H$1355, "&lt;="&amp;YEAR(Portfolio_History!T$1))-
SUMIFS(Transactions_History!$G$6:$G$1355, Transactions_History!$C$6:$C$1355, "Redeem", Transactions_History!$I$6:$I$1355, Portfolio_History!$F137, Transactions_History!$H$6:$H$1355, "&lt;="&amp;YEAR(Portfolio_History!T$1))</f>
        <v>0</v>
      </c>
      <c r="U137" s="4">
        <f>SUMIFS(Transactions_History!$G$6:$G$1355, Transactions_History!$C$6:$C$1355, "Acquire", Transactions_History!$I$6:$I$1355, Portfolio_History!$F137, Transactions_History!$H$6:$H$1355, "&lt;="&amp;YEAR(Portfolio_History!U$1))-
SUMIFS(Transactions_History!$G$6:$G$1355, Transactions_History!$C$6:$C$1355, "Redeem", Transactions_History!$I$6:$I$1355, Portfolio_History!$F137, Transactions_History!$H$6:$H$1355, "&lt;="&amp;YEAR(Portfolio_History!U$1))</f>
        <v>0</v>
      </c>
      <c r="V137" s="4">
        <f>SUMIFS(Transactions_History!$G$6:$G$1355, Transactions_History!$C$6:$C$1355, "Acquire", Transactions_History!$I$6:$I$1355, Portfolio_History!$F137, Transactions_History!$H$6:$H$1355, "&lt;="&amp;YEAR(Portfolio_History!V$1))-
SUMIFS(Transactions_History!$G$6:$G$1355, Transactions_History!$C$6:$C$1355, "Redeem", Transactions_History!$I$6:$I$1355, Portfolio_History!$F137, Transactions_History!$H$6:$H$1355, "&lt;="&amp;YEAR(Portfolio_History!V$1))</f>
        <v>0</v>
      </c>
      <c r="W137" s="4">
        <f>SUMIFS(Transactions_History!$G$6:$G$1355, Transactions_History!$C$6:$C$1355, "Acquire", Transactions_History!$I$6:$I$1355, Portfolio_History!$F137, Transactions_History!$H$6:$H$1355, "&lt;="&amp;YEAR(Portfolio_History!W$1))-
SUMIFS(Transactions_History!$G$6:$G$1355, Transactions_History!$C$6:$C$1355, "Redeem", Transactions_History!$I$6:$I$1355, Portfolio_History!$F137, Transactions_History!$H$6:$H$1355, "&lt;="&amp;YEAR(Portfolio_History!W$1))</f>
        <v>0</v>
      </c>
      <c r="X137" s="4">
        <f>SUMIFS(Transactions_History!$G$6:$G$1355, Transactions_History!$C$6:$C$1355, "Acquire", Transactions_History!$I$6:$I$1355, Portfolio_History!$F137, Transactions_History!$H$6:$H$1355, "&lt;="&amp;YEAR(Portfolio_History!X$1))-
SUMIFS(Transactions_History!$G$6:$G$1355, Transactions_History!$C$6:$C$1355, "Redeem", Transactions_History!$I$6:$I$1355, Portfolio_History!$F137, Transactions_History!$H$6:$H$1355, "&lt;="&amp;YEAR(Portfolio_History!X$1))</f>
        <v>0</v>
      </c>
      <c r="Y137" s="4">
        <f>SUMIFS(Transactions_History!$G$6:$G$1355, Transactions_History!$C$6:$C$1355, "Acquire", Transactions_History!$I$6:$I$1355, Portfolio_History!$F137, Transactions_History!$H$6:$H$1355, "&lt;="&amp;YEAR(Portfolio_History!Y$1))-
SUMIFS(Transactions_History!$G$6:$G$1355, Transactions_History!$C$6:$C$1355, "Redeem", Transactions_History!$I$6:$I$1355, Portfolio_History!$F137, Transactions_History!$H$6:$H$1355, "&lt;="&amp;YEAR(Portfolio_History!Y$1))</f>
        <v>0</v>
      </c>
    </row>
    <row r="138" spans="1:25" x14ac:dyDescent="0.35">
      <c r="A138" s="172" t="s">
        <v>39</v>
      </c>
      <c r="B138" s="172">
        <v>2.25</v>
      </c>
      <c r="C138" s="172">
        <v>2030</v>
      </c>
      <c r="D138" s="173">
        <v>43617</v>
      </c>
      <c r="E138" s="63">
        <v>2019</v>
      </c>
      <c r="F138" s="170" t="str">
        <f t="shared" si="3"/>
        <v>SI bonds_2.25_2030</v>
      </c>
      <c r="G138" s="4">
        <f>SUMIFS(Transactions_History!$G$6:$G$1355, Transactions_History!$C$6:$C$1355, "Acquire", Transactions_History!$I$6:$I$1355, Portfolio_History!$F138, Transactions_History!$H$6:$H$1355, "&lt;="&amp;YEAR(Portfolio_History!G$1))-
SUMIFS(Transactions_History!$G$6:$G$1355, Transactions_History!$C$6:$C$1355, "Redeem", Transactions_History!$I$6:$I$1355, Portfolio_History!$F138, Transactions_History!$H$6:$H$1355, "&lt;="&amp;YEAR(Portfolio_History!G$1))</f>
        <v>2841194</v>
      </c>
      <c r="H138" s="4">
        <f>SUMIFS(Transactions_History!$G$6:$G$1355, Transactions_History!$C$6:$C$1355, "Acquire", Transactions_History!$I$6:$I$1355, Portfolio_History!$F138, Transactions_History!$H$6:$H$1355, "&lt;="&amp;YEAR(Portfolio_History!H$1))-
SUMIFS(Transactions_History!$G$6:$G$1355, Transactions_History!$C$6:$C$1355, "Redeem", Transactions_History!$I$6:$I$1355, Portfolio_History!$F138, Transactions_History!$H$6:$H$1355, "&lt;="&amp;YEAR(Portfolio_History!H$1))</f>
        <v>2841194</v>
      </c>
      <c r="I138" s="4">
        <f>SUMIFS(Transactions_History!$G$6:$G$1355, Transactions_History!$C$6:$C$1355, "Acquire", Transactions_History!$I$6:$I$1355, Portfolio_History!$F138, Transactions_History!$H$6:$H$1355, "&lt;="&amp;YEAR(Portfolio_History!I$1))-
SUMIFS(Transactions_History!$G$6:$G$1355, Transactions_History!$C$6:$C$1355, "Redeem", Transactions_History!$I$6:$I$1355, Portfolio_History!$F138, Transactions_History!$H$6:$H$1355, "&lt;="&amp;YEAR(Portfolio_History!I$1))</f>
        <v>2841194</v>
      </c>
      <c r="J138" s="4">
        <f>SUMIFS(Transactions_History!$G$6:$G$1355, Transactions_History!$C$6:$C$1355, "Acquire", Transactions_History!$I$6:$I$1355, Portfolio_History!$F138, Transactions_History!$H$6:$H$1355, "&lt;="&amp;YEAR(Portfolio_History!J$1))-
SUMIFS(Transactions_History!$G$6:$G$1355, Transactions_History!$C$6:$C$1355, "Redeem", Transactions_History!$I$6:$I$1355, Portfolio_History!$F138, Transactions_History!$H$6:$H$1355, "&lt;="&amp;YEAR(Portfolio_History!J$1))</f>
        <v>2841194</v>
      </c>
      <c r="K138" s="4">
        <f>SUMIFS(Transactions_History!$G$6:$G$1355, Transactions_History!$C$6:$C$1355, "Acquire", Transactions_History!$I$6:$I$1355, Portfolio_History!$F138, Transactions_History!$H$6:$H$1355, "&lt;="&amp;YEAR(Portfolio_History!K$1))-
SUMIFS(Transactions_History!$G$6:$G$1355, Transactions_History!$C$6:$C$1355, "Redeem", Transactions_History!$I$6:$I$1355, Portfolio_History!$F138, Transactions_History!$H$6:$H$1355, "&lt;="&amp;YEAR(Portfolio_History!K$1))</f>
        <v>1596515</v>
      </c>
      <c r="L138" s="4">
        <f>SUMIFS(Transactions_History!$G$6:$G$1355, Transactions_History!$C$6:$C$1355, "Acquire", Transactions_History!$I$6:$I$1355, Portfolio_History!$F138, Transactions_History!$H$6:$H$1355, "&lt;="&amp;YEAR(Portfolio_History!L$1))-
SUMIFS(Transactions_History!$G$6:$G$1355, Transactions_History!$C$6:$C$1355, "Redeem", Transactions_History!$I$6:$I$1355, Portfolio_History!$F138, Transactions_History!$H$6:$H$1355, "&lt;="&amp;YEAR(Portfolio_History!L$1))</f>
        <v>1596515</v>
      </c>
      <c r="M138" s="4">
        <f>SUMIFS(Transactions_History!$G$6:$G$1355, Transactions_History!$C$6:$C$1355, "Acquire", Transactions_History!$I$6:$I$1355, Portfolio_History!$F138, Transactions_History!$H$6:$H$1355, "&lt;="&amp;YEAR(Portfolio_History!M$1))-
SUMIFS(Transactions_History!$G$6:$G$1355, Transactions_History!$C$6:$C$1355, "Redeem", Transactions_History!$I$6:$I$1355, Portfolio_History!$F138, Transactions_History!$H$6:$H$1355, "&lt;="&amp;YEAR(Portfolio_History!M$1))</f>
        <v>0</v>
      </c>
      <c r="N138" s="4">
        <f>SUMIFS(Transactions_History!$G$6:$G$1355, Transactions_History!$C$6:$C$1355, "Acquire", Transactions_History!$I$6:$I$1355, Portfolio_History!$F138, Transactions_History!$H$6:$H$1355, "&lt;="&amp;YEAR(Portfolio_History!N$1))-
SUMIFS(Transactions_History!$G$6:$G$1355, Transactions_History!$C$6:$C$1355, "Redeem", Transactions_History!$I$6:$I$1355, Portfolio_History!$F138, Transactions_History!$H$6:$H$1355, "&lt;="&amp;YEAR(Portfolio_History!N$1))</f>
        <v>0</v>
      </c>
      <c r="O138" s="4">
        <f>SUMIFS(Transactions_History!$G$6:$G$1355, Transactions_History!$C$6:$C$1355, "Acquire", Transactions_History!$I$6:$I$1355, Portfolio_History!$F138, Transactions_History!$H$6:$H$1355, "&lt;="&amp;YEAR(Portfolio_History!O$1))-
SUMIFS(Transactions_History!$G$6:$G$1355, Transactions_History!$C$6:$C$1355, "Redeem", Transactions_History!$I$6:$I$1355, Portfolio_History!$F138, Transactions_History!$H$6:$H$1355, "&lt;="&amp;YEAR(Portfolio_History!O$1))</f>
        <v>0</v>
      </c>
      <c r="P138" s="4">
        <f>SUMIFS(Transactions_History!$G$6:$G$1355, Transactions_History!$C$6:$C$1355, "Acquire", Transactions_History!$I$6:$I$1355, Portfolio_History!$F138, Transactions_History!$H$6:$H$1355, "&lt;="&amp;YEAR(Portfolio_History!P$1))-
SUMIFS(Transactions_History!$G$6:$G$1355, Transactions_History!$C$6:$C$1355, "Redeem", Transactions_History!$I$6:$I$1355, Portfolio_History!$F138, Transactions_History!$H$6:$H$1355, "&lt;="&amp;YEAR(Portfolio_History!P$1))</f>
        <v>0</v>
      </c>
      <c r="Q138" s="4">
        <f>SUMIFS(Transactions_History!$G$6:$G$1355, Transactions_History!$C$6:$C$1355, "Acquire", Transactions_History!$I$6:$I$1355, Portfolio_History!$F138, Transactions_History!$H$6:$H$1355, "&lt;="&amp;YEAR(Portfolio_History!Q$1))-
SUMIFS(Transactions_History!$G$6:$G$1355, Transactions_History!$C$6:$C$1355, "Redeem", Transactions_History!$I$6:$I$1355, Portfolio_History!$F138, Transactions_History!$H$6:$H$1355, "&lt;="&amp;YEAR(Portfolio_History!Q$1))</f>
        <v>0</v>
      </c>
      <c r="R138" s="4">
        <f>SUMIFS(Transactions_History!$G$6:$G$1355, Transactions_History!$C$6:$C$1355, "Acquire", Transactions_History!$I$6:$I$1355, Portfolio_History!$F138, Transactions_History!$H$6:$H$1355, "&lt;="&amp;YEAR(Portfolio_History!R$1))-
SUMIFS(Transactions_History!$G$6:$G$1355, Transactions_History!$C$6:$C$1355, "Redeem", Transactions_History!$I$6:$I$1355, Portfolio_History!$F138, Transactions_History!$H$6:$H$1355, "&lt;="&amp;YEAR(Portfolio_History!R$1))</f>
        <v>0</v>
      </c>
      <c r="S138" s="4">
        <f>SUMIFS(Transactions_History!$G$6:$G$1355, Transactions_History!$C$6:$C$1355, "Acquire", Transactions_History!$I$6:$I$1355, Portfolio_History!$F138, Transactions_History!$H$6:$H$1355, "&lt;="&amp;YEAR(Portfolio_History!S$1))-
SUMIFS(Transactions_History!$G$6:$G$1355, Transactions_History!$C$6:$C$1355, "Redeem", Transactions_History!$I$6:$I$1355, Portfolio_History!$F138, Transactions_History!$H$6:$H$1355, "&lt;="&amp;YEAR(Portfolio_History!S$1))</f>
        <v>0</v>
      </c>
      <c r="T138" s="4">
        <f>SUMIFS(Transactions_History!$G$6:$G$1355, Transactions_History!$C$6:$C$1355, "Acquire", Transactions_History!$I$6:$I$1355, Portfolio_History!$F138, Transactions_History!$H$6:$H$1355, "&lt;="&amp;YEAR(Portfolio_History!T$1))-
SUMIFS(Transactions_History!$G$6:$G$1355, Transactions_History!$C$6:$C$1355, "Redeem", Transactions_History!$I$6:$I$1355, Portfolio_History!$F138, Transactions_History!$H$6:$H$1355, "&lt;="&amp;YEAR(Portfolio_History!T$1))</f>
        <v>0</v>
      </c>
      <c r="U138" s="4">
        <f>SUMIFS(Transactions_History!$G$6:$G$1355, Transactions_History!$C$6:$C$1355, "Acquire", Transactions_History!$I$6:$I$1355, Portfolio_History!$F138, Transactions_History!$H$6:$H$1355, "&lt;="&amp;YEAR(Portfolio_History!U$1))-
SUMIFS(Transactions_History!$G$6:$G$1355, Transactions_History!$C$6:$C$1355, "Redeem", Transactions_History!$I$6:$I$1355, Portfolio_History!$F138, Transactions_History!$H$6:$H$1355, "&lt;="&amp;YEAR(Portfolio_History!U$1))</f>
        <v>0</v>
      </c>
      <c r="V138" s="4">
        <f>SUMIFS(Transactions_History!$G$6:$G$1355, Transactions_History!$C$6:$C$1355, "Acquire", Transactions_History!$I$6:$I$1355, Portfolio_History!$F138, Transactions_History!$H$6:$H$1355, "&lt;="&amp;YEAR(Portfolio_History!V$1))-
SUMIFS(Transactions_History!$G$6:$G$1355, Transactions_History!$C$6:$C$1355, "Redeem", Transactions_History!$I$6:$I$1355, Portfolio_History!$F138, Transactions_History!$H$6:$H$1355, "&lt;="&amp;YEAR(Portfolio_History!V$1))</f>
        <v>0</v>
      </c>
      <c r="W138" s="4">
        <f>SUMIFS(Transactions_History!$G$6:$G$1355, Transactions_History!$C$6:$C$1355, "Acquire", Transactions_History!$I$6:$I$1355, Portfolio_History!$F138, Transactions_History!$H$6:$H$1355, "&lt;="&amp;YEAR(Portfolio_History!W$1))-
SUMIFS(Transactions_History!$G$6:$G$1355, Transactions_History!$C$6:$C$1355, "Redeem", Transactions_History!$I$6:$I$1355, Portfolio_History!$F138, Transactions_History!$H$6:$H$1355, "&lt;="&amp;YEAR(Portfolio_History!W$1))</f>
        <v>0</v>
      </c>
      <c r="X138" s="4">
        <f>SUMIFS(Transactions_History!$G$6:$G$1355, Transactions_History!$C$6:$C$1355, "Acquire", Transactions_History!$I$6:$I$1355, Portfolio_History!$F138, Transactions_History!$H$6:$H$1355, "&lt;="&amp;YEAR(Portfolio_History!X$1))-
SUMIFS(Transactions_History!$G$6:$G$1355, Transactions_History!$C$6:$C$1355, "Redeem", Transactions_History!$I$6:$I$1355, Portfolio_History!$F138, Transactions_History!$H$6:$H$1355, "&lt;="&amp;YEAR(Portfolio_History!X$1))</f>
        <v>0</v>
      </c>
      <c r="Y138" s="4">
        <f>SUMIFS(Transactions_History!$G$6:$G$1355, Transactions_History!$C$6:$C$1355, "Acquire", Transactions_History!$I$6:$I$1355, Portfolio_History!$F138, Transactions_History!$H$6:$H$1355, "&lt;="&amp;YEAR(Portfolio_History!Y$1))-
SUMIFS(Transactions_History!$G$6:$G$1355, Transactions_History!$C$6:$C$1355, "Redeem", Transactions_History!$I$6:$I$1355, Portfolio_History!$F138, Transactions_History!$H$6:$H$1355, "&lt;="&amp;YEAR(Portfolio_History!Y$1))</f>
        <v>0</v>
      </c>
    </row>
    <row r="139" spans="1:25" x14ac:dyDescent="0.35">
      <c r="A139" s="172" t="s">
        <v>39</v>
      </c>
      <c r="B139" s="172">
        <v>2.25</v>
      </c>
      <c r="C139" s="172">
        <v>2031</v>
      </c>
      <c r="D139" s="173">
        <v>43617</v>
      </c>
      <c r="E139" s="63">
        <v>2019</v>
      </c>
      <c r="F139" s="170" t="str">
        <f t="shared" si="3"/>
        <v>SI bonds_2.25_2031</v>
      </c>
      <c r="G139" s="4">
        <f>SUMIFS(Transactions_History!$G$6:$G$1355, Transactions_History!$C$6:$C$1355, "Acquire", Transactions_History!$I$6:$I$1355, Portfolio_History!$F139, Transactions_History!$H$6:$H$1355, "&lt;="&amp;YEAR(Portfolio_History!G$1))-
SUMIFS(Transactions_History!$G$6:$G$1355, Transactions_History!$C$6:$C$1355, "Redeem", Transactions_History!$I$6:$I$1355, Portfolio_History!$F139, Transactions_History!$H$6:$H$1355, "&lt;="&amp;YEAR(Portfolio_History!G$1))</f>
        <v>2841194</v>
      </c>
      <c r="H139" s="4">
        <f>SUMIFS(Transactions_History!$G$6:$G$1355, Transactions_History!$C$6:$C$1355, "Acquire", Transactions_History!$I$6:$I$1355, Portfolio_History!$F139, Transactions_History!$H$6:$H$1355, "&lt;="&amp;YEAR(Portfolio_History!H$1))-
SUMIFS(Transactions_History!$G$6:$G$1355, Transactions_History!$C$6:$C$1355, "Redeem", Transactions_History!$I$6:$I$1355, Portfolio_History!$F139, Transactions_History!$H$6:$H$1355, "&lt;="&amp;YEAR(Portfolio_History!H$1))</f>
        <v>2841194</v>
      </c>
      <c r="I139" s="4">
        <f>SUMIFS(Transactions_History!$G$6:$G$1355, Transactions_History!$C$6:$C$1355, "Acquire", Transactions_History!$I$6:$I$1355, Portfolio_History!$F139, Transactions_History!$H$6:$H$1355, "&lt;="&amp;YEAR(Portfolio_History!I$1))-
SUMIFS(Transactions_History!$G$6:$G$1355, Transactions_History!$C$6:$C$1355, "Redeem", Transactions_History!$I$6:$I$1355, Portfolio_History!$F139, Transactions_History!$H$6:$H$1355, "&lt;="&amp;YEAR(Portfolio_History!I$1))</f>
        <v>2841194</v>
      </c>
      <c r="J139" s="4">
        <f>SUMIFS(Transactions_History!$G$6:$G$1355, Transactions_History!$C$6:$C$1355, "Acquire", Transactions_History!$I$6:$I$1355, Portfolio_History!$F139, Transactions_History!$H$6:$H$1355, "&lt;="&amp;YEAR(Portfolio_History!J$1))-
SUMIFS(Transactions_History!$G$6:$G$1355, Transactions_History!$C$6:$C$1355, "Redeem", Transactions_History!$I$6:$I$1355, Portfolio_History!$F139, Transactions_History!$H$6:$H$1355, "&lt;="&amp;YEAR(Portfolio_History!J$1))</f>
        <v>2841194</v>
      </c>
      <c r="K139" s="4">
        <f>SUMIFS(Transactions_History!$G$6:$G$1355, Transactions_History!$C$6:$C$1355, "Acquire", Transactions_History!$I$6:$I$1355, Portfolio_History!$F139, Transactions_History!$H$6:$H$1355, "&lt;="&amp;YEAR(Portfolio_History!K$1))-
SUMIFS(Transactions_History!$G$6:$G$1355, Transactions_History!$C$6:$C$1355, "Redeem", Transactions_History!$I$6:$I$1355, Portfolio_History!$F139, Transactions_History!$H$6:$H$1355, "&lt;="&amp;YEAR(Portfolio_History!K$1))</f>
        <v>1596515</v>
      </c>
      <c r="L139" s="4">
        <f>SUMIFS(Transactions_History!$G$6:$G$1355, Transactions_History!$C$6:$C$1355, "Acquire", Transactions_History!$I$6:$I$1355, Portfolio_History!$F139, Transactions_History!$H$6:$H$1355, "&lt;="&amp;YEAR(Portfolio_History!L$1))-
SUMIFS(Transactions_History!$G$6:$G$1355, Transactions_History!$C$6:$C$1355, "Redeem", Transactions_History!$I$6:$I$1355, Portfolio_History!$F139, Transactions_History!$H$6:$H$1355, "&lt;="&amp;YEAR(Portfolio_History!L$1))</f>
        <v>1596515</v>
      </c>
      <c r="M139" s="4">
        <f>SUMIFS(Transactions_History!$G$6:$G$1355, Transactions_History!$C$6:$C$1355, "Acquire", Transactions_History!$I$6:$I$1355, Portfolio_History!$F139, Transactions_History!$H$6:$H$1355, "&lt;="&amp;YEAR(Portfolio_History!M$1))-
SUMIFS(Transactions_History!$G$6:$G$1355, Transactions_History!$C$6:$C$1355, "Redeem", Transactions_History!$I$6:$I$1355, Portfolio_History!$F139, Transactions_History!$H$6:$H$1355, "&lt;="&amp;YEAR(Portfolio_History!M$1))</f>
        <v>0</v>
      </c>
      <c r="N139" s="4">
        <f>SUMIFS(Transactions_History!$G$6:$G$1355, Transactions_History!$C$6:$C$1355, "Acquire", Transactions_History!$I$6:$I$1355, Portfolio_History!$F139, Transactions_History!$H$6:$H$1355, "&lt;="&amp;YEAR(Portfolio_History!N$1))-
SUMIFS(Transactions_History!$G$6:$G$1355, Transactions_History!$C$6:$C$1355, "Redeem", Transactions_History!$I$6:$I$1355, Portfolio_History!$F139, Transactions_History!$H$6:$H$1355, "&lt;="&amp;YEAR(Portfolio_History!N$1))</f>
        <v>0</v>
      </c>
      <c r="O139" s="4">
        <f>SUMIFS(Transactions_History!$G$6:$G$1355, Transactions_History!$C$6:$C$1355, "Acquire", Transactions_History!$I$6:$I$1355, Portfolio_History!$F139, Transactions_History!$H$6:$H$1355, "&lt;="&amp;YEAR(Portfolio_History!O$1))-
SUMIFS(Transactions_History!$G$6:$G$1355, Transactions_History!$C$6:$C$1355, "Redeem", Transactions_History!$I$6:$I$1355, Portfolio_History!$F139, Transactions_History!$H$6:$H$1355, "&lt;="&amp;YEAR(Portfolio_History!O$1))</f>
        <v>0</v>
      </c>
      <c r="P139" s="4">
        <f>SUMIFS(Transactions_History!$G$6:$G$1355, Transactions_History!$C$6:$C$1355, "Acquire", Transactions_History!$I$6:$I$1355, Portfolio_History!$F139, Transactions_History!$H$6:$H$1355, "&lt;="&amp;YEAR(Portfolio_History!P$1))-
SUMIFS(Transactions_History!$G$6:$G$1355, Transactions_History!$C$6:$C$1355, "Redeem", Transactions_History!$I$6:$I$1355, Portfolio_History!$F139, Transactions_History!$H$6:$H$1355, "&lt;="&amp;YEAR(Portfolio_History!P$1))</f>
        <v>0</v>
      </c>
      <c r="Q139" s="4">
        <f>SUMIFS(Transactions_History!$G$6:$G$1355, Transactions_History!$C$6:$C$1355, "Acquire", Transactions_History!$I$6:$I$1355, Portfolio_History!$F139, Transactions_History!$H$6:$H$1355, "&lt;="&amp;YEAR(Portfolio_History!Q$1))-
SUMIFS(Transactions_History!$G$6:$G$1355, Transactions_History!$C$6:$C$1355, "Redeem", Transactions_History!$I$6:$I$1355, Portfolio_History!$F139, Transactions_History!$H$6:$H$1355, "&lt;="&amp;YEAR(Portfolio_History!Q$1))</f>
        <v>0</v>
      </c>
      <c r="R139" s="4">
        <f>SUMIFS(Transactions_History!$G$6:$G$1355, Transactions_History!$C$6:$C$1355, "Acquire", Transactions_History!$I$6:$I$1355, Portfolio_History!$F139, Transactions_History!$H$6:$H$1355, "&lt;="&amp;YEAR(Portfolio_History!R$1))-
SUMIFS(Transactions_History!$G$6:$G$1355, Transactions_History!$C$6:$C$1355, "Redeem", Transactions_History!$I$6:$I$1355, Portfolio_History!$F139, Transactions_History!$H$6:$H$1355, "&lt;="&amp;YEAR(Portfolio_History!R$1))</f>
        <v>0</v>
      </c>
      <c r="S139" s="4">
        <f>SUMIFS(Transactions_History!$G$6:$G$1355, Transactions_History!$C$6:$C$1355, "Acquire", Transactions_History!$I$6:$I$1355, Portfolio_History!$F139, Transactions_History!$H$6:$H$1355, "&lt;="&amp;YEAR(Portfolio_History!S$1))-
SUMIFS(Transactions_History!$G$6:$G$1355, Transactions_History!$C$6:$C$1355, "Redeem", Transactions_History!$I$6:$I$1355, Portfolio_History!$F139, Transactions_History!$H$6:$H$1355, "&lt;="&amp;YEAR(Portfolio_History!S$1))</f>
        <v>0</v>
      </c>
      <c r="T139" s="4">
        <f>SUMIFS(Transactions_History!$G$6:$G$1355, Transactions_History!$C$6:$C$1355, "Acquire", Transactions_History!$I$6:$I$1355, Portfolio_History!$F139, Transactions_History!$H$6:$H$1355, "&lt;="&amp;YEAR(Portfolio_History!T$1))-
SUMIFS(Transactions_History!$G$6:$G$1355, Transactions_History!$C$6:$C$1355, "Redeem", Transactions_History!$I$6:$I$1355, Portfolio_History!$F139, Transactions_History!$H$6:$H$1355, "&lt;="&amp;YEAR(Portfolio_History!T$1))</f>
        <v>0</v>
      </c>
      <c r="U139" s="4">
        <f>SUMIFS(Transactions_History!$G$6:$G$1355, Transactions_History!$C$6:$C$1355, "Acquire", Transactions_History!$I$6:$I$1355, Portfolio_History!$F139, Transactions_History!$H$6:$H$1355, "&lt;="&amp;YEAR(Portfolio_History!U$1))-
SUMIFS(Transactions_History!$G$6:$G$1355, Transactions_History!$C$6:$C$1355, "Redeem", Transactions_History!$I$6:$I$1355, Portfolio_History!$F139, Transactions_History!$H$6:$H$1355, "&lt;="&amp;YEAR(Portfolio_History!U$1))</f>
        <v>0</v>
      </c>
      <c r="V139" s="4">
        <f>SUMIFS(Transactions_History!$G$6:$G$1355, Transactions_History!$C$6:$C$1355, "Acquire", Transactions_History!$I$6:$I$1355, Portfolio_History!$F139, Transactions_History!$H$6:$H$1355, "&lt;="&amp;YEAR(Portfolio_History!V$1))-
SUMIFS(Transactions_History!$G$6:$G$1355, Transactions_History!$C$6:$C$1355, "Redeem", Transactions_History!$I$6:$I$1355, Portfolio_History!$F139, Transactions_History!$H$6:$H$1355, "&lt;="&amp;YEAR(Portfolio_History!V$1))</f>
        <v>0</v>
      </c>
      <c r="W139" s="4">
        <f>SUMIFS(Transactions_History!$G$6:$G$1355, Transactions_History!$C$6:$C$1355, "Acquire", Transactions_History!$I$6:$I$1355, Portfolio_History!$F139, Transactions_History!$H$6:$H$1355, "&lt;="&amp;YEAR(Portfolio_History!W$1))-
SUMIFS(Transactions_History!$G$6:$G$1355, Transactions_History!$C$6:$C$1355, "Redeem", Transactions_History!$I$6:$I$1355, Portfolio_History!$F139, Transactions_History!$H$6:$H$1355, "&lt;="&amp;YEAR(Portfolio_History!W$1))</f>
        <v>0</v>
      </c>
      <c r="X139" s="4">
        <f>SUMIFS(Transactions_History!$G$6:$G$1355, Transactions_History!$C$6:$C$1355, "Acquire", Transactions_History!$I$6:$I$1355, Portfolio_History!$F139, Transactions_History!$H$6:$H$1355, "&lt;="&amp;YEAR(Portfolio_History!X$1))-
SUMIFS(Transactions_History!$G$6:$G$1355, Transactions_History!$C$6:$C$1355, "Redeem", Transactions_History!$I$6:$I$1355, Portfolio_History!$F139, Transactions_History!$H$6:$H$1355, "&lt;="&amp;YEAR(Portfolio_History!X$1))</f>
        <v>0</v>
      </c>
      <c r="Y139" s="4">
        <f>SUMIFS(Transactions_History!$G$6:$G$1355, Transactions_History!$C$6:$C$1355, "Acquire", Transactions_History!$I$6:$I$1355, Portfolio_History!$F139, Transactions_History!$H$6:$H$1355, "&lt;="&amp;YEAR(Portfolio_History!Y$1))-
SUMIFS(Transactions_History!$G$6:$G$1355, Transactions_History!$C$6:$C$1355, "Redeem", Transactions_History!$I$6:$I$1355, Portfolio_History!$F139, Transactions_History!$H$6:$H$1355, "&lt;="&amp;YEAR(Portfolio_History!Y$1))</f>
        <v>0</v>
      </c>
    </row>
    <row r="140" spans="1:25" x14ac:dyDescent="0.35">
      <c r="A140" s="172" t="s">
        <v>39</v>
      </c>
      <c r="B140" s="172">
        <v>2.25</v>
      </c>
      <c r="C140" s="172">
        <v>2032</v>
      </c>
      <c r="D140" s="173">
        <v>43617</v>
      </c>
      <c r="E140" s="63">
        <v>2019</v>
      </c>
      <c r="F140" s="170" t="str">
        <f t="shared" si="3"/>
        <v>SI bonds_2.25_2032</v>
      </c>
      <c r="G140" s="4">
        <f>SUMIFS(Transactions_History!$G$6:$G$1355, Transactions_History!$C$6:$C$1355, "Acquire", Transactions_History!$I$6:$I$1355, Portfolio_History!$F140, Transactions_History!$H$6:$H$1355, "&lt;="&amp;YEAR(Portfolio_History!G$1))-
SUMIFS(Transactions_History!$G$6:$G$1355, Transactions_History!$C$6:$C$1355, "Redeem", Transactions_History!$I$6:$I$1355, Portfolio_History!$F140, Transactions_History!$H$6:$H$1355, "&lt;="&amp;YEAR(Portfolio_History!G$1))</f>
        <v>190952776</v>
      </c>
      <c r="H140" s="4">
        <f>SUMIFS(Transactions_History!$G$6:$G$1355, Transactions_History!$C$6:$C$1355, "Acquire", Transactions_History!$I$6:$I$1355, Portfolio_History!$F140, Transactions_History!$H$6:$H$1355, "&lt;="&amp;YEAR(Portfolio_History!H$1))-
SUMIFS(Transactions_History!$G$6:$G$1355, Transactions_History!$C$6:$C$1355, "Redeem", Transactions_History!$I$6:$I$1355, Portfolio_History!$F140, Transactions_History!$H$6:$H$1355, "&lt;="&amp;YEAR(Portfolio_History!H$1))</f>
        <v>190952776</v>
      </c>
      <c r="I140" s="4">
        <f>SUMIFS(Transactions_History!$G$6:$G$1355, Transactions_History!$C$6:$C$1355, "Acquire", Transactions_History!$I$6:$I$1355, Portfolio_History!$F140, Transactions_History!$H$6:$H$1355, "&lt;="&amp;YEAR(Portfolio_History!I$1))-
SUMIFS(Transactions_History!$G$6:$G$1355, Transactions_History!$C$6:$C$1355, "Redeem", Transactions_History!$I$6:$I$1355, Portfolio_History!$F140, Transactions_History!$H$6:$H$1355, "&lt;="&amp;YEAR(Portfolio_History!I$1))</f>
        <v>190952776</v>
      </c>
      <c r="J140" s="4">
        <f>SUMIFS(Transactions_History!$G$6:$G$1355, Transactions_History!$C$6:$C$1355, "Acquire", Transactions_History!$I$6:$I$1355, Portfolio_History!$F140, Transactions_History!$H$6:$H$1355, "&lt;="&amp;YEAR(Portfolio_History!J$1))-
SUMIFS(Transactions_History!$G$6:$G$1355, Transactions_History!$C$6:$C$1355, "Redeem", Transactions_History!$I$6:$I$1355, Portfolio_History!$F140, Transactions_History!$H$6:$H$1355, "&lt;="&amp;YEAR(Portfolio_History!J$1))</f>
        <v>190952776</v>
      </c>
      <c r="K140" s="4">
        <f>SUMIFS(Transactions_History!$G$6:$G$1355, Transactions_History!$C$6:$C$1355, "Acquire", Transactions_History!$I$6:$I$1355, Portfolio_History!$F140, Transactions_History!$H$6:$H$1355, "&lt;="&amp;YEAR(Portfolio_History!K$1))-
SUMIFS(Transactions_History!$G$6:$G$1355, Transactions_History!$C$6:$C$1355, "Redeem", Transactions_History!$I$6:$I$1355, Portfolio_History!$F140, Transactions_History!$H$6:$H$1355, "&lt;="&amp;YEAR(Portfolio_History!K$1))</f>
        <v>189708097</v>
      </c>
      <c r="L140" s="4">
        <f>SUMIFS(Transactions_History!$G$6:$G$1355, Transactions_History!$C$6:$C$1355, "Acquire", Transactions_History!$I$6:$I$1355, Portfolio_History!$F140, Transactions_History!$H$6:$H$1355, "&lt;="&amp;YEAR(Portfolio_History!L$1))-
SUMIFS(Transactions_History!$G$6:$G$1355, Transactions_History!$C$6:$C$1355, "Redeem", Transactions_History!$I$6:$I$1355, Portfolio_History!$F140, Transactions_History!$H$6:$H$1355, "&lt;="&amp;YEAR(Portfolio_History!L$1))</f>
        <v>189708097</v>
      </c>
      <c r="M140" s="4">
        <f>SUMIFS(Transactions_History!$G$6:$G$1355, Transactions_History!$C$6:$C$1355, "Acquire", Transactions_History!$I$6:$I$1355, Portfolio_History!$F140, Transactions_History!$H$6:$H$1355, "&lt;="&amp;YEAR(Portfolio_History!M$1))-
SUMIFS(Transactions_History!$G$6:$G$1355, Transactions_History!$C$6:$C$1355, "Redeem", Transactions_History!$I$6:$I$1355, Portfolio_History!$F140, Transactions_History!$H$6:$H$1355, "&lt;="&amp;YEAR(Portfolio_History!M$1))</f>
        <v>0</v>
      </c>
      <c r="N140" s="4">
        <f>SUMIFS(Transactions_History!$G$6:$G$1355, Transactions_History!$C$6:$C$1355, "Acquire", Transactions_History!$I$6:$I$1355, Portfolio_History!$F140, Transactions_History!$H$6:$H$1355, "&lt;="&amp;YEAR(Portfolio_History!N$1))-
SUMIFS(Transactions_History!$G$6:$G$1355, Transactions_History!$C$6:$C$1355, "Redeem", Transactions_History!$I$6:$I$1355, Portfolio_History!$F140, Transactions_History!$H$6:$H$1355, "&lt;="&amp;YEAR(Portfolio_History!N$1))</f>
        <v>0</v>
      </c>
      <c r="O140" s="4">
        <f>SUMIFS(Transactions_History!$G$6:$G$1355, Transactions_History!$C$6:$C$1355, "Acquire", Transactions_History!$I$6:$I$1355, Portfolio_History!$F140, Transactions_History!$H$6:$H$1355, "&lt;="&amp;YEAR(Portfolio_History!O$1))-
SUMIFS(Transactions_History!$G$6:$G$1355, Transactions_History!$C$6:$C$1355, "Redeem", Transactions_History!$I$6:$I$1355, Portfolio_History!$F140, Transactions_History!$H$6:$H$1355, "&lt;="&amp;YEAR(Portfolio_History!O$1))</f>
        <v>0</v>
      </c>
      <c r="P140" s="4">
        <f>SUMIFS(Transactions_History!$G$6:$G$1355, Transactions_History!$C$6:$C$1355, "Acquire", Transactions_History!$I$6:$I$1355, Portfolio_History!$F140, Transactions_History!$H$6:$H$1355, "&lt;="&amp;YEAR(Portfolio_History!P$1))-
SUMIFS(Transactions_History!$G$6:$G$1355, Transactions_History!$C$6:$C$1355, "Redeem", Transactions_History!$I$6:$I$1355, Portfolio_History!$F140, Transactions_History!$H$6:$H$1355, "&lt;="&amp;YEAR(Portfolio_History!P$1))</f>
        <v>0</v>
      </c>
      <c r="Q140" s="4">
        <f>SUMIFS(Transactions_History!$G$6:$G$1355, Transactions_History!$C$6:$C$1355, "Acquire", Transactions_History!$I$6:$I$1355, Portfolio_History!$F140, Transactions_History!$H$6:$H$1355, "&lt;="&amp;YEAR(Portfolio_History!Q$1))-
SUMIFS(Transactions_History!$G$6:$G$1355, Transactions_History!$C$6:$C$1355, "Redeem", Transactions_History!$I$6:$I$1355, Portfolio_History!$F140, Transactions_History!$H$6:$H$1355, "&lt;="&amp;YEAR(Portfolio_History!Q$1))</f>
        <v>0</v>
      </c>
      <c r="R140" s="4">
        <f>SUMIFS(Transactions_History!$G$6:$G$1355, Transactions_History!$C$6:$C$1355, "Acquire", Transactions_History!$I$6:$I$1355, Portfolio_History!$F140, Transactions_History!$H$6:$H$1355, "&lt;="&amp;YEAR(Portfolio_History!R$1))-
SUMIFS(Transactions_History!$G$6:$G$1355, Transactions_History!$C$6:$C$1355, "Redeem", Transactions_History!$I$6:$I$1355, Portfolio_History!$F140, Transactions_History!$H$6:$H$1355, "&lt;="&amp;YEAR(Portfolio_History!R$1))</f>
        <v>0</v>
      </c>
      <c r="S140" s="4">
        <f>SUMIFS(Transactions_History!$G$6:$G$1355, Transactions_History!$C$6:$C$1355, "Acquire", Transactions_History!$I$6:$I$1355, Portfolio_History!$F140, Transactions_History!$H$6:$H$1355, "&lt;="&amp;YEAR(Portfolio_History!S$1))-
SUMIFS(Transactions_History!$G$6:$G$1355, Transactions_History!$C$6:$C$1355, "Redeem", Transactions_History!$I$6:$I$1355, Portfolio_History!$F140, Transactions_History!$H$6:$H$1355, "&lt;="&amp;YEAR(Portfolio_History!S$1))</f>
        <v>0</v>
      </c>
      <c r="T140" s="4">
        <f>SUMIFS(Transactions_History!$G$6:$G$1355, Transactions_History!$C$6:$C$1355, "Acquire", Transactions_History!$I$6:$I$1355, Portfolio_History!$F140, Transactions_History!$H$6:$H$1355, "&lt;="&amp;YEAR(Portfolio_History!T$1))-
SUMIFS(Transactions_History!$G$6:$G$1355, Transactions_History!$C$6:$C$1355, "Redeem", Transactions_History!$I$6:$I$1355, Portfolio_History!$F140, Transactions_History!$H$6:$H$1355, "&lt;="&amp;YEAR(Portfolio_History!T$1))</f>
        <v>0</v>
      </c>
      <c r="U140" s="4">
        <f>SUMIFS(Transactions_History!$G$6:$G$1355, Transactions_History!$C$6:$C$1355, "Acquire", Transactions_History!$I$6:$I$1355, Portfolio_History!$F140, Transactions_History!$H$6:$H$1355, "&lt;="&amp;YEAR(Portfolio_History!U$1))-
SUMIFS(Transactions_History!$G$6:$G$1355, Transactions_History!$C$6:$C$1355, "Redeem", Transactions_History!$I$6:$I$1355, Portfolio_History!$F140, Transactions_History!$H$6:$H$1355, "&lt;="&amp;YEAR(Portfolio_History!U$1))</f>
        <v>0</v>
      </c>
      <c r="V140" s="4">
        <f>SUMIFS(Transactions_History!$G$6:$G$1355, Transactions_History!$C$6:$C$1355, "Acquire", Transactions_History!$I$6:$I$1355, Portfolio_History!$F140, Transactions_History!$H$6:$H$1355, "&lt;="&amp;YEAR(Portfolio_History!V$1))-
SUMIFS(Transactions_History!$G$6:$G$1355, Transactions_History!$C$6:$C$1355, "Redeem", Transactions_History!$I$6:$I$1355, Portfolio_History!$F140, Transactions_History!$H$6:$H$1355, "&lt;="&amp;YEAR(Portfolio_History!V$1))</f>
        <v>0</v>
      </c>
      <c r="W140" s="4">
        <f>SUMIFS(Transactions_History!$G$6:$G$1355, Transactions_History!$C$6:$C$1355, "Acquire", Transactions_History!$I$6:$I$1355, Portfolio_History!$F140, Transactions_History!$H$6:$H$1355, "&lt;="&amp;YEAR(Portfolio_History!W$1))-
SUMIFS(Transactions_History!$G$6:$G$1355, Transactions_History!$C$6:$C$1355, "Redeem", Transactions_History!$I$6:$I$1355, Portfolio_History!$F140, Transactions_History!$H$6:$H$1355, "&lt;="&amp;YEAR(Portfolio_History!W$1))</f>
        <v>0</v>
      </c>
      <c r="X140" s="4">
        <f>SUMIFS(Transactions_History!$G$6:$G$1355, Transactions_History!$C$6:$C$1355, "Acquire", Transactions_History!$I$6:$I$1355, Portfolio_History!$F140, Transactions_History!$H$6:$H$1355, "&lt;="&amp;YEAR(Portfolio_History!X$1))-
SUMIFS(Transactions_History!$G$6:$G$1355, Transactions_History!$C$6:$C$1355, "Redeem", Transactions_History!$I$6:$I$1355, Portfolio_History!$F140, Transactions_History!$H$6:$H$1355, "&lt;="&amp;YEAR(Portfolio_History!X$1))</f>
        <v>0</v>
      </c>
      <c r="Y140" s="4">
        <f>SUMIFS(Transactions_History!$G$6:$G$1355, Transactions_History!$C$6:$C$1355, "Acquire", Transactions_History!$I$6:$I$1355, Portfolio_History!$F140, Transactions_History!$H$6:$H$1355, "&lt;="&amp;YEAR(Portfolio_History!Y$1))-
SUMIFS(Transactions_History!$G$6:$G$1355, Transactions_History!$C$6:$C$1355, "Redeem", Transactions_History!$I$6:$I$1355, Portfolio_History!$F140, Transactions_History!$H$6:$H$1355, "&lt;="&amp;YEAR(Portfolio_History!Y$1))</f>
        <v>0</v>
      </c>
    </row>
    <row r="141" spans="1:25" x14ac:dyDescent="0.35">
      <c r="A141" s="172" t="s">
        <v>39</v>
      </c>
      <c r="B141" s="172">
        <v>2.25</v>
      </c>
      <c r="C141" s="172">
        <v>2033</v>
      </c>
      <c r="D141" s="173">
        <v>43617</v>
      </c>
      <c r="E141" s="63">
        <v>2019</v>
      </c>
      <c r="F141" s="170" t="str">
        <f t="shared" si="3"/>
        <v>SI bonds_2.25_2033</v>
      </c>
      <c r="G141" s="4">
        <f>SUMIFS(Transactions_History!$G$6:$G$1355, Transactions_History!$C$6:$C$1355, "Acquire", Transactions_History!$I$6:$I$1355, Portfolio_History!$F141, Transactions_History!$H$6:$H$1355, "&lt;="&amp;YEAR(Portfolio_History!G$1))-
SUMIFS(Transactions_History!$G$6:$G$1355, Transactions_History!$C$6:$C$1355, "Redeem", Transactions_History!$I$6:$I$1355, Portfolio_History!$F141, Transactions_History!$H$6:$H$1355, "&lt;="&amp;YEAR(Portfolio_History!G$1))</f>
        <v>17687335</v>
      </c>
      <c r="H141" s="4">
        <f>SUMIFS(Transactions_History!$G$6:$G$1355, Transactions_History!$C$6:$C$1355, "Acquire", Transactions_History!$I$6:$I$1355, Portfolio_History!$F141, Transactions_History!$H$6:$H$1355, "&lt;="&amp;YEAR(Portfolio_History!H$1))-
SUMIFS(Transactions_History!$G$6:$G$1355, Transactions_History!$C$6:$C$1355, "Redeem", Transactions_History!$I$6:$I$1355, Portfolio_History!$F141, Transactions_History!$H$6:$H$1355, "&lt;="&amp;YEAR(Portfolio_History!H$1))</f>
        <v>17687335</v>
      </c>
      <c r="I141" s="4">
        <f>SUMIFS(Transactions_History!$G$6:$G$1355, Transactions_History!$C$6:$C$1355, "Acquire", Transactions_History!$I$6:$I$1355, Portfolio_History!$F141, Transactions_History!$H$6:$H$1355, "&lt;="&amp;YEAR(Portfolio_History!I$1))-
SUMIFS(Transactions_History!$G$6:$G$1355, Transactions_History!$C$6:$C$1355, "Redeem", Transactions_History!$I$6:$I$1355, Portfolio_History!$F141, Transactions_History!$H$6:$H$1355, "&lt;="&amp;YEAR(Portfolio_History!I$1))</f>
        <v>17687335</v>
      </c>
      <c r="J141" s="4">
        <f>SUMIFS(Transactions_History!$G$6:$G$1355, Transactions_History!$C$6:$C$1355, "Acquire", Transactions_History!$I$6:$I$1355, Portfolio_History!$F141, Transactions_History!$H$6:$H$1355, "&lt;="&amp;YEAR(Portfolio_History!J$1))-
SUMIFS(Transactions_History!$G$6:$G$1355, Transactions_History!$C$6:$C$1355, "Redeem", Transactions_History!$I$6:$I$1355, Portfolio_History!$F141, Transactions_History!$H$6:$H$1355, "&lt;="&amp;YEAR(Portfolio_History!J$1))</f>
        <v>17687335</v>
      </c>
      <c r="K141" s="4">
        <f>SUMIFS(Transactions_History!$G$6:$G$1355, Transactions_History!$C$6:$C$1355, "Acquire", Transactions_History!$I$6:$I$1355, Portfolio_History!$F141, Transactions_History!$H$6:$H$1355, "&lt;="&amp;YEAR(Portfolio_History!K$1))-
SUMIFS(Transactions_History!$G$6:$G$1355, Transactions_History!$C$6:$C$1355, "Redeem", Transactions_History!$I$6:$I$1355, Portfolio_History!$F141, Transactions_History!$H$6:$H$1355, "&lt;="&amp;YEAR(Portfolio_History!K$1))</f>
        <v>0</v>
      </c>
      <c r="L141" s="4">
        <f>SUMIFS(Transactions_History!$G$6:$G$1355, Transactions_History!$C$6:$C$1355, "Acquire", Transactions_History!$I$6:$I$1355, Portfolio_History!$F141, Transactions_History!$H$6:$H$1355, "&lt;="&amp;YEAR(Portfolio_History!L$1))-
SUMIFS(Transactions_History!$G$6:$G$1355, Transactions_History!$C$6:$C$1355, "Redeem", Transactions_History!$I$6:$I$1355, Portfolio_History!$F141, Transactions_History!$H$6:$H$1355, "&lt;="&amp;YEAR(Portfolio_History!L$1))</f>
        <v>0</v>
      </c>
      <c r="M141" s="4">
        <f>SUMIFS(Transactions_History!$G$6:$G$1355, Transactions_History!$C$6:$C$1355, "Acquire", Transactions_History!$I$6:$I$1355, Portfolio_History!$F141, Transactions_History!$H$6:$H$1355, "&lt;="&amp;YEAR(Portfolio_History!M$1))-
SUMIFS(Transactions_History!$G$6:$G$1355, Transactions_History!$C$6:$C$1355, "Redeem", Transactions_History!$I$6:$I$1355, Portfolio_History!$F141, Transactions_History!$H$6:$H$1355, "&lt;="&amp;YEAR(Portfolio_History!M$1))</f>
        <v>0</v>
      </c>
      <c r="N141" s="4">
        <f>SUMIFS(Transactions_History!$G$6:$G$1355, Transactions_History!$C$6:$C$1355, "Acquire", Transactions_History!$I$6:$I$1355, Portfolio_History!$F141, Transactions_History!$H$6:$H$1355, "&lt;="&amp;YEAR(Portfolio_History!N$1))-
SUMIFS(Transactions_History!$G$6:$G$1355, Transactions_History!$C$6:$C$1355, "Redeem", Transactions_History!$I$6:$I$1355, Portfolio_History!$F141, Transactions_History!$H$6:$H$1355, "&lt;="&amp;YEAR(Portfolio_History!N$1))</f>
        <v>0</v>
      </c>
      <c r="O141" s="4">
        <f>SUMIFS(Transactions_History!$G$6:$G$1355, Transactions_History!$C$6:$C$1355, "Acquire", Transactions_History!$I$6:$I$1355, Portfolio_History!$F141, Transactions_History!$H$6:$H$1355, "&lt;="&amp;YEAR(Portfolio_History!O$1))-
SUMIFS(Transactions_History!$G$6:$G$1355, Transactions_History!$C$6:$C$1355, "Redeem", Transactions_History!$I$6:$I$1355, Portfolio_History!$F141, Transactions_History!$H$6:$H$1355, "&lt;="&amp;YEAR(Portfolio_History!O$1))</f>
        <v>0</v>
      </c>
      <c r="P141" s="4">
        <f>SUMIFS(Transactions_History!$G$6:$G$1355, Transactions_History!$C$6:$C$1355, "Acquire", Transactions_History!$I$6:$I$1355, Portfolio_History!$F141, Transactions_History!$H$6:$H$1355, "&lt;="&amp;YEAR(Portfolio_History!P$1))-
SUMIFS(Transactions_History!$G$6:$G$1355, Transactions_History!$C$6:$C$1355, "Redeem", Transactions_History!$I$6:$I$1355, Portfolio_History!$F141, Transactions_History!$H$6:$H$1355, "&lt;="&amp;YEAR(Portfolio_History!P$1))</f>
        <v>0</v>
      </c>
      <c r="Q141" s="4">
        <f>SUMIFS(Transactions_History!$G$6:$G$1355, Transactions_History!$C$6:$C$1355, "Acquire", Transactions_History!$I$6:$I$1355, Portfolio_History!$F141, Transactions_History!$H$6:$H$1355, "&lt;="&amp;YEAR(Portfolio_History!Q$1))-
SUMIFS(Transactions_History!$G$6:$G$1355, Transactions_History!$C$6:$C$1355, "Redeem", Transactions_History!$I$6:$I$1355, Portfolio_History!$F141, Transactions_History!$H$6:$H$1355, "&lt;="&amp;YEAR(Portfolio_History!Q$1))</f>
        <v>0</v>
      </c>
      <c r="R141" s="4">
        <f>SUMIFS(Transactions_History!$G$6:$G$1355, Transactions_History!$C$6:$C$1355, "Acquire", Transactions_History!$I$6:$I$1355, Portfolio_History!$F141, Transactions_History!$H$6:$H$1355, "&lt;="&amp;YEAR(Portfolio_History!R$1))-
SUMIFS(Transactions_History!$G$6:$G$1355, Transactions_History!$C$6:$C$1355, "Redeem", Transactions_History!$I$6:$I$1355, Portfolio_History!$F141, Transactions_History!$H$6:$H$1355, "&lt;="&amp;YEAR(Portfolio_History!R$1))</f>
        <v>0</v>
      </c>
      <c r="S141" s="4">
        <f>SUMIFS(Transactions_History!$G$6:$G$1355, Transactions_History!$C$6:$C$1355, "Acquire", Transactions_History!$I$6:$I$1355, Portfolio_History!$F141, Transactions_History!$H$6:$H$1355, "&lt;="&amp;YEAR(Portfolio_History!S$1))-
SUMIFS(Transactions_History!$G$6:$G$1355, Transactions_History!$C$6:$C$1355, "Redeem", Transactions_History!$I$6:$I$1355, Portfolio_History!$F141, Transactions_History!$H$6:$H$1355, "&lt;="&amp;YEAR(Portfolio_History!S$1))</f>
        <v>0</v>
      </c>
      <c r="T141" s="4">
        <f>SUMIFS(Transactions_History!$G$6:$G$1355, Transactions_History!$C$6:$C$1355, "Acquire", Transactions_History!$I$6:$I$1355, Portfolio_History!$F141, Transactions_History!$H$6:$H$1355, "&lt;="&amp;YEAR(Portfolio_History!T$1))-
SUMIFS(Transactions_History!$G$6:$G$1355, Transactions_History!$C$6:$C$1355, "Redeem", Transactions_History!$I$6:$I$1355, Portfolio_History!$F141, Transactions_History!$H$6:$H$1355, "&lt;="&amp;YEAR(Portfolio_History!T$1))</f>
        <v>0</v>
      </c>
      <c r="U141" s="4">
        <f>SUMIFS(Transactions_History!$G$6:$G$1355, Transactions_History!$C$6:$C$1355, "Acquire", Transactions_History!$I$6:$I$1355, Portfolio_History!$F141, Transactions_History!$H$6:$H$1355, "&lt;="&amp;YEAR(Portfolio_History!U$1))-
SUMIFS(Transactions_History!$G$6:$G$1355, Transactions_History!$C$6:$C$1355, "Redeem", Transactions_History!$I$6:$I$1355, Portfolio_History!$F141, Transactions_History!$H$6:$H$1355, "&lt;="&amp;YEAR(Portfolio_History!U$1))</f>
        <v>0</v>
      </c>
      <c r="V141" s="4">
        <f>SUMIFS(Transactions_History!$G$6:$G$1355, Transactions_History!$C$6:$C$1355, "Acquire", Transactions_History!$I$6:$I$1355, Portfolio_History!$F141, Transactions_History!$H$6:$H$1355, "&lt;="&amp;YEAR(Portfolio_History!V$1))-
SUMIFS(Transactions_History!$G$6:$G$1355, Transactions_History!$C$6:$C$1355, "Redeem", Transactions_History!$I$6:$I$1355, Portfolio_History!$F141, Transactions_History!$H$6:$H$1355, "&lt;="&amp;YEAR(Portfolio_History!V$1))</f>
        <v>0</v>
      </c>
      <c r="W141" s="4">
        <f>SUMIFS(Transactions_History!$G$6:$G$1355, Transactions_History!$C$6:$C$1355, "Acquire", Transactions_History!$I$6:$I$1355, Portfolio_History!$F141, Transactions_History!$H$6:$H$1355, "&lt;="&amp;YEAR(Portfolio_History!W$1))-
SUMIFS(Transactions_History!$G$6:$G$1355, Transactions_History!$C$6:$C$1355, "Redeem", Transactions_History!$I$6:$I$1355, Portfolio_History!$F141, Transactions_History!$H$6:$H$1355, "&lt;="&amp;YEAR(Portfolio_History!W$1))</f>
        <v>0</v>
      </c>
      <c r="X141" s="4">
        <f>SUMIFS(Transactions_History!$G$6:$G$1355, Transactions_History!$C$6:$C$1355, "Acquire", Transactions_History!$I$6:$I$1355, Portfolio_History!$F141, Transactions_History!$H$6:$H$1355, "&lt;="&amp;YEAR(Portfolio_History!X$1))-
SUMIFS(Transactions_History!$G$6:$G$1355, Transactions_History!$C$6:$C$1355, "Redeem", Transactions_History!$I$6:$I$1355, Portfolio_History!$F141, Transactions_History!$H$6:$H$1355, "&lt;="&amp;YEAR(Portfolio_History!X$1))</f>
        <v>0</v>
      </c>
      <c r="Y141" s="4">
        <f>SUMIFS(Transactions_History!$G$6:$G$1355, Transactions_History!$C$6:$C$1355, "Acquire", Transactions_History!$I$6:$I$1355, Portfolio_History!$F141, Transactions_History!$H$6:$H$1355, "&lt;="&amp;YEAR(Portfolio_History!Y$1))-
SUMIFS(Transactions_History!$G$6:$G$1355, Transactions_History!$C$6:$C$1355, "Redeem", Transactions_History!$I$6:$I$1355, Portfolio_History!$F141, Transactions_History!$H$6:$H$1355, "&lt;="&amp;YEAR(Portfolio_History!Y$1))</f>
        <v>0</v>
      </c>
    </row>
    <row r="142" spans="1:25" x14ac:dyDescent="0.35">
      <c r="A142" s="172" t="s">
        <v>39</v>
      </c>
      <c r="B142" s="172">
        <v>2.25</v>
      </c>
      <c r="C142" s="172">
        <v>2034</v>
      </c>
      <c r="D142" s="173">
        <v>43617</v>
      </c>
      <c r="E142" s="63">
        <v>2019</v>
      </c>
      <c r="F142" s="170" t="str">
        <f t="shared" si="3"/>
        <v>SI bonds_2.25_2034</v>
      </c>
      <c r="G142" s="4">
        <f>SUMIFS(Transactions_History!$G$6:$G$1355, Transactions_History!$C$6:$C$1355, "Acquire", Transactions_History!$I$6:$I$1355, Portfolio_History!$F142, Transactions_History!$H$6:$H$1355, "&lt;="&amp;YEAR(Portfolio_History!G$1))-
SUMIFS(Transactions_History!$G$6:$G$1355, Transactions_History!$C$6:$C$1355, "Redeem", Transactions_History!$I$6:$I$1355, Portfolio_History!$F142, Transactions_History!$H$6:$H$1355, "&lt;="&amp;YEAR(Portfolio_History!G$1))</f>
        <v>182768136</v>
      </c>
      <c r="H142" s="4">
        <f>SUMIFS(Transactions_History!$G$6:$G$1355, Transactions_History!$C$6:$C$1355, "Acquire", Transactions_History!$I$6:$I$1355, Portfolio_History!$F142, Transactions_History!$H$6:$H$1355, "&lt;="&amp;YEAR(Portfolio_History!H$1))-
SUMIFS(Transactions_History!$G$6:$G$1355, Transactions_History!$C$6:$C$1355, "Redeem", Transactions_History!$I$6:$I$1355, Portfolio_History!$F142, Transactions_History!$H$6:$H$1355, "&lt;="&amp;YEAR(Portfolio_History!H$1))</f>
        <v>182768136</v>
      </c>
      <c r="I142" s="4">
        <f>SUMIFS(Transactions_History!$G$6:$G$1355, Transactions_History!$C$6:$C$1355, "Acquire", Transactions_History!$I$6:$I$1355, Portfolio_History!$F142, Transactions_History!$H$6:$H$1355, "&lt;="&amp;YEAR(Portfolio_History!I$1))-
SUMIFS(Transactions_History!$G$6:$G$1355, Transactions_History!$C$6:$C$1355, "Redeem", Transactions_History!$I$6:$I$1355, Portfolio_History!$F142, Transactions_History!$H$6:$H$1355, "&lt;="&amp;YEAR(Portfolio_History!I$1))</f>
        <v>182768136</v>
      </c>
      <c r="J142" s="4">
        <f>SUMIFS(Transactions_History!$G$6:$G$1355, Transactions_History!$C$6:$C$1355, "Acquire", Transactions_History!$I$6:$I$1355, Portfolio_History!$F142, Transactions_History!$H$6:$H$1355, "&lt;="&amp;YEAR(Portfolio_History!J$1))-
SUMIFS(Transactions_History!$G$6:$G$1355, Transactions_History!$C$6:$C$1355, "Redeem", Transactions_History!$I$6:$I$1355, Portfolio_History!$F142, Transactions_History!$H$6:$H$1355, "&lt;="&amp;YEAR(Portfolio_History!J$1))</f>
        <v>182768136</v>
      </c>
      <c r="K142" s="4">
        <f>SUMIFS(Transactions_History!$G$6:$G$1355, Transactions_History!$C$6:$C$1355, "Acquire", Transactions_History!$I$6:$I$1355, Portfolio_History!$F142, Transactions_History!$H$6:$H$1355, "&lt;="&amp;YEAR(Portfolio_History!K$1))-
SUMIFS(Transactions_History!$G$6:$G$1355, Transactions_History!$C$6:$C$1355, "Redeem", Transactions_History!$I$6:$I$1355, Portfolio_History!$F142, Transactions_History!$H$6:$H$1355, "&lt;="&amp;YEAR(Portfolio_History!K$1))</f>
        <v>0</v>
      </c>
      <c r="L142" s="4">
        <f>SUMIFS(Transactions_History!$G$6:$G$1355, Transactions_History!$C$6:$C$1355, "Acquire", Transactions_History!$I$6:$I$1355, Portfolio_History!$F142, Transactions_History!$H$6:$H$1355, "&lt;="&amp;YEAR(Portfolio_History!L$1))-
SUMIFS(Transactions_History!$G$6:$G$1355, Transactions_History!$C$6:$C$1355, "Redeem", Transactions_History!$I$6:$I$1355, Portfolio_History!$F142, Transactions_History!$H$6:$H$1355, "&lt;="&amp;YEAR(Portfolio_History!L$1))</f>
        <v>0</v>
      </c>
      <c r="M142" s="4">
        <f>SUMIFS(Transactions_History!$G$6:$G$1355, Transactions_History!$C$6:$C$1355, "Acquire", Transactions_History!$I$6:$I$1355, Portfolio_History!$F142, Transactions_History!$H$6:$H$1355, "&lt;="&amp;YEAR(Portfolio_History!M$1))-
SUMIFS(Transactions_History!$G$6:$G$1355, Transactions_History!$C$6:$C$1355, "Redeem", Transactions_History!$I$6:$I$1355, Portfolio_History!$F142, Transactions_History!$H$6:$H$1355, "&lt;="&amp;YEAR(Portfolio_History!M$1))</f>
        <v>0</v>
      </c>
      <c r="N142" s="4">
        <f>SUMIFS(Transactions_History!$G$6:$G$1355, Transactions_History!$C$6:$C$1355, "Acquire", Transactions_History!$I$6:$I$1355, Portfolio_History!$F142, Transactions_History!$H$6:$H$1355, "&lt;="&amp;YEAR(Portfolio_History!N$1))-
SUMIFS(Transactions_History!$G$6:$G$1355, Transactions_History!$C$6:$C$1355, "Redeem", Transactions_History!$I$6:$I$1355, Portfolio_History!$F142, Transactions_History!$H$6:$H$1355, "&lt;="&amp;YEAR(Portfolio_History!N$1))</f>
        <v>0</v>
      </c>
      <c r="O142" s="4">
        <f>SUMIFS(Transactions_History!$G$6:$G$1355, Transactions_History!$C$6:$C$1355, "Acquire", Transactions_History!$I$6:$I$1355, Portfolio_History!$F142, Transactions_History!$H$6:$H$1355, "&lt;="&amp;YEAR(Portfolio_History!O$1))-
SUMIFS(Transactions_History!$G$6:$G$1355, Transactions_History!$C$6:$C$1355, "Redeem", Transactions_History!$I$6:$I$1355, Portfolio_History!$F142, Transactions_History!$H$6:$H$1355, "&lt;="&amp;YEAR(Portfolio_History!O$1))</f>
        <v>0</v>
      </c>
      <c r="P142" s="4">
        <f>SUMIFS(Transactions_History!$G$6:$G$1355, Transactions_History!$C$6:$C$1355, "Acquire", Transactions_History!$I$6:$I$1355, Portfolio_History!$F142, Transactions_History!$H$6:$H$1355, "&lt;="&amp;YEAR(Portfolio_History!P$1))-
SUMIFS(Transactions_History!$G$6:$G$1355, Transactions_History!$C$6:$C$1355, "Redeem", Transactions_History!$I$6:$I$1355, Portfolio_History!$F142, Transactions_History!$H$6:$H$1355, "&lt;="&amp;YEAR(Portfolio_History!P$1))</f>
        <v>0</v>
      </c>
      <c r="Q142" s="4">
        <f>SUMIFS(Transactions_History!$G$6:$G$1355, Transactions_History!$C$6:$C$1355, "Acquire", Transactions_History!$I$6:$I$1355, Portfolio_History!$F142, Transactions_History!$H$6:$H$1355, "&lt;="&amp;YEAR(Portfolio_History!Q$1))-
SUMIFS(Transactions_History!$G$6:$G$1355, Transactions_History!$C$6:$C$1355, "Redeem", Transactions_History!$I$6:$I$1355, Portfolio_History!$F142, Transactions_History!$H$6:$H$1355, "&lt;="&amp;YEAR(Portfolio_History!Q$1))</f>
        <v>0</v>
      </c>
      <c r="R142" s="4">
        <f>SUMIFS(Transactions_History!$G$6:$G$1355, Transactions_History!$C$6:$C$1355, "Acquire", Transactions_History!$I$6:$I$1355, Portfolio_History!$F142, Transactions_History!$H$6:$H$1355, "&lt;="&amp;YEAR(Portfolio_History!R$1))-
SUMIFS(Transactions_History!$G$6:$G$1355, Transactions_History!$C$6:$C$1355, "Redeem", Transactions_History!$I$6:$I$1355, Portfolio_History!$F142, Transactions_History!$H$6:$H$1355, "&lt;="&amp;YEAR(Portfolio_History!R$1))</f>
        <v>0</v>
      </c>
      <c r="S142" s="4">
        <f>SUMIFS(Transactions_History!$G$6:$G$1355, Transactions_History!$C$6:$C$1355, "Acquire", Transactions_History!$I$6:$I$1355, Portfolio_History!$F142, Transactions_History!$H$6:$H$1355, "&lt;="&amp;YEAR(Portfolio_History!S$1))-
SUMIFS(Transactions_History!$G$6:$G$1355, Transactions_History!$C$6:$C$1355, "Redeem", Transactions_History!$I$6:$I$1355, Portfolio_History!$F142, Transactions_History!$H$6:$H$1355, "&lt;="&amp;YEAR(Portfolio_History!S$1))</f>
        <v>0</v>
      </c>
      <c r="T142" s="4">
        <f>SUMIFS(Transactions_History!$G$6:$G$1355, Transactions_History!$C$6:$C$1355, "Acquire", Transactions_History!$I$6:$I$1355, Portfolio_History!$F142, Transactions_History!$H$6:$H$1355, "&lt;="&amp;YEAR(Portfolio_History!T$1))-
SUMIFS(Transactions_History!$G$6:$G$1355, Transactions_History!$C$6:$C$1355, "Redeem", Transactions_History!$I$6:$I$1355, Portfolio_History!$F142, Transactions_History!$H$6:$H$1355, "&lt;="&amp;YEAR(Portfolio_History!T$1))</f>
        <v>0</v>
      </c>
      <c r="U142" s="4">
        <f>SUMIFS(Transactions_History!$G$6:$G$1355, Transactions_History!$C$6:$C$1355, "Acquire", Transactions_History!$I$6:$I$1355, Portfolio_History!$F142, Transactions_History!$H$6:$H$1355, "&lt;="&amp;YEAR(Portfolio_History!U$1))-
SUMIFS(Transactions_History!$G$6:$G$1355, Transactions_History!$C$6:$C$1355, "Redeem", Transactions_History!$I$6:$I$1355, Portfolio_History!$F142, Transactions_History!$H$6:$H$1355, "&lt;="&amp;YEAR(Portfolio_History!U$1))</f>
        <v>0</v>
      </c>
      <c r="V142" s="4">
        <f>SUMIFS(Transactions_History!$G$6:$G$1355, Transactions_History!$C$6:$C$1355, "Acquire", Transactions_History!$I$6:$I$1355, Portfolio_History!$F142, Transactions_History!$H$6:$H$1355, "&lt;="&amp;YEAR(Portfolio_History!V$1))-
SUMIFS(Transactions_History!$G$6:$G$1355, Transactions_History!$C$6:$C$1355, "Redeem", Transactions_History!$I$6:$I$1355, Portfolio_History!$F142, Transactions_History!$H$6:$H$1355, "&lt;="&amp;YEAR(Portfolio_History!V$1))</f>
        <v>0</v>
      </c>
      <c r="W142" s="4">
        <f>SUMIFS(Transactions_History!$G$6:$G$1355, Transactions_History!$C$6:$C$1355, "Acquire", Transactions_History!$I$6:$I$1355, Portfolio_History!$F142, Transactions_History!$H$6:$H$1355, "&lt;="&amp;YEAR(Portfolio_History!W$1))-
SUMIFS(Transactions_History!$G$6:$G$1355, Transactions_History!$C$6:$C$1355, "Redeem", Transactions_History!$I$6:$I$1355, Portfolio_History!$F142, Transactions_History!$H$6:$H$1355, "&lt;="&amp;YEAR(Portfolio_History!W$1))</f>
        <v>0</v>
      </c>
      <c r="X142" s="4">
        <f>SUMIFS(Transactions_History!$G$6:$G$1355, Transactions_History!$C$6:$C$1355, "Acquire", Transactions_History!$I$6:$I$1355, Portfolio_History!$F142, Transactions_History!$H$6:$H$1355, "&lt;="&amp;YEAR(Portfolio_History!X$1))-
SUMIFS(Transactions_History!$G$6:$G$1355, Transactions_History!$C$6:$C$1355, "Redeem", Transactions_History!$I$6:$I$1355, Portfolio_History!$F142, Transactions_History!$H$6:$H$1355, "&lt;="&amp;YEAR(Portfolio_History!X$1))</f>
        <v>0</v>
      </c>
      <c r="Y142" s="4">
        <f>SUMIFS(Transactions_History!$G$6:$G$1355, Transactions_History!$C$6:$C$1355, "Acquire", Transactions_History!$I$6:$I$1355, Portfolio_History!$F142, Transactions_History!$H$6:$H$1355, "&lt;="&amp;YEAR(Portfolio_History!Y$1))-
SUMIFS(Transactions_History!$G$6:$G$1355, Transactions_History!$C$6:$C$1355, "Redeem", Transactions_History!$I$6:$I$1355, Portfolio_History!$F142, Transactions_History!$H$6:$H$1355, "&lt;="&amp;YEAR(Portfolio_History!Y$1))</f>
        <v>0</v>
      </c>
    </row>
    <row r="143" spans="1:25" x14ac:dyDescent="0.35">
      <c r="A143" s="172" t="s">
        <v>39</v>
      </c>
      <c r="B143" s="172">
        <v>4.625</v>
      </c>
      <c r="C143" s="172">
        <v>2019</v>
      </c>
      <c r="D143" s="173">
        <v>38139</v>
      </c>
      <c r="E143" s="63">
        <v>2019</v>
      </c>
      <c r="F143" s="170" t="str">
        <f t="shared" si="3"/>
        <v>SI bonds_4.625_2019</v>
      </c>
      <c r="G143" s="4">
        <f>SUMIFS(Transactions_History!$G$6:$G$1355, Transactions_History!$C$6:$C$1355, "Acquire", Transactions_History!$I$6:$I$1355, Portfolio_History!$F143, Transactions_History!$H$6:$H$1355, "&lt;="&amp;YEAR(Portfolio_History!G$1))-
SUMIFS(Transactions_History!$G$6:$G$1355, Transactions_History!$C$6:$C$1355, "Redeem", Transactions_History!$I$6:$I$1355, Portfolio_History!$F143, Transactions_History!$H$6:$H$1355, "&lt;="&amp;YEAR(Portfolio_History!G$1))</f>
        <v>-108302538</v>
      </c>
      <c r="H143" s="4">
        <f>SUMIFS(Transactions_History!$G$6:$G$1355, Transactions_History!$C$6:$C$1355, "Acquire", Transactions_History!$I$6:$I$1355, Portfolio_History!$F143, Transactions_History!$H$6:$H$1355, "&lt;="&amp;YEAR(Portfolio_History!H$1))-
SUMIFS(Transactions_History!$G$6:$G$1355, Transactions_History!$C$6:$C$1355, "Redeem", Transactions_History!$I$6:$I$1355, Portfolio_History!$F143, Transactions_History!$H$6:$H$1355, "&lt;="&amp;YEAR(Portfolio_History!H$1))</f>
        <v>-108302538</v>
      </c>
      <c r="I143" s="4">
        <f>SUMIFS(Transactions_History!$G$6:$G$1355, Transactions_History!$C$6:$C$1355, "Acquire", Transactions_History!$I$6:$I$1355, Portfolio_History!$F143, Transactions_History!$H$6:$H$1355, "&lt;="&amp;YEAR(Portfolio_History!I$1))-
SUMIFS(Transactions_History!$G$6:$G$1355, Transactions_History!$C$6:$C$1355, "Redeem", Transactions_History!$I$6:$I$1355, Portfolio_History!$F143, Transactions_History!$H$6:$H$1355, "&lt;="&amp;YEAR(Portfolio_History!I$1))</f>
        <v>-108302538</v>
      </c>
      <c r="J143" s="4">
        <f>SUMIFS(Transactions_History!$G$6:$G$1355, Transactions_History!$C$6:$C$1355, "Acquire", Transactions_History!$I$6:$I$1355, Portfolio_History!$F143, Transactions_History!$H$6:$H$1355, "&lt;="&amp;YEAR(Portfolio_History!J$1))-
SUMIFS(Transactions_History!$G$6:$G$1355, Transactions_History!$C$6:$C$1355, "Redeem", Transactions_History!$I$6:$I$1355, Portfolio_History!$F143, Transactions_History!$H$6:$H$1355, "&lt;="&amp;YEAR(Portfolio_History!J$1))</f>
        <v>-108302538</v>
      </c>
      <c r="K143" s="4">
        <f>SUMIFS(Transactions_History!$G$6:$G$1355, Transactions_History!$C$6:$C$1355, "Acquire", Transactions_History!$I$6:$I$1355, Portfolio_History!$F143, Transactions_History!$H$6:$H$1355, "&lt;="&amp;YEAR(Portfolio_History!K$1))-
SUMIFS(Transactions_History!$G$6:$G$1355, Transactions_History!$C$6:$C$1355, "Redeem", Transactions_History!$I$6:$I$1355, Portfolio_History!$F143, Transactions_History!$H$6:$H$1355, "&lt;="&amp;YEAR(Portfolio_History!K$1))</f>
        <v>-30312537</v>
      </c>
      <c r="L143" s="4">
        <f>SUMIFS(Transactions_History!$G$6:$G$1355, Transactions_History!$C$6:$C$1355, "Acquire", Transactions_History!$I$6:$I$1355, Portfolio_History!$F143, Transactions_History!$H$6:$H$1355, "&lt;="&amp;YEAR(Portfolio_History!L$1))-
SUMIFS(Transactions_History!$G$6:$G$1355, Transactions_History!$C$6:$C$1355, "Redeem", Transactions_History!$I$6:$I$1355, Portfolio_History!$F143, Transactions_History!$H$6:$H$1355, "&lt;="&amp;YEAR(Portfolio_History!L$1))</f>
        <v>-12233881</v>
      </c>
      <c r="M143" s="4">
        <f>SUMIFS(Transactions_History!$G$6:$G$1355, Transactions_History!$C$6:$C$1355, "Acquire", Transactions_History!$I$6:$I$1355, Portfolio_History!$F143, Transactions_History!$H$6:$H$1355, "&lt;="&amp;YEAR(Portfolio_History!M$1))-
SUMIFS(Transactions_History!$G$6:$G$1355, Transactions_History!$C$6:$C$1355, "Redeem", Transactions_History!$I$6:$I$1355, Portfolio_History!$F143, Transactions_History!$H$6:$H$1355, "&lt;="&amp;YEAR(Portfolio_History!M$1))</f>
        <v>-12233881</v>
      </c>
      <c r="N143" s="4">
        <f>SUMIFS(Transactions_History!$G$6:$G$1355, Transactions_History!$C$6:$C$1355, "Acquire", Transactions_History!$I$6:$I$1355, Portfolio_History!$F143, Transactions_History!$H$6:$H$1355, "&lt;="&amp;YEAR(Portfolio_History!N$1))-
SUMIFS(Transactions_History!$G$6:$G$1355, Transactions_History!$C$6:$C$1355, "Redeem", Transactions_History!$I$6:$I$1355, Portfolio_History!$F143, Transactions_History!$H$6:$H$1355, "&lt;="&amp;YEAR(Portfolio_History!N$1))</f>
        <v>-12233881</v>
      </c>
      <c r="O143" s="4">
        <f>SUMIFS(Transactions_History!$G$6:$G$1355, Transactions_History!$C$6:$C$1355, "Acquire", Transactions_History!$I$6:$I$1355, Portfolio_History!$F143, Transactions_History!$H$6:$H$1355, "&lt;="&amp;YEAR(Portfolio_History!O$1))-
SUMIFS(Transactions_History!$G$6:$G$1355, Transactions_History!$C$6:$C$1355, "Redeem", Transactions_History!$I$6:$I$1355, Portfolio_History!$F143, Transactions_History!$H$6:$H$1355, "&lt;="&amp;YEAR(Portfolio_History!O$1))</f>
        <v>-12233881</v>
      </c>
      <c r="P143" s="4">
        <f>SUMIFS(Transactions_History!$G$6:$G$1355, Transactions_History!$C$6:$C$1355, "Acquire", Transactions_History!$I$6:$I$1355, Portfolio_History!$F143, Transactions_History!$H$6:$H$1355, "&lt;="&amp;YEAR(Portfolio_History!P$1))-
SUMIFS(Transactions_History!$G$6:$G$1355, Transactions_History!$C$6:$C$1355, "Redeem", Transactions_History!$I$6:$I$1355, Portfolio_History!$F143, Transactions_History!$H$6:$H$1355, "&lt;="&amp;YEAR(Portfolio_History!P$1))</f>
        <v>0</v>
      </c>
      <c r="Q143" s="4">
        <f>SUMIFS(Transactions_History!$G$6:$G$1355, Transactions_History!$C$6:$C$1355, "Acquire", Transactions_History!$I$6:$I$1355, Portfolio_History!$F143, Transactions_History!$H$6:$H$1355, "&lt;="&amp;YEAR(Portfolio_History!Q$1))-
SUMIFS(Transactions_History!$G$6:$G$1355, Transactions_History!$C$6:$C$1355, "Redeem", Transactions_History!$I$6:$I$1355, Portfolio_History!$F143, Transactions_History!$H$6:$H$1355, "&lt;="&amp;YEAR(Portfolio_History!Q$1))</f>
        <v>0</v>
      </c>
      <c r="R143" s="4">
        <f>SUMIFS(Transactions_History!$G$6:$G$1355, Transactions_History!$C$6:$C$1355, "Acquire", Transactions_History!$I$6:$I$1355, Portfolio_History!$F143, Transactions_History!$H$6:$H$1355, "&lt;="&amp;YEAR(Portfolio_History!R$1))-
SUMIFS(Transactions_History!$G$6:$G$1355, Transactions_History!$C$6:$C$1355, "Redeem", Transactions_History!$I$6:$I$1355, Portfolio_History!$F143, Transactions_History!$H$6:$H$1355, "&lt;="&amp;YEAR(Portfolio_History!R$1))</f>
        <v>0</v>
      </c>
      <c r="S143" s="4">
        <f>SUMIFS(Transactions_History!$G$6:$G$1355, Transactions_History!$C$6:$C$1355, "Acquire", Transactions_History!$I$6:$I$1355, Portfolio_History!$F143, Transactions_History!$H$6:$H$1355, "&lt;="&amp;YEAR(Portfolio_History!S$1))-
SUMIFS(Transactions_History!$G$6:$G$1355, Transactions_History!$C$6:$C$1355, "Redeem", Transactions_History!$I$6:$I$1355, Portfolio_History!$F143, Transactions_History!$H$6:$H$1355, "&lt;="&amp;YEAR(Portfolio_History!S$1))</f>
        <v>0</v>
      </c>
      <c r="T143" s="4">
        <f>SUMIFS(Transactions_History!$G$6:$G$1355, Transactions_History!$C$6:$C$1355, "Acquire", Transactions_History!$I$6:$I$1355, Portfolio_History!$F143, Transactions_History!$H$6:$H$1355, "&lt;="&amp;YEAR(Portfolio_History!T$1))-
SUMIFS(Transactions_History!$G$6:$G$1355, Transactions_History!$C$6:$C$1355, "Redeem", Transactions_History!$I$6:$I$1355, Portfolio_History!$F143, Transactions_History!$H$6:$H$1355, "&lt;="&amp;YEAR(Portfolio_History!T$1))</f>
        <v>0</v>
      </c>
      <c r="U143" s="4">
        <f>SUMIFS(Transactions_History!$G$6:$G$1355, Transactions_History!$C$6:$C$1355, "Acquire", Transactions_History!$I$6:$I$1355, Portfolio_History!$F143, Transactions_History!$H$6:$H$1355, "&lt;="&amp;YEAR(Portfolio_History!U$1))-
SUMIFS(Transactions_History!$G$6:$G$1355, Transactions_History!$C$6:$C$1355, "Redeem", Transactions_History!$I$6:$I$1355, Portfolio_History!$F143, Transactions_History!$H$6:$H$1355, "&lt;="&amp;YEAR(Portfolio_History!U$1))</f>
        <v>0</v>
      </c>
      <c r="V143" s="4">
        <f>SUMIFS(Transactions_History!$G$6:$G$1355, Transactions_History!$C$6:$C$1355, "Acquire", Transactions_History!$I$6:$I$1355, Portfolio_History!$F143, Transactions_History!$H$6:$H$1355, "&lt;="&amp;YEAR(Portfolio_History!V$1))-
SUMIFS(Transactions_History!$G$6:$G$1355, Transactions_History!$C$6:$C$1355, "Redeem", Transactions_History!$I$6:$I$1355, Portfolio_History!$F143, Transactions_History!$H$6:$H$1355, "&lt;="&amp;YEAR(Portfolio_History!V$1))</f>
        <v>0</v>
      </c>
      <c r="W143" s="4">
        <f>SUMIFS(Transactions_History!$G$6:$G$1355, Transactions_History!$C$6:$C$1355, "Acquire", Transactions_History!$I$6:$I$1355, Portfolio_History!$F143, Transactions_History!$H$6:$H$1355, "&lt;="&amp;YEAR(Portfolio_History!W$1))-
SUMIFS(Transactions_History!$G$6:$G$1355, Transactions_History!$C$6:$C$1355, "Redeem", Transactions_History!$I$6:$I$1355, Portfolio_History!$F143, Transactions_History!$H$6:$H$1355, "&lt;="&amp;YEAR(Portfolio_History!W$1))</f>
        <v>0</v>
      </c>
      <c r="X143" s="4">
        <f>SUMIFS(Transactions_History!$G$6:$G$1355, Transactions_History!$C$6:$C$1355, "Acquire", Transactions_History!$I$6:$I$1355, Portfolio_History!$F143, Transactions_History!$H$6:$H$1355, "&lt;="&amp;YEAR(Portfolio_History!X$1))-
SUMIFS(Transactions_History!$G$6:$G$1355, Transactions_History!$C$6:$C$1355, "Redeem", Transactions_History!$I$6:$I$1355, Portfolio_History!$F143, Transactions_History!$H$6:$H$1355, "&lt;="&amp;YEAR(Portfolio_History!X$1))</f>
        <v>0</v>
      </c>
      <c r="Y143" s="4">
        <f>SUMIFS(Transactions_History!$G$6:$G$1355, Transactions_History!$C$6:$C$1355, "Acquire", Transactions_History!$I$6:$I$1355, Portfolio_History!$F143, Transactions_History!$H$6:$H$1355, "&lt;="&amp;YEAR(Portfolio_History!Y$1))-
SUMIFS(Transactions_History!$G$6:$G$1355, Transactions_History!$C$6:$C$1355, "Redeem", Transactions_History!$I$6:$I$1355, Portfolio_History!$F143, Transactions_History!$H$6:$H$1355, "&lt;="&amp;YEAR(Portfolio_History!Y$1))</f>
        <v>0</v>
      </c>
    </row>
    <row r="144" spans="1:25" x14ac:dyDescent="0.35">
      <c r="A144" s="172" t="s">
        <v>39</v>
      </c>
      <c r="B144" s="172">
        <v>5</v>
      </c>
      <c r="C144" s="172">
        <v>2019</v>
      </c>
      <c r="D144" s="173">
        <v>39234</v>
      </c>
      <c r="E144" s="63">
        <v>2019</v>
      </c>
      <c r="F144" s="170" t="str">
        <f t="shared" si="3"/>
        <v>SI bonds_5_2019</v>
      </c>
      <c r="G144" s="4">
        <f>SUMIFS(Transactions_History!$G$6:$G$1355, Transactions_History!$C$6:$C$1355, "Acquire", Transactions_History!$I$6:$I$1355, Portfolio_History!$F144, Transactions_History!$H$6:$H$1355, "&lt;="&amp;YEAR(Portfolio_History!G$1))-
SUMIFS(Transactions_History!$G$6:$G$1355, Transactions_History!$C$6:$C$1355, "Redeem", Transactions_History!$I$6:$I$1355, Portfolio_History!$F144, Transactions_History!$H$6:$H$1355, "&lt;="&amp;YEAR(Portfolio_History!G$1))</f>
        <v>-12930818</v>
      </c>
      <c r="H144" s="4">
        <f>SUMIFS(Transactions_History!$G$6:$G$1355, Transactions_History!$C$6:$C$1355, "Acquire", Transactions_History!$I$6:$I$1355, Portfolio_History!$F144, Transactions_History!$H$6:$H$1355, "&lt;="&amp;YEAR(Portfolio_History!H$1))-
SUMIFS(Transactions_History!$G$6:$G$1355, Transactions_History!$C$6:$C$1355, "Redeem", Transactions_History!$I$6:$I$1355, Portfolio_History!$F144, Transactions_History!$H$6:$H$1355, "&lt;="&amp;YEAR(Portfolio_History!H$1))</f>
        <v>-12930818</v>
      </c>
      <c r="I144" s="4">
        <f>SUMIFS(Transactions_History!$G$6:$G$1355, Transactions_History!$C$6:$C$1355, "Acquire", Transactions_History!$I$6:$I$1355, Portfolio_History!$F144, Transactions_History!$H$6:$H$1355, "&lt;="&amp;YEAR(Portfolio_History!I$1))-
SUMIFS(Transactions_History!$G$6:$G$1355, Transactions_History!$C$6:$C$1355, "Redeem", Transactions_History!$I$6:$I$1355, Portfolio_History!$F144, Transactions_History!$H$6:$H$1355, "&lt;="&amp;YEAR(Portfolio_History!I$1))</f>
        <v>-12930818</v>
      </c>
      <c r="J144" s="4">
        <f>SUMIFS(Transactions_History!$G$6:$G$1355, Transactions_History!$C$6:$C$1355, "Acquire", Transactions_History!$I$6:$I$1355, Portfolio_History!$F144, Transactions_History!$H$6:$H$1355, "&lt;="&amp;YEAR(Portfolio_History!J$1))-
SUMIFS(Transactions_History!$G$6:$G$1355, Transactions_History!$C$6:$C$1355, "Redeem", Transactions_History!$I$6:$I$1355, Portfolio_History!$F144, Transactions_History!$H$6:$H$1355, "&lt;="&amp;YEAR(Portfolio_History!J$1))</f>
        <v>-12930818</v>
      </c>
      <c r="K144" s="4">
        <f>SUMIFS(Transactions_History!$G$6:$G$1355, Transactions_History!$C$6:$C$1355, "Acquire", Transactions_History!$I$6:$I$1355, Portfolio_History!$F144, Transactions_History!$H$6:$H$1355, "&lt;="&amp;YEAR(Portfolio_History!K$1))-
SUMIFS(Transactions_History!$G$6:$G$1355, Transactions_History!$C$6:$C$1355, "Redeem", Transactions_History!$I$6:$I$1355, Portfolio_History!$F144, Transactions_History!$H$6:$H$1355, "&lt;="&amp;YEAR(Portfolio_History!K$1))</f>
        <v>-476586</v>
      </c>
      <c r="L144" s="4">
        <f>SUMIFS(Transactions_History!$G$6:$G$1355, Transactions_History!$C$6:$C$1355, "Acquire", Transactions_History!$I$6:$I$1355, Portfolio_History!$F144, Transactions_History!$H$6:$H$1355, "&lt;="&amp;YEAR(Portfolio_History!L$1))-
SUMIFS(Transactions_History!$G$6:$G$1355, Transactions_History!$C$6:$C$1355, "Redeem", Transactions_History!$I$6:$I$1355, Portfolio_History!$F144, Transactions_History!$H$6:$H$1355, "&lt;="&amp;YEAR(Portfolio_History!L$1))</f>
        <v>-476586</v>
      </c>
      <c r="M144" s="4">
        <f>SUMIFS(Transactions_History!$G$6:$G$1355, Transactions_History!$C$6:$C$1355, "Acquire", Transactions_History!$I$6:$I$1355, Portfolio_History!$F144, Transactions_History!$H$6:$H$1355, "&lt;="&amp;YEAR(Portfolio_History!M$1))-
SUMIFS(Transactions_History!$G$6:$G$1355, Transactions_History!$C$6:$C$1355, "Redeem", Transactions_History!$I$6:$I$1355, Portfolio_History!$F144, Transactions_History!$H$6:$H$1355, "&lt;="&amp;YEAR(Portfolio_History!M$1))</f>
        <v>-476586</v>
      </c>
      <c r="N144" s="4">
        <f>SUMIFS(Transactions_History!$G$6:$G$1355, Transactions_History!$C$6:$C$1355, "Acquire", Transactions_History!$I$6:$I$1355, Portfolio_History!$F144, Transactions_History!$H$6:$H$1355, "&lt;="&amp;YEAR(Portfolio_History!N$1))-
SUMIFS(Transactions_History!$G$6:$G$1355, Transactions_History!$C$6:$C$1355, "Redeem", Transactions_History!$I$6:$I$1355, Portfolio_History!$F144, Transactions_History!$H$6:$H$1355, "&lt;="&amp;YEAR(Portfolio_History!N$1))</f>
        <v>-476586</v>
      </c>
      <c r="O144" s="4">
        <f>SUMIFS(Transactions_History!$G$6:$G$1355, Transactions_History!$C$6:$C$1355, "Acquire", Transactions_History!$I$6:$I$1355, Portfolio_History!$F144, Transactions_History!$H$6:$H$1355, "&lt;="&amp;YEAR(Portfolio_History!O$1))-
SUMIFS(Transactions_History!$G$6:$G$1355, Transactions_History!$C$6:$C$1355, "Redeem", Transactions_History!$I$6:$I$1355, Portfolio_History!$F144, Transactions_History!$H$6:$H$1355, "&lt;="&amp;YEAR(Portfolio_History!O$1))</f>
        <v>-476586</v>
      </c>
      <c r="P144" s="4">
        <f>SUMIFS(Transactions_History!$G$6:$G$1355, Transactions_History!$C$6:$C$1355, "Acquire", Transactions_History!$I$6:$I$1355, Portfolio_History!$F144, Transactions_History!$H$6:$H$1355, "&lt;="&amp;YEAR(Portfolio_History!P$1))-
SUMIFS(Transactions_History!$G$6:$G$1355, Transactions_History!$C$6:$C$1355, "Redeem", Transactions_History!$I$6:$I$1355, Portfolio_History!$F144, Transactions_History!$H$6:$H$1355, "&lt;="&amp;YEAR(Portfolio_History!P$1))</f>
        <v>0</v>
      </c>
      <c r="Q144" s="4">
        <f>SUMIFS(Transactions_History!$G$6:$G$1355, Transactions_History!$C$6:$C$1355, "Acquire", Transactions_History!$I$6:$I$1355, Portfolio_History!$F144, Transactions_History!$H$6:$H$1355, "&lt;="&amp;YEAR(Portfolio_History!Q$1))-
SUMIFS(Transactions_History!$G$6:$G$1355, Transactions_History!$C$6:$C$1355, "Redeem", Transactions_History!$I$6:$I$1355, Portfolio_History!$F144, Transactions_History!$H$6:$H$1355, "&lt;="&amp;YEAR(Portfolio_History!Q$1))</f>
        <v>0</v>
      </c>
      <c r="R144" s="4">
        <f>SUMIFS(Transactions_History!$G$6:$G$1355, Transactions_History!$C$6:$C$1355, "Acquire", Transactions_History!$I$6:$I$1355, Portfolio_History!$F144, Transactions_History!$H$6:$H$1355, "&lt;="&amp;YEAR(Portfolio_History!R$1))-
SUMIFS(Transactions_History!$G$6:$G$1355, Transactions_History!$C$6:$C$1355, "Redeem", Transactions_History!$I$6:$I$1355, Portfolio_History!$F144, Transactions_History!$H$6:$H$1355, "&lt;="&amp;YEAR(Portfolio_History!R$1))</f>
        <v>0</v>
      </c>
      <c r="S144" s="4">
        <f>SUMIFS(Transactions_History!$G$6:$G$1355, Transactions_History!$C$6:$C$1355, "Acquire", Transactions_History!$I$6:$I$1355, Portfolio_History!$F144, Transactions_History!$H$6:$H$1355, "&lt;="&amp;YEAR(Portfolio_History!S$1))-
SUMIFS(Transactions_History!$G$6:$G$1355, Transactions_History!$C$6:$C$1355, "Redeem", Transactions_History!$I$6:$I$1355, Portfolio_History!$F144, Transactions_History!$H$6:$H$1355, "&lt;="&amp;YEAR(Portfolio_History!S$1))</f>
        <v>0</v>
      </c>
      <c r="T144" s="4">
        <f>SUMIFS(Transactions_History!$G$6:$G$1355, Transactions_History!$C$6:$C$1355, "Acquire", Transactions_History!$I$6:$I$1355, Portfolio_History!$F144, Transactions_History!$H$6:$H$1355, "&lt;="&amp;YEAR(Portfolio_History!T$1))-
SUMIFS(Transactions_History!$G$6:$G$1355, Transactions_History!$C$6:$C$1355, "Redeem", Transactions_History!$I$6:$I$1355, Portfolio_History!$F144, Transactions_History!$H$6:$H$1355, "&lt;="&amp;YEAR(Portfolio_History!T$1))</f>
        <v>0</v>
      </c>
      <c r="U144" s="4">
        <f>SUMIFS(Transactions_History!$G$6:$G$1355, Transactions_History!$C$6:$C$1355, "Acquire", Transactions_History!$I$6:$I$1355, Portfolio_History!$F144, Transactions_History!$H$6:$H$1355, "&lt;="&amp;YEAR(Portfolio_History!U$1))-
SUMIFS(Transactions_History!$G$6:$G$1355, Transactions_History!$C$6:$C$1355, "Redeem", Transactions_History!$I$6:$I$1355, Portfolio_History!$F144, Transactions_History!$H$6:$H$1355, "&lt;="&amp;YEAR(Portfolio_History!U$1))</f>
        <v>0</v>
      </c>
      <c r="V144" s="4">
        <f>SUMIFS(Transactions_History!$G$6:$G$1355, Transactions_History!$C$6:$C$1355, "Acquire", Transactions_History!$I$6:$I$1355, Portfolio_History!$F144, Transactions_History!$H$6:$H$1355, "&lt;="&amp;YEAR(Portfolio_History!V$1))-
SUMIFS(Transactions_History!$G$6:$G$1355, Transactions_History!$C$6:$C$1355, "Redeem", Transactions_History!$I$6:$I$1355, Portfolio_History!$F144, Transactions_History!$H$6:$H$1355, "&lt;="&amp;YEAR(Portfolio_History!V$1))</f>
        <v>0</v>
      </c>
      <c r="W144" s="4">
        <f>SUMIFS(Transactions_History!$G$6:$G$1355, Transactions_History!$C$6:$C$1355, "Acquire", Transactions_History!$I$6:$I$1355, Portfolio_History!$F144, Transactions_History!$H$6:$H$1355, "&lt;="&amp;YEAR(Portfolio_History!W$1))-
SUMIFS(Transactions_History!$G$6:$G$1355, Transactions_History!$C$6:$C$1355, "Redeem", Transactions_History!$I$6:$I$1355, Portfolio_History!$F144, Transactions_History!$H$6:$H$1355, "&lt;="&amp;YEAR(Portfolio_History!W$1))</f>
        <v>0</v>
      </c>
      <c r="X144" s="4">
        <f>SUMIFS(Transactions_History!$G$6:$G$1355, Transactions_History!$C$6:$C$1355, "Acquire", Transactions_History!$I$6:$I$1355, Portfolio_History!$F144, Transactions_History!$H$6:$H$1355, "&lt;="&amp;YEAR(Portfolio_History!X$1))-
SUMIFS(Transactions_History!$G$6:$G$1355, Transactions_History!$C$6:$C$1355, "Redeem", Transactions_History!$I$6:$I$1355, Portfolio_History!$F144, Transactions_History!$H$6:$H$1355, "&lt;="&amp;YEAR(Portfolio_History!X$1))</f>
        <v>0</v>
      </c>
      <c r="Y144" s="4">
        <f>SUMIFS(Transactions_History!$G$6:$G$1355, Transactions_History!$C$6:$C$1355, "Acquire", Transactions_History!$I$6:$I$1355, Portfolio_History!$F144, Transactions_History!$H$6:$H$1355, "&lt;="&amp;YEAR(Portfolio_History!Y$1))-
SUMIFS(Transactions_History!$G$6:$G$1355, Transactions_History!$C$6:$C$1355, "Redeem", Transactions_History!$I$6:$I$1355, Portfolio_History!$F144, Transactions_History!$H$6:$H$1355, "&lt;="&amp;YEAR(Portfolio_History!Y$1))</f>
        <v>0</v>
      </c>
    </row>
    <row r="145" spans="1:25" x14ac:dyDescent="0.35">
      <c r="A145" s="172" t="s">
        <v>39</v>
      </c>
      <c r="B145" s="172">
        <v>5.125</v>
      </c>
      <c r="C145" s="172">
        <v>2019</v>
      </c>
      <c r="D145" s="173">
        <v>38869</v>
      </c>
      <c r="E145" s="63">
        <v>2019</v>
      </c>
      <c r="F145" s="170" t="str">
        <f t="shared" si="3"/>
        <v>SI bonds_5.125_2019</v>
      </c>
      <c r="G145" s="4">
        <f>SUMIFS(Transactions_History!$G$6:$G$1355, Transactions_History!$C$6:$C$1355, "Acquire", Transactions_History!$I$6:$I$1355, Portfolio_History!$F145, Transactions_History!$H$6:$H$1355, "&lt;="&amp;YEAR(Portfolio_History!G$1))-
SUMIFS(Transactions_History!$G$6:$G$1355, Transactions_History!$C$6:$C$1355, "Redeem", Transactions_History!$I$6:$I$1355, Portfolio_History!$F145, Transactions_History!$H$6:$H$1355, "&lt;="&amp;YEAR(Portfolio_History!G$1))</f>
        <v>-12232996</v>
      </c>
      <c r="H145" s="4">
        <f>SUMIFS(Transactions_History!$G$6:$G$1355, Transactions_History!$C$6:$C$1355, "Acquire", Transactions_History!$I$6:$I$1355, Portfolio_History!$F145, Transactions_History!$H$6:$H$1355, "&lt;="&amp;YEAR(Portfolio_History!H$1))-
SUMIFS(Transactions_History!$G$6:$G$1355, Transactions_History!$C$6:$C$1355, "Redeem", Transactions_History!$I$6:$I$1355, Portfolio_History!$F145, Transactions_History!$H$6:$H$1355, "&lt;="&amp;YEAR(Portfolio_History!H$1))</f>
        <v>-12232996</v>
      </c>
      <c r="I145" s="4">
        <f>SUMIFS(Transactions_History!$G$6:$G$1355, Transactions_History!$C$6:$C$1355, "Acquire", Transactions_History!$I$6:$I$1355, Portfolio_History!$F145, Transactions_History!$H$6:$H$1355, "&lt;="&amp;YEAR(Portfolio_History!I$1))-
SUMIFS(Transactions_History!$G$6:$G$1355, Transactions_History!$C$6:$C$1355, "Redeem", Transactions_History!$I$6:$I$1355, Portfolio_History!$F145, Transactions_History!$H$6:$H$1355, "&lt;="&amp;YEAR(Portfolio_History!I$1))</f>
        <v>-12232996</v>
      </c>
      <c r="J145" s="4">
        <f>SUMIFS(Transactions_History!$G$6:$G$1355, Transactions_History!$C$6:$C$1355, "Acquire", Transactions_History!$I$6:$I$1355, Portfolio_History!$F145, Transactions_History!$H$6:$H$1355, "&lt;="&amp;YEAR(Portfolio_History!J$1))-
SUMIFS(Transactions_History!$G$6:$G$1355, Transactions_History!$C$6:$C$1355, "Redeem", Transactions_History!$I$6:$I$1355, Portfolio_History!$F145, Transactions_History!$H$6:$H$1355, "&lt;="&amp;YEAR(Portfolio_History!J$1))</f>
        <v>-12232996</v>
      </c>
      <c r="K145" s="4">
        <f>SUMIFS(Transactions_History!$G$6:$G$1355, Transactions_History!$C$6:$C$1355, "Acquire", Transactions_History!$I$6:$I$1355, Portfolio_History!$F145, Transactions_History!$H$6:$H$1355, "&lt;="&amp;YEAR(Portfolio_History!K$1))-
SUMIFS(Transactions_History!$G$6:$G$1355, Transactions_History!$C$6:$C$1355, "Redeem", Transactions_History!$I$6:$I$1355, Portfolio_History!$F145, Transactions_History!$H$6:$H$1355, "&lt;="&amp;YEAR(Portfolio_History!K$1))</f>
        <v>-665130</v>
      </c>
      <c r="L145" s="4">
        <f>SUMIFS(Transactions_History!$G$6:$G$1355, Transactions_History!$C$6:$C$1355, "Acquire", Transactions_History!$I$6:$I$1355, Portfolio_History!$F145, Transactions_History!$H$6:$H$1355, "&lt;="&amp;YEAR(Portfolio_History!L$1))-
SUMIFS(Transactions_History!$G$6:$G$1355, Transactions_History!$C$6:$C$1355, "Redeem", Transactions_History!$I$6:$I$1355, Portfolio_History!$F145, Transactions_History!$H$6:$H$1355, "&lt;="&amp;YEAR(Portfolio_History!L$1))</f>
        <v>-665130</v>
      </c>
      <c r="M145" s="4">
        <f>SUMIFS(Transactions_History!$G$6:$G$1355, Transactions_History!$C$6:$C$1355, "Acquire", Transactions_History!$I$6:$I$1355, Portfolio_History!$F145, Transactions_History!$H$6:$H$1355, "&lt;="&amp;YEAR(Portfolio_History!M$1))-
SUMIFS(Transactions_History!$G$6:$G$1355, Transactions_History!$C$6:$C$1355, "Redeem", Transactions_History!$I$6:$I$1355, Portfolio_History!$F145, Transactions_History!$H$6:$H$1355, "&lt;="&amp;YEAR(Portfolio_History!M$1))</f>
        <v>-665130</v>
      </c>
      <c r="N145" s="4">
        <f>SUMIFS(Transactions_History!$G$6:$G$1355, Transactions_History!$C$6:$C$1355, "Acquire", Transactions_History!$I$6:$I$1355, Portfolio_History!$F145, Transactions_History!$H$6:$H$1355, "&lt;="&amp;YEAR(Portfolio_History!N$1))-
SUMIFS(Transactions_History!$G$6:$G$1355, Transactions_History!$C$6:$C$1355, "Redeem", Transactions_History!$I$6:$I$1355, Portfolio_History!$F145, Transactions_History!$H$6:$H$1355, "&lt;="&amp;YEAR(Portfolio_History!N$1))</f>
        <v>-665130</v>
      </c>
      <c r="O145" s="4">
        <f>SUMIFS(Transactions_History!$G$6:$G$1355, Transactions_History!$C$6:$C$1355, "Acquire", Transactions_History!$I$6:$I$1355, Portfolio_History!$F145, Transactions_History!$H$6:$H$1355, "&lt;="&amp;YEAR(Portfolio_History!O$1))-
SUMIFS(Transactions_History!$G$6:$G$1355, Transactions_History!$C$6:$C$1355, "Redeem", Transactions_History!$I$6:$I$1355, Portfolio_History!$F145, Transactions_History!$H$6:$H$1355, "&lt;="&amp;YEAR(Portfolio_History!O$1))</f>
        <v>-665130</v>
      </c>
      <c r="P145" s="4">
        <f>SUMIFS(Transactions_History!$G$6:$G$1355, Transactions_History!$C$6:$C$1355, "Acquire", Transactions_History!$I$6:$I$1355, Portfolio_History!$F145, Transactions_History!$H$6:$H$1355, "&lt;="&amp;YEAR(Portfolio_History!P$1))-
SUMIFS(Transactions_History!$G$6:$G$1355, Transactions_History!$C$6:$C$1355, "Redeem", Transactions_History!$I$6:$I$1355, Portfolio_History!$F145, Transactions_History!$H$6:$H$1355, "&lt;="&amp;YEAR(Portfolio_History!P$1))</f>
        <v>0</v>
      </c>
      <c r="Q145" s="4">
        <f>SUMIFS(Transactions_History!$G$6:$G$1355, Transactions_History!$C$6:$C$1355, "Acquire", Transactions_History!$I$6:$I$1355, Portfolio_History!$F145, Transactions_History!$H$6:$H$1355, "&lt;="&amp;YEAR(Portfolio_History!Q$1))-
SUMIFS(Transactions_History!$G$6:$G$1355, Transactions_History!$C$6:$C$1355, "Redeem", Transactions_History!$I$6:$I$1355, Portfolio_History!$F145, Transactions_History!$H$6:$H$1355, "&lt;="&amp;YEAR(Portfolio_History!Q$1))</f>
        <v>0</v>
      </c>
      <c r="R145" s="4">
        <f>SUMIFS(Transactions_History!$G$6:$G$1355, Transactions_History!$C$6:$C$1355, "Acquire", Transactions_History!$I$6:$I$1355, Portfolio_History!$F145, Transactions_History!$H$6:$H$1355, "&lt;="&amp;YEAR(Portfolio_History!R$1))-
SUMIFS(Transactions_History!$G$6:$G$1355, Transactions_History!$C$6:$C$1355, "Redeem", Transactions_History!$I$6:$I$1355, Portfolio_History!$F145, Transactions_History!$H$6:$H$1355, "&lt;="&amp;YEAR(Portfolio_History!R$1))</f>
        <v>0</v>
      </c>
      <c r="S145" s="4">
        <f>SUMIFS(Transactions_History!$G$6:$G$1355, Transactions_History!$C$6:$C$1355, "Acquire", Transactions_History!$I$6:$I$1355, Portfolio_History!$F145, Transactions_History!$H$6:$H$1355, "&lt;="&amp;YEAR(Portfolio_History!S$1))-
SUMIFS(Transactions_History!$G$6:$G$1355, Transactions_History!$C$6:$C$1355, "Redeem", Transactions_History!$I$6:$I$1355, Portfolio_History!$F145, Transactions_History!$H$6:$H$1355, "&lt;="&amp;YEAR(Portfolio_History!S$1))</f>
        <v>0</v>
      </c>
      <c r="T145" s="4">
        <f>SUMIFS(Transactions_History!$G$6:$G$1355, Transactions_History!$C$6:$C$1355, "Acquire", Transactions_History!$I$6:$I$1355, Portfolio_History!$F145, Transactions_History!$H$6:$H$1355, "&lt;="&amp;YEAR(Portfolio_History!T$1))-
SUMIFS(Transactions_History!$G$6:$G$1355, Transactions_History!$C$6:$C$1355, "Redeem", Transactions_History!$I$6:$I$1355, Portfolio_History!$F145, Transactions_History!$H$6:$H$1355, "&lt;="&amp;YEAR(Portfolio_History!T$1))</f>
        <v>0</v>
      </c>
      <c r="U145" s="4">
        <f>SUMIFS(Transactions_History!$G$6:$G$1355, Transactions_History!$C$6:$C$1355, "Acquire", Transactions_History!$I$6:$I$1355, Portfolio_History!$F145, Transactions_History!$H$6:$H$1355, "&lt;="&amp;YEAR(Portfolio_History!U$1))-
SUMIFS(Transactions_History!$G$6:$G$1355, Transactions_History!$C$6:$C$1355, "Redeem", Transactions_History!$I$6:$I$1355, Portfolio_History!$F145, Transactions_History!$H$6:$H$1355, "&lt;="&amp;YEAR(Portfolio_History!U$1))</f>
        <v>0</v>
      </c>
      <c r="V145" s="4">
        <f>SUMIFS(Transactions_History!$G$6:$G$1355, Transactions_History!$C$6:$C$1355, "Acquire", Transactions_History!$I$6:$I$1355, Portfolio_History!$F145, Transactions_History!$H$6:$H$1355, "&lt;="&amp;YEAR(Portfolio_History!V$1))-
SUMIFS(Transactions_History!$G$6:$G$1355, Transactions_History!$C$6:$C$1355, "Redeem", Transactions_History!$I$6:$I$1355, Portfolio_History!$F145, Transactions_History!$H$6:$H$1355, "&lt;="&amp;YEAR(Portfolio_History!V$1))</f>
        <v>0</v>
      </c>
      <c r="W145" s="4">
        <f>SUMIFS(Transactions_History!$G$6:$G$1355, Transactions_History!$C$6:$C$1355, "Acquire", Transactions_History!$I$6:$I$1355, Portfolio_History!$F145, Transactions_History!$H$6:$H$1355, "&lt;="&amp;YEAR(Portfolio_History!W$1))-
SUMIFS(Transactions_History!$G$6:$G$1355, Transactions_History!$C$6:$C$1355, "Redeem", Transactions_History!$I$6:$I$1355, Portfolio_History!$F145, Transactions_History!$H$6:$H$1355, "&lt;="&amp;YEAR(Portfolio_History!W$1))</f>
        <v>0</v>
      </c>
      <c r="X145" s="4">
        <f>SUMIFS(Transactions_History!$G$6:$G$1355, Transactions_History!$C$6:$C$1355, "Acquire", Transactions_History!$I$6:$I$1355, Portfolio_History!$F145, Transactions_History!$H$6:$H$1355, "&lt;="&amp;YEAR(Portfolio_History!X$1))-
SUMIFS(Transactions_History!$G$6:$G$1355, Transactions_History!$C$6:$C$1355, "Redeem", Transactions_History!$I$6:$I$1355, Portfolio_History!$F145, Transactions_History!$H$6:$H$1355, "&lt;="&amp;YEAR(Portfolio_History!X$1))</f>
        <v>0</v>
      </c>
      <c r="Y145" s="4">
        <f>SUMIFS(Transactions_History!$G$6:$G$1355, Transactions_History!$C$6:$C$1355, "Acquire", Transactions_History!$I$6:$I$1355, Portfolio_History!$F145, Transactions_History!$H$6:$H$1355, "&lt;="&amp;YEAR(Portfolio_History!Y$1))-
SUMIFS(Transactions_History!$G$6:$G$1355, Transactions_History!$C$6:$C$1355, "Redeem", Transactions_History!$I$6:$I$1355, Portfolio_History!$F145, Transactions_History!$H$6:$H$1355, "&lt;="&amp;YEAR(Portfolio_History!Y$1))</f>
        <v>0</v>
      </c>
    </row>
    <row r="146" spans="1:25" x14ac:dyDescent="0.35">
      <c r="A146" s="172" t="s">
        <v>34</v>
      </c>
      <c r="B146" s="172">
        <v>2.25</v>
      </c>
      <c r="C146" s="172">
        <v>2019</v>
      </c>
      <c r="D146" s="173">
        <v>43617</v>
      </c>
      <c r="E146" s="63">
        <v>2019</v>
      </c>
      <c r="F146" s="170" t="str">
        <f t="shared" si="3"/>
        <v>SI certificates_2.25_2019</v>
      </c>
      <c r="G146" s="4">
        <f>SUMIFS(Transactions_History!$G$6:$G$1355, Transactions_History!$C$6:$C$1355, "Acquire", Transactions_History!$I$6:$I$1355, Portfolio_History!$F146, Transactions_History!$H$6:$H$1355, "&lt;="&amp;YEAR(Portfolio_History!G$1))-
SUMIFS(Transactions_History!$G$6:$G$1355, Transactions_History!$C$6:$C$1355, "Redeem", Transactions_History!$I$6:$I$1355, Portfolio_History!$F146, Transactions_History!$H$6:$H$1355, "&lt;="&amp;YEAR(Portfolio_History!G$1))</f>
        <v>0</v>
      </c>
      <c r="H146" s="4">
        <f>SUMIFS(Transactions_History!$G$6:$G$1355, Transactions_History!$C$6:$C$1355, "Acquire", Transactions_History!$I$6:$I$1355, Portfolio_History!$F146, Transactions_History!$H$6:$H$1355, "&lt;="&amp;YEAR(Portfolio_History!H$1))-
SUMIFS(Transactions_History!$G$6:$G$1355, Transactions_History!$C$6:$C$1355, "Redeem", Transactions_History!$I$6:$I$1355, Portfolio_History!$F146, Transactions_History!$H$6:$H$1355, "&lt;="&amp;YEAR(Portfolio_History!H$1))</f>
        <v>0</v>
      </c>
      <c r="I146" s="4">
        <f>SUMIFS(Transactions_History!$G$6:$G$1355, Transactions_History!$C$6:$C$1355, "Acquire", Transactions_History!$I$6:$I$1355, Portfolio_History!$F146, Transactions_History!$H$6:$H$1355, "&lt;="&amp;YEAR(Portfolio_History!I$1))-
SUMIFS(Transactions_History!$G$6:$G$1355, Transactions_History!$C$6:$C$1355, "Redeem", Transactions_History!$I$6:$I$1355, Portfolio_History!$F146, Transactions_History!$H$6:$H$1355, "&lt;="&amp;YEAR(Portfolio_History!I$1))</f>
        <v>0</v>
      </c>
      <c r="J146" s="4">
        <f>SUMIFS(Transactions_History!$G$6:$G$1355, Transactions_History!$C$6:$C$1355, "Acquire", Transactions_History!$I$6:$I$1355, Portfolio_History!$F146, Transactions_History!$H$6:$H$1355, "&lt;="&amp;YEAR(Portfolio_History!J$1))-
SUMIFS(Transactions_History!$G$6:$G$1355, Transactions_History!$C$6:$C$1355, "Redeem", Transactions_History!$I$6:$I$1355, Portfolio_History!$F146, Transactions_History!$H$6:$H$1355, "&lt;="&amp;YEAR(Portfolio_History!J$1))</f>
        <v>0</v>
      </c>
      <c r="K146" s="4">
        <f>SUMIFS(Transactions_History!$G$6:$G$1355, Transactions_History!$C$6:$C$1355, "Acquire", Transactions_History!$I$6:$I$1355, Portfolio_History!$F146, Transactions_History!$H$6:$H$1355, "&lt;="&amp;YEAR(Portfolio_History!K$1))-
SUMIFS(Transactions_History!$G$6:$G$1355, Transactions_History!$C$6:$C$1355, "Redeem", Transactions_History!$I$6:$I$1355, Portfolio_History!$F146, Transactions_History!$H$6:$H$1355, "&lt;="&amp;YEAR(Portfolio_History!K$1))</f>
        <v>0</v>
      </c>
      <c r="L146" s="4">
        <f>SUMIFS(Transactions_History!$G$6:$G$1355, Transactions_History!$C$6:$C$1355, "Acquire", Transactions_History!$I$6:$I$1355, Portfolio_History!$F146, Transactions_History!$H$6:$H$1355, "&lt;="&amp;YEAR(Portfolio_History!L$1))-
SUMIFS(Transactions_History!$G$6:$G$1355, Transactions_History!$C$6:$C$1355, "Redeem", Transactions_History!$I$6:$I$1355, Portfolio_History!$F146, Transactions_History!$H$6:$H$1355, "&lt;="&amp;YEAR(Portfolio_History!L$1))</f>
        <v>0</v>
      </c>
      <c r="M146" s="4">
        <f>SUMIFS(Transactions_History!$G$6:$G$1355, Transactions_History!$C$6:$C$1355, "Acquire", Transactions_History!$I$6:$I$1355, Portfolio_History!$F146, Transactions_History!$H$6:$H$1355, "&lt;="&amp;YEAR(Portfolio_History!M$1))-
SUMIFS(Transactions_History!$G$6:$G$1355, Transactions_History!$C$6:$C$1355, "Redeem", Transactions_History!$I$6:$I$1355, Portfolio_History!$F146, Transactions_History!$H$6:$H$1355, "&lt;="&amp;YEAR(Portfolio_History!M$1))</f>
        <v>0</v>
      </c>
      <c r="N146" s="4">
        <f>SUMIFS(Transactions_History!$G$6:$G$1355, Transactions_History!$C$6:$C$1355, "Acquire", Transactions_History!$I$6:$I$1355, Portfolio_History!$F146, Transactions_History!$H$6:$H$1355, "&lt;="&amp;YEAR(Portfolio_History!N$1))-
SUMIFS(Transactions_History!$G$6:$G$1355, Transactions_History!$C$6:$C$1355, "Redeem", Transactions_History!$I$6:$I$1355, Portfolio_History!$F146, Transactions_History!$H$6:$H$1355, "&lt;="&amp;YEAR(Portfolio_History!N$1))</f>
        <v>0</v>
      </c>
      <c r="O146" s="4">
        <f>SUMIFS(Transactions_History!$G$6:$G$1355, Transactions_History!$C$6:$C$1355, "Acquire", Transactions_History!$I$6:$I$1355, Portfolio_History!$F146, Transactions_History!$H$6:$H$1355, "&lt;="&amp;YEAR(Portfolio_History!O$1))-
SUMIFS(Transactions_History!$G$6:$G$1355, Transactions_History!$C$6:$C$1355, "Redeem", Transactions_History!$I$6:$I$1355, Portfolio_History!$F146, Transactions_History!$H$6:$H$1355, "&lt;="&amp;YEAR(Portfolio_History!O$1))</f>
        <v>0</v>
      </c>
      <c r="P146" s="4">
        <f>SUMIFS(Transactions_History!$G$6:$G$1355, Transactions_History!$C$6:$C$1355, "Acquire", Transactions_History!$I$6:$I$1355, Portfolio_History!$F146, Transactions_History!$H$6:$H$1355, "&lt;="&amp;YEAR(Portfolio_History!P$1))-
SUMIFS(Transactions_History!$G$6:$G$1355, Transactions_History!$C$6:$C$1355, "Redeem", Transactions_History!$I$6:$I$1355, Portfolio_History!$F146, Transactions_History!$H$6:$H$1355, "&lt;="&amp;YEAR(Portfolio_History!P$1))</f>
        <v>0</v>
      </c>
      <c r="Q146" s="4">
        <f>SUMIFS(Transactions_History!$G$6:$G$1355, Transactions_History!$C$6:$C$1355, "Acquire", Transactions_History!$I$6:$I$1355, Portfolio_History!$F146, Transactions_History!$H$6:$H$1355, "&lt;="&amp;YEAR(Portfolio_History!Q$1))-
SUMIFS(Transactions_History!$G$6:$G$1355, Transactions_History!$C$6:$C$1355, "Redeem", Transactions_History!$I$6:$I$1355, Portfolio_History!$F146, Transactions_History!$H$6:$H$1355, "&lt;="&amp;YEAR(Portfolio_History!Q$1))</f>
        <v>0</v>
      </c>
      <c r="R146" s="4">
        <f>SUMIFS(Transactions_History!$G$6:$G$1355, Transactions_History!$C$6:$C$1355, "Acquire", Transactions_History!$I$6:$I$1355, Portfolio_History!$F146, Transactions_History!$H$6:$H$1355, "&lt;="&amp;YEAR(Portfolio_History!R$1))-
SUMIFS(Transactions_History!$G$6:$G$1355, Transactions_History!$C$6:$C$1355, "Redeem", Transactions_History!$I$6:$I$1355, Portfolio_History!$F146, Transactions_History!$H$6:$H$1355, "&lt;="&amp;YEAR(Portfolio_History!R$1))</f>
        <v>0</v>
      </c>
      <c r="S146" s="4">
        <f>SUMIFS(Transactions_History!$G$6:$G$1355, Transactions_History!$C$6:$C$1355, "Acquire", Transactions_History!$I$6:$I$1355, Portfolio_History!$F146, Transactions_History!$H$6:$H$1355, "&lt;="&amp;YEAR(Portfolio_History!S$1))-
SUMIFS(Transactions_History!$G$6:$G$1355, Transactions_History!$C$6:$C$1355, "Redeem", Transactions_History!$I$6:$I$1355, Portfolio_History!$F146, Transactions_History!$H$6:$H$1355, "&lt;="&amp;YEAR(Portfolio_History!S$1))</f>
        <v>0</v>
      </c>
      <c r="T146" s="4">
        <f>SUMIFS(Transactions_History!$G$6:$G$1355, Transactions_History!$C$6:$C$1355, "Acquire", Transactions_History!$I$6:$I$1355, Portfolio_History!$F146, Transactions_History!$H$6:$H$1355, "&lt;="&amp;YEAR(Portfolio_History!T$1))-
SUMIFS(Transactions_History!$G$6:$G$1355, Transactions_History!$C$6:$C$1355, "Redeem", Transactions_History!$I$6:$I$1355, Portfolio_History!$F146, Transactions_History!$H$6:$H$1355, "&lt;="&amp;YEAR(Portfolio_History!T$1))</f>
        <v>0</v>
      </c>
      <c r="U146" s="4">
        <f>SUMIFS(Transactions_History!$G$6:$G$1355, Transactions_History!$C$6:$C$1355, "Acquire", Transactions_History!$I$6:$I$1355, Portfolio_History!$F146, Transactions_History!$H$6:$H$1355, "&lt;="&amp;YEAR(Portfolio_History!U$1))-
SUMIFS(Transactions_History!$G$6:$G$1355, Transactions_History!$C$6:$C$1355, "Redeem", Transactions_History!$I$6:$I$1355, Portfolio_History!$F146, Transactions_History!$H$6:$H$1355, "&lt;="&amp;YEAR(Portfolio_History!U$1))</f>
        <v>0</v>
      </c>
      <c r="V146" s="4">
        <f>SUMIFS(Transactions_History!$G$6:$G$1355, Transactions_History!$C$6:$C$1355, "Acquire", Transactions_History!$I$6:$I$1355, Portfolio_History!$F146, Transactions_History!$H$6:$H$1355, "&lt;="&amp;YEAR(Portfolio_History!V$1))-
SUMIFS(Transactions_History!$G$6:$G$1355, Transactions_History!$C$6:$C$1355, "Redeem", Transactions_History!$I$6:$I$1355, Portfolio_History!$F146, Transactions_History!$H$6:$H$1355, "&lt;="&amp;YEAR(Portfolio_History!V$1))</f>
        <v>0</v>
      </c>
      <c r="W146" s="4">
        <f>SUMIFS(Transactions_History!$G$6:$G$1355, Transactions_History!$C$6:$C$1355, "Acquire", Transactions_History!$I$6:$I$1355, Portfolio_History!$F146, Transactions_History!$H$6:$H$1355, "&lt;="&amp;YEAR(Portfolio_History!W$1))-
SUMIFS(Transactions_History!$G$6:$G$1355, Transactions_History!$C$6:$C$1355, "Redeem", Transactions_History!$I$6:$I$1355, Portfolio_History!$F146, Transactions_History!$H$6:$H$1355, "&lt;="&amp;YEAR(Portfolio_History!W$1))</f>
        <v>0</v>
      </c>
      <c r="X146" s="4">
        <f>SUMIFS(Transactions_History!$G$6:$G$1355, Transactions_History!$C$6:$C$1355, "Acquire", Transactions_History!$I$6:$I$1355, Portfolio_History!$F146, Transactions_History!$H$6:$H$1355, "&lt;="&amp;YEAR(Portfolio_History!X$1))-
SUMIFS(Transactions_History!$G$6:$G$1355, Transactions_History!$C$6:$C$1355, "Redeem", Transactions_History!$I$6:$I$1355, Portfolio_History!$F146, Transactions_History!$H$6:$H$1355, "&lt;="&amp;YEAR(Portfolio_History!X$1))</f>
        <v>0</v>
      </c>
      <c r="Y146" s="4">
        <f>SUMIFS(Transactions_History!$G$6:$G$1355, Transactions_History!$C$6:$C$1355, "Acquire", Transactions_History!$I$6:$I$1355, Portfolio_History!$F146, Transactions_History!$H$6:$H$1355, "&lt;="&amp;YEAR(Portfolio_History!Y$1))-
SUMIFS(Transactions_History!$G$6:$G$1355, Transactions_History!$C$6:$C$1355, "Redeem", Transactions_History!$I$6:$I$1355, Portfolio_History!$F146, Transactions_History!$H$6:$H$1355, "&lt;="&amp;YEAR(Portfolio_History!Y$1))</f>
        <v>0</v>
      </c>
    </row>
    <row r="147" spans="1:25" x14ac:dyDescent="0.35">
      <c r="A147" s="172" t="s">
        <v>34</v>
      </c>
      <c r="B147" s="172">
        <v>3.125</v>
      </c>
      <c r="C147" s="172">
        <v>2019</v>
      </c>
      <c r="D147" s="173">
        <v>43405</v>
      </c>
      <c r="E147" s="63">
        <v>2019</v>
      </c>
      <c r="F147" s="170" t="str">
        <f t="shared" si="3"/>
        <v>SI certificates_3.125_2019</v>
      </c>
      <c r="G147" s="4">
        <f>SUMIFS(Transactions_History!$G$6:$G$1355, Transactions_History!$C$6:$C$1355, "Acquire", Transactions_History!$I$6:$I$1355, Portfolio_History!$F147, Transactions_History!$H$6:$H$1355, "&lt;="&amp;YEAR(Portfolio_History!G$1))-
SUMIFS(Transactions_History!$G$6:$G$1355, Transactions_History!$C$6:$C$1355, "Redeem", Transactions_History!$I$6:$I$1355, Portfolio_History!$F147, Transactions_History!$H$6:$H$1355, "&lt;="&amp;YEAR(Portfolio_History!G$1))</f>
        <v>0</v>
      </c>
      <c r="H147" s="4">
        <f>SUMIFS(Transactions_History!$G$6:$G$1355, Transactions_History!$C$6:$C$1355, "Acquire", Transactions_History!$I$6:$I$1355, Portfolio_History!$F147, Transactions_History!$H$6:$H$1355, "&lt;="&amp;YEAR(Portfolio_History!H$1))-
SUMIFS(Transactions_History!$G$6:$G$1355, Transactions_History!$C$6:$C$1355, "Redeem", Transactions_History!$I$6:$I$1355, Portfolio_History!$F147, Transactions_History!$H$6:$H$1355, "&lt;="&amp;YEAR(Portfolio_History!H$1))</f>
        <v>0</v>
      </c>
      <c r="I147" s="4">
        <f>SUMIFS(Transactions_History!$G$6:$G$1355, Transactions_History!$C$6:$C$1355, "Acquire", Transactions_History!$I$6:$I$1355, Portfolio_History!$F147, Transactions_History!$H$6:$H$1355, "&lt;="&amp;YEAR(Portfolio_History!I$1))-
SUMIFS(Transactions_History!$G$6:$G$1355, Transactions_History!$C$6:$C$1355, "Redeem", Transactions_History!$I$6:$I$1355, Portfolio_History!$F147, Transactions_History!$H$6:$H$1355, "&lt;="&amp;YEAR(Portfolio_History!I$1))</f>
        <v>0</v>
      </c>
      <c r="J147" s="4">
        <f>SUMIFS(Transactions_History!$G$6:$G$1355, Transactions_History!$C$6:$C$1355, "Acquire", Transactions_History!$I$6:$I$1355, Portfolio_History!$F147, Transactions_History!$H$6:$H$1355, "&lt;="&amp;YEAR(Portfolio_History!J$1))-
SUMIFS(Transactions_History!$G$6:$G$1355, Transactions_History!$C$6:$C$1355, "Redeem", Transactions_History!$I$6:$I$1355, Portfolio_History!$F147, Transactions_History!$H$6:$H$1355, "&lt;="&amp;YEAR(Portfolio_History!J$1))</f>
        <v>0</v>
      </c>
      <c r="K147" s="4">
        <f>SUMIFS(Transactions_History!$G$6:$G$1355, Transactions_History!$C$6:$C$1355, "Acquire", Transactions_History!$I$6:$I$1355, Portfolio_History!$F147, Transactions_History!$H$6:$H$1355, "&lt;="&amp;YEAR(Portfolio_History!K$1))-
SUMIFS(Transactions_History!$G$6:$G$1355, Transactions_History!$C$6:$C$1355, "Redeem", Transactions_History!$I$6:$I$1355, Portfolio_History!$F147, Transactions_History!$H$6:$H$1355, "&lt;="&amp;YEAR(Portfolio_History!K$1))</f>
        <v>7340572</v>
      </c>
      <c r="L147" s="4">
        <f>SUMIFS(Transactions_History!$G$6:$G$1355, Transactions_History!$C$6:$C$1355, "Acquire", Transactions_History!$I$6:$I$1355, Portfolio_History!$F147, Transactions_History!$H$6:$H$1355, "&lt;="&amp;YEAR(Portfolio_History!L$1))-
SUMIFS(Transactions_History!$G$6:$G$1355, Transactions_History!$C$6:$C$1355, "Redeem", Transactions_History!$I$6:$I$1355, Portfolio_History!$F147, Transactions_History!$H$6:$H$1355, "&lt;="&amp;YEAR(Portfolio_History!L$1))</f>
        <v>0</v>
      </c>
      <c r="M147" s="4">
        <f>SUMIFS(Transactions_History!$G$6:$G$1355, Transactions_History!$C$6:$C$1355, "Acquire", Transactions_History!$I$6:$I$1355, Portfolio_History!$F147, Transactions_History!$H$6:$H$1355, "&lt;="&amp;YEAR(Portfolio_History!M$1))-
SUMIFS(Transactions_History!$G$6:$G$1355, Transactions_History!$C$6:$C$1355, "Redeem", Transactions_History!$I$6:$I$1355, Portfolio_History!$F147, Transactions_History!$H$6:$H$1355, "&lt;="&amp;YEAR(Portfolio_History!M$1))</f>
        <v>0</v>
      </c>
      <c r="N147" s="4">
        <f>SUMIFS(Transactions_History!$G$6:$G$1355, Transactions_History!$C$6:$C$1355, "Acquire", Transactions_History!$I$6:$I$1355, Portfolio_History!$F147, Transactions_History!$H$6:$H$1355, "&lt;="&amp;YEAR(Portfolio_History!N$1))-
SUMIFS(Transactions_History!$G$6:$G$1355, Transactions_History!$C$6:$C$1355, "Redeem", Transactions_History!$I$6:$I$1355, Portfolio_History!$F147, Transactions_History!$H$6:$H$1355, "&lt;="&amp;YEAR(Portfolio_History!N$1))</f>
        <v>0</v>
      </c>
      <c r="O147" s="4">
        <f>SUMIFS(Transactions_History!$G$6:$G$1355, Transactions_History!$C$6:$C$1355, "Acquire", Transactions_History!$I$6:$I$1355, Portfolio_History!$F147, Transactions_History!$H$6:$H$1355, "&lt;="&amp;YEAR(Portfolio_History!O$1))-
SUMIFS(Transactions_History!$G$6:$G$1355, Transactions_History!$C$6:$C$1355, "Redeem", Transactions_History!$I$6:$I$1355, Portfolio_History!$F147, Transactions_History!$H$6:$H$1355, "&lt;="&amp;YEAR(Portfolio_History!O$1))</f>
        <v>0</v>
      </c>
      <c r="P147" s="4">
        <f>SUMIFS(Transactions_History!$G$6:$G$1355, Transactions_History!$C$6:$C$1355, "Acquire", Transactions_History!$I$6:$I$1355, Portfolio_History!$F147, Transactions_History!$H$6:$H$1355, "&lt;="&amp;YEAR(Portfolio_History!P$1))-
SUMIFS(Transactions_History!$G$6:$G$1355, Transactions_History!$C$6:$C$1355, "Redeem", Transactions_History!$I$6:$I$1355, Portfolio_History!$F147, Transactions_History!$H$6:$H$1355, "&lt;="&amp;YEAR(Portfolio_History!P$1))</f>
        <v>0</v>
      </c>
      <c r="Q147" s="4">
        <f>SUMIFS(Transactions_History!$G$6:$G$1355, Transactions_History!$C$6:$C$1355, "Acquire", Transactions_History!$I$6:$I$1355, Portfolio_History!$F147, Transactions_History!$H$6:$H$1355, "&lt;="&amp;YEAR(Portfolio_History!Q$1))-
SUMIFS(Transactions_History!$G$6:$G$1355, Transactions_History!$C$6:$C$1355, "Redeem", Transactions_History!$I$6:$I$1355, Portfolio_History!$F147, Transactions_History!$H$6:$H$1355, "&lt;="&amp;YEAR(Portfolio_History!Q$1))</f>
        <v>0</v>
      </c>
      <c r="R147" s="4">
        <f>SUMIFS(Transactions_History!$G$6:$G$1355, Transactions_History!$C$6:$C$1355, "Acquire", Transactions_History!$I$6:$I$1355, Portfolio_History!$F147, Transactions_History!$H$6:$H$1355, "&lt;="&amp;YEAR(Portfolio_History!R$1))-
SUMIFS(Transactions_History!$G$6:$G$1355, Transactions_History!$C$6:$C$1355, "Redeem", Transactions_History!$I$6:$I$1355, Portfolio_History!$F147, Transactions_History!$H$6:$H$1355, "&lt;="&amp;YEAR(Portfolio_History!R$1))</f>
        <v>0</v>
      </c>
      <c r="S147" s="4">
        <f>SUMIFS(Transactions_History!$G$6:$G$1355, Transactions_History!$C$6:$C$1355, "Acquire", Transactions_History!$I$6:$I$1355, Portfolio_History!$F147, Transactions_History!$H$6:$H$1355, "&lt;="&amp;YEAR(Portfolio_History!S$1))-
SUMIFS(Transactions_History!$G$6:$G$1355, Transactions_History!$C$6:$C$1355, "Redeem", Transactions_History!$I$6:$I$1355, Portfolio_History!$F147, Transactions_History!$H$6:$H$1355, "&lt;="&amp;YEAR(Portfolio_History!S$1))</f>
        <v>0</v>
      </c>
      <c r="T147" s="4">
        <f>SUMIFS(Transactions_History!$G$6:$G$1355, Transactions_History!$C$6:$C$1355, "Acquire", Transactions_History!$I$6:$I$1355, Portfolio_History!$F147, Transactions_History!$H$6:$H$1355, "&lt;="&amp;YEAR(Portfolio_History!T$1))-
SUMIFS(Transactions_History!$G$6:$G$1355, Transactions_History!$C$6:$C$1355, "Redeem", Transactions_History!$I$6:$I$1355, Portfolio_History!$F147, Transactions_History!$H$6:$H$1355, "&lt;="&amp;YEAR(Portfolio_History!T$1))</f>
        <v>0</v>
      </c>
      <c r="U147" s="4">
        <f>SUMIFS(Transactions_History!$G$6:$G$1355, Transactions_History!$C$6:$C$1355, "Acquire", Transactions_History!$I$6:$I$1355, Portfolio_History!$F147, Transactions_History!$H$6:$H$1355, "&lt;="&amp;YEAR(Portfolio_History!U$1))-
SUMIFS(Transactions_History!$G$6:$G$1355, Transactions_History!$C$6:$C$1355, "Redeem", Transactions_History!$I$6:$I$1355, Portfolio_History!$F147, Transactions_History!$H$6:$H$1355, "&lt;="&amp;YEAR(Portfolio_History!U$1))</f>
        <v>0</v>
      </c>
      <c r="V147" s="4">
        <f>SUMIFS(Transactions_History!$G$6:$G$1355, Transactions_History!$C$6:$C$1355, "Acquire", Transactions_History!$I$6:$I$1355, Portfolio_History!$F147, Transactions_History!$H$6:$H$1355, "&lt;="&amp;YEAR(Portfolio_History!V$1))-
SUMIFS(Transactions_History!$G$6:$G$1355, Transactions_History!$C$6:$C$1355, "Redeem", Transactions_History!$I$6:$I$1355, Portfolio_History!$F147, Transactions_History!$H$6:$H$1355, "&lt;="&amp;YEAR(Portfolio_History!V$1))</f>
        <v>0</v>
      </c>
      <c r="W147" s="4">
        <f>SUMIFS(Transactions_History!$G$6:$G$1355, Transactions_History!$C$6:$C$1355, "Acquire", Transactions_History!$I$6:$I$1355, Portfolio_History!$F147, Transactions_History!$H$6:$H$1355, "&lt;="&amp;YEAR(Portfolio_History!W$1))-
SUMIFS(Transactions_History!$G$6:$G$1355, Transactions_History!$C$6:$C$1355, "Redeem", Transactions_History!$I$6:$I$1355, Portfolio_History!$F147, Transactions_History!$H$6:$H$1355, "&lt;="&amp;YEAR(Portfolio_History!W$1))</f>
        <v>0</v>
      </c>
      <c r="X147" s="4">
        <f>SUMIFS(Transactions_History!$G$6:$G$1355, Transactions_History!$C$6:$C$1355, "Acquire", Transactions_History!$I$6:$I$1355, Portfolio_History!$F147, Transactions_History!$H$6:$H$1355, "&lt;="&amp;YEAR(Portfolio_History!X$1))-
SUMIFS(Transactions_History!$G$6:$G$1355, Transactions_History!$C$6:$C$1355, "Redeem", Transactions_History!$I$6:$I$1355, Portfolio_History!$F147, Transactions_History!$H$6:$H$1355, "&lt;="&amp;YEAR(Portfolio_History!X$1))</f>
        <v>0</v>
      </c>
      <c r="Y147" s="4">
        <f>SUMIFS(Transactions_History!$G$6:$G$1355, Transactions_History!$C$6:$C$1355, "Acquire", Transactions_History!$I$6:$I$1355, Portfolio_History!$F147, Transactions_History!$H$6:$H$1355, "&lt;="&amp;YEAR(Portfolio_History!Y$1))-
SUMIFS(Transactions_History!$G$6:$G$1355, Transactions_History!$C$6:$C$1355, "Redeem", Transactions_History!$I$6:$I$1355, Portfolio_History!$F147, Transactions_History!$H$6:$H$1355, "&lt;="&amp;YEAR(Portfolio_History!Y$1))</f>
        <v>0</v>
      </c>
    </row>
    <row r="148" spans="1:25" x14ac:dyDescent="0.35">
      <c r="A148" s="172" t="s">
        <v>39</v>
      </c>
      <c r="B148" s="172">
        <v>1.375</v>
      </c>
      <c r="C148" s="172">
        <v>2020</v>
      </c>
      <c r="D148" s="173">
        <v>41061</v>
      </c>
      <c r="E148" s="63">
        <v>2019</v>
      </c>
      <c r="F148" s="170" t="str">
        <f t="shared" si="3"/>
        <v>SI bonds_1.375_2020</v>
      </c>
      <c r="G148" s="4">
        <f>SUMIFS(Transactions_History!$G$6:$G$1355, Transactions_History!$C$6:$C$1355, "Acquire", Transactions_History!$I$6:$I$1355, Portfolio_History!$F148, Transactions_History!$H$6:$H$1355, "&lt;="&amp;YEAR(Portfolio_History!G$1))-
SUMIFS(Transactions_History!$G$6:$G$1355, Transactions_History!$C$6:$C$1355, "Redeem", Transactions_History!$I$6:$I$1355, Portfolio_History!$F148, Transactions_History!$H$6:$H$1355, "&lt;="&amp;YEAR(Portfolio_History!G$1))</f>
        <v>0</v>
      </c>
      <c r="H148" s="4">
        <f>SUMIFS(Transactions_History!$G$6:$G$1355, Transactions_History!$C$6:$C$1355, "Acquire", Transactions_History!$I$6:$I$1355, Portfolio_History!$F148, Transactions_History!$H$6:$H$1355, "&lt;="&amp;YEAR(Portfolio_History!H$1))-
SUMIFS(Transactions_History!$G$6:$G$1355, Transactions_History!$C$6:$C$1355, "Redeem", Transactions_History!$I$6:$I$1355, Portfolio_History!$F148, Transactions_History!$H$6:$H$1355, "&lt;="&amp;YEAR(Portfolio_History!H$1))</f>
        <v>0</v>
      </c>
      <c r="I148" s="4">
        <f>SUMIFS(Transactions_History!$G$6:$G$1355, Transactions_History!$C$6:$C$1355, "Acquire", Transactions_History!$I$6:$I$1355, Portfolio_History!$F148, Transactions_History!$H$6:$H$1355, "&lt;="&amp;YEAR(Portfolio_History!I$1))-
SUMIFS(Transactions_History!$G$6:$G$1355, Transactions_History!$C$6:$C$1355, "Redeem", Transactions_History!$I$6:$I$1355, Portfolio_History!$F148, Transactions_History!$H$6:$H$1355, "&lt;="&amp;YEAR(Portfolio_History!I$1))</f>
        <v>0</v>
      </c>
      <c r="J148" s="4">
        <f>SUMIFS(Transactions_History!$G$6:$G$1355, Transactions_History!$C$6:$C$1355, "Acquire", Transactions_History!$I$6:$I$1355, Portfolio_History!$F148, Transactions_History!$H$6:$H$1355, "&lt;="&amp;YEAR(Portfolio_History!J$1))-
SUMIFS(Transactions_History!$G$6:$G$1355, Transactions_History!$C$6:$C$1355, "Redeem", Transactions_History!$I$6:$I$1355, Portfolio_History!$F148, Transactions_History!$H$6:$H$1355, "&lt;="&amp;YEAR(Portfolio_History!J$1))</f>
        <v>0</v>
      </c>
      <c r="K148" s="4">
        <f>SUMIFS(Transactions_History!$G$6:$G$1355, Transactions_History!$C$6:$C$1355, "Acquire", Transactions_History!$I$6:$I$1355, Portfolio_History!$F148, Transactions_History!$H$6:$H$1355, "&lt;="&amp;YEAR(Portfolio_History!K$1))-
SUMIFS(Transactions_History!$G$6:$G$1355, Transactions_History!$C$6:$C$1355, "Redeem", Transactions_History!$I$6:$I$1355, Portfolio_History!$F148, Transactions_History!$H$6:$H$1355, "&lt;="&amp;YEAR(Portfolio_History!K$1))</f>
        <v>6693020</v>
      </c>
      <c r="L148" s="4">
        <f>SUMIFS(Transactions_History!$G$6:$G$1355, Transactions_History!$C$6:$C$1355, "Acquire", Transactions_History!$I$6:$I$1355, Portfolio_History!$F148, Transactions_History!$H$6:$H$1355, "&lt;="&amp;YEAR(Portfolio_History!L$1))-
SUMIFS(Transactions_History!$G$6:$G$1355, Transactions_History!$C$6:$C$1355, "Redeem", Transactions_History!$I$6:$I$1355, Portfolio_History!$F148, Transactions_History!$H$6:$H$1355, "&lt;="&amp;YEAR(Portfolio_History!L$1))</f>
        <v>6693020</v>
      </c>
      <c r="M148" s="4">
        <f>SUMIFS(Transactions_History!$G$6:$G$1355, Transactions_History!$C$6:$C$1355, "Acquire", Transactions_History!$I$6:$I$1355, Portfolio_History!$F148, Transactions_History!$H$6:$H$1355, "&lt;="&amp;YEAR(Portfolio_History!M$1))-
SUMIFS(Transactions_History!$G$6:$G$1355, Transactions_History!$C$6:$C$1355, "Redeem", Transactions_History!$I$6:$I$1355, Portfolio_History!$F148, Transactions_History!$H$6:$H$1355, "&lt;="&amp;YEAR(Portfolio_History!M$1))</f>
        <v>6693020</v>
      </c>
      <c r="N148" s="4">
        <f>SUMIFS(Transactions_History!$G$6:$G$1355, Transactions_History!$C$6:$C$1355, "Acquire", Transactions_History!$I$6:$I$1355, Portfolio_History!$F148, Transactions_History!$H$6:$H$1355, "&lt;="&amp;YEAR(Portfolio_History!N$1))-
SUMIFS(Transactions_History!$G$6:$G$1355, Transactions_History!$C$6:$C$1355, "Redeem", Transactions_History!$I$6:$I$1355, Portfolio_History!$F148, Transactions_History!$H$6:$H$1355, "&lt;="&amp;YEAR(Portfolio_History!N$1))</f>
        <v>6693020</v>
      </c>
      <c r="O148" s="4">
        <f>SUMIFS(Transactions_History!$G$6:$G$1355, Transactions_History!$C$6:$C$1355, "Acquire", Transactions_History!$I$6:$I$1355, Portfolio_History!$F148, Transactions_History!$H$6:$H$1355, "&lt;="&amp;YEAR(Portfolio_History!O$1))-
SUMIFS(Transactions_History!$G$6:$G$1355, Transactions_History!$C$6:$C$1355, "Redeem", Transactions_History!$I$6:$I$1355, Portfolio_History!$F148, Transactions_History!$H$6:$H$1355, "&lt;="&amp;YEAR(Portfolio_History!O$1))</f>
        <v>6693020</v>
      </c>
      <c r="P148" s="4">
        <f>SUMIFS(Transactions_History!$G$6:$G$1355, Transactions_History!$C$6:$C$1355, "Acquire", Transactions_History!$I$6:$I$1355, Portfolio_History!$F148, Transactions_History!$H$6:$H$1355, "&lt;="&amp;YEAR(Portfolio_History!P$1))-
SUMIFS(Transactions_History!$G$6:$G$1355, Transactions_History!$C$6:$C$1355, "Redeem", Transactions_History!$I$6:$I$1355, Portfolio_History!$F148, Transactions_History!$H$6:$H$1355, "&lt;="&amp;YEAR(Portfolio_History!P$1))</f>
        <v>6693020</v>
      </c>
      <c r="Q148" s="4">
        <f>SUMIFS(Transactions_History!$G$6:$G$1355, Transactions_History!$C$6:$C$1355, "Acquire", Transactions_History!$I$6:$I$1355, Portfolio_History!$F148, Transactions_History!$H$6:$H$1355, "&lt;="&amp;YEAR(Portfolio_History!Q$1))-
SUMIFS(Transactions_History!$G$6:$G$1355, Transactions_History!$C$6:$C$1355, "Redeem", Transactions_History!$I$6:$I$1355, Portfolio_History!$F148, Transactions_History!$H$6:$H$1355, "&lt;="&amp;YEAR(Portfolio_History!Q$1))</f>
        <v>6693020</v>
      </c>
      <c r="R148" s="4">
        <f>SUMIFS(Transactions_History!$G$6:$G$1355, Transactions_History!$C$6:$C$1355, "Acquire", Transactions_History!$I$6:$I$1355, Portfolio_History!$F148, Transactions_History!$H$6:$H$1355, "&lt;="&amp;YEAR(Portfolio_History!R$1))-
SUMIFS(Transactions_History!$G$6:$G$1355, Transactions_History!$C$6:$C$1355, "Redeem", Transactions_History!$I$6:$I$1355, Portfolio_History!$F148, Transactions_History!$H$6:$H$1355, "&lt;="&amp;YEAR(Portfolio_History!R$1))</f>
        <v>0</v>
      </c>
      <c r="S148" s="4">
        <f>SUMIFS(Transactions_History!$G$6:$G$1355, Transactions_History!$C$6:$C$1355, "Acquire", Transactions_History!$I$6:$I$1355, Portfolio_History!$F148, Transactions_History!$H$6:$H$1355, "&lt;="&amp;YEAR(Portfolio_History!S$1))-
SUMIFS(Transactions_History!$G$6:$G$1355, Transactions_History!$C$6:$C$1355, "Redeem", Transactions_History!$I$6:$I$1355, Portfolio_History!$F148, Transactions_History!$H$6:$H$1355, "&lt;="&amp;YEAR(Portfolio_History!S$1))</f>
        <v>0</v>
      </c>
      <c r="T148" s="4">
        <f>SUMIFS(Transactions_History!$G$6:$G$1355, Transactions_History!$C$6:$C$1355, "Acquire", Transactions_History!$I$6:$I$1355, Portfolio_History!$F148, Transactions_History!$H$6:$H$1355, "&lt;="&amp;YEAR(Portfolio_History!T$1))-
SUMIFS(Transactions_History!$G$6:$G$1355, Transactions_History!$C$6:$C$1355, "Redeem", Transactions_History!$I$6:$I$1355, Portfolio_History!$F148, Transactions_History!$H$6:$H$1355, "&lt;="&amp;YEAR(Portfolio_History!T$1))</f>
        <v>0</v>
      </c>
      <c r="U148" s="4">
        <f>SUMIFS(Transactions_History!$G$6:$G$1355, Transactions_History!$C$6:$C$1355, "Acquire", Transactions_History!$I$6:$I$1355, Portfolio_History!$F148, Transactions_History!$H$6:$H$1355, "&lt;="&amp;YEAR(Portfolio_History!U$1))-
SUMIFS(Transactions_History!$G$6:$G$1355, Transactions_History!$C$6:$C$1355, "Redeem", Transactions_History!$I$6:$I$1355, Portfolio_History!$F148, Transactions_History!$H$6:$H$1355, "&lt;="&amp;YEAR(Portfolio_History!U$1))</f>
        <v>0</v>
      </c>
      <c r="V148" s="4">
        <f>SUMIFS(Transactions_History!$G$6:$G$1355, Transactions_History!$C$6:$C$1355, "Acquire", Transactions_History!$I$6:$I$1355, Portfolio_History!$F148, Transactions_History!$H$6:$H$1355, "&lt;="&amp;YEAR(Portfolio_History!V$1))-
SUMIFS(Transactions_History!$G$6:$G$1355, Transactions_History!$C$6:$C$1355, "Redeem", Transactions_History!$I$6:$I$1355, Portfolio_History!$F148, Transactions_History!$H$6:$H$1355, "&lt;="&amp;YEAR(Portfolio_History!V$1))</f>
        <v>0</v>
      </c>
      <c r="W148" s="4">
        <f>SUMIFS(Transactions_History!$G$6:$G$1355, Transactions_History!$C$6:$C$1355, "Acquire", Transactions_History!$I$6:$I$1355, Portfolio_History!$F148, Transactions_History!$H$6:$H$1355, "&lt;="&amp;YEAR(Portfolio_History!W$1))-
SUMIFS(Transactions_History!$G$6:$G$1355, Transactions_History!$C$6:$C$1355, "Redeem", Transactions_History!$I$6:$I$1355, Portfolio_History!$F148, Transactions_History!$H$6:$H$1355, "&lt;="&amp;YEAR(Portfolio_History!W$1))</f>
        <v>0</v>
      </c>
      <c r="X148" s="4">
        <f>SUMIFS(Transactions_History!$G$6:$G$1355, Transactions_History!$C$6:$C$1355, "Acquire", Transactions_History!$I$6:$I$1355, Portfolio_History!$F148, Transactions_History!$H$6:$H$1355, "&lt;="&amp;YEAR(Portfolio_History!X$1))-
SUMIFS(Transactions_History!$G$6:$G$1355, Transactions_History!$C$6:$C$1355, "Redeem", Transactions_History!$I$6:$I$1355, Portfolio_History!$F148, Transactions_History!$H$6:$H$1355, "&lt;="&amp;YEAR(Portfolio_History!X$1))</f>
        <v>0</v>
      </c>
      <c r="Y148" s="4">
        <f>SUMIFS(Transactions_History!$G$6:$G$1355, Transactions_History!$C$6:$C$1355, "Acquire", Transactions_History!$I$6:$I$1355, Portfolio_History!$F148, Transactions_History!$H$6:$H$1355, "&lt;="&amp;YEAR(Portfolio_History!Y$1))-
SUMIFS(Transactions_History!$G$6:$G$1355, Transactions_History!$C$6:$C$1355, "Redeem", Transactions_History!$I$6:$I$1355, Portfolio_History!$F148, Transactions_History!$H$6:$H$1355, "&lt;="&amp;YEAR(Portfolio_History!Y$1))</f>
        <v>0</v>
      </c>
    </row>
    <row r="149" spans="1:25" x14ac:dyDescent="0.35">
      <c r="A149" s="172" t="s">
        <v>39</v>
      </c>
      <c r="B149" s="172">
        <v>1.75</v>
      </c>
      <c r="C149" s="172">
        <v>2020</v>
      </c>
      <c r="D149" s="173">
        <v>41426</v>
      </c>
      <c r="E149" s="63">
        <v>2019</v>
      </c>
      <c r="F149" s="170" t="str">
        <f t="shared" si="3"/>
        <v>SI bonds_1.75_2020</v>
      </c>
      <c r="G149" s="4">
        <f>SUMIFS(Transactions_History!$G$6:$G$1355, Transactions_History!$C$6:$C$1355, "Acquire", Transactions_History!$I$6:$I$1355, Portfolio_History!$F149, Transactions_History!$H$6:$H$1355, "&lt;="&amp;YEAR(Portfolio_History!G$1))-
SUMIFS(Transactions_History!$G$6:$G$1355, Transactions_History!$C$6:$C$1355, "Redeem", Transactions_History!$I$6:$I$1355, Portfolio_History!$F149, Transactions_History!$H$6:$H$1355, "&lt;="&amp;YEAR(Portfolio_History!G$1))</f>
        <v>0</v>
      </c>
      <c r="H149" s="4">
        <f>SUMIFS(Transactions_History!$G$6:$G$1355, Transactions_History!$C$6:$C$1355, "Acquire", Transactions_History!$I$6:$I$1355, Portfolio_History!$F149, Transactions_History!$H$6:$H$1355, "&lt;="&amp;YEAR(Portfolio_History!H$1))-
SUMIFS(Transactions_History!$G$6:$G$1355, Transactions_History!$C$6:$C$1355, "Redeem", Transactions_History!$I$6:$I$1355, Portfolio_History!$F149, Transactions_History!$H$6:$H$1355, "&lt;="&amp;YEAR(Portfolio_History!H$1))</f>
        <v>0</v>
      </c>
      <c r="I149" s="4">
        <f>SUMIFS(Transactions_History!$G$6:$G$1355, Transactions_History!$C$6:$C$1355, "Acquire", Transactions_History!$I$6:$I$1355, Portfolio_History!$F149, Transactions_History!$H$6:$H$1355, "&lt;="&amp;YEAR(Portfolio_History!I$1))-
SUMIFS(Transactions_History!$G$6:$G$1355, Transactions_History!$C$6:$C$1355, "Redeem", Transactions_History!$I$6:$I$1355, Portfolio_History!$F149, Transactions_History!$H$6:$H$1355, "&lt;="&amp;YEAR(Portfolio_History!I$1))</f>
        <v>0</v>
      </c>
      <c r="J149" s="4">
        <f>SUMIFS(Transactions_History!$G$6:$G$1355, Transactions_History!$C$6:$C$1355, "Acquire", Transactions_History!$I$6:$I$1355, Portfolio_History!$F149, Transactions_History!$H$6:$H$1355, "&lt;="&amp;YEAR(Portfolio_History!J$1))-
SUMIFS(Transactions_History!$G$6:$G$1355, Transactions_History!$C$6:$C$1355, "Redeem", Transactions_History!$I$6:$I$1355, Portfolio_History!$F149, Transactions_History!$H$6:$H$1355, "&lt;="&amp;YEAR(Portfolio_History!J$1))</f>
        <v>0</v>
      </c>
      <c r="K149" s="4">
        <f>SUMIFS(Transactions_History!$G$6:$G$1355, Transactions_History!$C$6:$C$1355, "Acquire", Transactions_History!$I$6:$I$1355, Portfolio_History!$F149, Transactions_History!$H$6:$H$1355, "&lt;="&amp;YEAR(Portfolio_History!K$1))-
SUMIFS(Transactions_History!$G$6:$G$1355, Transactions_History!$C$6:$C$1355, "Redeem", Transactions_History!$I$6:$I$1355, Portfolio_History!$F149, Transactions_History!$H$6:$H$1355, "&lt;="&amp;YEAR(Portfolio_History!K$1))</f>
        <v>4908185</v>
      </c>
      <c r="L149" s="4">
        <f>SUMIFS(Transactions_History!$G$6:$G$1355, Transactions_History!$C$6:$C$1355, "Acquire", Transactions_History!$I$6:$I$1355, Portfolio_History!$F149, Transactions_History!$H$6:$H$1355, "&lt;="&amp;YEAR(Portfolio_History!L$1))-
SUMIFS(Transactions_History!$G$6:$G$1355, Transactions_History!$C$6:$C$1355, "Redeem", Transactions_History!$I$6:$I$1355, Portfolio_History!$F149, Transactions_History!$H$6:$H$1355, "&lt;="&amp;YEAR(Portfolio_History!L$1))</f>
        <v>4908185</v>
      </c>
      <c r="M149" s="4">
        <f>SUMIFS(Transactions_History!$G$6:$G$1355, Transactions_History!$C$6:$C$1355, "Acquire", Transactions_History!$I$6:$I$1355, Portfolio_History!$F149, Transactions_History!$H$6:$H$1355, "&lt;="&amp;YEAR(Portfolio_History!M$1))-
SUMIFS(Transactions_History!$G$6:$G$1355, Transactions_History!$C$6:$C$1355, "Redeem", Transactions_History!$I$6:$I$1355, Portfolio_History!$F149, Transactions_History!$H$6:$H$1355, "&lt;="&amp;YEAR(Portfolio_History!M$1))</f>
        <v>4908185</v>
      </c>
      <c r="N149" s="4">
        <f>SUMIFS(Transactions_History!$G$6:$G$1355, Transactions_History!$C$6:$C$1355, "Acquire", Transactions_History!$I$6:$I$1355, Portfolio_History!$F149, Transactions_History!$H$6:$H$1355, "&lt;="&amp;YEAR(Portfolio_History!N$1))-
SUMIFS(Transactions_History!$G$6:$G$1355, Transactions_History!$C$6:$C$1355, "Redeem", Transactions_History!$I$6:$I$1355, Portfolio_History!$F149, Transactions_History!$H$6:$H$1355, "&lt;="&amp;YEAR(Portfolio_History!N$1))</f>
        <v>4908185</v>
      </c>
      <c r="O149" s="4">
        <f>SUMIFS(Transactions_History!$G$6:$G$1355, Transactions_History!$C$6:$C$1355, "Acquire", Transactions_History!$I$6:$I$1355, Portfolio_History!$F149, Transactions_History!$H$6:$H$1355, "&lt;="&amp;YEAR(Portfolio_History!O$1))-
SUMIFS(Transactions_History!$G$6:$G$1355, Transactions_History!$C$6:$C$1355, "Redeem", Transactions_History!$I$6:$I$1355, Portfolio_History!$F149, Transactions_History!$H$6:$H$1355, "&lt;="&amp;YEAR(Portfolio_History!O$1))</f>
        <v>4908185</v>
      </c>
      <c r="P149" s="4">
        <f>SUMIFS(Transactions_History!$G$6:$G$1355, Transactions_History!$C$6:$C$1355, "Acquire", Transactions_History!$I$6:$I$1355, Portfolio_History!$F149, Transactions_History!$H$6:$H$1355, "&lt;="&amp;YEAR(Portfolio_History!P$1))-
SUMIFS(Transactions_History!$G$6:$G$1355, Transactions_History!$C$6:$C$1355, "Redeem", Transactions_History!$I$6:$I$1355, Portfolio_History!$F149, Transactions_History!$H$6:$H$1355, "&lt;="&amp;YEAR(Portfolio_History!P$1))</f>
        <v>4908185</v>
      </c>
      <c r="Q149" s="4">
        <f>SUMIFS(Transactions_History!$G$6:$G$1355, Transactions_History!$C$6:$C$1355, "Acquire", Transactions_History!$I$6:$I$1355, Portfolio_History!$F149, Transactions_History!$H$6:$H$1355, "&lt;="&amp;YEAR(Portfolio_History!Q$1))-
SUMIFS(Transactions_History!$G$6:$G$1355, Transactions_History!$C$6:$C$1355, "Redeem", Transactions_History!$I$6:$I$1355, Portfolio_History!$F149, Transactions_History!$H$6:$H$1355, "&lt;="&amp;YEAR(Portfolio_History!Q$1))</f>
        <v>0</v>
      </c>
      <c r="R149" s="4">
        <f>SUMIFS(Transactions_History!$G$6:$G$1355, Transactions_History!$C$6:$C$1355, "Acquire", Transactions_History!$I$6:$I$1355, Portfolio_History!$F149, Transactions_History!$H$6:$H$1355, "&lt;="&amp;YEAR(Portfolio_History!R$1))-
SUMIFS(Transactions_History!$G$6:$G$1355, Transactions_History!$C$6:$C$1355, "Redeem", Transactions_History!$I$6:$I$1355, Portfolio_History!$F149, Transactions_History!$H$6:$H$1355, "&lt;="&amp;YEAR(Portfolio_History!R$1))</f>
        <v>0</v>
      </c>
      <c r="S149" s="4">
        <f>SUMIFS(Transactions_History!$G$6:$G$1355, Transactions_History!$C$6:$C$1355, "Acquire", Transactions_History!$I$6:$I$1355, Portfolio_History!$F149, Transactions_History!$H$6:$H$1355, "&lt;="&amp;YEAR(Portfolio_History!S$1))-
SUMIFS(Transactions_History!$G$6:$G$1355, Transactions_History!$C$6:$C$1355, "Redeem", Transactions_History!$I$6:$I$1355, Portfolio_History!$F149, Transactions_History!$H$6:$H$1355, "&lt;="&amp;YEAR(Portfolio_History!S$1))</f>
        <v>0</v>
      </c>
      <c r="T149" s="4">
        <f>SUMIFS(Transactions_History!$G$6:$G$1355, Transactions_History!$C$6:$C$1355, "Acquire", Transactions_History!$I$6:$I$1355, Portfolio_History!$F149, Transactions_History!$H$6:$H$1355, "&lt;="&amp;YEAR(Portfolio_History!T$1))-
SUMIFS(Transactions_History!$G$6:$G$1355, Transactions_History!$C$6:$C$1355, "Redeem", Transactions_History!$I$6:$I$1355, Portfolio_History!$F149, Transactions_History!$H$6:$H$1355, "&lt;="&amp;YEAR(Portfolio_History!T$1))</f>
        <v>0</v>
      </c>
      <c r="U149" s="4">
        <f>SUMIFS(Transactions_History!$G$6:$G$1355, Transactions_History!$C$6:$C$1355, "Acquire", Transactions_History!$I$6:$I$1355, Portfolio_History!$F149, Transactions_History!$H$6:$H$1355, "&lt;="&amp;YEAR(Portfolio_History!U$1))-
SUMIFS(Transactions_History!$G$6:$G$1355, Transactions_History!$C$6:$C$1355, "Redeem", Transactions_History!$I$6:$I$1355, Portfolio_History!$F149, Transactions_History!$H$6:$H$1355, "&lt;="&amp;YEAR(Portfolio_History!U$1))</f>
        <v>0</v>
      </c>
      <c r="V149" s="4">
        <f>SUMIFS(Transactions_History!$G$6:$G$1355, Transactions_History!$C$6:$C$1355, "Acquire", Transactions_History!$I$6:$I$1355, Portfolio_History!$F149, Transactions_History!$H$6:$H$1355, "&lt;="&amp;YEAR(Portfolio_History!V$1))-
SUMIFS(Transactions_History!$G$6:$G$1355, Transactions_History!$C$6:$C$1355, "Redeem", Transactions_History!$I$6:$I$1355, Portfolio_History!$F149, Transactions_History!$H$6:$H$1355, "&lt;="&amp;YEAR(Portfolio_History!V$1))</f>
        <v>0</v>
      </c>
      <c r="W149" s="4">
        <f>SUMIFS(Transactions_History!$G$6:$G$1355, Transactions_History!$C$6:$C$1355, "Acquire", Transactions_History!$I$6:$I$1355, Portfolio_History!$F149, Transactions_History!$H$6:$H$1355, "&lt;="&amp;YEAR(Portfolio_History!W$1))-
SUMIFS(Transactions_History!$G$6:$G$1355, Transactions_History!$C$6:$C$1355, "Redeem", Transactions_History!$I$6:$I$1355, Portfolio_History!$F149, Transactions_History!$H$6:$H$1355, "&lt;="&amp;YEAR(Portfolio_History!W$1))</f>
        <v>0</v>
      </c>
      <c r="X149" s="4">
        <f>SUMIFS(Transactions_History!$G$6:$G$1355, Transactions_History!$C$6:$C$1355, "Acquire", Transactions_History!$I$6:$I$1355, Portfolio_History!$F149, Transactions_History!$H$6:$H$1355, "&lt;="&amp;YEAR(Portfolio_History!X$1))-
SUMIFS(Transactions_History!$G$6:$G$1355, Transactions_History!$C$6:$C$1355, "Redeem", Transactions_History!$I$6:$I$1355, Portfolio_History!$F149, Transactions_History!$H$6:$H$1355, "&lt;="&amp;YEAR(Portfolio_History!X$1))</f>
        <v>0</v>
      </c>
      <c r="Y149" s="4">
        <f>SUMIFS(Transactions_History!$G$6:$G$1355, Transactions_History!$C$6:$C$1355, "Acquire", Transactions_History!$I$6:$I$1355, Portfolio_History!$F149, Transactions_History!$H$6:$H$1355, "&lt;="&amp;YEAR(Portfolio_History!Y$1))-
SUMIFS(Transactions_History!$G$6:$G$1355, Transactions_History!$C$6:$C$1355, "Redeem", Transactions_History!$I$6:$I$1355, Portfolio_History!$F149, Transactions_History!$H$6:$H$1355, "&lt;="&amp;YEAR(Portfolio_History!Y$1))</f>
        <v>0</v>
      </c>
    </row>
    <row r="150" spans="1:25" x14ac:dyDescent="0.35">
      <c r="A150" s="172" t="s">
        <v>39</v>
      </c>
      <c r="B150" s="172">
        <v>1.875</v>
      </c>
      <c r="C150" s="172">
        <v>2020</v>
      </c>
      <c r="D150" s="173">
        <v>42522</v>
      </c>
      <c r="E150" s="63">
        <v>2019</v>
      </c>
      <c r="F150" s="170" t="str">
        <f t="shared" si="3"/>
        <v>SI bonds_1.875_2020</v>
      </c>
      <c r="G150" s="4">
        <f>SUMIFS(Transactions_History!$G$6:$G$1355, Transactions_History!$C$6:$C$1355, "Acquire", Transactions_History!$I$6:$I$1355, Portfolio_History!$F150, Transactions_History!$H$6:$H$1355, "&lt;="&amp;YEAR(Portfolio_History!G$1))-
SUMIFS(Transactions_History!$G$6:$G$1355, Transactions_History!$C$6:$C$1355, "Redeem", Transactions_History!$I$6:$I$1355, Portfolio_History!$F150, Transactions_History!$H$6:$H$1355, "&lt;="&amp;YEAR(Portfolio_History!G$1))</f>
        <v>0</v>
      </c>
      <c r="H150" s="4">
        <f>SUMIFS(Transactions_History!$G$6:$G$1355, Transactions_History!$C$6:$C$1355, "Acquire", Transactions_History!$I$6:$I$1355, Portfolio_History!$F150, Transactions_History!$H$6:$H$1355, "&lt;="&amp;YEAR(Portfolio_History!H$1))-
SUMIFS(Transactions_History!$G$6:$G$1355, Transactions_History!$C$6:$C$1355, "Redeem", Transactions_History!$I$6:$I$1355, Portfolio_History!$F150, Transactions_History!$H$6:$H$1355, "&lt;="&amp;YEAR(Portfolio_History!H$1))</f>
        <v>0</v>
      </c>
      <c r="I150" s="4">
        <f>SUMIFS(Transactions_History!$G$6:$G$1355, Transactions_History!$C$6:$C$1355, "Acquire", Transactions_History!$I$6:$I$1355, Portfolio_History!$F150, Transactions_History!$H$6:$H$1355, "&lt;="&amp;YEAR(Portfolio_History!I$1))-
SUMIFS(Transactions_History!$G$6:$G$1355, Transactions_History!$C$6:$C$1355, "Redeem", Transactions_History!$I$6:$I$1355, Portfolio_History!$F150, Transactions_History!$H$6:$H$1355, "&lt;="&amp;YEAR(Portfolio_History!I$1))</f>
        <v>0</v>
      </c>
      <c r="J150" s="4">
        <f>SUMIFS(Transactions_History!$G$6:$G$1355, Transactions_History!$C$6:$C$1355, "Acquire", Transactions_History!$I$6:$I$1355, Portfolio_History!$F150, Transactions_History!$H$6:$H$1355, "&lt;="&amp;YEAR(Portfolio_History!J$1))-
SUMIFS(Transactions_History!$G$6:$G$1355, Transactions_History!$C$6:$C$1355, "Redeem", Transactions_History!$I$6:$I$1355, Portfolio_History!$F150, Transactions_History!$H$6:$H$1355, "&lt;="&amp;YEAR(Portfolio_History!J$1))</f>
        <v>0</v>
      </c>
      <c r="K150" s="4">
        <f>SUMIFS(Transactions_History!$G$6:$G$1355, Transactions_History!$C$6:$C$1355, "Acquire", Transactions_History!$I$6:$I$1355, Portfolio_History!$F150, Transactions_History!$H$6:$H$1355, "&lt;="&amp;YEAR(Portfolio_History!K$1))-
SUMIFS(Transactions_History!$G$6:$G$1355, Transactions_History!$C$6:$C$1355, "Redeem", Transactions_History!$I$6:$I$1355, Portfolio_History!$F150, Transactions_History!$H$6:$H$1355, "&lt;="&amp;YEAR(Portfolio_History!K$1))</f>
        <v>5332346</v>
      </c>
      <c r="L150" s="4">
        <f>SUMIFS(Transactions_History!$G$6:$G$1355, Transactions_History!$C$6:$C$1355, "Acquire", Transactions_History!$I$6:$I$1355, Portfolio_History!$F150, Transactions_History!$H$6:$H$1355, "&lt;="&amp;YEAR(Portfolio_History!L$1))-
SUMIFS(Transactions_History!$G$6:$G$1355, Transactions_History!$C$6:$C$1355, "Redeem", Transactions_History!$I$6:$I$1355, Portfolio_History!$F150, Transactions_History!$H$6:$H$1355, "&lt;="&amp;YEAR(Portfolio_History!L$1))</f>
        <v>5332346</v>
      </c>
      <c r="M150" s="4">
        <f>SUMIFS(Transactions_History!$G$6:$G$1355, Transactions_History!$C$6:$C$1355, "Acquire", Transactions_History!$I$6:$I$1355, Portfolio_History!$F150, Transactions_History!$H$6:$H$1355, "&lt;="&amp;YEAR(Portfolio_History!M$1))-
SUMIFS(Transactions_History!$G$6:$G$1355, Transactions_History!$C$6:$C$1355, "Redeem", Transactions_History!$I$6:$I$1355, Portfolio_History!$F150, Transactions_History!$H$6:$H$1355, "&lt;="&amp;YEAR(Portfolio_History!M$1))</f>
        <v>5332346</v>
      </c>
      <c r="N150" s="4">
        <f>SUMIFS(Transactions_History!$G$6:$G$1355, Transactions_History!$C$6:$C$1355, "Acquire", Transactions_History!$I$6:$I$1355, Portfolio_History!$F150, Transactions_History!$H$6:$H$1355, "&lt;="&amp;YEAR(Portfolio_History!N$1))-
SUMIFS(Transactions_History!$G$6:$G$1355, Transactions_History!$C$6:$C$1355, "Redeem", Transactions_History!$I$6:$I$1355, Portfolio_History!$F150, Transactions_History!$H$6:$H$1355, "&lt;="&amp;YEAR(Portfolio_History!N$1))</f>
        <v>0</v>
      </c>
      <c r="O150" s="4">
        <f>SUMIFS(Transactions_History!$G$6:$G$1355, Transactions_History!$C$6:$C$1355, "Acquire", Transactions_History!$I$6:$I$1355, Portfolio_History!$F150, Transactions_History!$H$6:$H$1355, "&lt;="&amp;YEAR(Portfolio_History!O$1))-
SUMIFS(Transactions_History!$G$6:$G$1355, Transactions_History!$C$6:$C$1355, "Redeem", Transactions_History!$I$6:$I$1355, Portfolio_History!$F150, Transactions_History!$H$6:$H$1355, "&lt;="&amp;YEAR(Portfolio_History!O$1))</f>
        <v>0</v>
      </c>
      <c r="P150" s="4">
        <f>SUMIFS(Transactions_History!$G$6:$G$1355, Transactions_History!$C$6:$C$1355, "Acquire", Transactions_History!$I$6:$I$1355, Portfolio_History!$F150, Transactions_History!$H$6:$H$1355, "&lt;="&amp;YEAR(Portfolio_History!P$1))-
SUMIFS(Transactions_History!$G$6:$G$1355, Transactions_History!$C$6:$C$1355, "Redeem", Transactions_History!$I$6:$I$1355, Portfolio_History!$F150, Transactions_History!$H$6:$H$1355, "&lt;="&amp;YEAR(Portfolio_History!P$1))</f>
        <v>0</v>
      </c>
      <c r="Q150" s="4">
        <f>SUMIFS(Transactions_History!$G$6:$G$1355, Transactions_History!$C$6:$C$1355, "Acquire", Transactions_History!$I$6:$I$1355, Portfolio_History!$F150, Transactions_History!$H$6:$H$1355, "&lt;="&amp;YEAR(Portfolio_History!Q$1))-
SUMIFS(Transactions_History!$G$6:$G$1355, Transactions_History!$C$6:$C$1355, "Redeem", Transactions_History!$I$6:$I$1355, Portfolio_History!$F150, Transactions_History!$H$6:$H$1355, "&lt;="&amp;YEAR(Portfolio_History!Q$1))</f>
        <v>0</v>
      </c>
      <c r="R150" s="4">
        <f>SUMIFS(Transactions_History!$G$6:$G$1355, Transactions_History!$C$6:$C$1355, "Acquire", Transactions_History!$I$6:$I$1355, Portfolio_History!$F150, Transactions_History!$H$6:$H$1355, "&lt;="&amp;YEAR(Portfolio_History!R$1))-
SUMIFS(Transactions_History!$G$6:$G$1355, Transactions_History!$C$6:$C$1355, "Redeem", Transactions_History!$I$6:$I$1355, Portfolio_History!$F150, Transactions_History!$H$6:$H$1355, "&lt;="&amp;YEAR(Portfolio_History!R$1))</f>
        <v>0</v>
      </c>
      <c r="S150" s="4">
        <f>SUMIFS(Transactions_History!$G$6:$G$1355, Transactions_History!$C$6:$C$1355, "Acquire", Transactions_History!$I$6:$I$1355, Portfolio_History!$F150, Transactions_History!$H$6:$H$1355, "&lt;="&amp;YEAR(Portfolio_History!S$1))-
SUMIFS(Transactions_History!$G$6:$G$1355, Transactions_History!$C$6:$C$1355, "Redeem", Transactions_History!$I$6:$I$1355, Portfolio_History!$F150, Transactions_History!$H$6:$H$1355, "&lt;="&amp;YEAR(Portfolio_History!S$1))</f>
        <v>0</v>
      </c>
      <c r="T150" s="4">
        <f>SUMIFS(Transactions_History!$G$6:$G$1355, Transactions_History!$C$6:$C$1355, "Acquire", Transactions_History!$I$6:$I$1355, Portfolio_History!$F150, Transactions_History!$H$6:$H$1355, "&lt;="&amp;YEAR(Portfolio_History!T$1))-
SUMIFS(Transactions_History!$G$6:$G$1355, Transactions_History!$C$6:$C$1355, "Redeem", Transactions_History!$I$6:$I$1355, Portfolio_History!$F150, Transactions_History!$H$6:$H$1355, "&lt;="&amp;YEAR(Portfolio_History!T$1))</f>
        <v>0</v>
      </c>
      <c r="U150" s="4">
        <f>SUMIFS(Transactions_History!$G$6:$G$1355, Transactions_History!$C$6:$C$1355, "Acquire", Transactions_History!$I$6:$I$1355, Portfolio_History!$F150, Transactions_History!$H$6:$H$1355, "&lt;="&amp;YEAR(Portfolio_History!U$1))-
SUMIFS(Transactions_History!$G$6:$G$1355, Transactions_History!$C$6:$C$1355, "Redeem", Transactions_History!$I$6:$I$1355, Portfolio_History!$F150, Transactions_History!$H$6:$H$1355, "&lt;="&amp;YEAR(Portfolio_History!U$1))</f>
        <v>0</v>
      </c>
      <c r="V150" s="4">
        <f>SUMIFS(Transactions_History!$G$6:$G$1355, Transactions_History!$C$6:$C$1355, "Acquire", Transactions_History!$I$6:$I$1355, Portfolio_History!$F150, Transactions_History!$H$6:$H$1355, "&lt;="&amp;YEAR(Portfolio_History!V$1))-
SUMIFS(Transactions_History!$G$6:$G$1355, Transactions_History!$C$6:$C$1355, "Redeem", Transactions_History!$I$6:$I$1355, Portfolio_History!$F150, Transactions_History!$H$6:$H$1355, "&lt;="&amp;YEAR(Portfolio_History!V$1))</f>
        <v>0</v>
      </c>
      <c r="W150" s="4">
        <f>SUMIFS(Transactions_History!$G$6:$G$1355, Transactions_History!$C$6:$C$1355, "Acquire", Transactions_History!$I$6:$I$1355, Portfolio_History!$F150, Transactions_History!$H$6:$H$1355, "&lt;="&amp;YEAR(Portfolio_History!W$1))-
SUMIFS(Transactions_History!$G$6:$G$1355, Transactions_History!$C$6:$C$1355, "Redeem", Transactions_History!$I$6:$I$1355, Portfolio_History!$F150, Transactions_History!$H$6:$H$1355, "&lt;="&amp;YEAR(Portfolio_History!W$1))</f>
        <v>0</v>
      </c>
      <c r="X150" s="4">
        <f>SUMIFS(Transactions_History!$G$6:$G$1355, Transactions_History!$C$6:$C$1355, "Acquire", Transactions_History!$I$6:$I$1355, Portfolio_History!$F150, Transactions_History!$H$6:$H$1355, "&lt;="&amp;YEAR(Portfolio_History!X$1))-
SUMIFS(Transactions_History!$G$6:$G$1355, Transactions_History!$C$6:$C$1355, "Redeem", Transactions_History!$I$6:$I$1355, Portfolio_History!$F150, Transactions_History!$H$6:$H$1355, "&lt;="&amp;YEAR(Portfolio_History!X$1))</f>
        <v>0</v>
      </c>
      <c r="Y150" s="4">
        <f>SUMIFS(Transactions_History!$G$6:$G$1355, Transactions_History!$C$6:$C$1355, "Acquire", Transactions_History!$I$6:$I$1355, Portfolio_History!$F150, Transactions_History!$H$6:$H$1355, "&lt;="&amp;YEAR(Portfolio_History!Y$1))-
SUMIFS(Transactions_History!$G$6:$G$1355, Transactions_History!$C$6:$C$1355, "Redeem", Transactions_History!$I$6:$I$1355, Portfolio_History!$F150, Transactions_History!$H$6:$H$1355, "&lt;="&amp;YEAR(Portfolio_History!Y$1))</f>
        <v>0</v>
      </c>
    </row>
    <row r="151" spans="1:25" x14ac:dyDescent="0.35">
      <c r="A151" s="172" t="s">
        <v>39</v>
      </c>
      <c r="B151" s="172">
        <v>2</v>
      </c>
      <c r="C151" s="172">
        <v>2020</v>
      </c>
      <c r="D151" s="173">
        <v>42156</v>
      </c>
      <c r="E151" s="63">
        <v>2019</v>
      </c>
      <c r="F151" s="170" t="str">
        <f t="shared" si="3"/>
        <v>SI bonds_2_2020</v>
      </c>
      <c r="G151" s="4">
        <f>SUMIFS(Transactions_History!$G$6:$G$1355, Transactions_History!$C$6:$C$1355, "Acquire", Transactions_History!$I$6:$I$1355, Portfolio_History!$F151, Transactions_History!$H$6:$H$1355, "&lt;="&amp;YEAR(Portfolio_History!G$1))-
SUMIFS(Transactions_History!$G$6:$G$1355, Transactions_History!$C$6:$C$1355, "Redeem", Transactions_History!$I$6:$I$1355, Portfolio_History!$F151, Transactions_History!$H$6:$H$1355, "&lt;="&amp;YEAR(Portfolio_History!G$1))</f>
        <v>0</v>
      </c>
      <c r="H151" s="4">
        <f>SUMIFS(Transactions_History!$G$6:$G$1355, Transactions_History!$C$6:$C$1355, "Acquire", Transactions_History!$I$6:$I$1355, Portfolio_History!$F151, Transactions_History!$H$6:$H$1355, "&lt;="&amp;YEAR(Portfolio_History!H$1))-
SUMIFS(Transactions_History!$G$6:$G$1355, Transactions_History!$C$6:$C$1355, "Redeem", Transactions_History!$I$6:$I$1355, Portfolio_History!$F151, Transactions_History!$H$6:$H$1355, "&lt;="&amp;YEAR(Portfolio_History!H$1))</f>
        <v>0</v>
      </c>
      <c r="I151" s="4">
        <f>SUMIFS(Transactions_History!$G$6:$G$1355, Transactions_History!$C$6:$C$1355, "Acquire", Transactions_History!$I$6:$I$1355, Portfolio_History!$F151, Transactions_History!$H$6:$H$1355, "&lt;="&amp;YEAR(Portfolio_History!I$1))-
SUMIFS(Transactions_History!$G$6:$G$1355, Transactions_History!$C$6:$C$1355, "Redeem", Transactions_History!$I$6:$I$1355, Portfolio_History!$F151, Transactions_History!$H$6:$H$1355, "&lt;="&amp;YEAR(Portfolio_History!I$1))</f>
        <v>0</v>
      </c>
      <c r="J151" s="4">
        <f>SUMIFS(Transactions_History!$G$6:$G$1355, Transactions_History!$C$6:$C$1355, "Acquire", Transactions_History!$I$6:$I$1355, Portfolio_History!$F151, Transactions_History!$H$6:$H$1355, "&lt;="&amp;YEAR(Portfolio_History!J$1))-
SUMIFS(Transactions_History!$G$6:$G$1355, Transactions_History!$C$6:$C$1355, "Redeem", Transactions_History!$I$6:$I$1355, Portfolio_History!$F151, Transactions_History!$H$6:$H$1355, "&lt;="&amp;YEAR(Portfolio_History!J$1))</f>
        <v>0</v>
      </c>
      <c r="K151" s="4">
        <f>SUMIFS(Transactions_History!$G$6:$G$1355, Transactions_History!$C$6:$C$1355, "Acquire", Transactions_History!$I$6:$I$1355, Portfolio_History!$F151, Transactions_History!$H$6:$H$1355, "&lt;="&amp;YEAR(Portfolio_History!K$1))-
SUMIFS(Transactions_History!$G$6:$G$1355, Transactions_History!$C$6:$C$1355, "Redeem", Transactions_History!$I$6:$I$1355, Portfolio_History!$F151, Transactions_History!$H$6:$H$1355, "&lt;="&amp;YEAR(Portfolio_History!K$1))</f>
        <v>3655628</v>
      </c>
      <c r="L151" s="4">
        <f>SUMIFS(Transactions_History!$G$6:$G$1355, Transactions_History!$C$6:$C$1355, "Acquire", Transactions_History!$I$6:$I$1355, Portfolio_History!$F151, Transactions_History!$H$6:$H$1355, "&lt;="&amp;YEAR(Portfolio_History!L$1))-
SUMIFS(Transactions_History!$G$6:$G$1355, Transactions_History!$C$6:$C$1355, "Redeem", Transactions_History!$I$6:$I$1355, Portfolio_History!$F151, Transactions_History!$H$6:$H$1355, "&lt;="&amp;YEAR(Portfolio_History!L$1))</f>
        <v>3655628</v>
      </c>
      <c r="M151" s="4">
        <f>SUMIFS(Transactions_History!$G$6:$G$1355, Transactions_History!$C$6:$C$1355, "Acquire", Transactions_History!$I$6:$I$1355, Portfolio_History!$F151, Transactions_History!$H$6:$H$1355, "&lt;="&amp;YEAR(Portfolio_History!M$1))-
SUMIFS(Transactions_History!$G$6:$G$1355, Transactions_History!$C$6:$C$1355, "Redeem", Transactions_History!$I$6:$I$1355, Portfolio_History!$F151, Transactions_History!$H$6:$H$1355, "&lt;="&amp;YEAR(Portfolio_History!M$1))</f>
        <v>3655628</v>
      </c>
      <c r="N151" s="4">
        <f>SUMIFS(Transactions_History!$G$6:$G$1355, Transactions_History!$C$6:$C$1355, "Acquire", Transactions_History!$I$6:$I$1355, Portfolio_History!$F151, Transactions_History!$H$6:$H$1355, "&lt;="&amp;YEAR(Portfolio_History!N$1))-
SUMIFS(Transactions_History!$G$6:$G$1355, Transactions_History!$C$6:$C$1355, "Redeem", Transactions_History!$I$6:$I$1355, Portfolio_History!$F151, Transactions_History!$H$6:$H$1355, "&lt;="&amp;YEAR(Portfolio_History!N$1))</f>
        <v>3655628</v>
      </c>
      <c r="O151" s="4">
        <f>SUMIFS(Transactions_History!$G$6:$G$1355, Transactions_History!$C$6:$C$1355, "Acquire", Transactions_History!$I$6:$I$1355, Portfolio_History!$F151, Transactions_History!$H$6:$H$1355, "&lt;="&amp;YEAR(Portfolio_History!O$1))-
SUMIFS(Transactions_History!$G$6:$G$1355, Transactions_History!$C$6:$C$1355, "Redeem", Transactions_History!$I$6:$I$1355, Portfolio_History!$F151, Transactions_History!$H$6:$H$1355, "&lt;="&amp;YEAR(Portfolio_History!O$1))</f>
        <v>0</v>
      </c>
      <c r="P151" s="4">
        <f>SUMIFS(Transactions_History!$G$6:$G$1355, Transactions_History!$C$6:$C$1355, "Acquire", Transactions_History!$I$6:$I$1355, Portfolio_History!$F151, Transactions_History!$H$6:$H$1355, "&lt;="&amp;YEAR(Portfolio_History!P$1))-
SUMIFS(Transactions_History!$G$6:$G$1355, Transactions_History!$C$6:$C$1355, "Redeem", Transactions_History!$I$6:$I$1355, Portfolio_History!$F151, Transactions_History!$H$6:$H$1355, "&lt;="&amp;YEAR(Portfolio_History!P$1))</f>
        <v>0</v>
      </c>
      <c r="Q151" s="4">
        <f>SUMIFS(Transactions_History!$G$6:$G$1355, Transactions_History!$C$6:$C$1355, "Acquire", Transactions_History!$I$6:$I$1355, Portfolio_History!$F151, Transactions_History!$H$6:$H$1355, "&lt;="&amp;YEAR(Portfolio_History!Q$1))-
SUMIFS(Transactions_History!$G$6:$G$1355, Transactions_History!$C$6:$C$1355, "Redeem", Transactions_History!$I$6:$I$1355, Portfolio_History!$F151, Transactions_History!$H$6:$H$1355, "&lt;="&amp;YEAR(Portfolio_History!Q$1))</f>
        <v>0</v>
      </c>
      <c r="R151" s="4">
        <f>SUMIFS(Transactions_History!$G$6:$G$1355, Transactions_History!$C$6:$C$1355, "Acquire", Transactions_History!$I$6:$I$1355, Portfolio_History!$F151, Transactions_History!$H$6:$H$1355, "&lt;="&amp;YEAR(Portfolio_History!R$1))-
SUMIFS(Transactions_History!$G$6:$G$1355, Transactions_History!$C$6:$C$1355, "Redeem", Transactions_History!$I$6:$I$1355, Portfolio_History!$F151, Transactions_History!$H$6:$H$1355, "&lt;="&amp;YEAR(Portfolio_History!R$1))</f>
        <v>0</v>
      </c>
      <c r="S151" s="4">
        <f>SUMIFS(Transactions_History!$G$6:$G$1355, Transactions_History!$C$6:$C$1355, "Acquire", Transactions_History!$I$6:$I$1355, Portfolio_History!$F151, Transactions_History!$H$6:$H$1355, "&lt;="&amp;YEAR(Portfolio_History!S$1))-
SUMIFS(Transactions_History!$G$6:$G$1355, Transactions_History!$C$6:$C$1355, "Redeem", Transactions_History!$I$6:$I$1355, Portfolio_History!$F151, Transactions_History!$H$6:$H$1355, "&lt;="&amp;YEAR(Portfolio_History!S$1))</f>
        <v>0</v>
      </c>
      <c r="T151" s="4">
        <f>SUMIFS(Transactions_History!$G$6:$G$1355, Transactions_History!$C$6:$C$1355, "Acquire", Transactions_History!$I$6:$I$1355, Portfolio_History!$F151, Transactions_History!$H$6:$H$1355, "&lt;="&amp;YEAR(Portfolio_History!T$1))-
SUMIFS(Transactions_History!$G$6:$G$1355, Transactions_History!$C$6:$C$1355, "Redeem", Transactions_History!$I$6:$I$1355, Portfolio_History!$F151, Transactions_History!$H$6:$H$1355, "&lt;="&amp;YEAR(Portfolio_History!T$1))</f>
        <v>0</v>
      </c>
      <c r="U151" s="4">
        <f>SUMIFS(Transactions_History!$G$6:$G$1355, Transactions_History!$C$6:$C$1355, "Acquire", Transactions_History!$I$6:$I$1355, Portfolio_History!$F151, Transactions_History!$H$6:$H$1355, "&lt;="&amp;YEAR(Portfolio_History!U$1))-
SUMIFS(Transactions_History!$G$6:$G$1355, Transactions_History!$C$6:$C$1355, "Redeem", Transactions_History!$I$6:$I$1355, Portfolio_History!$F151, Transactions_History!$H$6:$H$1355, "&lt;="&amp;YEAR(Portfolio_History!U$1))</f>
        <v>0</v>
      </c>
      <c r="V151" s="4">
        <f>SUMIFS(Transactions_History!$G$6:$G$1355, Transactions_History!$C$6:$C$1355, "Acquire", Transactions_History!$I$6:$I$1355, Portfolio_History!$F151, Transactions_History!$H$6:$H$1355, "&lt;="&amp;YEAR(Portfolio_History!V$1))-
SUMIFS(Transactions_History!$G$6:$G$1355, Transactions_History!$C$6:$C$1355, "Redeem", Transactions_History!$I$6:$I$1355, Portfolio_History!$F151, Transactions_History!$H$6:$H$1355, "&lt;="&amp;YEAR(Portfolio_History!V$1))</f>
        <v>0</v>
      </c>
      <c r="W151" s="4">
        <f>SUMIFS(Transactions_History!$G$6:$G$1355, Transactions_History!$C$6:$C$1355, "Acquire", Transactions_History!$I$6:$I$1355, Portfolio_History!$F151, Transactions_History!$H$6:$H$1355, "&lt;="&amp;YEAR(Portfolio_History!W$1))-
SUMIFS(Transactions_History!$G$6:$G$1355, Transactions_History!$C$6:$C$1355, "Redeem", Transactions_History!$I$6:$I$1355, Portfolio_History!$F151, Transactions_History!$H$6:$H$1355, "&lt;="&amp;YEAR(Portfolio_History!W$1))</f>
        <v>0</v>
      </c>
      <c r="X151" s="4">
        <f>SUMIFS(Transactions_History!$G$6:$G$1355, Transactions_History!$C$6:$C$1355, "Acquire", Transactions_History!$I$6:$I$1355, Portfolio_History!$F151, Transactions_History!$H$6:$H$1355, "&lt;="&amp;YEAR(Portfolio_History!X$1))-
SUMIFS(Transactions_History!$G$6:$G$1355, Transactions_History!$C$6:$C$1355, "Redeem", Transactions_History!$I$6:$I$1355, Portfolio_History!$F151, Transactions_History!$H$6:$H$1355, "&lt;="&amp;YEAR(Portfolio_History!X$1))</f>
        <v>0</v>
      </c>
      <c r="Y151" s="4">
        <f>SUMIFS(Transactions_History!$G$6:$G$1355, Transactions_History!$C$6:$C$1355, "Acquire", Transactions_History!$I$6:$I$1355, Portfolio_History!$F151, Transactions_History!$H$6:$H$1355, "&lt;="&amp;YEAR(Portfolio_History!Y$1))-
SUMIFS(Transactions_History!$G$6:$G$1355, Transactions_History!$C$6:$C$1355, "Redeem", Transactions_History!$I$6:$I$1355, Portfolio_History!$F151, Transactions_History!$H$6:$H$1355, "&lt;="&amp;YEAR(Portfolio_History!Y$1))</f>
        <v>0</v>
      </c>
    </row>
    <row r="152" spans="1:25" x14ac:dyDescent="0.35">
      <c r="A152" s="172" t="s">
        <v>39</v>
      </c>
      <c r="B152" s="172">
        <v>2.25</v>
      </c>
      <c r="C152" s="172">
        <v>2020</v>
      </c>
      <c r="D152" s="173">
        <v>41791</v>
      </c>
      <c r="E152" s="63">
        <v>2019</v>
      </c>
      <c r="F152" s="170" t="str">
        <f t="shared" si="3"/>
        <v>SI bonds_2.25_2020</v>
      </c>
      <c r="G152" s="4">
        <f>SUMIFS(Transactions_History!$G$6:$G$1355, Transactions_History!$C$6:$C$1355, "Acquire", Transactions_History!$I$6:$I$1355, Portfolio_History!$F152, Transactions_History!$H$6:$H$1355, "&lt;="&amp;YEAR(Portfolio_History!G$1))-
SUMIFS(Transactions_History!$G$6:$G$1355, Transactions_History!$C$6:$C$1355, "Redeem", Transactions_History!$I$6:$I$1355, Portfolio_History!$F152, Transactions_History!$H$6:$H$1355, "&lt;="&amp;YEAR(Portfolio_History!G$1))</f>
        <v>0</v>
      </c>
      <c r="H152" s="4">
        <f>SUMIFS(Transactions_History!$G$6:$G$1355, Transactions_History!$C$6:$C$1355, "Acquire", Transactions_History!$I$6:$I$1355, Portfolio_History!$F152, Transactions_History!$H$6:$H$1355, "&lt;="&amp;YEAR(Portfolio_History!H$1))-
SUMIFS(Transactions_History!$G$6:$G$1355, Transactions_History!$C$6:$C$1355, "Redeem", Transactions_History!$I$6:$I$1355, Portfolio_History!$F152, Transactions_History!$H$6:$H$1355, "&lt;="&amp;YEAR(Portfolio_History!H$1))</f>
        <v>0</v>
      </c>
      <c r="I152" s="4">
        <f>SUMIFS(Transactions_History!$G$6:$G$1355, Transactions_History!$C$6:$C$1355, "Acquire", Transactions_History!$I$6:$I$1355, Portfolio_History!$F152, Transactions_History!$H$6:$H$1355, "&lt;="&amp;YEAR(Portfolio_History!I$1))-
SUMIFS(Transactions_History!$G$6:$G$1355, Transactions_History!$C$6:$C$1355, "Redeem", Transactions_History!$I$6:$I$1355, Portfolio_History!$F152, Transactions_History!$H$6:$H$1355, "&lt;="&amp;YEAR(Portfolio_History!I$1))</f>
        <v>0</v>
      </c>
      <c r="J152" s="4">
        <f>SUMIFS(Transactions_History!$G$6:$G$1355, Transactions_History!$C$6:$C$1355, "Acquire", Transactions_History!$I$6:$I$1355, Portfolio_History!$F152, Transactions_History!$H$6:$H$1355, "&lt;="&amp;YEAR(Portfolio_History!J$1))-
SUMIFS(Transactions_History!$G$6:$G$1355, Transactions_History!$C$6:$C$1355, "Redeem", Transactions_History!$I$6:$I$1355, Portfolio_History!$F152, Transactions_History!$H$6:$H$1355, "&lt;="&amp;YEAR(Portfolio_History!J$1))</f>
        <v>0</v>
      </c>
      <c r="K152" s="4">
        <f>SUMIFS(Transactions_History!$G$6:$G$1355, Transactions_History!$C$6:$C$1355, "Acquire", Transactions_History!$I$6:$I$1355, Portfolio_History!$F152, Transactions_History!$H$6:$H$1355, "&lt;="&amp;YEAR(Portfolio_History!K$1))-
SUMIFS(Transactions_History!$G$6:$G$1355, Transactions_History!$C$6:$C$1355, "Redeem", Transactions_History!$I$6:$I$1355, Portfolio_History!$F152, Transactions_History!$H$6:$H$1355, "&lt;="&amp;YEAR(Portfolio_History!K$1))</f>
        <v>11892729</v>
      </c>
      <c r="L152" s="4">
        <f>SUMIFS(Transactions_History!$G$6:$G$1355, Transactions_History!$C$6:$C$1355, "Acquire", Transactions_History!$I$6:$I$1355, Portfolio_History!$F152, Transactions_History!$H$6:$H$1355, "&lt;="&amp;YEAR(Portfolio_History!L$1))-
SUMIFS(Transactions_History!$G$6:$G$1355, Transactions_History!$C$6:$C$1355, "Redeem", Transactions_History!$I$6:$I$1355, Portfolio_History!$F152, Transactions_History!$H$6:$H$1355, "&lt;="&amp;YEAR(Portfolio_History!L$1))</f>
        <v>11892729</v>
      </c>
      <c r="M152" s="4">
        <f>SUMIFS(Transactions_History!$G$6:$G$1355, Transactions_History!$C$6:$C$1355, "Acquire", Transactions_History!$I$6:$I$1355, Portfolio_History!$F152, Transactions_History!$H$6:$H$1355, "&lt;="&amp;YEAR(Portfolio_History!M$1))-
SUMIFS(Transactions_History!$G$6:$G$1355, Transactions_History!$C$6:$C$1355, "Redeem", Transactions_History!$I$6:$I$1355, Portfolio_History!$F152, Transactions_History!$H$6:$H$1355, "&lt;="&amp;YEAR(Portfolio_History!M$1))</f>
        <v>3986413</v>
      </c>
      <c r="N152" s="4">
        <f>SUMIFS(Transactions_History!$G$6:$G$1355, Transactions_History!$C$6:$C$1355, "Acquire", Transactions_History!$I$6:$I$1355, Portfolio_History!$F152, Transactions_History!$H$6:$H$1355, "&lt;="&amp;YEAR(Portfolio_History!N$1))-
SUMIFS(Transactions_History!$G$6:$G$1355, Transactions_History!$C$6:$C$1355, "Redeem", Transactions_History!$I$6:$I$1355, Portfolio_History!$F152, Transactions_History!$H$6:$H$1355, "&lt;="&amp;YEAR(Portfolio_History!N$1))</f>
        <v>3986413</v>
      </c>
      <c r="O152" s="4">
        <f>SUMIFS(Transactions_History!$G$6:$G$1355, Transactions_History!$C$6:$C$1355, "Acquire", Transactions_History!$I$6:$I$1355, Portfolio_History!$F152, Transactions_History!$H$6:$H$1355, "&lt;="&amp;YEAR(Portfolio_History!O$1))-
SUMIFS(Transactions_History!$G$6:$G$1355, Transactions_History!$C$6:$C$1355, "Redeem", Transactions_History!$I$6:$I$1355, Portfolio_History!$F152, Transactions_History!$H$6:$H$1355, "&lt;="&amp;YEAR(Portfolio_History!O$1))</f>
        <v>3986413</v>
      </c>
      <c r="P152" s="4">
        <f>SUMIFS(Transactions_History!$G$6:$G$1355, Transactions_History!$C$6:$C$1355, "Acquire", Transactions_History!$I$6:$I$1355, Portfolio_History!$F152, Transactions_History!$H$6:$H$1355, "&lt;="&amp;YEAR(Portfolio_History!P$1))-
SUMIFS(Transactions_History!$G$6:$G$1355, Transactions_History!$C$6:$C$1355, "Redeem", Transactions_History!$I$6:$I$1355, Portfolio_History!$F152, Transactions_History!$H$6:$H$1355, "&lt;="&amp;YEAR(Portfolio_History!P$1))</f>
        <v>0</v>
      </c>
      <c r="Q152" s="4">
        <f>SUMIFS(Transactions_History!$G$6:$G$1355, Transactions_History!$C$6:$C$1355, "Acquire", Transactions_History!$I$6:$I$1355, Portfolio_History!$F152, Transactions_History!$H$6:$H$1355, "&lt;="&amp;YEAR(Portfolio_History!Q$1))-
SUMIFS(Transactions_History!$G$6:$G$1355, Transactions_History!$C$6:$C$1355, "Redeem", Transactions_History!$I$6:$I$1355, Portfolio_History!$F152, Transactions_History!$H$6:$H$1355, "&lt;="&amp;YEAR(Portfolio_History!Q$1))</f>
        <v>0</v>
      </c>
      <c r="R152" s="4">
        <f>SUMIFS(Transactions_History!$G$6:$G$1355, Transactions_History!$C$6:$C$1355, "Acquire", Transactions_History!$I$6:$I$1355, Portfolio_History!$F152, Transactions_History!$H$6:$H$1355, "&lt;="&amp;YEAR(Portfolio_History!R$1))-
SUMIFS(Transactions_History!$G$6:$G$1355, Transactions_History!$C$6:$C$1355, "Redeem", Transactions_History!$I$6:$I$1355, Portfolio_History!$F152, Transactions_History!$H$6:$H$1355, "&lt;="&amp;YEAR(Portfolio_History!R$1))</f>
        <v>0</v>
      </c>
      <c r="S152" s="4">
        <f>SUMIFS(Transactions_History!$G$6:$G$1355, Transactions_History!$C$6:$C$1355, "Acquire", Transactions_History!$I$6:$I$1355, Portfolio_History!$F152, Transactions_History!$H$6:$H$1355, "&lt;="&amp;YEAR(Portfolio_History!S$1))-
SUMIFS(Transactions_History!$G$6:$G$1355, Transactions_History!$C$6:$C$1355, "Redeem", Transactions_History!$I$6:$I$1355, Portfolio_History!$F152, Transactions_History!$H$6:$H$1355, "&lt;="&amp;YEAR(Portfolio_History!S$1))</f>
        <v>0</v>
      </c>
      <c r="T152" s="4">
        <f>SUMIFS(Transactions_History!$G$6:$G$1355, Transactions_History!$C$6:$C$1355, "Acquire", Transactions_History!$I$6:$I$1355, Portfolio_History!$F152, Transactions_History!$H$6:$H$1355, "&lt;="&amp;YEAR(Portfolio_History!T$1))-
SUMIFS(Transactions_History!$G$6:$G$1355, Transactions_History!$C$6:$C$1355, "Redeem", Transactions_History!$I$6:$I$1355, Portfolio_History!$F152, Transactions_History!$H$6:$H$1355, "&lt;="&amp;YEAR(Portfolio_History!T$1))</f>
        <v>0</v>
      </c>
      <c r="U152" s="4">
        <f>SUMIFS(Transactions_History!$G$6:$G$1355, Transactions_History!$C$6:$C$1355, "Acquire", Transactions_History!$I$6:$I$1355, Portfolio_History!$F152, Transactions_History!$H$6:$H$1355, "&lt;="&amp;YEAR(Portfolio_History!U$1))-
SUMIFS(Transactions_History!$G$6:$G$1355, Transactions_History!$C$6:$C$1355, "Redeem", Transactions_History!$I$6:$I$1355, Portfolio_History!$F152, Transactions_History!$H$6:$H$1355, "&lt;="&amp;YEAR(Portfolio_History!U$1))</f>
        <v>0</v>
      </c>
      <c r="V152" s="4">
        <f>SUMIFS(Transactions_History!$G$6:$G$1355, Transactions_History!$C$6:$C$1355, "Acquire", Transactions_History!$I$6:$I$1355, Portfolio_History!$F152, Transactions_History!$H$6:$H$1355, "&lt;="&amp;YEAR(Portfolio_History!V$1))-
SUMIFS(Transactions_History!$G$6:$G$1355, Transactions_History!$C$6:$C$1355, "Redeem", Transactions_History!$I$6:$I$1355, Portfolio_History!$F152, Transactions_History!$H$6:$H$1355, "&lt;="&amp;YEAR(Portfolio_History!V$1))</f>
        <v>0</v>
      </c>
      <c r="W152" s="4">
        <f>SUMIFS(Transactions_History!$G$6:$G$1355, Transactions_History!$C$6:$C$1355, "Acquire", Transactions_History!$I$6:$I$1355, Portfolio_History!$F152, Transactions_History!$H$6:$H$1355, "&lt;="&amp;YEAR(Portfolio_History!W$1))-
SUMIFS(Transactions_History!$G$6:$G$1355, Transactions_History!$C$6:$C$1355, "Redeem", Transactions_History!$I$6:$I$1355, Portfolio_History!$F152, Transactions_History!$H$6:$H$1355, "&lt;="&amp;YEAR(Portfolio_History!W$1))</f>
        <v>0</v>
      </c>
      <c r="X152" s="4">
        <f>SUMIFS(Transactions_History!$G$6:$G$1355, Transactions_History!$C$6:$C$1355, "Acquire", Transactions_History!$I$6:$I$1355, Portfolio_History!$F152, Transactions_History!$H$6:$H$1355, "&lt;="&amp;YEAR(Portfolio_History!X$1))-
SUMIFS(Transactions_History!$G$6:$G$1355, Transactions_History!$C$6:$C$1355, "Redeem", Transactions_History!$I$6:$I$1355, Portfolio_History!$F152, Transactions_History!$H$6:$H$1355, "&lt;="&amp;YEAR(Portfolio_History!X$1))</f>
        <v>0</v>
      </c>
      <c r="Y152" s="4">
        <f>SUMIFS(Transactions_History!$G$6:$G$1355, Transactions_History!$C$6:$C$1355, "Acquire", Transactions_History!$I$6:$I$1355, Portfolio_History!$F152, Transactions_History!$H$6:$H$1355, "&lt;="&amp;YEAR(Portfolio_History!Y$1))-
SUMIFS(Transactions_History!$G$6:$G$1355, Transactions_History!$C$6:$C$1355, "Redeem", Transactions_History!$I$6:$I$1355, Portfolio_History!$F152, Transactions_History!$H$6:$H$1355, "&lt;="&amp;YEAR(Portfolio_History!Y$1))</f>
        <v>0</v>
      </c>
    </row>
    <row r="153" spans="1:25" x14ac:dyDescent="0.35">
      <c r="A153" s="172" t="s">
        <v>34</v>
      </c>
      <c r="B153" s="172">
        <v>2.125</v>
      </c>
      <c r="C153" s="172">
        <v>2020</v>
      </c>
      <c r="D153" s="173">
        <v>43647</v>
      </c>
      <c r="E153" s="63">
        <v>2019</v>
      </c>
      <c r="F153" s="170" t="str">
        <f t="shared" si="3"/>
        <v>SI certificates_2.125_2020</v>
      </c>
      <c r="G153" s="4">
        <f>SUMIFS(Transactions_History!$G$6:$G$1355, Transactions_History!$C$6:$C$1355, "Acquire", Transactions_History!$I$6:$I$1355, Portfolio_History!$F153, Transactions_History!$H$6:$H$1355, "&lt;="&amp;YEAR(Portfolio_History!G$1))-
SUMIFS(Transactions_History!$G$6:$G$1355, Transactions_History!$C$6:$C$1355, "Redeem", Transactions_History!$I$6:$I$1355, Portfolio_History!$F153, Transactions_History!$H$6:$H$1355, "&lt;="&amp;YEAR(Portfolio_History!G$1))</f>
        <v>0</v>
      </c>
      <c r="H153" s="4">
        <f>SUMIFS(Transactions_History!$G$6:$G$1355, Transactions_History!$C$6:$C$1355, "Acquire", Transactions_History!$I$6:$I$1355, Portfolio_History!$F153, Transactions_History!$H$6:$H$1355, "&lt;="&amp;YEAR(Portfolio_History!H$1))-
SUMIFS(Transactions_History!$G$6:$G$1355, Transactions_History!$C$6:$C$1355, "Redeem", Transactions_History!$I$6:$I$1355, Portfolio_History!$F153, Transactions_History!$H$6:$H$1355, "&lt;="&amp;YEAR(Portfolio_History!H$1))</f>
        <v>0</v>
      </c>
      <c r="I153" s="4">
        <f>SUMIFS(Transactions_History!$G$6:$G$1355, Transactions_History!$C$6:$C$1355, "Acquire", Transactions_History!$I$6:$I$1355, Portfolio_History!$F153, Transactions_History!$H$6:$H$1355, "&lt;="&amp;YEAR(Portfolio_History!I$1))-
SUMIFS(Transactions_History!$G$6:$G$1355, Transactions_History!$C$6:$C$1355, "Redeem", Transactions_History!$I$6:$I$1355, Portfolio_History!$F153, Transactions_History!$H$6:$H$1355, "&lt;="&amp;YEAR(Portfolio_History!I$1))</f>
        <v>0</v>
      </c>
      <c r="J153" s="4">
        <f>SUMIFS(Transactions_History!$G$6:$G$1355, Transactions_History!$C$6:$C$1355, "Acquire", Transactions_History!$I$6:$I$1355, Portfolio_History!$F153, Transactions_History!$H$6:$H$1355, "&lt;="&amp;YEAR(Portfolio_History!J$1))-
SUMIFS(Transactions_History!$G$6:$G$1355, Transactions_History!$C$6:$C$1355, "Redeem", Transactions_History!$I$6:$I$1355, Portfolio_History!$F153, Transactions_History!$H$6:$H$1355, "&lt;="&amp;YEAR(Portfolio_History!J$1))</f>
        <v>0</v>
      </c>
      <c r="K153" s="4">
        <f>SUMIFS(Transactions_History!$G$6:$G$1355, Transactions_History!$C$6:$C$1355, "Acquire", Transactions_History!$I$6:$I$1355, Portfolio_History!$F153, Transactions_History!$H$6:$H$1355, "&lt;="&amp;YEAR(Portfolio_History!K$1))-
SUMIFS(Transactions_History!$G$6:$G$1355, Transactions_History!$C$6:$C$1355, "Redeem", Transactions_History!$I$6:$I$1355, Portfolio_History!$F153, Transactions_History!$H$6:$H$1355, "&lt;="&amp;YEAR(Portfolio_History!K$1))</f>
        <v>0</v>
      </c>
      <c r="L153" s="4">
        <f>SUMIFS(Transactions_History!$G$6:$G$1355, Transactions_History!$C$6:$C$1355, "Acquire", Transactions_History!$I$6:$I$1355, Portfolio_History!$F153, Transactions_History!$H$6:$H$1355, "&lt;="&amp;YEAR(Portfolio_History!L$1))-
SUMIFS(Transactions_History!$G$6:$G$1355, Transactions_History!$C$6:$C$1355, "Redeem", Transactions_History!$I$6:$I$1355, Portfolio_History!$F153, Transactions_History!$H$6:$H$1355, "&lt;="&amp;YEAR(Portfolio_History!L$1))</f>
        <v>0</v>
      </c>
      <c r="M153" s="4">
        <f>SUMIFS(Transactions_History!$G$6:$G$1355, Transactions_History!$C$6:$C$1355, "Acquire", Transactions_History!$I$6:$I$1355, Portfolio_History!$F153, Transactions_History!$H$6:$H$1355, "&lt;="&amp;YEAR(Portfolio_History!M$1))-
SUMIFS(Transactions_History!$G$6:$G$1355, Transactions_History!$C$6:$C$1355, "Redeem", Transactions_History!$I$6:$I$1355, Portfolio_History!$F153, Transactions_History!$H$6:$H$1355, "&lt;="&amp;YEAR(Portfolio_History!M$1))</f>
        <v>0</v>
      </c>
      <c r="N153" s="4">
        <f>SUMIFS(Transactions_History!$G$6:$G$1355, Transactions_History!$C$6:$C$1355, "Acquire", Transactions_History!$I$6:$I$1355, Portfolio_History!$F153, Transactions_History!$H$6:$H$1355, "&lt;="&amp;YEAR(Portfolio_History!N$1))-
SUMIFS(Transactions_History!$G$6:$G$1355, Transactions_History!$C$6:$C$1355, "Redeem", Transactions_History!$I$6:$I$1355, Portfolio_History!$F153, Transactions_History!$H$6:$H$1355, "&lt;="&amp;YEAR(Portfolio_History!N$1))</f>
        <v>0</v>
      </c>
      <c r="O153" s="4">
        <f>SUMIFS(Transactions_History!$G$6:$G$1355, Transactions_History!$C$6:$C$1355, "Acquire", Transactions_History!$I$6:$I$1355, Portfolio_History!$F153, Transactions_History!$H$6:$H$1355, "&lt;="&amp;YEAR(Portfolio_History!O$1))-
SUMIFS(Transactions_History!$G$6:$G$1355, Transactions_History!$C$6:$C$1355, "Redeem", Transactions_History!$I$6:$I$1355, Portfolio_History!$F153, Transactions_History!$H$6:$H$1355, "&lt;="&amp;YEAR(Portfolio_History!O$1))</f>
        <v>0</v>
      </c>
      <c r="P153" s="4">
        <f>SUMIFS(Transactions_History!$G$6:$G$1355, Transactions_History!$C$6:$C$1355, "Acquire", Transactions_History!$I$6:$I$1355, Portfolio_History!$F153, Transactions_History!$H$6:$H$1355, "&lt;="&amp;YEAR(Portfolio_History!P$1))-
SUMIFS(Transactions_History!$G$6:$G$1355, Transactions_History!$C$6:$C$1355, "Redeem", Transactions_History!$I$6:$I$1355, Portfolio_History!$F153, Transactions_History!$H$6:$H$1355, "&lt;="&amp;YEAR(Portfolio_History!P$1))</f>
        <v>0</v>
      </c>
      <c r="Q153" s="4">
        <f>SUMIFS(Transactions_History!$G$6:$G$1355, Transactions_History!$C$6:$C$1355, "Acquire", Transactions_History!$I$6:$I$1355, Portfolio_History!$F153, Transactions_History!$H$6:$H$1355, "&lt;="&amp;YEAR(Portfolio_History!Q$1))-
SUMIFS(Transactions_History!$G$6:$G$1355, Transactions_History!$C$6:$C$1355, "Redeem", Transactions_History!$I$6:$I$1355, Portfolio_History!$F153, Transactions_History!$H$6:$H$1355, "&lt;="&amp;YEAR(Portfolio_History!Q$1))</f>
        <v>0</v>
      </c>
      <c r="R153" s="4">
        <f>SUMIFS(Transactions_History!$G$6:$G$1355, Transactions_History!$C$6:$C$1355, "Acquire", Transactions_History!$I$6:$I$1355, Portfolio_History!$F153, Transactions_History!$H$6:$H$1355, "&lt;="&amp;YEAR(Portfolio_History!R$1))-
SUMIFS(Transactions_History!$G$6:$G$1355, Transactions_History!$C$6:$C$1355, "Redeem", Transactions_History!$I$6:$I$1355, Portfolio_History!$F153, Transactions_History!$H$6:$H$1355, "&lt;="&amp;YEAR(Portfolio_History!R$1))</f>
        <v>0</v>
      </c>
      <c r="S153" s="4">
        <f>SUMIFS(Transactions_History!$G$6:$G$1355, Transactions_History!$C$6:$C$1355, "Acquire", Transactions_History!$I$6:$I$1355, Portfolio_History!$F153, Transactions_History!$H$6:$H$1355, "&lt;="&amp;YEAR(Portfolio_History!S$1))-
SUMIFS(Transactions_History!$G$6:$G$1355, Transactions_History!$C$6:$C$1355, "Redeem", Transactions_History!$I$6:$I$1355, Portfolio_History!$F153, Transactions_History!$H$6:$H$1355, "&lt;="&amp;YEAR(Portfolio_History!S$1))</f>
        <v>0</v>
      </c>
      <c r="T153" s="4">
        <f>SUMIFS(Transactions_History!$G$6:$G$1355, Transactions_History!$C$6:$C$1355, "Acquire", Transactions_History!$I$6:$I$1355, Portfolio_History!$F153, Transactions_History!$H$6:$H$1355, "&lt;="&amp;YEAR(Portfolio_History!T$1))-
SUMIFS(Transactions_History!$G$6:$G$1355, Transactions_History!$C$6:$C$1355, "Redeem", Transactions_History!$I$6:$I$1355, Portfolio_History!$F153, Transactions_History!$H$6:$H$1355, "&lt;="&amp;YEAR(Portfolio_History!T$1))</f>
        <v>0</v>
      </c>
      <c r="U153" s="4">
        <f>SUMIFS(Transactions_History!$G$6:$G$1355, Transactions_History!$C$6:$C$1355, "Acquire", Transactions_History!$I$6:$I$1355, Portfolio_History!$F153, Transactions_History!$H$6:$H$1355, "&lt;="&amp;YEAR(Portfolio_History!U$1))-
SUMIFS(Transactions_History!$G$6:$G$1355, Transactions_History!$C$6:$C$1355, "Redeem", Transactions_History!$I$6:$I$1355, Portfolio_History!$F153, Transactions_History!$H$6:$H$1355, "&lt;="&amp;YEAR(Portfolio_History!U$1))</f>
        <v>0</v>
      </c>
      <c r="V153" s="4">
        <f>SUMIFS(Transactions_History!$G$6:$G$1355, Transactions_History!$C$6:$C$1355, "Acquire", Transactions_History!$I$6:$I$1355, Portfolio_History!$F153, Transactions_History!$H$6:$H$1355, "&lt;="&amp;YEAR(Portfolio_History!V$1))-
SUMIFS(Transactions_History!$G$6:$G$1355, Transactions_History!$C$6:$C$1355, "Redeem", Transactions_History!$I$6:$I$1355, Portfolio_History!$F153, Transactions_History!$H$6:$H$1355, "&lt;="&amp;YEAR(Portfolio_History!V$1))</f>
        <v>0</v>
      </c>
      <c r="W153" s="4">
        <f>SUMIFS(Transactions_History!$G$6:$G$1355, Transactions_History!$C$6:$C$1355, "Acquire", Transactions_History!$I$6:$I$1355, Portfolio_History!$F153, Transactions_History!$H$6:$H$1355, "&lt;="&amp;YEAR(Portfolio_History!W$1))-
SUMIFS(Transactions_History!$G$6:$G$1355, Transactions_History!$C$6:$C$1355, "Redeem", Transactions_History!$I$6:$I$1355, Portfolio_History!$F153, Transactions_History!$H$6:$H$1355, "&lt;="&amp;YEAR(Portfolio_History!W$1))</f>
        <v>0</v>
      </c>
      <c r="X153" s="4">
        <f>SUMIFS(Transactions_History!$G$6:$G$1355, Transactions_History!$C$6:$C$1355, "Acquire", Transactions_History!$I$6:$I$1355, Portfolio_History!$F153, Transactions_History!$H$6:$H$1355, "&lt;="&amp;YEAR(Portfolio_History!X$1))-
SUMIFS(Transactions_History!$G$6:$G$1355, Transactions_History!$C$6:$C$1355, "Redeem", Transactions_History!$I$6:$I$1355, Portfolio_History!$F153, Transactions_History!$H$6:$H$1355, "&lt;="&amp;YEAR(Portfolio_History!X$1))</f>
        <v>0</v>
      </c>
      <c r="Y153" s="4">
        <f>SUMIFS(Transactions_History!$G$6:$G$1355, Transactions_History!$C$6:$C$1355, "Acquire", Transactions_History!$I$6:$I$1355, Portfolio_History!$F153, Transactions_History!$H$6:$H$1355, "&lt;="&amp;YEAR(Portfolio_History!Y$1))-
SUMIFS(Transactions_History!$G$6:$G$1355, Transactions_History!$C$6:$C$1355, "Redeem", Transactions_History!$I$6:$I$1355, Portfolio_History!$F153, Transactions_History!$H$6:$H$1355, "&lt;="&amp;YEAR(Portfolio_History!Y$1))</f>
        <v>0</v>
      </c>
    </row>
    <row r="154" spans="1:25" x14ac:dyDescent="0.35">
      <c r="A154" s="172" t="s">
        <v>39</v>
      </c>
      <c r="B154" s="172">
        <v>2.5</v>
      </c>
      <c r="C154" s="172">
        <v>2020</v>
      </c>
      <c r="D154" s="173">
        <v>40695</v>
      </c>
      <c r="E154" s="63">
        <v>2019</v>
      </c>
      <c r="F154" s="170" t="str">
        <f t="shared" si="3"/>
        <v>SI bonds_2.5_2020</v>
      </c>
      <c r="G154" s="4">
        <f>SUMIFS(Transactions_History!$G$6:$G$1355, Transactions_History!$C$6:$C$1355, "Acquire", Transactions_History!$I$6:$I$1355, Portfolio_History!$F154, Transactions_History!$H$6:$H$1355, "&lt;="&amp;YEAR(Portfolio_History!G$1))-
SUMIFS(Transactions_History!$G$6:$G$1355, Transactions_History!$C$6:$C$1355, "Redeem", Transactions_History!$I$6:$I$1355, Portfolio_History!$F154, Transactions_History!$H$6:$H$1355, "&lt;="&amp;YEAR(Portfolio_History!G$1))</f>
        <v>0</v>
      </c>
      <c r="H154" s="4">
        <f>SUMIFS(Transactions_History!$G$6:$G$1355, Transactions_History!$C$6:$C$1355, "Acquire", Transactions_History!$I$6:$I$1355, Portfolio_History!$F154, Transactions_History!$H$6:$H$1355, "&lt;="&amp;YEAR(Portfolio_History!H$1))-
SUMIFS(Transactions_History!$G$6:$G$1355, Transactions_History!$C$6:$C$1355, "Redeem", Transactions_History!$I$6:$I$1355, Portfolio_History!$F154, Transactions_History!$H$6:$H$1355, "&lt;="&amp;YEAR(Portfolio_History!H$1))</f>
        <v>0</v>
      </c>
      <c r="I154" s="4">
        <f>SUMIFS(Transactions_History!$G$6:$G$1355, Transactions_History!$C$6:$C$1355, "Acquire", Transactions_History!$I$6:$I$1355, Portfolio_History!$F154, Transactions_History!$H$6:$H$1355, "&lt;="&amp;YEAR(Portfolio_History!I$1))-
SUMIFS(Transactions_History!$G$6:$G$1355, Transactions_History!$C$6:$C$1355, "Redeem", Transactions_History!$I$6:$I$1355, Portfolio_History!$F154, Transactions_History!$H$6:$H$1355, "&lt;="&amp;YEAR(Portfolio_History!I$1))</f>
        <v>0</v>
      </c>
      <c r="J154" s="4">
        <f>SUMIFS(Transactions_History!$G$6:$G$1355, Transactions_History!$C$6:$C$1355, "Acquire", Transactions_History!$I$6:$I$1355, Portfolio_History!$F154, Transactions_History!$H$6:$H$1355, "&lt;="&amp;YEAR(Portfolio_History!J$1))-
SUMIFS(Transactions_History!$G$6:$G$1355, Transactions_History!$C$6:$C$1355, "Redeem", Transactions_History!$I$6:$I$1355, Portfolio_History!$F154, Transactions_History!$H$6:$H$1355, "&lt;="&amp;YEAR(Portfolio_History!J$1))</f>
        <v>0</v>
      </c>
      <c r="K154" s="4">
        <f>SUMIFS(Transactions_History!$G$6:$G$1355, Transactions_History!$C$6:$C$1355, "Acquire", Transactions_History!$I$6:$I$1355, Portfolio_History!$F154, Transactions_History!$H$6:$H$1355, "&lt;="&amp;YEAR(Portfolio_History!K$1))-
SUMIFS(Transactions_History!$G$6:$G$1355, Transactions_History!$C$6:$C$1355, "Redeem", Transactions_History!$I$6:$I$1355, Portfolio_History!$F154, Transactions_History!$H$6:$H$1355, "&lt;="&amp;YEAR(Portfolio_History!K$1))</f>
        <v>5971787</v>
      </c>
      <c r="L154" s="4">
        <f>SUMIFS(Transactions_History!$G$6:$G$1355, Transactions_History!$C$6:$C$1355, "Acquire", Transactions_History!$I$6:$I$1355, Portfolio_History!$F154, Transactions_History!$H$6:$H$1355, "&lt;="&amp;YEAR(Portfolio_History!L$1))-
SUMIFS(Transactions_History!$G$6:$G$1355, Transactions_History!$C$6:$C$1355, "Redeem", Transactions_History!$I$6:$I$1355, Portfolio_History!$F154, Transactions_History!$H$6:$H$1355, "&lt;="&amp;YEAR(Portfolio_History!L$1))</f>
        <v>5971787</v>
      </c>
      <c r="M154" s="4">
        <f>SUMIFS(Transactions_History!$G$6:$G$1355, Transactions_History!$C$6:$C$1355, "Acquire", Transactions_History!$I$6:$I$1355, Portfolio_History!$F154, Transactions_History!$H$6:$H$1355, "&lt;="&amp;YEAR(Portfolio_History!M$1))-
SUMIFS(Transactions_History!$G$6:$G$1355, Transactions_History!$C$6:$C$1355, "Redeem", Transactions_History!$I$6:$I$1355, Portfolio_History!$F154, Transactions_History!$H$6:$H$1355, "&lt;="&amp;YEAR(Portfolio_History!M$1))</f>
        <v>5971787</v>
      </c>
      <c r="N154" s="4">
        <f>SUMIFS(Transactions_History!$G$6:$G$1355, Transactions_History!$C$6:$C$1355, "Acquire", Transactions_History!$I$6:$I$1355, Portfolio_History!$F154, Transactions_History!$H$6:$H$1355, "&lt;="&amp;YEAR(Portfolio_History!N$1))-
SUMIFS(Transactions_History!$G$6:$G$1355, Transactions_History!$C$6:$C$1355, "Redeem", Transactions_History!$I$6:$I$1355, Portfolio_History!$F154, Transactions_History!$H$6:$H$1355, "&lt;="&amp;YEAR(Portfolio_History!N$1))</f>
        <v>5971787</v>
      </c>
      <c r="O154" s="4">
        <f>SUMIFS(Transactions_History!$G$6:$G$1355, Transactions_History!$C$6:$C$1355, "Acquire", Transactions_History!$I$6:$I$1355, Portfolio_History!$F154, Transactions_History!$H$6:$H$1355, "&lt;="&amp;YEAR(Portfolio_History!O$1))-
SUMIFS(Transactions_History!$G$6:$G$1355, Transactions_History!$C$6:$C$1355, "Redeem", Transactions_History!$I$6:$I$1355, Portfolio_History!$F154, Transactions_History!$H$6:$H$1355, "&lt;="&amp;YEAR(Portfolio_History!O$1))</f>
        <v>5971787</v>
      </c>
      <c r="P154" s="4">
        <f>SUMIFS(Transactions_History!$G$6:$G$1355, Transactions_History!$C$6:$C$1355, "Acquire", Transactions_History!$I$6:$I$1355, Portfolio_History!$F154, Transactions_History!$H$6:$H$1355, "&lt;="&amp;YEAR(Portfolio_History!P$1))-
SUMIFS(Transactions_History!$G$6:$G$1355, Transactions_History!$C$6:$C$1355, "Redeem", Transactions_History!$I$6:$I$1355, Portfolio_History!$F154, Transactions_History!$H$6:$H$1355, "&lt;="&amp;YEAR(Portfolio_History!P$1))</f>
        <v>5971787</v>
      </c>
      <c r="Q154" s="4">
        <f>SUMIFS(Transactions_History!$G$6:$G$1355, Transactions_History!$C$6:$C$1355, "Acquire", Transactions_History!$I$6:$I$1355, Portfolio_History!$F154, Transactions_History!$H$6:$H$1355, "&lt;="&amp;YEAR(Portfolio_History!Q$1))-
SUMIFS(Transactions_History!$G$6:$G$1355, Transactions_History!$C$6:$C$1355, "Redeem", Transactions_History!$I$6:$I$1355, Portfolio_History!$F154, Transactions_History!$H$6:$H$1355, "&lt;="&amp;YEAR(Portfolio_History!Q$1))</f>
        <v>5971787</v>
      </c>
      <c r="R154" s="4">
        <f>SUMIFS(Transactions_History!$G$6:$G$1355, Transactions_History!$C$6:$C$1355, "Acquire", Transactions_History!$I$6:$I$1355, Portfolio_History!$F154, Transactions_History!$H$6:$H$1355, "&lt;="&amp;YEAR(Portfolio_History!R$1))-
SUMIFS(Transactions_History!$G$6:$G$1355, Transactions_History!$C$6:$C$1355, "Redeem", Transactions_History!$I$6:$I$1355, Portfolio_History!$F154, Transactions_History!$H$6:$H$1355, "&lt;="&amp;YEAR(Portfolio_History!R$1))</f>
        <v>5971787</v>
      </c>
      <c r="S154" s="4">
        <f>SUMIFS(Transactions_History!$G$6:$G$1355, Transactions_History!$C$6:$C$1355, "Acquire", Transactions_History!$I$6:$I$1355, Portfolio_History!$F154, Transactions_History!$H$6:$H$1355, "&lt;="&amp;YEAR(Portfolio_History!S$1))-
SUMIFS(Transactions_History!$G$6:$G$1355, Transactions_History!$C$6:$C$1355, "Redeem", Transactions_History!$I$6:$I$1355, Portfolio_History!$F154, Transactions_History!$H$6:$H$1355, "&lt;="&amp;YEAR(Portfolio_History!S$1))</f>
        <v>0</v>
      </c>
      <c r="T154" s="4">
        <f>SUMIFS(Transactions_History!$G$6:$G$1355, Transactions_History!$C$6:$C$1355, "Acquire", Transactions_History!$I$6:$I$1355, Portfolio_History!$F154, Transactions_History!$H$6:$H$1355, "&lt;="&amp;YEAR(Portfolio_History!T$1))-
SUMIFS(Transactions_History!$G$6:$G$1355, Transactions_History!$C$6:$C$1355, "Redeem", Transactions_History!$I$6:$I$1355, Portfolio_History!$F154, Transactions_History!$H$6:$H$1355, "&lt;="&amp;YEAR(Portfolio_History!T$1))</f>
        <v>0</v>
      </c>
      <c r="U154" s="4">
        <f>SUMIFS(Transactions_History!$G$6:$G$1355, Transactions_History!$C$6:$C$1355, "Acquire", Transactions_History!$I$6:$I$1355, Portfolio_History!$F154, Transactions_History!$H$6:$H$1355, "&lt;="&amp;YEAR(Portfolio_History!U$1))-
SUMIFS(Transactions_History!$G$6:$G$1355, Transactions_History!$C$6:$C$1355, "Redeem", Transactions_History!$I$6:$I$1355, Portfolio_History!$F154, Transactions_History!$H$6:$H$1355, "&lt;="&amp;YEAR(Portfolio_History!U$1))</f>
        <v>0</v>
      </c>
      <c r="V154" s="4">
        <f>SUMIFS(Transactions_History!$G$6:$G$1355, Transactions_History!$C$6:$C$1355, "Acquire", Transactions_History!$I$6:$I$1355, Portfolio_History!$F154, Transactions_History!$H$6:$H$1355, "&lt;="&amp;YEAR(Portfolio_History!V$1))-
SUMIFS(Transactions_History!$G$6:$G$1355, Transactions_History!$C$6:$C$1355, "Redeem", Transactions_History!$I$6:$I$1355, Portfolio_History!$F154, Transactions_History!$H$6:$H$1355, "&lt;="&amp;YEAR(Portfolio_History!V$1))</f>
        <v>0</v>
      </c>
      <c r="W154" s="4">
        <f>SUMIFS(Transactions_History!$G$6:$G$1355, Transactions_History!$C$6:$C$1355, "Acquire", Transactions_History!$I$6:$I$1355, Portfolio_History!$F154, Transactions_History!$H$6:$H$1355, "&lt;="&amp;YEAR(Portfolio_History!W$1))-
SUMIFS(Transactions_History!$G$6:$G$1355, Transactions_History!$C$6:$C$1355, "Redeem", Transactions_History!$I$6:$I$1355, Portfolio_History!$F154, Transactions_History!$H$6:$H$1355, "&lt;="&amp;YEAR(Portfolio_History!W$1))</f>
        <v>0</v>
      </c>
      <c r="X154" s="4">
        <f>SUMIFS(Transactions_History!$G$6:$G$1355, Transactions_History!$C$6:$C$1355, "Acquire", Transactions_History!$I$6:$I$1355, Portfolio_History!$F154, Transactions_History!$H$6:$H$1355, "&lt;="&amp;YEAR(Portfolio_History!X$1))-
SUMIFS(Transactions_History!$G$6:$G$1355, Transactions_History!$C$6:$C$1355, "Redeem", Transactions_History!$I$6:$I$1355, Portfolio_History!$F154, Transactions_History!$H$6:$H$1355, "&lt;="&amp;YEAR(Portfolio_History!X$1))</f>
        <v>0</v>
      </c>
      <c r="Y154" s="4">
        <f>SUMIFS(Transactions_History!$G$6:$G$1355, Transactions_History!$C$6:$C$1355, "Acquire", Transactions_History!$I$6:$I$1355, Portfolio_History!$F154, Transactions_History!$H$6:$H$1355, "&lt;="&amp;YEAR(Portfolio_History!Y$1))-
SUMIFS(Transactions_History!$G$6:$G$1355, Transactions_History!$C$6:$C$1355, "Redeem", Transactions_History!$I$6:$I$1355, Portfolio_History!$F154, Transactions_History!$H$6:$H$1355, "&lt;="&amp;YEAR(Portfolio_History!Y$1))</f>
        <v>0</v>
      </c>
    </row>
    <row r="155" spans="1:25" x14ac:dyDescent="0.35">
      <c r="A155" s="172" t="s">
        <v>34</v>
      </c>
      <c r="B155" s="172">
        <v>2.125</v>
      </c>
      <c r="C155" s="172">
        <v>2020</v>
      </c>
      <c r="D155" s="173">
        <v>43678</v>
      </c>
      <c r="E155" s="63">
        <v>2019</v>
      </c>
      <c r="F155" s="170" t="str">
        <f t="shared" si="3"/>
        <v>SI certificates_2.125_2020</v>
      </c>
      <c r="G155" s="4">
        <f>SUMIFS(Transactions_History!$G$6:$G$1355, Transactions_History!$C$6:$C$1355, "Acquire", Transactions_History!$I$6:$I$1355, Portfolio_History!$F155, Transactions_History!$H$6:$H$1355, "&lt;="&amp;YEAR(Portfolio_History!G$1))-
SUMIFS(Transactions_History!$G$6:$G$1355, Transactions_History!$C$6:$C$1355, "Redeem", Transactions_History!$I$6:$I$1355, Portfolio_History!$F155, Transactions_History!$H$6:$H$1355, "&lt;="&amp;YEAR(Portfolio_History!G$1))</f>
        <v>0</v>
      </c>
      <c r="H155" s="4">
        <f>SUMIFS(Transactions_History!$G$6:$G$1355, Transactions_History!$C$6:$C$1355, "Acquire", Transactions_History!$I$6:$I$1355, Portfolio_History!$F155, Transactions_History!$H$6:$H$1355, "&lt;="&amp;YEAR(Portfolio_History!H$1))-
SUMIFS(Transactions_History!$G$6:$G$1355, Transactions_History!$C$6:$C$1355, "Redeem", Transactions_History!$I$6:$I$1355, Portfolio_History!$F155, Transactions_History!$H$6:$H$1355, "&lt;="&amp;YEAR(Portfolio_History!H$1))</f>
        <v>0</v>
      </c>
      <c r="I155" s="4">
        <f>SUMIFS(Transactions_History!$G$6:$G$1355, Transactions_History!$C$6:$C$1355, "Acquire", Transactions_History!$I$6:$I$1355, Portfolio_History!$F155, Transactions_History!$H$6:$H$1355, "&lt;="&amp;YEAR(Portfolio_History!I$1))-
SUMIFS(Transactions_History!$G$6:$G$1355, Transactions_History!$C$6:$C$1355, "Redeem", Transactions_History!$I$6:$I$1355, Portfolio_History!$F155, Transactions_History!$H$6:$H$1355, "&lt;="&amp;YEAR(Portfolio_History!I$1))</f>
        <v>0</v>
      </c>
      <c r="J155" s="4">
        <f>SUMIFS(Transactions_History!$G$6:$G$1355, Transactions_History!$C$6:$C$1355, "Acquire", Transactions_History!$I$6:$I$1355, Portfolio_History!$F155, Transactions_History!$H$6:$H$1355, "&lt;="&amp;YEAR(Portfolio_History!J$1))-
SUMIFS(Transactions_History!$G$6:$G$1355, Transactions_History!$C$6:$C$1355, "Redeem", Transactions_History!$I$6:$I$1355, Portfolio_History!$F155, Transactions_History!$H$6:$H$1355, "&lt;="&amp;YEAR(Portfolio_History!J$1))</f>
        <v>0</v>
      </c>
      <c r="K155" s="4">
        <f>SUMIFS(Transactions_History!$G$6:$G$1355, Transactions_History!$C$6:$C$1355, "Acquire", Transactions_History!$I$6:$I$1355, Portfolio_History!$F155, Transactions_History!$H$6:$H$1355, "&lt;="&amp;YEAR(Portfolio_History!K$1))-
SUMIFS(Transactions_History!$G$6:$G$1355, Transactions_History!$C$6:$C$1355, "Redeem", Transactions_History!$I$6:$I$1355, Portfolio_History!$F155, Transactions_History!$H$6:$H$1355, "&lt;="&amp;YEAR(Portfolio_History!K$1))</f>
        <v>0</v>
      </c>
      <c r="L155" s="4">
        <f>SUMIFS(Transactions_History!$G$6:$G$1355, Transactions_History!$C$6:$C$1355, "Acquire", Transactions_History!$I$6:$I$1355, Portfolio_History!$F155, Transactions_History!$H$6:$H$1355, "&lt;="&amp;YEAR(Portfolio_History!L$1))-
SUMIFS(Transactions_History!$G$6:$G$1355, Transactions_History!$C$6:$C$1355, "Redeem", Transactions_History!$I$6:$I$1355, Portfolio_History!$F155, Transactions_History!$H$6:$H$1355, "&lt;="&amp;YEAR(Portfolio_History!L$1))</f>
        <v>0</v>
      </c>
      <c r="M155" s="4">
        <f>SUMIFS(Transactions_History!$G$6:$G$1355, Transactions_History!$C$6:$C$1355, "Acquire", Transactions_History!$I$6:$I$1355, Portfolio_History!$F155, Transactions_History!$H$6:$H$1355, "&lt;="&amp;YEAR(Portfolio_History!M$1))-
SUMIFS(Transactions_History!$G$6:$G$1355, Transactions_History!$C$6:$C$1355, "Redeem", Transactions_History!$I$6:$I$1355, Portfolio_History!$F155, Transactions_History!$H$6:$H$1355, "&lt;="&amp;YEAR(Portfolio_History!M$1))</f>
        <v>0</v>
      </c>
      <c r="N155" s="4">
        <f>SUMIFS(Transactions_History!$G$6:$G$1355, Transactions_History!$C$6:$C$1355, "Acquire", Transactions_History!$I$6:$I$1355, Portfolio_History!$F155, Transactions_History!$H$6:$H$1355, "&lt;="&amp;YEAR(Portfolio_History!N$1))-
SUMIFS(Transactions_History!$G$6:$G$1355, Transactions_History!$C$6:$C$1355, "Redeem", Transactions_History!$I$6:$I$1355, Portfolio_History!$F155, Transactions_History!$H$6:$H$1355, "&lt;="&amp;YEAR(Portfolio_History!N$1))</f>
        <v>0</v>
      </c>
      <c r="O155" s="4">
        <f>SUMIFS(Transactions_History!$G$6:$G$1355, Transactions_History!$C$6:$C$1355, "Acquire", Transactions_History!$I$6:$I$1355, Portfolio_History!$F155, Transactions_History!$H$6:$H$1355, "&lt;="&amp;YEAR(Portfolio_History!O$1))-
SUMIFS(Transactions_History!$G$6:$G$1355, Transactions_History!$C$6:$C$1355, "Redeem", Transactions_History!$I$6:$I$1355, Portfolio_History!$F155, Transactions_History!$H$6:$H$1355, "&lt;="&amp;YEAR(Portfolio_History!O$1))</f>
        <v>0</v>
      </c>
      <c r="P155" s="4">
        <f>SUMIFS(Transactions_History!$G$6:$G$1355, Transactions_History!$C$6:$C$1355, "Acquire", Transactions_History!$I$6:$I$1355, Portfolio_History!$F155, Transactions_History!$H$6:$H$1355, "&lt;="&amp;YEAR(Portfolio_History!P$1))-
SUMIFS(Transactions_History!$G$6:$G$1355, Transactions_History!$C$6:$C$1355, "Redeem", Transactions_History!$I$6:$I$1355, Portfolio_History!$F155, Transactions_History!$H$6:$H$1355, "&lt;="&amp;YEAR(Portfolio_History!P$1))</f>
        <v>0</v>
      </c>
      <c r="Q155" s="4">
        <f>SUMIFS(Transactions_History!$G$6:$G$1355, Transactions_History!$C$6:$C$1355, "Acquire", Transactions_History!$I$6:$I$1355, Portfolio_History!$F155, Transactions_History!$H$6:$H$1355, "&lt;="&amp;YEAR(Portfolio_History!Q$1))-
SUMIFS(Transactions_History!$G$6:$G$1355, Transactions_History!$C$6:$C$1355, "Redeem", Transactions_History!$I$6:$I$1355, Portfolio_History!$F155, Transactions_History!$H$6:$H$1355, "&lt;="&amp;YEAR(Portfolio_History!Q$1))</f>
        <v>0</v>
      </c>
      <c r="R155" s="4">
        <f>SUMIFS(Transactions_History!$G$6:$G$1355, Transactions_History!$C$6:$C$1355, "Acquire", Transactions_History!$I$6:$I$1355, Portfolio_History!$F155, Transactions_History!$H$6:$H$1355, "&lt;="&amp;YEAR(Portfolio_History!R$1))-
SUMIFS(Transactions_History!$G$6:$G$1355, Transactions_History!$C$6:$C$1355, "Redeem", Transactions_History!$I$6:$I$1355, Portfolio_History!$F155, Transactions_History!$H$6:$H$1355, "&lt;="&amp;YEAR(Portfolio_History!R$1))</f>
        <v>0</v>
      </c>
      <c r="S155" s="4">
        <f>SUMIFS(Transactions_History!$G$6:$G$1355, Transactions_History!$C$6:$C$1355, "Acquire", Transactions_History!$I$6:$I$1355, Portfolio_History!$F155, Transactions_History!$H$6:$H$1355, "&lt;="&amp;YEAR(Portfolio_History!S$1))-
SUMIFS(Transactions_History!$G$6:$G$1355, Transactions_History!$C$6:$C$1355, "Redeem", Transactions_History!$I$6:$I$1355, Portfolio_History!$F155, Transactions_History!$H$6:$H$1355, "&lt;="&amp;YEAR(Portfolio_History!S$1))</f>
        <v>0</v>
      </c>
      <c r="T155" s="4">
        <f>SUMIFS(Transactions_History!$G$6:$G$1355, Transactions_History!$C$6:$C$1355, "Acquire", Transactions_History!$I$6:$I$1355, Portfolio_History!$F155, Transactions_History!$H$6:$H$1355, "&lt;="&amp;YEAR(Portfolio_History!T$1))-
SUMIFS(Transactions_History!$G$6:$G$1355, Transactions_History!$C$6:$C$1355, "Redeem", Transactions_History!$I$6:$I$1355, Portfolio_History!$F155, Transactions_History!$H$6:$H$1355, "&lt;="&amp;YEAR(Portfolio_History!T$1))</f>
        <v>0</v>
      </c>
      <c r="U155" s="4">
        <f>SUMIFS(Transactions_History!$G$6:$G$1355, Transactions_History!$C$6:$C$1355, "Acquire", Transactions_History!$I$6:$I$1355, Portfolio_History!$F155, Transactions_History!$H$6:$H$1355, "&lt;="&amp;YEAR(Portfolio_History!U$1))-
SUMIFS(Transactions_History!$G$6:$G$1355, Transactions_History!$C$6:$C$1355, "Redeem", Transactions_History!$I$6:$I$1355, Portfolio_History!$F155, Transactions_History!$H$6:$H$1355, "&lt;="&amp;YEAR(Portfolio_History!U$1))</f>
        <v>0</v>
      </c>
      <c r="V155" s="4">
        <f>SUMIFS(Transactions_History!$G$6:$G$1355, Transactions_History!$C$6:$C$1355, "Acquire", Transactions_History!$I$6:$I$1355, Portfolio_History!$F155, Transactions_History!$H$6:$H$1355, "&lt;="&amp;YEAR(Portfolio_History!V$1))-
SUMIFS(Transactions_History!$G$6:$G$1355, Transactions_History!$C$6:$C$1355, "Redeem", Transactions_History!$I$6:$I$1355, Portfolio_History!$F155, Transactions_History!$H$6:$H$1355, "&lt;="&amp;YEAR(Portfolio_History!V$1))</f>
        <v>0</v>
      </c>
      <c r="W155" s="4">
        <f>SUMIFS(Transactions_History!$G$6:$G$1355, Transactions_History!$C$6:$C$1355, "Acquire", Transactions_History!$I$6:$I$1355, Portfolio_History!$F155, Transactions_History!$H$6:$H$1355, "&lt;="&amp;YEAR(Portfolio_History!W$1))-
SUMIFS(Transactions_History!$G$6:$G$1355, Transactions_History!$C$6:$C$1355, "Redeem", Transactions_History!$I$6:$I$1355, Portfolio_History!$F155, Transactions_History!$H$6:$H$1355, "&lt;="&amp;YEAR(Portfolio_History!W$1))</f>
        <v>0</v>
      </c>
      <c r="X155" s="4">
        <f>SUMIFS(Transactions_History!$G$6:$G$1355, Transactions_History!$C$6:$C$1355, "Acquire", Transactions_History!$I$6:$I$1355, Portfolio_History!$F155, Transactions_History!$H$6:$H$1355, "&lt;="&amp;YEAR(Portfolio_History!X$1))-
SUMIFS(Transactions_History!$G$6:$G$1355, Transactions_History!$C$6:$C$1355, "Redeem", Transactions_History!$I$6:$I$1355, Portfolio_History!$F155, Transactions_History!$H$6:$H$1355, "&lt;="&amp;YEAR(Portfolio_History!X$1))</f>
        <v>0</v>
      </c>
      <c r="Y155" s="4">
        <f>SUMIFS(Transactions_History!$G$6:$G$1355, Transactions_History!$C$6:$C$1355, "Acquire", Transactions_History!$I$6:$I$1355, Portfolio_History!$F155, Transactions_History!$H$6:$H$1355, "&lt;="&amp;YEAR(Portfolio_History!Y$1))-
SUMIFS(Transactions_History!$G$6:$G$1355, Transactions_History!$C$6:$C$1355, "Redeem", Transactions_History!$I$6:$I$1355, Portfolio_History!$F155, Transactions_History!$H$6:$H$1355, "&lt;="&amp;YEAR(Portfolio_History!Y$1))</f>
        <v>0</v>
      </c>
    </row>
    <row r="156" spans="1:25" x14ac:dyDescent="0.35">
      <c r="A156" s="172" t="s">
        <v>39</v>
      </c>
      <c r="B156" s="172">
        <v>1.875</v>
      </c>
      <c r="C156" s="172">
        <v>2021</v>
      </c>
      <c r="D156" s="173">
        <v>42522</v>
      </c>
      <c r="E156" s="63">
        <v>2019</v>
      </c>
      <c r="F156" s="170" t="str">
        <f t="shared" si="3"/>
        <v>SI bonds_1.875_2021</v>
      </c>
      <c r="G156" s="4">
        <f>SUMIFS(Transactions_History!$G$6:$G$1355, Transactions_History!$C$6:$C$1355, "Acquire", Transactions_History!$I$6:$I$1355, Portfolio_History!$F156, Transactions_History!$H$6:$H$1355, "&lt;="&amp;YEAR(Portfolio_History!G$1))-
SUMIFS(Transactions_History!$G$6:$G$1355, Transactions_History!$C$6:$C$1355, "Redeem", Transactions_History!$I$6:$I$1355, Portfolio_History!$F156, Transactions_History!$H$6:$H$1355, "&lt;="&amp;YEAR(Portfolio_History!G$1))</f>
        <v>0</v>
      </c>
      <c r="H156" s="4">
        <f>SUMIFS(Transactions_History!$G$6:$G$1355, Transactions_History!$C$6:$C$1355, "Acquire", Transactions_History!$I$6:$I$1355, Portfolio_History!$F156, Transactions_History!$H$6:$H$1355, "&lt;="&amp;YEAR(Portfolio_History!H$1))-
SUMIFS(Transactions_History!$G$6:$G$1355, Transactions_History!$C$6:$C$1355, "Redeem", Transactions_History!$I$6:$I$1355, Portfolio_History!$F156, Transactions_History!$H$6:$H$1355, "&lt;="&amp;YEAR(Portfolio_History!H$1))</f>
        <v>0</v>
      </c>
      <c r="I156" s="4">
        <f>SUMIFS(Transactions_History!$G$6:$G$1355, Transactions_History!$C$6:$C$1355, "Acquire", Transactions_History!$I$6:$I$1355, Portfolio_History!$F156, Transactions_History!$H$6:$H$1355, "&lt;="&amp;YEAR(Portfolio_History!I$1))-
SUMIFS(Transactions_History!$G$6:$G$1355, Transactions_History!$C$6:$C$1355, "Redeem", Transactions_History!$I$6:$I$1355, Portfolio_History!$F156, Transactions_History!$H$6:$H$1355, "&lt;="&amp;YEAR(Portfolio_History!I$1))</f>
        <v>0</v>
      </c>
      <c r="J156" s="4">
        <f>SUMIFS(Transactions_History!$G$6:$G$1355, Transactions_History!$C$6:$C$1355, "Acquire", Transactions_History!$I$6:$I$1355, Portfolio_History!$F156, Transactions_History!$H$6:$H$1355, "&lt;="&amp;YEAR(Portfolio_History!J$1))-
SUMIFS(Transactions_History!$G$6:$G$1355, Transactions_History!$C$6:$C$1355, "Redeem", Transactions_History!$I$6:$I$1355, Portfolio_History!$F156, Transactions_History!$H$6:$H$1355, "&lt;="&amp;YEAR(Portfolio_History!J$1))</f>
        <v>2320956</v>
      </c>
      <c r="K156" s="4">
        <f>SUMIFS(Transactions_History!$G$6:$G$1355, Transactions_History!$C$6:$C$1355, "Acquire", Transactions_History!$I$6:$I$1355, Portfolio_History!$F156, Transactions_History!$H$6:$H$1355, "&lt;="&amp;YEAR(Portfolio_History!K$1))-
SUMIFS(Transactions_History!$G$6:$G$1355, Transactions_History!$C$6:$C$1355, "Redeem", Transactions_History!$I$6:$I$1355, Portfolio_History!$F156, Transactions_History!$H$6:$H$1355, "&lt;="&amp;YEAR(Portfolio_History!K$1))</f>
        <v>5332346</v>
      </c>
      <c r="L156" s="4">
        <f>SUMIFS(Transactions_History!$G$6:$G$1355, Transactions_History!$C$6:$C$1355, "Acquire", Transactions_History!$I$6:$I$1355, Portfolio_History!$F156, Transactions_History!$H$6:$H$1355, "&lt;="&amp;YEAR(Portfolio_History!L$1))-
SUMIFS(Transactions_History!$G$6:$G$1355, Transactions_History!$C$6:$C$1355, "Redeem", Transactions_History!$I$6:$I$1355, Portfolio_History!$F156, Transactions_History!$H$6:$H$1355, "&lt;="&amp;YEAR(Portfolio_History!L$1))</f>
        <v>5332346</v>
      </c>
      <c r="M156" s="4">
        <f>SUMIFS(Transactions_History!$G$6:$G$1355, Transactions_History!$C$6:$C$1355, "Acquire", Transactions_History!$I$6:$I$1355, Portfolio_History!$F156, Transactions_History!$H$6:$H$1355, "&lt;="&amp;YEAR(Portfolio_History!M$1))-
SUMIFS(Transactions_History!$G$6:$G$1355, Transactions_History!$C$6:$C$1355, "Redeem", Transactions_History!$I$6:$I$1355, Portfolio_History!$F156, Transactions_History!$H$6:$H$1355, "&lt;="&amp;YEAR(Portfolio_History!M$1))</f>
        <v>5332346</v>
      </c>
      <c r="N156" s="4">
        <f>SUMIFS(Transactions_History!$G$6:$G$1355, Transactions_History!$C$6:$C$1355, "Acquire", Transactions_History!$I$6:$I$1355, Portfolio_History!$F156, Transactions_History!$H$6:$H$1355, "&lt;="&amp;YEAR(Portfolio_History!N$1))-
SUMIFS(Transactions_History!$G$6:$G$1355, Transactions_History!$C$6:$C$1355, "Redeem", Transactions_History!$I$6:$I$1355, Portfolio_History!$F156, Transactions_History!$H$6:$H$1355, "&lt;="&amp;YEAR(Portfolio_History!N$1))</f>
        <v>0</v>
      </c>
      <c r="O156" s="4">
        <f>SUMIFS(Transactions_History!$G$6:$G$1355, Transactions_History!$C$6:$C$1355, "Acquire", Transactions_History!$I$6:$I$1355, Portfolio_History!$F156, Transactions_History!$H$6:$H$1355, "&lt;="&amp;YEAR(Portfolio_History!O$1))-
SUMIFS(Transactions_History!$G$6:$G$1355, Transactions_History!$C$6:$C$1355, "Redeem", Transactions_History!$I$6:$I$1355, Portfolio_History!$F156, Transactions_History!$H$6:$H$1355, "&lt;="&amp;YEAR(Portfolio_History!O$1))</f>
        <v>0</v>
      </c>
      <c r="P156" s="4">
        <f>SUMIFS(Transactions_History!$G$6:$G$1355, Transactions_History!$C$6:$C$1355, "Acquire", Transactions_History!$I$6:$I$1355, Portfolio_History!$F156, Transactions_History!$H$6:$H$1355, "&lt;="&amp;YEAR(Portfolio_History!P$1))-
SUMIFS(Transactions_History!$G$6:$G$1355, Transactions_History!$C$6:$C$1355, "Redeem", Transactions_History!$I$6:$I$1355, Portfolio_History!$F156, Transactions_History!$H$6:$H$1355, "&lt;="&amp;YEAR(Portfolio_History!P$1))</f>
        <v>0</v>
      </c>
      <c r="Q156" s="4">
        <f>SUMIFS(Transactions_History!$G$6:$G$1355, Transactions_History!$C$6:$C$1355, "Acquire", Transactions_History!$I$6:$I$1355, Portfolio_History!$F156, Transactions_History!$H$6:$H$1355, "&lt;="&amp;YEAR(Portfolio_History!Q$1))-
SUMIFS(Transactions_History!$G$6:$G$1355, Transactions_History!$C$6:$C$1355, "Redeem", Transactions_History!$I$6:$I$1355, Portfolio_History!$F156, Transactions_History!$H$6:$H$1355, "&lt;="&amp;YEAR(Portfolio_History!Q$1))</f>
        <v>0</v>
      </c>
      <c r="R156" s="4">
        <f>SUMIFS(Transactions_History!$G$6:$G$1355, Transactions_History!$C$6:$C$1355, "Acquire", Transactions_History!$I$6:$I$1355, Portfolio_History!$F156, Transactions_History!$H$6:$H$1355, "&lt;="&amp;YEAR(Portfolio_History!R$1))-
SUMIFS(Transactions_History!$G$6:$G$1355, Transactions_History!$C$6:$C$1355, "Redeem", Transactions_History!$I$6:$I$1355, Portfolio_History!$F156, Transactions_History!$H$6:$H$1355, "&lt;="&amp;YEAR(Portfolio_History!R$1))</f>
        <v>0</v>
      </c>
      <c r="S156" s="4">
        <f>SUMIFS(Transactions_History!$G$6:$G$1355, Transactions_History!$C$6:$C$1355, "Acquire", Transactions_History!$I$6:$I$1355, Portfolio_History!$F156, Transactions_History!$H$6:$H$1355, "&lt;="&amp;YEAR(Portfolio_History!S$1))-
SUMIFS(Transactions_History!$G$6:$G$1355, Transactions_History!$C$6:$C$1355, "Redeem", Transactions_History!$I$6:$I$1355, Portfolio_History!$F156, Transactions_History!$H$6:$H$1355, "&lt;="&amp;YEAR(Portfolio_History!S$1))</f>
        <v>0</v>
      </c>
      <c r="T156" s="4">
        <f>SUMIFS(Transactions_History!$G$6:$G$1355, Transactions_History!$C$6:$C$1355, "Acquire", Transactions_History!$I$6:$I$1355, Portfolio_History!$F156, Transactions_History!$H$6:$H$1355, "&lt;="&amp;YEAR(Portfolio_History!T$1))-
SUMIFS(Transactions_History!$G$6:$G$1355, Transactions_History!$C$6:$C$1355, "Redeem", Transactions_History!$I$6:$I$1355, Portfolio_History!$F156, Transactions_History!$H$6:$H$1355, "&lt;="&amp;YEAR(Portfolio_History!T$1))</f>
        <v>0</v>
      </c>
      <c r="U156" s="4">
        <f>SUMIFS(Transactions_History!$G$6:$G$1355, Transactions_History!$C$6:$C$1355, "Acquire", Transactions_History!$I$6:$I$1355, Portfolio_History!$F156, Transactions_History!$H$6:$H$1355, "&lt;="&amp;YEAR(Portfolio_History!U$1))-
SUMIFS(Transactions_History!$G$6:$G$1355, Transactions_History!$C$6:$C$1355, "Redeem", Transactions_History!$I$6:$I$1355, Portfolio_History!$F156, Transactions_History!$H$6:$H$1355, "&lt;="&amp;YEAR(Portfolio_History!U$1))</f>
        <v>0</v>
      </c>
      <c r="V156" s="4">
        <f>SUMIFS(Transactions_History!$G$6:$G$1355, Transactions_History!$C$6:$C$1355, "Acquire", Transactions_History!$I$6:$I$1355, Portfolio_History!$F156, Transactions_History!$H$6:$H$1355, "&lt;="&amp;YEAR(Portfolio_History!V$1))-
SUMIFS(Transactions_History!$G$6:$G$1355, Transactions_History!$C$6:$C$1355, "Redeem", Transactions_History!$I$6:$I$1355, Portfolio_History!$F156, Transactions_History!$H$6:$H$1355, "&lt;="&amp;YEAR(Portfolio_History!V$1))</f>
        <v>0</v>
      </c>
      <c r="W156" s="4">
        <f>SUMIFS(Transactions_History!$G$6:$G$1355, Transactions_History!$C$6:$C$1355, "Acquire", Transactions_History!$I$6:$I$1355, Portfolio_History!$F156, Transactions_History!$H$6:$H$1355, "&lt;="&amp;YEAR(Portfolio_History!W$1))-
SUMIFS(Transactions_History!$G$6:$G$1355, Transactions_History!$C$6:$C$1355, "Redeem", Transactions_History!$I$6:$I$1355, Portfolio_History!$F156, Transactions_History!$H$6:$H$1355, "&lt;="&amp;YEAR(Portfolio_History!W$1))</f>
        <v>0</v>
      </c>
      <c r="X156" s="4">
        <f>SUMIFS(Transactions_History!$G$6:$G$1355, Transactions_History!$C$6:$C$1355, "Acquire", Transactions_History!$I$6:$I$1355, Portfolio_History!$F156, Transactions_History!$H$6:$H$1355, "&lt;="&amp;YEAR(Portfolio_History!X$1))-
SUMIFS(Transactions_History!$G$6:$G$1355, Transactions_History!$C$6:$C$1355, "Redeem", Transactions_History!$I$6:$I$1355, Portfolio_History!$F156, Transactions_History!$H$6:$H$1355, "&lt;="&amp;YEAR(Portfolio_History!X$1))</f>
        <v>0</v>
      </c>
      <c r="Y156" s="4">
        <f>SUMIFS(Transactions_History!$G$6:$G$1355, Transactions_History!$C$6:$C$1355, "Acquire", Transactions_History!$I$6:$I$1355, Portfolio_History!$F156, Transactions_History!$H$6:$H$1355, "&lt;="&amp;YEAR(Portfolio_History!Y$1))-
SUMIFS(Transactions_History!$G$6:$G$1355, Transactions_History!$C$6:$C$1355, "Redeem", Transactions_History!$I$6:$I$1355, Portfolio_History!$F156, Transactions_History!$H$6:$H$1355, "&lt;="&amp;YEAR(Portfolio_History!Y$1))</f>
        <v>0</v>
      </c>
    </row>
    <row r="157" spans="1:25" x14ac:dyDescent="0.35">
      <c r="A157" s="172" t="s">
        <v>39</v>
      </c>
      <c r="B157" s="172">
        <v>2.875</v>
      </c>
      <c r="C157" s="172">
        <v>2020</v>
      </c>
      <c r="D157" s="173">
        <v>40330</v>
      </c>
      <c r="E157" s="63">
        <v>2019</v>
      </c>
      <c r="F157" s="170" t="str">
        <f t="shared" si="3"/>
        <v>SI bonds_2.875_2020</v>
      </c>
      <c r="G157" s="4">
        <f>SUMIFS(Transactions_History!$G$6:$G$1355, Transactions_History!$C$6:$C$1355, "Acquire", Transactions_History!$I$6:$I$1355, Portfolio_History!$F157, Transactions_History!$H$6:$H$1355, "&lt;="&amp;YEAR(Portfolio_History!G$1))-
SUMIFS(Transactions_History!$G$6:$G$1355, Transactions_History!$C$6:$C$1355, "Redeem", Transactions_History!$I$6:$I$1355, Portfolio_History!$F157, Transactions_History!$H$6:$H$1355, "&lt;="&amp;YEAR(Portfolio_History!G$1))</f>
        <v>0</v>
      </c>
      <c r="H157" s="4">
        <f>SUMIFS(Transactions_History!$G$6:$G$1355, Transactions_History!$C$6:$C$1355, "Acquire", Transactions_History!$I$6:$I$1355, Portfolio_History!$F157, Transactions_History!$H$6:$H$1355, "&lt;="&amp;YEAR(Portfolio_History!H$1))-
SUMIFS(Transactions_History!$G$6:$G$1355, Transactions_History!$C$6:$C$1355, "Redeem", Transactions_History!$I$6:$I$1355, Portfolio_History!$F157, Transactions_History!$H$6:$H$1355, "&lt;="&amp;YEAR(Portfolio_History!H$1))</f>
        <v>0</v>
      </c>
      <c r="I157" s="4">
        <f>SUMIFS(Transactions_History!$G$6:$G$1355, Transactions_History!$C$6:$C$1355, "Acquire", Transactions_History!$I$6:$I$1355, Portfolio_History!$F157, Transactions_History!$H$6:$H$1355, "&lt;="&amp;YEAR(Portfolio_History!I$1))-
SUMIFS(Transactions_History!$G$6:$G$1355, Transactions_History!$C$6:$C$1355, "Redeem", Transactions_History!$I$6:$I$1355, Portfolio_History!$F157, Transactions_History!$H$6:$H$1355, "&lt;="&amp;YEAR(Portfolio_History!I$1))</f>
        <v>0</v>
      </c>
      <c r="J157" s="4">
        <f>SUMIFS(Transactions_History!$G$6:$G$1355, Transactions_History!$C$6:$C$1355, "Acquire", Transactions_History!$I$6:$I$1355, Portfolio_History!$F157, Transactions_History!$H$6:$H$1355, "&lt;="&amp;YEAR(Portfolio_History!J$1))-
SUMIFS(Transactions_History!$G$6:$G$1355, Transactions_History!$C$6:$C$1355, "Redeem", Transactions_History!$I$6:$I$1355, Portfolio_History!$F157, Transactions_History!$H$6:$H$1355, "&lt;="&amp;YEAR(Portfolio_History!J$1))</f>
        <v>0</v>
      </c>
      <c r="K157" s="4">
        <f>SUMIFS(Transactions_History!$G$6:$G$1355, Transactions_History!$C$6:$C$1355, "Acquire", Transactions_History!$I$6:$I$1355, Portfolio_History!$F157, Transactions_History!$H$6:$H$1355, "&lt;="&amp;YEAR(Portfolio_History!K$1))-
SUMIFS(Transactions_History!$G$6:$G$1355, Transactions_History!$C$6:$C$1355, "Redeem", Transactions_History!$I$6:$I$1355, Portfolio_History!$F157, Transactions_History!$H$6:$H$1355, "&lt;="&amp;YEAR(Portfolio_History!K$1))</f>
        <v>7264432</v>
      </c>
      <c r="L157" s="4">
        <f>SUMIFS(Transactions_History!$G$6:$G$1355, Transactions_History!$C$6:$C$1355, "Acquire", Transactions_History!$I$6:$I$1355, Portfolio_History!$F157, Transactions_History!$H$6:$H$1355, "&lt;="&amp;YEAR(Portfolio_History!L$1))-
SUMIFS(Transactions_History!$G$6:$G$1355, Transactions_History!$C$6:$C$1355, "Redeem", Transactions_History!$I$6:$I$1355, Portfolio_History!$F157, Transactions_History!$H$6:$H$1355, "&lt;="&amp;YEAR(Portfolio_History!L$1))</f>
        <v>7264432</v>
      </c>
      <c r="M157" s="4">
        <f>SUMIFS(Transactions_History!$G$6:$G$1355, Transactions_History!$C$6:$C$1355, "Acquire", Transactions_History!$I$6:$I$1355, Portfolio_History!$F157, Transactions_History!$H$6:$H$1355, "&lt;="&amp;YEAR(Portfolio_History!M$1))-
SUMIFS(Transactions_History!$G$6:$G$1355, Transactions_History!$C$6:$C$1355, "Redeem", Transactions_History!$I$6:$I$1355, Portfolio_History!$F157, Transactions_History!$H$6:$H$1355, "&lt;="&amp;YEAR(Portfolio_History!M$1))</f>
        <v>7264432</v>
      </c>
      <c r="N157" s="4">
        <f>SUMIFS(Transactions_History!$G$6:$G$1355, Transactions_History!$C$6:$C$1355, "Acquire", Transactions_History!$I$6:$I$1355, Portfolio_History!$F157, Transactions_History!$H$6:$H$1355, "&lt;="&amp;YEAR(Portfolio_History!N$1))-
SUMIFS(Transactions_History!$G$6:$G$1355, Transactions_History!$C$6:$C$1355, "Redeem", Transactions_History!$I$6:$I$1355, Portfolio_History!$F157, Transactions_History!$H$6:$H$1355, "&lt;="&amp;YEAR(Portfolio_History!N$1))</f>
        <v>7264432</v>
      </c>
      <c r="O157" s="4">
        <f>SUMIFS(Transactions_History!$G$6:$G$1355, Transactions_History!$C$6:$C$1355, "Acquire", Transactions_History!$I$6:$I$1355, Portfolio_History!$F157, Transactions_History!$H$6:$H$1355, "&lt;="&amp;YEAR(Portfolio_History!O$1))-
SUMIFS(Transactions_History!$G$6:$G$1355, Transactions_History!$C$6:$C$1355, "Redeem", Transactions_History!$I$6:$I$1355, Portfolio_History!$F157, Transactions_History!$H$6:$H$1355, "&lt;="&amp;YEAR(Portfolio_History!O$1))</f>
        <v>7264432</v>
      </c>
      <c r="P157" s="4">
        <f>SUMIFS(Transactions_History!$G$6:$G$1355, Transactions_History!$C$6:$C$1355, "Acquire", Transactions_History!$I$6:$I$1355, Portfolio_History!$F157, Transactions_History!$H$6:$H$1355, "&lt;="&amp;YEAR(Portfolio_History!P$1))-
SUMIFS(Transactions_History!$G$6:$G$1355, Transactions_History!$C$6:$C$1355, "Redeem", Transactions_History!$I$6:$I$1355, Portfolio_History!$F157, Transactions_History!$H$6:$H$1355, "&lt;="&amp;YEAR(Portfolio_History!P$1))</f>
        <v>7264432</v>
      </c>
      <c r="Q157" s="4">
        <f>SUMIFS(Transactions_History!$G$6:$G$1355, Transactions_History!$C$6:$C$1355, "Acquire", Transactions_History!$I$6:$I$1355, Portfolio_History!$F157, Transactions_History!$H$6:$H$1355, "&lt;="&amp;YEAR(Portfolio_History!Q$1))-
SUMIFS(Transactions_History!$G$6:$G$1355, Transactions_History!$C$6:$C$1355, "Redeem", Transactions_History!$I$6:$I$1355, Portfolio_History!$F157, Transactions_History!$H$6:$H$1355, "&lt;="&amp;YEAR(Portfolio_History!Q$1))</f>
        <v>7264432</v>
      </c>
      <c r="R157" s="4">
        <f>SUMIFS(Transactions_History!$G$6:$G$1355, Transactions_History!$C$6:$C$1355, "Acquire", Transactions_History!$I$6:$I$1355, Portfolio_History!$F157, Transactions_History!$H$6:$H$1355, "&lt;="&amp;YEAR(Portfolio_History!R$1))-
SUMIFS(Transactions_History!$G$6:$G$1355, Transactions_History!$C$6:$C$1355, "Redeem", Transactions_History!$I$6:$I$1355, Portfolio_History!$F157, Transactions_History!$H$6:$H$1355, "&lt;="&amp;YEAR(Portfolio_History!R$1))</f>
        <v>7264432</v>
      </c>
      <c r="S157" s="4">
        <f>SUMIFS(Transactions_History!$G$6:$G$1355, Transactions_History!$C$6:$C$1355, "Acquire", Transactions_History!$I$6:$I$1355, Portfolio_History!$F157, Transactions_History!$H$6:$H$1355, "&lt;="&amp;YEAR(Portfolio_History!S$1))-
SUMIFS(Transactions_History!$G$6:$G$1355, Transactions_History!$C$6:$C$1355, "Redeem", Transactions_History!$I$6:$I$1355, Portfolio_History!$F157, Transactions_History!$H$6:$H$1355, "&lt;="&amp;YEAR(Portfolio_History!S$1))</f>
        <v>7264432</v>
      </c>
      <c r="T157" s="4">
        <f>SUMIFS(Transactions_History!$G$6:$G$1355, Transactions_History!$C$6:$C$1355, "Acquire", Transactions_History!$I$6:$I$1355, Portfolio_History!$F157, Transactions_History!$H$6:$H$1355, "&lt;="&amp;YEAR(Portfolio_History!T$1))-
SUMIFS(Transactions_History!$G$6:$G$1355, Transactions_History!$C$6:$C$1355, "Redeem", Transactions_History!$I$6:$I$1355, Portfolio_History!$F157, Transactions_History!$H$6:$H$1355, "&lt;="&amp;YEAR(Portfolio_History!T$1))</f>
        <v>0</v>
      </c>
      <c r="U157" s="4">
        <f>SUMIFS(Transactions_History!$G$6:$G$1355, Transactions_History!$C$6:$C$1355, "Acquire", Transactions_History!$I$6:$I$1355, Portfolio_History!$F157, Transactions_History!$H$6:$H$1355, "&lt;="&amp;YEAR(Portfolio_History!U$1))-
SUMIFS(Transactions_History!$G$6:$G$1355, Transactions_History!$C$6:$C$1355, "Redeem", Transactions_History!$I$6:$I$1355, Portfolio_History!$F157, Transactions_History!$H$6:$H$1355, "&lt;="&amp;YEAR(Portfolio_History!U$1))</f>
        <v>0</v>
      </c>
      <c r="V157" s="4">
        <f>SUMIFS(Transactions_History!$G$6:$G$1355, Transactions_History!$C$6:$C$1355, "Acquire", Transactions_History!$I$6:$I$1355, Portfolio_History!$F157, Transactions_History!$H$6:$H$1355, "&lt;="&amp;YEAR(Portfolio_History!V$1))-
SUMIFS(Transactions_History!$G$6:$G$1355, Transactions_History!$C$6:$C$1355, "Redeem", Transactions_History!$I$6:$I$1355, Portfolio_History!$F157, Transactions_History!$H$6:$H$1355, "&lt;="&amp;YEAR(Portfolio_History!V$1))</f>
        <v>0</v>
      </c>
      <c r="W157" s="4">
        <f>SUMIFS(Transactions_History!$G$6:$G$1355, Transactions_History!$C$6:$C$1355, "Acquire", Transactions_History!$I$6:$I$1355, Portfolio_History!$F157, Transactions_History!$H$6:$H$1355, "&lt;="&amp;YEAR(Portfolio_History!W$1))-
SUMIFS(Transactions_History!$G$6:$G$1355, Transactions_History!$C$6:$C$1355, "Redeem", Transactions_History!$I$6:$I$1355, Portfolio_History!$F157, Transactions_History!$H$6:$H$1355, "&lt;="&amp;YEAR(Portfolio_History!W$1))</f>
        <v>0</v>
      </c>
      <c r="X157" s="4">
        <f>SUMIFS(Transactions_History!$G$6:$G$1355, Transactions_History!$C$6:$C$1355, "Acquire", Transactions_History!$I$6:$I$1355, Portfolio_History!$F157, Transactions_History!$H$6:$H$1355, "&lt;="&amp;YEAR(Portfolio_History!X$1))-
SUMIFS(Transactions_History!$G$6:$G$1355, Transactions_History!$C$6:$C$1355, "Redeem", Transactions_History!$I$6:$I$1355, Portfolio_History!$F157, Transactions_History!$H$6:$H$1355, "&lt;="&amp;YEAR(Portfolio_History!X$1))</f>
        <v>0</v>
      </c>
      <c r="Y157" s="4">
        <f>SUMIFS(Transactions_History!$G$6:$G$1355, Transactions_History!$C$6:$C$1355, "Acquire", Transactions_History!$I$6:$I$1355, Portfolio_History!$F157, Transactions_History!$H$6:$H$1355, "&lt;="&amp;YEAR(Portfolio_History!Y$1))-
SUMIFS(Transactions_History!$G$6:$G$1355, Transactions_History!$C$6:$C$1355, "Redeem", Transactions_History!$I$6:$I$1355, Portfolio_History!$F157, Transactions_History!$H$6:$H$1355, "&lt;="&amp;YEAR(Portfolio_History!Y$1))</f>
        <v>0</v>
      </c>
    </row>
    <row r="158" spans="1:25" x14ac:dyDescent="0.35">
      <c r="A158" s="172" t="s">
        <v>39</v>
      </c>
      <c r="B158" s="172">
        <v>3.25</v>
      </c>
      <c r="C158" s="172">
        <v>2020</v>
      </c>
      <c r="D158" s="173">
        <v>39965</v>
      </c>
      <c r="E158" s="63">
        <v>2019</v>
      </c>
      <c r="F158" s="170" t="str">
        <f t="shared" si="3"/>
        <v>SI bonds_3.25_2020</v>
      </c>
      <c r="G158" s="4">
        <f>SUMIFS(Transactions_History!$G$6:$G$1355, Transactions_History!$C$6:$C$1355, "Acquire", Transactions_History!$I$6:$I$1355, Portfolio_History!$F158, Transactions_History!$H$6:$H$1355, "&lt;="&amp;YEAR(Portfolio_History!G$1))-
SUMIFS(Transactions_History!$G$6:$G$1355, Transactions_History!$C$6:$C$1355, "Redeem", Transactions_History!$I$6:$I$1355, Portfolio_History!$F158, Transactions_History!$H$6:$H$1355, "&lt;="&amp;YEAR(Portfolio_History!G$1))</f>
        <v>0</v>
      </c>
      <c r="H158" s="4">
        <f>SUMIFS(Transactions_History!$G$6:$G$1355, Transactions_History!$C$6:$C$1355, "Acquire", Transactions_History!$I$6:$I$1355, Portfolio_History!$F158, Transactions_History!$H$6:$H$1355, "&lt;="&amp;YEAR(Portfolio_History!H$1))-
SUMIFS(Transactions_History!$G$6:$G$1355, Transactions_History!$C$6:$C$1355, "Redeem", Transactions_History!$I$6:$I$1355, Portfolio_History!$F158, Transactions_History!$H$6:$H$1355, "&lt;="&amp;YEAR(Portfolio_History!H$1))</f>
        <v>0</v>
      </c>
      <c r="I158" s="4">
        <f>SUMIFS(Transactions_History!$G$6:$G$1355, Transactions_History!$C$6:$C$1355, "Acquire", Transactions_History!$I$6:$I$1355, Portfolio_History!$F158, Transactions_History!$H$6:$H$1355, "&lt;="&amp;YEAR(Portfolio_History!I$1))-
SUMIFS(Transactions_History!$G$6:$G$1355, Transactions_History!$C$6:$C$1355, "Redeem", Transactions_History!$I$6:$I$1355, Portfolio_History!$F158, Transactions_History!$H$6:$H$1355, "&lt;="&amp;YEAR(Portfolio_History!I$1))</f>
        <v>0</v>
      </c>
      <c r="J158" s="4">
        <f>SUMIFS(Transactions_History!$G$6:$G$1355, Transactions_History!$C$6:$C$1355, "Acquire", Transactions_History!$I$6:$I$1355, Portfolio_History!$F158, Transactions_History!$H$6:$H$1355, "&lt;="&amp;YEAR(Portfolio_History!J$1))-
SUMIFS(Transactions_History!$G$6:$G$1355, Transactions_History!$C$6:$C$1355, "Redeem", Transactions_History!$I$6:$I$1355, Portfolio_History!$F158, Transactions_History!$H$6:$H$1355, "&lt;="&amp;YEAR(Portfolio_History!J$1))</f>
        <v>0</v>
      </c>
      <c r="K158" s="4">
        <f>SUMIFS(Transactions_History!$G$6:$G$1355, Transactions_History!$C$6:$C$1355, "Acquire", Transactions_History!$I$6:$I$1355, Portfolio_History!$F158, Transactions_History!$H$6:$H$1355, "&lt;="&amp;YEAR(Portfolio_History!K$1))-
SUMIFS(Transactions_History!$G$6:$G$1355, Transactions_History!$C$6:$C$1355, "Redeem", Transactions_History!$I$6:$I$1355, Portfolio_History!$F158, Transactions_History!$H$6:$H$1355, "&lt;="&amp;YEAR(Portfolio_History!K$1))</f>
        <v>10628270</v>
      </c>
      <c r="L158" s="4">
        <f>SUMIFS(Transactions_History!$G$6:$G$1355, Transactions_History!$C$6:$C$1355, "Acquire", Transactions_History!$I$6:$I$1355, Portfolio_History!$F158, Transactions_History!$H$6:$H$1355, "&lt;="&amp;YEAR(Portfolio_History!L$1))-
SUMIFS(Transactions_History!$G$6:$G$1355, Transactions_History!$C$6:$C$1355, "Redeem", Transactions_History!$I$6:$I$1355, Portfolio_History!$F158, Transactions_History!$H$6:$H$1355, "&lt;="&amp;YEAR(Portfolio_History!L$1))</f>
        <v>10628270</v>
      </c>
      <c r="M158" s="4">
        <f>SUMIFS(Transactions_History!$G$6:$G$1355, Transactions_History!$C$6:$C$1355, "Acquire", Transactions_History!$I$6:$I$1355, Portfolio_History!$F158, Transactions_History!$H$6:$H$1355, "&lt;="&amp;YEAR(Portfolio_History!M$1))-
SUMIFS(Transactions_History!$G$6:$G$1355, Transactions_History!$C$6:$C$1355, "Redeem", Transactions_History!$I$6:$I$1355, Portfolio_History!$F158, Transactions_History!$H$6:$H$1355, "&lt;="&amp;YEAR(Portfolio_History!M$1))</f>
        <v>10628270</v>
      </c>
      <c r="N158" s="4">
        <f>SUMIFS(Transactions_History!$G$6:$G$1355, Transactions_History!$C$6:$C$1355, "Acquire", Transactions_History!$I$6:$I$1355, Portfolio_History!$F158, Transactions_History!$H$6:$H$1355, "&lt;="&amp;YEAR(Portfolio_History!N$1))-
SUMIFS(Transactions_History!$G$6:$G$1355, Transactions_History!$C$6:$C$1355, "Redeem", Transactions_History!$I$6:$I$1355, Portfolio_History!$F158, Transactions_History!$H$6:$H$1355, "&lt;="&amp;YEAR(Portfolio_History!N$1))</f>
        <v>10628270</v>
      </c>
      <c r="O158" s="4">
        <f>SUMIFS(Transactions_History!$G$6:$G$1355, Transactions_History!$C$6:$C$1355, "Acquire", Transactions_History!$I$6:$I$1355, Portfolio_History!$F158, Transactions_History!$H$6:$H$1355, "&lt;="&amp;YEAR(Portfolio_History!O$1))-
SUMIFS(Transactions_History!$G$6:$G$1355, Transactions_History!$C$6:$C$1355, "Redeem", Transactions_History!$I$6:$I$1355, Portfolio_History!$F158, Transactions_History!$H$6:$H$1355, "&lt;="&amp;YEAR(Portfolio_History!O$1))</f>
        <v>10628270</v>
      </c>
      <c r="P158" s="4">
        <f>SUMIFS(Transactions_History!$G$6:$G$1355, Transactions_History!$C$6:$C$1355, "Acquire", Transactions_History!$I$6:$I$1355, Portfolio_History!$F158, Transactions_History!$H$6:$H$1355, "&lt;="&amp;YEAR(Portfolio_History!P$1))-
SUMIFS(Transactions_History!$G$6:$G$1355, Transactions_History!$C$6:$C$1355, "Redeem", Transactions_History!$I$6:$I$1355, Portfolio_History!$F158, Transactions_History!$H$6:$H$1355, "&lt;="&amp;YEAR(Portfolio_History!P$1))</f>
        <v>11505830</v>
      </c>
      <c r="Q158" s="4">
        <f>SUMIFS(Transactions_History!$G$6:$G$1355, Transactions_History!$C$6:$C$1355, "Acquire", Transactions_History!$I$6:$I$1355, Portfolio_History!$F158, Transactions_History!$H$6:$H$1355, "&lt;="&amp;YEAR(Portfolio_History!Q$1))-
SUMIFS(Transactions_History!$G$6:$G$1355, Transactions_History!$C$6:$C$1355, "Redeem", Transactions_History!$I$6:$I$1355, Portfolio_History!$F158, Transactions_History!$H$6:$H$1355, "&lt;="&amp;YEAR(Portfolio_History!Q$1))</f>
        <v>11505830</v>
      </c>
      <c r="R158" s="4">
        <f>SUMIFS(Transactions_History!$G$6:$G$1355, Transactions_History!$C$6:$C$1355, "Acquire", Transactions_History!$I$6:$I$1355, Portfolio_History!$F158, Transactions_History!$H$6:$H$1355, "&lt;="&amp;YEAR(Portfolio_History!R$1))-
SUMIFS(Transactions_History!$G$6:$G$1355, Transactions_History!$C$6:$C$1355, "Redeem", Transactions_History!$I$6:$I$1355, Portfolio_History!$F158, Transactions_History!$H$6:$H$1355, "&lt;="&amp;YEAR(Portfolio_History!R$1))</f>
        <v>11505830</v>
      </c>
      <c r="S158" s="4">
        <f>SUMIFS(Transactions_History!$G$6:$G$1355, Transactions_History!$C$6:$C$1355, "Acquire", Transactions_History!$I$6:$I$1355, Portfolio_History!$F158, Transactions_History!$H$6:$H$1355, "&lt;="&amp;YEAR(Portfolio_History!S$1))-
SUMIFS(Transactions_History!$G$6:$G$1355, Transactions_History!$C$6:$C$1355, "Redeem", Transactions_History!$I$6:$I$1355, Portfolio_History!$F158, Transactions_History!$H$6:$H$1355, "&lt;="&amp;YEAR(Portfolio_History!S$1))</f>
        <v>11505830</v>
      </c>
      <c r="T158" s="4">
        <f>SUMIFS(Transactions_History!$G$6:$G$1355, Transactions_History!$C$6:$C$1355, "Acquire", Transactions_History!$I$6:$I$1355, Portfolio_History!$F158, Transactions_History!$H$6:$H$1355, "&lt;="&amp;YEAR(Portfolio_History!T$1))-
SUMIFS(Transactions_History!$G$6:$G$1355, Transactions_History!$C$6:$C$1355, "Redeem", Transactions_History!$I$6:$I$1355, Portfolio_History!$F158, Transactions_History!$H$6:$H$1355, "&lt;="&amp;YEAR(Portfolio_History!T$1))</f>
        <v>11505830</v>
      </c>
      <c r="U158" s="4">
        <f>SUMIFS(Transactions_History!$G$6:$G$1355, Transactions_History!$C$6:$C$1355, "Acquire", Transactions_History!$I$6:$I$1355, Portfolio_History!$F158, Transactions_History!$H$6:$H$1355, "&lt;="&amp;YEAR(Portfolio_History!U$1))-
SUMIFS(Transactions_History!$G$6:$G$1355, Transactions_History!$C$6:$C$1355, "Redeem", Transactions_History!$I$6:$I$1355, Portfolio_History!$F158, Transactions_History!$H$6:$H$1355, "&lt;="&amp;YEAR(Portfolio_History!U$1))</f>
        <v>0</v>
      </c>
      <c r="V158" s="4">
        <f>SUMIFS(Transactions_History!$G$6:$G$1355, Transactions_History!$C$6:$C$1355, "Acquire", Transactions_History!$I$6:$I$1355, Portfolio_History!$F158, Transactions_History!$H$6:$H$1355, "&lt;="&amp;YEAR(Portfolio_History!V$1))-
SUMIFS(Transactions_History!$G$6:$G$1355, Transactions_History!$C$6:$C$1355, "Redeem", Transactions_History!$I$6:$I$1355, Portfolio_History!$F158, Transactions_History!$H$6:$H$1355, "&lt;="&amp;YEAR(Portfolio_History!V$1))</f>
        <v>0</v>
      </c>
      <c r="W158" s="4">
        <f>SUMIFS(Transactions_History!$G$6:$G$1355, Transactions_History!$C$6:$C$1355, "Acquire", Transactions_History!$I$6:$I$1355, Portfolio_History!$F158, Transactions_History!$H$6:$H$1355, "&lt;="&amp;YEAR(Portfolio_History!W$1))-
SUMIFS(Transactions_History!$G$6:$G$1355, Transactions_History!$C$6:$C$1355, "Redeem", Transactions_History!$I$6:$I$1355, Portfolio_History!$F158, Transactions_History!$H$6:$H$1355, "&lt;="&amp;YEAR(Portfolio_History!W$1))</f>
        <v>0</v>
      </c>
      <c r="X158" s="4">
        <f>SUMIFS(Transactions_History!$G$6:$G$1355, Transactions_History!$C$6:$C$1355, "Acquire", Transactions_History!$I$6:$I$1355, Portfolio_History!$F158, Transactions_History!$H$6:$H$1355, "&lt;="&amp;YEAR(Portfolio_History!X$1))-
SUMIFS(Transactions_History!$G$6:$G$1355, Transactions_History!$C$6:$C$1355, "Redeem", Transactions_History!$I$6:$I$1355, Portfolio_History!$F158, Transactions_History!$H$6:$H$1355, "&lt;="&amp;YEAR(Portfolio_History!X$1))</f>
        <v>0</v>
      </c>
      <c r="Y158" s="4">
        <f>SUMIFS(Transactions_History!$G$6:$G$1355, Transactions_History!$C$6:$C$1355, "Acquire", Transactions_History!$I$6:$I$1355, Portfolio_History!$F158, Transactions_History!$H$6:$H$1355, "&lt;="&amp;YEAR(Portfolio_History!Y$1))-
SUMIFS(Transactions_History!$G$6:$G$1355, Transactions_History!$C$6:$C$1355, "Redeem", Transactions_History!$I$6:$I$1355, Portfolio_History!$F158, Transactions_History!$H$6:$H$1355, "&lt;="&amp;YEAR(Portfolio_History!Y$1))</f>
        <v>0</v>
      </c>
    </row>
    <row r="159" spans="1:25" x14ac:dyDescent="0.35">
      <c r="A159" s="172" t="s">
        <v>34</v>
      </c>
      <c r="B159" s="172">
        <v>1.625</v>
      </c>
      <c r="C159" s="172">
        <v>2020</v>
      </c>
      <c r="D159" s="173">
        <v>43709</v>
      </c>
      <c r="E159" s="63">
        <v>2019</v>
      </c>
      <c r="F159" s="170" t="str">
        <f t="shared" si="3"/>
        <v>SI certificates_1.625_2020</v>
      </c>
      <c r="G159" s="4">
        <f>SUMIFS(Transactions_History!$G$6:$G$1355, Transactions_History!$C$6:$C$1355, "Acquire", Transactions_History!$I$6:$I$1355, Portfolio_History!$F159, Transactions_History!$H$6:$H$1355, "&lt;="&amp;YEAR(Portfolio_History!G$1))-
SUMIFS(Transactions_History!$G$6:$G$1355, Transactions_History!$C$6:$C$1355, "Redeem", Transactions_History!$I$6:$I$1355, Portfolio_History!$F159, Transactions_History!$H$6:$H$1355, "&lt;="&amp;YEAR(Portfolio_History!G$1))</f>
        <v>0</v>
      </c>
      <c r="H159" s="4">
        <f>SUMIFS(Transactions_History!$G$6:$G$1355, Transactions_History!$C$6:$C$1355, "Acquire", Transactions_History!$I$6:$I$1355, Portfolio_History!$F159, Transactions_History!$H$6:$H$1355, "&lt;="&amp;YEAR(Portfolio_History!H$1))-
SUMIFS(Transactions_History!$G$6:$G$1355, Transactions_History!$C$6:$C$1355, "Redeem", Transactions_History!$I$6:$I$1355, Portfolio_History!$F159, Transactions_History!$H$6:$H$1355, "&lt;="&amp;YEAR(Portfolio_History!H$1))</f>
        <v>0</v>
      </c>
      <c r="I159" s="4">
        <f>SUMIFS(Transactions_History!$G$6:$G$1355, Transactions_History!$C$6:$C$1355, "Acquire", Transactions_History!$I$6:$I$1355, Portfolio_History!$F159, Transactions_History!$H$6:$H$1355, "&lt;="&amp;YEAR(Portfolio_History!I$1))-
SUMIFS(Transactions_History!$G$6:$G$1355, Transactions_History!$C$6:$C$1355, "Redeem", Transactions_History!$I$6:$I$1355, Portfolio_History!$F159, Transactions_History!$H$6:$H$1355, "&lt;="&amp;YEAR(Portfolio_History!I$1))</f>
        <v>0</v>
      </c>
      <c r="J159" s="4">
        <f>SUMIFS(Transactions_History!$G$6:$G$1355, Transactions_History!$C$6:$C$1355, "Acquire", Transactions_History!$I$6:$I$1355, Portfolio_History!$F159, Transactions_History!$H$6:$H$1355, "&lt;="&amp;YEAR(Portfolio_History!J$1))-
SUMIFS(Transactions_History!$G$6:$G$1355, Transactions_History!$C$6:$C$1355, "Redeem", Transactions_History!$I$6:$I$1355, Portfolio_History!$F159, Transactions_History!$H$6:$H$1355, "&lt;="&amp;YEAR(Portfolio_History!J$1))</f>
        <v>0</v>
      </c>
      <c r="K159" s="4">
        <f>SUMIFS(Transactions_History!$G$6:$G$1355, Transactions_History!$C$6:$C$1355, "Acquire", Transactions_History!$I$6:$I$1355, Portfolio_History!$F159, Transactions_History!$H$6:$H$1355, "&lt;="&amp;YEAR(Portfolio_History!K$1))-
SUMIFS(Transactions_History!$G$6:$G$1355, Transactions_History!$C$6:$C$1355, "Redeem", Transactions_History!$I$6:$I$1355, Portfolio_History!$F159, Transactions_History!$H$6:$H$1355, "&lt;="&amp;YEAR(Portfolio_History!K$1))</f>
        <v>0</v>
      </c>
      <c r="L159" s="4">
        <f>SUMIFS(Transactions_History!$G$6:$G$1355, Transactions_History!$C$6:$C$1355, "Acquire", Transactions_History!$I$6:$I$1355, Portfolio_History!$F159, Transactions_History!$H$6:$H$1355, "&lt;="&amp;YEAR(Portfolio_History!L$1))-
SUMIFS(Transactions_History!$G$6:$G$1355, Transactions_History!$C$6:$C$1355, "Redeem", Transactions_History!$I$6:$I$1355, Portfolio_History!$F159, Transactions_History!$H$6:$H$1355, "&lt;="&amp;YEAR(Portfolio_History!L$1))</f>
        <v>0</v>
      </c>
      <c r="M159" s="4">
        <f>SUMIFS(Transactions_History!$G$6:$G$1355, Transactions_History!$C$6:$C$1355, "Acquire", Transactions_History!$I$6:$I$1355, Portfolio_History!$F159, Transactions_History!$H$6:$H$1355, "&lt;="&amp;YEAR(Portfolio_History!M$1))-
SUMIFS(Transactions_History!$G$6:$G$1355, Transactions_History!$C$6:$C$1355, "Redeem", Transactions_History!$I$6:$I$1355, Portfolio_History!$F159, Transactions_History!$H$6:$H$1355, "&lt;="&amp;YEAR(Portfolio_History!M$1))</f>
        <v>0</v>
      </c>
      <c r="N159" s="4">
        <f>SUMIFS(Transactions_History!$G$6:$G$1355, Transactions_History!$C$6:$C$1355, "Acquire", Transactions_History!$I$6:$I$1355, Portfolio_History!$F159, Transactions_History!$H$6:$H$1355, "&lt;="&amp;YEAR(Portfolio_History!N$1))-
SUMIFS(Transactions_History!$G$6:$G$1355, Transactions_History!$C$6:$C$1355, "Redeem", Transactions_History!$I$6:$I$1355, Portfolio_History!$F159, Transactions_History!$H$6:$H$1355, "&lt;="&amp;YEAR(Portfolio_History!N$1))</f>
        <v>0</v>
      </c>
      <c r="O159" s="4">
        <f>SUMIFS(Transactions_History!$G$6:$G$1355, Transactions_History!$C$6:$C$1355, "Acquire", Transactions_History!$I$6:$I$1355, Portfolio_History!$F159, Transactions_History!$H$6:$H$1355, "&lt;="&amp;YEAR(Portfolio_History!O$1))-
SUMIFS(Transactions_History!$G$6:$G$1355, Transactions_History!$C$6:$C$1355, "Redeem", Transactions_History!$I$6:$I$1355, Portfolio_History!$F159, Transactions_History!$H$6:$H$1355, "&lt;="&amp;YEAR(Portfolio_History!O$1))</f>
        <v>0</v>
      </c>
      <c r="P159" s="4">
        <f>SUMIFS(Transactions_History!$G$6:$G$1355, Transactions_History!$C$6:$C$1355, "Acquire", Transactions_History!$I$6:$I$1355, Portfolio_History!$F159, Transactions_History!$H$6:$H$1355, "&lt;="&amp;YEAR(Portfolio_History!P$1))-
SUMIFS(Transactions_History!$G$6:$G$1355, Transactions_History!$C$6:$C$1355, "Redeem", Transactions_History!$I$6:$I$1355, Portfolio_History!$F159, Transactions_History!$H$6:$H$1355, "&lt;="&amp;YEAR(Portfolio_History!P$1))</f>
        <v>0</v>
      </c>
      <c r="Q159" s="4">
        <f>SUMIFS(Transactions_History!$G$6:$G$1355, Transactions_History!$C$6:$C$1355, "Acquire", Transactions_History!$I$6:$I$1355, Portfolio_History!$F159, Transactions_History!$H$6:$H$1355, "&lt;="&amp;YEAR(Portfolio_History!Q$1))-
SUMIFS(Transactions_History!$G$6:$G$1355, Transactions_History!$C$6:$C$1355, "Redeem", Transactions_History!$I$6:$I$1355, Portfolio_History!$F159, Transactions_History!$H$6:$H$1355, "&lt;="&amp;YEAR(Portfolio_History!Q$1))</f>
        <v>0</v>
      </c>
      <c r="R159" s="4">
        <f>SUMIFS(Transactions_History!$G$6:$G$1355, Transactions_History!$C$6:$C$1355, "Acquire", Transactions_History!$I$6:$I$1355, Portfolio_History!$F159, Transactions_History!$H$6:$H$1355, "&lt;="&amp;YEAR(Portfolio_History!R$1))-
SUMIFS(Transactions_History!$G$6:$G$1355, Transactions_History!$C$6:$C$1355, "Redeem", Transactions_History!$I$6:$I$1355, Portfolio_History!$F159, Transactions_History!$H$6:$H$1355, "&lt;="&amp;YEAR(Portfolio_History!R$1))</f>
        <v>0</v>
      </c>
      <c r="S159" s="4">
        <f>SUMIFS(Transactions_History!$G$6:$G$1355, Transactions_History!$C$6:$C$1355, "Acquire", Transactions_History!$I$6:$I$1355, Portfolio_History!$F159, Transactions_History!$H$6:$H$1355, "&lt;="&amp;YEAR(Portfolio_History!S$1))-
SUMIFS(Transactions_History!$G$6:$G$1355, Transactions_History!$C$6:$C$1355, "Redeem", Transactions_History!$I$6:$I$1355, Portfolio_History!$F159, Transactions_History!$H$6:$H$1355, "&lt;="&amp;YEAR(Portfolio_History!S$1))</f>
        <v>0</v>
      </c>
      <c r="T159" s="4">
        <f>SUMIFS(Transactions_History!$G$6:$G$1355, Transactions_History!$C$6:$C$1355, "Acquire", Transactions_History!$I$6:$I$1355, Portfolio_History!$F159, Transactions_History!$H$6:$H$1355, "&lt;="&amp;YEAR(Portfolio_History!T$1))-
SUMIFS(Transactions_History!$G$6:$G$1355, Transactions_History!$C$6:$C$1355, "Redeem", Transactions_History!$I$6:$I$1355, Portfolio_History!$F159, Transactions_History!$H$6:$H$1355, "&lt;="&amp;YEAR(Portfolio_History!T$1))</f>
        <v>0</v>
      </c>
      <c r="U159" s="4">
        <f>SUMIFS(Transactions_History!$G$6:$G$1355, Transactions_History!$C$6:$C$1355, "Acquire", Transactions_History!$I$6:$I$1355, Portfolio_History!$F159, Transactions_History!$H$6:$H$1355, "&lt;="&amp;YEAR(Portfolio_History!U$1))-
SUMIFS(Transactions_History!$G$6:$G$1355, Transactions_History!$C$6:$C$1355, "Redeem", Transactions_History!$I$6:$I$1355, Portfolio_History!$F159, Transactions_History!$H$6:$H$1355, "&lt;="&amp;YEAR(Portfolio_History!U$1))</f>
        <v>0</v>
      </c>
      <c r="V159" s="4">
        <f>SUMIFS(Transactions_History!$G$6:$G$1355, Transactions_History!$C$6:$C$1355, "Acquire", Transactions_History!$I$6:$I$1355, Portfolio_History!$F159, Transactions_History!$H$6:$H$1355, "&lt;="&amp;YEAR(Portfolio_History!V$1))-
SUMIFS(Transactions_History!$G$6:$G$1355, Transactions_History!$C$6:$C$1355, "Redeem", Transactions_History!$I$6:$I$1355, Portfolio_History!$F159, Transactions_History!$H$6:$H$1355, "&lt;="&amp;YEAR(Portfolio_History!V$1))</f>
        <v>0</v>
      </c>
      <c r="W159" s="4">
        <f>SUMIFS(Transactions_History!$G$6:$G$1355, Transactions_History!$C$6:$C$1355, "Acquire", Transactions_History!$I$6:$I$1355, Portfolio_History!$F159, Transactions_History!$H$6:$H$1355, "&lt;="&amp;YEAR(Portfolio_History!W$1))-
SUMIFS(Transactions_History!$G$6:$G$1355, Transactions_History!$C$6:$C$1355, "Redeem", Transactions_History!$I$6:$I$1355, Portfolio_History!$F159, Transactions_History!$H$6:$H$1355, "&lt;="&amp;YEAR(Portfolio_History!W$1))</f>
        <v>0</v>
      </c>
      <c r="X159" s="4">
        <f>SUMIFS(Transactions_History!$G$6:$G$1355, Transactions_History!$C$6:$C$1355, "Acquire", Transactions_History!$I$6:$I$1355, Portfolio_History!$F159, Transactions_History!$H$6:$H$1355, "&lt;="&amp;YEAR(Portfolio_History!X$1))-
SUMIFS(Transactions_History!$G$6:$G$1355, Transactions_History!$C$6:$C$1355, "Redeem", Transactions_History!$I$6:$I$1355, Portfolio_History!$F159, Transactions_History!$H$6:$H$1355, "&lt;="&amp;YEAR(Portfolio_History!X$1))</f>
        <v>0</v>
      </c>
      <c r="Y159" s="4">
        <f>SUMIFS(Transactions_History!$G$6:$G$1355, Transactions_History!$C$6:$C$1355, "Acquire", Transactions_History!$I$6:$I$1355, Portfolio_History!$F159, Transactions_History!$H$6:$H$1355, "&lt;="&amp;YEAR(Portfolio_History!Y$1))-
SUMIFS(Transactions_History!$G$6:$G$1355, Transactions_History!$C$6:$C$1355, "Redeem", Transactions_History!$I$6:$I$1355, Portfolio_History!$F159, Transactions_History!$H$6:$H$1355, "&lt;="&amp;YEAR(Portfolio_History!Y$1))</f>
        <v>0</v>
      </c>
    </row>
    <row r="160" spans="1:25" x14ac:dyDescent="0.35">
      <c r="A160" s="172" t="s">
        <v>39</v>
      </c>
      <c r="B160" s="172">
        <v>4</v>
      </c>
      <c r="C160" s="172">
        <v>2020</v>
      </c>
      <c r="D160" s="173">
        <v>39600</v>
      </c>
      <c r="E160" s="63">
        <v>2019</v>
      </c>
      <c r="F160" s="170" t="str">
        <f t="shared" si="3"/>
        <v>SI bonds_4_2020</v>
      </c>
      <c r="G160" s="4">
        <f>SUMIFS(Transactions_History!$G$6:$G$1355, Transactions_History!$C$6:$C$1355, "Acquire", Transactions_History!$I$6:$I$1355, Portfolio_History!$F160, Transactions_History!$H$6:$H$1355, "&lt;="&amp;YEAR(Portfolio_History!G$1))-
SUMIFS(Transactions_History!$G$6:$G$1355, Transactions_History!$C$6:$C$1355, "Redeem", Transactions_History!$I$6:$I$1355, Portfolio_History!$F160, Transactions_History!$H$6:$H$1355, "&lt;="&amp;YEAR(Portfolio_History!G$1))</f>
        <v>0</v>
      </c>
      <c r="H160" s="4">
        <f>SUMIFS(Transactions_History!$G$6:$G$1355, Transactions_History!$C$6:$C$1355, "Acquire", Transactions_History!$I$6:$I$1355, Portfolio_History!$F160, Transactions_History!$H$6:$H$1355, "&lt;="&amp;YEAR(Portfolio_History!H$1))-
SUMIFS(Transactions_History!$G$6:$G$1355, Transactions_History!$C$6:$C$1355, "Redeem", Transactions_History!$I$6:$I$1355, Portfolio_History!$F160, Transactions_History!$H$6:$H$1355, "&lt;="&amp;YEAR(Portfolio_History!H$1))</f>
        <v>0</v>
      </c>
      <c r="I160" s="4">
        <f>SUMIFS(Transactions_History!$G$6:$G$1355, Transactions_History!$C$6:$C$1355, "Acquire", Transactions_History!$I$6:$I$1355, Portfolio_History!$F160, Transactions_History!$H$6:$H$1355, "&lt;="&amp;YEAR(Portfolio_History!I$1))-
SUMIFS(Transactions_History!$G$6:$G$1355, Transactions_History!$C$6:$C$1355, "Redeem", Transactions_History!$I$6:$I$1355, Portfolio_History!$F160, Transactions_History!$H$6:$H$1355, "&lt;="&amp;YEAR(Portfolio_History!I$1))</f>
        <v>0</v>
      </c>
      <c r="J160" s="4">
        <f>SUMIFS(Transactions_History!$G$6:$G$1355, Transactions_History!$C$6:$C$1355, "Acquire", Transactions_History!$I$6:$I$1355, Portfolio_History!$F160, Transactions_History!$H$6:$H$1355, "&lt;="&amp;YEAR(Portfolio_History!J$1))-
SUMIFS(Transactions_History!$G$6:$G$1355, Transactions_History!$C$6:$C$1355, "Redeem", Transactions_History!$I$6:$I$1355, Portfolio_History!$F160, Transactions_History!$H$6:$H$1355, "&lt;="&amp;YEAR(Portfolio_History!J$1))</f>
        <v>0</v>
      </c>
      <c r="K160" s="4">
        <f>SUMIFS(Transactions_History!$G$6:$G$1355, Transactions_History!$C$6:$C$1355, "Acquire", Transactions_History!$I$6:$I$1355, Portfolio_History!$F160, Transactions_History!$H$6:$H$1355, "&lt;="&amp;YEAR(Portfolio_History!K$1))-
SUMIFS(Transactions_History!$G$6:$G$1355, Transactions_History!$C$6:$C$1355, "Redeem", Transactions_History!$I$6:$I$1355, Portfolio_History!$F160, Transactions_History!$H$6:$H$1355, "&lt;="&amp;YEAR(Portfolio_History!K$1))</f>
        <v>12075192</v>
      </c>
      <c r="L160" s="4">
        <f>SUMIFS(Transactions_History!$G$6:$G$1355, Transactions_History!$C$6:$C$1355, "Acquire", Transactions_History!$I$6:$I$1355, Portfolio_History!$F160, Transactions_History!$H$6:$H$1355, "&lt;="&amp;YEAR(Portfolio_History!L$1))-
SUMIFS(Transactions_History!$G$6:$G$1355, Transactions_History!$C$6:$C$1355, "Redeem", Transactions_History!$I$6:$I$1355, Portfolio_History!$F160, Transactions_History!$H$6:$H$1355, "&lt;="&amp;YEAR(Portfolio_History!L$1))</f>
        <v>12075192</v>
      </c>
      <c r="M160" s="4">
        <f>SUMIFS(Transactions_History!$G$6:$G$1355, Transactions_History!$C$6:$C$1355, "Acquire", Transactions_History!$I$6:$I$1355, Portfolio_History!$F160, Transactions_History!$H$6:$H$1355, "&lt;="&amp;YEAR(Portfolio_History!M$1))-
SUMIFS(Transactions_History!$G$6:$G$1355, Transactions_History!$C$6:$C$1355, "Redeem", Transactions_History!$I$6:$I$1355, Portfolio_History!$F160, Transactions_History!$H$6:$H$1355, "&lt;="&amp;YEAR(Portfolio_History!M$1))</f>
        <v>12075192</v>
      </c>
      <c r="N160" s="4">
        <f>SUMIFS(Transactions_History!$G$6:$G$1355, Transactions_History!$C$6:$C$1355, "Acquire", Transactions_History!$I$6:$I$1355, Portfolio_History!$F160, Transactions_History!$H$6:$H$1355, "&lt;="&amp;YEAR(Portfolio_History!N$1))-
SUMIFS(Transactions_History!$G$6:$G$1355, Transactions_History!$C$6:$C$1355, "Redeem", Transactions_History!$I$6:$I$1355, Portfolio_History!$F160, Transactions_History!$H$6:$H$1355, "&lt;="&amp;YEAR(Portfolio_History!N$1))</f>
        <v>12075192</v>
      </c>
      <c r="O160" s="4">
        <f>SUMIFS(Transactions_History!$G$6:$G$1355, Transactions_History!$C$6:$C$1355, "Acquire", Transactions_History!$I$6:$I$1355, Portfolio_History!$F160, Transactions_History!$H$6:$H$1355, "&lt;="&amp;YEAR(Portfolio_History!O$1))-
SUMIFS(Transactions_History!$G$6:$G$1355, Transactions_History!$C$6:$C$1355, "Redeem", Transactions_History!$I$6:$I$1355, Portfolio_History!$F160, Transactions_History!$H$6:$H$1355, "&lt;="&amp;YEAR(Portfolio_History!O$1))</f>
        <v>12075192</v>
      </c>
      <c r="P160" s="4">
        <f>SUMIFS(Transactions_History!$G$6:$G$1355, Transactions_History!$C$6:$C$1355, "Acquire", Transactions_History!$I$6:$I$1355, Portfolio_History!$F160, Transactions_History!$H$6:$H$1355, "&lt;="&amp;YEAR(Portfolio_History!P$1))-
SUMIFS(Transactions_History!$G$6:$G$1355, Transactions_History!$C$6:$C$1355, "Redeem", Transactions_History!$I$6:$I$1355, Portfolio_History!$F160, Transactions_History!$H$6:$H$1355, "&lt;="&amp;YEAR(Portfolio_History!P$1))</f>
        <v>12697764</v>
      </c>
      <c r="Q160" s="4">
        <f>SUMIFS(Transactions_History!$G$6:$G$1355, Transactions_History!$C$6:$C$1355, "Acquire", Transactions_History!$I$6:$I$1355, Portfolio_History!$F160, Transactions_History!$H$6:$H$1355, "&lt;="&amp;YEAR(Portfolio_History!Q$1))-
SUMIFS(Transactions_History!$G$6:$G$1355, Transactions_History!$C$6:$C$1355, "Redeem", Transactions_History!$I$6:$I$1355, Portfolio_History!$F160, Transactions_History!$H$6:$H$1355, "&lt;="&amp;YEAR(Portfolio_History!Q$1))</f>
        <v>12697764</v>
      </c>
      <c r="R160" s="4">
        <f>SUMIFS(Transactions_History!$G$6:$G$1355, Transactions_History!$C$6:$C$1355, "Acquire", Transactions_History!$I$6:$I$1355, Portfolio_History!$F160, Transactions_History!$H$6:$H$1355, "&lt;="&amp;YEAR(Portfolio_History!R$1))-
SUMIFS(Transactions_History!$G$6:$G$1355, Transactions_History!$C$6:$C$1355, "Redeem", Transactions_History!$I$6:$I$1355, Portfolio_History!$F160, Transactions_History!$H$6:$H$1355, "&lt;="&amp;YEAR(Portfolio_History!R$1))</f>
        <v>12697764</v>
      </c>
      <c r="S160" s="4">
        <f>SUMIFS(Transactions_History!$G$6:$G$1355, Transactions_History!$C$6:$C$1355, "Acquire", Transactions_History!$I$6:$I$1355, Portfolio_History!$F160, Transactions_History!$H$6:$H$1355, "&lt;="&amp;YEAR(Portfolio_History!S$1))-
SUMIFS(Transactions_History!$G$6:$G$1355, Transactions_History!$C$6:$C$1355, "Redeem", Transactions_History!$I$6:$I$1355, Portfolio_History!$F160, Transactions_History!$H$6:$H$1355, "&lt;="&amp;YEAR(Portfolio_History!S$1))</f>
        <v>12697764</v>
      </c>
      <c r="T160" s="4">
        <f>SUMIFS(Transactions_History!$G$6:$G$1355, Transactions_History!$C$6:$C$1355, "Acquire", Transactions_History!$I$6:$I$1355, Portfolio_History!$F160, Transactions_History!$H$6:$H$1355, "&lt;="&amp;YEAR(Portfolio_History!T$1))-
SUMIFS(Transactions_History!$G$6:$G$1355, Transactions_History!$C$6:$C$1355, "Redeem", Transactions_History!$I$6:$I$1355, Portfolio_History!$F160, Transactions_History!$H$6:$H$1355, "&lt;="&amp;YEAR(Portfolio_History!T$1))</f>
        <v>12697764</v>
      </c>
      <c r="U160" s="4">
        <f>SUMIFS(Transactions_History!$G$6:$G$1355, Transactions_History!$C$6:$C$1355, "Acquire", Transactions_History!$I$6:$I$1355, Portfolio_History!$F160, Transactions_History!$H$6:$H$1355, "&lt;="&amp;YEAR(Portfolio_History!U$1))-
SUMIFS(Transactions_History!$G$6:$G$1355, Transactions_History!$C$6:$C$1355, "Redeem", Transactions_History!$I$6:$I$1355, Portfolio_History!$F160, Transactions_History!$H$6:$H$1355, "&lt;="&amp;YEAR(Portfolio_History!U$1))</f>
        <v>12697764</v>
      </c>
      <c r="V160" s="4">
        <f>SUMIFS(Transactions_History!$G$6:$G$1355, Transactions_History!$C$6:$C$1355, "Acquire", Transactions_History!$I$6:$I$1355, Portfolio_History!$F160, Transactions_History!$H$6:$H$1355, "&lt;="&amp;YEAR(Portfolio_History!V$1))-
SUMIFS(Transactions_History!$G$6:$G$1355, Transactions_History!$C$6:$C$1355, "Redeem", Transactions_History!$I$6:$I$1355, Portfolio_History!$F160, Transactions_History!$H$6:$H$1355, "&lt;="&amp;YEAR(Portfolio_History!V$1))</f>
        <v>0</v>
      </c>
      <c r="W160" s="4">
        <f>SUMIFS(Transactions_History!$G$6:$G$1355, Transactions_History!$C$6:$C$1355, "Acquire", Transactions_History!$I$6:$I$1355, Portfolio_History!$F160, Transactions_History!$H$6:$H$1355, "&lt;="&amp;YEAR(Portfolio_History!W$1))-
SUMIFS(Transactions_History!$G$6:$G$1355, Transactions_History!$C$6:$C$1355, "Redeem", Transactions_History!$I$6:$I$1355, Portfolio_History!$F160, Transactions_History!$H$6:$H$1355, "&lt;="&amp;YEAR(Portfolio_History!W$1))</f>
        <v>0</v>
      </c>
      <c r="X160" s="4">
        <f>SUMIFS(Transactions_History!$G$6:$G$1355, Transactions_History!$C$6:$C$1355, "Acquire", Transactions_History!$I$6:$I$1355, Portfolio_History!$F160, Transactions_History!$H$6:$H$1355, "&lt;="&amp;YEAR(Portfolio_History!X$1))-
SUMIFS(Transactions_History!$G$6:$G$1355, Transactions_History!$C$6:$C$1355, "Redeem", Transactions_History!$I$6:$I$1355, Portfolio_History!$F160, Transactions_History!$H$6:$H$1355, "&lt;="&amp;YEAR(Portfolio_History!X$1))</f>
        <v>0</v>
      </c>
      <c r="Y160" s="4">
        <f>SUMIFS(Transactions_History!$G$6:$G$1355, Transactions_History!$C$6:$C$1355, "Acquire", Transactions_History!$I$6:$I$1355, Portfolio_History!$F160, Transactions_History!$H$6:$H$1355, "&lt;="&amp;YEAR(Portfolio_History!Y$1))-
SUMIFS(Transactions_History!$G$6:$G$1355, Transactions_History!$C$6:$C$1355, "Redeem", Transactions_History!$I$6:$I$1355, Portfolio_History!$F160, Transactions_History!$H$6:$H$1355, "&lt;="&amp;YEAR(Portfolio_History!Y$1))</f>
        <v>0</v>
      </c>
    </row>
    <row r="161" spans="1:25" x14ac:dyDescent="0.35">
      <c r="A161" s="172" t="s">
        <v>34</v>
      </c>
      <c r="B161" s="172">
        <v>1.75</v>
      </c>
      <c r="C161" s="172">
        <v>2020</v>
      </c>
      <c r="D161" s="173">
        <v>43739</v>
      </c>
      <c r="E161" s="63">
        <v>2019</v>
      </c>
      <c r="F161" s="170" t="str">
        <f t="shared" si="3"/>
        <v>SI certificates_1.75_2020</v>
      </c>
      <c r="G161" s="4">
        <f>SUMIFS(Transactions_History!$G$6:$G$1355, Transactions_History!$C$6:$C$1355, "Acquire", Transactions_History!$I$6:$I$1355, Portfolio_History!$F161, Transactions_History!$H$6:$H$1355, "&lt;="&amp;YEAR(Portfolio_History!G$1))-
SUMIFS(Transactions_History!$G$6:$G$1355, Transactions_History!$C$6:$C$1355, "Redeem", Transactions_History!$I$6:$I$1355, Portfolio_History!$F161, Transactions_History!$H$6:$H$1355, "&lt;="&amp;YEAR(Portfolio_History!G$1))</f>
        <v>0</v>
      </c>
      <c r="H161" s="4">
        <f>SUMIFS(Transactions_History!$G$6:$G$1355, Transactions_History!$C$6:$C$1355, "Acquire", Transactions_History!$I$6:$I$1355, Portfolio_History!$F161, Transactions_History!$H$6:$H$1355, "&lt;="&amp;YEAR(Portfolio_History!H$1))-
SUMIFS(Transactions_History!$G$6:$G$1355, Transactions_History!$C$6:$C$1355, "Redeem", Transactions_History!$I$6:$I$1355, Portfolio_History!$F161, Transactions_History!$H$6:$H$1355, "&lt;="&amp;YEAR(Portfolio_History!H$1))</f>
        <v>0</v>
      </c>
      <c r="I161" s="4">
        <f>SUMIFS(Transactions_History!$G$6:$G$1355, Transactions_History!$C$6:$C$1355, "Acquire", Transactions_History!$I$6:$I$1355, Portfolio_History!$F161, Transactions_History!$H$6:$H$1355, "&lt;="&amp;YEAR(Portfolio_History!I$1))-
SUMIFS(Transactions_History!$G$6:$G$1355, Transactions_History!$C$6:$C$1355, "Redeem", Transactions_History!$I$6:$I$1355, Portfolio_History!$F161, Transactions_History!$H$6:$H$1355, "&lt;="&amp;YEAR(Portfolio_History!I$1))</f>
        <v>0</v>
      </c>
      <c r="J161" s="4">
        <f>SUMIFS(Transactions_History!$G$6:$G$1355, Transactions_History!$C$6:$C$1355, "Acquire", Transactions_History!$I$6:$I$1355, Portfolio_History!$F161, Transactions_History!$H$6:$H$1355, "&lt;="&amp;YEAR(Portfolio_History!J$1))-
SUMIFS(Transactions_History!$G$6:$G$1355, Transactions_History!$C$6:$C$1355, "Redeem", Transactions_History!$I$6:$I$1355, Portfolio_History!$F161, Transactions_History!$H$6:$H$1355, "&lt;="&amp;YEAR(Portfolio_History!J$1))</f>
        <v>0</v>
      </c>
      <c r="K161" s="4">
        <f>SUMIFS(Transactions_History!$G$6:$G$1355, Transactions_History!$C$6:$C$1355, "Acquire", Transactions_History!$I$6:$I$1355, Portfolio_History!$F161, Transactions_History!$H$6:$H$1355, "&lt;="&amp;YEAR(Portfolio_History!K$1))-
SUMIFS(Transactions_History!$G$6:$G$1355, Transactions_History!$C$6:$C$1355, "Redeem", Transactions_History!$I$6:$I$1355, Portfolio_History!$F161, Transactions_History!$H$6:$H$1355, "&lt;="&amp;YEAR(Portfolio_History!K$1))</f>
        <v>0</v>
      </c>
      <c r="L161" s="4">
        <f>SUMIFS(Transactions_History!$G$6:$G$1355, Transactions_History!$C$6:$C$1355, "Acquire", Transactions_History!$I$6:$I$1355, Portfolio_History!$F161, Transactions_History!$H$6:$H$1355, "&lt;="&amp;YEAR(Portfolio_History!L$1))-
SUMIFS(Transactions_History!$G$6:$G$1355, Transactions_History!$C$6:$C$1355, "Redeem", Transactions_History!$I$6:$I$1355, Portfolio_History!$F161, Transactions_History!$H$6:$H$1355, "&lt;="&amp;YEAR(Portfolio_History!L$1))</f>
        <v>0</v>
      </c>
      <c r="M161" s="4">
        <f>SUMIFS(Transactions_History!$G$6:$G$1355, Transactions_History!$C$6:$C$1355, "Acquire", Transactions_History!$I$6:$I$1355, Portfolio_History!$F161, Transactions_History!$H$6:$H$1355, "&lt;="&amp;YEAR(Portfolio_History!M$1))-
SUMIFS(Transactions_History!$G$6:$G$1355, Transactions_History!$C$6:$C$1355, "Redeem", Transactions_History!$I$6:$I$1355, Portfolio_History!$F161, Transactions_History!$H$6:$H$1355, "&lt;="&amp;YEAR(Portfolio_History!M$1))</f>
        <v>0</v>
      </c>
      <c r="N161" s="4">
        <f>SUMIFS(Transactions_History!$G$6:$G$1355, Transactions_History!$C$6:$C$1355, "Acquire", Transactions_History!$I$6:$I$1355, Portfolio_History!$F161, Transactions_History!$H$6:$H$1355, "&lt;="&amp;YEAR(Portfolio_History!N$1))-
SUMIFS(Transactions_History!$G$6:$G$1355, Transactions_History!$C$6:$C$1355, "Redeem", Transactions_History!$I$6:$I$1355, Portfolio_History!$F161, Transactions_History!$H$6:$H$1355, "&lt;="&amp;YEAR(Portfolio_History!N$1))</f>
        <v>0</v>
      </c>
      <c r="O161" s="4">
        <f>SUMIFS(Transactions_History!$G$6:$G$1355, Transactions_History!$C$6:$C$1355, "Acquire", Transactions_History!$I$6:$I$1355, Portfolio_History!$F161, Transactions_History!$H$6:$H$1355, "&lt;="&amp;YEAR(Portfolio_History!O$1))-
SUMIFS(Transactions_History!$G$6:$G$1355, Transactions_History!$C$6:$C$1355, "Redeem", Transactions_History!$I$6:$I$1355, Portfolio_History!$F161, Transactions_History!$H$6:$H$1355, "&lt;="&amp;YEAR(Portfolio_History!O$1))</f>
        <v>0</v>
      </c>
      <c r="P161" s="4">
        <f>SUMIFS(Transactions_History!$G$6:$G$1355, Transactions_History!$C$6:$C$1355, "Acquire", Transactions_History!$I$6:$I$1355, Portfolio_History!$F161, Transactions_History!$H$6:$H$1355, "&lt;="&amp;YEAR(Portfolio_History!P$1))-
SUMIFS(Transactions_History!$G$6:$G$1355, Transactions_History!$C$6:$C$1355, "Redeem", Transactions_History!$I$6:$I$1355, Portfolio_History!$F161, Transactions_History!$H$6:$H$1355, "&lt;="&amp;YEAR(Portfolio_History!P$1))</f>
        <v>0</v>
      </c>
      <c r="Q161" s="4">
        <f>SUMIFS(Transactions_History!$G$6:$G$1355, Transactions_History!$C$6:$C$1355, "Acquire", Transactions_History!$I$6:$I$1355, Portfolio_History!$F161, Transactions_History!$H$6:$H$1355, "&lt;="&amp;YEAR(Portfolio_History!Q$1))-
SUMIFS(Transactions_History!$G$6:$G$1355, Transactions_History!$C$6:$C$1355, "Redeem", Transactions_History!$I$6:$I$1355, Portfolio_History!$F161, Transactions_History!$H$6:$H$1355, "&lt;="&amp;YEAR(Portfolio_History!Q$1))</f>
        <v>0</v>
      </c>
      <c r="R161" s="4">
        <f>SUMIFS(Transactions_History!$G$6:$G$1355, Transactions_History!$C$6:$C$1355, "Acquire", Transactions_History!$I$6:$I$1355, Portfolio_History!$F161, Transactions_History!$H$6:$H$1355, "&lt;="&amp;YEAR(Portfolio_History!R$1))-
SUMIFS(Transactions_History!$G$6:$G$1355, Transactions_History!$C$6:$C$1355, "Redeem", Transactions_History!$I$6:$I$1355, Portfolio_History!$F161, Transactions_History!$H$6:$H$1355, "&lt;="&amp;YEAR(Portfolio_History!R$1))</f>
        <v>0</v>
      </c>
      <c r="S161" s="4">
        <f>SUMIFS(Transactions_History!$G$6:$G$1355, Transactions_History!$C$6:$C$1355, "Acquire", Transactions_History!$I$6:$I$1355, Portfolio_History!$F161, Transactions_History!$H$6:$H$1355, "&lt;="&amp;YEAR(Portfolio_History!S$1))-
SUMIFS(Transactions_History!$G$6:$G$1355, Transactions_History!$C$6:$C$1355, "Redeem", Transactions_History!$I$6:$I$1355, Portfolio_History!$F161, Transactions_History!$H$6:$H$1355, "&lt;="&amp;YEAR(Portfolio_History!S$1))</f>
        <v>0</v>
      </c>
      <c r="T161" s="4">
        <f>SUMIFS(Transactions_History!$G$6:$G$1355, Transactions_History!$C$6:$C$1355, "Acquire", Transactions_History!$I$6:$I$1355, Portfolio_History!$F161, Transactions_History!$H$6:$H$1355, "&lt;="&amp;YEAR(Portfolio_History!T$1))-
SUMIFS(Transactions_History!$G$6:$G$1355, Transactions_History!$C$6:$C$1355, "Redeem", Transactions_History!$I$6:$I$1355, Portfolio_History!$F161, Transactions_History!$H$6:$H$1355, "&lt;="&amp;YEAR(Portfolio_History!T$1))</f>
        <v>0</v>
      </c>
      <c r="U161" s="4">
        <f>SUMIFS(Transactions_History!$G$6:$G$1355, Transactions_History!$C$6:$C$1355, "Acquire", Transactions_History!$I$6:$I$1355, Portfolio_History!$F161, Transactions_History!$H$6:$H$1355, "&lt;="&amp;YEAR(Portfolio_History!U$1))-
SUMIFS(Transactions_History!$G$6:$G$1355, Transactions_History!$C$6:$C$1355, "Redeem", Transactions_History!$I$6:$I$1355, Portfolio_History!$F161, Transactions_History!$H$6:$H$1355, "&lt;="&amp;YEAR(Portfolio_History!U$1))</f>
        <v>0</v>
      </c>
      <c r="V161" s="4">
        <f>SUMIFS(Transactions_History!$G$6:$G$1355, Transactions_History!$C$6:$C$1355, "Acquire", Transactions_History!$I$6:$I$1355, Portfolio_History!$F161, Transactions_History!$H$6:$H$1355, "&lt;="&amp;YEAR(Portfolio_History!V$1))-
SUMIFS(Transactions_History!$G$6:$G$1355, Transactions_History!$C$6:$C$1355, "Redeem", Transactions_History!$I$6:$I$1355, Portfolio_History!$F161, Transactions_History!$H$6:$H$1355, "&lt;="&amp;YEAR(Portfolio_History!V$1))</f>
        <v>0</v>
      </c>
      <c r="W161" s="4">
        <f>SUMIFS(Transactions_History!$G$6:$G$1355, Transactions_History!$C$6:$C$1355, "Acquire", Transactions_History!$I$6:$I$1355, Portfolio_History!$F161, Transactions_History!$H$6:$H$1355, "&lt;="&amp;YEAR(Portfolio_History!W$1))-
SUMIFS(Transactions_History!$G$6:$G$1355, Transactions_History!$C$6:$C$1355, "Redeem", Transactions_History!$I$6:$I$1355, Portfolio_History!$F161, Transactions_History!$H$6:$H$1355, "&lt;="&amp;YEAR(Portfolio_History!W$1))</f>
        <v>0</v>
      </c>
      <c r="X161" s="4">
        <f>SUMIFS(Transactions_History!$G$6:$G$1355, Transactions_History!$C$6:$C$1355, "Acquire", Transactions_History!$I$6:$I$1355, Portfolio_History!$F161, Transactions_History!$H$6:$H$1355, "&lt;="&amp;YEAR(Portfolio_History!X$1))-
SUMIFS(Transactions_History!$G$6:$G$1355, Transactions_History!$C$6:$C$1355, "Redeem", Transactions_History!$I$6:$I$1355, Portfolio_History!$F161, Transactions_History!$H$6:$H$1355, "&lt;="&amp;YEAR(Portfolio_History!X$1))</f>
        <v>0</v>
      </c>
      <c r="Y161" s="4">
        <f>SUMIFS(Transactions_History!$G$6:$G$1355, Transactions_History!$C$6:$C$1355, "Acquire", Transactions_History!$I$6:$I$1355, Portfolio_History!$F161, Transactions_History!$H$6:$H$1355, "&lt;="&amp;YEAR(Portfolio_History!Y$1))-
SUMIFS(Transactions_History!$G$6:$G$1355, Transactions_History!$C$6:$C$1355, "Redeem", Transactions_History!$I$6:$I$1355, Portfolio_History!$F161, Transactions_History!$H$6:$H$1355, "&lt;="&amp;YEAR(Portfolio_History!Y$1))</f>
        <v>0</v>
      </c>
    </row>
    <row r="162" spans="1:25" x14ac:dyDescent="0.35">
      <c r="A162" s="172" t="s">
        <v>39</v>
      </c>
      <c r="B162" s="172">
        <v>2.25</v>
      </c>
      <c r="C162" s="172">
        <v>2021</v>
      </c>
      <c r="D162" s="173">
        <v>41791</v>
      </c>
      <c r="E162" s="63">
        <v>2019</v>
      </c>
      <c r="F162" s="170" t="str">
        <f t="shared" si="3"/>
        <v>SI bonds_2.25_2021</v>
      </c>
      <c r="G162" s="4">
        <f>SUMIFS(Transactions_History!$G$6:$G$1355, Transactions_History!$C$6:$C$1355, "Acquire", Transactions_History!$I$6:$I$1355, Portfolio_History!$F162, Transactions_History!$H$6:$H$1355, "&lt;="&amp;YEAR(Portfolio_History!G$1))-
SUMIFS(Transactions_History!$G$6:$G$1355, Transactions_History!$C$6:$C$1355, "Redeem", Transactions_History!$I$6:$I$1355, Portfolio_History!$F162, Transactions_History!$H$6:$H$1355, "&lt;="&amp;YEAR(Portfolio_History!G$1))</f>
        <v>0</v>
      </c>
      <c r="H162" s="4">
        <f>SUMIFS(Transactions_History!$G$6:$G$1355, Transactions_History!$C$6:$C$1355, "Acquire", Transactions_History!$I$6:$I$1355, Portfolio_History!$F162, Transactions_History!$H$6:$H$1355, "&lt;="&amp;YEAR(Portfolio_History!H$1))-
SUMIFS(Transactions_History!$G$6:$G$1355, Transactions_History!$C$6:$C$1355, "Redeem", Transactions_History!$I$6:$I$1355, Portfolio_History!$F162, Transactions_History!$H$6:$H$1355, "&lt;="&amp;YEAR(Portfolio_History!H$1))</f>
        <v>0</v>
      </c>
      <c r="I162" s="4">
        <f>SUMIFS(Transactions_History!$G$6:$G$1355, Transactions_History!$C$6:$C$1355, "Acquire", Transactions_History!$I$6:$I$1355, Portfolio_History!$F162, Transactions_History!$H$6:$H$1355, "&lt;="&amp;YEAR(Portfolio_History!I$1))-
SUMIFS(Transactions_History!$G$6:$G$1355, Transactions_History!$C$6:$C$1355, "Redeem", Transactions_History!$I$6:$I$1355, Portfolio_History!$F162, Transactions_History!$H$6:$H$1355, "&lt;="&amp;YEAR(Portfolio_History!I$1))</f>
        <v>0</v>
      </c>
      <c r="J162" s="4">
        <f>SUMIFS(Transactions_History!$G$6:$G$1355, Transactions_History!$C$6:$C$1355, "Acquire", Transactions_History!$I$6:$I$1355, Portfolio_History!$F162, Transactions_History!$H$6:$H$1355, "&lt;="&amp;YEAR(Portfolio_History!J$1))-
SUMIFS(Transactions_History!$G$6:$G$1355, Transactions_History!$C$6:$C$1355, "Redeem", Transactions_History!$I$6:$I$1355, Portfolio_History!$F162, Transactions_History!$H$6:$H$1355, "&lt;="&amp;YEAR(Portfolio_History!J$1))</f>
        <v>10040980</v>
      </c>
      <c r="K162" s="4">
        <f>SUMIFS(Transactions_History!$G$6:$G$1355, Transactions_History!$C$6:$C$1355, "Acquire", Transactions_History!$I$6:$I$1355, Portfolio_History!$F162, Transactions_History!$H$6:$H$1355, "&lt;="&amp;YEAR(Portfolio_History!K$1))-
SUMIFS(Transactions_History!$G$6:$G$1355, Transactions_History!$C$6:$C$1355, "Redeem", Transactions_History!$I$6:$I$1355, Portfolio_History!$F162, Transactions_History!$H$6:$H$1355, "&lt;="&amp;YEAR(Portfolio_History!K$1))</f>
        <v>11892728</v>
      </c>
      <c r="L162" s="4">
        <f>SUMIFS(Transactions_History!$G$6:$G$1355, Transactions_History!$C$6:$C$1355, "Acquire", Transactions_History!$I$6:$I$1355, Portfolio_History!$F162, Transactions_History!$H$6:$H$1355, "&lt;="&amp;YEAR(Portfolio_History!L$1))-
SUMIFS(Transactions_History!$G$6:$G$1355, Transactions_History!$C$6:$C$1355, "Redeem", Transactions_History!$I$6:$I$1355, Portfolio_History!$F162, Transactions_History!$H$6:$H$1355, "&lt;="&amp;YEAR(Portfolio_History!L$1))</f>
        <v>11892728</v>
      </c>
      <c r="M162" s="4">
        <f>SUMIFS(Transactions_History!$G$6:$G$1355, Transactions_History!$C$6:$C$1355, "Acquire", Transactions_History!$I$6:$I$1355, Portfolio_History!$F162, Transactions_History!$H$6:$H$1355, "&lt;="&amp;YEAR(Portfolio_History!M$1))-
SUMIFS(Transactions_History!$G$6:$G$1355, Transactions_History!$C$6:$C$1355, "Redeem", Transactions_History!$I$6:$I$1355, Portfolio_History!$F162, Transactions_History!$H$6:$H$1355, "&lt;="&amp;YEAR(Portfolio_History!M$1))</f>
        <v>3986413</v>
      </c>
      <c r="N162" s="4">
        <f>SUMIFS(Transactions_History!$G$6:$G$1355, Transactions_History!$C$6:$C$1355, "Acquire", Transactions_History!$I$6:$I$1355, Portfolio_History!$F162, Transactions_History!$H$6:$H$1355, "&lt;="&amp;YEAR(Portfolio_History!N$1))-
SUMIFS(Transactions_History!$G$6:$G$1355, Transactions_History!$C$6:$C$1355, "Redeem", Transactions_History!$I$6:$I$1355, Portfolio_History!$F162, Transactions_History!$H$6:$H$1355, "&lt;="&amp;YEAR(Portfolio_History!N$1))</f>
        <v>3986413</v>
      </c>
      <c r="O162" s="4">
        <f>SUMIFS(Transactions_History!$G$6:$G$1355, Transactions_History!$C$6:$C$1355, "Acquire", Transactions_History!$I$6:$I$1355, Portfolio_History!$F162, Transactions_History!$H$6:$H$1355, "&lt;="&amp;YEAR(Portfolio_History!O$1))-
SUMIFS(Transactions_History!$G$6:$G$1355, Transactions_History!$C$6:$C$1355, "Redeem", Transactions_History!$I$6:$I$1355, Portfolio_History!$F162, Transactions_History!$H$6:$H$1355, "&lt;="&amp;YEAR(Portfolio_History!O$1))</f>
        <v>3986413</v>
      </c>
      <c r="P162" s="4">
        <f>SUMIFS(Transactions_History!$G$6:$G$1355, Transactions_History!$C$6:$C$1355, "Acquire", Transactions_History!$I$6:$I$1355, Portfolio_History!$F162, Transactions_History!$H$6:$H$1355, "&lt;="&amp;YEAR(Portfolio_History!P$1))-
SUMIFS(Transactions_History!$G$6:$G$1355, Transactions_History!$C$6:$C$1355, "Redeem", Transactions_History!$I$6:$I$1355, Portfolio_History!$F162, Transactions_History!$H$6:$H$1355, "&lt;="&amp;YEAR(Portfolio_History!P$1))</f>
        <v>0</v>
      </c>
      <c r="Q162" s="4">
        <f>SUMIFS(Transactions_History!$G$6:$G$1355, Transactions_History!$C$6:$C$1355, "Acquire", Transactions_History!$I$6:$I$1355, Portfolio_History!$F162, Transactions_History!$H$6:$H$1355, "&lt;="&amp;YEAR(Portfolio_History!Q$1))-
SUMIFS(Transactions_History!$G$6:$G$1355, Transactions_History!$C$6:$C$1355, "Redeem", Transactions_History!$I$6:$I$1355, Portfolio_History!$F162, Transactions_History!$H$6:$H$1355, "&lt;="&amp;YEAR(Portfolio_History!Q$1))</f>
        <v>0</v>
      </c>
      <c r="R162" s="4">
        <f>SUMIFS(Transactions_History!$G$6:$G$1355, Transactions_History!$C$6:$C$1355, "Acquire", Transactions_History!$I$6:$I$1355, Portfolio_History!$F162, Transactions_History!$H$6:$H$1355, "&lt;="&amp;YEAR(Portfolio_History!R$1))-
SUMIFS(Transactions_History!$G$6:$G$1355, Transactions_History!$C$6:$C$1355, "Redeem", Transactions_History!$I$6:$I$1355, Portfolio_History!$F162, Transactions_History!$H$6:$H$1355, "&lt;="&amp;YEAR(Portfolio_History!R$1))</f>
        <v>0</v>
      </c>
      <c r="S162" s="4">
        <f>SUMIFS(Transactions_History!$G$6:$G$1355, Transactions_History!$C$6:$C$1355, "Acquire", Transactions_History!$I$6:$I$1355, Portfolio_History!$F162, Transactions_History!$H$6:$H$1355, "&lt;="&amp;YEAR(Portfolio_History!S$1))-
SUMIFS(Transactions_History!$G$6:$G$1355, Transactions_History!$C$6:$C$1355, "Redeem", Transactions_History!$I$6:$I$1355, Portfolio_History!$F162, Transactions_History!$H$6:$H$1355, "&lt;="&amp;YEAR(Portfolio_History!S$1))</f>
        <v>0</v>
      </c>
      <c r="T162" s="4">
        <f>SUMIFS(Transactions_History!$G$6:$G$1355, Transactions_History!$C$6:$C$1355, "Acquire", Transactions_History!$I$6:$I$1355, Portfolio_History!$F162, Transactions_History!$H$6:$H$1355, "&lt;="&amp;YEAR(Portfolio_History!T$1))-
SUMIFS(Transactions_History!$G$6:$G$1355, Transactions_History!$C$6:$C$1355, "Redeem", Transactions_History!$I$6:$I$1355, Portfolio_History!$F162, Transactions_History!$H$6:$H$1355, "&lt;="&amp;YEAR(Portfolio_History!T$1))</f>
        <v>0</v>
      </c>
      <c r="U162" s="4">
        <f>SUMIFS(Transactions_History!$G$6:$G$1355, Transactions_History!$C$6:$C$1355, "Acquire", Transactions_History!$I$6:$I$1355, Portfolio_History!$F162, Transactions_History!$H$6:$H$1355, "&lt;="&amp;YEAR(Portfolio_History!U$1))-
SUMIFS(Transactions_History!$G$6:$G$1355, Transactions_History!$C$6:$C$1355, "Redeem", Transactions_History!$I$6:$I$1355, Portfolio_History!$F162, Transactions_History!$H$6:$H$1355, "&lt;="&amp;YEAR(Portfolio_History!U$1))</f>
        <v>0</v>
      </c>
      <c r="V162" s="4">
        <f>SUMIFS(Transactions_History!$G$6:$G$1355, Transactions_History!$C$6:$C$1355, "Acquire", Transactions_History!$I$6:$I$1355, Portfolio_History!$F162, Transactions_History!$H$6:$H$1355, "&lt;="&amp;YEAR(Portfolio_History!V$1))-
SUMIFS(Transactions_History!$G$6:$G$1355, Transactions_History!$C$6:$C$1355, "Redeem", Transactions_History!$I$6:$I$1355, Portfolio_History!$F162, Transactions_History!$H$6:$H$1355, "&lt;="&amp;YEAR(Portfolio_History!V$1))</f>
        <v>0</v>
      </c>
      <c r="W162" s="4">
        <f>SUMIFS(Transactions_History!$G$6:$G$1355, Transactions_History!$C$6:$C$1355, "Acquire", Transactions_History!$I$6:$I$1355, Portfolio_History!$F162, Transactions_History!$H$6:$H$1355, "&lt;="&amp;YEAR(Portfolio_History!W$1))-
SUMIFS(Transactions_History!$G$6:$G$1355, Transactions_History!$C$6:$C$1355, "Redeem", Transactions_History!$I$6:$I$1355, Portfolio_History!$F162, Transactions_History!$H$6:$H$1355, "&lt;="&amp;YEAR(Portfolio_History!W$1))</f>
        <v>0</v>
      </c>
      <c r="X162" s="4">
        <f>SUMIFS(Transactions_History!$G$6:$G$1355, Transactions_History!$C$6:$C$1355, "Acquire", Transactions_History!$I$6:$I$1355, Portfolio_History!$F162, Transactions_History!$H$6:$H$1355, "&lt;="&amp;YEAR(Portfolio_History!X$1))-
SUMIFS(Transactions_History!$G$6:$G$1355, Transactions_History!$C$6:$C$1355, "Redeem", Transactions_History!$I$6:$I$1355, Portfolio_History!$F162, Transactions_History!$H$6:$H$1355, "&lt;="&amp;YEAR(Portfolio_History!X$1))</f>
        <v>0</v>
      </c>
      <c r="Y162" s="4">
        <f>SUMIFS(Transactions_History!$G$6:$G$1355, Transactions_History!$C$6:$C$1355, "Acquire", Transactions_History!$I$6:$I$1355, Portfolio_History!$F162, Transactions_History!$H$6:$H$1355, "&lt;="&amp;YEAR(Portfolio_History!Y$1))-
SUMIFS(Transactions_History!$G$6:$G$1355, Transactions_History!$C$6:$C$1355, "Redeem", Transactions_History!$I$6:$I$1355, Portfolio_History!$F162, Transactions_History!$H$6:$H$1355, "&lt;="&amp;YEAR(Portfolio_History!Y$1))</f>
        <v>0</v>
      </c>
    </row>
    <row r="163" spans="1:25" x14ac:dyDescent="0.35">
      <c r="A163" s="172" t="s">
        <v>39</v>
      </c>
      <c r="B163" s="172">
        <v>4.125</v>
      </c>
      <c r="C163" s="172">
        <v>2020</v>
      </c>
      <c r="D163" s="173">
        <v>38504</v>
      </c>
      <c r="E163" s="63">
        <v>2019</v>
      </c>
      <c r="F163" s="170" t="str">
        <f t="shared" si="3"/>
        <v>SI bonds_4.125_2020</v>
      </c>
      <c r="G163" s="4">
        <f>SUMIFS(Transactions_History!$G$6:$G$1355, Transactions_History!$C$6:$C$1355, "Acquire", Transactions_History!$I$6:$I$1355, Portfolio_History!$F163, Transactions_History!$H$6:$H$1355, "&lt;="&amp;YEAR(Portfolio_History!G$1))-
SUMIFS(Transactions_History!$G$6:$G$1355, Transactions_History!$C$6:$C$1355, "Redeem", Transactions_History!$I$6:$I$1355, Portfolio_History!$F163, Transactions_History!$H$6:$H$1355, "&lt;="&amp;YEAR(Portfolio_History!G$1))</f>
        <v>-119496983</v>
      </c>
      <c r="H163" s="4">
        <f>SUMIFS(Transactions_History!$G$6:$G$1355, Transactions_History!$C$6:$C$1355, "Acquire", Transactions_History!$I$6:$I$1355, Portfolio_History!$F163, Transactions_History!$H$6:$H$1355, "&lt;="&amp;YEAR(Portfolio_History!H$1))-
SUMIFS(Transactions_History!$G$6:$G$1355, Transactions_History!$C$6:$C$1355, "Redeem", Transactions_History!$I$6:$I$1355, Portfolio_History!$F163, Transactions_History!$H$6:$H$1355, "&lt;="&amp;YEAR(Portfolio_History!H$1))</f>
        <v>-119496983</v>
      </c>
      <c r="I163" s="4">
        <f>SUMIFS(Transactions_History!$G$6:$G$1355, Transactions_History!$C$6:$C$1355, "Acquire", Transactions_History!$I$6:$I$1355, Portfolio_History!$F163, Transactions_History!$H$6:$H$1355, "&lt;="&amp;YEAR(Portfolio_History!I$1))-
SUMIFS(Transactions_History!$G$6:$G$1355, Transactions_History!$C$6:$C$1355, "Redeem", Transactions_History!$I$6:$I$1355, Portfolio_History!$F163, Transactions_History!$H$6:$H$1355, "&lt;="&amp;YEAR(Portfolio_History!I$1))</f>
        <v>-119496983</v>
      </c>
      <c r="J163" s="4">
        <f>SUMIFS(Transactions_History!$G$6:$G$1355, Transactions_History!$C$6:$C$1355, "Acquire", Transactions_History!$I$6:$I$1355, Portfolio_History!$F163, Transactions_History!$H$6:$H$1355, "&lt;="&amp;YEAR(Portfolio_History!J$1))-
SUMIFS(Transactions_History!$G$6:$G$1355, Transactions_History!$C$6:$C$1355, "Redeem", Transactions_History!$I$6:$I$1355, Portfolio_History!$F163, Transactions_History!$H$6:$H$1355, "&lt;="&amp;YEAR(Portfolio_History!J$1))</f>
        <v>-37167270</v>
      </c>
      <c r="K163" s="4">
        <f>SUMIFS(Transactions_History!$G$6:$G$1355, Transactions_History!$C$6:$C$1355, "Acquire", Transactions_History!$I$6:$I$1355, Portfolio_History!$F163, Transactions_History!$H$6:$H$1355, "&lt;="&amp;YEAR(Portfolio_History!K$1))-
SUMIFS(Transactions_History!$G$6:$G$1355, Transactions_History!$C$6:$C$1355, "Redeem", Transactions_History!$I$6:$I$1355, Portfolio_History!$F163, Transactions_History!$H$6:$H$1355, "&lt;="&amp;YEAR(Portfolio_History!K$1))</f>
        <v>-12911283</v>
      </c>
      <c r="L163" s="4">
        <f>SUMIFS(Transactions_History!$G$6:$G$1355, Transactions_History!$C$6:$C$1355, "Acquire", Transactions_History!$I$6:$I$1355, Portfolio_History!$F163, Transactions_History!$H$6:$H$1355, "&lt;="&amp;YEAR(Portfolio_History!L$1))-
SUMIFS(Transactions_History!$G$6:$G$1355, Transactions_History!$C$6:$C$1355, "Redeem", Transactions_History!$I$6:$I$1355, Portfolio_History!$F163, Transactions_History!$H$6:$H$1355, "&lt;="&amp;YEAR(Portfolio_History!L$1))</f>
        <v>-12911283</v>
      </c>
      <c r="M163" s="4">
        <f>SUMIFS(Transactions_History!$G$6:$G$1355, Transactions_History!$C$6:$C$1355, "Acquire", Transactions_History!$I$6:$I$1355, Portfolio_History!$F163, Transactions_History!$H$6:$H$1355, "&lt;="&amp;YEAR(Portfolio_History!M$1))-
SUMIFS(Transactions_History!$G$6:$G$1355, Transactions_History!$C$6:$C$1355, "Redeem", Transactions_History!$I$6:$I$1355, Portfolio_History!$F163, Transactions_History!$H$6:$H$1355, "&lt;="&amp;YEAR(Portfolio_History!M$1))</f>
        <v>-12911283</v>
      </c>
      <c r="N163" s="4">
        <f>SUMIFS(Transactions_History!$G$6:$G$1355, Transactions_History!$C$6:$C$1355, "Acquire", Transactions_History!$I$6:$I$1355, Portfolio_History!$F163, Transactions_History!$H$6:$H$1355, "&lt;="&amp;YEAR(Portfolio_History!N$1))-
SUMIFS(Transactions_History!$G$6:$G$1355, Transactions_History!$C$6:$C$1355, "Redeem", Transactions_History!$I$6:$I$1355, Portfolio_History!$F163, Transactions_History!$H$6:$H$1355, "&lt;="&amp;YEAR(Portfolio_History!N$1))</f>
        <v>-12911283</v>
      </c>
      <c r="O163" s="4">
        <f>SUMIFS(Transactions_History!$G$6:$G$1355, Transactions_History!$C$6:$C$1355, "Acquire", Transactions_History!$I$6:$I$1355, Portfolio_History!$F163, Transactions_History!$H$6:$H$1355, "&lt;="&amp;YEAR(Portfolio_History!O$1))-
SUMIFS(Transactions_History!$G$6:$G$1355, Transactions_History!$C$6:$C$1355, "Redeem", Transactions_History!$I$6:$I$1355, Portfolio_History!$F163, Transactions_History!$H$6:$H$1355, "&lt;="&amp;YEAR(Portfolio_History!O$1))</f>
        <v>-1262265</v>
      </c>
      <c r="P163" s="4">
        <f>SUMIFS(Transactions_History!$G$6:$G$1355, Transactions_History!$C$6:$C$1355, "Acquire", Transactions_History!$I$6:$I$1355, Portfolio_History!$F163, Transactions_History!$H$6:$H$1355, "&lt;="&amp;YEAR(Portfolio_History!P$1))-
SUMIFS(Transactions_History!$G$6:$G$1355, Transactions_History!$C$6:$C$1355, "Redeem", Transactions_History!$I$6:$I$1355, Portfolio_History!$F163, Transactions_History!$H$6:$H$1355, "&lt;="&amp;YEAR(Portfolio_History!P$1))</f>
        <v>0</v>
      </c>
      <c r="Q163" s="4">
        <f>SUMIFS(Transactions_History!$G$6:$G$1355, Transactions_History!$C$6:$C$1355, "Acquire", Transactions_History!$I$6:$I$1355, Portfolio_History!$F163, Transactions_History!$H$6:$H$1355, "&lt;="&amp;YEAR(Portfolio_History!Q$1))-
SUMIFS(Transactions_History!$G$6:$G$1355, Transactions_History!$C$6:$C$1355, "Redeem", Transactions_History!$I$6:$I$1355, Portfolio_History!$F163, Transactions_History!$H$6:$H$1355, "&lt;="&amp;YEAR(Portfolio_History!Q$1))</f>
        <v>0</v>
      </c>
      <c r="R163" s="4">
        <f>SUMIFS(Transactions_History!$G$6:$G$1355, Transactions_History!$C$6:$C$1355, "Acquire", Transactions_History!$I$6:$I$1355, Portfolio_History!$F163, Transactions_History!$H$6:$H$1355, "&lt;="&amp;YEAR(Portfolio_History!R$1))-
SUMIFS(Transactions_History!$G$6:$G$1355, Transactions_History!$C$6:$C$1355, "Redeem", Transactions_History!$I$6:$I$1355, Portfolio_History!$F163, Transactions_History!$H$6:$H$1355, "&lt;="&amp;YEAR(Portfolio_History!R$1))</f>
        <v>0</v>
      </c>
      <c r="S163" s="4">
        <f>SUMIFS(Transactions_History!$G$6:$G$1355, Transactions_History!$C$6:$C$1355, "Acquire", Transactions_History!$I$6:$I$1355, Portfolio_History!$F163, Transactions_History!$H$6:$H$1355, "&lt;="&amp;YEAR(Portfolio_History!S$1))-
SUMIFS(Transactions_History!$G$6:$G$1355, Transactions_History!$C$6:$C$1355, "Redeem", Transactions_History!$I$6:$I$1355, Portfolio_History!$F163, Transactions_History!$H$6:$H$1355, "&lt;="&amp;YEAR(Portfolio_History!S$1))</f>
        <v>0</v>
      </c>
      <c r="T163" s="4">
        <f>SUMIFS(Transactions_History!$G$6:$G$1355, Transactions_History!$C$6:$C$1355, "Acquire", Transactions_History!$I$6:$I$1355, Portfolio_History!$F163, Transactions_History!$H$6:$H$1355, "&lt;="&amp;YEAR(Portfolio_History!T$1))-
SUMIFS(Transactions_History!$G$6:$G$1355, Transactions_History!$C$6:$C$1355, "Redeem", Transactions_History!$I$6:$I$1355, Portfolio_History!$F163, Transactions_History!$H$6:$H$1355, "&lt;="&amp;YEAR(Portfolio_History!T$1))</f>
        <v>0</v>
      </c>
      <c r="U163" s="4">
        <f>SUMIFS(Transactions_History!$G$6:$G$1355, Transactions_History!$C$6:$C$1355, "Acquire", Transactions_History!$I$6:$I$1355, Portfolio_History!$F163, Transactions_History!$H$6:$H$1355, "&lt;="&amp;YEAR(Portfolio_History!U$1))-
SUMIFS(Transactions_History!$G$6:$G$1355, Transactions_History!$C$6:$C$1355, "Redeem", Transactions_History!$I$6:$I$1355, Portfolio_History!$F163, Transactions_History!$H$6:$H$1355, "&lt;="&amp;YEAR(Portfolio_History!U$1))</f>
        <v>0</v>
      </c>
      <c r="V163" s="4">
        <f>SUMIFS(Transactions_History!$G$6:$G$1355, Transactions_History!$C$6:$C$1355, "Acquire", Transactions_History!$I$6:$I$1355, Portfolio_History!$F163, Transactions_History!$H$6:$H$1355, "&lt;="&amp;YEAR(Portfolio_History!V$1))-
SUMIFS(Transactions_History!$G$6:$G$1355, Transactions_History!$C$6:$C$1355, "Redeem", Transactions_History!$I$6:$I$1355, Portfolio_History!$F163, Transactions_History!$H$6:$H$1355, "&lt;="&amp;YEAR(Portfolio_History!V$1))</f>
        <v>0</v>
      </c>
      <c r="W163" s="4">
        <f>SUMIFS(Transactions_History!$G$6:$G$1355, Transactions_History!$C$6:$C$1355, "Acquire", Transactions_History!$I$6:$I$1355, Portfolio_History!$F163, Transactions_History!$H$6:$H$1355, "&lt;="&amp;YEAR(Portfolio_History!W$1))-
SUMIFS(Transactions_History!$G$6:$G$1355, Transactions_History!$C$6:$C$1355, "Redeem", Transactions_History!$I$6:$I$1355, Portfolio_History!$F163, Transactions_History!$H$6:$H$1355, "&lt;="&amp;YEAR(Portfolio_History!W$1))</f>
        <v>0</v>
      </c>
      <c r="X163" s="4">
        <f>SUMIFS(Transactions_History!$G$6:$G$1355, Transactions_History!$C$6:$C$1355, "Acquire", Transactions_History!$I$6:$I$1355, Portfolio_History!$F163, Transactions_History!$H$6:$H$1355, "&lt;="&amp;YEAR(Portfolio_History!X$1))-
SUMIFS(Transactions_History!$G$6:$G$1355, Transactions_History!$C$6:$C$1355, "Redeem", Transactions_History!$I$6:$I$1355, Portfolio_History!$F163, Transactions_History!$H$6:$H$1355, "&lt;="&amp;YEAR(Portfolio_History!X$1))</f>
        <v>0</v>
      </c>
      <c r="Y163" s="4">
        <f>SUMIFS(Transactions_History!$G$6:$G$1355, Transactions_History!$C$6:$C$1355, "Acquire", Transactions_History!$I$6:$I$1355, Portfolio_History!$F163, Transactions_History!$H$6:$H$1355, "&lt;="&amp;YEAR(Portfolio_History!Y$1))-
SUMIFS(Transactions_History!$G$6:$G$1355, Transactions_History!$C$6:$C$1355, "Redeem", Transactions_History!$I$6:$I$1355, Portfolio_History!$F163, Transactions_History!$H$6:$H$1355, "&lt;="&amp;YEAR(Portfolio_History!Y$1))</f>
        <v>0</v>
      </c>
    </row>
    <row r="164" spans="1:25" x14ac:dyDescent="0.35">
      <c r="A164" s="172" t="s">
        <v>34</v>
      </c>
      <c r="B164" s="172">
        <v>1.75</v>
      </c>
      <c r="C164" s="172">
        <v>2020</v>
      </c>
      <c r="D164" s="173">
        <v>43770</v>
      </c>
      <c r="E164" s="63">
        <v>2019</v>
      </c>
      <c r="F164" s="170" t="str">
        <f t="shared" si="3"/>
        <v>SI certificates_1.75_2020</v>
      </c>
      <c r="G164" s="4">
        <f>SUMIFS(Transactions_History!$G$6:$G$1355, Transactions_History!$C$6:$C$1355, "Acquire", Transactions_History!$I$6:$I$1355, Portfolio_History!$F164, Transactions_History!$H$6:$H$1355, "&lt;="&amp;YEAR(Portfolio_History!G$1))-
SUMIFS(Transactions_History!$G$6:$G$1355, Transactions_History!$C$6:$C$1355, "Redeem", Transactions_History!$I$6:$I$1355, Portfolio_History!$F164, Transactions_History!$H$6:$H$1355, "&lt;="&amp;YEAR(Portfolio_History!G$1))</f>
        <v>0</v>
      </c>
      <c r="H164" s="4">
        <f>SUMIFS(Transactions_History!$G$6:$G$1355, Transactions_History!$C$6:$C$1355, "Acquire", Transactions_History!$I$6:$I$1355, Portfolio_History!$F164, Transactions_History!$H$6:$H$1355, "&lt;="&amp;YEAR(Portfolio_History!H$1))-
SUMIFS(Transactions_History!$G$6:$G$1355, Transactions_History!$C$6:$C$1355, "Redeem", Transactions_History!$I$6:$I$1355, Portfolio_History!$F164, Transactions_History!$H$6:$H$1355, "&lt;="&amp;YEAR(Portfolio_History!H$1))</f>
        <v>0</v>
      </c>
      <c r="I164" s="4">
        <f>SUMIFS(Transactions_History!$G$6:$G$1355, Transactions_History!$C$6:$C$1355, "Acquire", Transactions_History!$I$6:$I$1355, Portfolio_History!$F164, Transactions_History!$H$6:$H$1355, "&lt;="&amp;YEAR(Portfolio_History!I$1))-
SUMIFS(Transactions_History!$G$6:$G$1355, Transactions_History!$C$6:$C$1355, "Redeem", Transactions_History!$I$6:$I$1355, Portfolio_History!$F164, Transactions_History!$H$6:$H$1355, "&lt;="&amp;YEAR(Portfolio_History!I$1))</f>
        <v>0</v>
      </c>
      <c r="J164" s="4">
        <f>SUMIFS(Transactions_History!$G$6:$G$1355, Transactions_History!$C$6:$C$1355, "Acquire", Transactions_History!$I$6:$I$1355, Portfolio_History!$F164, Transactions_History!$H$6:$H$1355, "&lt;="&amp;YEAR(Portfolio_History!J$1))-
SUMIFS(Transactions_History!$G$6:$G$1355, Transactions_History!$C$6:$C$1355, "Redeem", Transactions_History!$I$6:$I$1355, Portfolio_History!$F164, Transactions_History!$H$6:$H$1355, "&lt;="&amp;YEAR(Portfolio_History!J$1))</f>
        <v>0</v>
      </c>
      <c r="K164" s="4">
        <f>SUMIFS(Transactions_History!$G$6:$G$1355, Transactions_History!$C$6:$C$1355, "Acquire", Transactions_History!$I$6:$I$1355, Portfolio_History!$F164, Transactions_History!$H$6:$H$1355, "&lt;="&amp;YEAR(Portfolio_History!K$1))-
SUMIFS(Transactions_History!$G$6:$G$1355, Transactions_History!$C$6:$C$1355, "Redeem", Transactions_History!$I$6:$I$1355, Portfolio_History!$F164, Transactions_History!$H$6:$H$1355, "&lt;="&amp;YEAR(Portfolio_History!K$1))</f>
        <v>0</v>
      </c>
      <c r="L164" s="4">
        <f>SUMIFS(Transactions_History!$G$6:$G$1355, Transactions_History!$C$6:$C$1355, "Acquire", Transactions_History!$I$6:$I$1355, Portfolio_History!$F164, Transactions_History!$H$6:$H$1355, "&lt;="&amp;YEAR(Portfolio_History!L$1))-
SUMIFS(Transactions_History!$G$6:$G$1355, Transactions_History!$C$6:$C$1355, "Redeem", Transactions_History!$I$6:$I$1355, Portfolio_History!$F164, Transactions_History!$H$6:$H$1355, "&lt;="&amp;YEAR(Portfolio_History!L$1))</f>
        <v>0</v>
      </c>
      <c r="M164" s="4">
        <f>SUMIFS(Transactions_History!$G$6:$G$1355, Transactions_History!$C$6:$C$1355, "Acquire", Transactions_History!$I$6:$I$1355, Portfolio_History!$F164, Transactions_History!$H$6:$H$1355, "&lt;="&amp;YEAR(Portfolio_History!M$1))-
SUMIFS(Transactions_History!$G$6:$G$1355, Transactions_History!$C$6:$C$1355, "Redeem", Transactions_History!$I$6:$I$1355, Portfolio_History!$F164, Transactions_History!$H$6:$H$1355, "&lt;="&amp;YEAR(Portfolio_History!M$1))</f>
        <v>0</v>
      </c>
      <c r="N164" s="4">
        <f>SUMIFS(Transactions_History!$G$6:$G$1355, Transactions_History!$C$6:$C$1355, "Acquire", Transactions_History!$I$6:$I$1355, Portfolio_History!$F164, Transactions_History!$H$6:$H$1355, "&lt;="&amp;YEAR(Portfolio_History!N$1))-
SUMIFS(Transactions_History!$G$6:$G$1355, Transactions_History!$C$6:$C$1355, "Redeem", Transactions_History!$I$6:$I$1355, Portfolio_History!$F164, Transactions_History!$H$6:$H$1355, "&lt;="&amp;YEAR(Portfolio_History!N$1))</f>
        <v>0</v>
      </c>
      <c r="O164" s="4">
        <f>SUMIFS(Transactions_History!$G$6:$G$1355, Transactions_History!$C$6:$C$1355, "Acquire", Transactions_History!$I$6:$I$1355, Portfolio_History!$F164, Transactions_History!$H$6:$H$1355, "&lt;="&amp;YEAR(Portfolio_History!O$1))-
SUMIFS(Transactions_History!$G$6:$G$1355, Transactions_History!$C$6:$C$1355, "Redeem", Transactions_History!$I$6:$I$1355, Portfolio_History!$F164, Transactions_History!$H$6:$H$1355, "&lt;="&amp;YEAR(Portfolio_History!O$1))</f>
        <v>0</v>
      </c>
      <c r="P164" s="4">
        <f>SUMIFS(Transactions_History!$G$6:$G$1355, Transactions_History!$C$6:$C$1355, "Acquire", Transactions_History!$I$6:$I$1355, Portfolio_History!$F164, Transactions_History!$H$6:$H$1355, "&lt;="&amp;YEAR(Portfolio_History!P$1))-
SUMIFS(Transactions_History!$G$6:$G$1355, Transactions_History!$C$6:$C$1355, "Redeem", Transactions_History!$I$6:$I$1355, Portfolio_History!$F164, Transactions_History!$H$6:$H$1355, "&lt;="&amp;YEAR(Portfolio_History!P$1))</f>
        <v>0</v>
      </c>
      <c r="Q164" s="4">
        <f>SUMIFS(Transactions_History!$G$6:$G$1355, Transactions_History!$C$6:$C$1355, "Acquire", Transactions_History!$I$6:$I$1355, Portfolio_History!$F164, Transactions_History!$H$6:$H$1355, "&lt;="&amp;YEAR(Portfolio_History!Q$1))-
SUMIFS(Transactions_History!$G$6:$G$1355, Transactions_History!$C$6:$C$1355, "Redeem", Transactions_History!$I$6:$I$1355, Portfolio_History!$F164, Transactions_History!$H$6:$H$1355, "&lt;="&amp;YEAR(Portfolio_History!Q$1))</f>
        <v>0</v>
      </c>
      <c r="R164" s="4">
        <f>SUMIFS(Transactions_History!$G$6:$G$1355, Transactions_History!$C$6:$C$1355, "Acquire", Transactions_History!$I$6:$I$1355, Portfolio_History!$F164, Transactions_History!$H$6:$H$1355, "&lt;="&amp;YEAR(Portfolio_History!R$1))-
SUMIFS(Transactions_History!$G$6:$G$1355, Transactions_History!$C$6:$C$1355, "Redeem", Transactions_History!$I$6:$I$1355, Portfolio_History!$F164, Transactions_History!$H$6:$H$1355, "&lt;="&amp;YEAR(Portfolio_History!R$1))</f>
        <v>0</v>
      </c>
      <c r="S164" s="4">
        <f>SUMIFS(Transactions_History!$G$6:$G$1355, Transactions_History!$C$6:$C$1355, "Acquire", Transactions_History!$I$6:$I$1355, Portfolio_History!$F164, Transactions_History!$H$6:$H$1355, "&lt;="&amp;YEAR(Portfolio_History!S$1))-
SUMIFS(Transactions_History!$G$6:$G$1355, Transactions_History!$C$6:$C$1355, "Redeem", Transactions_History!$I$6:$I$1355, Portfolio_History!$F164, Transactions_History!$H$6:$H$1355, "&lt;="&amp;YEAR(Portfolio_History!S$1))</f>
        <v>0</v>
      </c>
      <c r="T164" s="4">
        <f>SUMIFS(Transactions_History!$G$6:$G$1355, Transactions_History!$C$6:$C$1355, "Acquire", Transactions_History!$I$6:$I$1355, Portfolio_History!$F164, Transactions_History!$H$6:$H$1355, "&lt;="&amp;YEAR(Portfolio_History!T$1))-
SUMIFS(Transactions_History!$G$6:$G$1355, Transactions_History!$C$6:$C$1355, "Redeem", Transactions_History!$I$6:$I$1355, Portfolio_History!$F164, Transactions_History!$H$6:$H$1355, "&lt;="&amp;YEAR(Portfolio_History!T$1))</f>
        <v>0</v>
      </c>
      <c r="U164" s="4">
        <f>SUMIFS(Transactions_History!$G$6:$G$1355, Transactions_History!$C$6:$C$1355, "Acquire", Transactions_History!$I$6:$I$1355, Portfolio_History!$F164, Transactions_History!$H$6:$H$1355, "&lt;="&amp;YEAR(Portfolio_History!U$1))-
SUMIFS(Transactions_History!$G$6:$G$1355, Transactions_History!$C$6:$C$1355, "Redeem", Transactions_History!$I$6:$I$1355, Portfolio_History!$F164, Transactions_History!$H$6:$H$1355, "&lt;="&amp;YEAR(Portfolio_History!U$1))</f>
        <v>0</v>
      </c>
      <c r="V164" s="4">
        <f>SUMIFS(Transactions_History!$G$6:$G$1355, Transactions_History!$C$6:$C$1355, "Acquire", Transactions_History!$I$6:$I$1355, Portfolio_History!$F164, Transactions_History!$H$6:$H$1355, "&lt;="&amp;YEAR(Portfolio_History!V$1))-
SUMIFS(Transactions_History!$G$6:$G$1355, Transactions_History!$C$6:$C$1355, "Redeem", Transactions_History!$I$6:$I$1355, Portfolio_History!$F164, Transactions_History!$H$6:$H$1355, "&lt;="&amp;YEAR(Portfolio_History!V$1))</f>
        <v>0</v>
      </c>
      <c r="W164" s="4">
        <f>SUMIFS(Transactions_History!$G$6:$G$1355, Transactions_History!$C$6:$C$1355, "Acquire", Transactions_History!$I$6:$I$1355, Portfolio_History!$F164, Transactions_History!$H$6:$H$1355, "&lt;="&amp;YEAR(Portfolio_History!W$1))-
SUMIFS(Transactions_History!$G$6:$G$1355, Transactions_History!$C$6:$C$1355, "Redeem", Transactions_History!$I$6:$I$1355, Portfolio_History!$F164, Transactions_History!$H$6:$H$1355, "&lt;="&amp;YEAR(Portfolio_History!W$1))</f>
        <v>0</v>
      </c>
      <c r="X164" s="4">
        <f>SUMIFS(Transactions_History!$G$6:$G$1355, Transactions_History!$C$6:$C$1355, "Acquire", Transactions_History!$I$6:$I$1355, Portfolio_History!$F164, Transactions_History!$H$6:$H$1355, "&lt;="&amp;YEAR(Portfolio_History!X$1))-
SUMIFS(Transactions_History!$G$6:$G$1355, Transactions_History!$C$6:$C$1355, "Redeem", Transactions_History!$I$6:$I$1355, Portfolio_History!$F164, Transactions_History!$H$6:$H$1355, "&lt;="&amp;YEAR(Portfolio_History!X$1))</f>
        <v>0</v>
      </c>
      <c r="Y164" s="4">
        <f>SUMIFS(Transactions_History!$G$6:$G$1355, Transactions_History!$C$6:$C$1355, "Acquire", Transactions_History!$I$6:$I$1355, Portfolio_History!$F164, Transactions_History!$H$6:$H$1355, "&lt;="&amp;YEAR(Portfolio_History!Y$1))-
SUMIFS(Transactions_History!$G$6:$G$1355, Transactions_History!$C$6:$C$1355, "Redeem", Transactions_History!$I$6:$I$1355, Portfolio_History!$F164, Transactions_History!$H$6:$H$1355, "&lt;="&amp;YEAR(Portfolio_History!Y$1))</f>
        <v>0</v>
      </c>
    </row>
    <row r="165" spans="1:25" x14ac:dyDescent="0.35">
      <c r="A165" s="172" t="s">
        <v>34</v>
      </c>
      <c r="B165" s="172">
        <v>1.875</v>
      </c>
      <c r="C165" s="172">
        <v>2020</v>
      </c>
      <c r="D165" s="173">
        <v>43800</v>
      </c>
      <c r="E165" s="63">
        <v>2019</v>
      </c>
      <c r="F165" s="170" t="str">
        <f t="shared" si="3"/>
        <v>SI certificates_1.875_2020</v>
      </c>
      <c r="G165" s="4">
        <f>SUMIFS(Transactions_History!$G$6:$G$1355, Transactions_History!$C$6:$C$1355, "Acquire", Transactions_History!$I$6:$I$1355, Portfolio_History!$F165, Transactions_History!$H$6:$H$1355, "&lt;="&amp;YEAR(Portfolio_History!G$1))-
SUMIFS(Transactions_History!$G$6:$G$1355, Transactions_History!$C$6:$C$1355, "Redeem", Transactions_History!$I$6:$I$1355, Portfolio_History!$F165, Transactions_History!$H$6:$H$1355, "&lt;="&amp;YEAR(Portfolio_History!G$1))</f>
        <v>0</v>
      </c>
      <c r="H165" s="4">
        <f>SUMIFS(Transactions_History!$G$6:$G$1355, Transactions_History!$C$6:$C$1355, "Acquire", Transactions_History!$I$6:$I$1355, Portfolio_History!$F165, Transactions_History!$H$6:$H$1355, "&lt;="&amp;YEAR(Portfolio_History!H$1))-
SUMIFS(Transactions_History!$G$6:$G$1355, Transactions_History!$C$6:$C$1355, "Redeem", Transactions_History!$I$6:$I$1355, Portfolio_History!$F165, Transactions_History!$H$6:$H$1355, "&lt;="&amp;YEAR(Portfolio_History!H$1))</f>
        <v>0</v>
      </c>
      <c r="I165" s="4">
        <f>SUMIFS(Transactions_History!$G$6:$G$1355, Transactions_History!$C$6:$C$1355, "Acquire", Transactions_History!$I$6:$I$1355, Portfolio_History!$F165, Transactions_History!$H$6:$H$1355, "&lt;="&amp;YEAR(Portfolio_History!I$1))-
SUMIFS(Transactions_History!$G$6:$G$1355, Transactions_History!$C$6:$C$1355, "Redeem", Transactions_History!$I$6:$I$1355, Portfolio_History!$F165, Transactions_History!$H$6:$H$1355, "&lt;="&amp;YEAR(Portfolio_History!I$1))</f>
        <v>0</v>
      </c>
      <c r="J165" s="4">
        <f>SUMIFS(Transactions_History!$G$6:$G$1355, Transactions_History!$C$6:$C$1355, "Acquire", Transactions_History!$I$6:$I$1355, Portfolio_History!$F165, Transactions_History!$H$6:$H$1355, "&lt;="&amp;YEAR(Portfolio_History!J$1))-
SUMIFS(Transactions_History!$G$6:$G$1355, Transactions_History!$C$6:$C$1355, "Redeem", Transactions_History!$I$6:$I$1355, Portfolio_History!$F165, Transactions_History!$H$6:$H$1355, "&lt;="&amp;YEAR(Portfolio_History!J$1))</f>
        <v>60192136</v>
      </c>
      <c r="K165" s="4">
        <f>SUMIFS(Transactions_History!$G$6:$G$1355, Transactions_History!$C$6:$C$1355, "Acquire", Transactions_History!$I$6:$I$1355, Portfolio_History!$F165, Transactions_History!$H$6:$H$1355, "&lt;="&amp;YEAR(Portfolio_History!K$1))-
SUMIFS(Transactions_History!$G$6:$G$1355, Transactions_History!$C$6:$C$1355, "Redeem", Transactions_History!$I$6:$I$1355, Portfolio_History!$F165, Transactions_History!$H$6:$H$1355, "&lt;="&amp;YEAR(Portfolio_History!K$1))</f>
        <v>0</v>
      </c>
      <c r="L165" s="4">
        <f>SUMIFS(Transactions_History!$G$6:$G$1355, Transactions_History!$C$6:$C$1355, "Acquire", Transactions_History!$I$6:$I$1355, Portfolio_History!$F165, Transactions_History!$H$6:$H$1355, "&lt;="&amp;YEAR(Portfolio_History!L$1))-
SUMIFS(Transactions_History!$G$6:$G$1355, Transactions_History!$C$6:$C$1355, "Redeem", Transactions_History!$I$6:$I$1355, Portfolio_History!$F165, Transactions_History!$H$6:$H$1355, "&lt;="&amp;YEAR(Portfolio_History!L$1))</f>
        <v>0</v>
      </c>
      <c r="M165" s="4">
        <f>SUMIFS(Transactions_History!$G$6:$G$1355, Transactions_History!$C$6:$C$1355, "Acquire", Transactions_History!$I$6:$I$1355, Portfolio_History!$F165, Transactions_History!$H$6:$H$1355, "&lt;="&amp;YEAR(Portfolio_History!M$1))-
SUMIFS(Transactions_History!$G$6:$G$1355, Transactions_History!$C$6:$C$1355, "Redeem", Transactions_History!$I$6:$I$1355, Portfolio_History!$F165, Transactions_History!$H$6:$H$1355, "&lt;="&amp;YEAR(Portfolio_History!M$1))</f>
        <v>0</v>
      </c>
      <c r="N165" s="4">
        <f>SUMIFS(Transactions_History!$G$6:$G$1355, Transactions_History!$C$6:$C$1355, "Acquire", Transactions_History!$I$6:$I$1355, Portfolio_History!$F165, Transactions_History!$H$6:$H$1355, "&lt;="&amp;YEAR(Portfolio_History!N$1))-
SUMIFS(Transactions_History!$G$6:$G$1355, Transactions_History!$C$6:$C$1355, "Redeem", Transactions_History!$I$6:$I$1355, Portfolio_History!$F165, Transactions_History!$H$6:$H$1355, "&lt;="&amp;YEAR(Portfolio_History!N$1))</f>
        <v>0</v>
      </c>
      <c r="O165" s="4">
        <f>SUMIFS(Transactions_History!$G$6:$G$1355, Transactions_History!$C$6:$C$1355, "Acquire", Transactions_History!$I$6:$I$1355, Portfolio_History!$F165, Transactions_History!$H$6:$H$1355, "&lt;="&amp;YEAR(Portfolio_History!O$1))-
SUMIFS(Transactions_History!$G$6:$G$1355, Transactions_History!$C$6:$C$1355, "Redeem", Transactions_History!$I$6:$I$1355, Portfolio_History!$F165, Transactions_History!$H$6:$H$1355, "&lt;="&amp;YEAR(Portfolio_History!O$1))</f>
        <v>0</v>
      </c>
      <c r="P165" s="4">
        <f>SUMIFS(Transactions_History!$G$6:$G$1355, Transactions_History!$C$6:$C$1355, "Acquire", Transactions_History!$I$6:$I$1355, Portfolio_History!$F165, Transactions_History!$H$6:$H$1355, "&lt;="&amp;YEAR(Portfolio_History!P$1))-
SUMIFS(Transactions_History!$G$6:$G$1355, Transactions_History!$C$6:$C$1355, "Redeem", Transactions_History!$I$6:$I$1355, Portfolio_History!$F165, Transactions_History!$H$6:$H$1355, "&lt;="&amp;YEAR(Portfolio_History!P$1))</f>
        <v>0</v>
      </c>
      <c r="Q165" s="4">
        <f>SUMIFS(Transactions_History!$G$6:$G$1355, Transactions_History!$C$6:$C$1355, "Acquire", Transactions_History!$I$6:$I$1355, Portfolio_History!$F165, Transactions_History!$H$6:$H$1355, "&lt;="&amp;YEAR(Portfolio_History!Q$1))-
SUMIFS(Transactions_History!$G$6:$G$1355, Transactions_History!$C$6:$C$1355, "Redeem", Transactions_History!$I$6:$I$1355, Portfolio_History!$F165, Transactions_History!$H$6:$H$1355, "&lt;="&amp;YEAR(Portfolio_History!Q$1))</f>
        <v>0</v>
      </c>
      <c r="R165" s="4">
        <f>SUMIFS(Transactions_History!$G$6:$G$1355, Transactions_History!$C$6:$C$1355, "Acquire", Transactions_History!$I$6:$I$1355, Portfolio_History!$F165, Transactions_History!$H$6:$H$1355, "&lt;="&amp;YEAR(Portfolio_History!R$1))-
SUMIFS(Transactions_History!$G$6:$G$1355, Transactions_History!$C$6:$C$1355, "Redeem", Transactions_History!$I$6:$I$1355, Portfolio_History!$F165, Transactions_History!$H$6:$H$1355, "&lt;="&amp;YEAR(Portfolio_History!R$1))</f>
        <v>0</v>
      </c>
      <c r="S165" s="4">
        <f>SUMIFS(Transactions_History!$G$6:$G$1355, Transactions_History!$C$6:$C$1355, "Acquire", Transactions_History!$I$6:$I$1355, Portfolio_History!$F165, Transactions_History!$H$6:$H$1355, "&lt;="&amp;YEAR(Portfolio_History!S$1))-
SUMIFS(Transactions_History!$G$6:$G$1355, Transactions_History!$C$6:$C$1355, "Redeem", Transactions_History!$I$6:$I$1355, Portfolio_History!$F165, Transactions_History!$H$6:$H$1355, "&lt;="&amp;YEAR(Portfolio_History!S$1))</f>
        <v>0</v>
      </c>
      <c r="T165" s="4">
        <f>SUMIFS(Transactions_History!$G$6:$G$1355, Transactions_History!$C$6:$C$1355, "Acquire", Transactions_History!$I$6:$I$1355, Portfolio_History!$F165, Transactions_History!$H$6:$H$1355, "&lt;="&amp;YEAR(Portfolio_History!T$1))-
SUMIFS(Transactions_History!$G$6:$G$1355, Transactions_History!$C$6:$C$1355, "Redeem", Transactions_History!$I$6:$I$1355, Portfolio_History!$F165, Transactions_History!$H$6:$H$1355, "&lt;="&amp;YEAR(Portfolio_History!T$1))</f>
        <v>0</v>
      </c>
      <c r="U165" s="4">
        <f>SUMIFS(Transactions_History!$G$6:$G$1355, Transactions_History!$C$6:$C$1355, "Acquire", Transactions_History!$I$6:$I$1355, Portfolio_History!$F165, Transactions_History!$H$6:$H$1355, "&lt;="&amp;YEAR(Portfolio_History!U$1))-
SUMIFS(Transactions_History!$G$6:$G$1355, Transactions_History!$C$6:$C$1355, "Redeem", Transactions_History!$I$6:$I$1355, Portfolio_History!$F165, Transactions_History!$H$6:$H$1355, "&lt;="&amp;YEAR(Portfolio_History!U$1))</f>
        <v>0</v>
      </c>
      <c r="V165" s="4">
        <f>SUMIFS(Transactions_History!$G$6:$G$1355, Transactions_History!$C$6:$C$1355, "Acquire", Transactions_History!$I$6:$I$1355, Portfolio_History!$F165, Transactions_History!$H$6:$H$1355, "&lt;="&amp;YEAR(Portfolio_History!V$1))-
SUMIFS(Transactions_History!$G$6:$G$1355, Transactions_History!$C$6:$C$1355, "Redeem", Transactions_History!$I$6:$I$1355, Portfolio_History!$F165, Transactions_History!$H$6:$H$1355, "&lt;="&amp;YEAR(Portfolio_History!V$1))</f>
        <v>0</v>
      </c>
      <c r="W165" s="4">
        <f>SUMIFS(Transactions_History!$G$6:$G$1355, Transactions_History!$C$6:$C$1355, "Acquire", Transactions_History!$I$6:$I$1355, Portfolio_History!$F165, Transactions_History!$H$6:$H$1355, "&lt;="&amp;YEAR(Portfolio_History!W$1))-
SUMIFS(Transactions_History!$G$6:$G$1355, Transactions_History!$C$6:$C$1355, "Redeem", Transactions_History!$I$6:$I$1355, Portfolio_History!$F165, Transactions_History!$H$6:$H$1355, "&lt;="&amp;YEAR(Portfolio_History!W$1))</f>
        <v>0</v>
      </c>
      <c r="X165" s="4">
        <f>SUMIFS(Transactions_History!$G$6:$G$1355, Transactions_History!$C$6:$C$1355, "Acquire", Transactions_History!$I$6:$I$1355, Portfolio_History!$F165, Transactions_History!$H$6:$H$1355, "&lt;="&amp;YEAR(Portfolio_History!X$1))-
SUMIFS(Transactions_History!$G$6:$G$1355, Transactions_History!$C$6:$C$1355, "Redeem", Transactions_History!$I$6:$I$1355, Portfolio_History!$F165, Transactions_History!$H$6:$H$1355, "&lt;="&amp;YEAR(Portfolio_History!X$1))</f>
        <v>0</v>
      </c>
      <c r="Y165" s="4">
        <f>SUMIFS(Transactions_History!$G$6:$G$1355, Transactions_History!$C$6:$C$1355, "Acquire", Transactions_History!$I$6:$I$1355, Portfolio_History!$F165, Transactions_History!$H$6:$H$1355, "&lt;="&amp;YEAR(Portfolio_History!Y$1))-
SUMIFS(Transactions_History!$G$6:$G$1355, Transactions_History!$C$6:$C$1355, "Redeem", Transactions_History!$I$6:$I$1355, Portfolio_History!$F165, Transactions_History!$H$6:$H$1355, "&lt;="&amp;YEAR(Portfolio_History!Y$1))</f>
        <v>0</v>
      </c>
    </row>
    <row r="166" spans="1:25" x14ac:dyDescent="0.35">
      <c r="A166" s="172" t="s">
        <v>34</v>
      </c>
      <c r="B166" s="172">
        <v>2.375</v>
      </c>
      <c r="C166" s="172">
        <v>2018</v>
      </c>
      <c r="D166" s="173">
        <v>43101</v>
      </c>
      <c r="E166" s="63">
        <v>2018</v>
      </c>
      <c r="F166" s="170" t="str">
        <f t="shared" si="3"/>
        <v>SI certificates_2.375_2018</v>
      </c>
      <c r="G166" s="4">
        <f>SUMIFS(Transactions_History!$G$6:$G$1355, Transactions_History!$C$6:$C$1355, "Acquire", Transactions_History!$I$6:$I$1355, Portfolio_History!$F166, Transactions_History!$H$6:$H$1355, "&lt;="&amp;YEAR(Portfolio_History!G$1))-
SUMIFS(Transactions_History!$G$6:$G$1355, Transactions_History!$C$6:$C$1355, "Redeem", Transactions_History!$I$6:$I$1355, Portfolio_History!$F166, Transactions_History!$H$6:$H$1355, "&lt;="&amp;YEAR(Portfolio_History!G$1))</f>
        <v>0</v>
      </c>
      <c r="H166" s="4">
        <f>SUMIFS(Transactions_History!$G$6:$G$1355, Transactions_History!$C$6:$C$1355, "Acquire", Transactions_History!$I$6:$I$1355, Portfolio_History!$F166, Transactions_History!$H$6:$H$1355, "&lt;="&amp;YEAR(Portfolio_History!H$1))-
SUMIFS(Transactions_History!$G$6:$G$1355, Transactions_History!$C$6:$C$1355, "Redeem", Transactions_History!$I$6:$I$1355, Portfolio_History!$F166, Transactions_History!$H$6:$H$1355, "&lt;="&amp;YEAR(Portfolio_History!H$1))</f>
        <v>0</v>
      </c>
      <c r="I166" s="4">
        <f>SUMIFS(Transactions_History!$G$6:$G$1355, Transactions_History!$C$6:$C$1355, "Acquire", Transactions_History!$I$6:$I$1355, Portfolio_History!$F166, Transactions_History!$H$6:$H$1355, "&lt;="&amp;YEAR(Portfolio_History!I$1))-
SUMIFS(Transactions_History!$G$6:$G$1355, Transactions_History!$C$6:$C$1355, "Redeem", Transactions_History!$I$6:$I$1355, Portfolio_History!$F166, Transactions_History!$H$6:$H$1355, "&lt;="&amp;YEAR(Portfolio_History!I$1))</f>
        <v>0</v>
      </c>
      <c r="J166" s="4">
        <f>SUMIFS(Transactions_History!$G$6:$G$1355, Transactions_History!$C$6:$C$1355, "Acquire", Transactions_History!$I$6:$I$1355, Portfolio_History!$F166, Transactions_History!$H$6:$H$1355, "&lt;="&amp;YEAR(Portfolio_History!J$1))-
SUMIFS(Transactions_History!$G$6:$G$1355, Transactions_History!$C$6:$C$1355, "Redeem", Transactions_History!$I$6:$I$1355, Portfolio_History!$F166, Transactions_History!$H$6:$H$1355, "&lt;="&amp;YEAR(Portfolio_History!J$1))</f>
        <v>0</v>
      </c>
      <c r="K166" s="4">
        <f>SUMIFS(Transactions_History!$G$6:$G$1355, Transactions_History!$C$6:$C$1355, "Acquire", Transactions_History!$I$6:$I$1355, Portfolio_History!$F166, Transactions_History!$H$6:$H$1355, "&lt;="&amp;YEAR(Portfolio_History!K$1))-
SUMIFS(Transactions_History!$G$6:$G$1355, Transactions_History!$C$6:$C$1355, "Redeem", Transactions_History!$I$6:$I$1355, Portfolio_History!$F166, Transactions_History!$H$6:$H$1355, "&lt;="&amp;YEAR(Portfolio_History!K$1))</f>
        <v>0</v>
      </c>
      <c r="L166" s="4">
        <f>SUMIFS(Transactions_History!$G$6:$G$1355, Transactions_History!$C$6:$C$1355, "Acquire", Transactions_History!$I$6:$I$1355, Portfolio_History!$F166, Transactions_History!$H$6:$H$1355, "&lt;="&amp;YEAR(Portfolio_History!L$1))-
SUMIFS(Transactions_History!$G$6:$G$1355, Transactions_History!$C$6:$C$1355, "Redeem", Transactions_History!$I$6:$I$1355, Portfolio_History!$F166, Transactions_History!$H$6:$H$1355, "&lt;="&amp;YEAR(Portfolio_History!L$1))</f>
        <v>63192240</v>
      </c>
      <c r="M166" s="4">
        <f>SUMIFS(Transactions_History!$G$6:$G$1355, Transactions_History!$C$6:$C$1355, "Acquire", Transactions_History!$I$6:$I$1355, Portfolio_History!$F166, Transactions_History!$H$6:$H$1355, "&lt;="&amp;YEAR(Portfolio_History!M$1))-
SUMIFS(Transactions_History!$G$6:$G$1355, Transactions_History!$C$6:$C$1355, "Redeem", Transactions_History!$I$6:$I$1355, Portfolio_History!$F166, Transactions_History!$H$6:$H$1355, "&lt;="&amp;YEAR(Portfolio_History!M$1))</f>
        <v>0</v>
      </c>
      <c r="N166" s="4">
        <f>SUMIFS(Transactions_History!$G$6:$G$1355, Transactions_History!$C$6:$C$1355, "Acquire", Transactions_History!$I$6:$I$1355, Portfolio_History!$F166, Transactions_History!$H$6:$H$1355, "&lt;="&amp;YEAR(Portfolio_History!N$1))-
SUMIFS(Transactions_History!$G$6:$G$1355, Transactions_History!$C$6:$C$1355, "Redeem", Transactions_History!$I$6:$I$1355, Portfolio_History!$F166, Transactions_History!$H$6:$H$1355, "&lt;="&amp;YEAR(Portfolio_History!N$1))</f>
        <v>0</v>
      </c>
      <c r="O166" s="4">
        <f>SUMIFS(Transactions_History!$G$6:$G$1355, Transactions_History!$C$6:$C$1355, "Acquire", Transactions_History!$I$6:$I$1355, Portfolio_History!$F166, Transactions_History!$H$6:$H$1355, "&lt;="&amp;YEAR(Portfolio_History!O$1))-
SUMIFS(Transactions_History!$G$6:$G$1355, Transactions_History!$C$6:$C$1355, "Redeem", Transactions_History!$I$6:$I$1355, Portfolio_History!$F166, Transactions_History!$H$6:$H$1355, "&lt;="&amp;YEAR(Portfolio_History!O$1))</f>
        <v>0</v>
      </c>
      <c r="P166" s="4">
        <f>SUMIFS(Transactions_History!$G$6:$G$1355, Transactions_History!$C$6:$C$1355, "Acquire", Transactions_History!$I$6:$I$1355, Portfolio_History!$F166, Transactions_History!$H$6:$H$1355, "&lt;="&amp;YEAR(Portfolio_History!P$1))-
SUMIFS(Transactions_History!$G$6:$G$1355, Transactions_History!$C$6:$C$1355, "Redeem", Transactions_History!$I$6:$I$1355, Portfolio_History!$F166, Transactions_History!$H$6:$H$1355, "&lt;="&amp;YEAR(Portfolio_History!P$1))</f>
        <v>0</v>
      </c>
      <c r="Q166" s="4">
        <f>SUMIFS(Transactions_History!$G$6:$G$1355, Transactions_History!$C$6:$C$1355, "Acquire", Transactions_History!$I$6:$I$1355, Portfolio_History!$F166, Transactions_History!$H$6:$H$1355, "&lt;="&amp;YEAR(Portfolio_History!Q$1))-
SUMIFS(Transactions_History!$G$6:$G$1355, Transactions_History!$C$6:$C$1355, "Redeem", Transactions_History!$I$6:$I$1355, Portfolio_History!$F166, Transactions_History!$H$6:$H$1355, "&lt;="&amp;YEAR(Portfolio_History!Q$1))</f>
        <v>0</v>
      </c>
      <c r="R166" s="4">
        <f>SUMIFS(Transactions_History!$G$6:$G$1355, Transactions_History!$C$6:$C$1355, "Acquire", Transactions_History!$I$6:$I$1355, Portfolio_History!$F166, Transactions_History!$H$6:$H$1355, "&lt;="&amp;YEAR(Portfolio_History!R$1))-
SUMIFS(Transactions_History!$G$6:$G$1355, Transactions_History!$C$6:$C$1355, "Redeem", Transactions_History!$I$6:$I$1355, Portfolio_History!$F166, Transactions_History!$H$6:$H$1355, "&lt;="&amp;YEAR(Portfolio_History!R$1))</f>
        <v>0</v>
      </c>
      <c r="S166" s="4">
        <f>SUMIFS(Transactions_History!$G$6:$G$1355, Transactions_History!$C$6:$C$1355, "Acquire", Transactions_History!$I$6:$I$1355, Portfolio_History!$F166, Transactions_History!$H$6:$H$1355, "&lt;="&amp;YEAR(Portfolio_History!S$1))-
SUMIFS(Transactions_History!$G$6:$G$1355, Transactions_History!$C$6:$C$1355, "Redeem", Transactions_History!$I$6:$I$1355, Portfolio_History!$F166, Transactions_History!$H$6:$H$1355, "&lt;="&amp;YEAR(Portfolio_History!S$1))</f>
        <v>0</v>
      </c>
      <c r="T166" s="4">
        <f>SUMIFS(Transactions_History!$G$6:$G$1355, Transactions_History!$C$6:$C$1355, "Acquire", Transactions_History!$I$6:$I$1355, Portfolio_History!$F166, Transactions_History!$H$6:$H$1355, "&lt;="&amp;YEAR(Portfolio_History!T$1))-
SUMIFS(Transactions_History!$G$6:$G$1355, Transactions_History!$C$6:$C$1355, "Redeem", Transactions_History!$I$6:$I$1355, Portfolio_History!$F166, Transactions_History!$H$6:$H$1355, "&lt;="&amp;YEAR(Portfolio_History!T$1))</f>
        <v>0</v>
      </c>
      <c r="U166" s="4">
        <f>SUMIFS(Transactions_History!$G$6:$G$1355, Transactions_History!$C$6:$C$1355, "Acquire", Transactions_History!$I$6:$I$1355, Portfolio_History!$F166, Transactions_History!$H$6:$H$1355, "&lt;="&amp;YEAR(Portfolio_History!U$1))-
SUMIFS(Transactions_History!$G$6:$G$1355, Transactions_History!$C$6:$C$1355, "Redeem", Transactions_History!$I$6:$I$1355, Portfolio_History!$F166, Transactions_History!$H$6:$H$1355, "&lt;="&amp;YEAR(Portfolio_History!U$1))</f>
        <v>0</v>
      </c>
      <c r="V166" s="4">
        <f>SUMIFS(Transactions_History!$G$6:$G$1355, Transactions_History!$C$6:$C$1355, "Acquire", Transactions_History!$I$6:$I$1355, Portfolio_History!$F166, Transactions_History!$H$6:$H$1355, "&lt;="&amp;YEAR(Portfolio_History!V$1))-
SUMIFS(Transactions_History!$G$6:$G$1355, Transactions_History!$C$6:$C$1355, "Redeem", Transactions_History!$I$6:$I$1355, Portfolio_History!$F166, Transactions_History!$H$6:$H$1355, "&lt;="&amp;YEAR(Portfolio_History!V$1))</f>
        <v>0</v>
      </c>
      <c r="W166" s="4">
        <f>SUMIFS(Transactions_History!$G$6:$G$1355, Transactions_History!$C$6:$C$1355, "Acquire", Transactions_History!$I$6:$I$1355, Portfolio_History!$F166, Transactions_History!$H$6:$H$1355, "&lt;="&amp;YEAR(Portfolio_History!W$1))-
SUMIFS(Transactions_History!$G$6:$G$1355, Transactions_History!$C$6:$C$1355, "Redeem", Transactions_History!$I$6:$I$1355, Portfolio_History!$F166, Transactions_History!$H$6:$H$1355, "&lt;="&amp;YEAR(Portfolio_History!W$1))</f>
        <v>0</v>
      </c>
      <c r="X166" s="4">
        <f>SUMIFS(Transactions_History!$G$6:$G$1355, Transactions_History!$C$6:$C$1355, "Acquire", Transactions_History!$I$6:$I$1355, Portfolio_History!$F166, Transactions_History!$H$6:$H$1355, "&lt;="&amp;YEAR(Portfolio_History!X$1))-
SUMIFS(Transactions_History!$G$6:$G$1355, Transactions_History!$C$6:$C$1355, "Redeem", Transactions_History!$I$6:$I$1355, Portfolio_History!$F166, Transactions_History!$H$6:$H$1355, "&lt;="&amp;YEAR(Portfolio_History!X$1))</f>
        <v>0</v>
      </c>
      <c r="Y166" s="4">
        <f>SUMIFS(Transactions_History!$G$6:$G$1355, Transactions_History!$C$6:$C$1355, "Acquire", Transactions_History!$I$6:$I$1355, Portfolio_History!$F166, Transactions_History!$H$6:$H$1355, "&lt;="&amp;YEAR(Portfolio_History!Y$1))-
SUMIFS(Transactions_History!$G$6:$G$1355, Transactions_History!$C$6:$C$1355, "Redeem", Transactions_History!$I$6:$I$1355, Portfolio_History!$F166, Transactions_History!$H$6:$H$1355, "&lt;="&amp;YEAR(Portfolio_History!Y$1))</f>
        <v>0</v>
      </c>
    </row>
    <row r="167" spans="1:25" x14ac:dyDescent="0.35">
      <c r="A167" s="172" t="s">
        <v>34</v>
      </c>
      <c r="B167" s="172">
        <v>2.375</v>
      </c>
      <c r="C167" s="172">
        <v>2018</v>
      </c>
      <c r="D167" s="173">
        <v>43040</v>
      </c>
      <c r="E167" s="63">
        <v>2018</v>
      </c>
      <c r="F167" s="170" t="str">
        <f t="shared" si="3"/>
        <v>SI certificates_2.375_2018</v>
      </c>
      <c r="G167" s="4">
        <f>SUMIFS(Transactions_History!$G$6:$G$1355, Transactions_History!$C$6:$C$1355, "Acquire", Transactions_History!$I$6:$I$1355, Portfolio_History!$F167, Transactions_History!$H$6:$H$1355, "&lt;="&amp;YEAR(Portfolio_History!G$1))-
SUMIFS(Transactions_History!$G$6:$G$1355, Transactions_History!$C$6:$C$1355, "Redeem", Transactions_History!$I$6:$I$1355, Portfolio_History!$F167, Transactions_History!$H$6:$H$1355, "&lt;="&amp;YEAR(Portfolio_History!G$1))</f>
        <v>0</v>
      </c>
      <c r="H167" s="4">
        <f>SUMIFS(Transactions_History!$G$6:$G$1355, Transactions_History!$C$6:$C$1355, "Acquire", Transactions_History!$I$6:$I$1355, Portfolio_History!$F167, Transactions_History!$H$6:$H$1355, "&lt;="&amp;YEAR(Portfolio_History!H$1))-
SUMIFS(Transactions_History!$G$6:$G$1355, Transactions_History!$C$6:$C$1355, "Redeem", Transactions_History!$I$6:$I$1355, Portfolio_History!$F167, Transactions_History!$H$6:$H$1355, "&lt;="&amp;YEAR(Portfolio_History!H$1))</f>
        <v>0</v>
      </c>
      <c r="I167" s="4">
        <f>SUMIFS(Transactions_History!$G$6:$G$1355, Transactions_History!$C$6:$C$1355, "Acquire", Transactions_History!$I$6:$I$1355, Portfolio_History!$F167, Transactions_History!$H$6:$H$1355, "&lt;="&amp;YEAR(Portfolio_History!I$1))-
SUMIFS(Transactions_History!$G$6:$G$1355, Transactions_History!$C$6:$C$1355, "Redeem", Transactions_History!$I$6:$I$1355, Portfolio_History!$F167, Transactions_History!$H$6:$H$1355, "&lt;="&amp;YEAR(Portfolio_History!I$1))</f>
        <v>0</v>
      </c>
      <c r="J167" s="4">
        <f>SUMIFS(Transactions_History!$G$6:$G$1355, Transactions_History!$C$6:$C$1355, "Acquire", Transactions_History!$I$6:$I$1355, Portfolio_History!$F167, Transactions_History!$H$6:$H$1355, "&lt;="&amp;YEAR(Portfolio_History!J$1))-
SUMIFS(Transactions_History!$G$6:$G$1355, Transactions_History!$C$6:$C$1355, "Redeem", Transactions_History!$I$6:$I$1355, Portfolio_History!$F167, Transactions_History!$H$6:$H$1355, "&lt;="&amp;YEAR(Portfolio_History!J$1))</f>
        <v>0</v>
      </c>
      <c r="K167" s="4">
        <f>SUMIFS(Transactions_History!$G$6:$G$1355, Transactions_History!$C$6:$C$1355, "Acquire", Transactions_History!$I$6:$I$1355, Portfolio_History!$F167, Transactions_History!$H$6:$H$1355, "&lt;="&amp;YEAR(Portfolio_History!K$1))-
SUMIFS(Transactions_History!$G$6:$G$1355, Transactions_History!$C$6:$C$1355, "Redeem", Transactions_History!$I$6:$I$1355, Portfolio_History!$F167, Transactions_History!$H$6:$H$1355, "&lt;="&amp;YEAR(Portfolio_History!K$1))</f>
        <v>0</v>
      </c>
      <c r="L167" s="4">
        <f>SUMIFS(Transactions_History!$G$6:$G$1355, Transactions_History!$C$6:$C$1355, "Acquire", Transactions_History!$I$6:$I$1355, Portfolio_History!$F167, Transactions_History!$H$6:$H$1355, "&lt;="&amp;YEAR(Portfolio_History!L$1))-
SUMIFS(Transactions_History!$G$6:$G$1355, Transactions_History!$C$6:$C$1355, "Redeem", Transactions_History!$I$6:$I$1355, Portfolio_History!$F167, Transactions_History!$H$6:$H$1355, "&lt;="&amp;YEAR(Portfolio_History!L$1))</f>
        <v>63192240</v>
      </c>
      <c r="M167" s="4">
        <f>SUMIFS(Transactions_History!$G$6:$G$1355, Transactions_History!$C$6:$C$1355, "Acquire", Transactions_History!$I$6:$I$1355, Portfolio_History!$F167, Transactions_History!$H$6:$H$1355, "&lt;="&amp;YEAR(Portfolio_History!M$1))-
SUMIFS(Transactions_History!$G$6:$G$1355, Transactions_History!$C$6:$C$1355, "Redeem", Transactions_History!$I$6:$I$1355, Portfolio_History!$F167, Transactions_History!$H$6:$H$1355, "&lt;="&amp;YEAR(Portfolio_History!M$1))</f>
        <v>0</v>
      </c>
      <c r="N167" s="4">
        <f>SUMIFS(Transactions_History!$G$6:$G$1355, Transactions_History!$C$6:$C$1355, "Acquire", Transactions_History!$I$6:$I$1355, Portfolio_History!$F167, Transactions_History!$H$6:$H$1355, "&lt;="&amp;YEAR(Portfolio_History!N$1))-
SUMIFS(Transactions_History!$G$6:$G$1355, Transactions_History!$C$6:$C$1355, "Redeem", Transactions_History!$I$6:$I$1355, Portfolio_History!$F167, Transactions_History!$H$6:$H$1355, "&lt;="&amp;YEAR(Portfolio_History!N$1))</f>
        <v>0</v>
      </c>
      <c r="O167" s="4">
        <f>SUMIFS(Transactions_History!$G$6:$G$1355, Transactions_History!$C$6:$C$1355, "Acquire", Transactions_History!$I$6:$I$1355, Portfolio_History!$F167, Transactions_History!$H$6:$H$1355, "&lt;="&amp;YEAR(Portfolio_History!O$1))-
SUMIFS(Transactions_History!$G$6:$G$1355, Transactions_History!$C$6:$C$1355, "Redeem", Transactions_History!$I$6:$I$1355, Portfolio_History!$F167, Transactions_History!$H$6:$H$1355, "&lt;="&amp;YEAR(Portfolio_History!O$1))</f>
        <v>0</v>
      </c>
      <c r="P167" s="4">
        <f>SUMIFS(Transactions_History!$G$6:$G$1355, Transactions_History!$C$6:$C$1355, "Acquire", Transactions_History!$I$6:$I$1355, Portfolio_History!$F167, Transactions_History!$H$6:$H$1355, "&lt;="&amp;YEAR(Portfolio_History!P$1))-
SUMIFS(Transactions_History!$G$6:$G$1355, Transactions_History!$C$6:$C$1355, "Redeem", Transactions_History!$I$6:$I$1355, Portfolio_History!$F167, Transactions_History!$H$6:$H$1355, "&lt;="&amp;YEAR(Portfolio_History!P$1))</f>
        <v>0</v>
      </c>
      <c r="Q167" s="4">
        <f>SUMIFS(Transactions_History!$G$6:$G$1355, Transactions_History!$C$6:$C$1355, "Acquire", Transactions_History!$I$6:$I$1355, Portfolio_History!$F167, Transactions_History!$H$6:$H$1355, "&lt;="&amp;YEAR(Portfolio_History!Q$1))-
SUMIFS(Transactions_History!$G$6:$G$1355, Transactions_History!$C$6:$C$1355, "Redeem", Transactions_History!$I$6:$I$1355, Portfolio_History!$F167, Transactions_History!$H$6:$H$1355, "&lt;="&amp;YEAR(Portfolio_History!Q$1))</f>
        <v>0</v>
      </c>
      <c r="R167" s="4">
        <f>SUMIFS(Transactions_History!$G$6:$G$1355, Transactions_History!$C$6:$C$1355, "Acquire", Transactions_History!$I$6:$I$1355, Portfolio_History!$F167, Transactions_History!$H$6:$H$1355, "&lt;="&amp;YEAR(Portfolio_History!R$1))-
SUMIFS(Transactions_History!$G$6:$G$1355, Transactions_History!$C$6:$C$1355, "Redeem", Transactions_History!$I$6:$I$1355, Portfolio_History!$F167, Transactions_History!$H$6:$H$1355, "&lt;="&amp;YEAR(Portfolio_History!R$1))</f>
        <v>0</v>
      </c>
      <c r="S167" s="4">
        <f>SUMIFS(Transactions_History!$G$6:$G$1355, Transactions_History!$C$6:$C$1355, "Acquire", Transactions_History!$I$6:$I$1355, Portfolio_History!$F167, Transactions_History!$H$6:$H$1355, "&lt;="&amp;YEAR(Portfolio_History!S$1))-
SUMIFS(Transactions_History!$G$6:$G$1355, Transactions_History!$C$6:$C$1355, "Redeem", Transactions_History!$I$6:$I$1355, Portfolio_History!$F167, Transactions_History!$H$6:$H$1355, "&lt;="&amp;YEAR(Portfolio_History!S$1))</f>
        <v>0</v>
      </c>
      <c r="T167" s="4">
        <f>SUMIFS(Transactions_History!$G$6:$G$1355, Transactions_History!$C$6:$C$1355, "Acquire", Transactions_History!$I$6:$I$1355, Portfolio_History!$F167, Transactions_History!$H$6:$H$1355, "&lt;="&amp;YEAR(Portfolio_History!T$1))-
SUMIFS(Transactions_History!$G$6:$G$1355, Transactions_History!$C$6:$C$1355, "Redeem", Transactions_History!$I$6:$I$1355, Portfolio_History!$F167, Transactions_History!$H$6:$H$1355, "&lt;="&amp;YEAR(Portfolio_History!T$1))</f>
        <v>0</v>
      </c>
      <c r="U167" s="4">
        <f>SUMIFS(Transactions_History!$G$6:$G$1355, Transactions_History!$C$6:$C$1355, "Acquire", Transactions_History!$I$6:$I$1355, Portfolio_History!$F167, Transactions_History!$H$6:$H$1355, "&lt;="&amp;YEAR(Portfolio_History!U$1))-
SUMIFS(Transactions_History!$G$6:$G$1355, Transactions_History!$C$6:$C$1355, "Redeem", Transactions_History!$I$6:$I$1355, Portfolio_History!$F167, Transactions_History!$H$6:$H$1355, "&lt;="&amp;YEAR(Portfolio_History!U$1))</f>
        <v>0</v>
      </c>
      <c r="V167" s="4">
        <f>SUMIFS(Transactions_History!$G$6:$G$1355, Transactions_History!$C$6:$C$1355, "Acquire", Transactions_History!$I$6:$I$1355, Portfolio_History!$F167, Transactions_History!$H$6:$H$1355, "&lt;="&amp;YEAR(Portfolio_History!V$1))-
SUMIFS(Transactions_History!$G$6:$G$1355, Transactions_History!$C$6:$C$1355, "Redeem", Transactions_History!$I$6:$I$1355, Portfolio_History!$F167, Transactions_History!$H$6:$H$1355, "&lt;="&amp;YEAR(Portfolio_History!V$1))</f>
        <v>0</v>
      </c>
      <c r="W167" s="4">
        <f>SUMIFS(Transactions_History!$G$6:$G$1355, Transactions_History!$C$6:$C$1355, "Acquire", Transactions_History!$I$6:$I$1355, Portfolio_History!$F167, Transactions_History!$H$6:$H$1355, "&lt;="&amp;YEAR(Portfolio_History!W$1))-
SUMIFS(Transactions_History!$G$6:$G$1355, Transactions_History!$C$6:$C$1355, "Redeem", Transactions_History!$I$6:$I$1355, Portfolio_History!$F167, Transactions_History!$H$6:$H$1355, "&lt;="&amp;YEAR(Portfolio_History!W$1))</f>
        <v>0</v>
      </c>
      <c r="X167" s="4">
        <f>SUMIFS(Transactions_History!$G$6:$G$1355, Transactions_History!$C$6:$C$1355, "Acquire", Transactions_History!$I$6:$I$1355, Portfolio_History!$F167, Transactions_History!$H$6:$H$1355, "&lt;="&amp;YEAR(Portfolio_History!X$1))-
SUMIFS(Transactions_History!$G$6:$G$1355, Transactions_History!$C$6:$C$1355, "Redeem", Transactions_History!$I$6:$I$1355, Portfolio_History!$F167, Transactions_History!$H$6:$H$1355, "&lt;="&amp;YEAR(Portfolio_History!X$1))</f>
        <v>0</v>
      </c>
      <c r="Y167" s="4">
        <f>SUMIFS(Transactions_History!$G$6:$G$1355, Transactions_History!$C$6:$C$1355, "Acquire", Transactions_History!$I$6:$I$1355, Portfolio_History!$F167, Transactions_History!$H$6:$H$1355, "&lt;="&amp;YEAR(Portfolio_History!Y$1))-
SUMIFS(Transactions_History!$G$6:$G$1355, Transactions_History!$C$6:$C$1355, "Redeem", Transactions_History!$I$6:$I$1355, Portfolio_History!$F167, Transactions_History!$H$6:$H$1355, "&lt;="&amp;YEAR(Portfolio_History!Y$1))</f>
        <v>0</v>
      </c>
    </row>
    <row r="168" spans="1:25" x14ac:dyDescent="0.35">
      <c r="A168" s="172" t="s">
        <v>34</v>
      </c>
      <c r="B168" s="172">
        <v>2.375</v>
      </c>
      <c r="C168" s="172">
        <v>2018</v>
      </c>
      <c r="D168" s="173">
        <v>43070</v>
      </c>
      <c r="E168" s="63">
        <v>2018</v>
      </c>
      <c r="F168" s="170" t="str">
        <f t="shared" si="3"/>
        <v>SI certificates_2.375_2018</v>
      </c>
      <c r="G168" s="4">
        <f>SUMIFS(Transactions_History!$G$6:$G$1355, Transactions_History!$C$6:$C$1355, "Acquire", Transactions_History!$I$6:$I$1355, Portfolio_History!$F168, Transactions_History!$H$6:$H$1355, "&lt;="&amp;YEAR(Portfolio_History!G$1))-
SUMIFS(Transactions_History!$G$6:$G$1355, Transactions_History!$C$6:$C$1355, "Redeem", Transactions_History!$I$6:$I$1355, Portfolio_History!$F168, Transactions_History!$H$6:$H$1355, "&lt;="&amp;YEAR(Portfolio_History!G$1))</f>
        <v>0</v>
      </c>
      <c r="H168" s="4">
        <f>SUMIFS(Transactions_History!$G$6:$G$1355, Transactions_History!$C$6:$C$1355, "Acquire", Transactions_History!$I$6:$I$1355, Portfolio_History!$F168, Transactions_History!$H$6:$H$1355, "&lt;="&amp;YEAR(Portfolio_History!H$1))-
SUMIFS(Transactions_History!$G$6:$G$1355, Transactions_History!$C$6:$C$1355, "Redeem", Transactions_History!$I$6:$I$1355, Portfolio_History!$F168, Transactions_History!$H$6:$H$1355, "&lt;="&amp;YEAR(Portfolio_History!H$1))</f>
        <v>0</v>
      </c>
      <c r="I168" s="4">
        <f>SUMIFS(Transactions_History!$G$6:$G$1355, Transactions_History!$C$6:$C$1355, "Acquire", Transactions_History!$I$6:$I$1355, Portfolio_History!$F168, Transactions_History!$H$6:$H$1355, "&lt;="&amp;YEAR(Portfolio_History!I$1))-
SUMIFS(Transactions_History!$G$6:$G$1355, Transactions_History!$C$6:$C$1355, "Redeem", Transactions_History!$I$6:$I$1355, Portfolio_History!$F168, Transactions_History!$H$6:$H$1355, "&lt;="&amp;YEAR(Portfolio_History!I$1))</f>
        <v>0</v>
      </c>
      <c r="J168" s="4">
        <f>SUMIFS(Transactions_History!$G$6:$G$1355, Transactions_History!$C$6:$C$1355, "Acquire", Transactions_History!$I$6:$I$1355, Portfolio_History!$F168, Transactions_History!$H$6:$H$1355, "&lt;="&amp;YEAR(Portfolio_History!J$1))-
SUMIFS(Transactions_History!$G$6:$G$1355, Transactions_History!$C$6:$C$1355, "Redeem", Transactions_History!$I$6:$I$1355, Portfolio_History!$F168, Transactions_History!$H$6:$H$1355, "&lt;="&amp;YEAR(Portfolio_History!J$1))</f>
        <v>0</v>
      </c>
      <c r="K168" s="4">
        <f>SUMIFS(Transactions_History!$G$6:$G$1355, Transactions_History!$C$6:$C$1355, "Acquire", Transactions_History!$I$6:$I$1355, Portfolio_History!$F168, Transactions_History!$H$6:$H$1355, "&lt;="&amp;YEAR(Portfolio_History!K$1))-
SUMIFS(Transactions_History!$G$6:$G$1355, Transactions_History!$C$6:$C$1355, "Redeem", Transactions_History!$I$6:$I$1355, Portfolio_History!$F168, Transactions_History!$H$6:$H$1355, "&lt;="&amp;YEAR(Portfolio_History!K$1))</f>
        <v>0</v>
      </c>
      <c r="L168" s="4">
        <f>SUMIFS(Transactions_History!$G$6:$G$1355, Transactions_History!$C$6:$C$1355, "Acquire", Transactions_History!$I$6:$I$1355, Portfolio_History!$F168, Transactions_History!$H$6:$H$1355, "&lt;="&amp;YEAR(Portfolio_History!L$1))-
SUMIFS(Transactions_History!$G$6:$G$1355, Transactions_History!$C$6:$C$1355, "Redeem", Transactions_History!$I$6:$I$1355, Portfolio_History!$F168, Transactions_History!$H$6:$H$1355, "&lt;="&amp;YEAR(Portfolio_History!L$1))</f>
        <v>63192240</v>
      </c>
      <c r="M168" s="4">
        <f>SUMIFS(Transactions_History!$G$6:$G$1355, Transactions_History!$C$6:$C$1355, "Acquire", Transactions_History!$I$6:$I$1355, Portfolio_History!$F168, Transactions_History!$H$6:$H$1355, "&lt;="&amp;YEAR(Portfolio_History!M$1))-
SUMIFS(Transactions_History!$G$6:$G$1355, Transactions_History!$C$6:$C$1355, "Redeem", Transactions_History!$I$6:$I$1355, Portfolio_History!$F168, Transactions_History!$H$6:$H$1355, "&lt;="&amp;YEAR(Portfolio_History!M$1))</f>
        <v>0</v>
      </c>
      <c r="N168" s="4">
        <f>SUMIFS(Transactions_History!$G$6:$G$1355, Transactions_History!$C$6:$C$1355, "Acquire", Transactions_History!$I$6:$I$1355, Portfolio_History!$F168, Transactions_History!$H$6:$H$1355, "&lt;="&amp;YEAR(Portfolio_History!N$1))-
SUMIFS(Transactions_History!$G$6:$G$1355, Transactions_History!$C$6:$C$1355, "Redeem", Transactions_History!$I$6:$I$1355, Portfolio_History!$F168, Transactions_History!$H$6:$H$1355, "&lt;="&amp;YEAR(Portfolio_History!N$1))</f>
        <v>0</v>
      </c>
      <c r="O168" s="4">
        <f>SUMIFS(Transactions_History!$G$6:$G$1355, Transactions_History!$C$6:$C$1355, "Acquire", Transactions_History!$I$6:$I$1355, Portfolio_History!$F168, Transactions_History!$H$6:$H$1355, "&lt;="&amp;YEAR(Portfolio_History!O$1))-
SUMIFS(Transactions_History!$G$6:$G$1355, Transactions_History!$C$6:$C$1355, "Redeem", Transactions_History!$I$6:$I$1355, Portfolio_History!$F168, Transactions_History!$H$6:$H$1355, "&lt;="&amp;YEAR(Portfolio_History!O$1))</f>
        <v>0</v>
      </c>
      <c r="P168" s="4">
        <f>SUMIFS(Transactions_History!$G$6:$G$1355, Transactions_History!$C$6:$C$1355, "Acquire", Transactions_History!$I$6:$I$1355, Portfolio_History!$F168, Transactions_History!$H$6:$H$1355, "&lt;="&amp;YEAR(Portfolio_History!P$1))-
SUMIFS(Transactions_History!$G$6:$G$1355, Transactions_History!$C$6:$C$1355, "Redeem", Transactions_History!$I$6:$I$1355, Portfolio_History!$F168, Transactions_History!$H$6:$H$1355, "&lt;="&amp;YEAR(Portfolio_History!P$1))</f>
        <v>0</v>
      </c>
      <c r="Q168" s="4">
        <f>SUMIFS(Transactions_History!$G$6:$G$1355, Transactions_History!$C$6:$C$1355, "Acquire", Transactions_History!$I$6:$I$1355, Portfolio_History!$F168, Transactions_History!$H$6:$H$1355, "&lt;="&amp;YEAR(Portfolio_History!Q$1))-
SUMIFS(Transactions_History!$G$6:$G$1355, Transactions_History!$C$6:$C$1355, "Redeem", Transactions_History!$I$6:$I$1355, Portfolio_History!$F168, Transactions_History!$H$6:$H$1355, "&lt;="&amp;YEAR(Portfolio_History!Q$1))</f>
        <v>0</v>
      </c>
      <c r="R168" s="4">
        <f>SUMIFS(Transactions_History!$G$6:$G$1355, Transactions_History!$C$6:$C$1355, "Acquire", Transactions_History!$I$6:$I$1355, Portfolio_History!$F168, Transactions_History!$H$6:$H$1355, "&lt;="&amp;YEAR(Portfolio_History!R$1))-
SUMIFS(Transactions_History!$G$6:$G$1355, Transactions_History!$C$6:$C$1355, "Redeem", Transactions_History!$I$6:$I$1355, Portfolio_History!$F168, Transactions_History!$H$6:$H$1355, "&lt;="&amp;YEAR(Portfolio_History!R$1))</f>
        <v>0</v>
      </c>
      <c r="S168" s="4">
        <f>SUMIFS(Transactions_History!$G$6:$G$1355, Transactions_History!$C$6:$C$1355, "Acquire", Transactions_History!$I$6:$I$1355, Portfolio_History!$F168, Transactions_History!$H$6:$H$1355, "&lt;="&amp;YEAR(Portfolio_History!S$1))-
SUMIFS(Transactions_History!$G$6:$G$1355, Transactions_History!$C$6:$C$1355, "Redeem", Transactions_History!$I$6:$I$1355, Portfolio_History!$F168, Transactions_History!$H$6:$H$1355, "&lt;="&amp;YEAR(Portfolio_History!S$1))</f>
        <v>0</v>
      </c>
      <c r="T168" s="4">
        <f>SUMIFS(Transactions_History!$G$6:$G$1355, Transactions_History!$C$6:$C$1355, "Acquire", Transactions_History!$I$6:$I$1355, Portfolio_History!$F168, Transactions_History!$H$6:$H$1355, "&lt;="&amp;YEAR(Portfolio_History!T$1))-
SUMIFS(Transactions_History!$G$6:$G$1355, Transactions_History!$C$6:$C$1355, "Redeem", Transactions_History!$I$6:$I$1355, Portfolio_History!$F168, Transactions_History!$H$6:$H$1355, "&lt;="&amp;YEAR(Portfolio_History!T$1))</f>
        <v>0</v>
      </c>
      <c r="U168" s="4">
        <f>SUMIFS(Transactions_History!$G$6:$G$1355, Transactions_History!$C$6:$C$1355, "Acquire", Transactions_History!$I$6:$I$1355, Portfolio_History!$F168, Transactions_History!$H$6:$H$1355, "&lt;="&amp;YEAR(Portfolio_History!U$1))-
SUMIFS(Transactions_History!$G$6:$G$1355, Transactions_History!$C$6:$C$1355, "Redeem", Transactions_History!$I$6:$I$1355, Portfolio_History!$F168, Transactions_History!$H$6:$H$1355, "&lt;="&amp;YEAR(Portfolio_History!U$1))</f>
        <v>0</v>
      </c>
      <c r="V168" s="4">
        <f>SUMIFS(Transactions_History!$G$6:$G$1355, Transactions_History!$C$6:$C$1355, "Acquire", Transactions_History!$I$6:$I$1355, Portfolio_History!$F168, Transactions_History!$H$6:$H$1355, "&lt;="&amp;YEAR(Portfolio_History!V$1))-
SUMIFS(Transactions_History!$G$6:$G$1355, Transactions_History!$C$6:$C$1355, "Redeem", Transactions_History!$I$6:$I$1355, Portfolio_History!$F168, Transactions_History!$H$6:$H$1355, "&lt;="&amp;YEAR(Portfolio_History!V$1))</f>
        <v>0</v>
      </c>
      <c r="W168" s="4">
        <f>SUMIFS(Transactions_History!$G$6:$G$1355, Transactions_History!$C$6:$C$1355, "Acquire", Transactions_History!$I$6:$I$1355, Portfolio_History!$F168, Transactions_History!$H$6:$H$1355, "&lt;="&amp;YEAR(Portfolio_History!W$1))-
SUMIFS(Transactions_History!$G$6:$G$1355, Transactions_History!$C$6:$C$1355, "Redeem", Transactions_History!$I$6:$I$1355, Portfolio_History!$F168, Transactions_History!$H$6:$H$1355, "&lt;="&amp;YEAR(Portfolio_History!W$1))</f>
        <v>0</v>
      </c>
      <c r="X168" s="4">
        <f>SUMIFS(Transactions_History!$G$6:$G$1355, Transactions_History!$C$6:$C$1355, "Acquire", Transactions_History!$I$6:$I$1355, Portfolio_History!$F168, Transactions_History!$H$6:$H$1355, "&lt;="&amp;YEAR(Portfolio_History!X$1))-
SUMIFS(Transactions_History!$G$6:$G$1355, Transactions_History!$C$6:$C$1355, "Redeem", Transactions_History!$I$6:$I$1355, Portfolio_History!$F168, Transactions_History!$H$6:$H$1355, "&lt;="&amp;YEAR(Portfolio_History!X$1))</f>
        <v>0</v>
      </c>
      <c r="Y168" s="4">
        <f>SUMIFS(Transactions_History!$G$6:$G$1355, Transactions_History!$C$6:$C$1355, "Acquire", Transactions_History!$I$6:$I$1355, Portfolio_History!$F168, Transactions_History!$H$6:$H$1355, "&lt;="&amp;YEAR(Portfolio_History!Y$1))-
SUMIFS(Transactions_History!$G$6:$G$1355, Transactions_History!$C$6:$C$1355, "Redeem", Transactions_History!$I$6:$I$1355, Portfolio_History!$F168, Transactions_History!$H$6:$H$1355, "&lt;="&amp;YEAR(Portfolio_History!Y$1))</f>
        <v>0</v>
      </c>
    </row>
    <row r="169" spans="1:25" x14ac:dyDescent="0.35">
      <c r="A169" s="172" t="s">
        <v>34</v>
      </c>
      <c r="B169" s="172">
        <v>2.75</v>
      </c>
      <c r="C169" s="172">
        <v>2018</v>
      </c>
      <c r="D169" s="173">
        <v>43132</v>
      </c>
      <c r="E169" s="63">
        <v>2018</v>
      </c>
      <c r="F169" s="170" t="str">
        <f t="shared" si="3"/>
        <v>SI certificates_2.75_2018</v>
      </c>
      <c r="G169" s="4">
        <f>SUMIFS(Transactions_History!$G$6:$G$1355, Transactions_History!$C$6:$C$1355, "Acquire", Transactions_History!$I$6:$I$1355, Portfolio_History!$F169, Transactions_History!$H$6:$H$1355, "&lt;="&amp;YEAR(Portfolio_History!G$1))-
SUMIFS(Transactions_History!$G$6:$G$1355, Transactions_History!$C$6:$C$1355, "Redeem", Transactions_History!$I$6:$I$1355, Portfolio_History!$F169, Transactions_History!$H$6:$H$1355, "&lt;="&amp;YEAR(Portfolio_History!G$1))</f>
        <v>0</v>
      </c>
      <c r="H169" s="4">
        <f>SUMIFS(Transactions_History!$G$6:$G$1355, Transactions_History!$C$6:$C$1355, "Acquire", Transactions_History!$I$6:$I$1355, Portfolio_History!$F169, Transactions_History!$H$6:$H$1355, "&lt;="&amp;YEAR(Portfolio_History!H$1))-
SUMIFS(Transactions_History!$G$6:$G$1355, Transactions_History!$C$6:$C$1355, "Redeem", Transactions_History!$I$6:$I$1355, Portfolio_History!$F169, Transactions_History!$H$6:$H$1355, "&lt;="&amp;YEAR(Portfolio_History!H$1))</f>
        <v>0</v>
      </c>
      <c r="I169" s="4">
        <f>SUMIFS(Transactions_History!$G$6:$G$1355, Transactions_History!$C$6:$C$1355, "Acquire", Transactions_History!$I$6:$I$1355, Portfolio_History!$F169, Transactions_History!$H$6:$H$1355, "&lt;="&amp;YEAR(Portfolio_History!I$1))-
SUMIFS(Transactions_History!$G$6:$G$1355, Transactions_History!$C$6:$C$1355, "Redeem", Transactions_History!$I$6:$I$1355, Portfolio_History!$F169, Transactions_History!$H$6:$H$1355, "&lt;="&amp;YEAR(Portfolio_History!I$1))</f>
        <v>0</v>
      </c>
      <c r="J169" s="4">
        <f>SUMIFS(Transactions_History!$G$6:$G$1355, Transactions_History!$C$6:$C$1355, "Acquire", Transactions_History!$I$6:$I$1355, Portfolio_History!$F169, Transactions_History!$H$6:$H$1355, "&lt;="&amp;YEAR(Portfolio_History!J$1))-
SUMIFS(Transactions_History!$G$6:$G$1355, Transactions_History!$C$6:$C$1355, "Redeem", Transactions_History!$I$6:$I$1355, Portfolio_History!$F169, Transactions_History!$H$6:$H$1355, "&lt;="&amp;YEAR(Portfolio_History!J$1))</f>
        <v>0</v>
      </c>
      <c r="K169" s="4">
        <f>SUMIFS(Transactions_History!$G$6:$G$1355, Transactions_History!$C$6:$C$1355, "Acquire", Transactions_History!$I$6:$I$1355, Portfolio_History!$F169, Transactions_History!$H$6:$H$1355, "&lt;="&amp;YEAR(Portfolio_History!K$1))-
SUMIFS(Transactions_History!$G$6:$G$1355, Transactions_History!$C$6:$C$1355, "Redeem", Transactions_History!$I$6:$I$1355, Portfolio_History!$F169, Transactions_History!$H$6:$H$1355, "&lt;="&amp;YEAR(Portfolio_History!K$1))</f>
        <v>0</v>
      </c>
      <c r="L169" s="4">
        <f>SUMIFS(Transactions_History!$G$6:$G$1355, Transactions_History!$C$6:$C$1355, "Acquire", Transactions_History!$I$6:$I$1355, Portfolio_History!$F169, Transactions_History!$H$6:$H$1355, "&lt;="&amp;YEAR(Portfolio_History!L$1))-
SUMIFS(Transactions_History!$G$6:$G$1355, Transactions_History!$C$6:$C$1355, "Redeem", Transactions_History!$I$6:$I$1355, Portfolio_History!$F169, Transactions_History!$H$6:$H$1355, "&lt;="&amp;YEAR(Portfolio_History!L$1))</f>
        <v>0</v>
      </c>
      <c r="M169" s="4">
        <f>SUMIFS(Transactions_History!$G$6:$G$1355, Transactions_History!$C$6:$C$1355, "Acquire", Transactions_History!$I$6:$I$1355, Portfolio_History!$F169, Transactions_History!$H$6:$H$1355, "&lt;="&amp;YEAR(Portfolio_History!M$1))-
SUMIFS(Transactions_History!$G$6:$G$1355, Transactions_History!$C$6:$C$1355, "Redeem", Transactions_History!$I$6:$I$1355, Portfolio_History!$F169, Transactions_History!$H$6:$H$1355, "&lt;="&amp;YEAR(Portfolio_History!M$1))</f>
        <v>0</v>
      </c>
      <c r="N169" s="4">
        <f>SUMIFS(Transactions_History!$G$6:$G$1355, Transactions_History!$C$6:$C$1355, "Acquire", Transactions_History!$I$6:$I$1355, Portfolio_History!$F169, Transactions_History!$H$6:$H$1355, "&lt;="&amp;YEAR(Portfolio_History!N$1))-
SUMIFS(Transactions_History!$G$6:$G$1355, Transactions_History!$C$6:$C$1355, "Redeem", Transactions_History!$I$6:$I$1355, Portfolio_History!$F169, Transactions_History!$H$6:$H$1355, "&lt;="&amp;YEAR(Portfolio_History!N$1))</f>
        <v>0</v>
      </c>
      <c r="O169" s="4">
        <f>SUMIFS(Transactions_History!$G$6:$G$1355, Transactions_History!$C$6:$C$1355, "Acquire", Transactions_History!$I$6:$I$1355, Portfolio_History!$F169, Transactions_History!$H$6:$H$1355, "&lt;="&amp;YEAR(Portfolio_History!O$1))-
SUMIFS(Transactions_History!$G$6:$G$1355, Transactions_History!$C$6:$C$1355, "Redeem", Transactions_History!$I$6:$I$1355, Portfolio_History!$F169, Transactions_History!$H$6:$H$1355, "&lt;="&amp;YEAR(Portfolio_History!O$1))</f>
        <v>0</v>
      </c>
      <c r="P169" s="4">
        <f>SUMIFS(Transactions_History!$G$6:$G$1355, Transactions_History!$C$6:$C$1355, "Acquire", Transactions_History!$I$6:$I$1355, Portfolio_History!$F169, Transactions_History!$H$6:$H$1355, "&lt;="&amp;YEAR(Portfolio_History!P$1))-
SUMIFS(Transactions_History!$G$6:$G$1355, Transactions_History!$C$6:$C$1355, "Redeem", Transactions_History!$I$6:$I$1355, Portfolio_History!$F169, Transactions_History!$H$6:$H$1355, "&lt;="&amp;YEAR(Portfolio_History!P$1))</f>
        <v>0</v>
      </c>
      <c r="Q169" s="4">
        <f>SUMIFS(Transactions_History!$G$6:$G$1355, Transactions_History!$C$6:$C$1355, "Acquire", Transactions_History!$I$6:$I$1355, Portfolio_History!$F169, Transactions_History!$H$6:$H$1355, "&lt;="&amp;YEAR(Portfolio_History!Q$1))-
SUMIFS(Transactions_History!$G$6:$G$1355, Transactions_History!$C$6:$C$1355, "Redeem", Transactions_History!$I$6:$I$1355, Portfolio_History!$F169, Transactions_History!$H$6:$H$1355, "&lt;="&amp;YEAR(Portfolio_History!Q$1))</f>
        <v>0</v>
      </c>
      <c r="R169" s="4">
        <f>SUMIFS(Transactions_History!$G$6:$G$1355, Transactions_History!$C$6:$C$1355, "Acquire", Transactions_History!$I$6:$I$1355, Portfolio_History!$F169, Transactions_History!$H$6:$H$1355, "&lt;="&amp;YEAR(Portfolio_History!R$1))-
SUMIFS(Transactions_History!$G$6:$G$1355, Transactions_History!$C$6:$C$1355, "Redeem", Transactions_History!$I$6:$I$1355, Portfolio_History!$F169, Transactions_History!$H$6:$H$1355, "&lt;="&amp;YEAR(Portfolio_History!R$1))</f>
        <v>0</v>
      </c>
      <c r="S169" s="4">
        <f>SUMIFS(Transactions_History!$G$6:$G$1355, Transactions_History!$C$6:$C$1355, "Acquire", Transactions_History!$I$6:$I$1355, Portfolio_History!$F169, Transactions_History!$H$6:$H$1355, "&lt;="&amp;YEAR(Portfolio_History!S$1))-
SUMIFS(Transactions_History!$G$6:$G$1355, Transactions_History!$C$6:$C$1355, "Redeem", Transactions_History!$I$6:$I$1355, Portfolio_History!$F169, Transactions_History!$H$6:$H$1355, "&lt;="&amp;YEAR(Portfolio_History!S$1))</f>
        <v>0</v>
      </c>
      <c r="T169" s="4">
        <f>SUMIFS(Transactions_History!$G$6:$G$1355, Transactions_History!$C$6:$C$1355, "Acquire", Transactions_History!$I$6:$I$1355, Portfolio_History!$F169, Transactions_History!$H$6:$H$1355, "&lt;="&amp;YEAR(Portfolio_History!T$1))-
SUMIFS(Transactions_History!$G$6:$G$1355, Transactions_History!$C$6:$C$1355, "Redeem", Transactions_History!$I$6:$I$1355, Portfolio_History!$F169, Transactions_History!$H$6:$H$1355, "&lt;="&amp;YEAR(Portfolio_History!T$1))</f>
        <v>0</v>
      </c>
      <c r="U169" s="4">
        <f>SUMIFS(Transactions_History!$G$6:$G$1355, Transactions_History!$C$6:$C$1355, "Acquire", Transactions_History!$I$6:$I$1355, Portfolio_History!$F169, Transactions_History!$H$6:$H$1355, "&lt;="&amp;YEAR(Portfolio_History!U$1))-
SUMIFS(Transactions_History!$G$6:$G$1355, Transactions_History!$C$6:$C$1355, "Redeem", Transactions_History!$I$6:$I$1355, Portfolio_History!$F169, Transactions_History!$H$6:$H$1355, "&lt;="&amp;YEAR(Portfolio_History!U$1))</f>
        <v>0</v>
      </c>
      <c r="V169" s="4">
        <f>SUMIFS(Transactions_History!$G$6:$G$1355, Transactions_History!$C$6:$C$1355, "Acquire", Transactions_History!$I$6:$I$1355, Portfolio_History!$F169, Transactions_History!$H$6:$H$1355, "&lt;="&amp;YEAR(Portfolio_History!V$1))-
SUMIFS(Transactions_History!$G$6:$G$1355, Transactions_History!$C$6:$C$1355, "Redeem", Transactions_History!$I$6:$I$1355, Portfolio_History!$F169, Transactions_History!$H$6:$H$1355, "&lt;="&amp;YEAR(Portfolio_History!V$1))</f>
        <v>0</v>
      </c>
      <c r="W169" s="4">
        <f>SUMIFS(Transactions_History!$G$6:$G$1355, Transactions_History!$C$6:$C$1355, "Acquire", Transactions_History!$I$6:$I$1355, Portfolio_History!$F169, Transactions_History!$H$6:$H$1355, "&lt;="&amp;YEAR(Portfolio_History!W$1))-
SUMIFS(Transactions_History!$G$6:$G$1355, Transactions_History!$C$6:$C$1355, "Redeem", Transactions_History!$I$6:$I$1355, Portfolio_History!$F169, Transactions_History!$H$6:$H$1355, "&lt;="&amp;YEAR(Portfolio_History!W$1))</f>
        <v>0</v>
      </c>
      <c r="X169" s="4">
        <f>SUMIFS(Transactions_History!$G$6:$G$1355, Transactions_History!$C$6:$C$1355, "Acquire", Transactions_History!$I$6:$I$1355, Portfolio_History!$F169, Transactions_History!$H$6:$H$1355, "&lt;="&amp;YEAR(Portfolio_History!X$1))-
SUMIFS(Transactions_History!$G$6:$G$1355, Transactions_History!$C$6:$C$1355, "Redeem", Transactions_History!$I$6:$I$1355, Portfolio_History!$F169, Transactions_History!$H$6:$H$1355, "&lt;="&amp;YEAR(Portfolio_History!X$1))</f>
        <v>0</v>
      </c>
      <c r="Y169" s="4">
        <f>SUMIFS(Transactions_History!$G$6:$G$1355, Transactions_History!$C$6:$C$1355, "Acquire", Transactions_History!$I$6:$I$1355, Portfolio_History!$F169, Transactions_History!$H$6:$H$1355, "&lt;="&amp;YEAR(Portfolio_History!Y$1))-
SUMIFS(Transactions_History!$G$6:$G$1355, Transactions_History!$C$6:$C$1355, "Redeem", Transactions_History!$I$6:$I$1355, Portfolio_History!$F169, Transactions_History!$H$6:$H$1355, "&lt;="&amp;YEAR(Portfolio_History!Y$1))</f>
        <v>0</v>
      </c>
    </row>
    <row r="170" spans="1:25" x14ac:dyDescent="0.35">
      <c r="A170" s="172" t="s">
        <v>39</v>
      </c>
      <c r="B170" s="172">
        <v>3.5</v>
      </c>
      <c r="C170" s="172">
        <v>2018</v>
      </c>
      <c r="D170" s="173">
        <v>37773</v>
      </c>
      <c r="E170" s="63">
        <v>2018</v>
      </c>
      <c r="F170" s="170" t="str">
        <f t="shared" si="3"/>
        <v>SI bonds_3.5_2018</v>
      </c>
      <c r="G170" s="4">
        <f>SUMIFS(Transactions_History!$G$6:$G$1355, Transactions_History!$C$6:$C$1355, "Acquire", Transactions_History!$I$6:$I$1355, Portfolio_History!$F170, Transactions_History!$H$6:$H$1355, "&lt;="&amp;YEAR(Portfolio_History!G$1))-
SUMIFS(Transactions_History!$G$6:$G$1355, Transactions_History!$C$6:$C$1355, "Redeem", Transactions_History!$I$6:$I$1355, Portfolio_History!$F170, Transactions_History!$H$6:$H$1355, "&lt;="&amp;YEAR(Portfolio_History!G$1))</f>
        <v>-98279378</v>
      </c>
      <c r="H170" s="4">
        <f>SUMIFS(Transactions_History!$G$6:$G$1355, Transactions_History!$C$6:$C$1355, "Acquire", Transactions_History!$I$6:$I$1355, Portfolio_History!$F170, Transactions_History!$H$6:$H$1355, "&lt;="&amp;YEAR(Portfolio_History!H$1))-
SUMIFS(Transactions_History!$G$6:$G$1355, Transactions_History!$C$6:$C$1355, "Redeem", Transactions_History!$I$6:$I$1355, Portfolio_History!$F170, Transactions_History!$H$6:$H$1355, "&lt;="&amp;YEAR(Portfolio_History!H$1))</f>
        <v>-98279378</v>
      </c>
      <c r="I170" s="4">
        <f>SUMIFS(Transactions_History!$G$6:$G$1355, Transactions_History!$C$6:$C$1355, "Acquire", Transactions_History!$I$6:$I$1355, Portfolio_History!$F170, Transactions_History!$H$6:$H$1355, "&lt;="&amp;YEAR(Portfolio_History!I$1))-
SUMIFS(Transactions_History!$G$6:$G$1355, Transactions_History!$C$6:$C$1355, "Redeem", Transactions_History!$I$6:$I$1355, Portfolio_History!$F170, Transactions_History!$H$6:$H$1355, "&lt;="&amp;YEAR(Portfolio_History!I$1))</f>
        <v>-98279378</v>
      </c>
      <c r="J170" s="4">
        <f>SUMIFS(Transactions_History!$G$6:$G$1355, Transactions_History!$C$6:$C$1355, "Acquire", Transactions_History!$I$6:$I$1355, Portfolio_History!$F170, Transactions_History!$H$6:$H$1355, "&lt;="&amp;YEAR(Portfolio_History!J$1))-
SUMIFS(Transactions_History!$G$6:$G$1355, Transactions_History!$C$6:$C$1355, "Redeem", Transactions_History!$I$6:$I$1355, Portfolio_History!$F170, Transactions_History!$H$6:$H$1355, "&lt;="&amp;YEAR(Portfolio_History!J$1))</f>
        <v>-98279378</v>
      </c>
      <c r="K170" s="4">
        <f>SUMIFS(Transactions_History!$G$6:$G$1355, Transactions_History!$C$6:$C$1355, "Acquire", Transactions_History!$I$6:$I$1355, Portfolio_History!$F170, Transactions_History!$H$6:$H$1355, "&lt;="&amp;YEAR(Portfolio_History!K$1))-
SUMIFS(Transactions_History!$G$6:$G$1355, Transactions_History!$C$6:$C$1355, "Redeem", Transactions_History!$I$6:$I$1355, Portfolio_History!$F170, Transactions_History!$H$6:$H$1355, "&lt;="&amp;YEAR(Portfolio_History!K$1))</f>
        <v>-98279378</v>
      </c>
      <c r="L170" s="4">
        <f>SUMIFS(Transactions_History!$G$6:$G$1355, Transactions_History!$C$6:$C$1355, "Acquire", Transactions_History!$I$6:$I$1355, Portfolio_History!$F170, Transactions_History!$H$6:$H$1355, "&lt;="&amp;YEAR(Portfolio_History!L$1))-
SUMIFS(Transactions_History!$G$6:$G$1355, Transactions_History!$C$6:$C$1355, "Redeem", Transactions_History!$I$6:$I$1355, Portfolio_History!$F170, Transactions_History!$H$6:$H$1355, "&lt;="&amp;YEAR(Portfolio_History!L$1))</f>
        <v>-37968035</v>
      </c>
      <c r="M170" s="4">
        <f>SUMIFS(Transactions_History!$G$6:$G$1355, Transactions_History!$C$6:$C$1355, "Acquire", Transactions_History!$I$6:$I$1355, Portfolio_History!$F170, Transactions_History!$H$6:$H$1355, "&lt;="&amp;YEAR(Portfolio_History!M$1))-
SUMIFS(Transactions_History!$G$6:$G$1355, Transactions_History!$C$6:$C$1355, "Redeem", Transactions_History!$I$6:$I$1355, Portfolio_History!$F170, Transactions_History!$H$6:$H$1355, "&lt;="&amp;YEAR(Portfolio_History!M$1))</f>
        <v>-11378384</v>
      </c>
      <c r="N170" s="4">
        <f>SUMIFS(Transactions_History!$G$6:$G$1355, Transactions_History!$C$6:$C$1355, "Acquire", Transactions_History!$I$6:$I$1355, Portfolio_History!$F170, Transactions_History!$H$6:$H$1355, "&lt;="&amp;YEAR(Portfolio_History!N$1))-
SUMIFS(Transactions_History!$G$6:$G$1355, Transactions_History!$C$6:$C$1355, "Redeem", Transactions_History!$I$6:$I$1355, Portfolio_History!$F170, Transactions_History!$H$6:$H$1355, "&lt;="&amp;YEAR(Portfolio_History!N$1))</f>
        <v>-11378384</v>
      </c>
      <c r="O170" s="4">
        <f>SUMIFS(Transactions_History!$G$6:$G$1355, Transactions_History!$C$6:$C$1355, "Acquire", Transactions_History!$I$6:$I$1355, Portfolio_History!$F170, Transactions_History!$H$6:$H$1355, "&lt;="&amp;YEAR(Portfolio_History!O$1))-
SUMIFS(Transactions_History!$G$6:$G$1355, Transactions_History!$C$6:$C$1355, "Redeem", Transactions_History!$I$6:$I$1355, Portfolio_History!$F170, Transactions_History!$H$6:$H$1355, "&lt;="&amp;YEAR(Portfolio_History!O$1))</f>
        <v>-11378384</v>
      </c>
      <c r="P170" s="4">
        <f>SUMIFS(Transactions_History!$G$6:$G$1355, Transactions_History!$C$6:$C$1355, "Acquire", Transactions_History!$I$6:$I$1355, Portfolio_History!$F170, Transactions_History!$H$6:$H$1355, "&lt;="&amp;YEAR(Portfolio_History!P$1))-
SUMIFS(Transactions_History!$G$6:$G$1355, Transactions_History!$C$6:$C$1355, "Redeem", Transactions_History!$I$6:$I$1355, Portfolio_History!$F170, Transactions_History!$H$6:$H$1355, "&lt;="&amp;YEAR(Portfolio_History!P$1))</f>
        <v>-3356302</v>
      </c>
      <c r="Q170" s="4">
        <f>SUMIFS(Transactions_History!$G$6:$G$1355, Transactions_History!$C$6:$C$1355, "Acquire", Transactions_History!$I$6:$I$1355, Portfolio_History!$F170, Transactions_History!$H$6:$H$1355, "&lt;="&amp;YEAR(Portfolio_History!Q$1))-
SUMIFS(Transactions_History!$G$6:$G$1355, Transactions_History!$C$6:$C$1355, "Redeem", Transactions_History!$I$6:$I$1355, Portfolio_History!$F170, Transactions_History!$H$6:$H$1355, "&lt;="&amp;YEAR(Portfolio_History!Q$1))</f>
        <v>0</v>
      </c>
      <c r="R170" s="4">
        <f>SUMIFS(Transactions_History!$G$6:$G$1355, Transactions_History!$C$6:$C$1355, "Acquire", Transactions_History!$I$6:$I$1355, Portfolio_History!$F170, Transactions_History!$H$6:$H$1355, "&lt;="&amp;YEAR(Portfolio_History!R$1))-
SUMIFS(Transactions_History!$G$6:$G$1355, Transactions_History!$C$6:$C$1355, "Redeem", Transactions_History!$I$6:$I$1355, Portfolio_History!$F170, Transactions_History!$H$6:$H$1355, "&lt;="&amp;YEAR(Portfolio_History!R$1))</f>
        <v>0</v>
      </c>
      <c r="S170" s="4">
        <f>SUMIFS(Transactions_History!$G$6:$G$1355, Transactions_History!$C$6:$C$1355, "Acquire", Transactions_History!$I$6:$I$1355, Portfolio_History!$F170, Transactions_History!$H$6:$H$1355, "&lt;="&amp;YEAR(Portfolio_History!S$1))-
SUMIFS(Transactions_History!$G$6:$G$1355, Transactions_History!$C$6:$C$1355, "Redeem", Transactions_History!$I$6:$I$1355, Portfolio_History!$F170, Transactions_History!$H$6:$H$1355, "&lt;="&amp;YEAR(Portfolio_History!S$1))</f>
        <v>0</v>
      </c>
      <c r="T170" s="4">
        <f>SUMIFS(Transactions_History!$G$6:$G$1355, Transactions_History!$C$6:$C$1355, "Acquire", Transactions_History!$I$6:$I$1355, Portfolio_History!$F170, Transactions_History!$H$6:$H$1355, "&lt;="&amp;YEAR(Portfolio_History!T$1))-
SUMIFS(Transactions_History!$G$6:$G$1355, Transactions_History!$C$6:$C$1355, "Redeem", Transactions_History!$I$6:$I$1355, Portfolio_History!$F170, Transactions_History!$H$6:$H$1355, "&lt;="&amp;YEAR(Portfolio_History!T$1))</f>
        <v>0</v>
      </c>
      <c r="U170" s="4">
        <f>SUMIFS(Transactions_History!$G$6:$G$1355, Transactions_History!$C$6:$C$1355, "Acquire", Transactions_History!$I$6:$I$1355, Portfolio_History!$F170, Transactions_History!$H$6:$H$1355, "&lt;="&amp;YEAR(Portfolio_History!U$1))-
SUMIFS(Transactions_History!$G$6:$G$1355, Transactions_History!$C$6:$C$1355, "Redeem", Transactions_History!$I$6:$I$1355, Portfolio_History!$F170, Transactions_History!$H$6:$H$1355, "&lt;="&amp;YEAR(Portfolio_History!U$1))</f>
        <v>0</v>
      </c>
      <c r="V170" s="4">
        <f>SUMIFS(Transactions_History!$G$6:$G$1355, Transactions_History!$C$6:$C$1355, "Acquire", Transactions_History!$I$6:$I$1355, Portfolio_History!$F170, Transactions_History!$H$6:$H$1355, "&lt;="&amp;YEAR(Portfolio_History!V$1))-
SUMIFS(Transactions_History!$G$6:$G$1355, Transactions_History!$C$6:$C$1355, "Redeem", Transactions_History!$I$6:$I$1355, Portfolio_History!$F170, Transactions_History!$H$6:$H$1355, "&lt;="&amp;YEAR(Portfolio_History!V$1))</f>
        <v>0</v>
      </c>
      <c r="W170" s="4">
        <f>SUMIFS(Transactions_History!$G$6:$G$1355, Transactions_History!$C$6:$C$1355, "Acquire", Transactions_History!$I$6:$I$1355, Portfolio_History!$F170, Transactions_History!$H$6:$H$1355, "&lt;="&amp;YEAR(Portfolio_History!W$1))-
SUMIFS(Transactions_History!$G$6:$G$1355, Transactions_History!$C$6:$C$1355, "Redeem", Transactions_History!$I$6:$I$1355, Portfolio_History!$F170, Transactions_History!$H$6:$H$1355, "&lt;="&amp;YEAR(Portfolio_History!W$1))</f>
        <v>0</v>
      </c>
      <c r="X170" s="4">
        <f>SUMIFS(Transactions_History!$G$6:$G$1355, Transactions_History!$C$6:$C$1355, "Acquire", Transactions_History!$I$6:$I$1355, Portfolio_History!$F170, Transactions_History!$H$6:$H$1355, "&lt;="&amp;YEAR(Portfolio_History!X$1))-
SUMIFS(Transactions_History!$G$6:$G$1355, Transactions_History!$C$6:$C$1355, "Redeem", Transactions_History!$I$6:$I$1355, Portfolio_History!$F170, Transactions_History!$H$6:$H$1355, "&lt;="&amp;YEAR(Portfolio_History!X$1))</f>
        <v>0</v>
      </c>
      <c r="Y170" s="4">
        <f>SUMIFS(Transactions_History!$G$6:$G$1355, Transactions_History!$C$6:$C$1355, "Acquire", Transactions_History!$I$6:$I$1355, Portfolio_History!$F170, Transactions_History!$H$6:$H$1355, "&lt;="&amp;YEAR(Portfolio_History!Y$1))-
SUMIFS(Transactions_History!$G$6:$G$1355, Transactions_History!$C$6:$C$1355, "Redeem", Transactions_History!$I$6:$I$1355, Portfolio_History!$F170, Transactions_History!$H$6:$H$1355, "&lt;="&amp;YEAR(Portfolio_History!Y$1))</f>
        <v>0</v>
      </c>
    </row>
    <row r="171" spans="1:25" x14ac:dyDescent="0.35">
      <c r="A171" s="172" t="s">
        <v>34</v>
      </c>
      <c r="B171" s="172">
        <v>2.875</v>
      </c>
      <c r="C171" s="172">
        <v>2018</v>
      </c>
      <c r="D171" s="173">
        <v>43160</v>
      </c>
      <c r="E171" s="63">
        <v>2018</v>
      </c>
      <c r="F171" s="170" t="str">
        <f t="shared" si="3"/>
        <v>SI certificates_2.875_2018</v>
      </c>
      <c r="G171" s="4">
        <f>SUMIFS(Transactions_History!$G$6:$G$1355, Transactions_History!$C$6:$C$1355, "Acquire", Transactions_History!$I$6:$I$1355, Portfolio_History!$F171, Transactions_History!$H$6:$H$1355, "&lt;="&amp;YEAR(Portfolio_History!G$1))-
SUMIFS(Transactions_History!$G$6:$G$1355, Transactions_History!$C$6:$C$1355, "Redeem", Transactions_History!$I$6:$I$1355, Portfolio_History!$F171, Transactions_History!$H$6:$H$1355, "&lt;="&amp;YEAR(Portfolio_History!G$1))</f>
        <v>0</v>
      </c>
      <c r="H171" s="4">
        <f>SUMIFS(Transactions_History!$G$6:$G$1355, Transactions_History!$C$6:$C$1355, "Acquire", Transactions_History!$I$6:$I$1355, Portfolio_History!$F171, Transactions_History!$H$6:$H$1355, "&lt;="&amp;YEAR(Portfolio_History!H$1))-
SUMIFS(Transactions_History!$G$6:$G$1355, Transactions_History!$C$6:$C$1355, "Redeem", Transactions_History!$I$6:$I$1355, Portfolio_History!$F171, Transactions_History!$H$6:$H$1355, "&lt;="&amp;YEAR(Portfolio_History!H$1))</f>
        <v>0</v>
      </c>
      <c r="I171" s="4">
        <f>SUMIFS(Transactions_History!$G$6:$G$1355, Transactions_History!$C$6:$C$1355, "Acquire", Transactions_History!$I$6:$I$1355, Portfolio_History!$F171, Transactions_History!$H$6:$H$1355, "&lt;="&amp;YEAR(Portfolio_History!I$1))-
SUMIFS(Transactions_History!$G$6:$G$1355, Transactions_History!$C$6:$C$1355, "Redeem", Transactions_History!$I$6:$I$1355, Portfolio_History!$F171, Transactions_History!$H$6:$H$1355, "&lt;="&amp;YEAR(Portfolio_History!I$1))</f>
        <v>0</v>
      </c>
      <c r="J171" s="4">
        <f>SUMIFS(Transactions_History!$G$6:$G$1355, Transactions_History!$C$6:$C$1355, "Acquire", Transactions_History!$I$6:$I$1355, Portfolio_History!$F171, Transactions_History!$H$6:$H$1355, "&lt;="&amp;YEAR(Portfolio_History!J$1))-
SUMIFS(Transactions_History!$G$6:$G$1355, Transactions_History!$C$6:$C$1355, "Redeem", Transactions_History!$I$6:$I$1355, Portfolio_History!$F171, Transactions_History!$H$6:$H$1355, "&lt;="&amp;YEAR(Portfolio_History!J$1))</f>
        <v>0</v>
      </c>
      <c r="K171" s="4">
        <f>SUMIFS(Transactions_History!$G$6:$G$1355, Transactions_History!$C$6:$C$1355, "Acquire", Transactions_History!$I$6:$I$1355, Portfolio_History!$F171, Transactions_History!$H$6:$H$1355, "&lt;="&amp;YEAR(Portfolio_History!K$1))-
SUMIFS(Transactions_History!$G$6:$G$1355, Transactions_History!$C$6:$C$1355, "Redeem", Transactions_History!$I$6:$I$1355, Portfolio_History!$F171, Transactions_History!$H$6:$H$1355, "&lt;="&amp;YEAR(Portfolio_History!K$1))</f>
        <v>0</v>
      </c>
      <c r="L171" s="4">
        <f>SUMIFS(Transactions_History!$G$6:$G$1355, Transactions_History!$C$6:$C$1355, "Acquire", Transactions_History!$I$6:$I$1355, Portfolio_History!$F171, Transactions_History!$H$6:$H$1355, "&lt;="&amp;YEAR(Portfolio_History!L$1))-
SUMIFS(Transactions_History!$G$6:$G$1355, Transactions_History!$C$6:$C$1355, "Redeem", Transactions_History!$I$6:$I$1355, Portfolio_History!$F171, Transactions_History!$H$6:$H$1355, "&lt;="&amp;YEAR(Portfolio_History!L$1))</f>
        <v>0</v>
      </c>
      <c r="M171" s="4">
        <f>SUMIFS(Transactions_History!$G$6:$G$1355, Transactions_History!$C$6:$C$1355, "Acquire", Transactions_History!$I$6:$I$1355, Portfolio_History!$F171, Transactions_History!$H$6:$H$1355, "&lt;="&amp;YEAR(Portfolio_History!M$1))-
SUMIFS(Transactions_History!$G$6:$G$1355, Transactions_History!$C$6:$C$1355, "Redeem", Transactions_History!$I$6:$I$1355, Portfolio_History!$F171, Transactions_History!$H$6:$H$1355, "&lt;="&amp;YEAR(Portfolio_History!M$1))</f>
        <v>0</v>
      </c>
      <c r="N171" s="4">
        <f>SUMIFS(Transactions_History!$G$6:$G$1355, Transactions_History!$C$6:$C$1355, "Acquire", Transactions_History!$I$6:$I$1355, Portfolio_History!$F171, Transactions_History!$H$6:$H$1355, "&lt;="&amp;YEAR(Portfolio_History!N$1))-
SUMIFS(Transactions_History!$G$6:$G$1355, Transactions_History!$C$6:$C$1355, "Redeem", Transactions_History!$I$6:$I$1355, Portfolio_History!$F171, Transactions_History!$H$6:$H$1355, "&lt;="&amp;YEAR(Portfolio_History!N$1))</f>
        <v>0</v>
      </c>
      <c r="O171" s="4">
        <f>SUMIFS(Transactions_History!$G$6:$G$1355, Transactions_History!$C$6:$C$1355, "Acquire", Transactions_History!$I$6:$I$1355, Portfolio_History!$F171, Transactions_History!$H$6:$H$1355, "&lt;="&amp;YEAR(Portfolio_History!O$1))-
SUMIFS(Transactions_History!$G$6:$G$1355, Transactions_History!$C$6:$C$1355, "Redeem", Transactions_History!$I$6:$I$1355, Portfolio_History!$F171, Transactions_History!$H$6:$H$1355, "&lt;="&amp;YEAR(Portfolio_History!O$1))</f>
        <v>0</v>
      </c>
      <c r="P171" s="4">
        <f>SUMIFS(Transactions_History!$G$6:$G$1355, Transactions_History!$C$6:$C$1355, "Acquire", Transactions_History!$I$6:$I$1355, Portfolio_History!$F171, Transactions_History!$H$6:$H$1355, "&lt;="&amp;YEAR(Portfolio_History!P$1))-
SUMIFS(Transactions_History!$G$6:$G$1355, Transactions_History!$C$6:$C$1355, "Redeem", Transactions_History!$I$6:$I$1355, Portfolio_History!$F171, Transactions_History!$H$6:$H$1355, "&lt;="&amp;YEAR(Portfolio_History!P$1))</f>
        <v>0</v>
      </c>
      <c r="Q171" s="4">
        <f>SUMIFS(Transactions_History!$G$6:$G$1355, Transactions_History!$C$6:$C$1355, "Acquire", Transactions_History!$I$6:$I$1355, Portfolio_History!$F171, Transactions_History!$H$6:$H$1355, "&lt;="&amp;YEAR(Portfolio_History!Q$1))-
SUMIFS(Transactions_History!$G$6:$G$1355, Transactions_History!$C$6:$C$1355, "Redeem", Transactions_History!$I$6:$I$1355, Portfolio_History!$F171, Transactions_History!$H$6:$H$1355, "&lt;="&amp;YEAR(Portfolio_History!Q$1))</f>
        <v>0</v>
      </c>
      <c r="R171" s="4">
        <f>SUMIFS(Transactions_History!$G$6:$G$1355, Transactions_History!$C$6:$C$1355, "Acquire", Transactions_History!$I$6:$I$1355, Portfolio_History!$F171, Transactions_History!$H$6:$H$1355, "&lt;="&amp;YEAR(Portfolio_History!R$1))-
SUMIFS(Transactions_History!$G$6:$G$1355, Transactions_History!$C$6:$C$1355, "Redeem", Transactions_History!$I$6:$I$1355, Portfolio_History!$F171, Transactions_History!$H$6:$H$1355, "&lt;="&amp;YEAR(Portfolio_History!R$1))</f>
        <v>0</v>
      </c>
      <c r="S171" s="4">
        <f>SUMIFS(Transactions_History!$G$6:$G$1355, Transactions_History!$C$6:$C$1355, "Acquire", Transactions_History!$I$6:$I$1355, Portfolio_History!$F171, Transactions_History!$H$6:$H$1355, "&lt;="&amp;YEAR(Portfolio_History!S$1))-
SUMIFS(Transactions_History!$G$6:$G$1355, Transactions_History!$C$6:$C$1355, "Redeem", Transactions_History!$I$6:$I$1355, Portfolio_History!$F171, Transactions_History!$H$6:$H$1355, "&lt;="&amp;YEAR(Portfolio_History!S$1))</f>
        <v>0</v>
      </c>
      <c r="T171" s="4">
        <f>SUMIFS(Transactions_History!$G$6:$G$1355, Transactions_History!$C$6:$C$1355, "Acquire", Transactions_History!$I$6:$I$1355, Portfolio_History!$F171, Transactions_History!$H$6:$H$1355, "&lt;="&amp;YEAR(Portfolio_History!T$1))-
SUMIFS(Transactions_History!$G$6:$G$1355, Transactions_History!$C$6:$C$1355, "Redeem", Transactions_History!$I$6:$I$1355, Portfolio_History!$F171, Transactions_History!$H$6:$H$1355, "&lt;="&amp;YEAR(Portfolio_History!T$1))</f>
        <v>0</v>
      </c>
      <c r="U171" s="4">
        <f>SUMIFS(Transactions_History!$G$6:$G$1355, Transactions_History!$C$6:$C$1355, "Acquire", Transactions_History!$I$6:$I$1355, Portfolio_History!$F171, Transactions_History!$H$6:$H$1355, "&lt;="&amp;YEAR(Portfolio_History!U$1))-
SUMIFS(Transactions_History!$G$6:$G$1355, Transactions_History!$C$6:$C$1355, "Redeem", Transactions_History!$I$6:$I$1355, Portfolio_History!$F171, Transactions_History!$H$6:$H$1355, "&lt;="&amp;YEAR(Portfolio_History!U$1))</f>
        <v>0</v>
      </c>
      <c r="V171" s="4">
        <f>SUMIFS(Transactions_History!$G$6:$G$1355, Transactions_History!$C$6:$C$1355, "Acquire", Transactions_History!$I$6:$I$1355, Portfolio_History!$F171, Transactions_History!$H$6:$H$1355, "&lt;="&amp;YEAR(Portfolio_History!V$1))-
SUMIFS(Transactions_History!$G$6:$G$1355, Transactions_History!$C$6:$C$1355, "Redeem", Transactions_History!$I$6:$I$1355, Portfolio_History!$F171, Transactions_History!$H$6:$H$1355, "&lt;="&amp;YEAR(Portfolio_History!V$1))</f>
        <v>0</v>
      </c>
      <c r="W171" s="4">
        <f>SUMIFS(Transactions_History!$G$6:$G$1355, Transactions_History!$C$6:$C$1355, "Acquire", Transactions_History!$I$6:$I$1355, Portfolio_History!$F171, Transactions_History!$H$6:$H$1355, "&lt;="&amp;YEAR(Portfolio_History!W$1))-
SUMIFS(Transactions_History!$G$6:$G$1355, Transactions_History!$C$6:$C$1355, "Redeem", Transactions_History!$I$6:$I$1355, Portfolio_History!$F171, Transactions_History!$H$6:$H$1355, "&lt;="&amp;YEAR(Portfolio_History!W$1))</f>
        <v>0</v>
      </c>
      <c r="X171" s="4">
        <f>SUMIFS(Transactions_History!$G$6:$G$1355, Transactions_History!$C$6:$C$1355, "Acquire", Transactions_History!$I$6:$I$1355, Portfolio_History!$F171, Transactions_History!$H$6:$H$1355, "&lt;="&amp;YEAR(Portfolio_History!X$1))-
SUMIFS(Transactions_History!$G$6:$G$1355, Transactions_History!$C$6:$C$1355, "Redeem", Transactions_History!$I$6:$I$1355, Portfolio_History!$F171, Transactions_History!$H$6:$H$1355, "&lt;="&amp;YEAR(Portfolio_History!X$1))</f>
        <v>0</v>
      </c>
      <c r="Y171" s="4">
        <f>SUMIFS(Transactions_History!$G$6:$G$1355, Transactions_History!$C$6:$C$1355, "Acquire", Transactions_History!$I$6:$I$1355, Portfolio_History!$F171, Transactions_History!$H$6:$H$1355, "&lt;="&amp;YEAR(Portfolio_History!Y$1))-
SUMIFS(Transactions_History!$G$6:$G$1355, Transactions_History!$C$6:$C$1355, "Redeem", Transactions_History!$I$6:$I$1355, Portfolio_History!$F171, Transactions_History!$H$6:$H$1355, "&lt;="&amp;YEAR(Portfolio_History!Y$1))</f>
        <v>0</v>
      </c>
    </row>
    <row r="172" spans="1:25" x14ac:dyDescent="0.35">
      <c r="A172" s="172" t="s">
        <v>34</v>
      </c>
      <c r="B172" s="172">
        <v>2.75</v>
      </c>
      <c r="C172" s="172">
        <v>2018</v>
      </c>
      <c r="D172" s="173">
        <v>43191</v>
      </c>
      <c r="E172" s="63">
        <v>2018</v>
      </c>
      <c r="F172" s="170" t="str">
        <f t="shared" si="3"/>
        <v>SI certificates_2.75_2018</v>
      </c>
      <c r="G172" s="4">
        <f>SUMIFS(Transactions_History!$G$6:$G$1355, Transactions_History!$C$6:$C$1355, "Acquire", Transactions_History!$I$6:$I$1355, Portfolio_History!$F172, Transactions_History!$H$6:$H$1355, "&lt;="&amp;YEAR(Portfolio_History!G$1))-
SUMIFS(Transactions_History!$G$6:$G$1355, Transactions_History!$C$6:$C$1355, "Redeem", Transactions_History!$I$6:$I$1355, Portfolio_History!$F172, Transactions_History!$H$6:$H$1355, "&lt;="&amp;YEAR(Portfolio_History!G$1))</f>
        <v>0</v>
      </c>
      <c r="H172" s="4">
        <f>SUMIFS(Transactions_History!$G$6:$G$1355, Transactions_History!$C$6:$C$1355, "Acquire", Transactions_History!$I$6:$I$1355, Portfolio_History!$F172, Transactions_History!$H$6:$H$1355, "&lt;="&amp;YEAR(Portfolio_History!H$1))-
SUMIFS(Transactions_History!$G$6:$G$1355, Transactions_History!$C$6:$C$1355, "Redeem", Transactions_History!$I$6:$I$1355, Portfolio_History!$F172, Transactions_History!$H$6:$H$1355, "&lt;="&amp;YEAR(Portfolio_History!H$1))</f>
        <v>0</v>
      </c>
      <c r="I172" s="4">
        <f>SUMIFS(Transactions_History!$G$6:$G$1355, Transactions_History!$C$6:$C$1355, "Acquire", Transactions_History!$I$6:$I$1355, Portfolio_History!$F172, Transactions_History!$H$6:$H$1355, "&lt;="&amp;YEAR(Portfolio_History!I$1))-
SUMIFS(Transactions_History!$G$6:$G$1355, Transactions_History!$C$6:$C$1355, "Redeem", Transactions_History!$I$6:$I$1355, Portfolio_History!$F172, Transactions_History!$H$6:$H$1355, "&lt;="&amp;YEAR(Portfolio_History!I$1))</f>
        <v>0</v>
      </c>
      <c r="J172" s="4">
        <f>SUMIFS(Transactions_History!$G$6:$G$1355, Transactions_History!$C$6:$C$1355, "Acquire", Transactions_History!$I$6:$I$1355, Portfolio_History!$F172, Transactions_History!$H$6:$H$1355, "&lt;="&amp;YEAR(Portfolio_History!J$1))-
SUMIFS(Transactions_History!$G$6:$G$1355, Transactions_History!$C$6:$C$1355, "Redeem", Transactions_History!$I$6:$I$1355, Portfolio_History!$F172, Transactions_History!$H$6:$H$1355, "&lt;="&amp;YEAR(Portfolio_History!J$1))</f>
        <v>0</v>
      </c>
      <c r="K172" s="4">
        <f>SUMIFS(Transactions_History!$G$6:$G$1355, Transactions_History!$C$6:$C$1355, "Acquire", Transactions_History!$I$6:$I$1355, Portfolio_History!$F172, Transactions_History!$H$6:$H$1355, "&lt;="&amp;YEAR(Portfolio_History!K$1))-
SUMIFS(Transactions_History!$G$6:$G$1355, Transactions_History!$C$6:$C$1355, "Redeem", Transactions_History!$I$6:$I$1355, Portfolio_History!$F172, Transactions_History!$H$6:$H$1355, "&lt;="&amp;YEAR(Portfolio_History!K$1))</f>
        <v>0</v>
      </c>
      <c r="L172" s="4">
        <f>SUMIFS(Transactions_History!$G$6:$G$1355, Transactions_History!$C$6:$C$1355, "Acquire", Transactions_History!$I$6:$I$1355, Portfolio_History!$F172, Transactions_History!$H$6:$H$1355, "&lt;="&amp;YEAR(Portfolio_History!L$1))-
SUMIFS(Transactions_History!$G$6:$G$1355, Transactions_History!$C$6:$C$1355, "Redeem", Transactions_History!$I$6:$I$1355, Portfolio_History!$F172, Transactions_History!$H$6:$H$1355, "&lt;="&amp;YEAR(Portfolio_History!L$1))</f>
        <v>0</v>
      </c>
      <c r="M172" s="4">
        <f>SUMIFS(Transactions_History!$G$6:$G$1355, Transactions_History!$C$6:$C$1355, "Acquire", Transactions_History!$I$6:$I$1355, Portfolio_History!$F172, Transactions_History!$H$6:$H$1355, "&lt;="&amp;YEAR(Portfolio_History!M$1))-
SUMIFS(Transactions_History!$G$6:$G$1355, Transactions_History!$C$6:$C$1355, "Redeem", Transactions_History!$I$6:$I$1355, Portfolio_History!$F172, Transactions_History!$H$6:$H$1355, "&lt;="&amp;YEAR(Portfolio_History!M$1))</f>
        <v>0</v>
      </c>
      <c r="N172" s="4">
        <f>SUMIFS(Transactions_History!$G$6:$G$1355, Transactions_History!$C$6:$C$1355, "Acquire", Transactions_History!$I$6:$I$1355, Portfolio_History!$F172, Transactions_History!$H$6:$H$1355, "&lt;="&amp;YEAR(Portfolio_History!N$1))-
SUMIFS(Transactions_History!$G$6:$G$1355, Transactions_History!$C$6:$C$1355, "Redeem", Transactions_History!$I$6:$I$1355, Portfolio_History!$F172, Transactions_History!$H$6:$H$1355, "&lt;="&amp;YEAR(Portfolio_History!N$1))</f>
        <v>0</v>
      </c>
      <c r="O172" s="4">
        <f>SUMIFS(Transactions_History!$G$6:$G$1355, Transactions_History!$C$6:$C$1355, "Acquire", Transactions_History!$I$6:$I$1355, Portfolio_History!$F172, Transactions_History!$H$6:$H$1355, "&lt;="&amp;YEAR(Portfolio_History!O$1))-
SUMIFS(Transactions_History!$G$6:$G$1355, Transactions_History!$C$6:$C$1355, "Redeem", Transactions_History!$I$6:$I$1355, Portfolio_History!$F172, Transactions_History!$H$6:$H$1355, "&lt;="&amp;YEAR(Portfolio_History!O$1))</f>
        <v>0</v>
      </c>
      <c r="P172" s="4">
        <f>SUMIFS(Transactions_History!$G$6:$G$1355, Transactions_History!$C$6:$C$1355, "Acquire", Transactions_History!$I$6:$I$1355, Portfolio_History!$F172, Transactions_History!$H$6:$H$1355, "&lt;="&amp;YEAR(Portfolio_History!P$1))-
SUMIFS(Transactions_History!$G$6:$G$1355, Transactions_History!$C$6:$C$1355, "Redeem", Transactions_History!$I$6:$I$1355, Portfolio_History!$F172, Transactions_History!$H$6:$H$1355, "&lt;="&amp;YEAR(Portfolio_History!P$1))</f>
        <v>0</v>
      </c>
      <c r="Q172" s="4">
        <f>SUMIFS(Transactions_History!$G$6:$G$1355, Transactions_History!$C$6:$C$1355, "Acquire", Transactions_History!$I$6:$I$1355, Portfolio_History!$F172, Transactions_History!$H$6:$H$1355, "&lt;="&amp;YEAR(Portfolio_History!Q$1))-
SUMIFS(Transactions_History!$G$6:$G$1355, Transactions_History!$C$6:$C$1355, "Redeem", Transactions_History!$I$6:$I$1355, Portfolio_History!$F172, Transactions_History!$H$6:$H$1355, "&lt;="&amp;YEAR(Portfolio_History!Q$1))</f>
        <v>0</v>
      </c>
      <c r="R172" s="4">
        <f>SUMIFS(Transactions_History!$G$6:$G$1355, Transactions_History!$C$6:$C$1355, "Acquire", Transactions_History!$I$6:$I$1355, Portfolio_History!$F172, Transactions_History!$H$6:$H$1355, "&lt;="&amp;YEAR(Portfolio_History!R$1))-
SUMIFS(Transactions_History!$G$6:$G$1355, Transactions_History!$C$6:$C$1355, "Redeem", Transactions_History!$I$6:$I$1355, Portfolio_History!$F172, Transactions_History!$H$6:$H$1355, "&lt;="&amp;YEAR(Portfolio_History!R$1))</f>
        <v>0</v>
      </c>
      <c r="S172" s="4">
        <f>SUMIFS(Transactions_History!$G$6:$G$1355, Transactions_History!$C$6:$C$1355, "Acquire", Transactions_History!$I$6:$I$1355, Portfolio_History!$F172, Transactions_History!$H$6:$H$1355, "&lt;="&amp;YEAR(Portfolio_History!S$1))-
SUMIFS(Transactions_History!$G$6:$G$1355, Transactions_History!$C$6:$C$1355, "Redeem", Transactions_History!$I$6:$I$1355, Portfolio_History!$F172, Transactions_History!$H$6:$H$1355, "&lt;="&amp;YEAR(Portfolio_History!S$1))</f>
        <v>0</v>
      </c>
      <c r="T172" s="4">
        <f>SUMIFS(Transactions_History!$G$6:$G$1355, Transactions_History!$C$6:$C$1355, "Acquire", Transactions_History!$I$6:$I$1355, Portfolio_History!$F172, Transactions_History!$H$6:$H$1355, "&lt;="&amp;YEAR(Portfolio_History!T$1))-
SUMIFS(Transactions_History!$G$6:$G$1355, Transactions_History!$C$6:$C$1355, "Redeem", Transactions_History!$I$6:$I$1355, Portfolio_History!$F172, Transactions_History!$H$6:$H$1355, "&lt;="&amp;YEAR(Portfolio_History!T$1))</f>
        <v>0</v>
      </c>
      <c r="U172" s="4">
        <f>SUMIFS(Transactions_History!$G$6:$G$1355, Transactions_History!$C$6:$C$1355, "Acquire", Transactions_History!$I$6:$I$1355, Portfolio_History!$F172, Transactions_History!$H$6:$H$1355, "&lt;="&amp;YEAR(Portfolio_History!U$1))-
SUMIFS(Transactions_History!$G$6:$G$1355, Transactions_History!$C$6:$C$1355, "Redeem", Transactions_History!$I$6:$I$1355, Portfolio_History!$F172, Transactions_History!$H$6:$H$1355, "&lt;="&amp;YEAR(Portfolio_History!U$1))</f>
        <v>0</v>
      </c>
      <c r="V172" s="4">
        <f>SUMIFS(Transactions_History!$G$6:$G$1355, Transactions_History!$C$6:$C$1355, "Acquire", Transactions_History!$I$6:$I$1355, Portfolio_History!$F172, Transactions_History!$H$6:$H$1355, "&lt;="&amp;YEAR(Portfolio_History!V$1))-
SUMIFS(Transactions_History!$G$6:$G$1355, Transactions_History!$C$6:$C$1355, "Redeem", Transactions_History!$I$6:$I$1355, Portfolio_History!$F172, Transactions_History!$H$6:$H$1355, "&lt;="&amp;YEAR(Portfolio_History!V$1))</f>
        <v>0</v>
      </c>
      <c r="W172" s="4">
        <f>SUMIFS(Transactions_History!$G$6:$G$1355, Transactions_History!$C$6:$C$1355, "Acquire", Transactions_History!$I$6:$I$1355, Portfolio_History!$F172, Transactions_History!$H$6:$H$1355, "&lt;="&amp;YEAR(Portfolio_History!W$1))-
SUMIFS(Transactions_History!$G$6:$G$1355, Transactions_History!$C$6:$C$1355, "Redeem", Transactions_History!$I$6:$I$1355, Portfolio_History!$F172, Transactions_History!$H$6:$H$1355, "&lt;="&amp;YEAR(Portfolio_History!W$1))</f>
        <v>0</v>
      </c>
      <c r="X172" s="4">
        <f>SUMIFS(Transactions_History!$G$6:$G$1355, Transactions_History!$C$6:$C$1355, "Acquire", Transactions_History!$I$6:$I$1355, Portfolio_History!$F172, Transactions_History!$H$6:$H$1355, "&lt;="&amp;YEAR(Portfolio_History!X$1))-
SUMIFS(Transactions_History!$G$6:$G$1355, Transactions_History!$C$6:$C$1355, "Redeem", Transactions_History!$I$6:$I$1355, Portfolio_History!$F172, Transactions_History!$H$6:$H$1355, "&lt;="&amp;YEAR(Portfolio_History!X$1))</f>
        <v>0</v>
      </c>
      <c r="Y172" s="4">
        <f>SUMIFS(Transactions_History!$G$6:$G$1355, Transactions_History!$C$6:$C$1355, "Acquire", Transactions_History!$I$6:$I$1355, Portfolio_History!$F172, Transactions_History!$H$6:$H$1355, "&lt;="&amp;YEAR(Portfolio_History!Y$1))-
SUMIFS(Transactions_History!$G$6:$G$1355, Transactions_History!$C$6:$C$1355, "Redeem", Transactions_History!$I$6:$I$1355, Portfolio_History!$F172, Transactions_History!$H$6:$H$1355, "&lt;="&amp;YEAR(Portfolio_History!Y$1))</f>
        <v>0</v>
      </c>
    </row>
    <row r="173" spans="1:25" x14ac:dyDescent="0.35">
      <c r="A173" s="172" t="s">
        <v>34</v>
      </c>
      <c r="B173" s="172">
        <v>2.875</v>
      </c>
      <c r="C173" s="172">
        <v>2018</v>
      </c>
      <c r="D173" s="173">
        <v>43221</v>
      </c>
      <c r="E173" s="63">
        <v>2018</v>
      </c>
      <c r="F173" s="170" t="str">
        <f t="shared" si="3"/>
        <v>SI certificates_2.875_2018</v>
      </c>
      <c r="G173" s="4">
        <f>SUMIFS(Transactions_History!$G$6:$G$1355, Transactions_History!$C$6:$C$1355, "Acquire", Transactions_History!$I$6:$I$1355, Portfolio_History!$F173, Transactions_History!$H$6:$H$1355, "&lt;="&amp;YEAR(Portfolio_History!G$1))-
SUMIFS(Transactions_History!$G$6:$G$1355, Transactions_History!$C$6:$C$1355, "Redeem", Transactions_History!$I$6:$I$1355, Portfolio_History!$F173, Transactions_History!$H$6:$H$1355, "&lt;="&amp;YEAR(Portfolio_History!G$1))</f>
        <v>0</v>
      </c>
      <c r="H173" s="4">
        <f>SUMIFS(Transactions_History!$G$6:$G$1355, Transactions_History!$C$6:$C$1355, "Acquire", Transactions_History!$I$6:$I$1355, Portfolio_History!$F173, Transactions_History!$H$6:$H$1355, "&lt;="&amp;YEAR(Portfolio_History!H$1))-
SUMIFS(Transactions_History!$G$6:$G$1355, Transactions_History!$C$6:$C$1355, "Redeem", Transactions_History!$I$6:$I$1355, Portfolio_History!$F173, Transactions_History!$H$6:$H$1355, "&lt;="&amp;YEAR(Portfolio_History!H$1))</f>
        <v>0</v>
      </c>
      <c r="I173" s="4">
        <f>SUMIFS(Transactions_History!$G$6:$G$1355, Transactions_History!$C$6:$C$1355, "Acquire", Transactions_History!$I$6:$I$1355, Portfolio_History!$F173, Transactions_History!$H$6:$H$1355, "&lt;="&amp;YEAR(Portfolio_History!I$1))-
SUMIFS(Transactions_History!$G$6:$G$1355, Transactions_History!$C$6:$C$1355, "Redeem", Transactions_History!$I$6:$I$1355, Portfolio_History!$F173, Transactions_History!$H$6:$H$1355, "&lt;="&amp;YEAR(Portfolio_History!I$1))</f>
        <v>0</v>
      </c>
      <c r="J173" s="4">
        <f>SUMIFS(Transactions_History!$G$6:$G$1355, Transactions_History!$C$6:$C$1355, "Acquire", Transactions_History!$I$6:$I$1355, Portfolio_History!$F173, Transactions_History!$H$6:$H$1355, "&lt;="&amp;YEAR(Portfolio_History!J$1))-
SUMIFS(Transactions_History!$G$6:$G$1355, Transactions_History!$C$6:$C$1355, "Redeem", Transactions_History!$I$6:$I$1355, Portfolio_History!$F173, Transactions_History!$H$6:$H$1355, "&lt;="&amp;YEAR(Portfolio_History!J$1))</f>
        <v>0</v>
      </c>
      <c r="K173" s="4">
        <f>SUMIFS(Transactions_History!$G$6:$G$1355, Transactions_History!$C$6:$C$1355, "Acquire", Transactions_History!$I$6:$I$1355, Portfolio_History!$F173, Transactions_History!$H$6:$H$1355, "&lt;="&amp;YEAR(Portfolio_History!K$1))-
SUMIFS(Transactions_History!$G$6:$G$1355, Transactions_History!$C$6:$C$1355, "Redeem", Transactions_History!$I$6:$I$1355, Portfolio_History!$F173, Transactions_History!$H$6:$H$1355, "&lt;="&amp;YEAR(Portfolio_History!K$1))</f>
        <v>0</v>
      </c>
      <c r="L173" s="4">
        <f>SUMIFS(Transactions_History!$G$6:$G$1355, Transactions_History!$C$6:$C$1355, "Acquire", Transactions_History!$I$6:$I$1355, Portfolio_History!$F173, Transactions_History!$H$6:$H$1355, "&lt;="&amp;YEAR(Portfolio_History!L$1))-
SUMIFS(Transactions_History!$G$6:$G$1355, Transactions_History!$C$6:$C$1355, "Redeem", Transactions_History!$I$6:$I$1355, Portfolio_History!$F173, Transactions_History!$H$6:$H$1355, "&lt;="&amp;YEAR(Portfolio_History!L$1))</f>
        <v>0</v>
      </c>
      <c r="M173" s="4">
        <f>SUMIFS(Transactions_History!$G$6:$G$1355, Transactions_History!$C$6:$C$1355, "Acquire", Transactions_History!$I$6:$I$1355, Portfolio_History!$F173, Transactions_History!$H$6:$H$1355, "&lt;="&amp;YEAR(Portfolio_History!M$1))-
SUMIFS(Transactions_History!$G$6:$G$1355, Transactions_History!$C$6:$C$1355, "Redeem", Transactions_History!$I$6:$I$1355, Portfolio_History!$F173, Transactions_History!$H$6:$H$1355, "&lt;="&amp;YEAR(Portfolio_History!M$1))</f>
        <v>0</v>
      </c>
      <c r="N173" s="4">
        <f>SUMIFS(Transactions_History!$G$6:$G$1355, Transactions_History!$C$6:$C$1355, "Acquire", Transactions_History!$I$6:$I$1355, Portfolio_History!$F173, Transactions_History!$H$6:$H$1355, "&lt;="&amp;YEAR(Portfolio_History!N$1))-
SUMIFS(Transactions_History!$G$6:$G$1355, Transactions_History!$C$6:$C$1355, "Redeem", Transactions_History!$I$6:$I$1355, Portfolio_History!$F173, Transactions_History!$H$6:$H$1355, "&lt;="&amp;YEAR(Portfolio_History!N$1))</f>
        <v>0</v>
      </c>
      <c r="O173" s="4">
        <f>SUMIFS(Transactions_History!$G$6:$G$1355, Transactions_History!$C$6:$C$1355, "Acquire", Transactions_History!$I$6:$I$1355, Portfolio_History!$F173, Transactions_History!$H$6:$H$1355, "&lt;="&amp;YEAR(Portfolio_History!O$1))-
SUMIFS(Transactions_History!$G$6:$G$1355, Transactions_History!$C$6:$C$1355, "Redeem", Transactions_History!$I$6:$I$1355, Portfolio_History!$F173, Transactions_History!$H$6:$H$1355, "&lt;="&amp;YEAR(Portfolio_History!O$1))</f>
        <v>0</v>
      </c>
      <c r="P173" s="4">
        <f>SUMIFS(Transactions_History!$G$6:$G$1355, Transactions_History!$C$6:$C$1355, "Acquire", Transactions_History!$I$6:$I$1355, Portfolio_History!$F173, Transactions_History!$H$6:$H$1355, "&lt;="&amp;YEAR(Portfolio_History!P$1))-
SUMIFS(Transactions_History!$G$6:$G$1355, Transactions_History!$C$6:$C$1355, "Redeem", Transactions_History!$I$6:$I$1355, Portfolio_History!$F173, Transactions_History!$H$6:$H$1355, "&lt;="&amp;YEAR(Portfolio_History!P$1))</f>
        <v>0</v>
      </c>
      <c r="Q173" s="4">
        <f>SUMIFS(Transactions_History!$G$6:$G$1355, Transactions_History!$C$6:$C$1355, "Acquire", Transactions_History!$I$6:$I$1355, Portfolio_History!$F173, Transactions_History!$H$6:$H$1355, "&lt;="&amp;YEAR(Portfolio_History!Q$1))-
SUMIFS(Transactions_History!$G$6:$G$1355, Transactions_History!$C$6:$C$1355, "Redeem", Transactions_History!$I$6:$I$1355, Portfolio_History!$F173, Transactions_History!$H$6:$H$1355, "&lt;="&amp;YEAR(Portfolio_History!Q$1))</f>
        <v>0</v>
      </c>
      <c r="R173" s="4">
        <f>SUMIFS(Transactions_History!$G$6:$G$1355, Transactions_History!$C$6:$C$1355, "Acquire", Transactions_History!$I$6:$I$1355, Portfolio_History!$F173, Transactions_History!$H$6:$H$1355, "&lt;="&amp;YEAR(Portfolio_History!R$1))-
SUMIFS(Transactions_History!$G$6:$G$1355, Transactions_History!$C$6:$C$1355, "Redeem", Transactions_History!$I$6:$I$1355, Portfolio_History!$F173, Transactions_History!$H$6:$H$1355, "&lt;="&amp;YEAR(Portfolio_History!R$1))</f>
        <v>0</v>
      </c>
      <c r="S173" s="4">
        <f>SUMIFS(Transactions_History!$G$6:$G$1355, Transactions_History!$C$6:$C$1355, "Acquire", Transactions_History!$I$6:$I$1355, Portfolio_History!$F173, Transactions_History!$H$6:$H$1355, "&lt;="&amp;YEAR(Portfolio_History!S$1))-
SUMIFS(Transactions_History!$G$6:$G$1355, Transactions_History!$C$6:$C$1355, "Redeem", Transactions_History!$I$6:$I$1355, Portfolio_History!$F173, Transactions_History!$H$6:$H$1355, "&lt;="&amp;YEAR(Portfolio_History!S$1))</f>
        <v>0</v>
      </c>
      <c r="T173" s="4">
        <f>SUMIFS(Transactions_History!$G$6:$G$1355, Transactions_History!$C$6:$C$1355, "Acquire", Transactions_History!$I$6:$I$1355, Portfolio_History!$F173, Transactions_History!$H$6:$H$1355, "&lt;="&amp;YEAR(Portfolio_History!T$1))-
SUMIFS(Transactions_History!$G$6:$G$1355, Transactions_History!$C$6:$C$1355, "Redeem", Transactions_History!$I$6:$I$1355, Portfolio_History!$F173, Transactions_History!$H$6:$H$1355, "&lt;="&amp;YEAR(Portfolio_History!T$1))</f>
        <v>0</v>
      </c>
      <c r="U173" s="4">
        <f>SUMIFS(Transactions_History!$G$6:$G$1355, Transactions_History!$C$6:$C$1355, "Acquire", Transactions_History!$I$6:$I$1355, Portfolio_History!$F173, Transactions_History!$H$6:$H$1355, "&lt;="&amp;YEAR(Portfolio_History!U$1))-
SUMIFS(Transactions_History!$G$6:$G$1355, Transactions_History!$C$6:$C$1355, "Redeem", Transactions_History!$I$6:$I$1355, Portfolio_History!$F173, Transactions_History!$H$6:$H$1355, "&lt;="&amp;YEAR(Portfolio_History!U$1))</f>
        <v>0</v>
      </c>
      <c r="V173" s="4">
        <f>SUMIFS(Transactions_History!$G$6:$G$1355, Transactions_History!$C$6:$C$1355, "Acquire", Transactions_History!$I$6:$I$1355, Portfolio_History!$F173, Transactions_History!$H$6:$H$1355, "&lt;="&amp;YEAR(Portfolio_History!V$1))-
SUMIFS(Transactions_History!$G$6:$G$1355, Transactions_History!$C$6:$C$1355, "Redeem", Transactions_History!$I$6:$I$1355, Portfolio_History!$F173, Transactions_History!$H$6:$H$1355, "&lt;="&amp;YEAR(Portfolio_History!V$1))</f>
        <v>0</v>
      </c>
      <c r="W173" s="4">
        <f>SUMIFS(Transactions_History!$G$6:$G$1355, Transactions_History!$C$6:$C$1355, "Acquire", Transactions_History!$I$6:$I$1355, Portfolio_History!$F173, Transactions_History!$H$6:$H$1355, "&lt;="&amp;YEAR(Portfolio_History!W$1))-
SUMIFS(Transactions_History!$G$6:$G$1355, Transactions_History!$C$6:$C$1355, "Redeem", Transactions_History!$I$6:$I$1355, Portfolio_History!$F173, Transactions_History!$H$6:$H$1355, "&lt;="&amp;YEAR(Portfolio_History!W$1))</f>
        <v>0</v>
      </c>
      <c r="X173" s="4">
        <f>SUMIFS(Transactions_History!$G$6:$G$1355, Transactions_History!$C$6:$C$1355, "Acquire", Transactions_History!$I$6:$I$1355, Portfolio_History!$F173, Transactions_History!$H$6:$H$1355, "&lt;="&amp;YEAR(Portfolio_History!X$1))-
SUMIFS(Transactions_History!$G$6:$G$1355, Transactions_History!$C$6:$C$1355, "Redeem", Transactions_History!$I$6:$I$1355, Portfolio_History!$F173, Transactions_History!$H$6:$H$1355, "&lt;="&amp;YEAR(Portfolio_History!X$1))</f>
        <v>0</v>
      </c>
      <c r="Y173" s="4">
        <f>SUMIFS(Transactions_History!$G$6:$G$1355, Transactions_History!$C$6:$C$1355, "Acquire", Transactions_History!$I$6:$I$1355, Portfolio_History!$F173, Transactions_History!$H$6:$H$1355, "&lt;="&amp;YEAR(Portfolio_History!Y$1))-
SUMIFS(Transactions_History!$G$6:$G$1355, Transactions_History!$C$6:$C$1355, "Redeem", Transactions_History!$I$6:$I$1355, Portfolio_History!$F173, Transactions_History!$H$6:$H$1355, "&lt;="&amp;YEAR(Portfolio_History!Y$1))</f>
        <v>0</v>
      </c>
    </row>
    <row r="174" spans="1:25" x14ac:dyDescent="0.35">
      <c r="A174" s="172" t="s">
        <v>39</v>
      </c>
      <c r="B174" s="172">
        <v>2.875</v>
      </c>
      <c r="C174" s="172">
        <v>2024</v>
      </c>
      <c r="D174" s="173">
        <v>43252</v>
      </c>
      <c r="E174" s="63">
        <v>2018</v>
      </c>
      <c r="F174" s="170" t="str">
        <f t="shared" si="3"/>
        <v>SI bonds_2.875_2024</v>
      </c>
      <c r="G174" s="4">
        <f>SUMIFS(Transactions_History!$G$6:$G$1355, Transactions_History!$C$6:$C$1355, "Acquire", Transactions_History!$I$6:$I$1355, Portfolio_History!$F174, Transactions_History!$H$6:$H$1355, "&lt;="&amp;YEAR(Portfolio_History!G$1))-
SUMIFS(Transactions_History!$G$6:$G$1355, Transactions_History!$C$6:$C$1355, "Redeem", Transactions_History!$I$6:$I$1355, Portfolio_History!$F174, Transactions_History!$H$6:$H$1355, "&lt;="&amp;YEAR(Portfolio_History!G$1))</f>
        <v>10888551</v>
      </c>
      <c r="H174" s="4">
        <f>SUMIFS(Transactions_History!$G$6:$G$1355, Transactions_History!$C$6:$C$1355, "Acquire", Transactions_History!$I$6:$I$1355, Portfolio_History!$F174, Transactions_History!$H$6:$H$1355, "&lt;="&amp;YEAR(Portfolio_History!H$1))-
SUMIFS(Transactions_History!$G$6:$G$1355, Transactions_History!$C$6:$C$1355, "Redeem", Transactions_History!$I$6:$I$1355, Portfolio_History!$F174, Transactions_History!$H$6:$H$1355, "&lt;="&amp;YEAR(Portfolio_History!H$1))</f>
        <v>10888551</v>
      </c>
      <c r="I174" s="4">
        <f>SUMIFS(Transactions_History!$G$6:$G$1355, Transactions_History!$C$6:$C$1355, "Acquire", Transactions_History!$I$6:$I$1355, Portfolio_History!$F174, Transactions_History!$H$6:$H$1355, "&lt;="&amp;YEAR(Portfolio_History!I$1))-
SUMIFS(Transactions_History!$G$6:$G$1355, Transactions_History!$C$6:$C$1355, "Redeem", Transactions_History!$I$6:$I$1355, Portfolio_History!$F174, Transactions_History!$H$6:$H$1355, "&lt;="&amp;YEAR(Portfolio_History!I$1))</f>
        <v>10888551</v>
      </c>
      <c r="J174" s="4">
        <f>SUMIFS(Transactions_History!$G$6:$G$1355, Transactions_History!$C$6:$C$1355, "Acquire", Transactions_History!$I$6:$I$1355, Portfolio_History!$F174, Transactions_History!$H$6:$H$1355, "&lt;="&amp;YEAR(Portfolio_History!J$1))-
SUMIFS(Transactions_History!$G$6:$G$1355, Transactions_History!$C$6:$C$1355, "Redeem", Transactions_History!$I$6:$I$1355, Portfolio_History!$F174, Transactions_History!$H$6:$H$1355, "&lt;="&amp;YEAR(Portfolio_History!J$1))</f>
        <v>10888551</v>
      </c>
      <c r="K174" s="4">
        <f>SUMIFS(Transactions_History!$G$6:$G$1355, Transactions_History!$C$6:$C$1355, "Acquire", Transactions_History!$I$6:$I$1355, Portfolio_History!$F174, Transactions_History!$H$6:$H$1355, "&lt;="&amp;YEAR(Portfolio_History!K$1))-
SUMIFS(Transactions_History!$G$6:$G$1355, Transactions_History!$C$6:$C$1355, "Redeem", Transactions_History!$I$6:$I$1355, Portfolio_History!$F174, Transactions_History!$H$6:$H$1355, "&lt;="&amp;YEAR(Portfolio_History!K$1))</f>
        <v>10888551</v>
      </c>
      <c r="L174" s="4">
        <f>SUMIFS(Transactions_History!$G$6:$G$1355, Transactions_History!$C$6:$C$1355, "Acquire", Transactions_History!$I$6:$I$1355, Portfolio_History!$F174, Transactions_History!$H$6:$H$1355, "&lt;="&amp;YEAR(Portfolio_History!L$1))-
SUMIFS(Transactions_History!$G$6:$G$1355, Transactions_History!$C$6:$C$1355, "Redeem", Transactions_History!$I$6:$I$1355, Portfolio_History!$F174, Transactions_History!$H$6:$H$1355, "&lt;="&amp;YEAR(Portfolio_History!L$1))</f>
        <v>7264432</v>
      </c>
      <c r="M174" s="4">
        <f>SUMIFS(Transactions_History!$G$6:$G$1355, Transactions_History!$C$6:$C$1355, "Acquire", Transactions_History!$I$6:$I$1355, Portfolio_History!$F174, Transactions_History!$H$6:$H$1355, "&lt;="&amp;YEAR(Portfolio_History!M$1))-
SUMIFS(Transactions_History!$G$6:$G$1355, Transactions_History!$C$6:$C$1355, "Redeem", Transactions_History!$I$6:$I$1355, Portfolio_History!$F174, Transactions_History!$H$6:$H$1355, "&lt;="&amp;YEAR(Portfolio_History!M$1))</f>
        <v>7264432</v>
      </c>
      <c r="N174" s="4">
        <f>SUMIFS(Transactions_History!$G$6:$G$1355, Transactions_History!$C$6:$C$1355, "Acquire", Transactions_History!$I$6:$I$1355, Portfolio_History!$F174, Transactions_History!$H$6:$H$1355, "&lt;="&amp;YEAR(Portfolio_History!N$1))-
SUMIFS(Transactions_History!$G$6:$G$1355, Transactions_History!$C$6:$C$1355, "Redeem", Transactions_History!$I$6:$I$1355, Portfolio_History!$F174, Transactions_History!$H$6:$H$1355, "&lt;="&amp;YEAR(Portfolio_History!N$1))</f>
        <v>7264432</v>
      </c>
      <c r="O174" s="4">
        <f>SUMIFS(Transactions_History!$G$6:$G$1355, Transactions_History!$C$6:$C$1355, "Acquire", Transactions_History!$I$6:$I$1355, Portfolio_History!$F174, Transactions_History!$H$6:$H$1355, "&lt;="&amp;YEAR(Portfolio_History!O$1))-
SUMIFS(Transactions_History!$G$6:$G$1355, Transactions_History!$C$6:$C$1355, "Redeem", Transactions_History!$I$6:$I$1355, Portfolio_History!$F174, Transactions_History!$H$6:$H$1355, "&lt;="&amp;YEAR(Portfolio_History!O$1))</f>
        <v>7264432</v>
      </c>
      <c r="P174" s="4">
        <f>SUMIFS(Transactions_History!$G$6:$G$1355, Transactions_History!$C$6:$C$1355, "Acquire", Transactions_History!$I$6:$I$1355, Portfolio_History!$F174, Transactions_History!$H$6:$H$1355, "&lt;="&amp;YEAR(Portfolio_History!P$1))-
SUMIFS(Transactions_History!$G$6:$G$1355, Transactions_History!$C$6:$C$1355, "Redeem", Transactions_History!$I$6:$I$1355, Portfolio_History!$F174, Transactions_History!$H$6:$H$1355, "&lt;="&amp;YEAR(Portfolio_History!P$1))</f>
        <v>7264432</v>
      </c>
      <c r="Q174" s="4">
        <f>SUMIFS(Transactions_History!$G$6:$G$1355, Transactions_History!$C$6:$C$1355, "Acquire", Transactions_History!$I$6:$I$1355, Portfolio_History!$F174, Transactions_History!$H$6:$H$1355, "&lt;="&amp;YEAR(Portfolio_History!Q$1))-
SUMIFS(Transactions_History!$G$6:$G$1355, Transactions_History!$C$6:$C$1355, "Redeem", Transactions_History!$I$6:$I$1355, Portfolio_History!$F174, Transactions_History!$H$6:$H$1355, "&lt;="&amp;YEAR(Portfolio_History!Q$1))</f>
        <v>7264432</v>
      </c>
      <c r="R174" s="4">
        <f>SUMIFS(Transactions_History!$G$6:$G$1355, Transactions_History!$C$6:$C$1355, "Acquire", Transactions_History!$I$6:$I$1355, Portfolio_History!$F174, Transactions_History!$H$6:$H$1355, "&lt;="&amp;YEAR(Portfolio_History!R$1))-
SUMIFS(Transactions_History!$G$6:$G$1355, Transactions_History!$C$6:$C$1355, "Redeem", Transactions_History!$I$6:$I$1355, Portfolio_History!$F174, Transactions_History!$H$6:$H$1355, "&lt;="&amp;YEAR(Portfolio_History!R$1))</f>
        <v>7264432</v>
      </c>
      <c r="S174" s="4">
        <f>SUMIFS(Transactions_History!$G$6:$G$1355, Transactions_History!$C$6:$C$1355, "Acquire", Transactions_History!$I$6:$I$1355, Portfolio_History!$F174, Transactions_History!$H$6:$H$1355, "&lt;="&amp;YEAR(Portfolio_History!S$1))-
SUMIFS(Transactions_History!$G$6:$G$1355, Transactions_History!$C$6:$C$1355, "Redeem", Transactions_History!$I$6:$I$1355, Portfolio_History!$F174, Transactions_History!$H$6:$H$1355, "&lt;="&amp;YEAR(Portfolio_History!S$1))</f>
        <v>7264432</v>
      </c>
      <c r="T174" s="4">
        <f>SUMIFS(Transactions_History!$G$6:$G$1355, Transactions_History!$C$6:$C$1355, "Acquire", Transactions_History!$I$6:$I$1355, Portfolio_History!$F174, Transactions_History!$H$6:$H$1355, "&lt;="&amp;YEAR(Portfolio_History!T$1))-
SUMIFS(Transactions_History!$G$6:$G$1355, Transactions_History!$C$6:$C$1355, "Redeem", Transactions_History!$I$6:$I$1355, Portfolio_History!$F174, Transactions_History!$H$6:$H$1355, "&lt;="&amp;YEAR(Portfolio_History!T$1))</f>
        <v>0</v>
      </c>
      <c r="U174" s="4">
        <f>SUMIFS(Transactions_History!$G$6:$G$1355, Transactions_History!$C$6:$C$1355, "Acquire", Transactions_History!$I$6:$I$1355, Portfolio_History!$F174, Transactions_History!$H$6:$H$1355, "&lt;="&amp;YEAR(Portfolio_History!U$1))-
SUMIFS(Transactions_History!$G$6:$G$1355, Transactions_History!$C$6:$C$1355, "Redeem", Transactions_History!$I$6:$I$1355, Portfolio_History!$F174, Transactions_History!$H$6:$H$1355, "&lt;="&amp;YEAR(Portfolio_History!U$1))</f>
        <v>0</v>
      </c>
      <c r="V174" s="4">
        <f>SUMIFS(Transactions_History!$G$6:$G$1355, Transactions_History!$C$6:$C$1355, "Acquire", Transactions_History!$I$6:$I$1355, Portfolio_History!$F174, Transactions_History!$H$6:$H$1355, "&lt;="&amp;YEAR(Portfolio_History!V$1))-
SUMIFS(Transactions_History!$G$6:$G$1355, Transactions_History!$C$6:$C$1355, "Redeem", Transactions_History!$I$6:$I$1355, Portfolio_History!$F174, Transactions_History!$H$6:$H$1355, "&lt;="&amp;YEAR(Portfolio_History!V$1))</f>
        <v>0</v>
      </c>
      <c r="W174" s="4">
        <f>SUMIFS(Transactions_History!$G$6:$G$1355, Transactions_History!$C$6:$C$1355, "Acquire", Transactions_History!$I$6:$I$1355, Portfolio_History!$F174, Transactions_History!$H$6:$H$1355, "&lt;="&amp;YEAR(Portfolio_History!W$1))-
SUMIFS(Transactions_History!$G$6:$G$1355, Transactions_History!$C$6:$C$1355, "Redeem", Transactions_History!$I$6:$I$1355, Portfolio_History!$F174, Transactions_History!$H$6:$H$1355, "&lt;="&amp;YEAR(Portfolio_History!W$1))</f>
        <v>0</v>
      </c>
      <c r="X174" s="4">
        <f>SUMIFS(Transactions_History!$G$6:$G$1355, Transactions_History!$C$6:$C$1355, "Acquire", Transactions_History!$I$6:$I$1355, Portfolio_History!$F174, Transactions_History!$H$6:$H$1355, "&lt;="&amp;YEAR(Portfolio_History!X$1))-
SUMIFS(Transactions_History!$G$6:$G$1355, Transactions_History!$C$6:$C$1355, "Redeem", Transactions_History!$I$6:$I$1355, Portfolio_History!$F174, Transactions_History!$H$6:$H$1355, "&lt;="&amp;YEAR(Portfolio_History!X$1))</f>
        <v>0</v>
      </c>
      <c r="Y174" s="4">
        <f>SUMIFS(Transactions_History!$G$6:$G$1355, Transactions_History!$C$6:$C$1355, "Acquire", Transactions_History!$I$6:$I$1355, Portfolio_History!$F174, Transactions_History!$H$6:$H$1355, "&lt;="&amp;YEAR(Portfolio_History!Y$1))-
SUMIFS(Transactions_History!$G$6:$G$1355, Transactions_History!$C$6:$C$1355, "Redeem", Transactions_History!$I$6:$I$1355, Portfolio_History!$F174, Transactions_History!$H$6:$H$1355, "&lt;="&amp;YEAR(Portfolio_History!Y$1))</f>
        <v>0</v>
      </c>
    </row>
    <row r="175" spans="1:25" x14ac:dyDescent="0.35">
      <c r="A175" s="172" t="s">
        <v>39</v>
      </c>
      <c r="B175" s="172">
        <v>2.875</v>
      </c>
      <c r="C175" s="172">
        <v>2025</v>
      </c>
      <c r="D175" s="173">
        <v>43252</v>
      </c>
      <c r="E175" s="63">
        <v>2018</v>
      </c>
      <c r="F175" s="170" t="str">
        <f t="shared" si="3"/>
        <v>SI bonds_2.875_2025</v>
      </c>
      <c r="G175" s="4">
        <f>SUMIFS(Transactions_History!$G$6:$G$1355, Transactions_History!$C$6:$C$1355, "Acquire", Transactions_History!$I$6:$I$1355, Portfolio_History!$F175, Transactions_History!$H$6:$H$1355, "&lt;="&amp;YEAR(Portfolio_History!G$1))-
SUMIFS(Transactions_History!$G$6:$G$1355, Transactions_History!$C$6:$C$1355, "Redeem", Transactions_History!$I$6:$I$1355, Portfolio_History!$F175, Transactions_History!$H$6:$H$1355, "&lt;="&amp;YEAR(Portfolio_History!G$1))</f>
        <v>164199714</v>
      </c>
      <c r="H175" s="4">
        <f>SUMIFS(Transactions_History!$G$6:$G$1355, Transactions_History!$C$6:$C$1355, "Acquire", Transactions_History!$I$6:$I$1355, Portfolio_History!$F175, Transactions_History!$H$6:$H$1355, "&lt;="&amp;YEAR(Portfolio_History!H$1))-
SUMIFS(Transactions_History!$G$6:$G$1355, Transactions_History!$C$6:$C$1355, "Redeem", Transactions_History!$I$6:$I$1355, Portfolio_History!$F175, Transactions_History!$H$6:$H$1355, "&lt;="&amp;YEAR(Portfolio_History!H$1))</f>
        <v>164199714</v>
      </c>
      <c r="I175" s="4">
        <f>SUMIFS(Transactions_History!$G$6:$G$1355, Transactions_History!$C$6:$C$1355, "Acquire", Transactions_History!$I$6:$I$1355, Portfolio_History!$F175, Transactions_History!$H$6:$H$1355, "&lt;="&amp;YEAR(Portfolio_History!I$1))-
SUMIFS(Transactions_History!$G$6:$G$1355, Transactions_History!$C$6:$C$1355, "Redeem", Transactions_History!$I$6:$I$1355, Portfolio_History!$F175, Transactions_History!$H$6:$H$1355, "&lt;="&amp;YEAR(Portfolio_History!I$1))</f>
        <v>164199714</v>
      </c>
      <c r="J175" s="4">
        <f>SUMIFS(Transactions_History!$G$6:$G$1355, Transactions_History!$C$6:$C$1355, "Acquire", Transactions_History!$I$6:$I$1355, Portfolio_History!$F175, Transactions_History!$H$6:$H$1355, "&lt;="&amp;YEAR(Portfolio_History!J$1))-
SUMIFS(Transactions_History!$G$6:$G$1355, Transactions_History!$C$6:$C$1355, "Redeem", Transactions_History!$I$6:$I$1355, Portfolio_History!$F175, Transactions_History!$H$6:$H$1355, "&lt;="&amp;YEAR(Portfolio_History!J$1))</f>
        <v>164199714</v>
      </c>
      <c r="K175" s="4">
        <f>SUMIFS(Transactions_History!$G$6:$G$1355, Transactions_History!$C$6:$C$1355, "Acquire", Transactions_History!$I$6:$I$1355, Portfolio_History!$F175, Transactions_History!$H$6:$H$1355, "&lt;="&amp;YEAR(Portfolio_History!K$1))-
SUMIFS(Transactions_History!$G$6:$G$1355, Transactions_History!$C$6:$C$1355, "Redeem", Transactions_History!$I$6:$I$1355, Portfolio_History!$F175, Transactions_History!$H$6:$H$1355, "&lt;="&amp;YEAR(Portfolio_History!K$1))</f>
        <v>164199714</v>
      </c>
      <c r="L175" s="4">
        <f>SUMIFS(Transactions_History!$G$6:$G$1355, Transactions_History!$C$6:$C$1355, "Acquire", Transactions_History!$I$6:$I$1355, Portfolio_History!$F175, Transactions_History!$H$6:$H$1355, "&lt;="&amp;YEAR(Portfolio_History!L$1))-
SUMIFS(Transactions_History!$G$6:$G$1355, Transactions_History!$C$6:$C$1355, "Redeem", Transactions_History!$I$6:$I$1355, Portfolio_History!$F175, Transactions_History!$H$6:$H$1355, "&lt;="&amp;YEAR(Portfolio_History!L$1))</f>
        <v>160575595</v>
      </c>
      <c r="M175" s="4">
        <f>SUMIFS(Transactions_History!$G$6:$G$1355, Transactions_History!$C$6:$C$1355, "Acquire", Transactions_History!$I$6:$I$1355, Portfolio_History!$F175, Transactions_History!$H$6:$H$1355, "&lt;="&amp;YEAR(Portfolio_History!M$1))-
SUMIFS(Transactions_History!$G$6:$G$1355, Transactions_History!$C$6:$C$1355, "Redeem", Transactions_History!$I$6:$I$1355, Portfolio_History!$F175, Transactions_History!$H$6:$H$1355, "&lt;="&amp;YEAR(Portfolio_History!M$1))</f>
        <v>160575595</v>
      </c>
      <c r="N175" s="4">
        <f>SUMIFS(Transactions_History!$G$6:$G$1355, Transactions_History!$C$6:$C$1355, "Acquire", Transactions_History!$I$6:$I$1355, Portfolio_History!$F175, Transactions_History!$H$6:$H$1355, "&lt;="&amp;YEAR(Portfolio_History!N$1))-
SUMIFS(Transactions_History!$G$6:$G$1355, Transactions_History!$C$6:$C$1355, "Redeem", Transactions_History!$I$6:$I$1355, Portfolio_History!$F175, Transactions_History!$H$6:$H$1355, "&lt;="&amp;YEAR(Portfolio_History!N$1))</f>
        <v>160575595</v>
      </c>
      <c r="O175" s="4">
        <f>SUMIFS(Transactions_History!$G$6:$G$1355, Transactions_History!$C$6:$C$1355, "Acquire", Transactions_History!$I$6:$I$1355, Portfolio_History!$F175, Transactions_History!$H$6:$H$1355, "&lt;="&amp;YEAR(Portfolio_History!O$1))-
SUMIFS(Transactions_History!$G$6:$G$1355, Transactions_History!$C$6:$C$1355, "Redeem", Transactions_History!$I$6:$I$1355, Portfolio_History!$F175, Transactions_History!$H$6:$H$1355, "&lt;="&amp;YEAR(Portfolio_History!O$1))</f>
        <v>160575595</v>
      </c>
      <c r="P175" s="4">
        <f>SUMIFS(Transactions_History!$G$6:$G$1355, Transactions_History!$C$6:$C$1355, "Acquire", Transactions_History!$I$6:$I$1355, Portfolio_History!$F175, Transactions_History!$H$6:$H$1355, "&lt;="&amp;YEAR(Portfolio_History!P$1))-
SUMIFS(Transactions_History!$G$6:$G$1355, Transactions_History!$C$6:$C$1355, "Redeem", Transactions_History!$I$6:$I$1355, Portfolio_History!$F175, Transactions_History!$H$6:$H$1355, "&lt;="&amp;YEAR(Portfolio_History!P$1))</f>
        <v>160575595</v>
      </c>
      <c r="Q175" s="4">
        <f>SUMIFS(Transactions_History!$G$6:$G$1355, Transactions_History!$C$6:$C$1355, "Acquire", Transactions_History!$I$6:$I$1355, Portfolio_History!$F175, Transactions_History!$H$6:$H$1355, "&lt;="&amp;YEAR(Portfolio_History!Q$1))-
SUMIFS(Transactions_History!$G$6:$G$1355, Transactions_History!$C$6:$C$1355, "Redeem", Transactions_History!$I$6:$I$1355, Portfolio_History!$F175, Transactions_History!$H$6:$H$1355, "&lt;="&amp;YEAR(Portfolio_History!Q$1))</f>
        <v>160575595</v>
      </c>
      <c r="R175" s="4">
        <f>SUMIFS(Transactions_History!$G$6:$G$1355, Transactions_History!$C$6:$C$1355, "Acquire", Transactions_History!$I$6:$I$1355, Portfolio_History!$F175, Transactions_History!$H$6:$H$1355, "&lt;="&amp;YEAR(Portfolio_History!R$1))-
SUMIFS(Transactions_History!$G$6:$G$1355, Transactions_History!$C$6:$C$1355, "Redeem", Transactions_History!$I$6:$I$1355, Portfolio_History!$F175, Transactions_History!$H$6:$H$1355, "&lt;="&amp;YEAR(Portfolio_History!R$1))</f>
        <v>160575595</v>
      </c>
      <c r="S175" s="4">
        <f>SUMIFS(Transactions_History!$G$6:$G$1355, Transactions_History!$C$6:$C$1355, "Acquire", Transactions_History!$I$6:$I$1355, Portfolio_History!$F175, Transactions_History!$H$6:$H$1355, "&lt;="&amp;YEAR(Portfolio_History!S$1))-
SUMIFS(Transactions_History!$G$6:$G$1355, Transactions_History!$C$6:$C$1355, "Redeem", Transactions_History!$I$6:$I$1355, Portfolio_History!$F175, Transactions_History!$H$6:$H$1355, "&lt;="&amp;YEAR(Portfolio_History!S$1))</f>
        <v>160575595</v>
      </c>
      <c r="T175" s="4">
        <f>SUMIFS(Transactions_History!$G$6:$G$1355, Transactions_History!$C$6:$C$1355, "Acquire", Transactions_History!$I$6:$I$1355, Portfolio_History!$F175, Transactions_History!$H$6:$H$1355, "&lt;="&amp;YEAR(Portfolio_History!T$1))-
SUMIFS(Transactions_History!$G$6:$G$1355, Transactions_History!$C$6:$C$1355, "Redeem", Transactions_History!$I$6:$I$1355, Portfolio_History!$F175, Transactions_History!$H$6:$H$1355, "&lt;="&amp;YEAR(Portfolio_History!T$1))</f>
        <v>0</v>
      </c>
      <c r="U175" s="4">
        <f>SUMIFS(Transactions_History!$G$6:$G$1355, Transactions_History!$C$6:$C$1355, "Acquire", Transactions_History!$I$6:$I$1355, Portfolio_History!$F175, Transactions_History!$H$6:$H$1355, "&lt;="&amp;YEAR(Portfolio_History!U$1))-
SUMIFS(Transactions_History!$G$6:$G$1355, Transactions_History!$C$6:$C$1355, "Redeem", Transactions_History!$I$6:$I$1355, Portfolio_History!$F175, Transactions_History!$H$6:$H$1355, "&lt;="&amp;YEAR(Portfolio_History!U$1))</f>
        <v>0</v>
      </c>
      <c r="V175" s="4">
        <f>SUMIFS(Transactions_History!$G$6:$G$1355, Transactions_History!$C$6:$C$1355, "Acquire", Transactions_History!$I$6:$I$1355, Portfolio_History!$F175, Transactions_History!$H$6:$H$1355, "&lt;="&amp;YEAR(Portfolio_History!V$1))-
SUMIFS(Transactions_History!$G$6:$G$1355, Transactions_History!$C$6:$C$1355, "Redeem", Transactions_History!$I$6:$I$1355, Portfolio_History!$F175, Transactions_History!$H$6:$H$1355, "&lt;="&amp;YEAR(Portfolio_History!V$1))</f>
        <v>0</v>
      </c>
      <c r="W175" s="4">
        <f>SUMIFS(Transactions_History!$G$6:$G$1355, Transactions_History!$C$6:$C$1355, "Acquire", Transactions_History!$I$6:$I$1355, Portfolio_History!$F175, Transactions_History!$H$6:$H$1355, "&lt;="&amp;YEAR(Portfolio_History!W$1))-
SUMIFS(Transactions_History!$G$6:$G$1355, Transactions_History!$C$6:$C$1355, "Redeem", Transactions_History!$I$6:$I$1355, Portfolio_History!$F175, Transactions_History!$H$6:$H$1355, "&lt;="&amp;YEAR(Portfolio_History!W$1))</f>
        <v>0</v>
      </c>
      <c r="X175" s="4">
        <f>SUMIFS(Transactions_History!$G$6:$G$1355, Transactions_History!$C$6:$C$1355, "Acquire", Transactions_History!$I$6:$I$1355, Portfolio_History!$F175, Transactions_History!$H$6:$H$1355, "&lt;="&amp;YEAR(Portfolio_History!X$1))-
SUMIFS(Transactions_History!$G$6:$G$1355, Transactions_History!$C$6:$C$1355, "Redeem", Transactions_History!$I$6:$I$1355, Portfolio_History!$F175, Transactions_History!$H$6:$H$1355, "&lt;="&amp;YEAR(Portfolio_History!X$1))</f>
        <v>0</v>
      </c>
      <c r="Y175" s="4">
        <f>SUMIFS(Transactions_History!$G$6:$G$1355, Transactions_History!$C$6:$C$1355, "Acquire", Transactions_History!$I$6:$I$1355, Portfolio_History!$F175, Transactions_History!$H$6:$H$1355, "&lt;="&amp;YEAR(Portfolio_History!Y$1))-
SUMIFS(Transactions_History!$G$6:$G$1355, Transactions_History!$C$6:$C$1355, "Redeem", Transactions_History!$I$6:$I$1355, Portfolio_History!$F175, Transactions_History!$H$6:$H$1355, "&lt;="&amp;YEAR(Portfolio_History!Y$1))</f>
        <v>0</v>
      </c>
    </row>
    <row r="176" spans="1:25" x14ac:dyDescent="0.35">
      <c r="A176" s="172" t="s">
        <v>39</v>
      </c>
      <c r="B176" s="172">
        <v>2.875</v>
      </c>
      <c r="C176" s="172">
        <v>2026</v>
      </c>
      <c r="D176" s="173">
        <v>43252</v>
      </c>
      <c r="E176" s="63">
        <v>2018</v>
      </c>
      <c r="F176" s="170" t="str">
        <f t="shared" si="3"/>
        <v>SI bonds_2.875_2026</v>
      </c>
      <c r="G176" s="4">
        <f>SUMIFS(Transactions_History!$G$6:$G$1355, Transactions_History!$C$6:$C$1355, "Acquire", Transactions_History!$I$6:$I$1355, Portfolio_History!$F176, Transactions_History!$H$6:$H$1355, "&lt;="&amp;YEAR(Portfolio_History!G$1))-
SUMIFS(Transactions_History!$G$6:$G$1355, Transactions_History!$C$6:$C$1355, "Redeem", Transactions_History!$I$6:$I$1355, Portfolio_History!$F176, Transactions_History!$H$6:$H$1355, "&lt;="&amp;YEAR(Portfolio_History!G$1))</f>
        <v>3624118</v>
      </c>
      <c r="H176" s="4">
        <f>SUMIFS(Transactions_History!$G$6:$G$1355, Transactions_History!$C$6:$C$1355, "Acquire", Transactions_History!$I$6:$I$1355, Portfolio_History!$F176, Transactions_History!$H$6:$H$1355, "&lt;="&amp;YEAR(Portfolio_History!H$1))-
SUMIFS(Transactions_History!$G$6:$G$1355, Transactions_History!$C$6:$C$1355, "Redeem", Transactions_History!$I$6:$I$1355, Portfolio_History!$F176, Transactions_History!$H$6:$H$1355, "&lt;="&amp;YEAR(Portfolio_History!H$1))</f>
        <v>3624118</v>
      </c>
      <c r="I176" s="4">
        <f>SUMIFS(Transactions_History!$G$6:$G$1355, Transactions_History!$C$6:$C$1355, "Acquire", Transactions_History!$I$6:$I$1355, Portfolio_History!$F176, Transactions_History!$H$6:$H$1355, "&lt;="&amp;YEAR(Portfolio_History!I$1))-
SUMIFS(Transactions_History!$G$6:$G$1355, Transactions_History!$C$6:$C$1355, "Redeem", Transactions_History!$I$6:$I$1355, Portfolio_History!$F176, Transactions_History!$H$6:$H$1355, "&lt;="&amp;YEAR(Portfolio_History!I$1))</f>
        <v>3624118</v>
      </c>
      <c r="J176" s="4">
        <f>SUMIFS(Transactions_History!$G$6:$G$1355, Transactions_History!$C$6:$C$1355, "Acquire", Transactions_History!$I$6:$I$1355, Portfolio_History!$F176, Transactions_History!$H$6:$H$1355, "&lt;="&amp;YEAR(Portfolio_History!J$1))-
SUMIFS(Transactions_History!$G$6:$G$1355, Transactions_History!$C$6:$C$1355, "Redeem", Transactions_History!$I$6:$I$1355, Portfolio_History!$F176, Transactions_History!$H$6:$H$1355, "&lt;="&amp;YEAR(Portfolio_History!J$1))</f>
        <v>3624118</v>
      </c>
      <c r="K176" s="4">
        <f>SUMIFS(Transactions_History!$G$6:$G$1355, Transactions_History!$C$6:$C$1355, "Acquire", Transactions_History!$I$6:$I$1355, Portfolio_History!$F176, Transactions_History!$H$6:$H$1355, "&lt;="&amp;YEAR(Portfolio_History!K$1))-
SUMIFS(Transactions_History!$G$6:$G$1355, Transactions_History!$C$6:$C$1355, "Redeem", Transactions_History!$I$6:$I$1355, Portfolio_History!$F176, Transactions_History!$H$6:$H$1355, "&lt;="&amp;YEAR(Portfolio_History!K$1))</f>
        <v>3624118</v>
      </c>
      <c r="L176" s="4">
        <f>SUMIFS(Transactions_History!$G$6:$G$1355, Transactions_History!$C$6:$C$1355, "Acquire", Transactions_History!$I$6:$I$1355, Portfolio_History!$F176, Transactions_History!$H$6:$H$1355, "&lt;="&amp;YEAR(Portfolio_History!L$1))-
SUMIFS(Transactions_History!$G$6:$G$1355, Transactions_History!$C$6:$C$1355, "Redeem", Transactions_History!$I$6:$I$1355, Portfolio_History!$F176, Transactions_History!$H$6:$H$1355, "&lt;="&amp;YEAR(Portfolio_History!L$1))</f>
        <v>0</v>
      </c>
      <c r="M176" s="4">
        <f>SUMIFS(Transactions_History!$G$6:$G$1355, Transactions_History!$C$6:$C$1355, "Acquire", Transactions_History!$I$6:$I$1355, Portfolio_History!$F176, Transactions_History!$H$6:$H$1355, "&lt;="&amp;YEAR(Portfolio_History!M$1))-
SUMIFS(Transactions_History!$G$6:$G$1355, Transactions_History!$C$6:$C$1355, "Redeem", Transactions_History!$I$6:$I$1355, Portfolio_History!$F176, Transactions_History!$H$6:$H$1355, "&lt;="&amp;YEAR(Portfolio_History!M$1))</f>
        <v>0</v>
      </c>
      <c r="N176" s="4">
        <f>SUMIFS(Transactions_History!$G$6:$G$1355, Transactions_History!$C$6:$C$1355, "Acquire", Transactions_History!$I$6:$I$1355, Portfolio_History!$F176, Transactions_History!$H$6:$H$1355, "&lt;="&amp;YEAR(Portfolio_History!N$1))-
SUMIFS(Transactions_History!$G$6:$G$1355, Transactions_History!$C$6:$C$1355, "Redeem", Transactions_History!$I$6:$I$1355, Portfolio_History!$F176, Transactions_History!$H$6:$H$1355, "&lt;="&amp;YEAR(Portfolio_History!N$1))</f>
        <v>0</v>
      </c>
      <c r="O176" s="4">
        <f>SUMIFS(Transactions_History!$G$6:$G$1355, Transactions_History!$C$6:$C$1355, "Acquire", Transactions_History!$I$6:$I$1355, Portfolio_History!$F176, Transactions_History!$H$6:$H$1355, "&lt;="&amp;YEAR(Portfolio_History!O$1))-
SUMIFS(Transactions_History!$G$6:$G$1355, Transactions_History!$C$6:$C$1355, "Redeem", Transactions_History!$I$6:$I$1355, Portfolio_History!$F176, Transactions_History!$H$6:$H$1355, "&lt;="&amp;YEAR(Portfolio_History!O$1))</f>
        <v>0</v>
      </c>
      <c r="P176" s="4">
        <f>SUMIFS(Transactions_History!$G$6:$G$1355, Transactions_History!$C$6:$C$1355, "Acquire", Transactions_History!$I$6:$I$1355, Portfolio_History!$F176, Transactions_History!$H$6:$H$1355, "&lt;="&amp;YEAR(Portfolio_History!P$1))-
SUMIFS(Transactions_History!$G$6:$G$1355, Transactions_History!$C$6:$C$1355, "Redeem", Transactions_History!$I$6:$I$1355, Portfolio_History!$F176, Transactions_History!$H$6:$H$1355, "&lt;="&amp;YEAR(Portfolio_History!P$1))</f>
        <v>0</v>
      </c>
      <c r="Q176" s="4">
        <f>SUMIFS(Transactions_History!$G$6:$G$1355, Transactions_History!$C$6:$C$1355, "Acquire", Transactions_History!$I$6:$I$1355, Portfolio_History!$F176, Transactions_History!$H$6:$H$1355, "&lt;="&amp;YEAR(Portfolio_History!Q$1))-
SUMIFS(Transactions_History!$G$6:$G$1355, Transactions_History!$C$6:$C$1355, "Redeem", Transactions_History!$I$6:$I$1355, Portfolio_History!$F176, Transactions_History!$H$6:$H$1355, "&lt;="&amp;YEAR(Portfolio_History!Q$1))</f>
        <v>0</v>
      </c>
      <c r="R176" s="4">
        <f>SUMIFS(Transactions_History!$G$6:$G$1355, Transactions_History!$C$6:$C$1355, "Acquire", Transactions_History!$I$6:$I$1355, Portfolio_History!$F176, Transactions_History!$H$6:$H$1355, "&lt;="&amp;YEAR(Portfolio_History!R$1))-
SUMIFS(Transactions_History!$G$6:$G$1355, Transactions_History!$C$6:$C$1355, "Redeem", Transactions_History!$I$6:$I$1355, Portfolio_History!$F176, Transactions_History!$H$6:$H$1355, "&lt;="&amp;YEAR(Portfolio_History!R$1))</f>
        <v>0</v>
      </c>
      <c r="S176" s="4">
        <f>SUMIFS(Transactions_History!$G$6:$G$1355, Transactions_History!$C$6:$C$1355, "Acquire", Transactions_History!$I$6:$I$1355, Portfolio_History!$F176, Transactions_History!$H$6:$H$1355, "&lt;="&amp;YEAR(Portfolio_History!S$1))-
SUMIFS(Transactions_History!$G$6:$G$1355, Transactions_History!$C$6:$C$1355, "Redeem", Transactions_History!$I$6:$I$1355, Portfolio_History!$F176, Transactions_History!$H$6:$H$1355, "&lt;="&amp;YEAR(Portfolio_History!S$1))</f>
        <v>0</v>
      </c>
      <c r="T176" s="4">
        <f>SUMIFS(Transactions_History!$G$6:$G$1355, Transactions_History!$C$6:$C$1355, "Acquire", Transactions_History!$I$6:$I$1355, Portfolio_History!$F176, Transactions_History!$H$6:$H$1355, "&lt;="&amp;YEAR(Portfolio_History!T$1))-
SUMIFS(Transactions_History!$G$6:$G$1355, Transactions_History!$C$6:$C$1355, "Redeem", Transactions_History!$I$6:$I$1355, Portfolio_History!$F176, Transactions_History!$H$6:$H$1355, "&lt;="&amp;YEAR(Portfolio_History!T$1))</f>
        <v>0</v>
      </c>
      <c r="U176" s="4">
        <f>SUMIFS(Transactions_History!$G$6:$G$1355, Transactions_History!$C$6:$C$1355, "Acquire", Transactions_History!$I$6:$I$1355, Portfolio_History!$F176, Transactions_History!$H$6:$H$1355, "&lt;="&amp;YEAR(Portfolio_History!U$1))-
SUMIFS(Transactions_History!$G$6:$G$1355, Transactions_History!$C$6:$C$1355, "Redeem", Transactions_History!$I$6:$I$1355, Portfolio_History!$F176, Transactions_History!$H$6:$H$1355, "&lt;="&amp;YEAR(Portfolio_History!U$1))</f>
        <v>0</v>
      </c>
      <c r="V176" s="4">
        <f>SUMIFS(Transactions_History!$G$6:$G$1355, Transactions_History!$C$6:$C$1355, "Acquire", Transactions_History!$I$6:$I$1355, Portfolio_History!$F176, Transactions_History!$H$6:$H$1355, "&lt;="&amp;YEAR(Portfolio_History!V$1))-
SUMIFS(Transactions_History!$G$6:$G$1355, Transactions_History!$C$6:$C$1355, "Redeem", Transactions_History!$I$6:$I$1355, Portfolio_History!$F176, Transactions_History!$H$6:$H$1355, "&lt;="&amp;YEAR(Portfolio_History!V$1))</f>
        <v>0</v>
      </c>
      <c r="W176" s="4">
        <f>SUMIFS(Transactions_History!$G$6:$G$1355, Transactions_History!$C$6:$C$1355, "Acquire", Transactions_History!$I$6:$I$1355, Portfolio_History!$F176, Transactions_History!$H$6:$H$1355, "&lt;="&amp;YEAR(Portfolio_History!W$1))-
SUMIFS(Transactions_History!$G$6:$G$1355, Transactions_History!$C$6:$C$1355, "Redeem", Transactions_History!$I$6:$I$1355, Portfolio_History!$F176, Transactions_History!$H$6:$H$1355, "&lt;="&amp;YEAR(Portfolio_History!W$1))</f>
        <v>0</v>
      </c>
      <c r="X176" s="4">
        <f>SUMIFS(Transactions_History!$G$6:$G$1355, Transactions_History!$C$6:$C$1355, "Acquire", Transactions_History!$I$6:$I$1355, Portfolio_History!$F176, Transactions_History!$H$6:$H$1355, "&lt;="&amp;YEAR(Portfolio_History!X$1))-
SUMIFS(Transactions_History!$G$6:$G$1355, Transactions_History!$C$6:$C$1355, "Redeem", Transactions_History!$I$6:$I$1355, Portfolio_History!$F176, Transactions_History!$H$6:$H$1355, "&lt;="&amp;YEAR(Portfolio_History!X$1))</f>
        <v>0</v>
      </c>
      <c r="Y176" s="4">
        <f>SUMIFS(Transactions_History!$G$6:$G$1355, Transactions_History!$C$6:$C$1355, "Acquire", Transactions_History!$I$6:$I$1355, Portfolio_History!$F176, Transactions_History!$H$6:$H$1355, "&lt;="&amp;YEAR(Portfolio_History!Y$1))-
SUMIFS(Transactions_History!$G$6:$G$1355, Transactions_History!$C$6:$C$1355, "Redeem", Transactions_History!$I$6:$I$1355, Portfolio_History!$F176, Transactions_History!$H$6:$H$1355, "&lt;="&amp;YEAR(Portfolio_History!Y$1))</f>
        <v>0</v>
      </c>
    </row>
    <row r="177" spans="1:25" x14ac:dyDescent="0.35">
      <c r="A177" s="172" t="s">
        <v>39</v>
      </c>
      <c r="B177" s="172">
        <v>2.875</v>
      </c>
      <c r="C177" s="172">
        <v>2027</v>
      </c>
      <c r="D177" s="173">
        <v>43252</v>
      </c>
      <c r="E177" s="63">
        <v>2018</v>
      </c>
      <c r="F177" s="170" t="str">
        <f t="shared" si="3"/>
        <v>SI bonds_2.875_2027</v>
      </c>
      <c r="G177" s="4">
        <f>SUMIFS(Transactions_History!$G$6:$G$1355, Transactions_History!$C$6:$C$1355, "Acquire", Transactions_History!$I$6:$I$1355, Portfolio_History!$F177, Transactions_History!$H$6:$H$1355, "&lt;="&amp;YEAR(Portfolio_History!G$1))-
SUMIFS(Transactions_History!$G$6:$G$1355, Transactions_History!$C$6:$C$1355, "Redeem", Transactions_History!$I$6:$I$1355, Portfolio_History!$F177, Transactions_History!$H$6:$H$1355, "&lt;="&amp;YEAR(Portfolio_History!G$1))</f>
        <v>3624118</v>
      </c>
      <c r="H177" s="4">
        <f>SUMIFS(Transactions_History!$G$6:$G$1355, Transactions_History!$C$6:$C$1355, "Acquire", Transactions_History!$I$6:$I$1355, Portfolio_History!$F177, Transactions_History!$H$6:$H$1355, "&lt;="&amp;YEAR(Portfolio_History!H$1))-
SUMIFS(Transactions_History!$G$6:$G$1355, Transactions_History!$C$6:$C$1355, "Redeem", Transactions_History!$I$6:$I$1355, Portfolio_History!$F177, Transactions_History!$H$6:$H$1355, "&lt;="&amp;YEAR(Portfolio_History!H$1))</f>
        <v>3624118</v>
      </c>
      <c r="I177" s="4">
        <f>SUMIFS(Transactions_History!$G$6:$G$1355, Transactions_History!$C$6:$C$1355, "Acquire", Transactions_History!$I$6:$I$1355, Portfolio_History!$F177, Transactions_History!$H$6:$H$1355, "&lt;="&amp;YEAR(Portfolio_History!I$1))-
SUMIFS(Transactions_History!$G$6:$G$1355, Transactions_History!$C$6:$C$1355, "Redeem", Transactions_History!$I$6:$I$1355, Portfolio_History!$F177, Transactions_History!$H$6:$H$1355, "&lt;="&amp;YEAR(Portfolio_History!I$1))</f>
        <v>3624118</v>
      </c>
      <c r="J177" s="4">
        <f>SUMIFS(Transactions_History!$G$6:$G$1355, Transactions_History!$C$6:$C$1355, "Acquire", Transactions_History!$I$6:$I$1355, Portfolio_History!$F177, Transactions_History!$H$6:$H$1355, "&lt;="&amp;YEAR(Portfolio_History!J$1))-
SUMIFS(Transactions_History!$G$6:$G$1355, Transactions_History!$C$6:$C$1355, "Redeem", Transactions_History!$I$6:$I$1355, Portfolio_History!$F177, Transactions_History!$H$6:$H$1355, "&lt;="&amp;YEAR(Portfolio_History!J$1))</f>
        <v>3624118</v>
      </c>
      <c r="K177" s="4">
        <f>SUMIFS(Transactions_History!$G$6:$G$1355, Transactions_History!$C$6:$C$1355, "Acquire", Transactions_History!$I$6:$I$1355, Portfolio_History!$F177, Transactions_History!$H$6:$H$1355, "&lt;="&amp;YEAR(Portfolio_History!K$1))-
SUMIFS(Transactions_History!$G$6:$G$1355, Transactions_History!$C$6:$C$1355, "Redeem", Transactions_History!$I$6:$I$1355, Portfolio_History!$F177, Transactions_History!$H$6:$H$1355, "&lt;="&amp;YEAR(Portfolio_History!K$1))</f>
        <v>3624118</v>
      </c>
      <c r="L177" s="4">
        <f>SUMIFS(Transactions_History!$G$6:$G$1355, Transactions_History!$C$6:$C$1355, "Acquire", Transactions_History!$I$6:$I$1355, Portfolio_History!$F177, Transactions_History!$H$6:$H$1355, "&lt;="&amp;YEAR(Portfolio_History!L$1))-
SUMIFS(Transactions_History!$G$6:$G$1355, Transactions_History!$C$6:$C$1355, "Redeem", Transactions_History!$I$6:$I$1355, Portfolio_History!$F177, Transactions_History!$H$6:$H$1355, "&lt;="&amp;YEAR(Portfolio_History!L$1))</f>
        <v>0</v>
      </c>
      <c r="M177" s="4">
        <f>SUMIFS(Transactions_History!$G$6:$G$1355, Transactions_History!$C$6:$C$1355, "Acquire", Transactions_History!$I$6:$I$1355, Portfolio_History!$F177, Transactions_History!$H$6:$H$1355, "&lt;="&amp;YEAR(Portfolio_History!M$1))-
SUMIFS(Transactions_History!$G$6:$G$1355, Transactions_History!$C$6:$C$1355, "Redeem", Transactions_History!$I$6:$I$1355, Portfolio_History!$F177, Transactions_History!$H$6:$H$1355, "&lt;="&amp;YEAR(Portfolio_History!M$1))</f>
        <v>0</v>
      </c>
      <c r="N177" s="4">
        <f>SUMIFS(Transactions_History!$G$6:$G$1355, Transactions_History!$C$6:$C$1355, "Acquire", Transactions_History!$I$6:$I$1355, Portfolio_History!$F177, Transactions_History!$H$6:$H$1355, "&lt;="&amp;YEAR(Portfolio_History!N$1))-
SUMIFS(Transactions_History!$G$6:$G$1355, Transactions_History!$C$6:$C$1355, "Redeem", Transactions_History!$I$6:$I$1355, Portfolio_History!$F177, Transactions_History!$H$6:$H$1355, "&lt;="&amp;YEAR(Portfolio_History!N$1))</f>
        <v>0</v>
      </c>
      <c r="O177" s="4">
        <f>SUMIFS(Transactions_History!$G$6:$G$1355, Transactions_History!$C$6:$C$1355, "Acquire", Transactions_History!$I$6:$I$1355, Portfolio_History!$F177, Transactions_History!$H$6:$H$1355, "&lt;="&amp;YEAR(Portfolio_History!O$1))-
SUMIFS(Transactions_History!$G$6:$G$1355, Transactions_History!$C$6:$C$1355, "Redeem", Transactions_History!$I$6:$I$1355, Portfolio_History!$F177, Transactions_History!$H$6:$H$1355, "&lt;="&amp;YEAR(Portfolio_History!O$1))</f>
        <v>0</v>
      </c>
      <c r="P177" s="4">
        <f>SUMIFS(Transactions_History!$G$6:$G$1355, Transactions_History!$C$6:$C$1355, "Acquire", Transactions_History!$I$6:$I$1355, Portfolio_History!$F177, Transactions_History!$H$6:$H$1355, "&lt;="&amp;YEAR(Portfolio_History!P$1))-
SUMIFS(Transactions_History!$G$6:$G$1355, Transactions_History!$C$6:$C$1355, "Redeem", Transactions_History!$I$6:$I$1355, Portfolio_History!$F177, Transactions_History!$H$6:$H$1355, "&lt;="&amp;YEAR(Portfolio_History!P$1))</f>
        <v>0</v>
      </c>
      <c r="Q177" s="4">
        <f>SUMIFS(Transactions_History!$G$6:$G$1355, Transactions_History!$C$6:$C$1355, "Acquire", Transactions_History!$I$6:$I$1355, Portfolio_History!$F177, Transactions_History!$H$6:$H$1355, "&lt;="&amp;YEAR(Portfolio_History!Q$1))-
SUMIFS(Transactions_History!$G$6:$G$1355, Transactions_History!$C$6:$C$1355, "Redeem", Transactions_History!$I$6:$I$1355, Portfolio_History!$F177, Transactions_History!$H$6:$H$1355, "&lt;="&amp;YEAR(Portfolio_History!Q$1))</f>
        <v>0</v>
      </c>
      <c r="R177" s="4">
        <f>SUMIFS(Transactions_History!$G$6:$G$1355, Transactions_History!$C$6:$C$1355, "Acquire", Transactions_History!$I$6:$I$1355, Portfolio_History!$F177, Transactions_History!$H$6:$H$1355, "&lt;="&amp;YEAR(Portfolio_History!R$1))-
SUMIFS(Transactions_History!$G$6:$G$1355, Transactions_History!$C$6:$C$1355, "Redeem", Transactions_History!$I$6:$I$1355, Portfolio_History!$F177, Transactions_History!$H$6:$H$1355, "&lt;="&amp;YEAR(Portfolio_History!R$1))</f>
        <v>0</v>
      </c>
      <c r="S177" s="4">
        <f>SUMIFS(Transactions_History!$G$6:$G$1355, Transactions_History!$C$6:$C$1355, "Acquire", Transactions_History!$I$6:$I$1355, Portfolio_History!$F177, Transactions_History!$H$6:$H$1355, "&lt;="&amp;YEAR(Portfolio_History!S$1))-
SUMIFS(Transactions_History!$G$6:$G$1355, Transactions_History!$C$6:$C$1355, "Redeem", Transactions_History!$I$6:$I$1355, Portfolio_History!$F177, Transactions_History!$H$6:$H$1355, "&lt;="&amp;YEAR(Portfolio_History!S$1))</f>
        <v>0</v>
      </c>
      <c r="T177" s="4">
        <f>SUMIFS(Transactions_History!$G$6:$G$1355, Transactions_History!$C$6:$C$1355, "Acquire", Transactions_History!$I$6:$I$1355, Portfolio_History!$F177, Transactions_History!$H$6:$H$1355, "&lt;="&amp;YEAR(Portfolio_History!T$1))-
SUMIFS(Transactions_History!$G$6:$G$1355, Transactions_History!$C$6:$C$1355, "Redeem", Transactions_History!$I$6:$I$1355, Portfolio_History!$F177, Transactions_History!$H$6:$H$1355, "&lt;="&amp;YEAR(Portfolio_History!T$1))</f>
        <v>0</v>
      </c>
      <c r="U177" s="4">
        <f>SUMIFS(Transactions_History!$G$6:$G$1355, Transactions_History!$C$6:$C$1355, "Acquire", Transactions_History!$I$6:$I$1355, Portfolio_History!$F177, Transactions_History!$H$6:$H$1355, "&lt;="&amp;YEAR(Portfolio_History!U$1))-
SUMIFS(Transactions_History!$G$6:$G$1355, Transactions_History!$C$6:$C$1355, "Redeem", Transactions_History!$I$6:$I$1355, Portfolio_History!$F177, Transactions_History!$H$6:$H$1355, "&lt;="&amp;YEAR(Portfolio_History!U$1))</f>
        <v>0</v>
      </c>
      <c r="V177" s="4">
        <f>SUMIFS(Transactions_History!$G$6:$G$1355, Transactions_History!$C$6:$C$1355, "Acquire", Transactions_History!$I$6:$I$1355, Portfolio_History!$F177, Transactions_History!$H$6:$H$1355, "&lt;="&amp;YEAR(Portfolio_History!V$1))-
SUMIFS(Transactions_History!$G$6:$G$1355, Transactions_History!$C$6:$C$1355, "Redeem", Transactions_History!$I$6:$I$1355, Portfolio_History!$F177, Transactions_History!$H$6:$H$1355, "&lt;="&amp;YEAR(Portfolio_History!V$1))</f>
        <v>0</v>
      </c>
      <c r="W177" s="4">
        <f>SUMIFS(Transactions_History!$G$6:$G$1355, Transactions_History!$C$6:$C$1355, "Acquire", Transactions_History!$I$6:$I$1355, Portfolio_History!$F177, Transactions_History!$H$6:$H$1355, "&lt;="&amp;YEAR(Portfolio_History!W$1))-
SUMIFS(Transactions_History!$G$6:$G$1355, Transactions_History!$C$6:$C$1355, "Redeem", Transactions_History!$I$6:$I$1355, Portfolio_History!$F177, Transactions_History!$H$6:$H$1355, "&lt;="&amp;YEAR(Portfolio_History!W$1))</f>
        <v>0</v>
      </c>
      <c r="X177" s="4">
        <f>SUMIFS(Transactions_History!$G$6:$G$1355, Transactions_History!$C$6:$C$1355, "Acquire", Transactions_History!$I$6:$I$1355, Portfolio_History!$F177, Transactions_History!$H$6:$H$1355, "&lt;="&amp;YEAR(Portfolio_History!X$1))-
SUMIFS(Transactions_History!$G$6:$G$1355, Transactions_History!$C$6:$C$1355, "Redeem", Transactions_History!$I$6:$I$1355, Portfolio_History!$F177, Transactions_History!$H$6:$H$1355, "&lt;="&amp;YEAR(Portfolio_History!X$1))</f>
        <v>0</v>
      </c>
      <c r="Y177" s="4">
        <f>SUMIFS(Transactions_History!$G$6:$G$1355, Transactions_History!$C$6:$C$1355, "Acquire", Transactions_History!$I$6:$I$1355, Portfolio_History!$F177, Transactions_History!$H$6:$H$1355, "&lt;="&amp;YEAR(Portfolio_History!Y$1))-
SUMIFS(Transactions_History!$G$6:$G$1355, Transactions_History!$C$6:$C$1355, "Redeem", Transactions_History!$I$6:$I$1355, Portfolio_History!$F177, Transactions_History!$H$6:$H$1355, "&lt;="&amp;YEAR(Portfolio_History!Y$1))</f>
        <v>0</v>
      </c>
    </row>
    <row r="178" spans="1:25" x14ac:dyDescent="0.35">
      <c r="A178" s="172" t="s">
        <v>39</v>
      </c>
      <c r="B178" s="172">
        <v>2.875</v>
      </c>
      <c r="C178" s="172">
        <v>2028</v>
      </c>
      <c r="D178" s="173">
        <v>43252</v>
      </c>
      <c r="E178" s="63">
        <v>2018</v>
      </c>
      <c r="F178" s="170" t="str">
        <f t="shared" si="3"/>
        <v>SI bonds_2.875_2028</v>
      </c>
      <c r="G178" s="4">
        <f>SUMIFS(Transactions_History!$G$6:$G$1355, Transactions_History!$C$6:$C$1355, "Acquire", Transactions_History!$I$6:$I$1355, Portfolio_History!$F178, Transactions_History!$H$6:$H$1355, "&lt;="&amp;YEAR(Portfolio_History!G$1))-
SUMIFS(Transactions_History!$G$6:$G$1355, Transactions_History!$C$6:$C$1355, "Redeem", Transactions_History!$I$6:$I$1355, Portfolio_History!$F178, Transactions_History!$H$6:$H$1355, "&lt;="&amp;YEAR(Portfolio_History!G$1))</f>
        <v>3624118</v>
      </c>
      <c r="H178" s="4">
        <f>SUMIFS(Transactions_History!$G$6:$G$1355, Transactions_History!$C$6:$C$1355, "Acquire", Transactions_History!$I$6:$I$1355, Portfolio_History!$F178, Transactions_History!$H$6:$H$1355, "&lt;="&amp;YEAR(Portfolio_History!H$1))-
SUMIFS(Transactions_History!$G$6:$G$1355, Transactions_History!$C$6:$C$1355, "Redeem", Transactions_History!$I$6:$I$1355, Portfolio_History!$F178, Transactions_History!$H$6:$H$1355, "&lt;="&amp;YEAR(Portfolio_History!H$1))</f>
        <v>3624118</v>
      </c>
      <c r="I178" s="4">
        <f>SUMIFS(Transactions_History!$G$6:$G$1355, Transactions_History!$C$6:$C$1355, "Acquire", Transactions_History!$I$6:$I$1355, Portfolio_History!$F178, Transactions_History!$H$6:$H$1355, "&lt;="&amp;YEAR(Portfolio_History!I$1))-
SUMIFS(Transactions_History!$G$6:$G$1355, Transactions_History!$C$6:$C$1355, "Redeem", Transactions_History!$I$6:$I$1355, Portfolio_History!$F178, Transactions_History!$H$6:$H$1355, "&lt;="&amp;YEAR(Portfolio_History!I$1))</f>
        <v>3624118</v>
      </c>
      <c r="J178" s="4">
        <f>SUMIFS(Transactions_History!$G$6:$G$1355, Transactions_History!$C$6:$C$1355, "Acquire", Transactions_History!$I$6:$I$1355, Portfolio_History!$F178, Transactions_History!$H$6:$H$1355, "&lt;="&amp;YEAR(Portfolio_History!J$1))-
SUMIFS(Transactions_History!$G$6:$G$1355, Transactions_History!$C$6:$C$1355, "Redeem", Transactions_History!$I$6:$I$1355, Portfolio_History!$F178, Transactions_History!$H$6:$H$1355, "&lt;="&amp;YEAR(Portfolio_History!J$1))</f>
        <v>3624118</v>
      </c>
      <c r="K178" s="4">
        <f>SUMIFS(Transactions_History!$G$6:$G$1355, Transactions_History!$C$6:$C$1355, "Acquire", Transactions_History!$I$6:$I$1355, Portfolio_History!$F178, Transactions_History!$H$6:$H$1355, "&lt;="&amp;YEAR(Portfolio_History!K$1))-
SUMIFS(Transactions_History!$G$6:$G$1355, Transactions_History!$C$6:$C$1355, "Redeem", Transactions_History!$I$6:$I$1355, Portfolio_History!$F178, Transactions_History!$H$6:$H$1355, "&lt;="&amp;YEAR(Portfolio_History!K$1))</f>
        <v>3624118</v>
      </c>
      <c r="L178" s="4">
        <f>SUMIFS(Transactions_History!$G$6:$G$1355, Transactions_History!$C$6:$C$1355, "Acquire", Transactions_History!$I$6:$I$1355, Portfolio_History!$F178, Transactions_History!$H$6:$H$1355, "&lt;="&amp;YEAR(Portfolio_History!L$1))-
SUMIFS(Transactions_History!$G$6:$G$1355, Transactions_History!$C$6:$C$1355, "Redeem", Transactions_History!$I$6:$I$1355, Portfolio_History!$F178, Transactions_History!$H$6:$H$1355, "&lt;="&amp;YEAR(Portfolio_History!L$1))</f>
        <v>0</v>
      </c>
      <c r="M178" s="4">
        <f>SUMIFS(Transactions_History!$G$6:$G$1355, Transactions_History!$C$6:$C$1355, "Acquire", Transactions_History!$I$6:$I$1355, Portfolio_History!$F178, Transactions_History!$H$6:$H$1355, "&lt;="&amp;YEAR(Portfolio_History!M$1))-
SUMIFS(Transactions_History!$G$6:$G$1355, Transactions_History!$C$6:$C$1355, "Redeem", Transactions_History!$I$6:$I$1355, Portfolio_History!$F178, Transactions_History!$H$6:$H$1355, "&lt;="&amp;YEAR(Portfolio_History!M$1))</f>
        <v>0</v>
      </c>
      <c r="N178" s="4">
        <f>SUMIFS(Transactions_History!$G$6:$G$1355, Transactions_History!$C$6:$C$1355, "Acquire", Transactions_History!$I$6:$I$1355, Portfolio_History!$F178, Transactions_History!$H$6:$H$1355, "&lt;="&amp;YEAR(Portfolio_History!N$1))-
SUMIFS(Transactions_History!$G$6:$G$1355, Transactions_History!$C$6:$C$1355, "Redeem", Transactions_History!$I$6:$I$1355, Portfolio_History!$F178, Transactions_History!$H$6:$H$1355, "&lt;="&amp;YEAR(Portfolio_History!N$1))</f>
        <v>0</v>
      </c>
      <c r="O178" s="4">
        <f>SUMIFS(Transactions_History!$G$6:$G$1355, Transactions_History!$C$6:$C$1355, "Acquire", Transactions_History!$I$6:$I$1355, Portfolio_History!$F178, Transactions_History!$H$6:$H$1355, "&lt;="&amp;YEAR(Portfolio_History!O$1))-
SUMIFS(Transactions_History!$G$6:$G$1355, Transactions_History!$C$6:$C$1355, "Redeem", Transactions_History!$I$6:$I$1355, Portfolio_History!$F178, Transactions_History!$H$6:$H$1355, "&lt;="&amp;YEAR(Portfolio_History!O$1))</f>
        <v>0</v>
      </c>
      <c r="P178" s="4">
        <f>SUMIFS(Transactions_History!$G$6:$G$1355, Transactions_History!$C$6:$C$1355, "Acquire", Transactions_History!$I$6:$I$1355, Portfolio_History!$F178, Transactions_History!$H$6:$H$1355, "&lt;="&amp;YEAR(Portfolio_History!P$1))-
SUMIFS(Transactions_History!$G$6:$G$1355, Transactions_History!$C$6:$C$1355, "Redeem", Transactions_History!$I$6:$I$1355, Portfolio_History!$F178, Transactions_History!$H$6:$H$1355, "&lt;="&amp;YEAR(Portfolio_History!P$1))</f>
        <v>0</v>
      </c>
      <c r="Q178" s="4">
        <f>SUMIFS(Transactions_History!$G$6:$G$1355, Transactions_History!$C$6:$C$1355, "Acquire", Transactions_History!$I$6:$I$1355, Portfolio_History!$F178, Transactions_History!$H$6:$H$1355, "&lt;="&amp;YEAR(Portfolio_History!Q$1))-
SUMIFS(Transactions_History!$G$6:$G$1355, Transactions_History!$C$6:$C$1355, "Redeem", Transactions_History!$I$6:$I$1355, Portfolio_History!$F178, Transactions_History!$H$6:$H$1355, "&lt;="&amp;YEAR(Portfolio_History!Q$1))</f>
        <v>0</v>
      </c>
      <c r="R178" s="4">
        <f>SUMIFS(Transactions_History!$G$6:$G$1355, Transactions_History!$C$6:$C$1355, "Acquire", Transactions_History!$I$6:$I$1355, Portfolio_History!$F178, Transactions_History!$H$6:$H$1355, "&lt;="&amp;YEAR(Portfolio_History!R$1))-
SUMIFS(Transactions_History!$G$6:$G$1355, Transactions_History!$C$6:$C$1355, "Redeem", Transactions_History!$I$6:$I$1355, Portfolio_History!$F178, Transactions_History!$H$6:$H$1355, "&lt;="&amp;YEAR(Portfolio_History!R$1))</f>
        <v>0</v>
      </c>
      <c r="S178" s="4">
        <f>SUMIFS(Transactions_History!$G$6:$G$1355, Transactions_History!$C$6:$C$1355, "Acquire", Transactions_History!$I$6:$I$1355, Portfolio_History!$F178, Transactions_History!$H$6:$H$1355, "&lt;="&amp;YEAR(Portfolio_History!S$1))-
SUMIFS(Transactions_History!$G$6:$G$1355, Transactions_History!$C$6:$C$1355, "Redeem", Transactions_History!$I$6:$I$1355, Portfolio_History!$F178, Transactions_History!$H$6:$H$1355, "&lt;="&amp;YEAR(Portfolio_History!S$1))</f>
        <v>0</v>
      </c>
      <c r="T178" s="4">
        <f>SUMIFS(Transactions_History!$G$6:$G$1355, Transactions_History!$C$6:$C$1355, "Acquire", Transactions_History!$I$6:$I$1355, Portfolio_History!$F178, Transactions_History!$H$6:$H$1355, "&lt;="&amp;YEAR(Portfolio_History!T$1))-
SUMIFS(Transactions_History!$G$6:$G$1355, Transactions_History!$C$6:$C$1355, "Redeem", Transactions_History!$I$6:$I$1355, Portfolio_History!$F178, Transactions_History!$H$6:$H$1355, "&lt;="&amp;YEAR(Portfolio_History!T$1))</f>
        <v>0</v>
      </c>
      <c r="U178" s="4">
        <f>SUMIFS(Transactions_History!$G$6:$G$1355, Transactions_History!$C$6:$C$1355, "Acquire", Transactions_History!$I$6:$I$1355, Portfolio_History!$F178, Transactions_History!$H$6:$H$1355, "&lt;="&amp;YEAR(Portfolio_History!U$1))-
SUMIFS(Transactions_History!$G$6:$G$1355, Transactions_History!$C$6:$C$1355, "Redeem", Transactions_History!$I$6:$I$1355, Portfolio_History!$F178, Transactions_History!$H$6:$H$1355, "&lt;="&amp;YEAR(Portfolio_History!U$1))</f>
        <v>0</v>
      </c>
      <c r="V178" s="4">
        <f>SUMIFS(Transactions_History!$G$6:$G$1355, Transactions_History!$C$6:$C$1355, "Acquire", Transactions_History!$I$6:$I$1355, Portfolio_History!$F178, Transactions_History!$H$6:$H$1355, "&lt;="&amp;YEAR(Portfolio_History!V$1))-
SUMIFS(Transactions_History!$G$6:$G$1355, Transactions_History!$C$6:$C$1355, "Redeem", Transactions_History!$I$6:$I$1355, Portfolio_History!$F178, Transactions_History!$H$6:$H$1355, "&lt;="&amp;YEAR(Portfolio_History!V$1))</f>
        <v>0</v>
      </c>
      <c r="W178" s="4">
        <f>SUMIFS(Transactions_History!$G$6:$G$1355, Transactions_History!$C$6:$C$1355, "Acquire", Transactions_History!$I$6:$I$1355, Portfolio_History!$F178, Transactions_History!$H$6:$H$1355, "&lt;="&amp;YEAR(Portfolio_History!W$1))-
SUMIFS(Transactions_History!$G$6:$G$1355, Transactions_History!$C$6:$C$1355, "Redeem", Transactions_History!$I$6:$I$1355, Portfolio_History!$F178, Transactions_History!$H$6:$H$1355, "&lt;="&amp;YEAR(Portfolio_History!W$1))</f>
        <v>0</v>
      </c>
      <c r="X178" s="4">
        <f>SUMIFS(Transactions_History!$G$6:$G$1355, Transactions_History!$C$6:$C$1355, "Acquire", Transactions_History!$I$6:$I$1355, Portfolio_History!$F178, Transactions_History!$H$6:$H$1355, "&lt;="&amp;YEAR(Portfolio_History!X$1))-
SUMIFS(Transactions_History!$G$6:$G$1355, Transactions_History!$C$6:$C$1355, "Redeem", Transactions_History!$I$6:$I$1355, Portfolio_History!$F178, Transactions_History!$H$6:$H$1355, "&lt;="&amp;YEAR(Portfolio_History!X$1))</f>
        <v>0</v>
      </c>
      <c r="Y178" s="4">
        <f>SUMIFS(Transactions_History!$G$6:$G$1355, Transactions_History!$C$6:$C$1355, "Acquire", Transactions_History!$I$6:$I$1355, Portfolio_History!$F178, Transactions_History!$H$6:$H$1355, "&lt;="&amp;YEAR(Portfolio_History!Y$1))-
SUMIFS(Transactions_History!$G$6:$G$1355, Transactions_History!$C$6:$C$1355, "Redeem", Transactions_History!$I$6:$I$1355, Portfolio_History!$F178, Transactions_History!$H$6:$H$1355, "&lt;="&amp;YEAR(Portfolio_History!Y$1))</f>
        <v>0</v>
      </c>
    </row>
    <row r="179" spans="1:25" x14ac:dyDescent="0.35">
      <c r="A179" s="172" t="s">
        <v>39</v>
      </c>
      <c r="B179" s="172">
        <v>2.875</v>
      </c>
      <c r="C179" s="172">
        <v>2029</v>
      </c>
      <c r="D179" s="173">
        <v>43252</v>
      </c>
      <c r="E179" s="63">
        <v>2018</v>
      </c>
      <c r="F179" s="170" t="str">
        <f t="shared" si="3"/>
        <v>SI bonds_2.875_2029</v>
      </c>
      <c r="G179" s="4">
        <f>SUMIFS(Transactions_History!$G$6:$G$1355, Transactions_History!$C$6:$C$1355, "Acquire", Transactions_History!$I$6:$I$1355, Portfolio_History!$F179, Transactions_History!$H$6:$H$1355, "&lt;="&amp;YEAR(Portfolio_History!G$1))-
SUMIFS(Transactions_History!$G$6:$G$1355, Transactions_History!$C$6:$C$1355, "Redeem", Transactions_History!$I$6:$I$1355, Portfolio_History!$F179, Transactions_History!$H$6:$H$1355, "&lt;="&amp;YEAR(Portfolio_History!G$1))</f>
        <v>3624118</v>
      </c>
      <c r="H179" s="4">
        <f>SUMIFS(Transactions_History!$G$6:$G$1355, Transactions_History!$C$6:$C$1355, "Acquire", Transactions_History!$I$6:$I$1355, Portfolio_History!$F179, Transactions_History!$H$6:$H$1355, "&lt;="&amp;YEAR(Portfolio_History!H$1))-
SUMIFS(Transactions_History!$G$6:$G$1355, Transactions_History!$C$6:$C$1355, "Redeem", Transactions_History!$I$6:$I$1355, Portfolio_History!$F179, Transactions_History!$H$6:$H$1355, "&lt;="&amp;YEAR(Portfolio_History!H$1))</f>
        <v>3624118</v>
      </c>
      <c r="I179" s="4">
        <f>SUMIFS(Transactions_History!$G$6:$G$1355, Transactions_History!$C$6:$C$1355, "Acquire", Transactions_History!$I$6:$I$1355, Portfolio_History!$F179, Transactions_History!$H$6:$H$1355, "&lt;="&amp;YEAR(Portfolio_History!I$1))-
SUMIFS(Transactions_History!$G$6:$G$1355, Transactions_History!$C$6:$C$1355, "Redeem", Transactions_History!$I$6:$I$1355, Portfolio_History!$F179, Transactions_History!$H$6:$H$1355, "&lt;="&amp;YEAR(Portfolio_History!I$1))</f>
        <v>3624118</v>
      </c>
      <c r="J179" s="4">
        <f>SUMIFS(Transactions_History!$G$6:$G$1355, Transactions_History!$C$6:$C$1355, "Acquire", Transactions_History!$I$6:$I$1355, Portfolio_History!$F179, Transactions_History!$H$6:$H$1355, "&lt;="&amp;YEAR(Portfolio_History!J$1))-
SUMIFS(Transactions_History!$G$6:$G$1355, Transactions_History!$C$6:$C$1355, "Redeem", Transactions_History!$I$6:$I$1355, Portfolio_History!$F179, Transactions_History!$H$6:$H$1355, "&lt;="&amp;YEAR(Portfolio_History!J$1))</f>
        <v>3624118</v>
      </c>
      <c r="K179" s="4">
        <f>SUMIFS(Transactions_History!$G$6:$G$1355, Transactions_History!$C$6:$C$1355, "Acquire", Transactions_History!$I$6:$I$1355, Portfolio_History!$F179, Transactions_History!$H$6:$H$1355, "&lt;="&amp;YEAR(Portfolio_History!K$1))-
SUMIFS(Transactions_History!$G$6:$G$1355, Transactions_History!$C$6:$C$1355, "Redeem", Transactions_History!$I$6:$I$1355, Portfolio_History!$F179, Transactions_History!$H$6:$H$1355, "&lt;="&amp;YEAR(Portfolio_History!K$1))</f>
        <v>3624118</v>
      </c>
      <c r="L179" s="4">
        <f>SUMIFS(Transactions_History!$G$6:$G$1355, Transactions_History!$C$6:$C$1355, "Acquire", Transactions_History!$I$6:$I$1355, Portfolio_History!$F179, Transactions_History!$H$6:$H$1355, "&lt;="&amp;YEAR(Portfolio_History!L$1))-
SUMIFS(Transactions_History!$G$6:$G$1355, Transactions_History!$C$6:$C$1355, "Redeem", Transactions_History!$I$6:$I$1355, Portfolio_History!$F179, Transactions_History!$H$6:$H$1355, "&lt;="&amp;YEAR(Portfolio_History!L$1))</f>
        <v>0</v>
      </c>
      <c r="M179" s="4">
        <f>SUMIFS(Transactions_History!$G$6:$G$1355, Transactions_History!$C$6:$C$1355, "Acquire", Transactions_History!$I$6:$I$1355, Portfolio_History!$F179, Transactions_History!$H$6:$H$1355, "&lt;="&amp;YEAR(Portfolio_History!M$1))-
SUMIFS(Transactions_History!$G$6:$G$1355, Transactions_History!$C$6:$C$1355, "Redeem", Transactions_History!$I$6:$I$1355, Portfolio_History!$F179, Transactions_History!$H$6:$H$1355, "&lt;="&amp;YEAR(Portfolio_History!M$1))</f>
        <v>0</v>
      </c>
      <c r="N179" s="4">
        <f>SUMIFS(Transactions_History!$G$6:$G$1355, Transactions_History!$C$6:$C$1355, "Acquire", Transactions_History!$I$6:$I$1355, Portfolio_History!$F179, Transactions_History!$H$6:$H$1355, "&lt;="&amp;YEAR(Portfolio_History!N$1))-
SUMIFS(Transactions_History!$G$6:$G$1355, Transactions_History!$C$6:$C$1355, "Redeem", Transactions_History!$I$6:$I$1355, Portfolio_History!$F179, Transactions_History!$H$6:$H$1355, "&lt;="&amp;YEAR(Portfolio_History!N$1))</f>
        <v>0</v>
      </c>
      <c r="O179" s="4">
        <f>SUMIFS(Transactions_History!$G$6:$G$1355, Transactions_History!$C$6:$C$1355, "Acquire", Transactions_History!$I$6:$I$1355, Portfolio_History!$F179, Transactions_History!$H$6:$H$1355, "&lt;="&amp;YEAR(Portfolio_History!O$1))-
SUMIFS(Transactions_History!$G$6:$G$1355, Transactions_History!$C$6:$C$1355, "Redeem", Transactions_History!$I$6:$I$1355, Portfolio_History!$F179, Transactions_History!$H$6:$H$1355, "&lt;="&amp;YEAR(Portfolio_History!O$1))</f>
        <v>0</v>
      </c>
      <c r="P179" s="4">
        <f>SUMIFS(Transactions_History!$G$6:$G$1355, Transactions_History!$C$6:$C$1355, "Acquire", Transactions_History!$I$6:$I$1355, Portfolio_History!$F179, Transactions_History!$H$6:$H$1355, "&lt;="&amp;YEAR(Portfolio_History!P$1))-
SUMIFS(Transactions_History!$G$6:$G$1355, Transactions_History!$C$6:$C$1355, "Redeem", Transactions_History!$I$6:$I$1355, Portfolio_History!$F179, Transactions_History!$H$6:$H$1355, "&lt;="&amp;YEAR(Portfolio_History!P$1))</f>
        <v>0</v>
      </c>
      <c r="Q179" s="4">
        <f>SUMIFS(Transactions_History!$G$6:$G$1355, Transactions_History!$C$6:$C$1355, "Acquire", Transactions_History!$I$6:$I$1355, Portfolio_History!$F179, Transactions_History!$H$6:$H$1355, "&lt;="&amp;YEAR(Portfolio_History!Q$1))-
SUMIFS(Transactions_History!$G$6:$G$1355, Transactions_History!$C$6:$C$1355, "Redeem", Transactions_History!$I$6:$I$1355, Portfolio_History!$F179, Transactions_History!$H$6:$H$1355, "&lt;="&amp;YEAR(Portfolio_History!Q$1))</f>
        <v>0</v>
      </c>
      <c r="R179" s="4">
        <f>SUMIFS(Transactions_History!$G$6:$G$1355, Transactions_History!$C$6:$C$1355, "Acquire", Transactions_History!$I$6:$I$1355, Portfolio_History!$F179, Transactions_History!$H$6:$H$1355, "&lt;="&amp;YEAR(Portfolio_History!R$1))-
SUMIFS(Transactions_History!$G$6:$G$1355, Transactions_History!$C$6:$C$1355, "Redeem", Transactions_History!$I$6:$I$1355, Portfolio_History!$F179, Transactions_History!$H$6:$H$1355, "&lt;="&amp;YEAR(Portfolio_History!R$1))</f>
        <v>0</v>
      </c>
      <c r="S179" s="4">
        <f>SUMIFS(Transactions_History!$G$6:$G$1355, Transactions_History!$C$6:$C$1355, "Acquire", Transactions_History!$I$6:$I$1355, Portfolio_History!$F179, Transactions_History!$H$6:$H$1355, "&lt;="&amp;YEAR(Portfolio_History!S$1))-
SUMIFS(Transactions_History!$G$6:$G$1355, Transactions_History!$C$6:$C$1355, "Redeem", Transactions_History!$I$6:$I$1355, Portfolio_History!$F179, Transactions_History!$H$6:$H$1355, "&lt;="&amp;YEAR(Portfolio_History!S$1))</f>
        <v>0</v>
      </c>
      <c r="T179" s="4">
        <f>SUMIFS(Transactions_History!$G$6:$G$1355, Transactions_History!$C$6:$C$1355, "Acquire", Transactions_History!$I$6:$I$1355, Portfolio_History!$F179, Transactions_History!$H$6:$H$1355, "&lt;="&amp;YEAR(Portfolio_History!T$1))-
SUMIFS(Transactions_History!$G$6:$G$1355, Transactions_History!$C$6:$C$1355, "Redeem", Transactions_History!$I$6:$I$1355, Portfolio_History!$F179, Transactions_History!$H$6:$H$1355, "&lt;="&amp;YEAR(Portfolio_History!T$1))</f>
        <v>0</v>
      </c>
      <c r="U179" s="4">
        <f>SUMIFS(Transactions_History!$G$6:$G$1355, Transactions_History!$C$6:$C$1355, "Acquire", Transactions_History!$I$6:$I$1355, Portfolio_History!$F179, Transactions_History!$H$6:$H$1355, "&lt;="&amp;YEAR(Portfolio_History!U$1))-
SUMIFS(Transactions_History!$G$6:$G$1355, Transactions_History!$C$6:$C$1355, "Redeem", Transactions_History!$I$6:$I$1355, Portfolio_History!$F179, Transactions_History!$H$6:$H$1355, "&lt;="&amp;YEAR(Portfolio_History!U$1))</f>
        <v>0</v>
      </c>
      <c r="V179" s="4">
        <f>SUMIFS(Transactions_History!$G$6:$G$1355, Transactions_History!$C$6:$C$1355, "Acquire", Transactions_History!$I$6:$I$1355, Portfolio_History!$F179, Transactions_History!$H$6:$H$1355, "&lt;="&amp;YEAR(Portfolio_History!V$1))-
SUMIFS(Transactions_History!$G$6:$G$1355, Transactions_History!$C$6:$C$1355, "Redeem", Transactions_History!$I$6:$I$1355, Portfolio_History!$F179, Transactions_History!$H$6:$H$1355, "&lt;="&amp;YEAR(Portfolio_History!V$1))</f>
        <v>0</v>
      </c>
      <c r="W179" s="4">
        <f>SUMIFS(Transactions_History!$G$6:$G$1355, Transactions_History!$C$6:$C$1355, "Acquire", Transactions_History!$I$6:$I$1355, Portfolio_History!$F179, Transactions_History!$H$6:$H$1355, "&lt;="&amp;YEAR(Portfolio_History!W$1))-
SUMIFS(Transactions_History!$G$6:$G$1355, Transactions_History!$C$6:$C$1355, "Redeem", Transactions_History!$I$6:$I$1355, Portfolio_History!$F179, Transactions_History!$H$6:$H$1355, "&lt;="&amp;YEAR(Portfolio_History!W$1))</f>
        <v>0</v>
      </c>
      <c r="X179" s="4">
        <f>SUMIFS(Transactions_History!$G$6:$G$1355, Transactions_History!$C$6:$C$1355, "Acquire", Transactions_History!$I$6:$I$1355, Portfolio_History!$F179, Transactions_History!$H$6:$H$1355, "&lt;="&amp;YEAR(Portfolio_History!X$1))-
SUMIFS(Transactions_History!$G$6:$G$1355, Transactions_History!$C$6:$C$1355, "Redeem", Transactions_History!$I$6:$I$1355, Portfolio_History!$F179, Transactions_History!$H$6:$H$1355, "&lt;="&amp;YEAR(Portfolio_History!X$1))</f>
        <v>0</v>
      </c>
      <c r="Y179" s="4">
        <f>SUMIFS(Transactions_History!$G$6:$G$1355, Transactions_History!$C$6:$C$1355, "Acquire", Transactions_History!$I$6:$I$1355, Portfolio_History!$F179, Transactions_History!$H$6:$H$1355, "&lt;="&amp;YEAR(Portfolio_History!Y$1))-
SUMIFS(Transactions_History!$G$6:$G$1355, Transactions_History!$C$6:$C$1355, "Redeem", Transactions_History!$I$6:$I$1355, Portfolio_History!$F179, Transactions_History!$H$6:$H$1355, "&lt;="&amp;YEAR(Portfolio_History!Y$1))</f>
        <v>0</v>
      </c>
    </row>
    <row r="180" spans="1:25" x14ac:dyDescent="0.35">
      <c r="A180" s="172" t="s">
        <v>39</v>
      </c>
      <c r="B180" s="172">
        <v>2.875</v>
      </c>
      <c r="C180" s="172">
        <v>2030</v>
      </c>
      <c r="D180" s="173">
        <v>43252</v>
      </c>
      <c r="E180" s="63">
        <v>2018</v>
      </c>
      <c r="F180" s="170" t="str">
        <f t="shared" si="3"/>
        <v>SI bonds_2.875_2030</v>
      </c>
      <c r="G180" s="4">
        <f>SUMIFS(Transactions_History!$G$6:$G$1355, Transactions_History!$C$6:$C$1355, "Acquire", Transactions_History!$I$6:$I$1355, Portfolio_History!$F180, Transactions_History!$H$6:$H$1355, "&lt;="&amp;YEAR(Portfolio_History!G$1))-
SUMIFS(Transactions_History!$G$6:$G$1355, Transactions_History!$C$6:$C$1355, "Redeem", Transactions_History!$I$6:$I$1355, Portfolio_History!$F180, Transactions_History!$H$6:$H$1355, "&lt;="&amp;YEAR(Portfolio_History!G$1))</f>
        <v>3624118</v>
      </c>
      <c r="H180" s="4">
        <f>SUMIFS(Transactions_History!$G$6:$G$1355, Transactions_History!$C$6:$C$1355, "Acquire", Transactions_History!$I$6:$I$1355, Portfolio_History!$F180, Transactions_History!$H$6:$H$1355, "&lt;="&amp;YEAR(Portfolio_History!H$1))-
SUMIFS(Transactions_History!$G$6:$G$1355, Transactions_History!$C$6:$C$1355, "Redeem", Transactions_History!$I$6:$I$1355, Portfolio_History!$F180, Transactions_History!$H$6:$H$1355, "&lt;="&amp;YEAR(Portfolio_History!H$1))</f>
        <v>3624118</v>
      </c>
      <c r="I180" s="4">
        <f>SUMIFS(Transactions_History!$G$6:$G$1355, Transactions_History!$C$6:$C$1355, "Acquire", Transactions_History!$I$6:$I$1355, Portfolio_History!$F180, Transactions_History!$H$6:$H$1355, "&lt;="&amp;YEAR(Portfolio_History!I$1))-
SUMIFS(Transactions_History!$G$6:$G$1355, Transactions_History!$C$6:$C$1355, "Redeem", Transactions_History!$I$6:$I$1355, Portfolio_History!$F180, Transactions_History!$H$6:$H$1355, "&lt;="&amp;YEAR(Portfolio_History!I$1))</f>
        <v>3624118</v>
      </c>
      <c r="J180" s="4">
        <f>SUMIFS(Transactions_History!$G$6:$G$1355, Transactions_History!$C$6:$C$1355, "Acquire", Transactions_History!$I$6:$I$1355, Portfolio_History!$F180, Transactions_History!$H$6:$H$1355, "&lt;="&amp;YEAR(Portfolio_History!J$1))-
SUMIFS(Transactions_History!$G$6:$G$1355, Transactions_History!$C$6:$C$1355, "Redeem", Transactions_History!$I$6:$I$1355, Portfolio_History!$F180, Transactions_History!$H$6:$H$1355, "&lt;="&amp;YEAR(Portfolio_History!J$1))</f>
        <v>3624118</v>
      </c>
      <c r="K180" s="4">
        <f>SUMIFS(Transactions_History!$G$6:$G$1355, Transactions_History!$C$6:$C$1355, "Acquire", Transactions_History!$I$6:$I$1355, Portfolio_History!$F180, Transactions_History!$H$6:$H$1355, "&lt;="&amp;YEAR(Portfolio_History!K$1))-
SUMIFS(Transactions_History!$G$6:$G$1355, Transactions_History!$C$6:$C$1355, "Redeem", Transactions_History!$I$6:$I$1355, Portfolio_History!$F180, Transactions_History!$H$6:$H$1355, "&lt;="&amp;YEAR(Portfolio_History!K$1))</f>
        <v>3624118</v>
      </c>
      <c r="L180" s="4">
        <f>SUMIFS(Transactions_History!$G$6:$G$1355, Transactions_History!$C$6:$C$1355, "Acquire", Transactions_History!$I$6:$I$1355, Portfolio_History!$F180, Transactions_History!$H$6:$H$1355, "&lt;="&amp;YEAR(Portfolio_History!L$1))-
SUMIFS(Transactions_History!$G$6:$G$1355, Transactions_History!$C$6:$C$1355, "Redeem", Transactions_History!$I$6:$I$1355, Portfolio_History!$F180, Transactions_History!$H$6:$H$1355, "&lt;="&amp;YEAR(Portfolio_History!L$1))</f>
        <v>0</v>
      </c>
      <c r="M180" s="4">
        <f>SUMIFS(Transactions_History!$G$6:$G$1355, Transactions_History!$C$6:$C$1355, "Acquire", Transactions_History!$I$6:$I$1355, Portfolio_History!$F180, Transactions_History!$H$6:$H$1355, "&lt;="&amp;YEAR(Portfolio_History!M$1))-
SUMIFS(Transactions_History!$G$6:$G$1355, Transactions_History!$C$6:$C$1355, "Redeem", Transactions_History!$I$6:$I$1355, Portfolio_History!$F180, Transactions_History!$H$6:$H$1355, "&lt;="&amp;YEAR(Portfolio_History!M$1))</f>
        <v>0</v>
      </c>
      <c r="N180" s="4">
        <f>SUMIFS(Transactions_History!$G$6:$G$1355, Transactions_History!$C$6:$C$1355, "Acquire", Transactions_History!$I$6:$I$1355, Portfolio_History!$F180, Transactions_History!$H$6:$H$1355, "&lt;="&amp;YEAR(Portfolio_History!N$1))-
SUMIFS(Transactions_History!$G$6:$G$1355, Transactions_History!$C$6:$C$1355, "Redeem", Transactions_History!$I$6:$I$1355, Portfolio_History!$F180, Transactions_History!$H$6:$H$1355, "&lt;="&amp;YEAR(Portfolio_History!N$1))</f>
        <v>0</v>
      </c>
      <c r="O180" s="4">
        <f>SUMIFS(Transactions_History!$G$6:$G$1355, Transactions_History!$C$6:$C$1355, "Acquire", Transactions_History!$I$6:$I$1355, Portfolio_History!$F180, Transactions_History!$H$6:$H$1355, "&lt;="&amp;YEAR(Portfolio_History!O$1))-
SUMIFS(Transactions_History!$G$6:$G$1355, Transactions_History!$C$6:$C$1355, "Redeem", Transactions_History!$I$6:$I$1355, Portfolio_History!$F180, Transactions_History!$H$6:$H$1355, "&lt;="&amp;YEAR(Portfolio_History!O$1))</f>
        <v>0</v>
      </c>
      <c r="P180" s="4">
        <f>SUMIFS(Transactions_History!$G$6:$G$1355, Transactions_History!$C$6:$C$1355, "Acquire", Transactions_History!$I$6:$I$1355, Portfolio_History!$F180, Transactions_History!$H$6:$H$1355, "&lt;="&amp;YEAR(Portfolio_History!P$1))-
SUMIFS(Transactions_History!$G$6:$G$1355, Transactions_History!$C$6:$C$1355, "Redeem", Transactions_History!$I$6:$I$1355, Portfolio_History!$F180, Transactions_History!$H$6:$H$1355, "&lt;="&amp;YEAR(Portfolio_History!P$1))</f>
        <v>0</v>
      </c>
      <c r="Q180" s="4">
        <f>SUMIFS(Transactions_History!$G$6:$G$1355, Transactions_History!$C$6:$C$1355, "Acquire", Transactions_History!$I$6:$I$1355, Portfolio_History!$F180, Transactions_History!$H$6:$H$1355, "&lt;="&amp;YEAR(Portfolio_History!Q$1))-
SUMIFS(Transactions_History!$G$6:$G$1355, Transactions_History!$C$6:$C$1355, "Redeem", Transactions_History!$I$6:$I$1355, Portfolio_History!$F180, Transactions_History!$H$6:$H$1355, "&lt;="&amp;YEAR(Portfolio_History!Q$1))</f>
        <v>0</v>
      </c>
      <c r="R180" s="4">
        <f>SUMIFS(Transactions_History!$G$6:$G$1355, Transactions_History!$C$6:$C$1355, "Acquire", Transactions_History!$I$6:$I$1355, Portfolio_History!$F180, Transactions_History!$H$6:$H$1355, "&lt;="&amp;YEAR(Portfolio_History!R$1))-
SUMIFS(Transactions_History!$G$6:$G$1355, Transactions_History!$C$6:$C$1355, "Redeem", Transactions_History!$I$6:$I$1355, Portfolio_History!$F180, Transactions_History!$H$6:$H$1355, "&lt;="&amp;YEAR(Portfolio_History!R$1))</f>
        <v>0</v>
      </c>
      <c r="S180" s="4">
        <f>SUMIFS(Transactions_History!$G$6:$G$1355, Transactions_History!$C$6:$C$1355, "Acquire", Transactions_History!$I$6:$I$1355, Portfolio_History!$F180, Transactions_History!$H$6:$H$1355, "&lt;="&amp;YEAR(Portfolio_History!S$1))-
SUMIFS(Transactions_History!$G$6:$G$1355, Transactions_History!$C$6:$C$1355, "Redeem", Transactions_History!$I$6:$I$1355, Portfolio_History!$F180, Transactions_History!$H$6:$H$1355, "&lt;="&amp;YEAR(Portfolio_History!S$1))</f>
        <v>0</v>
      </c>
      <c r="T180" s="4">
        <f>SUMIFS(Transactions_History!$G$6:$G$1355, Transactions_History!$C$6:$C$1355, "Acquire", Transactions_History!$I$6:$I$1355, Portfolio_History!$F180, Transactions_History!$H$6:$H$1355, "&lt;="&amp;YEAR(Portfolio_History!T$1))-
SUMIFS(Transactions_History!$G$6:$G$1355, Transactions_History!$C$6:$C$1355, "Redeem", Transactions_History!$I$6:$I$1355, Portfolio_History!$F180, Transactions_History!$H$6:$H$1355, "&lt;="&amp;YEAR(Portfolio_History!T$1))</f>
        <v>0</v>
      </c>
      <c r="U180" s="4">
        <f>SUMIFS(Transactions_History!$G$6:$G$1355, Transactions_History!$C$6:$C$1355, "Acquire", Transactions_History!$I$6:$I$1355, Portfolio_History!$F180, Transactions_History!$H$6:$H$1355, "&lt;="&amp;YEAR(Portfolio_History!U$1))-
SUMIFS(Transactions_History!$G$6:$G$1355, Transactions_History!$C$6:$C$1355, "Redeem", Transactions_History!$I$6:$I$1355, Portfolio_History!$F180, Transactions_History!$H$6:$H$1355, "&lt;="&amp;YEAR(Portfolio_History!U$1))</f>
        <v>0</v>
      </c>
      <c r="V180" s="4">
        <f>SUMIFS(Transactions_History!$G$6:$G$1355, Transactions_History!$C$6:$C$1355, "Acquire", Transactions_History!$I$6:$I$1355, Portfolio_History!$F180, Transactions_History!$H$6:$H$1355, "&lt;="&amp;YEAR(Portfolio_History!V$1))-
SUMIFS(Transactions_History!$G$6:$G$1355, Transactions_History!$C$6:$C$1355, "Redeem", Transactions_History!$I$6:$I$1355, Portfolio_History!$F180, Transactions_History!$H$6:$H$1355, "&lt;="&amp;YEAR(Portfolio_History!V$1))</f>
        <v>0</v>
      </c>
      <c r="W180" s="4">
        <f>SUMIFS(Transactions_History!$G$6:$G$1355, Transactions_History!$C$6:$C$1355, "Acquire", Transactions_History!$I$6:$I$1355, Portfolio_History!$F180, Transactions_History!$H$6:$H$1355, "&lt;="&amp;YEAR(Portfolio_History!W$1))-
SUMIFS(Transactions_History!$G$6:$G$1355, Transactions_History!$C$6:$C$1355, "Redeem", Transactions_History!$I$6:$I$1355, Portfolio_History!$F180, Transactions_History!$H$6:$H$1355, "&lt;="&amp;YEAR(Portfolio_History!W$1))</f>
        <v>0</v>
      </c>
      <c r="X180" s="4">
        <f>SUMIFS(Transactions_History!$G$6:$G$1355, Transactions_History!$C$6:$C$1355, "Acquire", Transactions_History!$I$6:$I$1355, Portfolio_History!$F180, Transactions_History!$H$6:$H$1355, "&lt;="&amp;YEAR(Portfolio_History!X$1))-
SUMIFS(Transactions_History!$G$6:$G$1355, Transactions_History!$C$6:$C$1355, "Redeem", Transactions_History!$I$6:$I$1355, Portfolio_History!$F180, Transactions_History!$H$6:$H$1355, "&lt;="&amp;YEAR(Portfolio_History!X$1))</f>
        <v>0</v>
      </c>
      <c r="Y180" s="4">
        <f>SUMIFS(Transactions_History!$G$6:$G$1355, Transactions_History!$C$6:$C$1355, "Acquire", Transactions_History!$I$6:$I$1355, Portfolio_History!$F180, Transactions_History!$H$6:$H$1355, "&lt;="&amp;YEAR(Portfolio_History!Y$1))-
SUMIFS(Transactions_History!$G$6:$G$1355, Transactions_History!$C$6:$C$1355, "Redeem", Transactions_History!$I$6:$I$1355, Portfolio_History!$F180, Transactions_History!$H$6:$H$1355, "&lt;="&amp;YEAR(Portfolio_History!Y$1))</f>
        <v>0</v>
      </c>
    </row>
    <row r="181" spans="1:25" x14ac:dyDescent="0.35">
      <c r="A181" s="172" t="s">
        <v>39</v>
      </c>
      <c r="B181" s="172">
        <v>2.875</v>
      </c>
      <c r="C181" s="172">
        <v>2031</v>
      </c>
      <c r="D181" s="173">
        <v>43252</v>
      </c>
      <c r="E181" s="63">
        <v>2018</v>
      </c>
      <c r="F181" s="170" t="str">
        <f t="shared" si="3"/>
        <v>SI bonds_2.875_2031</v>
      </c>
      <c r="G181" s="4">
        <f>SUMIFS(Transactions_History!$G$6:$G$1355, Transactions_History!$C$6:$C$1355, "Acquire", Transactions_History!$I$6:$I$1355, Portfolio_History!$F181, Transactions_History!$H$6:$H$1355, "&lt;="&amp;YEAR(Portfolio_History!G$1))-
SUMIFS(Transactions_History!$G$6:$G$1355, Transactions_History!$C$6:$C$1355, "Redeem", Transactions_History!$I$6:$I$1355, Portfolio_History!$F181, Transactions_History!$H$6:$H$1355, "&lt;="&amp;YEAR(Portfolio_History!G$1))</f>
        <v>3624118</v>
      </c>
      <c r="H181" s="4">
        <f>SUMIFS(Transactions_History!$G$6:$G$1355, Transactions_History!$C$6:$C$1355, "Acquire", Transactions_History!$I$6:$I$1355, Portfolio_History!$F181, Transactions_History!$H$6:$H$1355, "&lt;="&amp;YEAR(Portfolio_History!H$1))-
SUMIFS(Transactions_History!$G$6:$G$1355, Transactions_History!$C$6:$C$1355, "Redeem", Transactions_History!$I$6:$I$1355, Portfolio_History!$F181, Transactions_History!$H$6:$H$1355, "&lt;="&amp;YEAR(Portfolio_History!H$1))</f>
        <v>3624118</v>
      </c>
      <c r="I181" s="4">
        <f>SUMIFS(Transactions_History!$G$6:$G$1355, Transactions_History!$C$6:$C$1355, "Acquire", Transactions_History!$I$6:$I$1355, Portfolio_History!$F181, Transactions_History!$H$6:$H$1355, "&lt;="&amp;YEAR(Portfolio_History!I$1))-
SUMIFS(Transactions_History!$G$6:$G$1355, Transactions_History!$C$6:$C$1355, "Redeem", Transactions_History!$I$6:$I$1355, Portfolio_History!$F181, Transactions_History!$H$6:$H$1355, "&lt;="&amp;YEAR(Portfolio_History!I$1))</f>
        <v>3624118</v>
      </c>
      <c r="J181" s="4">
        <f>SUMIFS(Transactions_History!$G$6:$G$1355, Transactions_History!$C$6:$C$1355, "Acquire", Transactions_History!$I$6:$I$1355, Portfolio_History!$F181, Transactions_History!$H$6:$H$1355, "&lt;="&amp;YEAR(Portfolio_History!J$1))-
SUMIFS(Transactions_History!$G$6:$G$1355, Transactions_History!$C$6:$C$1355, "Redeem", Transactions_History!$I$6:$I$1355, Portfolio_History!$F181, Transactions_History!$H$6:$H$1355, "&lt;="&amp;YEAR(Portfolio_History!J$1))</f>
        <v>3624118</v>
      </c>
      <c r="K181" s="4">
        <f>SUMIFS(Transactions_History!$G$6:$G$1355, Transactions_History!$C$6:$C$1355, "Acquire", Transactions_History!$I$6:$I$1355, Portfolio_History!$F181, Transactions_History!$H$6:$H$1355, "&lt;="&amp;YEAR(Portfolio_History!K$1))-
SUMIFS(Transactions_History!$G$6:$G$1355, Transactions_History!$C$6:$C$1355, "Redeem", Transactions_History!$I$6:$I$1355, Portfolio_History!$F181, Transactions_History!$H$6:$H$1355, "&lt;="&amp;YEAR(Portfolio_History!K$1))</f>
        <v>3624118</v>
      </c>
      <c r="L181" s="4">
        <f>SUMIFS(Transactions_History!$G$6:$G$1355, Transactions_History!$C$6:$C$1355, "Acquire", Transactions_History!$I$6:$I$1355, Portfolio_History!$F181, Transactions_History!$H$6:$H$1355, "&lt;="&amp;YEAR(Portfolio_History!L$1))-
SUMIFS(Transactions_History!$G$6:$G$1355, Transactions_History!$C$6:$C$1355, "Redeem", Transactions_History!$I$6:$I$1355, Portfolio_History!$F181, Transactions_History!$H$6:$H$1355, "&lt;="&amp;YEAR(Portfolio_History!L$1))</f>
        <v>0</v>
      </c>
      <c r="M181" s="4">
        <f>SUMIFS(Transactions_History!$G$6:$G$1355, Transactions_History!$C$6:$C$1355, "Acquire", Transactions_History!$I$6:$I$1355, Portfolio_History!$F181, Transactions_History!$H$6:$H$1355, "&lt;="&amp;YEAR(Portfolio_History!M$1))-
SUMIFS(Transactions_History!$G$6:$G$1355, Transactions_History!$C$6:$C$1355, "Redeem", Transactions_History!$I$6:$I$1355, Portfolio_History!$F181, Transactions_History!$H$6:$H$1355, "&lt;="&amp;YEAR(Portfolio_History!M$1))</f>
        <v>0</v>
      </c>
      <c r="N181" s="4">
        <f>SUMIFS(Transactions_History!$G$6:$G$1355, Transactions_History!$C$6:$C$1355, "Acquire", Transactions_History!$I$6:$I$1355, Portfolio_History!$F181, Transactions_History!$H$6:$H$1355, "&lt;="&amp;YEAR(Portfolio_History!N$1))-
SUMIFS(Transactions_History!$G$6:$G$1355, Transactions_History!$C$6:$C$1355, "Redeem", Transactions_History!$I$6:$I$1355, Portfolio_History!$F181, Transactions_History!$H$6:$H$1355, "&lt;="&amp;YEAR(Portfolio_History!N$1))</f>
        <v>0</v>
      </c>
      <c r="O181" s="4">
        <f>SUMIFS(Transactions_History!$G$6:$G$1355, Transactions_History!$C$6:$C$1355, "Acquire", Transactions_History!$I$6:$I$1355, Portfolio_History!$F181, Transactions_History!$H$6:$H$1355, "&lt;="&amp;YEAR(Portfolio_History!O$1))-
SUMIFS(Transactions_History!$G$6:$G$1355, Transactions_History!$C$6:$C$1355, "Redeem", Transactions_History!$I$6:$I$1355, Portfolio_History!$F181, Transactions_History!$H$6:$H$1355, "&lt;="&amp;YEAR(Portfolio_History!O$1))</f>
        <v>0</v>
      </c>
      <c r="P181" s="4">
        <f>SUMIFS(Transactions_History!$G$6:$G$1355, Transactions_History!$C$6:$C$1355, "Acquire", Transactions_History!$I$6:$I$1355, Portfolio_History!$F181, Transactions_History!$H$6:$H$1355, "&lt;="&amp;YEAR(Portfolio_History!P$1))-
SUMIFS(Transactions_History!$G$6:$G$1355, Transactions_History!$C$6:$C$1355, "Redeem", Transactions_History!$I$6:$I$1355, Portfolio_History!$F181, Transactions_History!$H$6:$H$1355, "&lt;="&amp;YEAR(Portfolio_History!P$1))</f>
        <v>0</v>
      </c>
      <c r="Q181" s="4">
        <f>SUMIFS(Transactions_History!$G$6:$G$1355, Transactions_History!$C$6:$C$1355, "Acquire", Transactions_History!$I$6:$I$1355, Portfolio_History!$F181, Transactions_History!$H$6:$H$1355, "&lt;="&amp;YEAR(Portfolio_History!Q$1))-
SUMIFS(Transactions_History!$G$6:$G$1355, Transactions_History!$C$6:$C$1355, "Redeem", Transactions_History!$I$6:$I$1355, Portfolio_History!$F181, Transactions_History!$H$6:$H$1355, "&lt;="&amp;YEAR(Portfolio_History!Q$1))</f>
        <v>0</v>
      </c>
      <c r="R181" s="4">
        <f>SUMIFS(Transactions_History!$G$6:$G$1355, Transactions_History!$C$6:$C$1355, "Acquire", Transactions_History!$I$6:$I$1355, Portfolio_History!$F181, Transactions_History!$H$6:$H$1355, "&lt;="&amp;YEAR(Portfolio_History!R$1))-
SUMIFS(Transactions_History!$G$6:$G$1355, Transactions_History!$C$6:$C$1355, "Redeem", Transactions_History!$I$6:$I$1355, Portfolio_History!$F181, Transactions_History!$H$6:$H$1355, "&lt;="&amp;YEAR(Portfolio_History!R$1))</f>
        <v>0</v>
      </c>
      <c r="S181" s="4">
        <f>SUMIFS(Transactions_History!$G$6:$G$1355, Transactions_History!$C$6:$C$1355, "Acquire", Transactions_History!$I$6:$I$1355, Portfolio_History!$F181, Transactions_History!$H$6:$H$1355, "&lt;="&amp;YEAR(Portfolio_History!S$1))-
SUMIFS(Transactions_History!$G$6:$G$1355, Transactions_History!$C$6:$C$1355, "Redeem", Transactions_History!$I$6:$I$1355, Portfolio_History!$F181, Transactions_History!$H$6:$H$1355, "&lt;="&amp;YEAR(Portfolio_History!S$1))</f>
        <v>0</v>
      </c>
      <c r="T181" s="4">
        <f>SUMIFS(Transactions_History!$G$6:$G$1355, Transactions_History!$C$6:$C$1355, "Acquire", Transactions_History!$I$6:$I$1355, Portfolio_History!$F181, Transactions_History!$H$6:$H$1355, "&lt;="&amp;YEAR(Portfolio_History!T$1))-
SUMIFS(Transactions_History!$G$6:$G$1355, Transactions_History!$C$6:$C$1355, "Redeem", Transactions_History!$I$6:$I$1355, Portfolio_History!$F181, Transactions_History!$H$6:$H$1355, "&lt;="&amp;YEAR(Portfolio_History!T$1))</f>
        <v>0</v>
      </c>
      <c r="U181" s="4">
        <f>SUMIFS(Transactions_History!$G$6:$G$1355, Transactions_History!$C$6:$C$1355, "Acquire", Transactions_History!$I$6:$I$1355, Portfolio_History!$F181, Transactions_History!$H$6:$H$1355, "&lt;="&amp;YEAR(Portfolio_History!U$1))-
SUMIFS(Transactions_History!$G$6:$G$1355, Transactions_History!$C$6:$C$1355, "Redeem", Transactions_History!$I$6:$I$1355, Portfolio_History!$F181, Transactions_History!$H$6:$H$1355, "&lt;="&amp;YEAR(Portfolio_History!U$1))</f>
        <v>0</v>
      </c>
      <c r="V181" s="4">
        <f>SUMIFS(Transactions_History!$G$6:$G$1355, Transactions_History!$C$6:$C$1355, "Acquire", Transactions_History!$I$6:$I$1355, Portfolio_History!$F181, Transactions_History!$H$6:$H$1355, "&lt;="&amp;YEAR(Portfolio_History!V$1))-
SUMIFS(Transactions_History!$G$6:$G$1355, Transactions_History!$C$6:$C$1355, "Redeem", Transactions_History!$I$6:$I$1355, Portfolio_History!$F181, Transactions_History!$H$6:$H$1355, "&lt;="&amp;YEAR(Portfolio_History!V$1))</f>
        <v>0</v>
      </c>
      <c r="W181" s="4">
        <f>SUMIFS(Transactions_History!$G$6:$G$1355, Transactions_History!$C$6:$C$1355, "Acquire", Transactions_History!$I$6:$I$1355, Portfolio_History!$F181, Transactions_History!$H$6:$H$1355, "&lt;="&amp;YEAR(Portfolio_History!W$1))-
SUMIFS(Transactions_History!$G$6:$G$1355, Transactions_History!$C$6:$C$1355, "Redeem", Transactions_History!$I$6:$I$1355, Portfolio_History!$F181, Transactions_History!$H$6:$H$1355, "&lt;="&amp;YEAR(Portfolio_History!W$1))</f>
        <v>0</v>
      </c>
      <c r="X181" s="4">
        <f>SUMIFS(Transactions_History!$G$6:$G$1355, Transactions_History!$C$6:$C$1355, "Acquire", Transactions_History!$I$6:$I$1355, Portfolio_History!$F181, Transactions_History!$H$6:$H$1355, "&lt;="&amp;YEAR(Portfolio_History!X$1))-
SUMIFS(Transactions_History!$G$6:$G$1355, Transactions_History!$C$6:$C$1355, "Redeem", Transactions_History!$I$6:$I$1355, Portfolio_History!$F181, Transactions_History!$H$6:$H$1355, "&lt;="&amp;YEAR(Portfolio_History!X$1))</f>
        <v>0</v>
      </c>
      <c r="Y181" s="4">
        <f>SUMIFS(Transactions_History!$G$6:$G$1355, Transactions_History!$C$6:$C$1355, "Acquire", Transactions_History!$I$6:$I$1355, Portfolio_History!$F181, Transactions_History!$H$6:$H$1355, "&lt;="&amp;YEAR(Portfolio_History!Y$1))-
SUMIFS(Transactions_History!$G$6:$G$1355, Transactions_History!$C$6:$C$1355, "Redeem", Transactions_History!$I$6:$I$1355, Portfolio_History!$F181, Transactions_History!$H$6:$H$1355, "&lt;="&amp;YEAR(Portfolio_History!Y$1))</f>
        <v>0</v>
      </c>
    </row>
    <row r="182" spans="1:25" x14ac:dyDescent="0.35">
      <c r="A182" s="172" t="s">
        <v>39</v>
      </c>
      <c r="B182" s="172">
        <v>2.875</v>
      </c>
      <c r="C182" s="172">
        <v>2032</v>
      </c>
      <c r="D182" s="173">
        <v>43252</v>
      </c>
      <c r="E182" s="63">
        <v>2018</v>
      </c>
      <c r="F182" s="170" t="str">
        <f t="shared" si="3"/>
        <v>SI bonds_2.875_2032</v>
      </c>
      <c r="G182" s="4">
        <f>SUMIFS(Transactions_History!$G$6:$G$1355, Transactions_History!$C$6:$C$1355, "Acquire", Transactions_History!$I$6:$I$1355, Portfolio_History!$F182, Transactions_History!$H$6:$H$1355, "&lt;="&amp;YEAR(Portfolio_History!G$1))-
SUMIFS(Transactions_History!$G$6:$G$1355, Transactions_History!$C$6:$C$1355, "Redeem", Transactions_History!$I$6:$I$1355, Portfolio_History!$F182, Transactions_History!$H$6:$H$1355, "&lt;="&amp;YEAR(Portfolio_History!G$1))</f>
        <v>3624119</v>
      </c>
      <c r="H182" s="4">
        <f>SUMIFS(Transactions_History!$G$6:$G$1355, Transactions_History!$C$6:$C$1355, "Acquire", Transactions_History!$I$6:$I$1355, Portfolio_History!$F182, Transactions_History!$H$6:$H$1355, "&lt;="&amp;YEAR(Portfolio_History!H$1))-
SUMIFS(Transactions_History!$G$6:$G$1355, Transactions_History!$C$6:$C$1355, "Redeem", Transactions_History!$I$6:$I$1355, Portfolio_History!$F182, Transactions_History!$H$6:$H$1355, "&lt;="&amp;YEAR(Portfolio_History!H$1))</f>
        <v>3624119</v>
      </c>
      <c r="I182" s="4">
        <f>SUMIFS(Transactions_History!$G$6:$G$1355, Transactions_History!$C$6:$C$1355, "Acquire", Transactions_History!$I$6:$I$1355, Portfolio_History!$F182, Transactions_History!$H$6:$H$1355, "&lt;="&amp;YEAR(Portfolio_History!I$1))-
SUMIFS(Transactions_History!$G$6:$G$1355, Transactions_History!$C$6:$C$1355, "Redeem", Transactions_History!$I$6:$I$1355, Portfolio_History!$F182, Transactions_History!$H$6:$H$1355, "&lt;="&amp;YEAR(Portfolio_History!I$1))</f>
        <v>3624119</v>
      </c>
      <c r="J182" s="4">
        <f>SUMIFS(Transactions_History!$G$6:$G$1355, Transactions_History!$C$6:$C$1355, "Acquire", Transactions_History!$I$6:$I$1355, Portfolio_History!$F182, Transactions_History!$H$6:$H$1355, "&lt;="&amp;YEAR(Portfolio_History!J$1))-
SUMIFS(Transactions_History!$G$6:$G$1355, Transactions_History!$C$6:$C$1355, "Redeem", Transactions_History!$I$6:$I$1355, Portfolio_History!$F182, Transactions_History!$H$6:$H$1355, "&lt;="&amp;YEAR(Portfolio_History!J$1))</f>
        <v>3624119</v>
      </c>
      <c r="K182" s="4">
        <f>SUMIFS(Transactions_History!$G$6:$G$1355, Transactions_History!$C$6:$C$1355, "Acquire", Transactions_History!$I$6:$I$1355, Portfolio_History!$F182, Transactions_History!$H$6:$H$1355, "&lt;="&amp;YEAR(Portfolio_History!K$1))-
SUMIFS(Transactions_History!$G$6:$G$1355, Transactions_History!$C$6:$C$1355, "Redeem", Transactions_History!$I$6:$I$1355, Portfolio_History!$F182, Transactions_History!$H$6:$H$1355, "&lt;="&amp;YEAR(Portfolio_History!K$1))</f>
        <v>3624119</v>
      </c>
      <c r="L182" s="4">
        <f>SUMIFS(Transactions_History!$G$6:$G$1355, Transactions_History!$C$6:$C$1355, "Acquire", Transactions_History!$I$6:$I$1355, Portfolio_History!$F182, Transactions_History!$H$6:$H$1355, "&lt;="&amp;YEAR(Portfolio_History!L$1))-
SUMIFS(Transactions_History!$G$6:$G$1355, Transactions_History!$C$6:$C$1355, "Redeem", Transactions_History!$I$6:$I$1355, Portfolio_History!$F182, Transactions_History!$H$6:$H$1355, "&lt;="&amp;YEAR(Portfolio_History!L$1))</f>
        <v>0</v>
      </c>
      <c r="M182" s="4">
        <f>SUMIFS(Transactions_History!$G$6:$G$1355, Transactions_History!$C$6:$C$1355, "Acquire", Transactions_History!$I$6:$I$1355, Portfolio_History!$F182, Transactions_History!$H$6:$H$1355, "&lt;="&amp;YEAR(Portfolio_History!M$1))-
SUMIFS(Transactions_History!$G$6:$G$1355, Transactions_History!$C$6:$C$1355, "Redeem", Transactions_History!$I$6:$I$1355, Portfolio_History!$F182, Transactions_History!$H$6:$H$1355, "&lt;="&amp;YEAR(Portfolio_History!M$1))</f>
        <v>0</v>
      </c>
      <c r="N182" s="4">
        <f>SUMIFS(Transactions_History!$G$6:$G$1355, Transactions_History!$C$6:$C$1355, "Acquire", Transactions_History!$I$6:$I$1355, Portfolio_History!$F182, Transactions_History!$H$6:$H$1355, "&lt;="&amp;YEAR(Portfolio_History!N$1))-
SUMIFS(Transactions_History!$G$6:$G$1355, Transactions_History!$C$6:$C$1355, "Redeem", Transactions_History!$I$6:$I$1355, Portfolio_History!$F182, Transactions_History!$H$6:$H$1355, "&lt;="&amp;YEAR(Portfolio_History!N$1))</f>
        <v>0</v>
      </c>
      <c r="O182" s="4">
        <f>SUMIFS(Transactions_History!$G$6:$G$1355, Transactions_History!$C$6:$C$1355, "Acquire", Transactions_History!$I$6:$I$1355, Portfolio_History!$F182, Transactions_History!$H$6:$H$1355, "&lt;="&amp;YEAR(Portfolio_History!O$1))-
SUMIFS(Transactions_History!$G$6:$G$1355, Transactions_History!$C$6:$C$1355, "Redeem", Transactions_History!$I$6:$I$1355, Portfolio_History!$F182, Transactions_History!$H$6:$H$1355, "&lt;="&amp;YEAR(Portfolio_History!O$1))</f>
        <v>0</v>
      </c>
      <c r="P182" s="4">
        <f>SUMIFS(Transactions_History!$G$6:$G$1355, Transactions_History!$C$6:$C$1355, "Acquire", Transactions_History!$I$6:$I$1355, Portfolio_History!$F182, Transactions_History!$H$6:$H$1355, "&lt;="&amp;YEAR(Portfolio_History!P$1))-
SUMIFS(Transactions_History!$G$6:$G$1355, Transactions_History!$C$6:$C$1355, "Redeem", Transactions_History!$I$6:$I$1355, Portfolio_History!$F182, Transactions_History!$H$6:$H$1355, "&lt;="&amp;YEAR(Portfolio_History!P$1))</f>
        <v>0</v>
      </c>
      <c r="Q182" s="4">
        <f>SUMIFS(Transactions_History!$G$6:$G$1355, Transactions_History!$C$6:$C$1355, "Acquire", Transactions_History!$I$6:$I$1355, Portfolio_History!$F182, Transactions_History!$H$6:$H$1355, "&lt;="&amp;YEAR(Portfolio_History!Q$1))-
SUMIFS(Transactions_History!$G$6:$G$1355, Transactions_History!$C$6:$C$1355, "Redeem", Transactions_History!$I$6:$I$1355, Portfolio_History!$F182, Transactions_History!$H$6:$H$1355, "&lt;="&amp;YEAR(Portfolio_History!Q$1))</f>
        <v>0</v>
      </c>
      <c r="R182" s="4">
        <f>SUMIFS(Transactions_History!$G$6:$G$1355, Transactions_History!$C$6:$C$1355, "Acquire", Transactions_History!$I$6:$I$1355, Portfolio_History!$F182, Transactions_History!$H$6:$H$1355, "&lt;="&amp;YEAR(Portfolio_History!R$1))-
SUMIFS(Transactions_History!$G$6:$G$1355, Transactions_History!$C$6:$C$1355, "Redeem", Transactions_History!$I$6:$I$1355, Portfolio_History!$F182, Transactions_History!$H$6:$H$1355, "&lt;="&amp;YEAR(Portfolio_History!R$1))</f>
        <v>0</v>
      </c>
      <c r="S182" s="4">
        <f>SUMIFS(Transactions_History!$G$6:$G$1355, Transactions_History!$C$6:$C$1355, "Acquire", Transactions_History!$I$6:$I$1355, Portfolio_History!$F182, Transactions_History!$H$6:$H$1355, "&lt;="&amp;YEAR(Portfolio_History!S$1))-
SUMIFS(Transactions_History!$G$6:$G$1355, Transactions_History!$C$6:$C$1355, "Redeem", Transactions_History!$I$6:$I$1355, Portfolio_History!$F182, Transactions_History!$H$6:$H$1355, "&lt;="&amp;YEAR(Portfolio_History!S$1))</f>
        <v>0</v>
      </c>
      <c r="T182" s="4">
        <f>SUMIFS(Transactions_History!$G$6:$G$1355, Transactions_History!$C$6:$C$1355, "Acquire", Transactions_History!$I$6:$I$1355, Portfolio_History!$F182, Transactions_History!$H$6:$H$1355, "&lt;="&amp;YEAR(Portfolio_History!T$1))-
SUMIFS(Transactions_History!$G$6:$G$1355, Transactions_History!$C$6:$C$1355, "Redeem", Transactions_History!$I$6:$I$1355, Portfolio_History!$F182, Transactions_History!$H$6:$H$1355, "&lt;="&amp;YEAR(Portfolio_History!T$1))</f>
        <v>0</v>
      </c>
      <c r="U182" s="4">
        <f>SUMIFS(Transactions_History!$G$6:$G$1355, Transactions_History!$C$6:$C$1355, "Acquire", Transactions_History!$I$6:$I$1355, Portfolio_History!$F182, Transactions_History!$H$6:$H$1355, "&lt;="&amp;YEAR(Portfolio_History!U$1))-
SUMIFS(Transactions_History!$G$6:$G$1355, Transactions_History!$C$6:$C$1355, "Redeem", Transactions_History!$I$6:$I$1355, Portfolio_History!$F182, Transactions_History!$H$6:$H$1355, "&lt;="&amp;YEAR(Portfolio_History!U$1))</f>
        <v>0</v>
      </c>
      <c r="V182" s="4">
        <f>SUMIFS(Transactions_History!$G$6:$G$1355, Transactions_History!$C$6:$C$1355, "Acquire", Transactions_History!$I$6:$I$1355, Portfolio_History!$F182, Transactions_History!$H$6:$H$1355, "&lt;="&amp;YEAR(Portfolio_History!V$1))-
SUMIFS(Transactions_History!$G$6:$G$1355, Transactions_History!$C$6:$C$1355, "Redeem", Transactions_History!$I$6:$I$1355, Portfolio_History!$F182, Transactions_History!$H$6:$H$1355, "&lt;="&amp;YEAR(Portfolio_History!V$1))</f>
        <v>0</v>
      </c>
      <c r="W182" s="4">
        <f>SUMIFS(Transactions_History!$G$6:$G$1355, Transactions_History!$C$6:$C$1355, "Acquire", Transactions_History!$I$6:$I$1355, Portfolio_History!$F182, Transactions_History!$H$6:$H$1355, "&lt;="&amp;YEAR(Portfolio_History!W$1))-
SUMIFS(Transactions_History!$G$6:$G$1355, Transactions_History!$C$6:$C$1355, "Redeem", Transactions_History!$I$6:$I$1355, Portfolio_History!$F182, Transactions_History!$H$6:$H$1355, "&lt;="&amp;YEAR(Portfolio_History!W$1))</f>
        <v>0</v>
      </c>
      <c r="X182" s="4">
        <f>SUMIFS(Transactions_History!$G$6:$G$1355, Transactions_History!$C$6:$C$1355, "Acquire", Transactions_History!$I$6:$I$1355, Portfolio_History!$F182, Transactions_History!$H$6:$H$1355, "&lt;="&amp;YEAR(Portfolio_History!X$1))-
SUMIFS(Transactions_History!$G$6:$G$1355, Transactions_History!$C$6:$C$1355, "Redeem", Transactions_History!$I$6:$I$1355, Portfolio_History!$F182, Transactions_History!$H$6:$H$1355, "&lt;="&amp;YEAR(Portfolio_History!X$1))</f>
        <v>0</v>
      </c>
      <c r="Y182" s="4">
        <f>SUMIFS(Transactions_History!$G$6:$G$1355, Transactions_History!$C$6:$C$1355, "Acquire", Transactions_History!$I$6:$I$1355, Portfolio_History!$F182, Transactions_History!$H$6:$H$1355, "&lt;="&amp;YEAR(Portfolio_History!Y$1))-
SUMIFS(Transactions_History!$G$6:$G$1355, Transactions_History!$C$6:$C$1355, "Redeem", Transactions_History!$I$6:$I$1355, Portfolio_History!$F182, Transactions_History!$H$6:$H$1355, "&lt;="&amp;YEAR(Portfolio_History!Y$1))</f>
        <v>0</v>
      </c>
    </row>
    <row r="183" spans="1:25" x14ac:dyDescent="0.35">
      <c r="A183" s="172" t="s">
        <v>39</v>
      </c>
      <c r="B183" s="172">
        <v>2.875</v>
      </c>
      <c r="C183" s="172">
        <v>2033</v>
      </c>
      <c r="D183" s="173">
        <v>43252</v>
      </c>
      <c r="E183" s="63">
        <v>2018</v>
      </c>
      <c r="F183" s="170" t="str">
        <f t="shared" si="3"/>
        <v>SI bonds_2.875_2033</v>
      </c>
      <c r="G183" s="4">
        <f>SUMIFS(Transactions_History!$G$6:$G$1355, Transactions_History!$C$6:$C$1355, "Acquire", Transactions_History!$I$6:$I$1355, Portfolio_History!$F183, Transactions_History!$H$6:$H$1355, "&lt;="&amp;YEAR(Portfolio_History!G$1))-
SUMIFS(Transactions_History!$G$6:$G$1355, Transactions_History!$C$6:$C$1355, "Redeem", Transactions_History!$I$6:$I$1355, Portfolio_History!$F183, Transactions_History!$H$6:$H$1355, "&lt;="&amp;YEAR(Portfolio_History!G$1))</f>
        <v>176889560</v>
      </c>
      <c r="H183" s="4">
        <f>SUMIFS(Transactions_History!$G$6:$G$1355, Transactions_History!$C$6:$C$1355, "Acquire", Transactions_History!$I$6:$I$1355, Portfolio_History!$F183, Transactions_History!$H$6:$H$1355, "&lt;="&amp;YEAR(Portfolio_History!H$1))-
SUMIFS(Transactions_History!$G$6:$G$1355, Transactions_History!$C$6:$C$1355, "Redeem", Transactions_History!$I$6:$I$1355, Portfolio_History!$F183, Transactions_History!$H$6:$H$1355, "&lt;="&amp;YEAR(Portfolio_History!H$1))</f>
        <v>176889560</v>
      </c>
      <c r="I183" s="4">
        <f>SUMIFS(Transactions_History!$G$6:$G$1355, Transactions_History!$C$6:$C$1355, "Acquire", Transactions_History!$I$6:$I$1355, Portfolio_History!$F183, Transactions_History!$H$6:$H$1355, "&lt;="&amp;YEAR(Portfolio_History!I$1))-
SUMIFS(Transactions_History!$G$6:$G$1355, Transactions_History!$C$6:$C$1355, "Redeem", Transactions_History!$I$6:$I$1355, Portfolio_History!$F183, Transactions_History!$H$6:$H$1355, "&lt;="&amp;YEAR(Portfolio_History!I$1))</f>
        <v>176889560</v>
      </c>
      <c r="J183" s="4">
        <f>SUMIFS(Transactions_History!$G$6:$G$1355, Transactions_History!$C$6:$C$1355, "Acquire", Transactions_History!$I$6:$I$1355, Portfolio_History!$F183, Transactions_History!$H$6:$H$1355, "&lt;="&amp;YEAR(Portfolio_History!J$1))-
SUMIFS(Transactions_History!$G$6:$G$1355, Transactions_History!$C$6:$C$1355, "Redeem", Transactions_History!$I$6:$I$1355, Portfolio_History!$F183, Transactions_History!$H$6:$H$1355, "&lt;="&amp;YEAR(Portfolio_History!J$1))</f>
        <v>176889560</v>
      </c>
      <c r="K183" s="4">
        <f>SUMIFS(Transactions_History!$G$6:$G$1355, Transactions_History!$C$6:$C$1355, "Acquire", Transactions_History!$I$6:$I$1355, Portfolio_History!$F183, Transactions_History!$H$6:$H$1355, "&lt;="&amp;YEAR(Portfolio_History!K$1))-
SUMIFS(Transactions_History!$G$6:$G$1355, Transactions_History!$C$6:$C$1355, "Redeem", Transactions_History!$I$6:$I$1355, Portfolio_History!$F183, Transactions_History!$H$6:$H$1355, "&lt;="&amp;YEAR(Portfolio_History!K$1))</f>
        <v>176889560</v>
      </c>
      <c r="L183" s="4">
        <f>SUMIFS(Transactions_History!$G$6:$G$1355, Transactions_History!$C$6:$C$1355, "Acquire", Transactions_History!$I$6:$I$1355, Portfolio_History!$F183, Transactions_History!$H$6:$H$1355, "&lt;="&amp;YEAR(Portfolio_History!L$1))-
SUMIFS(Transactions_History!$G$6:$G$1355, Transactions_History!$C$6:$C$1355, "Redeem", Transactions_History!$I$6:$I$1355, Portfolio_History!$F183, Transactions_History!$H$6:$H$1355, "&lt;="&amp;YEAR(Portfolio_History!L$1))</f>
        <v>0</v>
      </c>
      <c r="M183" s="4">
        <f>SUMIFS(Transactions_History!$G$6:$G$1355, Transactions_History!$C$6:$C$1355, "Acquire", Transactions_History!$I$6:$I$1355, Portfolio_History!$F183, Transactions_History!$H$6:$H$1355, "&lt;="&amp;YEAR(Portfolio_History!M$1))-
SUMIFS(Transactions_History!$G$6:$G$1355, Transactions_History!$C$6:$C$1355, "Redeem", Transactions_History!$I$6:$I$1355, Portfolio_History!$F183, Transactions_History!$H$6:$H$1355, "&lt;="&amp;YEAR(Portfolio_History!M$1))</f>
        <v>0</v>
      </c>
      <c r="N183" s="4">
        <f>SUMIFS(Transactions_History!$G$6:$G$1355, Transactions_History!$C$6:$C$1355, "Acquire", Transactions_History!$I$6:$I$1355, Portfolio_History!$F183, Transactions_History!$H$6:$H$1355, "&lt;="&amp;YEAR(Portfolio_History!N$1))-
SUMIFS(Transactions_History!$G$6:$G$1355, Transactions_History!$C$6:$C$1355, "Redeem", Transactions_History!$I$6:$I$1355, Portfolio_History!$F183, Transactions_History!$H$6:$H$1355, "&lt;="&amp;YEAR(Portfolio_History!N$1))</f>
        <v>0</v>
      </c>
      <c r="O183" s="4">
        <f>SUMIFS(Transactions_History!$G$6:$G$1355, Transactions_History!$C$6:$C$1355, "Acquire", Transactions_History!$I$6:$I$1355, Portfolio_History!$F183, Transactions_History!$H$6:$H$1355, "&lt;="&amp;YEAR(Portfolio_History!O$1))-
SUMIFS(Transactions_History!$G$6:$G$1355, Transactions_History!$C$6:$C$1355, "Redeem", Transactions_History!$I$6:$I$1355, Portfolio_History!$F183, Transactions_History!$H$6:$H$1355, "&lt;="&amp;YEAR(Portfolio_History!O$1))</f>
        <v>0</v>
      </c>
      <c r="P183" s="4">
        <f>SUMIFS(Transactions_History!$G$6:$G$1355, Transactions_History!$C$6:$C$1355, "Acquire", Transactions_History!$I$6:$I$1355, Portfolio_History!$F183, Transactions_History!$H$6:$H$1355, "&lt;="&amp;YEAR(Portfolio_History!P$1))-
SUMIFS(Transactions_History!$G$6:$G$1355, Transactions_History!$C$6:$C$1355, "Redeem", Transactions_History!$I$6:$I$1355, Portfolio_History!$F183, Transactions_History!$H$6:$H$1355, "&lt;="&amp;YEAR(Portfolio_History!P$1))</f>
        <v>0</v>
      </c>
      <c r="Q183" s="4">
        <f>SUMIFS(Transactions_History!$G$6:$G$1355, Transactions_History!$C$6:$C$1355, "Acquire", Transactions_History!$I$6:$I$1355, Portfolio_History!$F183, Transactions_History!$H$6:$H$1355, "&lt;="&amp;YEAR(Portfolio_History!Q$1))-
SUMIFS(Transactions_History!$G$6:$G$1355, Transactions_History!$C$6:$C$1355, "Redeem", Transactions_History!$I$6:$I$1355, Portfolio_History!$F183, Transactions_History!$H$6:$H$1355, "&lt;="&amp;YEAR(Portfolio_History!Q$1))</f>
        <v>0</v>
      </c>
      <c r="R183" s="4">
        <f>SUMIFS(Transactions_History!$G$6:$G$1355, Transactions_History!$C$6:$C$1355, "Acquire", Transactions_History!$I$6:$I$1355, Portfolio_History!$F183, Transactions_History!$H$6:$H$1355, "&lt;="&amp;YEAR(Portfolio_History!R$1))-
SUMIFS(Transactions_History!$G$6:$G$1355, Transactions_History!$C$6:$C$1355, "Redeem", Transactions_History!$I$6:$I$1355, Portfolio_History!$F183, Transactions_History!$H$6:$H$1355, "&lt;="&amp;YEAR(Portfolio_History!R$1))</f>
        <v>0</v>
      </c>
      <c r="S183" s="4">
        <f>SUMIFS(Transactions_History!$G$6:$G$1355, Transactions_History!$C$6:$C$1355, "Acquire", Transactions_History!$I$6:$I$1355, Portfolio_History!$F183, Transactions_History!$H$6:$H$1355, "&lt;="&amp;YEAR(Portfolio_History!S$1))-
SUMIFS(Transactions_History!$G$6:$G$1355, Transactions_History!$C$6:$C$1355, "Redeem", Transactions_History!$I$6:$I$1355, Portfolio_History!$F183, Transactions_History!$H$6:$H$1355, "&lt;="&amp;YEAR(Portfolio_History!S$1))</f>
        <v>0</v>
      </c>
      <c r="T183" s="4">
        <f>SUMIFS(Transactions_History!$G$6:$G$1355, Transactions_History!$C$6:$C$1355, "Acquire", Transactions_History!$I$6:$I$1355, Portfolio_History!$F183, Transactions_History!$H$6:$H$1355, "&lt;="&amp;YEAR(Portfolio_History!T$1))-
SUMIFS(Transactions_History!$G$6:$G$1355, Transactions_History!$C$6:$C$1355, "Redeem", Transactions_History!$I$6:$I$1355, Portfolio_History!$F183, Transactions_History!$H$6:$H$1355, "&lt;="&amp;YEAR(Portfolio_History!T$1))</f>
        <v>0</v>
      </c>
      <c r="U183" s="4">
        <f>SUMIFS(Transactions_History!$G$6:$G$1355, Transactions_History!$C$6:$C$1355, "Acquire", Transactions_History!$I$6:$I$1355, Portfolio_History!$F183, Transactions_History!$H$6:$H$1355, "&lt;="&amp;YEAR(Portfolio_History!U$1))-
SUMIFS(Transactions_History!$G$6:$G$1355, Transactions_History!$C$6:$C$1355, "Redeem", Transactions_History!$I$6:$I$1355, Portfolio_History!$F183, Transactions_History!$H$6:$H$1355, "&lt;="&amp;YEAR(Portfolio_History!U$1))</f>
        <v>0</v>
      </c>
      <c r="V183" s="4">
        <f>SUMIFS(Transactions_History!$G$6:$G$1355, Transactions_History!$C$6:$C$1355, "Acquire", Transactions_History!$I$6:$I$1355, Portfolio_History!$F183, Transactions_History!$H$6:$H$1355, "&lt;="&amp;YEAR(Portfolio_History!V$1))-
SUMIFS(Transactions_History!$G$6:$G$1355, Transactions_History!$C$6:$C$1355, "Redeem", Transactions_History!$I$6:$I$1355, Portfolio_History!$F183, Transactions_History!$H$6:$H$1355, "&lt;="&amp;YEAR(Portfolio_History!V$1))</f>
        <v>0</v>
      </c>
      <c r="W183" s="4">
        <f>SUMIFS(Transactions_History!$G$6:$G$1355, Transactions_History!$C$6:$C$1355, "Acquire", Transactions_History!$I$6:$I$1355, Portfolio_History!$F183, Transactions_History!$H$6:$H$1355, "&lt;="&amp;YEAR(Portfolio_History!W$1))-
SUMIFS(Transactions_History!$G$6:$G$1355, Transactions_History!$C$6:$C$1355, "Redeem", Transactions_History!$I$6:$I$1355, Portfolio_History!$F183, Transactions_History!$H$6:$H$1355, "&lt;="&amp;YEAR(Portfolio_History!W$1))</f>
        <v>0</v>
      </c>
      <c r="X183" s="4">
        <f>SUMIFS(Transactions_History!$G$6:$G$1355, Transactions_History!$C$6:$C$1355, "Acquire", Transactions_History!$I$6:$I$1355, Portfolio_History!$F183, Transactions_History!$H$6:$H$1355, "&lt;="&amp;YEAR(Portfolio_History!X$1))-
SUMIFS(Transactions_History!$G$6:$G$1355, Transactions_History!$C$6:$C$1355, "Redeem", Transactions_History!$I$6:$I$1355, Portfolio_History!$F183, Transactions_History!$H$6:$H$1355, "&lt;="&amp;YEAR(Portfolio_History!X$1))</f>
        <v>0</v>
      </c>
      <c r="Y183" s="4">
        <f>SUMIFS(Transactions_History!$G$6:$G$1355, Transactions_History!$C$6:$C$1355, "Acquire", Transactions_History!$I$6:$I$1355, Portfolio_History!$F183, Transactions_History!$H$6:$H$1355, "&lt;="&amp;YEAR(Portfolio_History!Y$1))-
SUMIFS(Transactions_History!$G$6:$G$1355, Transactions_History!$C$6:$C$1355, "Redeem", Transactions_History!$I$6:$I$1355, Portfolio_History!$F183, Transactions_History!$H$6:$H$1355, "&lt;="&amp;YEAR(Portfolio_History!Y$1))</f>
        <v>0</v>
      </c>
    </row>
    <row r="184" spans="1:25" x14ac:dyDescent="0.35">
      <c r="A184" s="172" t="s">
        <v>39</v>
      </c>
      <c r="B184" s="172">
        <v>4</v>
      </c>
      <c r="C184" s="172">
        <v>2018</v>
      </c>
      <c r="D184" s="173">
        <v>39600</v>
      </c>
      <c r="E184" s="63">
        <v>2018</v>
      </c>
      <c r="F184" s="170" t="str">
        <f t="shared" si="3"/>
        <v>SI bonds_4_2018</v>
      </c>
      <c r="G184" s="4">
        <f>SUMIFS(Transactions_History!$G$6:$G$1355, Transactions_History!$C$6:$C$1355, "Acquire", Transactions_History!$I$6:$I$1355, Portfolio_History!$F184, Transactions_History!$H$6:$H$1355, "&lt;="&amp;YEAR(Portfolio_History!G$1))-
SUMIFS(Transactions_History!$G$6:$G$1355, Transactions_History!$C$6:$C$1355, "Redeem", Transactions_History!$I$6:$I$1355, Portfolio_History!$F184, Transactions_History!$H$6:$H$1355, "&lt;="&amp;YEAR(Portfolio_History!G$1))</f>
        <v>0</v>
      </c>
      <c r="H184" s="4">
        <f>SUMIFS(Transactions_History!$G$6:$G$1355, Transactions_History!$C$6:$C$1355, "Acquire", Transactions_History!$I$6:$I$1355, Portfolio_History!$F184, Transactions_History!$H$6:$H$1355, "&lt;="&amp;YEAR(Portfolio_History!H$1))-
SUMIFS(Transactions_History!$G$6:$G$1355, Transactions_History!$C$6:$C$1355, "Redeem", Transactions_History!$I$6:$I$1355, Portfolio_History!$F184, Transactions_History!$H$6:$H$1355, "&lt;="&amp;YEAR(Portfolio_History!H$1))</f>
        <v>0</v>
      </c>
      <c r="I184" s="4">
        <f>SUMIFS(Transactions_History!$G$6:$G$1355, Transactions_History!$C$6:$C$1355, "Acquire", Transactions_History!$I$6:$I$1355, Portfolio_History!$F184, Transactions_History!$H$6:$H$1355, "&lt;="&amp;YEAR(Portfolio_History!I$1))-
SUMIFS(Transactions_History!$G$6:$G$1355, Transactions_History!$C$6:$C$1355, "Redeem", Transactions_History!$I$6:$I$1355, Portfolio_History!$F184, Transactions_History!$H$6:$H$1355, "&lt;="&amp;YEAR(Portfolio_History!I$1))</f>
        <v>0</v>
      </c>
      <c r="J184" s="4">
        <f>SUMIFS(Transactions_History!$G$6:$G$1355, Transactions_History!$C$6:$C$1355, "Acquire", Transactions_History!$I$6:$I$1355, Portfolio_History!$F184, Transactions_History!$H$6:$H$1355, "&lt;="&amp;YEAR(Portfolio_History!J$1))-
SUMIFS(Transactions_History!$G$6:$G$1355, Transactions_History!$C$6:$C$1355, "Redeem", Transactions_History!$I$6:$I$1355, Portfolio_History!$F184, Transactions_History!$H$6:$H$1355, "&lt;="&amp;YEAR(Portfolio_History!J$1))</f>
        <v>0</v>
      </c>
      <c r="K184" s="4">
        <f>SUMIFS(Transactions_History!$G$6:$G$1355, Transactions_History!$C$6:$C$1355, "Acquire", Transactions_History!$I$6:$I$1355, Portfolio_History!$F184, Transactions_History!$H$6:$H$1355, "&lt;="&amp;YEAR(Portfolio_History!K$1))-
SUMIFS(Transactions_History!$G$6:$G$1355, Transactions_History!$C$6:$C$1355, "Redeem", Transactions_History!$I$6:$I$1355, Portfolio_History!$F184, Transactions_History!$H$6:$H$1355, "&lt;="&amp;YEAR(Portfolio_History!K$1))</f>
        <v>0</v>
      </c>
      <c r="L184" s="4">
        <f>SUMIFS(Transactions_History!$G$6:$G$1355, Transactions_History!$C$6:$C$1355, "Acquire", Transactions_History!$I$6:$I$1355, Portfolio_History!$F184, Transactions_History!$H$6:$H$1355, "&lt;="&amp;YEAR(Portfolio_History!L$1))-
SUMIFS(Transactions_History!$G$6:$G$1355, Transactions_History!$C$6:$C$1355, "Redeem", Transactions_History!$I$6:$I$1355, Portfolio_History!$F184, Transactions_History!$H$6:$H$1355, "&lt;="&amp;YEAR(Portfolio_History!L$1))</f>
        <v>12075192</v>
      </c>
      <c r="M184" s="4">
        <f>SUMIFS(Transactions_History!$G$6:$G$1355, Transactions_History!$C$6:$C$1355, "Acquire", Transactions_History!$I$6:$I$1355, Portfolio_History!$F184, Transactions_History!$H$6:$H$1355, "&lt;="&amp;YEAR(Portfolio_History!M$1))-
SUMIFS(Transactions_History!$G$6:$G$1355, Transactions_History!$C$6:$C$1355, "Redeem", Transactions_History!$I$6:$I$1355, Portfolio_History!$F184, Transactions_History!$H$6:$H$1355, "&lt;="&amp;YEAR(Portfolio_History!M$1))</f>
        <v>12075192</v>
      </c>
      <c r="N184" s="4">
        <f>SUMIFS(Transactions_History!$G$6:$G$1355, Transactions_History!$C$6:$C$1355, "Acquire", Transactions_History!$I$6:$I$1355, Portfolio_History!$F184, Transactions_History!$H$6:$H$1355, "&lt;="&amp;YEAR(Portfolio_History!N$1))-
SUMIFS(Transactions_History!$G$6:$G$1355, Transactions_History!$C$6:$C$1355, "Redeem", Transactions_History!$I$6:$I$1355, Portfolio_History!$F184, Transactions_History!$H$6:$H$1355, "&lt;="&amp;YEAR(Portfolio_History!N$1))</f>
        <v>12075192</v>
      </c>
      <c r="O184" s="4">
        <f>SUMIFS(Transactions_History!$G$6:$G$1355, Transactions_History!$C$6:$C$1355, "Acquire", Transactions_History!$I$6:$I$1355, Portfolio_History!$F184, Transactions_History!$H$6:$H$1355, "&lt;="&amp;YEAR(Portfolio_History!O$1))-
SUMIFS(Transactions_History!$G$6:$G$1355, Transactions_History!$C$6:$C$1355, "Redeem", Transactions_History!$I$6:$I$1355, Portfolio_History!$F184, Transactions_History!$H$6:$H$1355, "&lt;="&amp;YEAR(Portfolio_History!O$1))</f>
        <v>12075192</v>
      </c>
      <c r="P184" s="4">
        <f>SUMIFS(Transactions_History!$G$6:$G$1355, Transactions_History!$C$6:$C$1355, "Acquire", Transactions_History!$I$6:$I$1355, Portfolio_History!$F184, Transactions_History!$H$6:$H$1355, "&lt;="&amp;YEAR(Portfolio_History!P$1))-
SUMIFS(Transactions_History!$G$6:$G$1355, Transactions_History!$C$6:$C$1355, "Redeem", Transactions_History!$I$6:$I$1355, Portfolio_History!$F184, Transactions_History!$H$6:$H$1355, "&lt;="&amp;YEAR(Portfolio_History!P$1))</f>
        <v>12697763</v>
      </c>
      <c r="Q184" s="4">
        <f>SUMIFS(Transactions_History!$G$6:$G$1355, Transactions_History!$C$6:$C$1355, "Acquire", Transactions_History!$I$6:$I$1355, Portfolio_History!$F184, Transactions_History!$H$6:$H$1355, "&lt;="&amp;YEAR(Portfolio_History!Q$1))-
SUMIFS(Transactions_History!$G$6:$G$1355, Transactions_History!$C$6:$C$1355, "Redeem", Transactions_History!$I$6:$I$1355, Portfolio_History!$F184, Transactions_History!$H$6:$H$1355, "&lt;="&amp;YEAR(Portfolio_History!Q$1))</f>
        <v>12697763</v>
      </c>
      <c r="R184" s="4">
        <f>SUMIFS(Transactions_History!$G$6:$G$1355, Transactions_History!$C$6:$C$1355, "Acquire", Transactions_History!$I$6:$I$1355, Portfolio_History!$F184, Transactions_History!$H$6:$H$1355, "&lt;="&amp;YEAR(Portfolio_History!R$1))-
SUMIFS(Transactions_History!$G$6:$G$1355, Transactions_History!$C$6:$C$1355, "Redeem", Transactions_History!$I$6:$I$1355, Portfolio_History!$F184, Transactions_History!$H$6:$H$1355, "&lt;="&amp;YEAR(Portfolio_History!R$1))</f>
        <v>12697763</v>
      </c>
      <c r="S184" s="4">
        <f>SUMIFS(Transactions_History!$G$6:$G$1355, Transactions_History!$C$6:$C$1355, "Acquire", Transactions_History!$I$6:$I$1355, Portfolio_History!$F184, Transactions_History!$H$6:$H$1355, "&lt;="&amp;YEAR(Portfolio_History!S$1))-
SUMIFS(Transactions_History!$G$6:$G$1355, Transactions_History!$C$6:$C$1355, "Redeem", Transactions_History!$I$6:$I$1355, Portfolio_History!$F184, Transactions_History!$H$6:$H$1355, "&lt;="&amp;YEAR(Portfolio_History!S$1))</f>
        <v>12697763</v>
      </c>
      <c r="T184" s="4">
        <f>SUMIFS(Transactions_History!$G$6:$G$1355, Transactions_History!$C$6:$C$1355, "Acquire", Transactions_History!$I$6:$I$1355, Portfolio_History!$F184, Transactions_History!$H$6:$H$1355, "&lt;="&amp;YEAR(Portfolio_History!T$1))-
SUMIFS(Transactions_History!$G$6:$G$1355, Transactions_History!$C$6:$C$1355, "Redeem", Transactions_History!$I$6:$I$1355, Portfolio_History!$F184, Transactions_History!$H$6:$H$1355, "&lt;="&amp;YEAR(Portfolio_History!T$1))</f>
        <v>12697763</v>
      </c>
      <c r="U184" s="4">
        <f>SUMIFS(Transactions_History!$G$6:$G$1355, Transactions_History!$C$6:$C$1355, "Acquire", Transactions_History!$I$6:$I$1355, Portfolio_History!$F184, Transactions_History!$H$6:$H$1355, "&lt;="&amp;YEAR(Portfolio_History!U$1))-
SUMIFS(Transactions_History!$G$6:$G$1355, Transactions_History!$C$6:$C$1355, "Redeem", Transactions_History!$I$6:$I$1355, Portfolio_History!$F184, Transactions_History!$H$6:$H$1355, "&lt;="&amp;YEAR(Portfolio_History!U$1))</f>
        <v>12697763</v>
      </c>
      <c r="V184" s="4">
        <f>SUMIFS(Transactions_History!$G$6:$G$1355, Transactions_History!$C$6:$C$1355, "Acquire", Transactions_History!$I$6:$I$1355, Portfolio_History!$F184, Transactions_History!$H$6:$H$1355, "&lt;="&amp;YEAR(Portfolio_History!V$1))-
SUMIFS(Transactions_History!$G$6:$G$1355, Transactions_History!$C$6:$C$1355, "Redeem", Transactions_History!$I$6:$I$1355, Portfolio_History!$F184, Transactions_History!$H$6:$H$1355, "&lt;="&amp;YEAR(Portfolio_History!V$1))</f>
        <v>0</v>
      </c>
      <c r="W184" s="4">
        <f>SUMIFS(Transactions_History!$G$6:$G$1355, Transactions_History!$C$6:$C$1355, "Acquire", Transactions_History!$I$6:$I$1355, Portfolio_History!$F184, Transactions_History!$H$6:$H$1355, "&lt;="&amp;YEAR(Portfolio_History!W$1))-
SUMIFS(Transactions_History!$G$6:$G$1355, Transactions_History!$C$6:$C$1355, "Redeem", Transactions_History!$I$6:$I$1355, Portfolio_History!$F184, Transactions_History!$H$6:$H$1355, "&lt;="&amp;YEAR(Portfolio_History!W$1))</f>
        <v>0</v>
      </c>
      <c r="X184" s="4">
        <f>SUMIFS(Transactions_History!$G$6:$G$1355, Transactions_History!$C$6:$C$1355, "Acquire", Transactions_History!$I$6:$I$1355, Portfolio_History!$F184, Transactions_History!$H$6:$H$1355, "&lt;="&amp;YEAR(Portfolio_History!X$1))-
SUMIFS(Transactions_History!$G$6:$G$1355, Transactions_History!$C$6:$C$1355, "Redeem", Transactions_History!$I$6:$I$1355, Portfolio_History!$F184, Transactions_History!$H$6:$H$1355, "&lt;="&amp;YEAR(Portfolio_History!X$1))</f>
        <v>0</v>
      </c>
      <c r="Y184" s="4">
        <f>SUMIFS(Transactions_History!$G$6:$G$1355, Transactions_History!$C$6:$C$1355, "Acquire", Transactions_History!$I$6:$I$1355, Portfolio_History!$F184, Transactions_History!$H$6:$H$1355, "&lt;="&amp;YEAR(Portfolio_History!Y$1))-
SUMIFS(Transactions_History!$G$6:$G$1355, Transactions_History!$C$6:$C$1355, "Redeem", Transactions_History!$I$6:$I$1355, Portfolio_History!$F184, Transactions_History!$H$6:$H$1355, "&lt;="&amp;YEAR(Portfolio_History!Y$1))</f>
        <v>0</v>
      </c>
    </row>
    <row r="185" spans="1:25" x14ac:dyDescent="0.35">
      <c r="A185" s="172" t="s">
        <v>39</v>
      </c>
      <c r="B185" s="172">
        <v>4.125</v>
      </c>
      <c r="C185" s="172">
        <v>2018</v>
      </c>
      <c r="D185" s="173">
        <v>38504</v>
      </c>
      <c r="E185" s="63">
        <v>2018</v>
      </c>
      <c r="F185" s="170" t="str">
        <f t="shared" si="3"/>
        <v>SI bonds_4.125_2018</v>
      </c>
      <c r="G185" s="4">
        <f>SUMIFS(Transactions_History!$G$6:$G$1355, Transactions_History!$C$6:$C$1355, "Acquire", Transactions_History!$I$6:$I$1355, Portfolio_History!$F185, Transactions_History!$H$6:$H$1355, "&lt;="&amp;YEAR(Portfolio_History!G$1))-
SUMIFS(Transactions_History!$G$6:$G$1355, Transactions_History!$C$6:$C$1355, "Redeem", Transactions_History!$I$6:$I$1355, Portfolio_History!$F185, Transactions_History!$H$6:$H$1355, "&lt;="&amp;YEAR(Portfolio_History!G$1))</f>
        <v>-11194332</v>
      </c>
      <c r="H185" s="4">
        <f>SUMIFS(Transactions_History!$G$6:$G$1355, Transactions_History!$C$6:$C$1355, "Acquire", Transactions_History!$I$6:$I$1355, Portfolio_History!$F185, Transactions_History!$H$6:$H$1355, "&lt;="&amp;YEAR(Portfolio_History!H$1))-
SUMIFS(Transactions_History!$G$6:$G$1355, Transactions_History!$C$6:$C$1355, "Redeem", Transactions_History!$I$6:$I$1355, Portfolio_History!$F185, Transactions_History!$H$6:$H$1355, "&lt;="&amp;YEAR(Portfolio_History!H$1))</f>
        <v>-11194332</v>
      </c>
      <c r="I185" s="4">
        <f>SUMIFS(Transactions_History!$G$6:$G$1355, Transactions_History!$C$6:$C$1355, "Acquire", Transactions_History!$I$6:$I$1355, Portfolio_History!$F185, Transactions_History!$H$6:$H$1355, "&lt;="&amp;YEAR(Portfolio_History!I$1))-
SUMIFS(Transactions_History!$G$6:$G$1355, Transactions_History!$C$6:$C$1355, "Redeem", Transactions_History!$I$6:$I$1355, Portfolio_History!$F185, Transactions_History!$H$6:$H$1355, "&lt;="&amp;YEAR(Portfolio_History!I$1))</f>
        <v>-11194332</v>
      </c>
      <c r="J185" s="4">
        <f>SUMIFS(Transactions_History!$G$6:$G$1355, Transactions_History!$C$6:$C$1355, "Acquire", Transactions_History!$I$6:$I$1355, Portfolio_History!$F185, Transactions_History!$H$6:$H$1355, "&lt;="&amp;YEAR(Portfolio_History!J$1))-
SUMIFS(Transactions_History!$G$6:$G$1355, Transactions_History!$C$6:$C$1355, "Redeem", Transactions_History!$I$6:$I$1355, Portfolio_History!$F185, Transactions_History!$H$6:$H$1355, "&lt;="&amp;YEAR(Portfolio_History!J$1))</f>
        <v>-11194332</v>
      </c>
      <c r="K185" s="4">
        <f>SUMIFS(Transactions_History!$G$6:$G$1355, Transactions_History!$C$6:$C$1355, "Acquire", Transactions_History!$I$6:$I$1355, Portfolio_History!$F185, Transactions_History!$H$6:$H$1355, "&lt;="&amp;YEAR(Portfolio_History!K$1))-
SUMIFS(Transactions_History!$G$6:$G$1355, Transactions_History!$C$6:$C$1355, "Redeem", Transactions_History!$I$6:$I$1355, Portfolio_History!$F185, Transactions_History!$H$6:$H$1355, "&lt;="&amp;YEAR(Portfolio_History!K$1))</f>
        <v>-11194332</v>
      </c>
      <c r="L185" s="4">
        <f>SUMIFS(Transactions_History!$G$6:$G$1355, Transactions_History!$C$6:$C$1355, "Acquire", Transactions_History!$I$6:$I$1355, Portfolio_History!$F185, Transactions_History!$H$6:$H$1355, "&lt;="&amp;YEAR(Portfolio_History!L$1))-
SUMIFS(Transactions_History!$G$6:$G$1355, Transactions_History!$C$6:$C$1355, "Redeem", Transactions_History!$I$6:$I$1355, Portfolio_History!$F185, Transactions_History!$H$6:$H$1355, "&lt;="&amp;YEAR(Portfolio_History!L$1))</f>
        <v>-677386</v>
      </c>
      <c r="M185" s="4">
        <f>SUMIFS(Transactions_History!$G$6:$G$1355, Transactions_History!$C$6:$C$1355, "Acquire", Transactions_History!$I$6:$I$1355, Portfolio_History!$F185, Transactions_History!$H$6:$H$1355, "&lt;="&amp;YEAR(Portfolio_History!M$1))-
SUMIFS(Transactions_History!$G$6:$G$1355, Transactions_History!$C$6:$C$1355, "Redeem", Transactions_History!$I$6:$I$1355, Portfolio_History!$F185, Transactions_History!$H$6:$H$1355, "&lt;="&amp;YEAR(Portfolio_History!M$1))</f>
        <v>-677386</v>
      </c>
      <c r="N185" s="4">
        <f>SUMIFS(Transactions_History!$G$6:$G$1355, Transactions_History!$C$6:$C$1355, "Acquire", Transactions_History!$I$6:$I$1355, Portfolio_History!$F185, Transactions_History!$H$6:$H$1355, "&lt;="&amp;YEAR(Portfolio_History!N$1))-
SUMIFS(Transactions_History!$G$6:$G$1355, Transactions_History!$C$6:$C$1355, "Redeem", Transactions_History!$I$6:$I$1355, Portfolio_History!$F185, Transactions_History!$H$6:$H$1355, "&lt;="&amp;YEAR(Portfolio_History!N$1))</f>
        <v>-677386</v>
      </c>
      <c r="O185" s="4">
        <f>SUMIFS(Transactions_History!$G$6:$G$1355, Transactions_History!$C$6:$C$1355, "Acquire", Transactions_History!$I$6:$I$1355, Portfolio_History!$F185, Transactions_History!$H$6:$H$1355, "&lt;="&amp;YEAR(Portfolio_History!O$1))-
SUMIFS(Transactions_History!$G$6:$G$1355, Transactions_History!$C$6:$C$1355, "Redeem", Transactions_History!$I$6:$I$1355, Portfolio_History!$F185, Transactions_History!$H$6:$H$1355, "&lt;="&amp;YEAR(Portfolio_History!O$1))</f>
        <v>-677386</v>
      </c>
      <c r="P185" s="4">
        <f>SUMIFS(Transactions_History!$G$6:$G$1355, Transactions_History!$C$6:$C$1355, "Acquire", Transactions_History!$I$6:$I$1355, Portfolio_History!$F185, Transactions_History!$H$6:$H$1355, "&lt;="&amp;YEAR(Portfolio_History!P$1))-
SUMIFS(Transactions_History!$G$6:$G$1355, Transactions_History!$C$6:$C$1355, "Redeem", Transactions_History!$I$6:$I$1355, Portfolio_History!$F185, Transactions_History!$H$6:$H$1355, "&lt;="&amp;YEAR(Portfolio_History!P$1))</f>
        <v>0</v>
      </c>
      <c r="Q185" s="4">
        <f>SUMIFS(Transactions_History!$G$6:$G$1355, Transactions_History!$C$6:$C$1355, "Acquire", Transactions_History!$I$6:$I$1355, Portfolio_History!$F185, Transactions_History!$H$6:$H$1355, "&lt;="&amp;YEAR(Portfolio_History!Q$1))-
SUMIFS(Transactions_History!$G$6:$G$1355, Transactions_History!$C$6:$C$1355, "Redeem", Transactions_History!$I$6:$I$1355, Portfolio_History!$F185, Transactions_History!$H$6:$H$1355, "&lt;="&amp;YEAR(Portfolio_History!Q$1))</f>
        <v>0</v>
      </c>
      <c r="R185" s="4">
        <f>SUMIFS(Transactions_History!$G$6:$G$1355, Transactions_History!$C$6:$C$1355, "Acquire", Transactions_History!$I$6:$I$1355, Portfolio_History!$F185, Transactions_History!$H$6:$H$1355, "&lt;="&amp;YEAR(Portfolio_History!R$1))-
SUMIFS(Transactions_History!$G$6:$G$1355, Transactions_History!$C$6:$C$1355, "Redeem", Transactions_History!$I$6:$I$1355, Portfolio_History!$F185, Transactions_History!$H$6:$H$1355, "&lt;="&amp;YEAR(Portfolio_History!R$1))</f>
        <v>0</v>
      </c>
      <c r="S185" s="4">
        <f>SUMIFS(Transactions_History!$G$6:$G$1355, Transactions_History!$C$6:$C$1355, "Acquire", Transactions_History!$I$6:$I$1355, Portfolio_History!$F185, Transactions_History!$H$6:$H$1355, "&lt;="&amp;YEAR(Portfolio_History!S$1))-
SUMIFS(Transactions_History!$G$6:$G$1355, Transactions_History!$C$6:$C$1355, "Redeem", Transactions_History!$I$6:$I$1355, Portfolio_History!$F185, Transactions_History!$H$6:$H$1355, "&lt;="&amp;YEAR(Portfolio_History!S$1))</f>
        <v>0</v>
      </c>
      <c r="T185" s="4">
        <f>SUMIFS(Transactions_History!$G$6:$G$1355, Transactions_History!$C$6:$C$1355, "Acquire", Transactions_History!$I$6:$I$1355, Portfolio_History!$F185, Transactions_History!$H$6:$H$1355, "&lt;="&amp;YEAR(Portfolio_History!T$1))-
SUMIFS(Transactions_History!$G$6:$G$1355, Transactions_History!$C$6:$C$1355, "Redeem", Transactions_History!$I$6:$I$1355, Portfolio_History!$F185, Transactions_History!$H$6:$H$1355, "&lt;="&amp;YEAR(Portfolio_History!T$1))</f>
        <v>0</v>
      </c>
      <c r="U185" s="4">
        <f>SUMIFS(Transactions_History!$G$6:$G$1355, Transactions_History!$C$6:$C$1355, "Acquire", Transactions_History!$I$6:$I$1355, Portfolio_History!$F185, Transactions_History!$H$6:$H$1355, "&lt;="&amp;YEAR(Portfolio_History!U$1))-
SUMIFS(Transactions_History!$G$6:$G$1355, Transactions_History!$C$6:$C$1355, "Redeem", Transactions_History!$I$6:$I$1355, Portfolio_History!$F185, Transactions_History!$H$6:$H$1355, "&lt;="&amp;YEAR(Portfolio_History!U$1))</f>
        <v>0</v>
      </c>
      <c r="V185" s="4">
        <f>SUMIFS(Transactions_History!$G$6:$G$1355, Transactions_History!$C$6:$C$1355, "Acquire", Transactions_History!$I$6:$I$1355, Portfolio_History!$F185, Transactions_History!$H$6:$H$1355, "&lt;="&amp;YEAR(Portfolio_History!V$1))-
SUMIFS(Transactions_History!$G$6:$G$1355, Transactions_History!$C$6:$C$1355, "Redeem", Transactions_History!$I$6:$I$1355, Portfolio_History!$F185, Transactions_History!$H$6:$H$1355, "&lt;="&amp;YEAR(Portfolio_History!V$1))</f>
        <v>0</v>
      </c>
      <c r="W185" s="4">
        <f>SUMIFS(Transactions_History!$G$6:$G$1355, Transactions_History!$C$6:$C$1355, "Acquire", Transactions_History!$I$6:$I$1355, Portfolio_History!$F185, Transactions_History!$H$6:$H$1355, "&lt;="&amp;YEAR(Portfolio_History!W$1))-
SUMIFS(Transactions_History!$G$6:$G$1355, Transactions_History!$C$6:$C$1355, "Redeem", Transactions_History!$I$6:$I$1355, Portfolio_History!$F185, Transactions_History!$H$6:$H$1355, "&lt;="&amp;YEAR(Portfolio_History!W$1))</f>
        <v>0</v>
      </c>
      <c r="X185" s="4">
        <f>SUMIFS(Transactions_History!$G$6:$G$1355, Transactions_History!$C$6:$C$1355, "Acquire", Transactions_History!$I$6:$I$1355, Portfolio_History!$F185, Transactions_History!$H$6:$H$1355, "&lt;="&amp;YEAR(Portfolio_History!X$1))-
SUMIFS(Transactions_History!$G$6:$G$1355, Transactions_History!$C$6:$C$1355, "Redeem", Transactions_History!$I$6:$I$1355, Portfolio_History!$F185, Transactions_History!$H$6:$H$1355, "&lt;="&amp;YEAR(Portfolio_History!X$1))</f>
        <v>0</v>
      </c>
      <c r="Y185" s="4">
        <f>SUMIFS(Transactions_History!$G$6:$G$1355, Transactions_History!$C$6:$C$1355, "Acquire", Transactions_History!$I$6:$I$1355, Portfolio_History!$F185, Transactions_History!$H$6:$H$1355, "&lt;="&amp;YEAR(Portfolio_History!Y$1))-
SUMIFS(Transactions_History!$G$6:$G$1355, Transactions_History!$C$6:$C$1355, "Redeem", Transactions_History!$I$6:$I$1355, Portfolio_History!$F185, Transactions_History!$H$6:$H$1355, "&lt;="&amp;YEAR(Portfolio_History!Y$1))</f>
        <v>0</v>
      </c>
    </row>
    <row r="186" spans="1:25" x14ac:dyDescent="0.35">
      <c r="A186" s="172" t="s">
        <v>39</v>
      </c>
      <c r="B186" s="172">
        <v>4.625</v>
      </c>
      <c r="C186" s="172">
        <v>2018</v>
      </c>
      <c r="D186" s="173">
        <v>38139</v>
      </c>
      <c r="E186" s="63">
        <v>2018</v>
      </c>
      <c r="F186" s="170" t="str">
        <f t="shared" si="3"/>
        <v>SI bonds_4.625_2018</v>
      </c>
      <c r="G186" s="4">
        <f>SUMIFS(Transactions_History!$G$6:$G$1355, Transactions_History!$C$6:$C$1355, "Acquire", Transactions_History!$I$6:$I$1355, Portfolio_History!$F186, Transactions_History!$H$6:$H$1355, "&lt;="&amp;YEAR(Portfolio_History!G$1))-
SUMIFS(Transactions_History!$G$6:$G$1355, Transactions_History!$C$6:$C$1355, "Redeem", Transactions_History!$I$6:$I$1355, Portfolio_History!$F186, Transactions_History!$H$6:$H$1355, "&lt;="&amp;YEAR(Portfolio_History!G$1))</f>
        <v>-10023160</v>
      </c>
      <c r="H186" s="4">
        <f>SUMIFS(Transactions_History!$G$6:$G$1355, Transactions_History!$C$6:$C$1355, "Acquire", Transactions_History!$I$6:$I$1355, Portfolio_History!$F186, Transactions_History!$H$6:$H$1355, "&lt;="&amp;YEAR(Portfolio_History!H$1))-
SUMIFS(Transactions_History!$G$6:$G$1355, Transactions_History!$C$6:$C$1355, "Redeem", Transactions_History!$I$6:$I$1355, Portfolio_History!$F186, Transactions_History!$H$6:$H$1355, "&lt;="&amp;YEAR(Portfolio_History!H$1))</f>
        <v>-10023160</v>
      </c>
      <c r="I186" s="4">
        <f>SUMIFS(Transactions_History!$G$6:$G$1355, Transactions_History!$C$6:$C$1355, "Acquire", Transactions_History!$I$6:$I$1355, Portfolio_History!$F186, Transactions_History!$H$6:$H$1355, "&lt;="&amp;YEAR(Portfolio_History!I$1))-
SUMIFS(Transactions_History!$G$6:$G$1355, Transactions_History!$C$6:$C$1355, "Redeem", Transactions_History!$I$6:$I$1355, Portfolio_History!$F186, Transactions_History!$H$6:$H$1355, "&lt;="&amp;YEAR(Portfolio_History!I$1))</f>
        <v>-10023160</v>
      </c>
      <c r="J186" s="4">
        <f>SUMIFS(Transactions_History!$G$6:$G$1355, Transactions_History!$C$6:$C$1355, "Acquire", Transactions_History!$I$6:$I$1355, Portfolio_History!$F186, Transactions_History!$H$6:$H$1355, "&lt;="&amp;YEAR(Portfolio_History!J$1))-
SUMIFS(Transactions_History!$G$6:$G$1355, Transactions_History!$C$6:$C$1355, "Redeem", Transactions_History!$I$6:$I$1355, Portfolio_History!$F186, Transactions_History!$H$6:$H$1355, "&lt;="&amp;YEAR(Portfolio_History!J$1))</f>
        <v>-10023160</v>
      </c>
      <c r="K186" s="4">
        <f>SUMIFS(Transactions_History!$G$6:$G$1355, Transactions_History!$C$6:$C$1355, "Acquire", Transactions_History!$I$6:$I$1355, Portfolio_History!$F186, Transactions_History!$H$6:$H$1355, "&lt;="&amp;YEAR(Portfolio_History!K$1))-
SUMIFS(Transactions_History!$G$6:$G$1355, Transactions_History!$C$6:$C$1355, "Redeem", Transactions_History!$I$6:$I$1355, Portfolio_History!$F186, Transactions_History!$H$6:$H$1355, "&lt;="&amp;YEAR(Portfolio_History!K$1))</f>
        <v>-10023160</v>
      </c>
      <c r="L186" s="4">
        <f>SUMIFS(Transactions_History!$G$6:$G$1355, Transactions_History!$C$6:$C$1355, "Acquire", Transactions_History!$I$6:$I$1355, Portfolio_History!$F186, Transactions_History!$H$6:$H$1355, "&lt;="&amp;YEAR(Portfolio_History!L$1))-
SUMIFS(Transactions_History!$G$6:$G$1355, Transactions_History!$C$6:$C$1355, "Redeem", Transactions_History!$I$6:$I$1355, Portfolio_History!$F186, Transactions_History!$H$6:$H$1355, "&lt;="&amp;YEAR(Portfolio_History!L$1))</f>
        <v>-855497</v>
      </c>
      <c r="M186" s="4">
        <f>SUMIFS(Transactions_History!$G$6:$G$1355, Transactions_History!$C$6:$C$1355, "Acquire", Transactions_History!$I$6:$I$1355, Portfolio_History!$F186, Transactions_History!$H$6:$H$1355, "&lt;="&amp;YEAR(Portfolio_History!M$1))-
SUMIFS(Transactions_History!$G$6:$G$1355, Transactions_History!$C$6:$C$1355, "Redeem", Transactions_History!$I$6:$I$1355, Portfolio_History!$F186, Transactions_History!$H$6:$H$1355, "&lt;="&amp;YEAR(Portfolio_History!M$1))</f>
        <v>-855497</v>
      </c>
      <c r="N186" s="4">
        <f>SUMIFS(Transactions_History!$G$6:$G$1355, Transactions_History!$C$6:$C$1355, "Acquire", Transactions_History!$I$6:$I$1355, Portfolio_History!$F186, Transactions_History!$H$6:$H$1355, "&lt;="&amp;YEAR(Portfolio_History!N$1))-
SUMIFS(Transactions_History!$G$6:$G$1355, Transactions_History!$C$6:$C$1355, "Redeem", Transactions_History!$I$6:$I$1355, Portfolio_History!$F186, Transactions_History!$H$6:$H$1355, "&lt;="&amp;YEAR(Portfolio_History!N$1))</f>
        <v>-855497</v>
      </c>
      <c r="O186" s="4">
        <f>SUMIFS(Transactions_History!$G$6:$G$1355, Transactions_History!$C$6:$C$1355, "Acquire", Transactions_History!$I$6:$I$1355, Portfolio_History!$F186, Transactions_History!$H$6:$H$1355, "&lt;="&amp;YEAR(Portfolio_History!O$1))-
SUMIFS(Transactions_History!$G$6:$G$1355, Transactions_History!$C$6:$C$1355, "Redeem", Transactions_History!$I$6:$I$1355, Portfolio_History!$F186, Transactions_History!$H$6:$H$1355, "&lt;="&amp;YEAR(Portfolio_History!O$1))</f>
        <v>-855497</v>
      </c>
      <c r="P186" s="4">
        <f>SUMIFS(Transactions_History!$G$6:$G$1355, Transactions_History!$C$6:$C$1355, "Acquire", Transactions_History!$I$6:$I$1355, Portfolio_History!$F186, Transactions_History!$H$6:$H$1355, "&lt;="&amp;YEAR(Portfolio_History!P$1))-
SUMIFS(Transactions_History!$G$6:$G$1355, Transactions_History!$C$6:$C$1355, "Redeem", Transactions_History!$I$6:$I$1355, Portfolio_History!$F186, Transactions_History!$H$6:$H$1355, "&lt;="&amp;YEAR(Portfolio_History!P$1))</f>
        <v>0</v>
      </c>
      <c r="Q186" s="4">
        <f>SUMIFS(Transactions_History!$G$6:$G$1355, Transactions_History!$C$6:$C$1355, "Acquire", Transactions_History!$I$6:$I$1355, Portfolio_History!$F186, Transactions_History!$H$6:$H$1355, "&lt;="&amp;YEAR(Portfolio_History!Q$1))-
SUMIFS(Transactions_History!$G$6:$G$1355, Transactions_History!$C$6:$C$1355, "Redeem", Transactions_History!$I$6:$I$1355, Portfolio_History!$F186, Transactions_History!$H$6:$H$1355, "&lt;="&amp;YEAR(Portfolio_History!Q$1))</f>
        <v>0</v>
      </c>
      <c r="R186" s="4">
        <f>SUMIFS(Transactions_History!$G$6:$G$1355, Transactions_History!$C$6:$C$1355, "Acquire", Transactions_History!$I$6:$I$1355, Portfolio_History!$F186, Transactions_History!$H$6:$H$1355, "&lt;="&amp;YEAR(Portfolio_History!R$1))-
SUMIFS(Transactions_History!$G$6:$G$1355, Transactions_History!$C$6:$C$1355, "Redeem", Transactions_History!$I$6:$I$1355, Portfolio_History!$F186, Transactions_History!$H$6:$H$1355, "&lt;="&amp;YEAR(Portfolio_History!R$1))</f>
        <v>0</v>
      </c>
      <c r="S186" s="4">
        <f>SUMIFS(Transactions_History!$G$6:$G$1355, Transactions_History!$C$6:$C$1355, "Acquire", Transactions_History!$I$6:$I$1355, Portfolio_History!$F186, Transactions_History!$H$6:$H$1355, "&lt;="&amp;YEAR(Portfolio_History!S$1))-
SUMIFS(Transactions_History!$G$6:$G$1355, Transactions_History!$C$6:$C$1355, "Redeem", Transactions_History!$I$6:$I$1355, Portfolio_History!$F186, Transactions_History!$H$6:$H$1355, "&lt;="&amp;YEAR(Portfolio_History!S$1))</f>
        <v>0</v>
      </c>
      <c r="T186" s="4">
        <f>SUMIFS(Transactions_History!$G$6:$G$1355, Transactions_History!$C$6:$C$1355, "Acquire", Transactions_History!$I$6:$I$1355, Portfolio_History!$F186, Transactions_History!$H$6:$H$1355, "&lt;="&amp;YEAR(Portfolio_History!T$1))-
SUMIFS(Transactions_History!$G$6:$G$1355, Transactions_History!$C$6:$C$1355, "Redeem", Transactions_History!$I$6:$I$1355, Portfolio_History!$F186, Transactions_History!$H$6:$H$1355, "&lt;="&amp;YEAR(Portfolio_History!T$1))</f>
        <v>0</v>
      </c>
      <c r="U186" s="4">
        <f>SUMIFS(Transactions_History!$G$6:$G$1355, Transactions_History!$C$6:$C$1355, "Acquire", Transactions_History!$I$6:$I$1355, Portfolio_History!$F186, Transactions_History!$H$6:$H$1355, "&lt;="&amp;YEAR(Portfolio_History!U$1))-
SUMIFS(Transactions_History!$G$6:$G$1355, Transactions_History!$C$6:$C$1355, "Redeem", Transactions_History!$I$6:$I$1355, Portfolio_History!$F186, Transactions_History!$H$6:$H$1355, "&lt;="&amp;YEAR(Portfolio_History!U$1))</f>
        <v>0</v>
      </c>
      <c r="V186" s="4">
        <f>SUMIFS(Transactions_History!$G$6:$G$1355, Transactions_History!$C$6:$C$1355, "Acquire", Transactions_History!$I$6:$I$1355, Portfolio_History!$F186, Transactions_History!$H$6:$H$1355, "&lt;="&amp;YEAR(Portfolio_History!V$1))-
SUMIFS(Transactions_History!$G$6:$G$1355, Transactions_History!$C$6:$C$1355, "Redeem", Transactions_History!$I$6:$I$1355, Portfolio_History!$F186, Transactions_History!$H$6:$H$1355, "&lt;="&amp;YEAR(Portfolio_History!V$1))</f>
        <v>0</v>
      </c>
      <c r="W186" s="4">
        <f>SUMIFS(Transactions_History!$G$6:$G$1355, Transactions_History!$C$6:$C$1355, "Acquire", Transactions_History!$I$6:$I$1355, Portfolio_History!$F186, Transactions_History!$H$6:$H$1355, "&lt;="&amp;YEAR(Portfolio_History!W$1))-
SUMIFS(Transactions_History!$G$6:$G$1355, Transactions_History!$C$6:$C$1355, "Redeem", Transactions_History!$I$6:$I$1355, Portfolio_History!$F186, Transactions_History!$H$6:$H$1355, "&lt;="&amp;YEAR(Portfolio_History!W$1))</f>
        <v>0</v>
      </c>
      <c r="X186" s="4">
        <f>SUMIFS(Transactions_History!$G$6:$G$1355, Transactions_History!$C$6:$C$1355, "Acquire", Transactions_History!$I$6:$I$1355, Portfolio_History!$F186, Transactions_History!$H$6:$H$1355, "&lt;="&amp;YEAR(Portfolio_History!X$1))-
SUMIFS(Transactions_History!$G$6:$G$1355, Transactions_History!$C$6:$C$1355, "Redeem", Transactions_History!$I$6:$I$1355, Portfolio_History!$F186, Transactions_History!$H$6:$H$1355, "&lt;="&amp;YEAR(Portfolio_History!X$1))</f>
        <v>0</v>
      </c>
      <c r="Y186" s="4">
        <f>SUMIFS(Transactions_History!$G$6:$G$1355, Transactions_History!$C$6:$C$1355, "Acquire", Transactions_History!$I$6:$I$1355, Portfolio_History!$F186, Transactions_History!$H$6:$H$1355, "&lt;="&amp;YEAR(Portfolio_History!Y$1))-
SUMIFS(Transactions_History!$G$6:$G$1355, Transactions_History!$C$6:$C$1355, "Redeem", Transactions_History!$I$6:$I$1355, Portfolio_History!$F186, Transactions_History!$H$6:$H$1355, "&lt;="&amp;YEAR(Portfolio_History!Y$1))</f>
        <v>0</v>
      </c>
    </row>
    <row r="187" spans="1:25" x14ac:dyDescent="0.35">
      <c r="A187" s="172" t="s">
        <v>39</v>
      </c>
      <c r="B187" s="172">
        <v>5</v>
      </c>
      <c r="C187" s="172">
        <v>2018</v>
      </c>
      <c r="D187" s="173">
        <v>39234</v>
      </c>
      <c r="E187" s="63">
        <v>2018</v>
      </c>
      <c r="F187" s="170" t="str">
        <f t="shared" si="3"/>
        <v>SI bonds_5_2018</v>
      </c>
      <c r="G187" s="4">
        <f>SUMIFS(Transactions_History!$G$6:$G$1355, Transactions_History!$C$6:$C$1355, "Acquire", Transactions_History!$I$6:$I$1355, Portfolio_History!$F187, Transactions_History!$H$6:$H$1355, "&lt;="&amp;YEAR(Portfolio_History!G$1))-
SUMIFS(Transactions_History!$G$6:$G$1355, Transactions_History!$C$6:$C$1355, "Redeem", Transactions_History!$I$6:$I$1355, Portfolio_History!$F187, Transactions_History!$H$6:$H$1355, "&lt;="&amp;YEAR(Portfolio_History!G$1))</f>
        <v>-12930818</v>
      </c>
      <c r="H187" s="4">
        <f>SUMIFS(Transactions_History!$G$6:$G$1355, Transactions_History!$C$6:$C$1355, "Acquire", Transactions_History!$I$6:$I$1355, Portfolio_History!$F187, Transactions_History!$H$6:$H$1355, "&lt;="&amp;YEAR(Portfolio_History!H$1))-
SUMIFS(Transactions_History!$G$6:$G$1355, Transactions_History!$C$6:$C$1355, "Redeem", Transactions_History!$I$6:$I$1355, Portfolio_History!$F187, Transactions_History!$H$6:$H$1355, "&lt;="&amp;YEAR(Portfolio_History!H$1))</f>
        <v>-12930818</v>
      </c>
      <c r="I187" s="4">
        <f>SUMIFS(Transactions_History!$G$6:$G$1355, Transactions_History!$C$6:$C$1355, "Acquire", Transactions_History!$I$6:$I$1355, Portfolio_History!$F187, Transactions_History!$H$6:$H$1355, "&lt;="&amp;YEAR(Portfolio_History!I$1))-
SUMIFS(Transactions_History!$G$6:$G$1355, Transactions_History!$C$6:$C$1355, "Redeem", Transactions_History!$I$6:$I$1355, Portfolio_History!$F187, Transactions_History!$H$6:$H$1355, "&lt;="&amp;YEAR(Portfolio_History!I$1))</f>
        <v>-12930818</v>
      </c>
      <c r="J187" s="4">
        <f>SUMIFS(Transactions_History!$G$6:$G$1355, Transactions_History!$C$6:$C$1355, "Acquire", Transactions_History!$I$6:$I$1355, Portfolio_History!$F187, Transactions_History!$H$6:$H$1355, "&lt;="&amp;YEAR(Portfolio_History!J$1))-
SUMIFS(Transactions_History!$G$6:$G$1355, Transactions_History!$C$6:$C$1355, "Redeem", Transactions_History!$I$6:$I$1355, Portfolio_History!$F187, Transactions_History!$H$6:$H$1355, "&lt;="&amp;YEAR(Portfolio_History!J$1))</f>
        <v>-12930818</v>
      </c>
      <c r="K187" s="4">
        <f>SUMIFS(Transactions_History!$G$6:$G$1355, Transactions_History!$C$6:$C$1355, "Acquire", Transactions_History!$I$6:$I$1355, Portfolio_History!$F187, Transactions_History!$H$6:$H$1355, "&lt;="&amp;YEAR(Portfolio_History!K$1))-
SUMIFS(Transactions_History!$G$6:$G$1355, Transactions_History!$C$6:$C$1355, "Redeem", Transactions_History!$I$6:$I$1355, Portfolio_History!$F187, Transactions_History!$H$6:$H$1355, "&lt;="&amp;YEAR(Portfolio_History!K$1))</f>
        <v>-12930818</v>
      </c>
      <c r="L187" s="4">
        <f>SUMIFS(Transactions_History!$G$6:$G$1355, Transactions_History!$C$6:$C$1355, "Acquire", Transactions_History!$I$6:$I$1355, Portfolio_History!$F187, Transactions_History!$H$6:$H$1355, "&lt;="&amp;YEAR(Portfolio_History!L$1))-
SUMIFS(Transactions_History!$G$6:$G$1355, Transactions_History!$C$6:$C$1355, "Redeem", Transactions_History!$I$6:$I$1355, Portfolio_History!$F187, Transactions_History!$H$6:$H$1355, "&lt;="&amp;YEAR(Portfolio_History!L$1))</f>
        <v>-476586</v>
      </c>
      <c r="M187" s="4">
        <f>SUMIFS(Transactions_History!$G$6:$G$1355, Transactions_History!$C$6:$C$1355, "Acquire", Transactions_History!$I$6:$I$1355, Portfolio_History!$F187, Transactions_History!$H$6:$H$1355, "&lt;="&amp;YEAR(Portfolio_History!M$1))-
SUMIFS(Transactions_History!$G$6:$G$1355, Transactions_History!$C$6:$C$1355, "Redeem", Transactions_History!$I$6:$I$1355, Portfolio_History!$F187, Transactions_History!$H$6:$H$1355, "&lt;="&amp;YEAR(Portfolio_History!M$1))</f>
        <v>-476586</v>
      </c>
      <c r="N187" s="4">
        <f>SUMIFS(Transactions_History!$G$6:$G$1355, Transactions_History!$C$6:$C$1355, "Acquire", Transactions_History!$I$6:$I$1355, Portfolio_History!$F187, Transactions_History!$H$6:$H$1355, "&lt;="&amp;YEAR(Portfolio_History!N$1))-
SUMIFS(Transactions_History!$G$6:$G$1355, Transactions_History!$C$6:$C$1355, "Redeem", Transactions_History!$I$6:$I$1355, Portfolio_History!$F187, Transactions_History!$H$6:$H$1355, "&lt;="&amp;YEAR(Portfolio_History!N$1))</f>
        <v>-476586</v>
      </c>
      <c r="O187" s="4">
        <f>SUMIFS(Transactions_History!$G$6:$G$1355, Transactions_History!$C$6:$C$1355, "Acquire", Transactions_History!$I$6:$I$1355, Portfolio_History!$F187, Transactions_History!$H$6:$H$1355, "&lt;="&amp;YEAR(Portfolio_History!O$1))-
SUMIFS(Transactions_History!$G$6:$G$1355, Transactions_History!$C$6:$C$1355, "Redeem", Transactions_History!$I$6:$I$1355, Portfolio_History!$F187, Transactions_History!$H$6:$H$1355, "&lt;="&amp;YEAR(Portfolio_History!O$1))</f>
        <v>-476586</v>
      </c>
      <c r="P187" s="4">
        <f>SUMIFS(Transactions_History!$G$6:$G$1355, Transactions_History!$C$6:$C$1355, "Acquire", Transactions_History!$I$6:$I$1355, Portfolio_History!$F187, Transactions_History!$H$6:$H$1355, "&lt;="&amp;YEAR(Portfolio_History!P$1))-
SUMIFS(Transactions_History!$G$6:$G$1355, Transactions_History!$C$6:$C$1355, "Redeem", Transactions_History!$I$6:$I$1355, Portfolio_History!$F187, Transactions_History!$H$6:$H$1355, "&lt;="&amp;YEAR(Portfolio_History!P$1))</f>
        <v>0</v>
      </c>
      <c r="Q187" s="4">
        <f>SUMIFS(Transactions_History!$G$6:$G$1355, Transactions_History!$C$6:$C$1355, "Acquire", Transactions_History!$I$6:$I$1355, Portfolio_History!$F187, Transactions_History!$H$6:$H$1355, "&lt;="&amp;YEAR(Portfolio_History!Q$1))-
SUMIFS(Transactions_History!$G$6:$G$1355, Transactions_History!$C$6:$C$1355, "Redeem", Transactions_History!$I$6:$I$1355, Portfolio_History!$F187, Transactions_History!$H$6:$H$1355, "&lt;="&amp;YEAR(Portfolio_History!Q$1))</f>
        <v>0</v>
      </c>
      <c r="R187" s="4">
        <f>SUMIFS(Transactions_History!$G$6:$G$1355, Transactions_History!$C$6:$C$1355, "Acquire", Transactions_History!$I$6:$I$1355, Portfolio_History!$F187, Transactions_History!$H$6:$H$1355, "&lt;="&amp;YEAR(Portfolio_History!R$1))-
SUMIFS(Transactions_History!$G$6:$G$1355, Transactions_History!$C$6:$C$1355, "Redeem", Transactions_History!$I$6:$I$1355, Portfolio_History!$F187, Transactions_History!$H$6:$H$1355, "&lt;="&amp;YEAR(Portfolio_History!R$1))</f>
        <v>0</v>
      </c>
      <c r="S187" s="4">
        <f>SUMIFS(Transactions_History!$G$6:$G$1355, Transactions_History!$C$6:$C$1355, "Acquire", Transactions_History!$I$6:$I$1355, Portfolio_History!$F187, Transactions_History!$H$6:$H$1355, "&lt;="&amp;YEAR(Portfolio_History!S$1))-
SUMIFS(Transactions_History!$G$6:$G$1355, Transactions_History!$C$6:$C$1355, "Redeem", Transactions_History!$I$6:$I$1355, Portfolio_History!$F187, Transactions_History!$H$6:$H$1355, "&lt;="&amp;YEAR(Portfolio_History!S$1))</f>
        <v>0</v>
      </c>
      <c r="T187" s="4">
        <f>SUMIFS(Transactions_History!$G$6:$G$1355, Transactions_History!$C$6:$C$1355, "Acquire", Transactions_History!$I$6:$I$1355, Portfolio_History!$F187, Transactions_History!$H$6:$H$1355, "&lt;="&amp;YEAR(Portfolio_History!T$1))-
SUMIFS(Transactions_History!$G$6:$G$1355, Transactions_History!$C$6:$C$1355, "Redeem", Transactions_History!$I$6:$I$1355, Portfolio_History!$F187, Transactions_History!$H$6:$H$1355, "&lt;="&amp;YEAR(Portfolio_History!T$1))</f>
        <v>0</v>
      </c>
      <c r="U187" s="4">
        <f>SUMIFS(Transactions_History!$G$6:$G$1355, Transactions_History!$C$6:$C$1355, "Acquire", Transactions_History!$I$6:$I$1355, Portfolio_History!$F187, Transactions_History!$H$6:$H$1355, "&lt;="&amp;YEAR(Portfolio_History!U$1))-
SUMIFS(Transactions_History!$G$6:$G$1355, Transactions_History!$C$6:$C$1355, "Redeem", Transactions_History!$I$6:$I$1355, Portfolio_History!$F187, Transactions_History!$H$6:$H$1355, "&lt;="&amp;YEAR(Portfolio_History!U$1))</f>
        <v>0</v>
      </c>
      <c r="V187" s="4">
        <f>SUMIFS(Transactions_History!$G$6:$G$1355, Transactions_History!$C$6:$C$1355, "Acquire", Transactions_History!$I$6:$I$1355, Portfolio_History!$F187, Transactions_History!$H$6:$H$1355, "&lt;="&amp;YEAR(Portfolio_History!V$1))-
SUMIFS(Transactions_History!$G$6:$G$1355, Transactions_History!$C$6:$C$1355, "Redeem", Transactions_History!$I$6:$I$1355, Portfolio_History!$F187, Transactions_History!$H$6:$H$1355, "&lt;="&amp;YEAR(Portfolio_History!V$1))</f>
        <v>0</v>
      </c>
      <c r="W187" s="4">
        <f>SUMIFS(Transactions_History!$G$6:$G$1355, Transactions_History!$C$6:$C$1355, "Acquire", Transactions_History!$I$6:$I$1355, Portfolio_History!$F187, Transactions_History!$H$6:$H$1355, "&lt;="&amp;YEAR(Portfolio_History!W$1))-
SUMIFS(Transactions_History!$G$6:$G$1355, Transactions_History!$C$6:$C$1355, "Redeem", Transactions_History!$I$6:$I$1355, Portfolio_History!$F187, Transactions_History!$H$6:$H$1355, "&lt;="&amp;YEAR(Portfolio_History!W$1))</f>
        <v>0</v>
      </c>
      <c r="X187" s="4">
        <f>SUMIFS(Transactions_History!$G$6:$G$1355, Transactions_History!$C$6:$C$1355, "Acquire", Transactions_History!$I$6:$I$1355, Portfolio_History!$F187, Transactions_History!$H$6:$H$1355, "&lt;="&amp;YEAR(Portfolio_History!X$1))-
SUMIFS(Transactions_History!$G$6:$G$1355, Transactions_History!$C$6:$C$1355, "Redeem", Transactions_History!$I$6:$I$1355, Portfolio_History!$F187, Transactions_History!$H$6:$H$1355, "&lt;="&amp;YEAR(Portfolio_History!X$1))</f>
        <v>0</v>
      </c>
      <c r="Y187" s="4">
        <f>SUMIFS(Transactions_History!$G$6:$G$1355, Transactions_History!$C$6:$C$1355, "Acquire", Transactions_History!$I$6:$I$1355, Portfolio_History!$F187, Transactions_History!$H$6:$H$1355, "&lt;="&amp;YEAR(Portfolio_History!Y$1))-
SUMIFS(Transactions_History!$G$6:$G$1355, Transactions_History!$C$6:$C$1355, "Redeem", Transactions_History!$I$6:$I$1355, Portfolio_History!$F187, Transactions_History!$H$6:$H$1355, "&lt;="&amp;YEAR(Portfolio_History!Y$1))</f>
        <v>0</v>
      </c>
    </row>
    <row r="188" spans="1:25" x14ac:dyDescent="0.35">
      <c r="A188" s="172" t="s">
        <v>39</v>
      </c>
      <c r="B188" s="172">
        <v>5.125</v>
      </c>
      <c r="C188" s="172">
        <v>2018</v>
      </c>
      <c r="D188" s="173">
        <v>38869</v>
      </c>
      <c r="E188" s="63">
        <v>2018</v>
      </c>
      <c r="F188" s="170" t="str">
        <f t="shared" si="3"/>
        <v>SI bonds_5.125_2018</v>
      </c>
      <c r="G188" s="4">
        <f>SUMIFS(Transactions_History!$G$6:$G$1355, Transactions_History!$C$6:$C$1355, "Acquire", Transactions_History!$I$6:$I$1355, Portfolio_History!$F188, Transactions_History!$H$6:$H$1355, "&lt;="&amp;YEAR(Portfolio_History!G$1))-
SUMIFS(Transactions_History!$G$6:$G$1355, Transactions_History!$C$6:$C$1355, "Redeem", Transactions_History!$I$6:$I$1355, Portfolio_History!$F188, Transactions_History!$H$6:$H$1355, "&lt;="&amp;YEAR(Portfolio_History!G$1))</f>
        <v>-12232996</v>
      </c>
      <c r="H188" s="4">
        <f>SUMIFS(Transactions_History!$G$6:$G$1355, Transactions_History!$C$6:$C$1355, "Acquire", Transactions_History!$I$6:$I$1355, Portfolio_History!$F188, Transactions_History!$H$6:$H$1355, "&lt;="&amp;YEAR(Portfolio_History!H$1))-
SUMIFS(Transactions_History!$G$6:$G$1355, Transactions_History!$C$6:$C$1355, "Redeem", Transactions_History!$I$6:$I$1355, Portfolio_History!$F188, Transactions_History!$H$6:$H$1355, "&lt;="&amp;YEAR(Portfolio_History!H$1))</f>
        <v>-12232996</v>
      </c>
      <c r="I188" s="4">
        <f>SUMIFS(Transactions_History!$G$6:$G$1355, Transactions_History!$C$6:$C$1355, "Acquire", Transactions_History!$I$6:$I$1355, Portfolio_History!$F188, Transactions_History!$H$6:$H$1355, "&lt;="&amp;YEAR(Portfolio_History!I$1))-
SUMIFS(Transactions_History!$G$6:$G$1355, Transactions_History!$C$6:$C$1355, "Redeem", Transactions_History!$I$6:$I$1355, Portfolio_History!$F188, Transactions_History!$H$6:$H$1355, "&lt;="&amp;YEAR(Portfolio_History!I$1))</f>
        <v>-12232996</v>
      </c>
      <c r="J188" s="4">
        <f>SUMIFS(Transactions_History!$G$6:$G$1355, Transactions_History!$C$6:$C$1355, "Acquire", Transactions_History!$I$6:$I$1355, Portfolio_History!$F188, Transactions_History!$H$6:$H$1355, "&lt;="&amp;YEAR(Portfolio_History!J$1))-
SUMIFS(Transactions_History!$G$6:$G$1355, Transactions_History!$C$6:$C$1355, "Redeem", Transactions_History!$I$6:$I$1355, Portfolio_History!$F188, Transactions_History!$H$6:$H$1355, "&lt;="&amp;YEAR(Portfolio_History!J$1))</f>
        <v>-12232996</v>
      </c>
      <c r="K188" s="4">
        <f>SUMIFS(Transactions_History!$G$6:$G$1355, Transactions_History!$C$6:$C$1355, "Acquire", Transactions_History!$I$6:$I$1355, Portfolio_History!$F188, Transactions_History!$H$6:$H$1355, "&lt;="&amp;YEAR(Portfolio_History!K$1))-
SUMIFS(Transactions_History!$G$6:$G$1355, Transactions_History!$C$6:$C$1355, "Redeem", Transactions_History!$I$6:$I$1355, Portfolio_History!$F188, Transactions_History!$H$6:$H$1355, "&lt;="&amp;YEAR(Portfolio_History!K$1))</f>
        <v>-12232996</v>
      </c>
      <c r="L188" s="4">
        <f>SUMIFS(Transactions_History!$G$6:$G$1355, Transactions_History!$C$6:$C$1355, "Acquire", Transactions_History!$I$6:$I$1355, Portfolio_History!$F188, Transactions_History!$H$6:$H$1355, "&lt;="&amp;YEAR(Portfolio_History!L$1))-
SUMIFS(Transactions_History!$G$6:$G$1355, Transactions_History!$C$6:$C$1355, "Redeem", Transactions_History!$I$6:$I$1355, Portfolio_History!$F188, Transactions_History!$H$6:$H$1355, "&lt;="&amp;YEAR(Portfolio_History!L$1))</f>
        <v>-665130</v>
      </c>
      <c r="M188" s="4">
        <f>SUMIFS(Transactions_History!$G$6:$G$1355, Transactions_History!$C$6:$C$1355, "Acquire", Transactions_History!$I$6:$I$1355, Portfolio_History!$F188, Transactions_History!$H$6:$H$1355, "&lt;="&amp;YEAR(Portfolio_History!M$1))-
SUMIFS(Transactions_History!$G$6:$G$1355, Transactions_History!$C$6:$C$1355, "Redeem", Transactions_History!$I$6:$I$1355, Portfolio_History!$F188, Transactions_History!$H$6:$H$1355, "&lt;="&amp;YEAR(Portfolio_History!M$1))</f>
        <v>-665130</v>
      </c>
      <c r="N188" s="4">
        <f>SUMIFS(Transactions_History!$G$6:$G$1355, Transactions_History!$C$6:$C$1355, "Acquire", Transactions_History!$I$6:$I$1355, Portfolio_History!$F188, Transactions_History!$H$6:$H$1355, "&lt;="&amp;YEAR(Portfolio_History!N$1))-
SUMIFS(Transactions_History!$G$6:$G$1355, Transactions_History!$C$6:$C$1355, "Redeem", Transactions_History!$I$6:$I$1355, Portfolio_History!$F188, Transactions_History!$H$6:$H$1355, "&lt;="&amp;YEAR(Portfolio_History!N$1))</f>
        <v>-665130</v>
      </c>
      <c r="O188" s="4">
        <f>SUMIFS(Transactions_History!$G$6:$G$1355, Transactions_History!$C$6:$C$1355, "Acquire", Transactions_History!$I$6:$I$1355, Portfolio_History!$F188, Transactions_History!$H$6:$H$1355, "&lt;="&amp;YEAR(Portfolio_History!O$1))-
SUMIFS(Transactions_History!$G$6:$G$1355, Transactions_History!$C$6:$C$1355, "Redeem", Transactions_History!$I$6:$I$1355, Portfolio_History!$F188, Transactions_History!$H$6:$H$1355, "&lt;="&amp;YEAR(Portfolio_History!O$1))</f>
        <v>-665130</v>
      </c>
      <c r="P188" s="4">
        <f>SUMIFS(Transactions_History!$G$6:$G$1355, Transactions_History!$C$6:$C$1355, "Acquire", Transactions_History!$I$6:$I$1355, Portfolio_History!$F188, Transactions_History!$H$6:$H$1355, "&lt;="&amp;YEAR(Portfolio_History!P$1))-
SUMIFS(Transactions_History!$G$6:$G$1355, Transactions_History!$C$6:$C$1355, "Redeem", Transactions_History!$I$6:$I$1355, Portfolio_History!$F188, Transactions_History!$H$6:$H$1355, "&lt;="&amp;YEAR(Portfolio_History!P$1))</f>
        <v>0</v>
      </c>
      <c r="Q188" s="4">
        <f>SUMIFS(Transactions_History!$G$6:$G$1355, Transactions_History!$C$6:$C$1355, "Acquire", Transactions_History!$I$6:$I$1355, Portfolio_History!$F188, Transactions_History!$H$6:$H$1355, "&lt;="&amp;YEAR(Portfolio_History!Q$1))-
SUMIFS(Transactions_History!$G$6:$G$1355, Transactions_History!$C$6:$C$1355, "Redeem", Transactions_History!$I$6:$I$1355, Portfolio_History!$F188, Transactions_History!$H$6:$H$1355, "&lt;="&amp;YEAR(Portfolio_History!Q$1))</f>
        <v>0</v>
      </c>
      <c r="R188" s="4">
        <f>SUMIFS(Transactions_History!$G$6:$G$1355, Transactions_History!$C$6:$C$1355, "Acquire", Transactions_History!$I$6:$I$1355, Portfolio_History!$F188, Transactions_History!$H$6:$H$1355, "&lt;="&amp;YEAR(Portfolio_History!R$1))-
SUMIFS(Transactions_History!$G$6:$G$1355, Transactions_History!$C$6:$C$1355, "Redeem", Transactions_History!$I$6:$I$1355, Portfolio_History!$F188, Transactions_History!$H$6:$H$1355, "&lt;="&amp;YEAR(Portfolio_History!R$1))</f>
        <v>0</v>
      </c>
      <c r="S188" s="4">
        <f>SUMIFS(Transactions_History!$G$6:$G$1355, Transactions_History!$C$6:$C$1355, "Acquire", Transactions_History!$I$6:$I$1355, Portfolio_History!$F188, Transactions_History!$H$6:$H$1355, "&lt;="&amp;YEAR(Portfolio_History!S$1))-
SUMIFS(Transactions_History!$G$6:$G$1355, Transactions_History!$C$6:$C$1355, "Redeem", Transactions_History!$I$6:$I$1355, Portfolio_History!$F188, Transactions_History!$H$6:$H$1355, "&lt;="&amp;YEAR(Portfolio_History!S$1))</f>
        <v>0</v>
      </c>
      <c r="T188" s="4">
        <f>SUMIFS(Transactions_History!$G$6:$G$1355, Transactions_History!$C$6:$C$1355, "Acquire", Transactions_History!$I$6:$I$1355, Portfolio_History!$F188, Transactions_History!$H$6:$H$1355, "&lt;="&amp;YEAR(Portfolio_History!T$1))-
SUMIFS(Transactions_History!$G$6:$G$1355, Transactions_History!$C$6:$C$1355, "Redeem", Transactions_History!$I$6:$I$1355, Portfolio_History!$F188, Transactions_History!$H$6:$H$1355, "&lt;="&amp;YEAR(Portfolio_History!T$1))</f>
        <v>0</v>
      </c>
      <c r="U188" s="4">
        <f>SUMIFS(Transactions_History!$G$6:$G$1355, Transactions_History!$C$6:$C$1355, "Acquire", Transactions_History!$I$6:$I$1355, Portfolio_History!$F188, Transactions_History!$H$6:$H$1355, "&lt;="&amp;YEAR(Portfolio_History!U$1))-
SUMIFS(Transactions_History!$G$6:$G$1355, Transactions_History!$C$6:$C$1355, "Redeem", Transactions_History!$I$6:$I$1355, Portfolio_History!$F188, Transactions_History!$H$6:$H$1355, "&lt;="&amp;YEAR(Portfolio_History!U$1))</f>
        <v>0</v>
      </c>
      <c r="V188" s="4">
        <f>SUMIFS(Transactions_History!$G$6:$G$1355, Transactions_History!$C$6:$C$1355, "Acquire", Transactions_History!$I$6:$I$1355, Portfolio_History!$F188, Transactions_History!$H$6:$H$1355, "&lt;="&amp;YEAR(Portfolio_History!V$1))-
SUMIFS(Transactions_History!$G$6:$G$1355, Transactions_History!$C$6:$C$1355, "Redeem", Transactions_History!$I$6:$I$1355, Portfolio_History!$F188, Transactions_History!$H$6:$H$1355, "&lt;="&amp;YEAR(Portfolio_History!V$1))</f>
        <v>0</v>
      </c>
      <c r="W188" s="4">
        <f>SUMIFS(Transactions_History!$G$6:$G$1355, Transactions_History!$C$6:$C$1355, "Acquire", Transactions_History!$I$6:$I$1355, Portfolio_History!$F188, Transactions_History!$H$6:$H$1355, "&lt;="&amp;YEAR(Portfolio_History!W$1))-
SUMIFS(Transactions_History!$G$6:$G$1355, Transactions_History!$C$6:$C$1355, "Redeem", Transactions_History!$I$6:$I$1355, Portfolio_History!$F188, Transactions_History!$H$6:$H$1355, "&lt;="&amp;YEAR(Portfolio_History!W$1))</f>
        <v>0</v>
      </c>
      <c r="X188" s="4">
        <f>SUMIFS(Transactions_History!$G$6:$G$1355, Transactions_History!$C$6:$C$1355, "Acquire", Transactions_History!$I$6:$I$1355, Portfolio_History!$F188, Transactions_History!$H$6:$H$1355, "&lt;="&amp;YEAR(Portfolio_History!X$1))-
SUMIFS(Transactions_History!$G$6:$G$1355, Transactions_History!$C$6:$C$1355, "Redeem", Transactions_History!$I$6:$I$1355, Portfolio_History!$F188, Transactions_History!$H$6:$H$1355, "&lt;="&amp;YEAR(Portfolio_History!X$1))</f>
        <v>0</v>
      </c>
      <c r="Y188" s="4">
        <f>SUMIFS(Transactions_History!$G$6:$G$1355, Transactions_History!$C$6:$C$1355, "Acquire", Transactions_History!$I$6:$I$1355, Portfolio_History!$F188, Transactions_History!$H$6:$H$1355, "&lt;="&amp;YEAR(Portfolio_History!Y$1))-
SUMIFS(Transactions_History!$G$6:$G$1355, Transactions_History!$C$6:$C$1355, "Redeem", Transactions_History!$I$6:$I$1355, Portfolio_History!$F188, Transactions_History!$H$6:$H$1355, "&lt;="&amp;YEAR(Portfolio_History!Y$1))</f>
        <v>0</v>
      </c>
    </row>
    <row r="189" spans="1:25" x14ac:dyDescent="0.35">
      <c r="A189" s="172" t="s">
        <v>34</v>
      </c>
      <c r="B189" s="172">
        <v>2.875</v>
      </c>
      <c r="C189" s="172">
        <v>2018</v>
      </c>
      <c r="D189" s="173">
        <v>43252</v>
      </c>
      <c r="E189" s="63">
        <v>2018</v>
      </c>
      <c r="F189" s="170" t="str">
        <f t="shared" si="3"/>
        <v>SI certificates_2.875_2018</v>
      </c>
      <c r="G189" s="4">
        <f>SUMIFS(Transactions_History!$G$6:$G$1355, Transactions_History!$C$6:$C$1355, "Acquire", Transactions_History!$I$6:$I$1355, Portfolio_History!$F189, Transactions_History!$H$6:$H$1355, "&lt;="&amp;YEAR(Portfolio_History!G$1))-
SUMIFS(Transactions_History!$G$6:$G$1355, Transactions_History!$C$6:$C$1355, "Redeem", Transactions_History!$I$6:$I$1355, Portfolio_History!$F189, Transactions_History!$H$6:$H$1355, "&lt;="&amp;YEAR(Portfolio_History!G$1))</f>
        <v>0</v>
      </c>
      <c r="H189" s="4">
        <f>SUMIFS(Transactions_History!$G$6:$G$1355, Transactions_History!$C$6:$C$1355, "Acquire", Transactions_History!$I$6:$I$1355, Portfolio_History!$F189, Transactions_History!$H$6:$H$1355, "&lt;="&amp;YEAR(Portfolio_History!H$1))-
SUMIFS(Transactions_History!$G$6:$G$1355, Transactions_History!$C$6:$C$1355, "Redeem", Transactions_History!$I$6:$I$1355, Portfolio_History!$F189, Transactions_History!$H$6:$H$1355, "&lt;="&amp;YEAR(Portfolio_History!H$1))</f>
        <v>0</v>
      </c>
      <c r="I189" s="4">
        <f>SUMIFS(Transactions_History!$G$6:$G$1355, Transactions_History!$C$6:$C$1355, "Acquire", Transactions_History!$I$6:$I$1355, Portfolio_History!$F189, Transactions_History!$H$6:$H$1355, "&lt;="&amp;YEAR(Portfolio_History!I$1))-
SUMIFS(Transactions_History!$G$6:$G$1355, Transactions_History!$C$6:$C$1355, "Redeem", Transactions_History!$I$6:$I$1355, Portfolio_History!$F189, Transactions_History!$H$6:$H$1355, "&lt;="&amp;YEAR(Portfolio_History!I$1))</f>
        <v>0</v>
      </c>
      <c r="J189" s="4">
        <f>SUMIFS(Transactions_History!$G$6:$G$1355, Transactions_History!$C$6:$C$1355, "Acquire", Transactions_History!$I$6:$I$1355, Portfolio_History!$F189, Transactions_History!$H$6:$H$1355, "&lt;="&amp;YEAR(Portfolio_History!J$1))-
SUMIFS(Transactions_History!$G$6:$G$1355, Transactions_History!$C$6:$C$1355, "Redeem", Transactions_History!$I$6:$I$1355, Portfolio_History!$F189, Transactions_History!$H$6:$H$1355, "&lt;="&amp;YEAR(Portfolio_History!J$1))</f>
        <v>0</v>
      </c>
      <c r="K189" s="4">
        <f>SUMIFS(Transactions_History!$G$6:$G$1355, Transactions_History!$C$6:$C$1355, "Acquire", Transactions_History!$I$6:$I$1355, Portfolio_History!$F189, Transactions_History!$H$6:$H$1355, "&lt;="&amp;YEAR(Portfolio_History!K$1))-
SUMIFS(Transactions_History!$G$6:$G$1355, Transactions_History!$C$6:$C$1355, "Redeem", Transactions_History!$I$6:$I$1355, Portfolio_History!$F189, Transactions_History!$H$6:$H$1355, "&lt;="&amp;YEAR(Portfolio_History!K$1))</f>
        <v>0</v>
      </c>
      <c r="L189" s="4">
        <f>SUMIFS(Transactions_History!$G$6:$G$1355, Transactions_History!$C$6:$C$1355, "Acquire", Transactions_History!$I$6:$I$1355, Portfolio_History!$F189, Transactions_History!$H$6:$H$1355, "&lt;="&amp;YEAR(Portfolio_History!L$1))-
SUMIFS(Transactions_History!$G$6:$G$1355, Transactions_History!$C$6:$C$1355, "Redeem", Transactions_History!$I$6:$I$1355, Portfolio_History!$F189, Transactions_History!$H$6:$H$1355, "&lt;="&amp;YEAR(Portfolio_History!L$1))</f>
        <v>0</v>
      </c>
      <c r="M189" s="4">
        <f>SUMIFS(Transactions_History!$G$6:$G$1355, Transactions_History!$C$6:$C$1355, "Acquire", Transactions_History!$I$6:$I$1355, Portfolio_History!$F189, Transactions_History!$H$6:$H$1355, "&lt;="&amp;YEAR(Portfolio_History!M$1))-
SUMIFS(Transactions_History!$G$6:$G$1355, Transactions_History!$C$6:$C$1355, "Redeem", Transactions_History!$I$6:$I$1355, Portfolio_History!$F189, Transactions_History!$H$6:$H$1355, "&lt;="&amp;YEAR(Portfolio_History!M$1))</f>
        <v>0</v>
      </c>
      <c r="N189" s="4">
        <f>SUMIFS(Transactions_History!$G$6:$G$1355, Transactions_History!$C$6:$C$1355, "Acquire", Transactions_History!$I$6:$I$1355, Portfolio_History!$F189, Transactions_History!$H$6:$H$1355, "&lt;="&amp;YEAR(Portfolio_History!N$1))-
SUMIFS(Transactions_History!$G$6:$G$1355, Transactions_History!$C$6:$C$1355, "Redeem", Transactions_History!$I$6:$I$1355, Portfolio_History!$F189, Transactions_History!$H$6:$H$1355, "&lt;="&amp;YEAR(Portfolio_History!N$1))</f>
        <v>0</v>
      </c>
      <c r="O189" s="4">
        <f>SUMIFS(Transactions_History!$G$6:$G$1355, Transactions_History!$C$6:$C$1355, "Acquire", Transactions_History!$I$6:$I$1355, Portfolio_History!$F189, Transactions_History!$H$6:$H$1355, "&lt;="&amp;YEAR(Portfolio_History!O$1))-
SUMIFS(Transactions_History!$G$6:$G$1355, Transactions_History!$C$6:$C$1355, "Redeem", Transactions_History!$I$6:$I$1355, Portfolio_History!$F189, Transactions_History!$H$6:$H$1355, "&lt;="&amp;YEAR(Portfolio_History!O$1))</f>
        <v>0</v>
      </c>
      <c r="P189" s="4">
        <f>SUMIFS(Transactions_History!$G$6:$G$1355, Transactions_History!$C$6:$C$1355, "Acquire", Transactions_History!$I$6:$I$1355, Portfolio_History!$F189, Transactions_History!$H$6:$H$1355, "&lt;="&amp;YEAR(Portfolio_History!P$1))-
SUMIFS(Transactions_History!$G$6:$G$1355, Transactions_History!$C$6:$C$1355, "Redeem", Transactions_History!$I$6:$I$1355, Portfolio_History!$F189, Transactions_History!$H$6:$H$1355, "&lt;="&amp;YEAR(Portfolio_History!P$1))</f>
        <v>0</v>
      </c>
      <c r="Q189" s="4">
        <f>SUMIFS(Transactions_History!$G$6:$G$1355, Transactions_History!$C$6:$C$1355, "Acquire", Transactions_History!$I$6:$I$1355, Portfolio_History!$F189, Transactions_History!$H$6:$H$1355, "&lt;="&amp;YEAR(Portfolio_History!Q$1))-
SUMIFS(Transactions_History!$G$6:$G$1355, Transactions_History!$C$6:$C$1355, "Redeem", Transactions_History!$I$6:$I$1355, Portfolio_History!$F189, Transactions_History!$H$6:$H$1355, "&lt;="&amp;YEAR(Portfolio_History!Q$1))</f>
        <v>0</v>
      </c>
      <c r="R189" s="4">
        <f>SUMIFS(Transactions_History!$G$6:$G$1355, Transactions_History!$C$6:$C$1355, "Acquire", Transactions_History!$I$6:$I$1355, Portfolio_History!$F189, Transactions_History!$H$6:$H$1355, "&lt;="&amp;YEAR(Portfolio_History!R$1))-
SUMIFS(Transactions_History!$G$6:$G$1355, Transactions_History!$C$6:$C$1355, "Redeem", Transactions_History!$I$6:$I$1355, Portfolio_History!$F189, Transactions_History!$H$6:$H$1355, "&lt;="&amp;YEAR(Portfolio_History!R$1))</f>
        <v>0</v>
      </c>
      <c r="S189" s="4">
        <f>SUMIFS(Transactions_History!$G$6:$G$1355, Transactions_History!$C$6:$C$1355, "Acquire", Transactions_History!$I$6:$I$1355, Portfolio_History!$F189, Transactions_History!$H$6:$H$1355, "&lt;="&amp;YEAR(Portfolio_History!S$1))-
SUMIFS(Transactions_History!$G$6:$G$1355, Transactions_History!$C$6:$C$1355, "Redeem", Transactions_History!$I$6:$I$1355, Portfolio_History!$F189, Transactions_History!$H$6:$H$1355, "&lt;="&amp;YEAR(Portfolio_History!S$1))</f>
        <v>0</v>
      </c>
      <c r="T189" s="4">
        <f>SUMIFS(Transactions_History!$G$6:$G$1355, Transactions_History!$C$6:$C$1355, "Acquire", Transactions_History!$I$6:$I$1355, Portfolio_History!$F189, Transactions_History!$H$6:$H$1355, "&lt;="&amp;YEAR(Portfolio_History!T$1))-
SUMIFS(Transactions_History!$G$6:$G$1355, Transactions_History!$C$6:$C$1355, "Redeem", Transactions_History!$I$6:$I$1355, Portfolio_History!$F189, Transactions_History!$H$6:$H$1355, "&lt;="&amp;YEAR(Portfolio_History!T$1))</f>
        <v>0</v>
      </c>
      <c r="U189" s="4">
        <f>SUMIFS(Transactions_History!$G$6:$G$1355, Transactions_History!$C$6:$C$1355, "Acquire", Transactions_History!$I$6:$I$1355, Portfolio_History!$F189, Transactions_History!$H$6:$H$1355, "&lt;="&amp;YEAR(Portfolio_History!U$1))-
SUMIFS(Transactions_History!$G$6:$G$1355, Transactions_History!$C$6:$C$1355, "Redeem", Transactions_History!$I$6:$I$1355, Portfolio_History!$F189, Transactions_History!$H$6:$H$1355, "&lt;="&amp;YEAR(Portfolio_History!U$1))</f>
        <v>0</v>
      </c>
      <c r="V189" s="4">
        <f>SUMIFS(Transactions_History!$G$6:$G$1355, Transactions_History!$C$6:$C$1355, "Acquire", Transactions_History!$I$6:$I$1355, Portfolio_History!$F189, Transactions_History!$H$6:$H$1355, "&lt;="&amp;YEAR(Portfolio_History!V$1))-
SUMIFS(Transactions_History!$G$6:$G$1355, Transactions_History!$C$6:$C$1355, "Redeem", Transactions_History!$I$6:$I$1355, Portfolio_History!$F189, Transactions_History!$H$6:$H$1355, "&lt;="&amp;YEAR(Portfolio_History!V$1))</f>
        <v>0</v>
      </c>
      <c r="W189" s="4">
        <f>SUMIFS(Transactions_History!$G$6:$G$1355, Transactions_History!$C$6:$C$1355, "Acquire", Transactions_History!$I$6:$I$1355, Portfolio_History!$F189, Transactions_History!$H$6:$H$1355, "&lt;="&amp;YEAR(Portfolio_History!W$1))-
SUMIFS(Transactions_History!$G$6:$G$1355, Transactions_History!$C$6:$C$1355, "Redeem", Transactions_History!$I$6:$I$1355, Portfolio_History!$F189, Transactions_History!$H$6:$H$1355, "&lt;="&amp;YEAR(Portfolio_History!W$1))</f>
        <v>0</v>
      </c>
      <c r="X189" s="4">
        <f>SUMIFS(Transactions_History!$G$6:$G$1355, Transactions_History!$C$6:$C$1355, "Acquire", Transactions_History!$I$6:$I$1355, Portfolio_History!$F189, Transactions_History!$H$6:$H$1355, "&lt;="&amp;YEAR(Portfolio_History!X$1))-
SUMIFS(Transactions_History!$G$6:$G$1355, Transactions_History!$C$6:$C$1355, "Redeem", Transactions_History!$I$6:$I$1355, Portfolio_History!$F189, Transactions_History!$H$6:$H$1355, "&lt;="&amp;YEAR(Portfolio_History!X$1))</f>
        <v>0</v>
      </c>
      <c r="Y189" s="4">
        <f>SUMIFS(Transactions_History!$G$6:$G$1355, Transactions_History!$C$6:$C$1355, "Acquire", Transactions_History!$I$6:$I$1355, Portfolio_History!$F189, Transactions_History!$H$6:$H$1355, "&lt;="&amp;YEAR(Portfolio_History!Y$1))-
SUMIFS(Transactions_History!$G$6:$G$1355, Transactions_History!$C$6:$C$1355, "Redeem", Transactions_History!$I$6:$I$1355, Portfolio_History!$F189, Transactions_History!$H$6:$H$1355, "&lt;="&amp;YEAR(Portfolio_History!Y$1))</f>
        <v>0</v>
      </c>
    </row>
    <row r="190" spans="1:25" x14ac:dyDescent="0.35">
      <c r="A190" s="172" t="s">
        <v>39</v>
      </c>
      <c r="B190" s="172">
        <v>1.375</v>
      </c>
      <c r="C190" s="172">
        <v>2019</v>
      </c>
      <c r="D190" s="173">
        <v>41061</v>
      </c>
      <c r="E190" s="63">
        <v>2018</v>
      </c>
      <c r="F190" s="170" t="str">
        <f t="shared" si="3"/>
        <v>SI bonds_1.375_2019</v>
      </c>
      <c r="G190" s="4">
        <f>SUMIFS(Transactions_History!$G$6:$G$1355, Transactions_History!$C$6:$C$1355, "Acquire", Transactions_History!$I$6:$I$1355, Portfolio_History!$F190, Transactions_History!$H$6:$H$1355, "&lt;="&amp;YEAR(Portfolio_History!G$1))-
SUMIFS(Transactions_History!$G$6:$G$1355, Transactions_History!$C$6:$C$1355, "Redeem", Transactions_History!$I$6:$I$1355, Portfolio_History!$F190, Transactions_History!$H$6:$H$1355, "&lt;="&amp;YEAR(Portfolio_History!G$1))</f>
        <v>0</v>
      </c>
      <c r="H190" s="4">
        <f>SUMIFS(Transactions_History!$G$6:$G$1355, Transactions_History!$C$6:$C$1355, "Acquire", Transactions_History!$I$6:$I$1355, Portfolio_History!$F190, Transactions_History!$H$6:$H$1355, "&lt;="&amp;YEAR(Portfolio_History!H$1))-
SUMIFS(Transactions_History!$G$6:$G$1355, Transactions_History!$C$6:$C$1355, "Redeem", Transactions_History!$I$6:$I$1355, Portfolio_History!$F190, Transactions_History!$H$6:$H$1355, "&lt;="&amp;YEAR(Portfolio_History!H$1))</f>
        <v>0</v>
      </c>
      <c r="I190" s="4">
        <f>SUMIFS(Transactions_History!$G$6:$G$1355, Transactions_History!$C$6:$C$1355, "Acquire", Transactions_History!$I$6:$I$1355, Portfolio_History!$F190, Transactions_History!$H$6:$H$1355, "&lt;="&amp;YEAR(Portfolio_History!I$1))-
SUMIFS(Transactions_History!$G$6:$G$1355, Transactions_History!$C$6:$C$1355, "Redeem", Transactions_History!$I$6:$I$1355, Portfolio_History!$F190, Transactions_History!$H$6:$H$1355, "&lt;="&amp;YEAR(Portfolio_History!I$1))</f>
        <v>0</v>
      </c>
      <c r="J190" s="4">
        <f>SUMIFS(Transactions_History!$G$6:$G$1355, Transactions_History!$C$6:$C$1355, "Acquire", Transactions_History!$I$6:$I$1355, Portfolio_History!$F190, Transactions_History!$H$6:$H$1355, "&lt;="&amp;YEAR(Portfolio_History!J$1))-
SUMIFS(Transactions_History!$G$6:$G$1355, Transactions_History!$C$6:$C$1355, "Redeem", Transactions_History!$I$6:$I$1355, Portfolio_History!$F190, Transactions_History!$H$6:$H$1355, "&lt;="&amp;YEAR(Portfolio_History!J$1))</f>
        <v>0</v>
      </c>
      <c r="K190" s="4">
        <f>SUMIFS(Transactions_History!$G$6:$G$1355, Transactions_History!$C$6:$C$1355, "Acquire", Transactions_History!$I$6:$I$1355, Portfolio_History!$F190, Transactions_History!$H$6:$H$1355, "&lt;="&amp;YEAR(Portfolio_History!K$1))-
SUMIFS(Transactions_History!$G$6:$G$1355, Transactions_History!$C$6:$C$1355, "Redeem", Transactions_History!$I$6:$I$1355, Portfolio_History!$F190, Transactions_History!$H$6:$H$1355, "&lt;="&amp;YEAR(Portfolio_History!K$1))</f>
        <v>0</v>
      </c>
      <c r="L190" s="4">
        <f>SUMIFS(Transactions_History!$G$6:$G$1355, Transactions_History!$C$6:$C$1355, "Acquire", Transactions_History!$I$6:$I$1355, Portfolio_History!$F190, Transactions_History!$H$6:$H$1355, "&lt;="&amp;YEAR(Portfolio_History!L$1))-
SUMIFS(Transactions_History!$G$6:$G$1355, Transactions_History!$C$6:$C$1355, "Redeem", Transactions_History!$I$6:$I$1355, Portfolio_History!$F190, Transactions_History!$H$6:$H$1355, "&lt;="&amp;YEAR(Portfolio_History!L$1))</f>
        <v>6693020</v>
      </c>
      <c r="M190" s="4">
        <f>SUMIFS(Transactions_History!$G$6:$G$1355, Transactions_History!$C$6:$C$1355, "Acquire", Transactions_History!$I$6:$I$1355, Portfolio_History!$F190, Transactions_History!$H$6:$H$1355, "&lt;="&amp;YEAR(Portfolio_History!M$1))-
SUMIFS(Transactions_History!$G$6:$G$1355, Transactions_History!$C$6:$C$1355, "Redeem", Transactions_History!$I$6:$I$1355, Portfolio_History!$F190, Transactions_History!$H$6:$H$1355, "&lt;="&amp;YEAR(Portfolio_History!M$1))</f>
        <v>6693020</v>
      </c>
      <c r="N190" s="4">
        <f>SUMIFS(Transactions_History!$G$6:$G$1355, Transactions_History!$C$6:$C$1355, "Acquire", Transactions_History!$I$6:$I$1355, Portfolio_History!$F190, Transactions_History!$H$6:$H$1355, "&lt;="&amp;YEAR(Portfolio_History!N$1))-
SUMIFS(Transactions_History!$G$6:$G$1355, Transactions_History!$C$6:$C$1355, "Redeem", Transactions_History!$I$6:$I$1355, Portfolio_History!$F190, Transactions_History!$H$6:$H$1355, "&lt;="&amp;YEAR(Portfolio_History!N$1))</f>
        <v>6693020</v>
      </c>
      <c r="O190" s="4">
        <f>SUMIFS(Transactions_History!$G$6:$G$1355, Transactions_History!$C$6:$C$1355, "Acquire", Transactions_History!$I$6:$I$1355, Portfolio_History!$F190, Transactions_History!$H$6:$H$1355, "&lt;="&amp;YEAR(Portfolio_History!O$1))-
SUMIFS(Transactions_History!$G$6:$G$1355, Transactions_History!$C$6:$C$1355, "Redeem", Transactions_History!$I$6:$I$1355, Portfolio_History!$F190, Transactions_History!$H$6:$H$1355, "&lt;="&amp;YEAR(Portfolio_History!O$1))</f>
        <v>6693020</v>
      </c>
      <c r="P190" s="4">
        <f>SUMIFS(Transactions_History!$G$6:$G$1355, Transactions_History!$C$6:$C$1355, "Acquire", Transactions_History!$I$6:$I$1355, Portfolio_History!$F190, Transactions_History!$H$6:$H$1355, "&lt;="&amp;YEAR(Portfolio_History!P$1))-
SUMIFS(Transactions_History!$G$6:$G$1355, Transactions_History!$C$6:$C$1355, "Redeem", Transactions_History!$I$6:$I$1355, Portfolio_History!$F190, Transactions_History!$H$6:$H$1355, "&lt;="&amp;YEAR(Portfolio_History!P$1))</f>
        <v>6693020</v>
      </c>
      <c r="Q190" s="4">
        <f>SUMIFS(Transactions_History!$G$6:$G$1355, Transactions_History!$C$6:$C$1355, "Acquire", Transactions_History!$I$6:$I$1355, Portfolio_History!$F190, Transactions_History!$H$6:$H$1355, "&lt;="&amp;YEAR(Portfolio_History!Q$1))-
SUMIFS(Transactions_History!$G$6:$G$1355, Transactions_History!$C$6:$C$1355, "Redeem", Transactions_History!$I$6:$I$1355, Portfolio_History!$F190, Transactions_History!$H$6:$H$1355, "&lt;="&amp;YEAR(Portfolio_History!Q$1))</f>
        <v>6693020</v>
      </c>
      <c r="R190" s="4">
        <f>SUMIFS(Transactions_History!$G$6:$G$1355, Transactions_History!$C$6:$C$1355, "Acquire", Transactions_History!$I$6:$I$1355, Portfolio_History!$F190, Transactions_History!$H$6:$H$1355, "&lt;="&amp;YEAR(Portfolio_History!R$1))-
SUMIFS(Transactions_History!$G$6:$G$1355, Transactions_History!$C$6:$C$1355, "Redeem", Transactions_History!$I$6:$I$1355, Portfolio_History!$F190, Transactions_History!$H$6:$H$1355, "&lt;="&amp;YEAR(Portfolio_History!R$1))</f>
        <v>0</v>
      </c>
      <c r="S190" s="4">
        <f>SUMIFS(Transactions_History!$G$6:$G$1355, Transactions_History!$C$6:$C$1355, "Acquire", Transactions_History!$I$6:$I$1355, Portfolio_History!$F190, Transactions_History!$H$6:$H$1355, "&lt;="&amp;YEAR(Portfolio_History!S$1))-
SUMIFS(Transactions_History!$G$6:$G$1355, Transactions_History!$C$6:$C$1355, "Redeem", Transactions_History!$I$6:$I$1355, Portfolio_History!$F190, Transactions_History!$H$6:$H$1355, "&lt;="&amp;YEAR(Portfolio_History!S$1))</f>
        <v>0</v>
      </c>
      <c r="T190" s="4">
        <f>SUMIFS(Transactions_History!$G$6:$G$1355, Transactions_History!$C$6:$C$1355, "Acquire", Transactions_History!$I$6:$I$1355, Portfolio_History!$F190, Transactions_History!$H$6:$H$1355, "&lt;="&amp;YEAR(Portfolio_History!T$1))-
SUMIFS(Transactions_History!$G$6:$G$1355, Transactions_History!$C$6:$C$1355, "Redeem", Transactions_History!$I$6:$I$1355, Portfolio_History!$F190, Transactions_History!$H$6:$H$1355, "&lt;="&amp;YEAR(Portfolio_History!T$1))</f>
        <v>0</v>
      </c>
      <c r="U190" s="4">
        <f>SUMIFS(Transactions_History!$G$6:$G$1355, Transactions_History!$C$6:$C$1355, "Acquire", Transactions_History!$I$6:$I$1355, Portfolio_History!$F190, Transactions_History!$H$6:$H$1355, "&lt;="&amp;YEAR(Portfolio_History!U$1))-
SUMIFS(Transactions_History!$G$6:$G$1355, Transactions_History!$C$6:$C$1355, "Redeem", Transactions_History!$I$6:$I$1355, Portfolio_History!$F190, Transactions_History!$H$6:$H$1355, "&lt;="&amp;YEAR(Portfolio_History!U$1))</f>
        <v>0</v>
      </c>
      <c r="V190" s="4">
        <f>SUMIFS(Transactions_History!$G$6:$G$1355, Transactions_History!$C$6:$C$1355, "Acquire", Transactions_History!$I$6:$I$1355, Portfolio_History!$F190, Transactions_History!$H$6:$H$1355, "&lt;="&amp;YEAR(Portfolio_History!V$1))-
SUMIFS(Transactions_History!$G$6:$G$1355, Transactions_History!$C$6:$C$1355, "Redeem", Transactions_History!$I$6:$I$1355, Portfolio_History!$F190, Transactions_History!$H$6:$H$1355, "&lt;="&amp;YEAR(Portfolio_History!V$1))</f>
        <v>0</v>
      </c>
      <c r="W190" s="4">
        <f>SUMIFS(Transactions_History!$G$6:$G$1355, Transactions_History!$C$6:$C$1355, "Acquire", Transactions_History!$I$6:$I$1355, Portfolio_History!$F190, Transactions_History!$H$6:$H$1355, "&lt;="&amp;YEAR(Portfolio_History!W$1))-
SUMIFS(Transactions_History!$G$6:$G$1355, Transactions_History!$C$6:$C$1355, "Redeem", Transactions_History!$I$6:$I$1355, Portfolio_History!$F190, Transactions_History!$H$6:$H$1355, "&lt;="&amp;YEAR(Portfolio_History!W$1))</f>
        <v>0</v>
      </c>
      <c r="X190" s="4">
        <f>SUMIFS(Transactions_History!$G$6:$G$1355, Transactions_History!$C$6:$C$1355, "Acquire", Transactions_History!$I$6:$I$1355, Portfolio_History!$F190, Transactions_History!$H$6:$H$1355, "&lt;="&amp;YEAR(Portfolio_History!X$1))-
SUMIFS(Transactions_History!$G$6:$G$1355, Transactions_History!$C$6:$C$1355, "Redeem", Transactions_History!$I$6:$I$1355, Portfolio_History!$F190, Transactions_History!$H$6:$H$1355, "&lt;="&amp;YEAR(Portfolio_History!X$1))</f>
        <v>0</v>
      </c>
      <c r="Y190" s="4">
        <f>SUMIFS(Transactions_History!$G$6:$G$1355, Transactions_History!$C$6:$C$1355, "Acquire", Transactions_History!$I$6:$I$1355, Portfolio_History!$F190, Transactions_History!$H$6:$H$1355, "&lt;="&amp;YEAR(Portfolio_History!Y$1))-
SUMIFS(Transactions_History!$G$6:$G$1355, Transactions_History!$C$6:$C$1355, "Redeem", Transactions_History!$I$6:$I$1355, Portfolio_History!$F190, Transactions_History!$H$6:$H$1355, "&lt;="&amp;YEAR(Portfolio_History!Y$1))</f>
        <v>0</v>
      </c>
    </row>
    <row r="191" spans="1:25" x14ac:dyDescent="0.35">
      <c r="A191" s="172" t="s">
        <v>39</v>
      </c>
      <c r="B191" s="172">
        <v>1.75</v>
      </c>
      <c r="C191" s="172">
        <v>2019</v>
      </c>
      <c r="D191" s="173">
        <v>41426</v>
      </c>
      <c r="E191" s="63">
        <v>2018</v>
      </c>
      <c r="F191" s="170" t="str">
        <f t="shared" si="3"/>
        <v>SI bonds_1.75_2019</v>
      </c>
      <c r="G191" s="4">
        <f>SUMIFS(Transactions_History!$G$6:$G$1355, Transactions_History!$C$6:$C$1355, "Acquire", Transactions_History!$I$6:$I$1355, Portfolio_History!$F191, Transactions_History!$H$6:$H$1355, "&lt;="&amp;YEAR(Portfolio_History!G$1))-
SUMIFS(Transactions_History!$G$6:$G$1355, Transactions_History!$C$6:$C$1355, "Redeem", Transactions_History!$I$6:$I$1355, Portfolio_History!$F191, Transactions_History!$H$6:$H$1355, "&lt;="&amp;YEAR(Portfolio_History!G$1))</f>
        <v>0</v>
      </c>
      <c r="H191" s="4">
        <f>SUMIFS(Transactions_History!$G$6:$G$1355, Transactions_History!$C$6:$C$1355, "Acquire", Transactions_History!$I$6:$I$1355, Portfolio_History!$F191, Transactions_History!$H$6:$H$1355, "&lt;="&amp;YEAR(Portfolio_History!H$1))-
SUMIFS(Transactions_History!$G$6:$G$1355, Transactions_History!$C$6:$C$1355, "Redeem", Transactions_History!$I$6:$I$1355, Portfolio_History!$F191, Transactions_History!$H$6:$H$1355, "&lt;="&amp;YEAR(Portfolio_History!H$1))</f>
        <v>0</v>
      </c>
      <c r="I191" s="4">
        <f>SUMIFS(Transactions_History!$G$6:$G$1355, Transactions_History!$C$6:$C$1355, "Acquire", Transactions_History!$I$6:$I$1355, Portfolio_History!$F191, Transactions_History!$H$6:$H$1355, "&lt;="&amp;YEAR(Portfolio_History!I$1))-
SUMIFS(Transactions_History!$G$6:$G$1355, Transactions_History!$C$6:$C$1355, "Redeem", Transactions_History!$I$6:$I$1355, Portfolio_History!$F191, Transactions_History!$H$6:$H$1355, "&lt;="&amp;YEAR(Portfolio_History!I$1))</f>
        <v>0</v>
      </c>
      <c r="J191" s="4">
        <f>SUMIFS(Transactions_History!$G$6:$G$1355, Transactions_History!$C$6:$C$1355, "Acquire", Transactions_History!$I$6:$I$1355, Portfolio_History!$F191, Transactions_History!$H$6:$H$1355, "&lt;="&amp;YEAR(Portfolio_History!J$1))-
SUMIFS(Transactions_History!$G$6:$G$1355, Transactions_History!$C$6:$C$1355, "Redeem", Transactions_History!$I$6:$I$1355, Portfolio_History!$F191, Transactions_History!$H$6:$H$1355, "&lt;="&amp;YEAR(Portfolio_History!J$1))</f>
        <v>0</v>
      </c>
      <c r="K191" s="4">
        <f>SUMIFS(Transactions_History!$G$6:$G$1355, Transactions_History!$C$6:$C$1355, "Acquire", Transactions_History!$I$6:$I$1355, Portfolio_History!$F191, Transactions_History!$H$6:$H$1355, "&lt;="&amp;YEAR(Portfolio_History!K$1))-
SUMIFS(Transactions_History!$G$6:$G$1355, Transactions_History!$C$6:$C$1355, "Redeem", Transactions_History!$I$6:$I$1355, Portfolio_History!$F191, Transactions_History!$H$6:$H$1355, "&lt;="&amp;YEAR(Portfolio_History!K$1))</f>
        <v>0</v>
      </c>
      <c r="L191" s="4">
        <f>SUMIFS(Transactions_History!$G$6:$G$1355, Transactions_History!$C$6:$C$1355, "Acquire", Transactions_History!$I$6:$I$1355, Portfolio_History!$F191, Transactions_History!$H$6:$H$1355, "&lt;="&amp;YEAR(Portfolio_History!L$1))-
SUMIFS(Transactions_History!$G$6:$G$1355, Transactions_History!$C$6:$C$1355, "Redeem", Transactions_History!$I$6:$I$1355, Portfolio_History!$F191, Transactions_History!$H$6:$H$1355, "&lt;="&amp;YEAR(Portfolio_History!L$1))</f>
        <v>4908185</v>
      </c>
      <c r="M191" s="4">
        <f>SUMIFS(Transactions_History!$G$6:$G$1355, Transactions_History!$C$6:$C$1355, "Acquire", Transactions_History!$I$6:$I$1355, Portfolio_History!$F191, Transactions_History!$H$6:$H$1355, "&lt;="&amp;YEAR(Portfolio_History!M$1))-
SUMIFS(Transactions_History!$G$6:$G$1355, Transactions_History!$C$6:$C$1355, "Redeem", Transactions_History!$I$6:$I$1355, Portfolio_History!$F191, Transactions_History!$H$6:$H$1355, "&lt;="&amp;YEAR(Portfolio_History!M$1))</f>
        <v>4908185</v>
      </c>
      <c r="N191" s="4">
        <f>SUMIFS(Transactions_History!$G$6:$G$1355, Transactions_History!$C$6:$C$1355, "Acquire", Transactions_History!$I$6:$I$1355, Portfolio_History!$F191, Transactions_History!$H$6:$H$1355, "&lt;="&amp;YEAR(Portfolio_History!N$1))-
SUMIFS(Transactions_History!$G$6:$G$1355, Transactions_History!$C$6:$C$1355, "Redeem", Transactions_History!$I$6:$I$1355, Portfolio_History!$F191, Transactions_History!$H$6:$H$1355, "&lt;="&amp;YEAR(Portfolio_History!N$1))</f>
        <v>4908185</v>
      </c>
      <c r="O191" s="4">
        <f>SUMIFS(Transactions_History!$G$6:$G$1355, Transactions_History!$C$6:$C$1355, "Acquire", Transactions_History!$I$6:$I$1355, Portfolio_History!$F191, Transactions_History!$H$6:$H$1355, "&lt;="&amp;YEAR(Portfolio_History!O$1))-
SUMIFS(Transactions_History!$G$6:$G$1355, Transactions_History!$C$6:$C$1355, "Redeem", Transactions_History!$I$6:$I$1355, Portfolio_History!$F191, Transactions_History!$H$6:$H$1355, "&lt;="&amp;YEAR(Portfolio_History!O$1))</f>
        <v>4908185</v>
      </c>
      <c r="P191" s="4">
        <f>SUMIFS(Transactions_History!$G$6:$G$1355, Transactions_History!$C$6:$C$1355, "Acquire", Transactions_History!$I$6:$I$1355, Portfolio_History!$F191, Transactions_History!$H$6:$H$1355, "&lt;="&amp;YEAR(Portfolio_History!P$1))-
SUMIFS(Transactions_History!$G$6:$G$1355, Transactions_History!$C$6:$C$1355, "Redeem", Transactions_History!$I$6:$I$1355, Portfolio_History!$F191, Transactions_History!$H$6:$H$1355, "&lt;="&amp;YEAR(Portfolio_History!P$1))</f>
        <v>4908185</v>
      </c>
      <c r="Q191" s="4">
        <f>SUMIFS(Transactions_History!$G$6:$G$1355, Transactions_History!$C$6:$C$1355, "Acquire", Transactions_History!$I$6:$I$1355, Portfolio_History!$F191, Transactions_History!$H$6:$H$1355, "&lt;="&amp;YEAR(Portfolio_History!Q$1))-
SUMIFS(Transactions_History!$G$6:$G$1355, Transactions_History!$C$6:$C$1355, "Redeem", Transactions_History!$I$6:$I$1355, Portfolio_History!$F191, Transactions_History!$H$6:$H$1355, "&lt;="&amp;YEAR(Portfolio_History!Q$1))</f>
        <v>0</v>
      </c>
      <c r="R191" s="4">
        <f>SUMIFS(Transactions_History!$G$6:$G$1355, Transactions_History!$C$6:$C$1355, "Acquire", Transactions_History!$I$6:$I$1355, Portfolio_History!$F191, Transactions_History!$H$6:$H$1355, "&lt;="&amp;YEAR(Portfolio_History!R$1))-
SUMIFS(Transactions_History!$G$6:$G$1355, Transactions_History!$C$6:$C$1355, "Redeem", Transactions_History!$I$6:$I$1355, Portfolio_History!$F191, Transactions_History!$H$6:$H$1355, "&lt;="&amp;YEAR(Portfolio_History!R$1))</f>
        <v>0</v>
      </c>
      <c r="S191" s="4">
        <f>SUMIFS(Transactions_History!$G$6:$G$1355, Transactions_History!$C$6:$C$1355, "Acquire", Transactions_History!$I$6:$I$1355, Portfolio_History!$F191, Transactions_History!$H$6:$H$1355, "&lt;="&amp;YEAR(Portfolio_History!S$1))-
SUMIFS(Transactions_History!$G$6:$G$1355, Transactions_History!$C$6:$C$1355, "Redeem", Transactions_History!$I$6:$I$1355, Portfolio_History!$F191, Transactions_History!$H$6:$H$1355, "&lt;="&amp;YEAR(Portfolio_History!S$1))</f>
        <v>0</v>
      </c>
      <c r="T191" s="4">
        <f>SUMIFS(Transactions_History!$G$6:$G$1355, Transactions_History!$C$6:$C$1355, "Acquire", Transactions_History!$I$6:$I$1355, Portfolio_History!$F191, Transactions_History!$H$6:$H$1355, "&lt;="&amp;YEAR(Portfolio_History!T$1))-
SUMIFS(Transactions_History!$G$6:$G$1355, Transactions_History!$C$6:$C$1355, "Redeem", Transactions_History!$I$6:$I$1355, Portfolio_History!$F191, Transactions_History!$H$6:$H$1355, "&lt;="&amp;YEAR(Portfolio_History!T$1))</f>
        <v>0</v>
      </c>
      <c r="U191" s="4">
        <f>SUMIFS(Transactions_History!$G$6:$G$1355, Transactions_History!$C$6:$C$1355, "Acquire", Transactions_History!$I$6:$I$1355, Portfolio_History!$F191, Transactions_History!$H$6:$H$1355, "&lt;="&amp;YEAR(Portfolio_History!U$1))-
SUMIFS(Transactions_History!$G$6:$G$1355, Transactions_History!$C$6:$C$1355, "Redeem", Transactions_History!$I$6:$I$1355, Portfolio_History!$F191, Transactions_History!$H$6:$H$1355, "&lt;="&amp;YEAR(Portfolio_History!U$1))</f>
        <v>0</v>
      </c>
      <c r="V191" s="4">
        <f>SUMIFS(Transactions_History!$G$6:$G$1355, Transactions_History!$C$6:$C$1355, "Acquire", Transactions_History!$I$6:$I$1355, Portfolio_History!$F191, Transactions_History!$H$6:$H$1355, "&lt;="&amp;YEAR(Portfolio_History!V$1))-
SUMIFS(Transactions_History!$G$6:$G$1355, Transactions_History!$C$6:$C$1355, "Redeem", Transactions_History!$I$6:$I$1355, Portfolio_History!$F191, Transactions_History!$H$6:$H$1355, "&lt;="&amp;YEAR(Portfolio_History!V$1))</f>
        <v>0</v>
      </c>
      <c r="W191" s="4">
        <f>SUMIFS(Transactions_History!$G$6:$G$1355, Transactions_History!$C$6:$C$1355, "Acquire", Transactions_History!$I$6:$I$1355, Portfolio_History!$F191, Transactions_History!$H$6:$H$1355, "&lt;="&amp;YEAR(Portfolio_History!W$1))-
SUMIFS(Transactions_History!$G$6:$G$1355, Transactions_History!$C$6:$C$1355, "Redeem", Transactions_History!$I$6:$I$1355, Portfolio_History!$F191, Transactions_History!$H$6:$H$1355, "&lt;="&amp;YEAR(Portfolio_History!W$1))</f>
        <v>0</v>
      </c>
      <c r="X191" s="4">
        <f>SUMIFS(Transactions_History!$G$6:$G$1355, Transactions_History!$C$6:$C$1355, "Acquire", Transactions_History!$I$6:$I$1355, Portfolio_History!$F191, Transactions_History!$H$6:$H$1355, "&lt;="&amp;YEAR(Portfolio_History!X$1))-
SUMIFS(Transactions_History!$G$6:$G$1355, Transactions_History!$C$6:$C$1355, "Redeem", Transactions_History!$I$6:$I$1355, Portfolio_History!$F191, Transactions_History!$H$6:$H$1355, "&lt;="&amp;YEAR(Portfolio_History!X$1))</f>
        <v>0</v>
      </c>
      <c r="Y191" s="4">
        <f>SUMIFS(Transactions_History!$G$6:$G$1355, Transactions_History!$C$6:$C$1355, "Acquire", Transactions_History!$I$6:$I$1355, Portfolio_History!$F191, Transactions_History!$H$6:$H$1355, "&lt;="&amp;YEAR(Portfolio_History!Y$1))-
SUMIFS(Transactions_History!$G$6:$G$1355, Transactions_History!$C$6:$C$1355, "Redeem", Transactions_History!$I$6:$I$1355, Portfolio_History!$F191, Transactions_History!$H$6:$H$1355, "&lt;="&amp;YEAR(Portfolio_History!Y$1))</f>
        <v>0</v>
      </c>
    </row>
    <row r="192" spans="1:25" x14ac:dyDescent="0.35">
      <c r="A192" s="172" t="s">
        <v>39</v>
      </c>
      <c r="B192" s="172">
        <v>1.875</v>
      </c>
      <c r="C192" s="172">
        <v>2019</v>
      </c>
      <c r="D192" s="173">
        <v>42522</v>
      </c>
      <c r="E192" s="63">
        <v>2018</v>
      </c>
      <c r="F192" s="170" t="str">
        <f t="shared" si="3"/>
        <v>SI bonds_1.875_2019</v>
      </c>
      <c r="G192" s="4">
        <f>SUMIFS(Transactions_History!$G$6:$G$1355, Transactions_History!$C$6:$C$1355, "Acquire", Transactions_History!$I$6:$I$1355, Portfolio_History!$F192, Transactions_History!$H$6:$H$1355, "&lt;="&amp;YEAR(Portfolio_History!G$1))-
SUMIFS(Transactions_History!$G$6:$G$1355, Transactions_History!$C$6:$C$1355, "Redeem", Transactions_History!$I$6:$I$1355, Portfolio_History!$F192, Transactions_History!$H$6:$H$1355, "&lt;="&amp;YEAR(Portfolio_History!G$1))</f>
        <v>0</v>
      </c>
      <c r="H192" s="4">
        <f>SUMIFS(Transactions_History!$G$6:$G$1355, Transactions_History!$C$6:$C$1355, "Acquire", Transactions_History!$I$6:$I$1355, Portfolio_History!$F192, Transactions_History!$H$6:$H$1355, "&lt;="&amp;YEAR(Portfolio_History!H$1))-
SUMIFS(Transactions_History!$G$6:$G$1355, Transactions_History!$C$6:$C$1355, "Redeem", Transactions_History!$I$6:$I$1355, Portfolio_History!$F192, Transactions_History!$H$6:$H$1355, "&lt;="&amp;YEAR(Portfolio_History!H$1))</f>
        <v>0</v>
      </c>
      <c r="I192" s="4">
        <f>SUMIFS(Transactions_History!$G$6:$G$1355, Transactions_History!$C$6:$C$1355, "Acquire", Transactions_History!$I$6:$I$1355, Portfolio_History!$F192, Transactions_History!$H$6:$H$1355, "&lt;="&amp;YEAR(Portfolio_History!I$1))-
SUMIFS(Transactions_History!$G$6:$G$1355, Transactions_History!$C$6:$C$1355, "Redeem", Transactions_History!$I$6:$I$1355, Portfolio_History!$F192, Transactions_History!$H$6:$H$1355, "&lt;="&amp;YEAR(Portfolio_History!I$1))</f>
        <v>0</v>
      </c>
      <c r="J192" s="4">
        <f>SUMIFS(Transactions_History!$G$6:$G$1355, Transactions_History!$C$6:$C$1355, "Acquire", Transactions_History!$I$6:$I$1355, Portfolio_History!$F192, Transactions_History!$H$6:$H$1355, "&lt;="&amp;YEAR(Portfolio_History!J$1))-
SUMIFS(Transactions_History!$G$6:$G$1355, Transactions_History!$C$6:$C$1355, "Redeem", Transactions_History!$I$6:$I$1355, Portfolio_History!$F192, Transactions_History!$H$6:$H$1355, "&lt;="&amp;YEAR(Portfolio_History!J$1))</f>
        <v>0</v>
      </c>
      <c r="K192" s="4">
        <f>SUMIFS(Transactions_History!$G$6:$G$1355, Transactions_History!$C$6:$C$1355, "Acquire", Transactions_History!$I$6:$I$1355, Portfolio_History!$F192, Transactions_History!$H$6:$H$1355, "&lt;="&amp;YEAR(Portfolio_History!K$1))-
SUMIFS(Transactions_History!$G$6:$G$1355, Transactions_History!$C$6:$C$1355, "Redeem", Transactions_History!$I$6:$I$1355, Portfolio_History!$F192, Transactions_History!$H$6:$H$1355, "&lt;="&amp;YEAR(Portfolio_History!K$1))</f>
        <v>0</v>
      </c>
      <c r="L192" s="4">
        <f>SUMIFS(Transactions_History!$G$6:$G$1355, Transactions_History!$C$6:$C$1355, "Acquire", Transactions_History!$I$6:$I$1355, Portfolio_History!$F192, Transactions_History!$H$6:$H$1355, "&lt;="&amp;YEAR(Portfolio_History!L$1))-
SUMIFS(Transactions_History!$G$6:$G$1355, Transactions_History!$C$6:$C$1355, "Redeem", Transactions_History!$I$6:$I$1355, Portfolio_History!$F192, Transactions_History!$H$6:$H$1355, "&lt;="&amp;YEAR(Portfolio_History!L$1))</f>
        <v>5332345</v>
      </c>
      <c r="M192" s="4">
        <f>SUMIFS(Transactions_History!$G$6:$G$1355, Transactions_History!$C$6:$C$1355, "Acquire", Transactions_History!$I$6:$I$1355, Portfolio_History!$F192, Transactions_History!$H$6:$H$1355, "&lt;="&amp;YEAR(Portfolio_History!M$1))-
SUMIFS(Transactions_History!$G$6:$G$1355, Transactions_History!$C$6:$C$1355, "Redeem", Transactions_History!$I$6:$I$1355, Portfolio_History!$F192, Transactions_History!$H$6:$H$1355, "&lt;="&amp;YEAR(Portfolio_History!M$1))</f>
        <v>5332345</v>
      </c>
      <c r="N192" s="4">
        <f>SUMIFS(Transactions_History!$G$6:$G$1355, Transactions_History!$C$6:$C$1355, "Acquire", Transactions_History!$I$6:$I$1355, Portfolio_History!$F192, Transactions_History!$H$6:$H$1355, "&lt;="&amp;YEAR(Portfolio_History!N$1))-
SUMIFS(Transactions_History!$G$6:$G$1355, Transactions_History!$C$6:$C$1355, "Redeem", Transactions_History!$I$6:$I$1355, Portfolio_History!$F192, Transactions_History!$H$6:$H$1355, "&lt;="&amp;YEAR(Portfolio_History!N$1))</f>
        <v>0</v>
      </c>
      <c r="O192" s="4">
        <f>SUMIFS(Transactions_History!$G$6:$G$1355, Transactions_History!$C$6:$C$1355, "Acquire", Transactions_History!$I$6:$I$1355, Portfolio_History!$F192, Transactions_History!$H$6:$H$1355, "&lt;="&amp;YEAR(Portfolio_History!O$1))-
SUMIFS(Transactions_History!$G$6:$G$1355, Transactions_History!$C$6:$C$1355, "Redeem", Transactions_History!$I$6:$I$1355, Portfolio_History!$F192, Transactions_History!$H$6:$H$1355, "&lt;="&amp;YEAR(Portfolio_History!O$1))</f>
        <v>0</v>
      </c>
      <c r="P192" s="4">
        <f>SUMIFS(Transactions_History!$G$6:$G$1355, Transactions_History!$C$6:$C$1355, "Acquire", Transactions_History!$I$6:$I$1355, Portfolio_History!$F192, Transactions_History!$H$6:$H$1355, "&lt;="&amp;YEAR(Portfolio_History!P$1))-
SUMIFS(Transactions_History!$G$6:$G$1355, Transactions_History!$C$6:$C$1355, "Redeem", Transactions_History!$I$6:$I$1355, Portfolio_History!$F192, Transactions_History!$H$6:$H$1355, "&lt;="&amp;YEAR(Portfolio_History!P$1))</f>
        <v>0</v>
      </c>
      <c r="Q192" s="4">
        <f>SUMIFS(Transactions_History!$G$6:$G$1355, Transactions_History!$C$6:$C$1355, "Acquire", Transactions_History!$I$6:$I$1355, Portfolio_History!$F192, Transactions_History!$H$6:$H$1355, "&lt;="&amp;YEAR(Portfolio_History!Q$1))-
SUMIFS(Transactions_History!$G$6:$G$1355, Transactions_History!$C$6:$C$1355, "Redeem", Transactions_History!$I$6:$I$1355, Portfolio_History!$F192, Transactions_History!$H$6:$H$1355, "&lt;="&amp;YEAR(Portfolio_History!Q$1))</f>
        <v>0</v>
      </c>
      <c r="R192" s="4">
        <f>SUMIFS(Transactions_History!$G$6:$G$1355, Transactions_History!$C$6:$C$1355, "Acquire", Transactions_History!$I$6:$I$1355, Portfolio_History!$F192, Transactions_History!$H$6:$H$1355, "&lt;="&amp;YEAR(Portfolio_History!R$1))-
SUMIFS(Transactions_History!$G$6:$G$1355, Transactions_History!$C$6:$C$1355, "Redeem", Transactions_History!$I$6:$I$1355, Portfolio_History!$F192, Transactions_History!$H$6:$H$1355, "&lt;="&amp;YEAR(Portfolio_History!R$1))</f>
        <v>0</v>
      </c>
      <c r="S192" s="4">
        <f>SUMIFS(Transactions_History!$G$6:$G$1355, Transactions_History!$C$6:$C$1355, "Acquire", Transactions_History!$I$6:$I$1355, Portfolio_History!$F192, Transactions_History!$H$6:$H$1355, "&lt;="&amp;YEAR(Portfolio_History!S$1))-
SUMIFS(Transactions_History!$G$6:$G$1355, Transactions_History!$C$6:$C$1355, "Redeem", Transactions_History!$I$6:$I$1355, Portfolio_History!$F192, Transactions_History!$H$6:$H$1355, "&lt;="&amp;YEAR(Portfolio_History!S$1))</f>
        <v>0</v>
      </c>
      <c r="T192" s="4">
        <f>SUMIFS(Transactions_History!$G$6:$G$1355, Transactions_History!$C$6:$C$1355, "Acquire", Transactions_History!$I$6:$I$1355, Portfolio_History!$F192, Transactions_History!$H$6:$H$1355, "&lt;="&amp;YEAR(Portfolio_History!T$1))-
SUMIFS(Transactions_History!$G$6:$G$1355, Transactions_History!$C$6:$C$1355, "Redeem", Transactions_History!$I$6:$I$1355, Portfolio_History!$F192, Transactions_History!$H$6:$H$1355, "&lt;="&amp;YEAR(Portfolio_History!T$1))</f>
        <v>0</v>
      </c>
      <c r="U192" s="4">
        <f>SUMIFS(Transactions_History!$G$6:$G$1355, Transactions_History!$C$6:$C$1355, "Acquire", Transactions_History!$I$6:$I$1355, Portfolio_History!$F192, Transactions_History!$H$6:$H$1355, "&lt;="&amp;YEAR(Portfolio_History!U$1))-
SUMIFS(Transactions_History!$G$6:$G$1355, Transactions_History!$C$6:$C$1355, "Redeem", Transactions_History!$I$6:$I$1355, Portfolio_History!$F192, Transactions_History!$H$6:$H$1355, "&lt;="&amp;YEAR(Portfolio_History!U$1))</f>
        <v>0</v>
      </c>
      <c r="V192" s="4">
        <f>SUMIFS(Transactions_History!$G$6:$G$1355, Transactions_History!$C$6:$C$1355, "Acquire", Transactions_History!$I$6:$I$1355, Portfolio_History!$F192, Transactions_History!$H$6:$H$1355, "&lt;="&amp;YEAR(Portfolio_History!V$1))-
SUMIFS(Transactions_History!$G$6:$G$1355, Transactions_History!$C$6:$C$1355, "Redeem", Transactions_History!$I$6:$I$1355, Portfolio_History!$F192, Transactions_History!$H$6:$H$1355, "&lt;="&amp;YEAR(Portfolio_History!V$1))</f>
        <v>0</v>
      </c>
      <c r="W192" s="4">
        <f>SUMIFS(Transactions_History!$G$6:$G$1355, Transactions_History!$C$6:$C$1355, "Acquire", Transactions_History!$I$6:$I$1355, Portfolio_History!$F192, Transactions_History!$H$6:$H$1355, "&lt;="&amp;YEAR(Portfolio_History!W$1))-
SUMIFS(Transactions_History!$G$6:$G$1355, Transactions_History!$C$6:$C$1355, "Redeem", Transactions_History!$I$6:$I$1355, Portfolio_History!$F192, Transactions_History!$H$6:$H$1355, "&lt;="&amp;YEAR(Portfolio_History!W$1))</f>
        <v>0</v>
      </c>
      <c r="X192" s="4">
        <f>SUMIFS(Transactions_History!$G$6:$G$1355, Transactions_History!$C$6:$C$1355, "Acquire", Transactions_History!$I$6:$I$1355, Portfolio_History!$F192, Transactions_History!$H$6:$H$1355, "&lt;="&amp;YEAR(Portfolio_History!X$1))-
SUMIFS(Transactions_History!$G$6:$G$1355, Transactions_History!$C$6:$C$1355, "Redeem", Transactions_History!$I$6:$I$1355, Portfolio_History!$F192, Transactions_History!$H$6:$H$1355, "&lt;="&amp;YEAR(Portfolio_History!X$1))</f>
        <v>0</v>
      </c>
      <c r="Y192" s="4">
        <f>SUMIFS(Transactions_History!$G$6:$G$1355, Transactions_History!$C$6:$C$1355, "Acquire", Transactions_History!$I$6:$I$1355, Portfolio_History!$F192, Transactions_History!$H$6:$H$1355, "&lt;="&amp;YEAR(Portfolio_History!Y$1))-
SUMIFS(Transactions_History!$G$6:$G$1355, Transactions_History!$C$6:$C$1355, "Redeem", Transactions_History!$I$6:$I$1355, Portfolio_History!$F192, Transactions_History!$H$6:$H$1355, "&lt;="&amp;YEAR(Portfolio_History!Y$1))</f>
        <v>0</v>
      </c>
    </row>
    <row r="193" spans="1:25" x14ac:dyDescent="0.35">
      <c r="A193" s="172" t="s">
        <v>39</v>
      </c>
      <c r="B193" s="172">
        <v>2</v>
      </c>
      <c r="C193" s="172">
        <v>2019</v>
      </c>
      <c r="D193" s="173">
        <v>42156</v>
      </c>
      <c r="E193" s="63">
        <v>2018</v>
      </c>
      <c r="F193" s="170" t="str">
        <f t="shared" si="3"/>
        <v>SI bonds_2_2019</v>
      </c>
      <c r="G193" s="4">
        <f>SUMIFS(Transactions_History!$G$6:$G$1355, Transactions_History!$C$6:$C$1355, "Acquire", Transactions_History!$I$6:$I$1355, Portfolio_History!$F193, Transactions_History!$H$6:$H$1355, "&lt;="&amp;YEAR(Portfolio_History!G$1))-
SUMIFS(Transactions_History!$G$6:$G$1355, Transactions_History!$C$6:$C$1355, "Redeem", Transactions_History!$I$6:$I$1355, Portfolio_History!$F193, Transactions_History!$H$6:$H$1355, "&lt;="&amp;YEAR(Portfolio_History!G$1))</f>
        <v>0</v>
      </c>
      <c r="H193" s="4">
        <f>SUMIFS(Transactions_History!$G$6:$G$1355, Transactions_History!$C$6:$C$1355, "Acquire", Transactions_History!$I$6:$I$1355, Portfolio_History!$F193, Transactions_History!$H$6:$H$1355, "&lt;="&amp;YEAR(Portfolio_History!H$1))-
SUMIFS(Transactions_History!$G$6:$G$1355, Transactions_History!$C$6:$C$1355, "Redeem", Transactions_History!$I$6:$I$1355, Portfolio_History!$F193, Transactions_History!$H$6:$H$1355, "&lt;="&amp;YEAR(Portfolio_History!H$1))</f>
        <v>0</v>
      </c>
      <c r="I193" s="4">
        <f>SUMIFS(Transactions_History!$G$6:$G$1355, Transactions_History!$C$6:$C$1355, "Acquire", Transactions_History!$I$6:$I$1355, Portfolio_History!$F193, Transactions_History!$H$6:$H$1355, "&lt;="&amp;YEAR(Portfolio_History!I$1))-
SUMIFS(Transactions_History!$G$6:$G$1355, Transactions_History!$C$6:$C$1355, "Redeem", Transactions_History!$I$6:$I$1355, Portfolio_History!$F193, Transactions_History!$H$6:$H$1355, "&lt;="&amp;YEAR(Portfolio_History!I$1))</f>
        <v>0</v>
      </c>
      <c r="J193" s="4">
        <f>SUMIFS(Transactions_History!$G$6:$G$1355, Transactions_History!$C$6:$C$1355, "Acquire", Transactions_History!$I$6:$I$1355, Portfolio_History!$F193, Transactions_History!$H$6:$H$1355, "&lt;="&amp;YEAR(Portfolio_History!J$1))-
SUMIFS(Transactions_History!$G$6:$G$1355, Transactions_History!$C$6:$C$1355, "Redeem", Transactions_History!$I$6:$I$1355, Portfolio_History!$F193, Transactions_History!$H$6:$H$1355, "&lt;="&amp;YEAR(Portfolio_History!J$1))</f>
        <v>0</v>
      </c>
      <c r="K193" s="4">
        <f>SUMIFS(Transactions_History!$G$6:$G$1355, Transactions_History!$C$6:$C$1355, "Acquire", Transactions_History!$I$6:$I$1355, Portfolio_History!$F193, Transactions_History!$H$6:$H$1355, "&lt;="&amp;YEAR(Portfolio_History!K$1))-
SUMIFS(Transactions_History!$G$6:$G$1355, Transactions_History!$C$6:$C$1355, "Redeem", Transactions_History!$I$6:$I$1355, Portfolio_History!$F193, Transactions_History!$H$6:$H$1355, "&lt;="&amp;YEAR(Portfolio_History!K$1))</f>
        <v>0</v>
      </c>
      <c r="L193" s="4">
        <f>SUMIFS(Transactions_History!$G$6:$G$1355, Transactions_History!$C$6:$C$1355, "Acquire", Transactions_History!$I$6:$I$1355, Portfolio_History!$F193, Transactions_History!$H$6:$H$1355, "&lt;="&amp;YEAR(Portfolio_History!L$1))-
SUMIFS(Transactions_History!$G$6:$G$1355, Transactions_History!$C$6:$C$1355, "Redeem", Transactions_History!$I$6:$I$1355, Portfolio_History!$F193, Transactions_History!$H$6:$H$1355, "&lt;="&amp;YEAR(Portfolio_History!L$1))</f>
        <v>3655629</v>
      </c>
      <c r="M193" s="4">
        <f>SUMIFS(Transactions_History!$G$6:$G$1355, Transactions_History!$C$6:$C$1355, "Acquire", Transactions_History!$I$6:$I$1355, Portfolio_History!$F193, Transactions_History!$H$6:$H$1355, "&lt;="&amp;YEAR(Portfolio_History!M$1))-
SUMIFS(Transactions_History!$G$6:$G$1355, Transactions_History!$C$6:$C$1355, "Redeem", Transactions_History!$I$6:$I$1355, Portfolio_History!$F193, Transactions_History!$H$6:$H$1355, "&lt;="&amp;YEAR(Portfolio_History!M$1))</f>
        <v>3655629</v>
      </c>
      <c r="N193" s="4">
        <f>SUMIFS(Transactions_History!$G$6:$G$1355, Transactions_History!$C$6:$C$1355, "Acquire", Transactions_History!$I$6:$I$1355, Portfolio_History!$F193, Transactions_History!$H$6:$H$1355, "&lt;="&amp;YEAR(Portfolio_History!N$1))-
SUMIFS(Transactions_History!$G$6:$G$1355, Transactions_History!$C$6:$C$1355, "Redeem", Transactions_History!$I$6:$I$1355, Portfolio_History!$F193, Transactions_History!$H$6:$H$1355, "&lt;="&amp;YEAR(Portfolio_History!N$1))</f>
        <v>3655629</v>
      </c>
      <c r="O193" s="4">
        <f>SUMIFS(Transactions_History!$G$6:$G$1355, Transactions_History!$C$6:$C$1355, "Acquire", Transactions_History!$I$6:$I$1355, Portfolio_History!$F193, Transactions_History!$H$6:$H$1355, "&lt;="&amp;YEAR(Portfolio_History!O$1))-
SUMIFS(Transactions_History!$G$6:$G$1355, Transactions_History!$C$6:$C$1355, "Redeem", Transactions_History!$I$6:$I$1355, Portfolio_History!$F193, Transactions_History!$H$6:$H$1355, "&lt;="&amp;YEAR(Portfolio_History!O$1))</f>
        <v>0</v>
      </c>
      <c r="P193" s="4">
        <f>SUMIFS(Transactions_History!$G$6:$G$1355, Transactions_History!$C$6:$C$1355, "Acquire", Transactions_History!$I$6:$I$1355, Portfolio_History!$F193, Transactions_History!$H$6:$H$1355, "&lt;="&amp;YEAR(Portfolio_History!P$1))-
SUMIFS(Transactions_History!$G$6:$G$1355, Transactions_History!$C$6:$C$1355, "Redeem", Transactions_History!$I$6:$I$1355, Portfolio_History!$F193, Transactions_History!$H$6:$H$1355, "&lt;="&amp;YEAR(Portfolio_History!P$1))</f>
        <v>0</v>
      </c>
      <c r="Q193" s="4">
        <f>SUMIFS(Transactions_History!$G$6:$G$1355, Transactions_History!$C$6:$C$1355, "Acquire", Transactions_History!$I$6:$I$1355, Portfolio_History!$F193, Transactions_History!$H$6:$H$1355, "&lt;="&amp;YEAR(Portfolio_History!Q$1))-
SUMIFS(Transactions_History!$G$6:$G$1355, Transactions_History!$C$6:$C$1355, "Redeem", Transactions_History!$I$6:$I$1355, Portfolio_History!$F193, Transactions_History!$H$6:$H$1355, "&lt;="&amp;YEAR(Portfolio_History!Q$1))</f>
        <v>0</v>
      </c>
      <c r="R193" s="4">
        <f>SUMIFS(Transactions_History!$G$6:$G$1355, Transactions_History!$C$6:$C$1355, "Acquire", Transactions_History!$I$6:$I$1355, Portfolio_History!$F193, Transactions_History!$H$6:$H$1355, "&lt;="&amp;YEAR(Portfolio_History!R$1))-
SUMIFS(Transactions_History!$G$6:$G$1355, Transactions_History!$C$6:$C$1355, "Redeem", Transactions_History!$I$6:$I$1355, Portfolio_History!$F193, Transactions_History!$H$6:$H$1355, "&lt;="&amp;YEAR(Portfolio_History!R$1))</f>
        <v>0</v>
      </c>
      <c r="S193" s="4">
        <f>SUMIFS(Transactions_History!$G$6:$G$1355, Transactions_History!$C$6:$C$1355, "Acquire", Transactions_History!$I$6:$I$1355, Portfolio_History!$F193, Transactions_History!$H$6:$H$1355, "&lt;="&amp;YEAR(Portfolio_History!S$1))-
SUMIFS(Transactions_History!$G$6:$G$1355, Transactions_History!$C$6:$C$1355, "Redeem", Transactions_History!$I$6:$I$1355, Portfolio_History!$F193, Transactions_History!$H$6:$H$1355, "&lt;="&amp;YEAR(Portfolio_History!S$1))</f>
        <v>0</v>
      </c>
      <c r="T193" s="4">
        <f>SUMIFS(Transactions_History!$G$6:$G$1355, Transactions_History!$C$6:$C$1355, "Acquire", Transactions_History!$I$6:$I$1355, Portfolio_History!$F193, Transactions_History!$H$6:$H$1355, "&lt;="&amp;YEAR(Portfolio_History!T$1))-
SUMIFS(Transactions_History!$G$6:$G$1355, Transactions_History!$C$6:$C$1355, "Redeem", Transactions_History!$I$6:$I$1355, Portfolio_History!$F193, Transactions_History!$H$6:$H$1355, "&lt;="&amp;YEAR(Portfolio_History!T$1))</f>
        <v>0</v>
      </c>
      <c r="U193" s="4">
        <f>SUMIFS(Transactions_History!$G$6:$G$1355, Transactions_History!$C$6:$C$1355, "Acquire", Transactions_History!$I$6:$I$1355, Portfolio_History!$F193, Transactions_History!$H$6:$H$1355, "&lt;="&amp;YEAR(Portfolio_History!U$1))-
SUMIFS(Transactions_History!$G$6:$G$1355, Transactions_History!$C$6:$C$1355, "Redeem", Transactions_History!$I$6:$I$1355, Portfolio_History!$F193, Transactions_History!$H$6:$H$1355, "&lt;="&amp;YEAR(Portfolio_History!U$1))</f>
        <v>0</v>
      </c>
      <c r="V193" s="4">
        <f>SUMIFS(Transactions_History!$G$6:$G$1355, Transactions_History!$C$6:$C$1355, "Acquire", Transactions_History!$I$6:$I$1355, Portfolio_History!$F193, Transactions_History!$H$6:$H$1355, "&lt;="&amp;YEAR(Portfolio_History!V$1))-
SUMIFS(Transactions_History!$G$6:$G$1355, Transactions_History!$C$6:$C$1355, "Redeem", Transactions_History!$I$6:$I$1355, Portfolio_History!$F193, Transactions_History!$H$6:$H$1355, "&lt;="&amp;YEAR(Portfolio_History!V$1))</f>
        <v>0</v>
      </c>
      <c r="W193" s="4">
        <f>SUMIFS(Transactions_History!$G$6:$G$1355, Transactions_History!$C$6:$C$1355, "Acquire", Transactions_History!$I$6:$I$1355, Portfolio_History!$F193, Transactions_History!$H$6:$H$1355, "&lt;="&amp;YEAR(Portfolio_History!W$1))-
SUMIFS(Transactions_History!$G$6:$G$1355, Transactions_History!$C$6:$C$1355, "Redeem", Transactions_History!$I$6:$I$1355, Portfolio_History!$F193, Transactions_History!$H$6:$H$1355, "&lt;="&amp;YEAR(Portfolio_History!W$1))</f>
        <v>0</v>
      </c>
      <c r="X193" s="4">
        <f>SUMIFS(Transactions_History!$G$6:$G$1355, Transactions_History!$C$6:$C$1355, "Acquire", Transactions_History!$I$6:$I$1355, Portfolio_History!$F193, Transactions_History!$H$6:$H$1355, "&lt;="&amp;YEAR(Portfolio_History!X$1))-
SUMIFS(Transactions_History!$G$6:$G$1355, Transactions_History!$C$6:$C$1355, "Redeem", Transactions_History!$I$6:$I$1355, Portfolio_History!$F193, Transactions_History!$H$6:$H$1355, "&lt;="&amp;YEAR(Portfolio_History!X$1))</f>
        <v>0</v>
      </c>
      <c r="Y193" s="4">
        <f>SUMIFS(Transactions_History!$G$6:$G$1355, Transactions_History!$C$6:$C$1355, "Acquire", Transactions_History!$I$6:$I$1355, Portfolio_History!$F193, Transactions_History!$H$6:$H$1355, "&lt;="&amp;YEAR(Portfolio_History!Y$1))-
SUMIFS(Transactions_History!$G$6:$G$1355, Transactions_History!$C$6:$C$1355, "Redeem", Transactions_History!$I$6:$I$1355, Portfolio_History!$F193, Transactions_History!$H$6:$H$1355, "&lt;="&amp;YEAR(Portfolio_History!Y$1))</f>
        <v>0</v>
      </c>
    </row>
    <row r="194" spans="1:25" x14ac:dyDescent="0.35">
      <c r="A194" s="172" t="s">
        <v>39</v>
      </c>
      <c r="B194" s="172">
        <v>2.25</v>
      </c>
      <c r="C194" s="172">
        <v>2019</v>
      </c>
      <c r="D194" s="173">
        <v>41791</v>
      </c>
      <c r="E194" s="63">
        <v>2018</v>
      </c>
      <c r="F194" s="170" t="str">
        <f t="shared" ref="F194:F257" si="4">_xlfn.TEXTJOIN("_", TRUE, A194, B194, C194)</f>
        <v>SI bonds_2.25_2019</v>
      </c>
      <c r="G194" s="4">
        <f>SUMIFS(Transactions_History!$G$6:$G$1355, Transactions_History!$C$6:$C$1355, "Acquire", Transactions_History!$I$6:$I$1355, Portfolio_History!$F194, Transactions_History!$H$6:$H$1355, "&lt;="&amp;YEAR(Portfolio_History!G$1))-
SUMIFS(Transactions_History!$G$6:$G$1355, Transactions_History!$C$6:$C$1355, "Redeem", Transactions_History!$I$6:$I$1355, Portfolio_History!$F194, Transactions_History!$H$6:$H$1355, "&lt;="&amp;YEAR(Portfolio_History!G$1))</f>
        <v>0</v>
      </c>
      <c r="H194" s="4">
        <f>SUMIFS(Transactions_History!$G$6:$G$1355, Transactions_History!$C$6:$C$1355, "Acquire", Transactions_History!$I$6:$I$1355, Portfolio_History!$F194, Transactions_History!$H$6:$H$1355, "&lt;="&amp;YEAR(Portfolio_History!H$1))-
SUMIFS(Transactions_History!$G$6:$G$1355, Transactions_History!$C$6:$C$1355, "Redeem", Transactions_History!$I$6:$I$1355, Portfolio_History!$F194, Transactions_History!$H$6:$H$1355, "&lt;="&amp;YEAR(Portfolio_History!H$1))</f>
        <v>0</v>
      </c>
      <c r="I194" s="4">
        <f>SUMIFS(Transactions_History!$G$6:$G$1355, Transactions_History!$C$6:$C$1355, "Acquire", Transactions_History!$I$6:$I$1355, Portfolio_History!$F194, Transactions_History!$H$6:$H$1355, "&lt;="&amp;YEAR(Portfolio_History!I$1))-
SUMIFS(Transactions_History!$G$6:$G$1355, Transactions_History!$C$6:$C$1355, "Redeem", Transactions_History!$I$6:$I$1355, Portfolio_History!$F194, Transactions_History!$H$6:$H$1355, "&lt;="&amp;YEAR(Portfolio_History!I$1))</f>
        <v>0</v>
      </c>
      <c r="J194" s="4">
        <f>SUMIFS(Transactions_History!$G$6:$G$1355, Transactions_History!$C$6:$C$1355, "Acquire", Transactions_History!$I$6:$I$1355, Portfolio_History!$F194, Transactions_History!$H$6:$H$1355, "&lt;="&amp;YEAR(Portfolio_History!J$1))-
SUMIFS(Transactions_History!$G$6:$G$1355, Transactions_History!$C$6:$C$1355, "Redeem", Transactions_History!$I$6:$I$1355, Portfolio_History!$F194, Transactions_History!$H$6:$H$1355, "&lt;="&amp;YEAR(Portfolio_History!J$1))</f>
        <v>0</v>
      </c>
      <c r="K194" s="4">
        <f>SUMIFS(Transactions_History!$G$6:$G$1355, Transactions_History!$C$6:$C$1355, "Acquire", Transactions_History!$I$6:$I$1355, Portfolio_History!$F194, Transactions_History!$H$6:$H$1355, "&lt;="&amp;YEAR(Portfolio_History!K$1))-
SUMIFS(Transactions_History!$G$6:$G$1355, Transactions_History!$C$6:$C$1355, "Redeem", Transactions_History!$I$6:$I$1355, Portfolio_History!$F194, Transactions_History!$H$6:$H$1355, "&lt;="&amp;YEAR(Portfolio_History!K$1))</f>
        <v>0</v>
      </c>
      <c r="L194" s="4">
        <f>SUMIFS(Transactions_History!$G$6:$G$1355, Transactions_History!$C$6:$C$1355, "Acquire", Transactions_History!$I$6:$I$1355, Portfolio_History!$F194, Transactions_History!$H$6:$H$1355, "&lt;="&amp;YEAR(Portfolio_History!L$1))-
SUMIFS(Transactions_History!$G$6:$G$1355, Transactions_History!$C$6:$C$1355, "Redeem", Transactions_History!$I$6:$I$1355, Portfolio_History!$F194, Transactions_History!$H$6:$H$1355, "&lt;="&amp;YEAR(Portfolio_History!L$1))</f>
        <v>11892729</v>
      </c>
      <c r="M194" s="4">
        <f>SUMIFS(Transactions_History!$G$6:$G$1355, Transactions_History!$C$6:$C$1355, "Acquire", Transactions_History!$I$6:$I$1355, Portfolio_History!$F194, Transactions_History!$H$6:$H$1355, "&lt;="&amp;YEAR(Portfolio_History!M$1))-
SUMIFS(Transactions_History!$G$6:$G$1355, Transactions_History!$C$6:$C$1355, "Redeem", Transactions_History!$I$6:$I$1355, Portfolio_History!$F194, Transactions_History!$H$6:$H$1355, "&lt;="&amp;YEAR(Portfolio_History!M$1))</f>
        <v>3986413</v>
      </c>
      <c r="N194" s="4">
        <f>SUMIFS(Transactions_History!$G$6:$G$1355, Transactions_History!$C$6:$C$1355, "Acquire", Transactions_History!$I$6:$I$1355, Portfolio_History!$F194, Transactions_History!$H$6:$H$1355, "&lt;="&amp;YEAR(Portfolio_History!N$1))-
SUMIFS(Transactions_History!$G$6:$G$1355, Transactions_History!$C$6:$C$1355, "Redeem", Transactions_History!$I$6:$I$1355, Portfolio_History!$F194, Transactions_History!$H$6:$H$1355, "&lt;="&amp;YEAR(Portfolio_History!N$1))</f>
        <v>3986413</v>
      </c>
      <c r="O194" s="4">
        <f>SUMIFS(Transactions_History!$G$6:$G$1355, Transactions_History!$C$6:$C$1355, "Acquire", Transactions_History!$I$6:$I$1355, Portfolio_History!$F194, Transactions_History!$H$6:$H$1355, "&lt;="&amp;YEAR(Portfolio_History!O$1))-
SUMIFS(Transactions_History!$G$6:$G$1355, Transactions_History!$C$6:$C$1355, "Redeem", Transactions_History!$I$6:$I$1355, Portfolio_History!$F194, Transactions_History!$H$6:$H$1355, "&lt;="&amp;YEAR(Portfolio_History!O$1))</f>
        <v>3986413</v>
      </c>
      <c r="P194" s="4">
        <f>SUMIFS(Transactions_History!$G$6:$G$1355, Transactions_History!$C$6:$C$1355, "Acquire", Transactions_History!$I$6:$I$1355, Portfolio_History!$F194, Transactions_History!$H$6:$H$1355, "&lt;="&amp;YEAR(Portfolio_History!P$1))-
SUMIFS(Transactions_History!$G$6:$G$1355, Transactions_History!$C$6:$C$1355, "Redeem", Transactions_History!$I$6:$I$1355, Portfolio_History!$F194, Transactions_History!$H$6:$H$1355, "&lt;="&amp;YEAR(Portfolio_History!P$1))</f>
        <v>0</v>
      </c>
      <c r="Q194" s="4">
        <f>SUMIFS(Transactions_History!$G$6:$G$1355, Transactions_History!$C$6:$C$1355, "Acquire", Transactions_History!$I$6:$I$1355, Portfolio_History!$F194, Transactions_History!$H$6:$H$1355, "&lt;="&amp;YEAR(Portfolio_History!Q$1))-
SUMIFS(Transactions_History!$G$6:$G$1355, Transactions_History!$C$6:$C$1355, "Redeem", Transactions_History!$I$6:$I$1355, Portfolio_History!$F194, Transactions_History!$H$6:$H$1355, "&lt;="&amp;YEAR(Portfolio_History!Q$1))</f>
        <v>0</v>
      </c>
      <c r="R194" s="4">
        <f>SUMIFS(Transactions_History!$G$6:$G$1355, Transactions_History!$C$6:$C$1355, "Acquire", Transactions_History!$I$6:$I$1355, Portfolio_History!$F194, Transactions_History!$H$6:$H$1355, "&lt;="&amp;YEAR(Portfolio_History!R$1))-
SUMIFS(Transactions_History!$G$6:$G$1355, Transactions_History!$C$6:$C$1355, "Redeem", Transactions_History!$I$6:$I$1355, Portfolio_History!$F194, Transactions_History!$H$6:$H$1355, "&lt;="&amp;YEAR(Portfolio_History!R$1))</f>
        <v>0</v>
      </c>
      <c r="S194" s="4">
        <f>SUMIFS(Transactions_History!$G$6:$G$1355, Transactions_History!$C$6:$C$1355, "Acquire", Transactions_History!$I$6:$I$1355, Portfolio_History!$F194, Transactions_History!$H$6:$H$1355, "&lt;="&amp;YEAR(Portfolio_History!S$1))-
SUMIFS(Transactions_History!$G$6:$G$1355, Transactions_History!$C$6:$C$1355, "Redeem", Transactions_History!$I$6:$I$1355, Portfolio_History!$F194, Transactions_History!$H$6:$H$1355, "&lt;="&amp;YEAR(Portfolio_History!S$1))</f>
        <v>0</v>
      </c>
      <c r="T194" s="4">
        <f>SUMIFS(Transactions_History!$G$6:$G$1355, Transactions_History!$C$6:$C$1355, "Acquire", Transactions_History!$I$6:$I$1355, Portfolio_History!$F194, Transactions_History!$H$6:$H$1355, "&lt;="&amp;YEAR(Portfolio_History!T$1))-
SUMIFS(Transactions_History!$G$6:$G$1355, Transactions_History!$C$6:$C$1355, "Redeem", Transactions_History!$I$6:$I$1355, Portfolio_History!$F194, Transactions_History!$H$6:$H$1355, "&lt;="&amp;YEAR(Portfolio_History!T$1))</f>
        <v>0</v>
      </c>
      <c r="U194" s="4">
        <f>SUMIFS(Transactions_History!$G$6:$G$1355, Transactions_History!$C$6:$C$1355, "Acquire", Transactions_History!$I$6:$I$1355, Portfolio_History!$F194, Transactions_History!$H$6:$H$1355, "&lt;="&amp;YEAR(Portfolio_History!U$1))-
SUMIFS(Transactions_History!$G$6:$G$1355, Transactions_History!$C$6:$C$1355, "Redeem", Transactions_History!$I$6:$I$1355, Portfolio_History!$F194, Transactions_History!$H$6:$H$1355, "&lt;="&amp;YEAR(Portfolio_History!U$1))</f>
        <v>0</v>
      </c>
      <c r="V194" s="4">
        <f>SUMIFS(Transactions_History!$G$6:$G$1355, Transactions_History!$C$6:$C$1355, "Acquire", Transactions_History!$I$6:$I$1355, Portfolio_History!$F194, Transactions_History!$H$6:$H$1355, "&lt;="&amp;YEAR(Portfolio_History!V$1))-
SUMIFS(Transactions_History!$G$6:$G$1355, Transactions_History!$C$6:$C$1355, "Redeem", Transactions_History!$I$6:$I$1355, Portfolio_History!$F194, Transactions_History!$H$6:$H$1355, "&lt;="&amp;YEAR(Portfolio_History!V$1))</f>
        <v>0</v>
      </c>
      <c r="W194" s="4">
        <f>SUMIFS(Transactions_History!$G$6:$G$1355, Transactions_History!$C$6:$C$1355, "Acquire", Transactions_History!$I$6:$I$1355, Portfolio_History!$F194, Transactions_History!$H$6:$H$1355, "&lt;="&amp;YEAR(Portfolio_History!W$1))-
SUMIFS(Transactions_History!$G$6:$G$1355, Transactions_History!$C$6:$C$1355, "Redeem", Transactions_History!$I$6:$I$1355, Portfolio_History!$F194, Transactions_History!$H$6:$H$1355, "&lt;="&amp;YEAR(Portfolio_History!W$1))</f>
        <v>0</v>
      </c>
      <c r="X194" s="4">
        <f>SUMIFS(Transactions_History!$G$6:$G$1355, Transactions_History!$C$6:$C$1355, "Acquire", Transactions_History!$I$6:$I$1355, Portfolio_History!$F194, Transactions_History!$H$6:$H$1355, "&lt;="&amp;YEAR(Portfolio_History!X$1))-
SUMIFS(Transactions_History!$G$6:$G$1355, Transactions_History!$C$6:$C$1355, "Redeem", Transactions_History!$I$6:$I$1355, Portfolio_History!$F194, Transactions_History!$H$6:$H$1355, "&lt;="&amp;YEAR(Portfolio_History!X$1))</f>
        <v>0</v>
      </c>
      <c r="Y194" s="4">
        <f>SUMIFS(Transactions_History!$G$6:$G$1355, Transactions_History!$C$6:$C$1355, "Acquire", Transactions_History!$I$6:$I$1355, Portfolio_History!$F194, Transactions_History!$H$6:$H$1355, "&lt;="&amp;YEAR(Portfolio_History!Y$1))-
SUMIFS(Transactions_History!$G$6:$G$1355, Transactions_History!$C$6:$C$1355, "Redeem", Transactions_History!$I$6:$I$1355, Portfolio_History!$F194, Transactions_History!$H$6:$H$1355, "&lt;="&amp;YEAR(Portfolio_History!Y$1))</f>
        <v>0</v>
      </c>
    </row>
    <row r="195" spans="1:25" x14ac:dyDescent="0.35">
      <c r="A195" s="172" t="s">
        <v>39</v>
      </c>
      <c r="B195" s="172">
        <v>2.5</v>
      </c>
      <c r="C195" s="172">
        <v>2019</v>
      </c>
      <c r="D195" s="173">
        <v>40695</v>
      </c>
      <c r="E195" s="63">
        <v>2018</v>
      </c>
      <c r="F195" s="170" t="str">
        <f t="shared" si="4"/>
        <v>SI bonds_2.5_2019</v>
      </c>
      <c r="G195" s="4">
        <f>SUMIFS(Transactions_History!$G$6:$G$1355, Transactions_History!$C$6:$C$1355, "Acquire", Transactions_History!$I$6:$I$1355, Portfolio_History!$F195, Transactions_History!$H$6:$H$1355, "&lt;="&amp;YEAR(Portfolio_History!G$1))-
SUMIFS(Transactions_History!$G$6:$G$1355, Transactions_History!$C$6:$C$1355, "Redeem", Transactions_History!$I$6:$I$1355, Portfolio_History!$F195, Transactions_History!$H$6:$H$1355, "&lt;="&amp;YEAR(Portfolio_History!G$1))</f>
        <v>0</v>
      </c>
      <c r="H195" s="4">
        <f>SUMIFS(Transactions_History!$G$6:$G$1355, Transactions_History!$C$6:$C$1355, "Acquire", Transactions_History!$I$6:$I$1355, Portfolio_History!$F195, Transactions_History!$H$6:$H$1355, "&lt;="&amp;YEAR(Portfolio_History!H$1))-
SUMIFS(Transactions_History!$G$6:$G$1355, Transactions_History!$C$6:$C$1355, "Redeem", Transactions_History!$I$6:$I$1355, Portfolio_History!$F195, Transactions_History!$H$6:$H$1355, "&lt;="&amp;YEAR(Portfolio_History!H$1))</f>
        <v>0</v>
      </c>
      <c r="I195" s="4">
        <f>SUMIFS(Transactions_History!$G$6:$G$1355, Transactions_History!$C$6:$C$1355, "Acquire", Transactions_History!$I$6:$I$1355, Portfolio_History!$F195, Transactions_History!$H$6:$H$1355, "&lt;="&amp;YEAR(Portfolio_History!I$1))-
SUMIFS(Transactions_History!$G$6:$G$1355, Transactions_History!$C$6:$C$1355, "Redeem", Transactions_History!$I$6:$I$1355, Portfolio_History!$F195, Transactions_History!$H$6:$H$1355, "&lt;="&amp;YEAR(Portfolio_History!I$1))</f>
        <v>0</v>
      </c>
      <c r="J195" s="4">
        <f>SUMIFS(Transactions_History!$G$6:$G$1355, Transactions_History!$C$6:$C$1355, "Acquire", Transactions_History!$I$6:$I$1355, Portfolio_History!$F195, Transactions_History!$H$6:$H$1355, "&lt;="&amp;YEAR(Portfolio_History!J$1))-
SUMIFS(Transactions_History!$G$6:$G$1355, Transactions_History!$C$6:$C$1355, "Redeem", Transactions_History!$I$6:$I$1355, Portfolio_History!$F195, Transactions_History!$H$6:$H$1355, "&lt;="&amp;YEAR(Portfolio_History!J$1))</f>
        <v>0</v>
      </c>
      <c r="K195" s="4">
        <f>SUMIFS(Transactions_History!$G$6:$G$1355, Transactions_History!$C$6:$C$1355, "Acquire", Transactions_History!$I$6:$I$1355, Portfolio_History!$F195, Transactions_History!$H$6:$H$1355, "&lt;="&amp;YEAR(Portfolio_History!K$1))-
SUMIFS(Transactions_History!$G$6:$G$1355, Transactions_History!$C$6:$C$1355, "Redeem", Transactions_History!$I$6:$I$1355, Portfolio_History!$F195, Transactions_History!$H$6:$H$1355, "&lt;="&amp;YEAR(Portfolio_History!K$1))</f>
        <v>0</v>
      </c>
      <c r="L195" s="4">
        <f>SUMIFS(Transactions_History!$G$6:$G$1355, Transactions_History!$C$6:$C$1355, "Acquire", Transactions_History!$I$6:$I$1355, Portfolio_History!$F195, Transactions_History!$H$6:$H$1355, "&lt;="&amp;YEAR(Portfolio_History!L$1))-
SUMIFS(Transactions_History!$G$6:$G$1355, Transactions_History!$C$6:$C$1355, "Redeem", Transactions_History!$I$6:$I$1355, Portfolio_History!$F195, Transactions_History!$H$6:$H$1355, "&lt;="&amp;YEAR(Portfolio_History!L$1))</f>
        <v>5971787</v>
      </c>
      <c r="M195" s="4">
        <f>SUMIFS(Transactions_History!$G$6:$G$1355, Transactions_History!$C$6:$C$1355, "Acquire", Transactions_History!$I$6:$I$1355, Portfolio_History!$F195, Transactions_History!$H$6:$H$1355, "&lt;="&amp;YEAR(Portfolio_History!M$1))-
SUMIFS(Transactions_History!$G$6:$G$1355, Transactions_History!$C$6:$C$1355, "Redeem", Transactions_History!$I$6:$I$1355, Portfolio_History!$F195, Transactions_History!$H$6:$H$1355, "&lt;="&amp;YEAR(Portfolio_History!M$1))</f>
        <v>5971787</v>
      </c>
      <c r="N195" s="4">
        <f>SUMIFS(Transactions_History!$G$6:$G$1355, Transactions_History!$C$6:$C$1355, "Acquire", Transactions_History!$I$6:$I$1355, Portfolio_History!$F195, Transactions_History!$H$6:$H$1355, "&lt;="&amp;YEAR(Portfolio_History!N$1))-
SUMIFS(Transactions_History!$G$6:$G$1355, Transactions_History!$C$6:$C$1355, "Redeem", Transactions_History!$I$6:$I$1355, Portfolio_History!$F195, Transactions_History!$H$6:$H$1355, "&lt;="&amp;YEAR(Portfolio_History!N$1))</f>
        <v>5971787</v>
      </c>
      <c r="O195" s="4">
        <f>SUMIFS(Transactions_History!$G$6:$G$1355, Transactions_History!$C$6:$C$1355, "Acquire", Transactions_History!$I$6:$I$1355, Portfolio_History!$F195, Transactions_History!$H$6:$H$1355, "&lt;="&amp;YEAR(Portfolio_History!O$1))-
SUMIFS(Transactions_History!$G$6:$G$1355, Transactions_History!$C$6:$C$1355, "Redeem", Transactions_History!$I$6:$I$1355, Portfolio_History!$F195, Transactions_History!$H$6:$H$1355, "&lt;="&amp;YEAR(Portfolio_History!O$1))</f>
        <v>5971787</v>
      </c>
      <c r="P195" s="4">
        <f>SUMIFS(Transactions_History!$G$6:$G$1355, Transactions_History!$C$6:$C$1355, "Acquire", Transactions_History!$I$6:$I$1355, Portfolio_History!$F195, Transactions_History!$H$6:$H$1355, "&lt;="&amp;YEAR(Portfolio_History!P$1))-
SUMIFS(Transactions_History!$G$6:$G$1355, Transactions_History!$C$6:$C$1355, "Redeem", Transactions_History!$I$6:$I$1355, Portfolio_History!$F195, Transactions_History!$H$6:$H$1355, "&lt;="&amp;YEAR(Portfolio_History!P$1))</f>
        <v>5971787</v>
      </c>
      <c r="Q195" s="4">
        <f>SUMIFS(Transactions_History!$G$6:$G$1355, Transactions_History!$C$6:$C$1355, "Acquire", Transactions_History!$I$6:$I$1355, Portfolio_History!$F195, Transactions_History!$H$6:$H$1355, "&lt;="&amp;YEAR(Portfolio_History!Q$1))-
SUMIFS(Transactions_History!$G$6:$G$1355, Transactions_History!$C$6:$C$1355, "Redeem", Transactions_History!$I$6:$I$1355, Portfolio_History!$F195, Transactions_History!$H$6:$H$1355, "&lt;="&amp;YEAR(Portfolio_History!Q$1))</f>
        <v>5971787</v>
      </c>
      <c r="R195" s="4">
        <f>SUMIFS(Transactions_History!$G$6:$G$1355, Transactions_History!$C$6:$C$1355, "Acquire", Transactions_History!$I$6:$I$1355, Portfolio_History!$F195, Transactions_History!$H$6:$H$1355, "&lt;="&amp;YEAR(Portfolio_History!R$1))-
SUMIFS(Transactions_History!$G$6:$G$1355, Transactions_History!$C$6:$C$1355, "Redeem", Transactions_History!$I$6:$I$1355, Portfolio_History!$F195, Transactions_History!$H$6:$H$1355, "&lt;="&amp;YEAR(Portfolio_History!R$1))</f>
        <v>5971787</v>
      </c>
      <c r="S195" s="4">
        <f>SUMIFS(Transactions_History!$G$6:$G$1355, Transactions_History!$C$6:$C$1355, "Acquire", Transactions_History!$I$6:$I$1355, Portfolio_History!$F195, Transactions_History!$H$6:$H$1355, "&lt;="&amp;YEAR(Portfolio_History!S$1))-
SUMIFS(Transactions_History!$G$6:$G$1355, Transactions_History!$C$6:$C$1355, "Redeem", Transactions_History!$I$6:$I$1355, Portfolio_History!$F195, Transactions_History!$H$6:$H$1355, "&lt;="&amp;YEAR(Portfolio_History!S$1))</f>
        <v>0</v>
      </c>
      <c r="T195" s="4">
        <f>SUMIFS(Transactions_History!$G$6:$G$1355, Transactions_History!$C$6:$C$1355, "Acquire", Transactions_History!$I$6:$I$1355, Portfolio_History!$F195, Transactions_History!$H$6:$H$1355, "&lt;="&amp;YEAR(Portfolio_History!T$1))-
SUMIFS(Transactions_History!$G$6:$G$1355, Transactions_History!$C$6:$C$1355, "Redeem", Transactions_History!$I$6:$I$1355, Portfolio_History!$F195, Transactions_History!$H$6:$H$1355, "&lt;="&amp;YEAR(Portfolio_History!T$1))</f>
        <v>0</v>
      </c>
      <c r="U195" s="4">
        <f>SUMIFS(Transactions_History!$G$6:$G$1355, Transactions_History!$C$6:$C$1355, "Acquire", Transactions_History!$I$6:$I$1355, Portfolio_History!$F195, Transactions_History!$H$6:$H$1355, "&lt;="&amp;YEAR(Portfolio_History!U$1))-
SUMIFS(Transactions_History!$G$6:$G$1355, Transactions_History!$C$6:$C$1355, "Redeem", Transactions_History!$I$6:$I$1355, Portfolio_History!$F195, Transactions_History!$H$6:$H$1355, "&lt;="&amp;YEAR(Portfolio_History!U$1))</f>
        <v>0</v>
      </c>
      <c r="V195" s="4">
        <f>SUMIFS(Transactions_History!$G$6:$G$1355, Transactions_History!$C$6:$C$1355, "Acquire", Transactions_History!$I$6:$I$1355, Portfolio_History!$F195, Transactions_History!$H$6:$H$1355, "&lt;="&amp;YEAR(Portfolio_History!V$1))-
SUMIFS(Transactions_History!$G$6:$G$1355, Transactions_History!$C$6:$C$1355, "Redeem", Transactions_History!$I$6:$I$1355, Portfolio_History!$F195, Transactions_History!$H$6:$H$1355, "&lt;="&amp;YEAR(Portfolio_History!V$1))</f>
        <v>0</v>
      </c>
      <c r="W195" s="4">
        <f>SUMIFS(Transactions_History!$G$6:$G$1355, Transactions_History!$C$6:$C$1355, "Acquire", Transactions_History!$I$6:$I$1355, Portfolio_History!$F195, Transactions_History!$H$6:$H$1355, "&lt;="&amp;YEAR(Portfolio_History!W$1))-
SUMIFS(Transactions_History!$G$6:$G$1355, Transactions_History!$C$6:$C$1355, "Redeem", Transactions_History!$I$6:$I$1355, Portfolio_History!$F195, Transactions_History!$H$6:$H$1355, "&lt;="&amp;YEAR(Portfolio_History!W$1))</f>
        <v>0</v>
      </c>
      <c r="X195" s="4">
        <f>SUMIFS(Transactions_History!$G$6:$G$1355, Transactions_History!$C$6:$C$1355, "Acquire", Transactions_History!$I$6:$I$1355, Portfolio_History!$F195, Transactions_History!$H$6:$H$1355, "&lt;="&amp;YEAR(Portfolio_History!X$1))-
SUMIFS(Transactions_History!$G$6:$G$1355, Transactions_History!$C$6:$C$1355, "Redeem", Transactions_History!$I$6:$I$1355, Portfolio_History!$F195, Transactions_History!$H$6:$H$1355, "&lt;="&amp;YEAR(Portfolio_History!X$1))</f>
        <v>0</v>
      </c>
      <c r="Y195" s="4">
        <f>SUMIFS(Transactions_History!$G$6:$G$1355, Transactions_History!$C$6:$C$1355, "Acquire", Transactions_History!$I$6:$I$1355, Portfolio_History!$F195, Transactions_History!$H$6:$H$1355, "&lt;="&amp;YEAR(Portfolio_History!Y$1))-
SUMIFS(Transactions_History!$G$6:$G$1355, Transactions_History!$C$6:$C$1355, "Redeem", Transactions_History!$I$6:$I$1355, Portfolio_History!$F195, Transactions_History!$H$6:$H$1355, "&lt;="&amp;YEAR(Portfolio_History!Y$1))</f>
        <v>0</v>
      </c>
    </row>
    <row r="196" spans="1:25" x14ac:dyDescent="0.35">
      <c r="A196" s="172" t="s">
        <v>39</v>
      </c>
      <c r="B196" s="172">
        <v>2.875</v>
      </c>
      <c r="C196" s="172">
        <v>2019</v>
      </c>
      <c r="D196" s="173">
        <v>40330</v>
      </c>
      <c r="E196" s="63">
        <v>2018</v>
      </c>
      <c r="F196" s="170" t="str">
        <f t="shared" si="4"/>
        <v>SI bonds_2.875_2019</v>
      </c>
      <c r="G196" s="4">
        <f>SUMIFS(Transactions_History!$G$6:$G$1355, Transactions_History!$C$6:$C$1355, "Acquire", Transactions_History!$I$6:$I$1355, Portfolio_History!$F196, Transactions_History!$H$6:$H$1355, "&lt;="&amp;YEAR(Portfolio_History!G$1))-
SUMIFS(Transactions_History!$G$6:$G$1355, Transactions_History!$C$6:$C$1355, "Redeem", Transactions_History!$I$6:$I$1355, Portfolio_History!$F196, Transactions_History!$H$6:$H$1355, "&lt;="&amp;YEAR(Portfolio_History!G$1))</f>
        <v>0</v>
      </c>
      <c r="H196" s="4">
        <f>SUMIFS(Transactions_History!$G$6:$G$1355, Transactions_History!$C$6:$C$1355, "Acquire", Transactions_History!$I$6:$I$1355, Portfolio_History!$F196, Transactions_History!$H$6:$H$1355, "&lt;="&amp;YEAR(Portfolio_History!H$1))-
SUMIFS(Transactions_History!$G$6:$G$1355, Transactions_History!$C$6:$C$1355, "Redeem", Transactions_History!$I$6:$I$1355, Portfolio_History!$F196, Transactions_History!$H$6:$H$1355, "&lt;="&amp;YEAR(Portfolio_History!H$1))</f>
        <v>0</v>
      </c>
      <c r="I196" s="4">
        <f>SUMIFS(Transactions_History!$G$6:$G$1355, Transactions_History!$C$6:$C$1355, "Acquire", Transactions_History!$I$6:$I$1355, Portfolio_History!$F196, Transactions_History!$H$6:$H$1355, "&lt;="&amp;YEAR(Portfolio_History!I$1))-
SUMIFS(Transactions_History!$G$6:$G$1355, Transactions_History!$C$6:$C$1355, "Redeem", Transactions_History!$I$6:$I$1355, Portfolio_History!$F196, Transactions_History!$H$6:$H$1355, "&lt;="&amp;YEAR(Portfolio_History!I$1))</f>
        <v>0</v>
      </c>
      <c r="J196" s="4">
        <f>SUMIFS(Transactions_History!$G$6:$G$1355, Transactions_History!$C$6:$C$1355, "Acquire", Transactions_History!$I$6:$I$1355, Portfolio_History!$F196, Transactions_History!$H$6:$H$1355, "&lt;="&amp;YEAR(Portfolio_History!J$1))-
SUMIFS(Transactions_History!$G$6:$G$1355, Transactions_History!$C$6:$C$1355, "Redeem", Transactions_History!$I$6:$I$1355, Portfolio_History!$F196, Transactions_History!$H$6:$H$1355, "&lt;="&amp;YEAR(Portfolio_History!J$1))</f>
        <v>0</v>
      </c>
      <c r="K196" s="4">
        <f>SUMIFS(Transactions_History!$G$6:$G$1355, Transactions_History!$C$6:$C$1355, "Acquire", Transactions_History!$I$6:$I$1355, Portfolio_History!$F196, Transactions_History!$H$6:$H$1355, "&lt;="&amp;YEAR(Portfolio_History!K$1))-
SUMIFS(Transactions_History!$G$6:$G$1355, Transactions_History!$C$6:$C$1355, "Redeem", Transactions_History!$I$6:$I$1355, Portfolio_History!$F196, Transactions_History!$H$6:$H$1355, "&lt;="&amp;YEAR(Portfolio_History!K$1))</f>
        <v>0</v>
      </c>
      <c r="L196" s="4">
        <f>SUMIFS(Transactions_History!$G$6:$G$1355, Transactions_History!$C$6:$C$1355, "Acquire", Transactions_History!$I$6:$I$1355, Portfolio_History!$F196, Transactions_History!$H$6:$H$1355, "&lt;="&amp;YEAR(Portfolio_History!L$1))-
SUMIFS(Transactions_History!$G$6:$G$1355, Transactions_History!$C$6:$C$1355, "Redeem", Transactions_History!$I$6:$I$1355, Portfolio_History!$F196, Transactions_History!$H$6:$H$1355, "&lt;="&amp;YEAR(Portfolio_History!L$1))</f>
        <v>7264432</v>
      </c>
      <c r="M196" s="4">
        <f>SUMIFS(Transactions_History!$G$6:$G$1355, Transactions_History!$C$6:$C$1355, "Acquire", Transactions_History!$I$6:$I$1355, Portfolio_History!$F196, Transactions_History!$H$6:$H$1355, "&lt;="&amp;YEAR(Portfolio_History!M$1))-
SUMIFS(Transactions_History!$G$6:$G$1355, Transactions_History!$C$6:$C$1355, "Redeem", Transactions_History!$I$6:$I$1355, Portfolio_History!$F196, Transactions_History!$H$6:$H$1355, "&lt;="&amp;YEAR(Portfolio_History!M$1))</f>
        <v>7264432</v>
      </c>
      <c r="N196" s="4">
        <f>SUMIFS(Transactions_History!$G$6:$G$1355, Transactions_History!$C$6:$C$1355, "Acquire", Transactions_History!$I$6:$I$1355, Portfolio_History!$F196, Transactions_History!$H$6:$H$1355, "&lt;="&amp;YEAR(Portfolio_History!N$1))-
SUMIFS(Transactions_History!$G$6:$G$1355, Transactions_History!$C$6:$C$1355, "Redeem", Transactions_History!$I$6:$I$1355, Portfolio_History!$F196, Transactions_History!$H$6:$H$1355, "&lt;="&amp;YEAR(Portfolio_History!N$1))</f>
        <v>7264432</v>
      </c>
      <c r="O196" s="4">
        <f>SUMIFS(Transactions_History!$G$6:$G$1355, Transactions_History!$C$6:$C$1355, "Acquire", Transactions_History!$I$6:$I$1355, Portfolio_History!$F196, Transactions_History!$H$6:$H$1355, "&lt;="&amp;YEAR(Portfolio_History!O$1))-
SUMIFS(Transactions_History!$G$6:$G$1355, Transactions_History!$C$6:$C$1355, "Redeem", Transactions_History!$I$6:$I$1355, Portfolio_History!$F196, Transactions_History!$H$6:$H$1355, "&lt;="&amp;YEAR(Portfolio_History!O$1))</f>
        <v>7264432</v>
      </c>
      <c r="P196" s="4">
        <f>SUMIFS(Transactions_History!$G$6:$G$1355, Transactions_History!$C$6:$C$1355, "Acquire", Transactions_History!$I$6:$I$1355, Portfolio_History!$F196, Transactions_History!$H$6:$H$1355, "&lt;="&amp;YEAR(Portfolio_History!P$1))-
SUMIFS(Transactions_History!$G$6:$G$1355, Transactions_History!$C$6:$C$1355, "Redeem", Transactions_History!$I$6:$I$1355, Portfolio_History!$F196, Transactions_History!$H$6:$H$1355, "&lt;="&amp;YEAR(Portfolio_History!P$1))</f>
        <v>7264432</v>
      </c>
      <c r="Q196" s="4">
        <f>SUMIFS(Transactions_History!$G$6:$G$1355, Transactions_History!$C$6:$C$1355, "Acquire", Transactions_History!$I$6:$I$1355, Portfolio_History!$F196, Transactions_History!$H$6:$H$1355, "&lt;="&amp;YEAR(Portfolio_History!Q$1))-
SUMIFS(Transactions_History!$G$6:$G$1355, Transactions_History!$C$6:$C$1355, "Redeem", Transactions_History!$I$6:$I$1355, Portfolio_History!$F196, Transactions_History!$H$6:$H$1355, "&lt;="&amp;YEAR(Portfolio_History!Q$1))</f>
        <v>7264432</v>
      </c>
      <c r="R196" s="4">
        <f>SUMIFS(Transactions_History!$G$6:$G$1355, Transactions_History!$C$6:$C$1355, "Acquire", Transactions_History!$I$6:$I$1355, Portfolio_History!$F196, Transactions_History!$H$6:$H$1355, "&lt;="&amp;YEAR(Portfolio_History!R$1))-
SUMIFS(Transactions_History!$G$6:$G$1355, Transactions_History!$C$6:$C$1355, "Redeem", Transactions_History!$I$6:$I$1355, Portfolio_History!$F196, Transactions_History!$H$6:$H$1355, "&lt;="&amp;YEAR(Portfolio_History!R$1))</f>
        <v>7264432</v>
      </c>
      <c r="S196" s="4">
        <f>SUMIFS(Transactions_History!$G$6:$G$1355, Transactions_History!$C$6:$C$1355, "Acquire", Transactions_History!$I$6:$I$1355, Portfolio_History!$F196, Transactions_History!$H$6:$H$1355, "&lt;="&amp;YEAR(Portfolio_History!S$1))-
SUMIFS(Transactions_History!$G$6:$G$1355, Transactions_History!$C$6:$C$1355, "Redeem", Transactions_History!$I$6:$I$1355, Portfolio_History!$F196, Transactions_History!$H$6:$H$1355, "&lt;="&amp;YEAR(Portfolio_History!S$1))</f>
        <v>7264432</v>
      </c>
      <c r="T196" s="4">
        <f>SUMIFS(Transactions_History!$G$6:$G$1355, Transactions_History!$C$6:$C$1355, "Acquire", Transactions_History!$I$6:$I$1355, Portfolio_History!$F196, Transactions_History!$H$6:$H$1355, "&lt;="&amp;YEAR(Portfolio_History!T$1))-
SUMIFS(Transactions_History!$G$6:$G$1355, Transactions_History!$C$6:$C$1355, "Redeem", Transactions_History!$I$6:$I$1355, Portfolio_History!$F196, Transactions_History!$H$6:$H$1355, "&lt;="&amp;YEAR(Portfolio_History!T$1))</f>
        <v>0</v>
      </c>
      <c r="U196" s="4">
        <f>SUMIFS(Transactions_History!$G$6:$G$1355, Transactions_History!$C$6:$C$1355, "Acquire", Transactions_History!$I$6:$I$1355, Portfolio_History!$F196, Transactions_History!$H$6:$H$1355, "&lt;="&amp;YEAR(Portfolio_History!U$1))-
SUMIFS(Transactions_History!$G$6:$G$1355, Transactions_History!$C$6:$C$1355, "Redeem", Transactions_History!$I$6:$I$1355, Portfolio_History!$F196, Transactions_History!$H$6:$H$1355, "&lt;="&amp;YEAR(Portfolio_History!U$1))</f>
        <v>0</v>
      </c>
      <c r="V196" s="4">
        <f>SUMIFS(Transactions_History!$G$6:$G$1355, Transactions_History!$C$6:$C$1355, "Acquire", Transactions_History!$I$6:$I$1355, Portfolio_History!$F196, Transactions_History!$H$6:$H$1355, "&lt;="&amp;YEAR(Portfolio_History!V$1))-
SUMIFS(Transactions_History!$G$6:$G$1355, Transactions_History!$C$6:$C$1355, "Redeem", Transactions_History!$I$6:$I$1355, Portfolio_History!$F196, Transactions_History!$H$6:$H$1355, "&lt;="&amp;YEAR(Portfolio_History!V$1))</f>
        <v>0</v>
      </c>
      <c r="W196" s="4">
        <f>SUMIFS(Transactions_History!$G$6:$G$1355, Transactions_History!$C$6:$C$1355, "Acquire", Transactions_History!$I$6:$I$1355, Portfolio_History!$F196, Transactions_History!$H$6:$H$1355, "&lt;="&amp;YEAR(Portfolio_History!W$1))-
SUMIFS(Transactions_History!$G$6:$G$1355, Transactions_History!$C$6:$C$1355, "Redeem", Transactions_History!$I$6:$I$1355, Portfolio_History!$F196, Transactions_History!$H$6:$H$1355, "&lt;="&amp;YEAR(Portfolio_History!W$1))</f>
        <v>0</v>
      </c>
      <c r="X196" s="4">
        <f>SUMIFS(Transactions_History!$G$6:$G$1355, Transactions_History!$C$6:$C$1355, "Acquire", Transactions_History!$I$6:$I$1355, Portfolio_History!$F196, Transactions_History!$H$6:$H$1355, "&lt;="&amp;YEAR(Portfolio_History!X$1))-
SUMIFS(Transactions_History!$G$6:$G$1355, Transactions_History!$C$6:$C$1355, "Redeem", Transactions_History!$I$6:$I$1355, Portfolio_History!$F196, Transactions_History!$H$6:$H$1355, "&lt;="&amp;YEAR(Portfolio_History!X$1))</f>
        <v>0</v>
      </c>
      <c r="Y196" s="4">
        <f>SUMIFS(Transactions_History!$G$6:$G$1355, Transactions_History!$C$6:$C$1355, "Acquire", Transactions_History!$I$6:$I$1355, Portfolio_History!$F196, Transactions_History!$H$6:$H$1355, "&lt;="&amp;YEAR(Portfolio_History!Y$1))-
SUMIFS(Transactions_History!$G$6:$G$1355, Transactions_History!$C$6:$C$1355, "Redeem", Transactions_History!$I$6:$I$1355, Portfolio_History!$F196, Transactions_History!$H$6:$H$1355, "&lt;="&amp;YEAR(Portfolio_History!Y$1))</f>
        <v>0</v>
      </c>
    </row>
    <row r="197" spans="1:25" x14ac:dyDescent="0.35">
      <c r="A197" s="172" t="s">
        <v>39</v>
      </c>
      <c r="B197" s="172">
        <v>3.25</v>
      </c>
      <c r="C197" s="172">
        <v>2019</v>
      </c>
      <c r="D197" s="173">
        <v>39965</v>
      </c>
      <c r="E197" s="63">
        <v>2018</v>
      </c>
      <c r="F197" s="170" t="str">
        <f t="shared" si="4"/>
        <v>SI bonds_3.25_2019</v>
      </c>
      <c r="G197" s="4">
        <f>SUMIFS(Transactions_History!$G$6:$G$1355, Transactions_History!$C$6:$C$1355, "Acquire", Transactions_History!$I$6:$I$1355, Portfolio_History!$F197, Transactions_History!$H$6:$H$1355, "&lt;="&amp;YEAR(Portfolio_History!G$1))-
SUMIFS(Transactions_History!$G$6:$G$1355, Transactions_History!$C$6:$C$1355, "Redeem", Transactions_History!$I$6:$I$1355, Portfolio_History!$F197, Transactions_History!$H$6:$H$1355, "&lt;="&amp;YEAR(Portfolio_History!G$1))</f>
        <v>0</v>
      </c>
      <c r="H197" s="4">
        <f>SUMIFS(Transactions_History!$G$6:$G$1355, Transactions_History!$C$6:$C$1355, "Acquire", Transactions_History!$I$6:$I$1355, Portfolio_History!$F197, Transactions_History!$H$6:$H$1355, "&lt;="&amp;YEAR(Portfolio_History!H$1))-
SUMIFS(Transactions_History!$G$6:$G$1355, Transactions_History!$C$6:$C$1355, "Redeem", Transactions_History!$I$6:$I$1355, Portfolio_History!$F197, Transactions_History!$H$6:$H$1355, "&lt;="&amp;YEAR(Portfolio_History!H$1))</f>
        <v>0</v>
      </c>
      <c r="I197" s="4">
        <f>SUMIFS(Transactions_History!$G$6:$G$1355, Transactions_History!$C$6:$C$1355, "Acquire", Transactions_History!$I$6:$I$1355, Portfolio_History!$F197, Transactions_History!$H$6:$H$1355, "&lt;="&amp;YEAR(Portfolio_History!I$1))-
SUMIFS(Transactions_History!$G$6:$G$1355, Transactions_History!$C$6:$C$1355, "Redeem", Transactions_History!$I$6:$I$1355, Portfolio_History!$F197, Transactions_History!$H$6:$H$1355, "&lt;="&amp;YEAR(Portfolio_History!I$1))</f>
        <v>0</v>
      </c>
      <c r="J197" s="4">
        <f>SUMIFS(Transactions_History!$G$6:$G$1355, Transactions_History!$C$6:$C$1355, "Acquire", Transactions_History!$I$6:$I$1355, Portfolio_History!$F197, Transactions_History!$H$6:$H$1355, "&lt;="&amp;YEAR(Portfolio_History!J$1))-
SUMIFS(Transactions_History!$G$6:$G$1355, Transactions_History!$C$6:$C$1355, "Redeem", Transactions_History!$I$6:$I$1355, Portfolio_History!$F197, Transactions_History!$H$6:$H$1355, "&lt;="&amp;YEAR(Portfolio_History!J$1))</f>
        <v>0</v>
      </c>
      <c r="K197" s="4">
        <f>SUMIFS(Transactions_History!$G$6:$G$1355, Transactions_History!$C$6:$C$1355, "Acquire", Transactions_History!$I$6:$I$1355, Portfolio_History!$F197, Transactions_History!$H$6:$H$1355, "&lt;="&amp;YEAR(Portfolio_History!K$1))-
SUMIFS(Transactions_History!$G$6:$G$1355, Transactions_History!$C$6:$C$1355, "Redeem", Transactions_History!$I$6:$I$1355, Portfolio_History!$F197, Transactions_History!$H$6:$H$1355, "&lt;="&amp;YEAR(Portfolio_History!K$1))</f>
        <v>0</v>
      </c>
      <c r="L197" s="4">
        <f>SUMIFS(Transactions_History!$G$6:$G$1355, Transactions_History!$C$6:$C$1355, "Acquire", Transactions_History!$I$6:$I$1355, Portfolio_History!$F197, Transactions_History!$H$6:$H$1355, "&lt;="&amp;YEAR(Portfolio_History!L$1))-
SUMIFS(Transactions_History!$G$6:$G$1355, Transactions_History!$C$6:$C$1355, "Redeem", Transactions_History!$I$6:$I$1355, Portfolio_History!$F197, Transactions_History!$H$6:$H$1355, "&lt;="&amp;YEAR(Portfolio_History!L$1))</f>
        <v>10628270</v>
      </c>
      <c r="M197" s="4">
        <f>SUMIFS(Transactions_History!$G$6:$G$1355, Transactions_History!$C$6:$C$1355, "Acquire", Transactions_History!$I$6:$I$1355, Portfolio_History!$F197, Transactions_History!$H$6:$H$1355, "&lt;="&amp;YEAR(Portfolio_History!M$1))-
SUMIFS(Transactions_History!$G$6:$G$1355, Transactions_History!$C$6:$C$1355, "Redeem", Transactions_History!$I$6:$I$1355, Portfolio_History!$F197, Transactions_History!$H$6:$H$1355, "&lt;="&amp;YEAR(Portfolio_History!M$1))</f>
        <v>10628270</v>
      </c>
      <c r="N197" s="4">
        <f>SUMIFS(Transactions_History!$G$6:$G$1355, Transactions_History!$C$6:$C$1355, "Acquire", Transactions_History!$I$6:$I$1355, Portfolio_History!$F197, Transactions_History!$H$6:$H$1355, "&lt;="&amp;YEAR(Portfolio_History!N$1))-
SUMIFS(Transactions_History!$G$6:$G$1355, Transactions_History!$C$6:$C$1355, "Redeem", Transactions_History!$I$6:$I$1355, Portfolio_History!$F197, Transactions_History!$H$6:$H$1355, "&lt;="&amp;YEAR(Portfolio_History!N$1))</f>
        <v>10628270</v>
      </c>
      <c r="O197" s="4">
        <f>SUMIFS(Transactions_History!$G$6:$G$1355, Transactions_History!$C$6:$C$1355, "Acquire", Transactions_History!$I$6:$I$1355, Portfolio_History!$F197, Transactions_History!$H$6:$H$1355, "&lt;="&amp;YEAR(Portfolio_History!O$1))-
SUMIFS(Transactions_History!$G$6:$G$1355, Transactions_History!$C$6:$C$1355, "Redeem", Transactions_History!$I$6:$I$1355, Portfolio_History!$F197, Transactions_History!$H$6:$H$1355, "&lt;="&amp;YEAR(Portfolio_History!O$1))</f>
        <v>10628270</v>
      </c>
      <c r="P197" s="4">
        <f>SUMIFS(Transactions_History!$G$6:$G$1355, Transactions_History!$C$6:$C$1355, "Acquire", Transactions_History!$I$6:$I$1355, Portfolio_History!$F197, Transactions_History!$H$6:$H$1355, "&lt;="&amp;YEAR(Portfolio_History!P$1))-
SUMIFS(Transactions_History!$G$6:$G$1355, Transactions_History!$C$6:$C$1355, "Redeem", Transactions_History!$I$6:$I$1355, Portfolio_History!$F197, Transactions_History!$H$6:$H$1355, "&lt;="&amp;YEAR(Portfolio_History!P$1))</f>
        <v>11505830</v>
      </c>
      <c r="Q197" s="4">
        <f>SUMIFS(Transactions_History!$G$6:$G$1355, Transactions_History!$C$6:$C$1355, "Acquire", Transactions_History!$I$6:$I$1355, Portfolio_History!$F197, Transactions_History!$H$6:$H$1355, "&lt;="&amp;YEAR(Portfolio_History!Q$1))-
SUMIFS(Transactions_History!$G$6:$G$1355, Transactions_History!$C$6:$C$1355, "Redeem", Transactions_History!$I$6:$I$1355, Portfolio_History!$F197, Transactions_History!$H$6:$H$1355, "&lt;="&amp;YEAR(Portfolio_History!Q$1))</f>
        <v>11505830</v>
      </c>
      <c r="R197" s="4">
        <f>SUMIFS(Transactions_History!$G$6:$G$1355, Transactions_History!$C$6:$C$1355, "Acquire", Transactions_History!$I$6:$I$1355, Portfolio_History!$F197, Transactions_History!$H$6:$H$1355, "&lt;="&amp;YEAR(Portfolio_History!R$1))-
SUMIFS(Transactions_History!$G$6:$G$1355, Transactions_History!$C$6:$C$1355, "Redeem", Transactions_History!$I$6:$I$1355, Portfolio_History!$F197, Transactions_History!$H$6:$H$1355, "&lt;="&amp;YEAR(Portfolio_History!R$1))</f>
        <v>11505830</v>
      </c>
      <c r="S197" s="4">
        <f>SUMIFS(Transactions_History!$G$6:$G$1355, Transactions_History!$C$6:$C$1355, "Acquire", Transactions_History!$I$6:$I$1355, Portfolio_History!$F197, Transactions_History!$H$6:$H$1355, "&lt;="&amp;YEAR(Portfolio_History!S$1))-
SUMIFS(Transactions_History!$G$6:$G$1355, Transactions_History!$C$6:$C$1355, "Redeem", Transactions_History!$I$6:$I$1355, Portfolio_History!$F197, Transactions_History!$H$6:$H$1355, "&lt;="&amp;YEAR(Portfolio_History!S$1))</f>
        <v>11505830</v>
      </c>
      <c r="T197" s="4">
        <f>SUMIFS(Transactions_History!$G$6:$G$1355, Transactions_History!$C$6:$C$1355, "Acquire", Transactions_History!$I$6:$I$1355, Portfolio_History!$F197, Transactions_History!$H$6:$H$1355, "&lt;="&amp;YEAR(Portfolio_History!T$1))-
SUMIFS(Transactions_History!$G$6:$G$1355, Transactions_History!$C$6:$C$1355, "Redeem", Transactions_History!$I$6:$I$1355, Portfolio_History!$F197, Transactions_History!$H$6:$H$1355, "&lt;="&amp;YEAR(Portfolio_History!T$1))</f>
        <v>11505830</v>
      </c>
      <c r="U197" s="4">
        <f>SUMIFS(Transactions_History!$G$6:$G$1355, Transactions_History!$C$6:$C$1355, "Acquire", Transactions_History!$I$6:$I$1355, Portfolio_History!$F197, Transactions_History!$H$6:$H$1355, "&lt;="&amp;YEAR(Portfolio_History!U$1))-
SUMIFS(Transactions_History!$G$6:$G$1355, Transactions_History!$C$6:$C$1355, "Redeem", Transactions_History!$I$6:$I$1355, Portfolio_History!$F197, Transactions_History!$H$6:$H$1355, "&lt;="&amp;YEAR(Portfolio_History!U$1))</f>
        <v>0</v>
      </c>
      <c r="V197" s="4">
        <f>SUMIFS(Transactions_History!$G$6:$G$1355, Transactions_History!$C$6:$C$1355, "Acquire", Transactions_History!$I$6:$I$1355, Portfolio_History!$F197, Transactions_History!$H$6:$H$1355, "&lt;="&amp;YEAR(Portfolio_History!V$1))-
SUMIFS(Transactions_History!$G$6:$G$1355, Transactions_History!$C$6:$C$1355, "Redeem", Transactions_History!$I$6:$I$1355, Portfolio_History!$F197, Transactions_History!$H$6:$H$1355, "&lt;="&amp;YEAR(Portfolio_History!V$1))</f>
        <v>0</v>
      </c>
      <c r="W197" s="4">
        <f>SUMIFS(Transactions_History!$G$6:$G$1355, Transactions_History!$C$6:$C$1355, "Acquire", Transactions_History!$I$6:$I$1355, Portfolio_History!$F197, Transactions_History!$H$6:$H$1355, "&lt;="&amp;YEAR(Portfolio_History!W$1))-
SUMIFS(Transactions_History!$G$6:$G$1355, Transactions_History!$C$6:$C$1355, "Redeem", Transactions_History!$I$6:$I$1355, Portfolio_History!$F197, Transactions_History!$H$6:$H$1355, "&lt;="&amp;YEAR(Portfolio_History!W$1))</f>
        <v>0</v>
      </c>
      <c r="X197" s="4">
        <f>SUMIFS(Transactions_History!$G$6:$G$1355, Transactions_History!$C$6:$C$1355, "Acquire", Transactions_History!$I$6:$I$1355, Portfolio_History!$F197, Transactions_History!$H$6:$H$1355, "&lt;="&amp;YEAR(Portfolio_History!X$1))-
SUMIFS(Transactions_History!$G$6:$G$1355, Transactions_History!$C$6:$C$1355, "Redeem", Transactions_History!$I$6:$I$1355, Portfolio_History!$F197, Transactions_History!$H$6:$H$1355, "&lt;="&amp;YEAR(Portfolio_History!X$1))</f>
        <v>0</v>
      </c>
      <c r="Y197" s="4">
        <f>SUMIFS(Transactions_History!$G$6:$G$1355, Transactions_History!$C$6:$C$1355, "Acquire", Transactions_History!$I$6:$I$1355, Portfolio_History!$F197, Transactions_History!$H$6:$H$1355, "&lt;="&amp;YEAR(Portfolio_History!Y$1))-
SUMIFS(Transactions_History!$G$6:$G$1355, Transactions_History!$C$6:$C$1355, "Redeem", Transactions_History!$I$6:$I$1355, Portfolio_History!$F197, Transactions_History!$H$6:$H$1355, "&lt;="&amp;YEAR(Portfolio_History!Y$1))</f>
        <v>0</v>
      </c>
    </row>
    <row r="198" spans="1:25" x14ac:dyDescent="0.35">
      <c r="A198" s="172" t="s">
        <v>34</v>
      </c>
      <c r="B198" s="172">
        <v>2.875</v>
      </c>
      <c r="C198" s="172">
        <v>2019</v>
      </c>
      <c r="D198" s="173">
        <v>43282</v>
      </c>
      <c r="E198" s="63">
        <v>2018</v>
      </c>
      <c r="F198" s="170" t="str">
        <f t="shared" si="4"/>
        <v>SI certificates_2.875_2019</v>
      </c>
      <c r="G198" s="4">
        <f>SUMIFS(Transactions_History!$G$6:$G$1355, Transactions_History!$C$6:$C$1355, "Acquire", Transactions_History!$I$6:$I$1355, Portfolio_History!$F198, Transactions_History!$H$6:$H$1355, "&lt;="&amp;YEAR(Portfolio_History!G$1))-
SUMIFS(Transactions_History!$G$6:$G$1355, Transactions_History!$C$6:$C$1355, "Redeem", Transactions_History!$I$6:$I$1355, Portfolio_History!$F198, Transactions_History!$H$6:$H$1355, "&lt;="&amp;YEAR(Portfolio_History!G$1))</f>
        <v>0</v>
      </c>
      <c r="H198" s="4">
        <f>SUMIFS(Transactions_History!$G$6:$G$1355, Transactions_History!$C$6:$C$1355, "Acquire", Transactions_History!$I$6:$I$1355, Portfolio_History!$F198, Transactions_History!$H$6:$H$1355, "&lt;="&amp;YEAR(Portfolio_History!H$1))-
SUMIFS(Transactions_History!$G$6:$G$1355, Transactions_History!$C$6:$C$1355, "Redeem", Transactions_History!$I$6:$I$1355, Portfolio_History!$F198, Transactions_History!$H$6:$H$1355, "&lt;="&amp;YEAR(Portfolio_History!H$1))</f>
        <v>0</v>
      </c>
      <c r="I198" s="4">
        <f>SUMIFS(Transactions_History!$G$6:$G$1355, Transactions_History!$C$6:$C$1355, "Acquire", Transactions_History!$I$6:$I$1355, Portfolio_History!$F198, Transactions_History!$H$6:$H$1355, "&lt;="&amp;YEAR(Portfolio_History!I$1))-
SUMIFS(Transactions_History!$G$6:$G$1355, Transactions_History!$C$6:$C$1355, "Redeem", Transactions_History!$I$6:$I$1355, Portfolio_History!$F198, Transactions_History!$H$6:$H$1355, "&lt;="&amp;YEAR(Portfolio_History!I$1))</f>
        <v>0</v>
      </c>
      <c r="J198" s="4">
        <f>SUMIFS(Transactions_History!$G$6:$G$1355, Transactions_History!$C$6:$C$1355, "Acquire", Transactions_History!$I$6:$I$1355, Portfolio_History!$F198, Transactions_History!$H$6:$H$1355, "&lt;="&amp;YEAR(Portfolio_History!J$1))-
SUMIFS(Transactions_History!$G$6:$G$1355, Transactions_History!$C$6:$C$1355, "Redeem", Transactions_History!$I$6:$I$1355, Portfolio_History!$F198, Transactions_History!$H$6:$H$1355, "&lt;="&amp;YEAR(Portfolio_History!J$1))</f>
        <v>0</v>
      </c>
      <c r="K198" s="4">
        <f>SUMIFS(Transactions_History!$G$6:$G$1355, Transactions_History!$C$6:$C$1355, "Acquire", Transactions_History!$I$6:$I$1355, Portfolio_History!$F198, Transactions_History!$H$6:$H$1355, "&lt;="&amp;YEAR(Portfolio_History!K$1))-
SUMIFS(Transactions_History!$G$6:$G$1355, Transactions_History!$C$6:$C$1355, "Redeem", Transactions_History!$I$6:$I$1355, Portfolio_History!$F198, Transactions_History!$H$6:$H$1355, "&lt;="&amp;YEAR(Portfolio_History!K$1))</f>
        <v>0</v>
      </c>
      <c r="L198" s="4">
        <f>SUMIFS(Transactions_History!$G$6:$G$1355, Transactions_History!$C$6:$C$1355, "Acquire", Transactions_History!$I$6:$I$1355, Portfolio_History!$F198, Transactions_History!$H$6:$H$1355, "&lt;="&amp;YEAR(Portfolio_History!L$1))-
SUMIFS(Transactions_History!$G$6:$G$1355, Transactions_History!$C$6:$C$1355, "Redeem", Transactions_History!$I$6:$I$1355, Portfolio_History!$F198, Transactions_History!$H$6:$H$1355, "&lt;="&amp;YEAR(Portfolio_History!L$1))</f>
        <v>0</v>
      </c>
      <c r="M198" s="4">
        <f>SUMIFS(Transactions_History!$G$6:$G$1355, Transactions_History!$C$6:$C$1355, "Acquire", Transactions_History!$I$6:$I$1355, Portfolio_History!$F198, Transactions_History!$H$6:$H$1355, "&lt;="&amp;YEAR(Portfolio_History!M$1))-
SUMIFS(Transactions_History!$G$6:$G$1355, Transactions_History!$C$6:$C$1355, "Redeem", Transactions_History!$I$6:$I$1355, Portfolio_History!$F198, Transactions_History!$H$6:$H$1355, "&lt;="&amp;YEAR(Portfolio_History!M$1))</f>
        <v>0</v>
      </c>
      <c r="N198" s="4">
        <f>SUMIFS(Transactions_History!$G$6:$G$1355, Transactions_History!$C$6:$C$1355, "Acquire", Transactions_History!$I$6:$I$1355, Portfolio_History!$F198, Transactions_History!$H$6:$H$1355, "&lt;="&amp;YEAR(Portfolio_History!N$1))-
SUMIFS(Transactions_History!$G$6:$G$1355, Transactions_History!$C$6:$C$1355, "Redeem", Transactions_History!$I$6:$I$1355, Portfolio_History!$F198, Transactions_History!$H$6:$H$1355, "&lt;="&amp;YEAR(Portfolio_History!N$1))</f>
        <v>0</v>
      </c>
      <c r="O198" s="4">
        <f>SUMIFS(Transactions_History!$G$6:$G$1355, Transactions_History!$C$6:$C$1355, "Acquire", Transactions_History!$I$6:$I$1355, Portfolio_History!$F198, Transactions_History!$H$6:$H$1355, "&lt;="&amp;YEAR(Portfolio_History!O$1))-
SUMIFS(Transactions_History!$G$6:$G$1355, Transactions_History!$C$6:$C$1355, "Redeem", Transactions_History!$I$6:$I$1355, Portfolio_History!$F198, Transactions_History!$H$6:$H$1355, "&lt;="&amp;YEAR(Portfolio_History!O$1))</f>
        <v>0</v>
      </c>
      <c r="P198" s="4">
        <f>SUMIFS(Transactions_History!$G$6:$G$1355, Transactions_History!$C$6:$C$1355, "Acquire", Transactions_History!$I$6:$I$1355, Portfolio_History!$F198, Transactions_History!$H$6:$H$1355, "&lt;="&amp;YEAR(Portfolio_History!P$1))-
SUMIFS(Transactions_History!$G$6:$G$1355, Transactions_History!$C$6:$C$1355, "Redeem", Transactions_History!$I$6:$I$1355, Portfolio_History!$F198, Transactions_History!$H$6:$H$1355, "&lt;="&amp;YEAR(Portfolio_History!P$1))</f>
        <v>0</v>
      </c>
      <c r="Q198" s="4">
        <f>SUMIFS(Transactions_History!$G$6:$G$1355, Transactions_History!$C$6:$C$1355, "Acquire", Transactions_History!$I$6:$I$1355, Portfolio_History!$F198, Transactions_History!$H$6:$H$1355, "&lt;="&amp;YEAR(Portfolio_History!Q$1))-
SUMIFS(Transactions_History!$G$6:$G$1355, Transactions_History!$C$6:$C$1355, "Redeem", Transactions_History!$I$6:$I$1355, Portfolio_History!$F198, Transactions_History!$H$6:$H$1355, "&lt;="&amp;YEAR(Portfolio_History!Q$1))</f>
        <v>0</v>
      </c>
      <c r="R198" s="4">
        <f>SUMIFS(Transactions_History!$G$6:$G$1355, Transactions_History!$C$6:$C$1355, "Acquire", Transactions_History!$I$6:$I$1355, Portfolio_History!$F198, Transactions_History!$H$6:$H$1355, "&lt;="&amp;YEAR(Portfolio_History!R$1))-
SUMIFS(Transactions_History!$G$6:$G$1355, Transactions_History!$C$6:$C$1355, "Redeem", Transactions_History!$I$6:$I$1355, Portfolio_History!$F198, Transactions_History!$H$6:$H$1355, "&lt;="&amp;YEAR(Portfolio_History!R$1))</f>
        <v>0</v>
      </c>
      <c r="S198" s="4">
        <f>SUMIFS(Transactions_History!$G$6:$G$1355, Transactions_History!$C$6:$C$1355, "Acquire", Transactions_History!$I$6:$I$1355, Portfolio_History!$F198, Transactions_History!$H$6:$H$1355, "&lt;="&amp;YEAR(Portfolio_History!S$1))-
SUMIFS(Transactions_History!$G$6:$G$1355, Transactions_History!$C$6:$C$1355, "Redeem", Transactions_History!$I$6:$I$1355, Portfolio_History!$F198, Transactions_History!$H$6:$H$1355, "&lt;="&amp;YEAR(Portfolio_History!S$1))</f>
        <v>0</v>
      </c>
      <c r="T198" s="4">
        <f>SUMIFS(Transactions_History!$G$6:$G$1355, Transactions_History!$C$6:$C$1355, "Acquire", Transactions_History!$I$6:$I$1355, Portfolio_History!$F198, Transactions_History!$H$6:$H$1355, "&lt;="&amp;YEAR(Portfolio_History!T$1))-
SUMIFS(Transactions_History!$G$6:$G$1355, Transactions_History!$C$6:$C$1355, "Redeem", Transactions_History!$I$6:$I$1355, Portfolio_History!$F198, Transactions_History!$H$6:$H$1355, "&lt;="&amp;YEAR(Portfolio_History!T$1))</f>
        <v>0</v>
      </c>
      <c r="U198" s="4">
        <f>SUMIFS(Transactions_History!$G$6:$G$1355, Transactions_History!$C$6:$C$1355, "Acquire", Transactions_History!$I$6:$I$1355, Portfolio_History!$F198, Transactions_History!$H$6:$H$1355, "&lt;="&amp;YEAR(Portfolio_History!U$1))-
SUMIFS(Transactions_History!$G$6:$G$1355, Transactions_History!$C$6:$C$1355, "Redeem", Transactions_History!$I$6:$I$1355, Portfolio_History!$F198, Transactions_History!$H$6:$H$1355, "&lt;="&amp;YEAR(Portfolio_History!U$1))</f>
        <v>0</v>
      </c>
      <c r="V198" s="4">
        <f>SUMIFS(Transactions_History!$G$6:$G$1355, Transactions_History!$C$6:$C$1355, "Acquire", Transactions_History!$I$6:$I$1355, Portfolio_History!$F198, Transactions_History!$H$6:$H$1355, "&lt;="&amp;YEAR(Portfolio_History!V$1))-
SUMIFS(Transactions_History!$G$6:$G$1355, Transactions_History!$C$6:$C$1355, "Redeem", Transactions_History!$I$6:$I$1355, Portfolio_History!$F198, Transactions_History!$H$6:$H$1355, "&lt;="&amp;YEAR(Portfolio_History!V$1))</f>
        <v>0</v>
      </c>
      <c r="W198" s="4">
        <f>SUMIFS(Transactions_History!$G$6:$G$1355, Transactions_History!$C$6:$C$1355, "Acquire", Transactions_History!$I$6:$I$1355, Portfolio_History!$F198, Transactions_History!$H$6:$H$1355, "&lt;="&amp;YEAR(Portfolio_History!W$1))-
SUMIFS(Transactions_History!$G$6:$G$1355, Transactions_History!$C$6:$C$1355, "Redeem", Transactions_History!$I$6:$I$1355, Portfolio_History!$F198, Transactions_History!$H$6:$H$1355, "&lt;="&amp;YEAR(Portfolio_History!W$1))</f>
        <v>0</v>
      </c>
      <c r="X198" s="4">
        <f>SUMIFS(Transactions_History!$G$6:$G$1355, Transactions_History!$C$6:$C$1355, "Acquire", Transactions_History!$I$6:$I$1355, Portfolio_History!$F198, Transactions_History!$H$6:$H$1355, "&lt;="&amp;YEAR(Portfolio_History!X$1))-
SUMIFS(Transactions_History!$G$6:$G$1355, Transactions_History!$C$6:$C$1355, "Redeem", Transactions_History!$I$6:$I$1355, Portfolio_History!$F198, Transactions_History!$H$6:$H$1355, "&lt;="&amp;YEAR(Portfolio_History!X$1))</f>
        <v>0</v>
      </c>
      <c r="Y198" s="4">
        <f>SUMIFS(Transactions_History!$G$6:$G$1355, Transactions_History!$C$6:$C$1355, "Acquire", Transactions_History!$I$6:$I$1355, Portfolio_History!$F198, Transactions_History!$H$6:$H$1355, "&lt;="&amp;YEAR(Portfolio_History!Y$1))-
SUMIFS(Transactions_History!$G$6:$G$1355, Transactions_History!$C$6:$C$1355, "Redeem", Transactions_History!$I$6:$I$1355, Portfolio_History!$F198, Transactions_History!$H$6:$H$1355, "&lt;="&amp;YEAR(Portfolio_History!Y$1))</f>
        <v>0</v>
      </c>
    </row>
    <row r="199" spans="1:25" x14ac:dyDescent="0.35">
      <c r="A199" s="172" t="s">
        <v>34</v>
      </c>
      <c r="B199" s="172">
        <v>3</v>
      </c>
      <c r="C199" s="172">
        <v>2019</v>
      </c>
      <c r="D199" s="173">
        <v>43313</v>
      </c>
      <c r="E199" s="63">
        <v>2018</v>
      </c>
      <c r="F199" s="170" t="str">
        <f t="shared" si="4"/>
        <v>SI certificates_3_2019</v>
      </c>
      <c r="G199" s="4">
        <f>SUMIFS(Transactions_History!$G$6:$G$1355, Transactions_History!$C$6:$C$1355, "Acquire", Transactions_History!$I$6:$I$1355, Portfolio_History!$F199, Transactions_History!$H$6:$H$1355, "&lt;="&amp;YEAR(Portfolio_History!G$1))-
SUMIFS(Transactions_History!$G$6:$G$1355, Transactions_History!$C$6:$C$1355, "Redeem", Transactions_History!$I$6:$I$1355, Portfolio_History!$F199, Transactions_History!$H$6:$H$1355, "&lt;="&amp;YEAR(Portfolio_History!G$1))</f>
        <v>0</v>
      </c>
      <c r="H199" s="4">
        <f>SUMIFS(Transactions_History!$G$6:$G$1355, Transactions_History!$C$6:$C$1355, "Acquire", Transactions_History!$I$6:$I$1355, Portfolio_History!$F199, Transactions_History!$H$6:$H$1355, "&lt;="&amp;YEAR(Portfolio_History!H$1))-
SUMIFS(Transactions_History!$G$6:$G$1355, Transactions_History!$C$6:$C$1355, "Redeem", Transactions_History!$I$6:$I$1355, Portfolio_History!$F199, Transactions_History!$H$6:$H$1355, "&lt;="&amp;YEAR(Portfolio_History!H$1))</f>
        <v>0</v>
      </c>
      <c r="I199" s="4">
        <f>SUMIFS(Transactions_History!$G$6:$G$1355, Transactions_History!$C$6:$C$1355, "Acquire", Transactions_History!$I$6:$I$1355, Portfolio_History!$F199, Transactions_History!$H$6:$H$1355, "&lt;="&amp;YEAR(Portfolio_History!I$1))-
SUMIFS(Transactions_History!$G$6:$G$1355, Transactions_History!$C$6:$C$1355, "Redeem", Transactions_History!$I$6:$I$1355, Portfolio_History!$F199, Transactions_History!$H$6:$H$1355, "&lt;="&amp;YEAR(Portfolio_History!I$1))</f>
        <v>0</v>
      </c>
      <c r="J199" s="4">
        <f>SUMIFS(Transactions_History!$G$6:$G$1355, Transactions_History!$C$6:$C$1355, "Acquire", Transactions_History!$I$6:$I$1355, Portfolio_History!$F199, Transactions_History!$H$6:$H$1355, "&lt;="&amp;YEAR(Portfolio_History!J$1))-
SUMIFS(Transactions_History!$G$6:$G$1355, Transactions_History!$C$6:$C$1355, "Redeem", Transactions_History!$I$6:$I$1355, Portfolio_History!$F199, Transactions_History!$H$6:$H$1355, "&lt;="&amp;YEAR(Portfolio_History!J$1))</f>
        <v>0</v>
      </c>
      <c r="K199" s="4">
        <f>SUMIFS(Transactions_History!$G$6:$G$1355, Transactions_History!$C$6:$C$1355, "Acquire", Transactions_History!$I$6:$I$1355, Portfolio_History!$F199, Transactions_History!$H$6:$H$1355, "&lt;="&amp;YEAR(Portfolio_History!K$1))-
SUMIFS(Transactions_History!$G$6:$G$1355, Transactions_History!$C$6:$C$1355, "Redeem", Transactions_History!$I$6:$I$1355, Portfolio_History!$F199, Transactions_History!$H$6:$H$1355, "&lt;="&amp;YEAR(Portfolio_History!K$1))</f>
        <v>62638453</v>
      </c>
      <c r="L199" s="4">
        <f>SUMIFS(Transactions_History!$G$6:$G$1355, Transactions_History!$C$6:$C$1355, "Acquire", Transactions_History!$I$6:$I$1355, Portfolio_History!$F199, Transactions_History!$H$6:$H$1355, "&lt;="&amp;YEAR(Portfolio_History!L$1))-
SUMIFS(Transactions_History!$G$6:$G$1355, Transactions_History!$C$6:$C$1355, "Redeem", Transactions_History!$I$6:$I$1355, Portfolio_History!$F199, Transactions_History!$H$6:$H$1355, "&lt;="&amp;YEAR(Portfolio_History!L$1))</f>
        <v>0</v>
      </c>
      <c r="M199" s="4">
        <f>SUMIFS(Transactions_History!$G$6:$G$1355, Transactions_History!$C$6:$C$1355, "Acquire", Transactions_History!$I$6:$I$1355, Portfolio_History!$F199, Transactions_History!$H$6:$H$1355, "&lt;="&amp;YEAR(Portfolio_History!M$1))-
SUMIFS(Transactions_History!$G$6:$G$1355, Transactions_History!$C$6:$C$1355, "Redeem", Transactions_History!$I$6:$I$1355, Portfolio_History!$F199, Transactions_History!$H$6:$H$1355, "&lt;="&amp;YEAR(Portfolio_History!M$1))</f>
        <v>0</v>
      </c>
      <c r="N199" s="4">
        <f>SUMIFS(Transactions_History!$G$6:$G$1355, Transactions_History!$C$6:$C$1355, "Acquire", Transactions_History!$I$6:$I$1355, Portfolio_History!$F199, Transactions_History!$H$6:$H$1355, "&lt;="&amp;YEAR(Portfolio_History!N$1))-
SUMIFS(Transactions_History!$G$6:$G$1355, Transactions_History!$C$6:$C$1355, "Redeem", Transactions_History!$I$6:$I$1355, Portfolio_History!$F199, Transactions_History!$H$6:$H$1355, "&lt;="&amp;YEAR(Portfolio_History!N$1))</f>
        <v>0</v>
      </c>
      <c r="O199" s="4">
        <f>SUMIFS(Transactions_History!$G$6:$G$1355, Transactions_History!$C$6:$C$1355, "Acquire", Transactions_History!$I$6:$I$1355, Portfolio_History!$F199, Transactions_History!$H$6:$H$1355, "&lt;="&amp;YEAR(Portfolio_History!O$1))-
SUMIFS(Transactions_History!$G$6:$G$1355, Transactions_History!$C$6:$C$1355, "Redeem", Transactions_History!$I$6:$I$1355, Portfolio_History!$F199, Transactions_History!$H$6:$H$1355, "&lt;="&amp;YEAR(Portfolio_History!O$1))</f>
        <v>0</v>
      </c>
      <c r="P199" s="4">
        <f>SUMIFS(Transactions_History!$G$6:$G$1355, Transactions_History!$C$6:$C$1355, "Acquire", Transactions_History!$I$6:$I$1355, Portfolio_History!$F199, Transactions_History!$H$6:$H$1355, "&lt;="&amp;YEAR(Portfolio_History!P$1))-
SUMIFS(Transactions_History!$G$6:$G$1355, Transactions_History!$C$6:$C$1355, "Redeem", Transactions_History!$I$6:$I$1355, Portfolio_History!$F199, Transactions_History!$H$6:$H$1355, "&lt;="&amp;YEAR(Portfolio_History!P$1))</f>
        <v>0</v>
      </c>
      <c r="Q199" s="4">
        <f>SUMIFS(Transactions_History!$G$6:$G$1355, Transactions_History!$C$6:$C$1355, "Acquire", Transactions_History!$I$6:$I$1355, Portfolio_History!$F199, Transactions_History!$H$6:$H$1355, "&lt;="&amp;YEAR(Portfolio_History!Q$1))-
SUMIFS(Transactions_History!$G$6:$G$1355, Transactions_History!$C$6:$C$1355, "Redeem", Transactions_History!$I$6:$I$1355, Portfolio_History!$F199, Transactions_History!$H$6:$H$1355, "&lt;="&amp;YEAR(Portfolio_History!Q$1))</f>
        <v>0</v>
      </c>
      <c r="R199" s="4">
        <f>SUMIFS(Transactions_History!$G$6:$G$1355, Transactions_History!$C$6:$C$1355, "Acquire", Transactions_History!$I$6:$I$1355, Portfolio_History!$F199, Transactions_History!$H$6:$H$1355, "&lt;="&amp;YEAR(Portfolio_History!R$1))-
SUMIFS(Transactions_History!$G$6:$G$1355, Transactions_History!$C$6:$C$1355, "Redeem", Transactions_History!$I$6:$I$1355, Portfolio_History!$F199, Transactions_History!$H$6:$H$1355, "&lt;="&amp;YEAR(Portfolio_History!R$1))</f>
        <v>0</v>
      </c>
      <c r="S199" s="4">
        <f>SUMIFS(Transactions_History!$G$6:$G$1355, Transactions_History!$C$6:$C$1355, "Acquire", Transactions_History!$I$6:$I$1355, Portfolio_History!$F199, Transactions_History!$H$6:$H$1355, "&lt;="&amp;YEAR(Portfolio_History!S$1))-
SUMIFS(Transactions_History!$G$6:$G$1355, Transactions_History!$C$6:$C$1355, "Redeem", Transactions_History!$I$6:$I$1355, Portfolio_History!$F199, Transactions_History!$H$6:$H$1355, "&lt;="&amp;YEAR(Portfolio_History!S$1))</f>
        <v>0</v>
      </c>
      <c r="T199" s="4">
        <f>SUMIFS(Transactions_History!$G$6:$G$1355, Transactions_History!$C$6:$C$1355, "Acquire", Transactions_History!$I$6:$I$1355, Portfolio_History!$F199, Transactions_History!$H$6:$H$1355, "&lt;="&amp;YEAR(Portfolio_History!T$1))-
SUMIFS(Transactions_History!$G$6:$G$1355, Transactions_History!$C$6:$C$1355, "Redeem", Transactions_History!$I$6:$I$1355, Portfolio_History!$F199, Transactions_History!$H$6:$H$1355, "&lt;="&amp;YEAR(Portfolio_History!T$1))</f>
        <v>0</v>
      </c>
      <c r="U199" s="4">
        <f>SUMIFS(Transactions_History!$G$6:$G$1355, Transactions_History!$C$6:$C$1355, "Acquire", Transactions_History!$I$6:$I$1355, Portfolio_History!$F199, Transactions_History!$H$6:$H$1355, "&lt;="&amp;YEAR(Portfolio_History!U$1))-
SUMIFS(Transactions_History!$G$6:$G$1355, Transactions_History!$C$6:$C$1355, "Redeem", Transactions_History!$I$6:$I$1355, Portfolio_History!$F199, Transactions_History!$H$6:$H$1355, "&lt;="&amp;YEAR(Portfolio_History!U$1))</f>
        <v>0</v>
      </c>
      <c r="V199" s="4">
        <f>SUMIFS(Transactions_History!$G$6:$G$1355, Transactions_History!$C$6:$C$1355, "Acquire", Transactions_History!$I$6:$I$1355, Portfolio_History!$F199, Transactions_History!$H$6:$H$1355, "&lt;="&amp;YEAR(Portfolio_History!V$1))-
SUMIFS(Transactions_History!$G$6:$G$1355, Transactions_History!$C$6:$C$1355, "Redeem", Transactions_History!$I$6:$I$1355, Portfolio_History!$F199, Transactions_History!$H$6:$H$1355, "&lt;="&amp;YEAR(Portfolio_History!V$1))</f>
        <v>0</v>
      </c>
      <c r="W199" s="4">
        <f>SUMIFS(Transactions_History!$G$6:$G$1355, Transactions_History!$C$6:$C$1355, "Acquire", Transactions_History!$I$6:$I$1355, Portfolio_History!$F199, Transactions_History!$H$6:$H$1355, "&lt;="&amp;YEAR(Portfolio_History!W$1))-
SUMIFS(Transactions_History!$G$6:$G$1355, Transactions_History!$C$6:$C$1355, "Redeem", Transactions_History!$I$6:$I$1355, Portfolio_History!$F199, Transactions_History!$H$6:$H$1355, "&lt;="&amp;YEAR(Portfolio_History!W$1))</f>
        <v>0</v>
      </c>
      <c r="X199" s="4">
        <f>SUMIFS(Transactions_History!$G$6:$G$1355, Transactions_History!$C$6:$C$1355, "Acquire", Transactions_History!$I$6:$I$1355, Portfolio_History!$F199, Transactions_History!$H$6:$H$1355, "&lt;="&amp;YEAR(Portfolio_History!X$1))-
SUMIFS(Transactions_History!$G$6:$G$1355, Transactions_History!$C$6:$C$1355, "Redeem", Transactions_History!$I$6:$I$1355, Portfolio_History!$F199, Transactions_History!$H$6:$H$1355, "&lt;="&amp;YEAR(Portfolio_History!X$1))</f>
        <v>0</v>
      </c>
      <c r="Y199" s="4">
        <f>SUMIFS(Transactions_History!$G$6:$G$1355, Transactions_History!$C$6:$C$1355, "Acquire", Transactions_History!$I$6:$I$1355, Portfolio_History!$F199, Transactions_History!$H$6:$H$1355, "&lt;="&amp;YEAR(Portfolio_History!Y$1))-
SUMIFS(Transactions_History!$G$6:$G$1355, Transactions_History!$C$6:$C$1355, "Redeem", Transactions_History!$I$6:$I$1355, Portfolio_History!$F199, Transactions_History!$H$6:$H$1355, "&lt;="&amp;YEAR(Portfolio_History!Y$1))</f>
        <v>0</v>
      </c>
    </row>
    <row r="200" spans="1:25" x14ac:dyDescent="0.35">
      <c r="A200" s="172" t="s">
        <v>34</v>
      </c>
      <c r="B200" s="172">
        <v>2.875</v>
      </c>
      <c r="C200" s="172">
        <v>2019</v>
      </c>
      <c r="D200" s="173">
        <v>43344</v>
      </c>
      <c r="E200" s="63">
        <v>2018</v>
      </c>
      <c r="F200" s="170" t="str">
        <f t="shared" si="4"/>
        <v>SI certificates_2.875_2019</v>
      </c>
      <c r="G200" s="4">
        <f>SUMIFS(Transactions_History!$G$6:$G$1355, Transactions_History!$C$6:$C$1355, "Acquire", Transactions_History!$I$6:$I$1355, Portfolio_History!$F200, Transactions_History!$H$6:$H$1355, "&lt;="&amp;YEAR(Portfolio_History!G$1))-
SUMIFS(Transactions_History!$G$6:$G$1355, Transactions_History!$C$6:$C$1355, "Redeem", Transactions_History!$I$6:$I$1355, Portfolio_History!$F200, Transactions_History!$H$6:$H$1355, "&lt;="&amp;YEAR(Portfolio_History!G$1))</f>
        <v>0</v>
      </c>
      <c r="H200" s="4">
        <f>SUMIFS(Transactions_History!$G$6:$G$1355, Transactions_History!$C$6:$C$1355, "Acquire", Transactions_History!$I$6:$I$1355, Portfolio_History!$F200, Transactions_History!$H$6:$H$1355, "&lt;="&amp;YEAR(Portfolio_History!H$1))-
SUMIFS(Transactions_History!$G$6:$G$1355, Transactions_History!$C$6:$C$1355, "Redeem", Transactions_History!$I$6:$I$1355, Portfolio_History!$F200, Transactions_History!$H$6:$H$1355, "&lt;="&amp;YEAR(Portfolio_History!H$1))</f>
        <v>0</v>
      </c>
      <c r="I200" s="4">
        <f>SUMIFS(Transactions_History!$G$6:$G$1355, Transactions_History!$C$6:$C$1355, "Acquire", Transactions_History!$I$6:$I$1355, Portfolio_History!$F200, Transactions_History!$H$6:$H$1355, "&lt;="&amp;YEAR(Portfolio_History!I$1))-
SUMIFS(Transactions_History!$G$6:$G$1355, Transactions_History!$C$6:$C$1355, "Redeem", Transactions_History!$I$6:$I$1355, Portfolio_History!$F200, Transactions_History!$H$6:$H$1355, "&lt;="&amp;YEAR(Portfolio_History!I$1))</f>
        <v>0</v>
      </c>
      <c r="J200" s="4">
        <f>SUMIFS(Transactions_History!$G$6:$G$1355, Transactions_History!$C$6:$C$1355, "Acquire", Transactions_History!$I$6:$I$1355, Portfolio_History!$F200, Transactions_History!$H$6:$H$1355, "&lt;="&amp;YEAR(Portfolio_History!J$1))-
SUMIFS(Transactions_History!$G$6:$G$1355, Transactions_History!$C$6:$C$1355, "Redeem", Transactions_History!$I$6:$I$1355, Portfolio_History!$F200, Transactions_History!$H$6:$H$1355, "&lt;="&amp;YEAR(Portfolio_History!J$1))</f>
        <v>0</v>
      </c>
      <c r="K200" s="4">
        <f>SUMIFS(Transactions_History!$G$6:$G$1355, Transactions_History!$C$6:$C$1355, "Acquire", Transactions_History!$I$6:$I$1355, Portfolio_History!$F200, Transactions_History!$H$6:$H$1355, "&lt;="&amp;YEAR(Portfolio_History!K$1))-
SUMIFS(Transactions_History!$G$6:$G$1355, Transactions_History!$C$6:$C$1355, "Redeem", Transactions_History!$I$6:$I$1355, Portfolio_History!$F200, Transactions_History!$H$6:$H$1355, "&lt;="&amp;YEAR(Portfolio_History!K$1))</f>
        <v>0</v>
      </c>
      <c r="L200" s="4">
        <f>SUMIFS(Transactions_History!$G$6:$G$1355, Transactions_History!$C$6:$C$1355, "Acquire", Transactions_History!$I$6:$I$1355, Portfolio_History!$F200, Transactions_History!$H$6:$H$1355, "&lt;="&amp;YEAR(Portfolio_History!L$1))-
SUMIFS(Transactions_History!$G$6:$G$1355, Transactions_History!$C$6:$C$1355, "Redeem", Transactions_History!$I$6:$I$1355, Portfolio_History!$F200, Transactions_History!$H$6:$H$1355, "&lt;="&amp;YEAR(Portfolio_History!L$1))</f>
        <v>0</v>
      </c>
      <c r="M200" s="4">
        <f>SUMIFS(Transactions_History!$G$6:$G$1355, Transactions_History!$C$6:$C$1355, "Acquire", Transactions_History!$I$6:$I$1355, Portfolio_History!$F200, Transactions_History!$H$6:$H$1355, "&lt;="&amp;YEAR(Portfolio_History!M$1))-
SUMIFS(Transactions_History!$G$6:$G$1355, Transactions_History!$C$6:$C$1355, "Redeem", Transactions_History!$I$6:$I$1355, Portfolio_History!$F200, Transactions_History!$H$6:$H$1355, "&lt;="&amp;YEAR(Portfolio_History!M$1))</f>
        <v>0</v>
      </c>
      <c r="N200" s="4">
        <f>SUMIFS(Transactions_History!$G$6:$G$1355, Transactions_History!$C$6:$C$1355, "Acquire", Transactions_History!$I$6:$I$1355, Portfolio_History!$F200, Transactions_History!$H$6:$H$1355, "&lt;="&amp;YEAR(Portfolio_History!N$1))-
SUMIFS(Transactions_History!$G$6:$G$1355, Transactions_History!$C$6:$C$1355, "Redeem", Transactions_History!$I$6:$I$1355, Portfolio_History!$F200, Transactions_History!$H$6:$H$1355, "&lt;="&amp;YEAR(Portfolio_History!N$1))</f>
        <v>0</v>
      </c>
      <c r="O200" s="4">
        <f>SUMIFS(Transactions_History!$G$6:$G$1355, Transactions_History!$C$6:$C$1355, "Acquire", Transactions_History!$I$6:$I$1355, Portfolio_History!$F200, Transactions_History!$H$6:$H$1355, "&lt;="&amp;YEAR(Portfolio_History!O$1))-
SUMIFS(Transactions_History!$G$6:$G$1355, Transactions_History!$C$6:$C$1355, "Redeem", Transactions_History!$I$6:$I$1355, Portfolio_History!$F200, Transactions_History!$H$6:$H$1355, "&lt;="&amp;YEAR(Portfolio_History!O$1))</f>
        <v>0</v>
      </c>
      <c r="P200" s="4">
        <f>SUMIFS(Transactions_History!$G$6:$G$1355, Transactions_History!$C$6:$C$1355, "Acquire", Transactions_History!$I$6:$I$1355, Portfolio_History!$F200, Transactions_History!$H$6:$H$1355, "&lt;="&amp;YEAR(Portfolio_History!P$1))-
SUMIFS(Transactions_History!$G$6:$G$1355, Transactions_History!$C$6:$C$1355, "Redeem", Transactions_History!$I$6:$I$1355, Portfolio_History!$F200, Transactions_History!$H$6:$H$1355, "&lt;="&amp;YEAR(Portfolio_History!P$1))</f>
        <v>0</v>
      </c>
      <c r="Q200" s="4">
        <f>SUMIFS(Transactions_History!$G$6:$G$1355, Transactions_History!$C$6:$C$1355, "Acquire", Transactions_History!$I$6:$I$1355, Portfolio_History!$F200, Transactions_History!$H$6:$H$1355, "&lt;="&amp;YEAR(Portfolio_History!Q$1))-
SUMIFS(Transactions_History!$G$6:$G$1355, Transactions_History!$C$6:$C$1355, "Redeem", Transactions_History!$I$6:$I$1355, Portfolio_History!$F200, Transactions_History!$H$6:$H$1355, "&lt;="&amp;YEAR(Portfolio_History!Q$1))</f>
        <v>0</v>
      </c>
      <c r="R200" s="4">
        <f>SUMIFS(Transactions_History!$G$6:$G$1355, Transactions_History!$C$6:$C$1355, "Acquire", Transactions_History!$I$6:$I$1355, Portfolio_History!$F200, Transactions_History!$H$6:$H$1355, "&lt;="&amp;YEAR(Portfolio_History!R$1))-
SUMIFS(Transactions_History!$G$6:$G$1355, Transactions_History!$C$6:$C$1355, "Redeem", Transactions_History!$I$6:$I$1355, Portfolio_History!$F200, Transactions_History!$H$6:$H$1355, "&lt;="&amp;YEAR(Portfolio_History!R$1))</f>
        <v>0</v>
      </c>
      <c r="S200" s="4">
        <f>SUMIFS(Transactions_History!$G$6:$G$1355, Transactions_History!$C$6:$C$1355, "Acquire", Transactions_History!$I$6:$I$1355, Portfolio_History!$F200, Transactions_History!$H$6:$H$1355, "&lt;="&amp;YEAR(Portfolio_History!S$1))-
SUMIFS(Transactions_History!$G$6:$G$1355, Transactions_History!$C$6:$C$1355, "Redeem", Transactions_History!$I$6:$I$1355, Portfolio_History!$F200, Transactions_History!$H$6:$H$1355, "&lt;="&amp;YEAR(Portfolio_History!S$1))</f>
        <v>0</v>
      </c>
      <c r="T200" s="4">
        <f>SUMIFS(Transactions_History!$G$6:$G$1355, Transactions_History!$C$6:$C$1355, "Acquire", Transactions_History!$I$6:$I$1355, Portfolio_History!$F200, Transactions_History!$H$6:$H$1355, "&lt;="&amp;YEAR(Portfolio_History!T$1))-
SUMIFS(Transactions_History!$G$6:$G$1355, Transactions_History!$C$6:$C$1355, "Redeem", Transactions_History!$I$6:$I$1355, Portfolio_History!$F200, Transactions_History!$H$6:$H$1355, "&lt;="&amp;YEAR(Portfolio_History!T$1))</f>
        <v>0</v>
      </c>
      <c r="U200" s="4">
        <f>SUMIFS(Transactions_History!$G$6:$G$1355, Transactions_History!$C$6:$C$1355, "Acquire", Transactions_History!$I$6:$I$1355, Portfolio_History!$F200, Transactions_History!$H$6:$H$1355, "&lt;="&amp;YEAR(Portfolio_History!U$1))-
SUMIFS(Transactions_History!$G$6:$G$1355, Transactions_History!$C$6:$C$1355, "Redeem", Transactions_History!$I$6:$I$1355, Portfolio_History!$F200, Transactions_History!$H$6:$H$1355, "&lt;="&amp;YEAR(Portfolio_History!U$1))</f>
        <v>0</v>
      </c>
      <c r="V200" s="4">
        <f>SUMIFS(Transactions_History!$G$6:$G$1355, Transactions_History!$C$6:$C$1355, "Acquire", Transactions_History!$I$6:$I$1355, Portfolio_History!$F200, Transactions_History!$H$6:$H$1355, "&lt;="&amp;YEAR(Portfolio_History!V$1))-
SUMIFS(Transactions_History!$G$6:$G$1355, Transactions_History!$C$6:$C$1355, "Redeem", Transactions_History!$I$6:$I$1355, Portfolio_History!$F200, Transactions_History!$H$6:$H$1355, "&lt;="&amp;YEAR(Portfolio_History!V$1))</f>
        <v>0</v>
      </c>
      <c r="W200" s="4">
        <f>SUMIFS(Transactions_History!$G$6:$G$1355, Transactions_History!$C$6:$C$1355, "Acquire", Transactions_History!$I$6:$I$1355, Portfolio_History!$F200, Transactions_History!$H$6:$H$1355, "&lt;="&amp;YEAR(Portfolio_History!W$1))-
SUMIFS(Transactions_History!$G$6:$G$1355, Transactions_History!$C$6:$C$1355, "Redeem", Transactions_History!$I$6:$I$1355, Portfolio_History!$F200, Transactions_History!$H$6:$H$1355, "&lt;="&amp;YEAR(Portfolio_History!W$1))</f>
        <v>0</v>
      </c>
      <c r="X200" s="4">
        <f>SUMIFS(Transactions_History!$G$6:$G$1355, Transactions_History!$C$6:$C$1355, "Acquire", Transactions_History!$I$6:$I$1355, Portfolio_History!$F200, Transactions_History!$H$6:$H$1355, "&lt;="&amp;YEAR(Portfolio_History!X$1))-
SUMIFS(Transactions_History!$G$6:$G$1355, Transactions_History!$C$6:$C$1355, "Redeem", Transactions_History!$I$6:$I$1355, Portfolio_History!$F200, Transactions_History!$H$6:$H$1355, "&lt;="&amp;YEAR(Portfolio_History!X$1))</f>
        <v>0</v>
      </c>
      <c r="Y200" s="4">
        <f>SUMIFS(Transactions_History!$G$6:$G$1355, Transactions_History!$C$6:$C$1355, "Acquire", Transactions_History!$I$6:$I$1355, Portfolio_History!$F200, Transactions_History!$H$6:$H$1355, "&lt;="&amp;YEAR(Portfolio_History!Y$1))-
SUMIFS(Transactions_History!$G$6:$G$1355, Transactions_History!$C$6:$C$1355, "Redeem", Transactions_History!$I$6:$I$1355, Portfolio_History!$F200, Transactions_History!$H$6:$H$1355, "&lt;="&amp;YEAR(Portfolio_History!Y$1))</f>
        <v>0</v>
      </c>
    </row>
    <row r="201" spans="1:25" x14ac:dyDescent="0.35">
      <c r="A201" s="172" t="s">
        <v>39</v>
      </c>
      <c r="B201" s="172">
        <v>4</v>
      </c>
      <c r="C201" s="172">
        <v>2019</v>
      </c>
      <c r="D201" s="173">
        <v>39600</v>
      </c>
      <c r="E201" s="63">
        <v>2018</v>
      </c>
      <c r="F201" s="170" t="str">
        <f t="shared" si="4"/>
        <v>SI bonds_4_2019</v>
      </c>
      <c r="G201" s="4">
        <f>SUMIFS(Transactions_History!$G$6:$G$1355, Transactions_History!$C$6:$C$1355, "Acquire", Transactions_History!$I$6:$I$1355, Portfolio_History!$F201, Transactions_History!$H$6:$H$1355, "&lt;="&amp;YEAR(Portfolio_History!G$1))-
SUMIFS(Transactions_History!$G$6:$G$1355, Transactions_History!$C$6:$C$1355, "Redeem", Transactions_History!$I$6:$I$1355, Portfolio_History!$F201, Transactions_History!$H$6:$H$1355, "&lt;="&amp;YEAR(Portfolio_History!G$1))</f>
        <v>0</v>
      </c>
      <c r="H201" s="4">
        <f>SUMIFS(Transactions_History!$G$6:$G$1355, Transactions_History!$C$6:$C$1355, "Acquire", Transactions_History!$I$6:$I$1355, Portfolio_History!$F201, Transactions_History!$H$6:$H$1355, "&lt;="&amp;YEAR(Portfolio_History!H$1))-
SUMIFS(Transactions_History!$G$6:$G$1355, Transactions_History!$C$6:$C$1355, "Redeem", Transactions_History!$I$6:$I$1355, Portfolio_History!$F201, Transactions_History!$H$6:$H$1355, "&lt;="&amp;YEAR(Portfolio_History!H$1))</f>
        <v>0</v>
      </c>
      <c r="I201" s="4">
        <f>SUMIFS(Transactions_History!$G$6:$G$1355, Transactions_History!$C$6:$C$1355, "Acquire", Transactions_History!$I$6:$I$1355, Portfolio_History!$F201, Transactions_History!$H$6:$H$1355, "&lt;="&amp;YEAR(Portfolio_History!I$1))-
SUMIFS(Transactions_History!$G$6:$G$1355, Transactions_History!$C$6:$C$1355, "Redeem", Transactions_History!$I$6:$I$1355, Portfolio_History!$F201, Transactions_History!$H$6:$H$1355, "&lt;="&amp;YEAR(Portfolio_History!I$1))</f>
        <v>0</v>
      </c>
      <c r="J201" s="4">
        <f>SUMIFS(Transactions_History!$G$6:$G$1355, Transactions_History!$C$6:$C$1355, "Acquire", Transactions_History!$I$6:$I$1355, Portfolio_History!$F201, Transactions_History!$H$6:$H$1355, "&lt;="&amp;YEAR(Portfolio_History!J$1))-
SUMIFS(Transactions_History!$G$6:$G$1355, Transactions_History!$C$6:$C$1355, "Redeem", Transactions_History!$I$6:$I$1355, Portfolio_History!$F201, Transactions_History!$H$6:$H$1355, "&lt;="&amp;YEAR(Portfolio_History!J$1))</f>
        <v>0</v>
      </c>
      <c r="K201" s="4">
        <f>SUMIFS(Transactions_History!$G$6:$G$1355, Transactions_History!$C$6:$C$1355, "Acquire", Transactions_History!$I$6:$I$1355, Portfolio_History!$F201, Transactions_History!$H$6:$H$1355, "&lt;="&amp;YEAR(Portfolio_History!K$1))-
SUMIFS(Transactions_History!$G$6:$G$1355, Transactions_History!$C$6:$C$1355, "Redeem", Transactions_History!$I$6:$I$1355, Portfolio_History!$F201, Transactions_History!$H$6:$H$1355, "&lt;="&amp;YEAR(Portfolio_History!K$1))</f>
        <v>0</v>
      </c>
      <c r="L201" s="4">
        <f>SUMIFS(Transactions_History!$G$6:$G$1355, Transactions_History!$C$6:$C$1355, "Acquire", Transactions_History!$I$6:$I$1355, Portfolio_History!$F201, Transactions_History!$H$6:$H$1355, "&lt;="&amp;YEAR(Portfolio_History!L$1))-
SUMIFS(Transactions_History!$G$6:$G$1355, Transactions_History!$C$6:$C$1355, "Redeem", Transactions_History!$I$6:$I$1355, Portfolio_History!$F201, Transactions_History!$H$6:$H$1355, "&lt;="&amp;YEAR(Portfolio_History!L$1))</f>
        <v>12075192</v>
      </c>
      <c r="M201" s="4">
        <f>SUMIFS(Transactions_History!$G$6:$G$1355, Transactions_History!$C$6:$C$1355, "Acquire", Transactions_History!$I$6:$I$1355, Portfolio_History!$F201, Transactions_History!$H$6:$H$1355, "&lt;="&amp;YEAR(Portfolio_History!M$1))-
SUMIFS(Transactions_History!$G$6:$G$1355, Transactions_History!$C$6:$C$1355, "Redeem", Transactions_History!$I$6:$I$1355, Portfolio_History!$F201, Transactions_History!$H$6:$H$1355, "&lt;="&amp;YEAR(Portfolio_History!M$1))</f>
        <v>12075192</v>
      </c>
      <c r="N201" s="4">
        <f>SUMIFS(Transactions_History!$G$6:$G$1355, Transactions_History!$C$6:$C$1355, "Acquire", Transactions_History!$I$6:$I$1355, Portfolio_History!$F201, Transactions_History!$H$6:$H$1355, "&lt;="&amp;YEAR(Portfolio_History!N$1))-
SUMIFS(Transactions_History!$G$6:$G$1355, Transactions_History!$C$6:$C$1355, "Redeem", Transactions_History!$I$6:$I$1355, Portfolio_History!$F201, Transactions_History!$H$6:$H$1355, "&lt;="&amp;YEAR(Portfolio_History!N$1))</f>
        <v>12075192</v>
      </c>
      <c r="O201" s="4">
        <f>SUMIFS(Transactions_History!$G$6:$G$1355, Transactions_History!$C$6:$C$1355, "Acquire", Transactions_History!$I$6:$I$1355, Portfolio_History!$F201, Transactions_History!$H$6:$H$1355, "&lt;="&amp;YEAR(Portfolio_History!O$1))-
SUMIFS(Transactions_History!$G$6:$G$1355, Transactions_History!$C$6:$C$1355, "Redeem", Transactions_History!$I$6:$I$1355, Portfolio_History!$F201, Transactions_History!$H$6:$H$1355, "&lt;="&amp;YEAR(Portfolio_History!O$1))</f>
        <v>12075192</v>
      </c>
      <c r="P201" s="4">
        <f>SUMIFS(Transactions_History!$G$6:$G$1355, Transactions_History!$C$6:$C$1355, "Acquire", Transactions_History!$I$6:$I$1355, Portfolio_History!$F201, Transactions_History!$H$6:$H$1355, "&lt;="&amp;YEAR(Portfolio_History!P$1))-
SUMIFS(Transactions_History!$G$6:$G$1355, Transactions_History!$C$6:$C$1355, "Redeem", Transactions_History!$I$6:$I$1355, Portfolio_History!$F201, Transactions_History!$H$6:$H$1355, "&lt;="&amp;YEAR(Portfolio_History!P$1))</f>
        <v>12697763</v>
      </c>
      <c r="Q201" s="4">
        <f>SUMIFS(Transactions_History!$G$6:$G$1355, Transactions_History!$C$6:$C$1355, "Acquire", Transactions_History!$I$6:$I$1355, Portfolio_History!$F201, Transactions_History!$H$6:$H$1355, "&lt;="&amp;YEAR(Portfolio_History!Q$1))-
SUMIFS(Transactions_History!$G$6:$G$1355, Transactions_History!$C$6:$C$1355, "Redeem", Transactions_History!$I$6:$I$1355, Portfolio_History!$F201, Transactions_History!$H$6:$H$1355, "&lt;="&amp;YEAR(Portfolio_History!Q$1))</f>
        <v>12697763</v>
      </c>
      <c r="R201" s="4">
        <f>SUMIFS(Transactions_History!$G$6:$G$1355, Transactions_History!$C$6:$C$1355, "Acquire", Transactions_History!$I$6:$I$1355, Portfolio_History!$F201, Transactions_History!$H$6:$H$1355, "&lt;="&amp;YEAR(Portfolio_History!R$1))-
SUMIFS(Transactions_History!$G$6:$G$1355, Transactions_History!$C$6:$C$1355, "Redeem", Transactions_History!$I$6:$I$1355, Portfolio_History!$F201, Transactions_History!$H$6:$H$1355, "&lt;="&amp;YEAR(Portfolio_History!R$1))</f>
        <v>12697763</v>
      </c>
      <c r="S201" s="4">
        <f>SUMIFS(Transactions_History!$G$6:$G$1355, Transactions_History!$C$6:$C$1355, "Acquire", Transactions_History!$I$6:$I$1355, Portfolio_History!$F201, Transactions_History!$H$6:$H$1355, "&lt;="&amp;YEAR(Portfolio_History!S$1))-
SUMIFS(Transactions_History!$G$6:$G$1355, Transactions_History!$C$6:$C$1355, "Redeem", Transactions_History!$I$6:$I$1355, Portfolio_History!$F201, Transactions_History!$H$6:$H$1355, "&lt;="&amp;YEAR(Portfolio_History!S$1))</f>
        <v>12697763</v>
      </c>
      <c r="T201" s="4">
        <f>SUMIFS(Transactions_History!$G$6:$G$1355, Transactions_History!$C$6:$C$1355, "Acquire", Transactions_History!$I$6:$I$1355, Portfolio_History!$F201, Transactions_History!$H$6:$H$1355, "&lt;="&amp;YEAR(Portfolio_History!T$1))-
SUMIFS(Transactions_History!$G$6:$G$1355, Transactions_History!$C$6:$C$1355, "Redeem", Transactions_History!$I$6:$I$1355, Portfolio_History!$F201, Transactions_History!$H$6:$H$1355, "&lt;="&amp;YEAR(Portfolio_History!T$1))</f>
        <v>12697763</v>
      </c>
      <c r="U201" s="4">
        <f>SUMIFS(Transactions_History!$G$6:$G$1355, Transactions_History!$C$6:$C$1355, "Acquire", Transactions_History!$I$6:$I$1355, Portfolio_History!$F201, Transactions_History!$H$6:$H$1355, "&lt;="&amp;YEAR(Portfolio_History!U$1))-
SUMIFS(Transactions_History!$G$6:$G$1355, Transactions_History!$C$6:$C$1355, "Redeem", Transactions_History!$I$6:$I$1355, Portfolio_History!$F201, Transactions_History!$H$6:$H$1355, "&lt;="&amp;YEAR(Portfolio_History!U$1))</f>
        <v>12697763</v>
      </c>
      <c r="V201" s="4">
        <f>SUMIFS(Transactions_History!$G$6:$G$1355, Transactions_History!$C$6:$C$1355, "Acquire", Transactions_History!$I$6:$I$1355, Portfolio_History!$F201, Transactions_History!$H$6:$H$1355, "&lt;="&amp;YEAR(Portfolio_History!V$1))-
SUMIFS(Transactions_History!$G$6:$G$1355, Transactions_History!$C$6:$C$1355, "Redeem", Transactions_History!$I$6:$I$1355, Portfolio_History!$F201, Transactions_History!$H$6:$H$1355, "&lt;="&amp;YEAR(Portfolio_History!V$1))</f>
        <v>0</v>
      </c>
      <c r="W201" s="4">
        <f>SUMIFS(Transactions_History!$G$6:$G$1355, Transactions_History!$C$6:$C$1355, "Acquire", Transactions_History!$I$6:$I$1355, Portfolio_History!$F201, Transactions_History!$H$6:$H$1355, "&lt;="&amp;YEAR(Portfolio_History!W$1))-
SUMIFS(Transactions_History!$G$6:$G$1355, Transactions_History!$C$6:$C$1355, "Redeem", Transactions_History!$I$6:$I$1355, Portfolio_History!$F201, Transactions_History!$H$6:$H$1355, "&lt;="&amp;YEAR(Portfolio_History!W$1))</f>
        <v>0</v>
      </c>
      <c r="X201" s="4">
        <f>SUMIFS(Transactions_History!$G$6:$G$1355, Transactions_History!$C$6:$C$1355, "Acquire", Transactions_History!$I$6:$I$1355, Portfolio_History!$F201, Transactions_History!$H$6:$H$1355, "&lt;="&amp;YEAR(Portfolio_History!X$1))-
SUMIFS(Transactions_History!$G$6:$G$1355, Transactions_History!$C$6:$C$1355, "Redeem", Transactions_History!$I$6:$I$1355, Portfolio_History!$F201, Transactions_History!$H$6:$H$1355, "&lt;="&amp;YEAR(Portfolio_History!X$1))</f>
        <v>0</v>
      </c>
      <c r="Y201" s="4">
        <f>SUMIFS(Transactions_History!$G$6:$G$1355, Transactions_History!$C$6:$C$1355, "Acquire", Transactions_History!$I$6:$I$1355, Portfolio_History!$F201, Transactions_History!$H$6:$H$1355, "&lt;="&amp;YEAR(Portfolio_History!Y$1))-
SUMIFS(Transactions_History!$G$6:$G$1355, Transactions_History!$C$6:$C$1355, "Redeem", Transactions_History!$I$6:$I$1355, Portfolio_History!$F201, Transactions_History!$H$6:$H$1355, "&lt;="&amp;YEAR(Portfolio_History!Y$1))</f>
        <v>0</v>
      </c>
    </row>
    <row r="202" spans="1:25" x14ac:dyDescent="0.35">
      <c r="A202" s="172" t="s">
        <v>34</v>
      </c>
      <c r="B202" s="172">
        <v>3</v>
      </c>
      <c r="C202" s="172">
        <v>2019</v>
      </c>
      <c r="D202" s="173">
        <v>43374</v>
      </c>
      <c r="E202" s="63">
        <v>2018</v>
      </c>
      <c r="F202" s="170" t="str">
        <f t="shared" si="4"/>
        <v>SI certificates_3_2019</v>
      </c>
      <c r="G202" s="4">
        <f>SUMIFS(Transactions_History!$G$6:$G$1355, Transactions_History!$C$6:$C$1355, "Acquire", Transactions_History!$I$6:$I$1355, Portfolio_History!$F202, Transactions_History!$H$6:$H$1355, "&lt;="&amp;YEAR(Portfolio_History!G$1))-
SUMIFS(Transactions_History!$G$6:$G$1355, Transactions_History!$C$6:$C$1355, "Redeem", Transactions_History!$I$6:$I$1355, Portfolio_History!$F202, Transactions_History!$H$6:$H$1355, "&lt;="&amp;YEAR(Portfolio_History!G$1))</f>
        <v>0</v>
      </c>
      <c r="H202" s="4">
        <f>SUMIFS(Transactions_History!$G$6:$G$1355, Transactions_History!$C$6:$C$1355, "Acquire", Transactions_History!$I$6:$I$1355, Portfolio_History!$F202, Transactions_History!$H$6:$H$1355, "&lt;="&amp;YEAR(Portfolio_History!H$1))-
SUMIFS(Transactions_History!$G$6:$G$1355, Transactions_History!$C$6:$C$1355, "Redeem", Transactions_History!$I$6:$I$1355, Portfolio_History!$F202, Transactions_History!$H$6:$H$1355, "&lt;="&amp;YEAR(Portfolio_History!H$1))</f>
        <v>0</v>
      </c>
      <c r="I202" s="4">
        <f>SUMIFS(Transactions_History!$G$6:$G$1355, Transactions_History!$C$6:$C$1355, "Acquire", Transactions_History!$I$6:$I$1355, Portfolio_History!$F202, Transactions_History!$H$6:$H$1355, "&lt;="&amp;YEAR(Portfolio_History!I$1))-
SUMIFS(Transactions_History!$G$6:$G$1355, Transactions_History!$C$6:$C$1355, "Redeem", Transactions_History!$I$6:$I$1355, Portfolio_History!$F202, Transactions_History!$H$6:$H$1355, "&lt;="&amp;YEAR(Portfolio_History!I$1))</f>
        <v>0</v>
      </c>
      <c r="J202" s="4">
        <f>SUMIFS(Transactions_History!$G$6:$G$1355, Transactions_History!$C$6:$C$1355, "Acquire", Transactions_History!$I$6:$I$1355, Portfolio_History!$F202, Transactions_History!$H$6:$H$1355, "&lt;="&amp;YEAR(Portfolio_History!J$1))-
SUMIFS(Transactions_History!$G$6:$G$1355, Transactions_History!$C$6:$C$1355, "Redeem", Transactions_History!$I$6:$I$1355, Portfolio_History!$F202, Transactions_History!$H$6:$H$1355, "&lt;="&amp;YEAR(Portfolio_History!J$1))</f>
        <v>0</v>
      </c>
      <c r="K202" s="4">
        <f>SUMIFS(Transactions_History!$G$6:$G$1355, Transactions_History!$C$6:$C$1355, "Acquire", Transactions_History!$I$6:$I$1355, Portfolio_History!$F202, Transactions_History!$H$6:$H$1355, "&lt;="&amp;YEAR(Portfolio_History!K$1))-
SUMIFS(Transactions_History!$G$6:$G$1355, Transactions_History!$C$6:$C$1355, "Redeem", Transactions_History!$I$6:$I$1355, Portfolio_History!$F202, Transactions_History!$H$6:$H$1355, "&lt;="&amp;YEAR(Portfolio_History!K$1))</f>
        <v>62638453</v>
      </c>
      <c r="L202" s="4">
        <f>SUMIFS(Transactions_History!$G$6:$G$1355, Transactions_History!$C$6:$C$1355, "Acquire", Transactions_History!$I$6:$I$1355, Portfolio_History!$F202, Transactions_History!$H$6:$H$1355, "&lt;="&amp;YEAR(Portfolio_History!L$1))-
SUMIFS(Transactions_History!$G$6:$G$1355, Transactions_History!$C$6:$C$1355, "Redeem", Transactions_History!$I$6:$I$1355, Portfolio_History!$F202, Transactions_History!$H$6:$H$1355, "&lt;="&amp;YEAR(Portfolio_History!L$1))</f>
        <v>0</v>
      </c>
      <c r="M202" s="4">
        <f>SUMIFS(Transactions_History!$G$6:$G$1355, Transactions_History!$C$6:$C$1355, "Acquire", Transactions_History!$I$6:$I$1355, Portfolio_History!$F202, Transactions_History!$H$6:$H$1355, "&lt;="&amp;YEAR(Portfolio_History!M$1))-
SUMIFS(Transactions_History!$G$6:$G$1355, Transactions_History!$C$6:$C$1355, "Redeem", Transactions_History!$I$6:$I$1355, Portfolio_History!$F202, Transactions_History!$H$6:$H$1355, "&lt;="&amp;YEAR(Portfolio_History!M$1))</f>
        <v>0</v>
      </c>
      <c r="N202" s="4">
        <f>SUMIFS(Transactions_History!$G$6:$G$1355, Transactions_History!$C$6:$C$1355, "Acquire", Transactions_History!$I$6:$I$1355, Portfolio_History!$F202, Transactions_History!$H$6:$H$1355, "&lt;="&amp;YEAR(Portfolio_History!N$1))-
SUMIFS(Transactions_History!$G$6:$G$1355, Transactions_History!$C$6:$C$1355, "Redeem", Transactions_History!$I$6:$I$1355, Portfolio_History!$F202, Transactions_History!$H$6:$H$1355, "&lt;="&amp;YEAR(Portfolio_History!N$1))</f>
        <v>0</v>
      </c>
      <c r="O202" s="4">
        <f>SUMIFS(Transactions_History!$G$6:$G$1355, Transactions_History!$C$6:$C$1355, "Acquire", Transactions_History!$I$6:$I$1355, Portfolio_History!$F202, Transactions_History!$H$6:$H$1355, "&lt;="&amp;YEAR(Portfolio_History!O$1))-
SUMIFS(Transactions_History!$G$6:$G$1355, Transactions_History!$C$6:$C$1355, "Redeem", Transactions_History!$I$6:$I$1355, Portfolio_History!$F202, Transactions_History!$H$6:$H$1355, "&lt;="&amp;YEAR(Portfolio_History!O$1))</f>
        <v>0</v>
      </c>
      <c r="P202" s="4">
        <f>SUMIFS(Transactions_History!$G$6:$G$1355, Transactions_History!$C$6:$C$1355, "Acquire", Transactions_History!$I$6:$I$1355, Portfolio_History!$F202, Transactions_History!$H$6:$H$1355, "&lt;="&amp;YEAR(Portfolio_History!P$1))-
SUMIFS(Transactions_History!$G$6:$G$1355, Transactions_History!$C$6:$C$1355, "Redeem", Transactions_History!$I$6:$I$1355, Portfolio_History!$F202, Transactions_History!$H$6:$H$1355, "&lt;="&amp;YEAR(Portfolio_History!P$1))</f>
        <v>0</v>
      </c>
      <c r="Q202" s="4">
        <f>SUMIFS(Transactions_History!$G$6:$G$1355, Transactions_History!$C$6:$C$1355, "Acquire", Transactions_History!$I$6:$I$1355, Portfolio_History!$F202, Transactions_History!$H$6:$H$1355, "&lt;="&amp;YEAR(Portfolio_History!Q$1))-
SUMIFS(Transactions_History!$G$6:$G$1355, Transactions_History!$C$6:$C$1355, "Redeem", Transactions_History!$I$6:$I$1355, Portfolio_History!$F202, Transactions_History!$H$6:$H$1355, "&lt;="&amp;YEAR(Portfolio_History!Q$1))</f>
        <v>0</v>
      </c>
      <c r="R202" s="4">
        <f>SUMIFS(Transactions_History!$G$6:$G$1355, Transactions_History!$C$6:$C$1355, "Acquire", Transactions_History!$I$6:$I$1355, Portfolio_History!$F202, Transactions_History!$H$6:$H$1355, "&lt;="&amp;YEAR(Portfolio_History!R$1))-
SUMIFS(Transactions_History!$G$6:$G$1355, Transactions_History!$C$6:$C$1355, "Redeem", Transactions_History!$I$6:$I$1355, Portfolio_History!$F202, Transactions_History!$H$6:$H$1355, "&lt;="&amp;YEAR(Portfolio_History!R$1))</f>
        <v>0</v>
      </c>
      <c r="S202" s="4">
        <f>SUMIFS(Transactions_History!$G$6:$G$1355, Transactions_History!$C$6:$C$1355, "Acquire", Transactions_History!$I$6:$I$1355, Portfolio_History!$F202, Transactions_History!$H$6:$H$1355, "&lt;="&amp;YEAR(Portfolio_History!S$1))-
SUMIFS(Transactions_History!$G$6:$G$1355, Transactions_History!$C$6:$C$1355, "Redeem", Transactions_History!$I$6:$I$1355, Portfolio_History!$F202, Transactions_History!$H$6:$H$1355, "&lt;="&amp;YEAR(Portfolio_History!S$1))</f>
        <v>0</v>
      </c>
      <c r="T202" s="4">
        <f>SUMIFS(Transactions_History!$G$6:$G$1355, Transactions_History!$C$6:$C$1355, "Acquire", Transactions_History!$I$6:$I$1355, Portfolio_History!$F202, Transactions_History!$H$6:$H$1355, "&lt;="&amp;YEAR(Portfolio_History!T$1))-
SUMIFS(Transactions_History!$G$6:$G$1355, Transactions_History!$C$6:$C$1355, "Redeem", Transactions_History!$I$6:$I$1355, Portfolio_History!$F202, Transactions_History!$H$6:$H$1355, "&lt;="&amp;YEAR(Portfolio_History!T$1))</f>
        <v>0</v>
      </c>
      <c r="U202" s="4">
        <f>SUMIFS(Transactions_History!$G$6:$G$1355, Transactions_History!$C$6:$C$1355, "Acquire", Transactions_History!$I$6:$I$1355, Portfolio_History!$F202, Transactions_History!$H$6:$H$1355, "&lt;="&amp;YEAR(Portfolio_History!U$1))-
SUMIFS(Transactions_History!$G$6:$G$1355, Transactions_History!$C$6:$C$1355, "Redeem", Transactions_History!$I$6:$I$1355, Portfolio_History!$F202, Transactions_History!$H$6:$H$1355, "&lt;="&amp;YEAR(Portfolio_History!U$1))</f>
        <v>0</v>
      </c>
      <c r="V202" s="4">
        <f>SUMIFS(Transactions_History!$G$6:$G$1355, Transactions_History!$C$6:$C$1355, "Acquire", Transactions_History!$I$6:$I$1355, Portfolio_History!$F202, Transactions_History!$H$6:$H$1355, "&lt;="&amp;YEAR(Portfolio_History!V$1))-
SUMIFS(Transactions_History!$G$6:$G$1355, Transactions_History!$C$6:$C$1355, "Redeem", Transactions_History!$I$6:$I$1355, Portfolio_History!$F202, Transactions_History!$H$6:$H$1355, "&lt;="&amp;YEAR(Portfolio_History!V$1))</f>
        <v>0</v>
      </c>
      <c r="W202" s="4">
        <f>SUMIFS(Transactions_History!$G$6:$G$1355, Transactions_History!$C$6:$C$1355, "Acquire", Transactions_History!$I$6:$I$1355, Portfolio_History!$F202, Transactions_History!$H$6:$H$1355, "&lt;="&amp;YEAR(Portfolio_History!W$1))-
SUMIFS(Transactions_History!$G$6:$G$1355, Transactions_History!$C$6:$C$1355, "Redeem", Transactions_History!$I$6:$I$1355, Portfolio_History!$F202, Transactions_History!$H$6:$H$1355, "&lt;="&amp;YEAR(Portfolio_History!W$1))</f>
        <v>0</v>
      </c>
      <c r="X202" s="4">
        <f>SUMIFS(Transactions_History!$G$6:$G$1355, Transactions_History!$C$6:$C$1355, "Acquire", Transactions_History!$I$6:$I$1355, Portfolio_History!$F202, Transactions_History!$H$6:$H$1355, "&lt;="&amp;YEAR(Portfolio_History!X$1))-
SUMIFS(Transactions_History!$G$6:$G$1355, Transactions_History!$C$6:$C$1355, "Redeem", Transactions_History!$I$6:$I$1355, Portfolio_History!$F202, Transactions_History!$H$6:$H$1355, "&lt;="&amp;YEAR(Portfolio_History!X$1))</f>
        <v>0</v>
      </c>
      <c r="Y202" s="4">
        <f>SUMIFS(Transactions_History!$G$6:$G$1355, Transactions_History!$C$6:$C$1355, "Acquire", Transactions_History!$I$6:$I$1355, Portfolio_History!$F202, Transactions_History!$H$6:$H$1355, "&lt;="&amp;YEAR(Portfolio_History!Y$1))-
SUMIFS(Transactions_History!$G$6:$G$1355, Transactions_History!$C$6:$C$1355, "Redeem", Transactions_History!$I$6:$I$1355, Portfolio_History!$F202, Transactions_History!$H$6:$H$1355, "&lt;="&amp;YEAR(Portfolio_History!Y$1))</f>
        <v>0</v>
      </c>
    </row>
    <row r="203" spans="1:25" x14ac:dyDescent="0.35">
      <c r="A203" s="172" t="s">
        <v>39</v>
      </c>
      <c r="B203" s="172">
        <v>4.125</v>
      </c>
      <c r="C203" s="172">
        <v>2019</v>
      </c>
      <c r="D203" s="173">
        <v>38504</v>
      </c>
      <c r="E203" s="63">
        <v>2018</v>
      </c>
      <c r="F203" s="170" t="str">
        <f t="shared" si="4"/>
        <v>SI bonds_4.125_2019</v>
      </c>
      <c r="G203" s="4">
        <f>SUMIFS(Transactions_History!$G$6:$G$1355, Transactions_History!$C$6:$C$1355, "Acquire", Transactions_History!$I$6:$I$1355, Portfolio_History!$F203, Transactions_History!$H$6:$H$1355, "&lt;="&amp;YEAR(Portfolio_History!G$1))-
SUMIFS(Transactions_History!$G$6:$G$1355, Transactions_History!$C$6:$C$1355, "Redeem", Transactions_History!$I$6:$I$1355, Portfolio_History!$F203, Transactions_History!$H$6:$H$1355, "&lt;="&amp;YEAR(Portfolio_History!G$1))</f>
        <v>-11194332</v>
      </c>
      <c r="H203" s="4">
        <f>SUMIFS(Transactions_History!$G$6:$G$1355, Transactions_History!$C$6:$C$1355, "Acquire", Transactions_History!$I$6:$I$1355, Portfolio_History!$F203, Transactions_History!$H$6:$H$1355, "&lt;="&amp;YEAR(Portfolio_History!H$1))-
SUMIFS(Transactions_History!$G$6:$G$1355, Transactions_History!$C$6:$C$1355, "Redeem", Transactions_History!$I$6:$I$1355, Portfolio_History!$F203, Transactions_History!$H$6:$H$1355, "&lt;="&amp;YEAR(Portfolio_History!H$1))</f>
        <v>-11194332</v>
      </c>
      <c r="I203" s="4">
        <f>SUMIFS(Transactions_History!$G$6:$G$1355, Transactions_History!$C$6:$C$1355, "Acquire", Transactions_History!$I$6:$I$1355, Portfolio_History!$F203, Transactions_History!$H$6:$H$1355, "&lt;="&amp;YEAR(Portfolio_History!I$1))-
SUMIFS(Transactions_History!$G$6:$G$1355, Transactions_History!$C$6:$C$1355, "Redeem", Transactions_History!$I$6:$I$1355, Portfolio_History!$F203, Transactions_History!$H$6:$H$1355, "&lt;="&amp;YEAR(Portfolio_History!I$1))</f>
        <v>-11194332</v>
      </c>
      <c r="J203" s="4">
        <f>SUMIFS(Transactions_History!$G$6:$G$1355, Transactions_History!$C$6:$C$1355, "Acquire", Transactions_History!$I$6:$I$1355, Portfolio_History!$F203, Transactions_History!$H$6:$H$1355, "&lt;="&amp;YEAR(Portfolio_History!J$1))-
SUMIFS(Transactions_History!$G$6:$G$1355, Transactions_History!$C$6:$C$1355, "Redeem", Transactions_History!$I$6:$I$1355, Portfolio_History!$F203, Transactions_History!$H$6:$H$1355, "&lt;="&amp;YEAR(Portfolio_History!J$1))</f>
        <v>-11194332</v>
      </c>
      <c r="K203" s="4">
        <f>SUMIFS(Transactions_History!$G$6:$G$1355, Transactions_History!$C$6:$C$1355, "Acquire", Transactions_History!$I$6:$I$1355, Portfolio_History!$F203, Transactions_History!$H$6:$H$1355, "&lt;="&amp;YEAR(Portfolio_History!K$1))-
SUMIFS(Transactions_History!$G$6:$G$1355, Transactions_History!$C$6:$C$1355, "Redeem", Transactions_History!$I$6:$I$1355, Portfolio_History!$F203, Transactions_History!$H$6:$H$1355, "&lt;="&amp;YEAR(Portfolio_History!K$1))</f>
        <v>-11194332</v>
      </c>
      <c r="L203" s="4">
        <f>SUMIFS(Transactions_History!$G$6:$G$1355, Transactions_History!$C$6:$C$1355, "Acquire", Transactions_History!$I$6:$I$1355, Portfolio_History!$F203, Transactions_History!$H$6:$H$1355, "&lt;="&amp;YEAR(Portfolio_History!L$1))-
SUMIFS(Transactions_History!$G$6:$G$1355, Transactions_History!$C$6:$C$1355, "Redeem", Transactions_History!$I$6:$I$1355, Portfolio_History!$F203, Transactions_History!$H$6:$H$1355, "&lt;="&amp;YEAR(Portfolio_History!L$1))</f>
        <v>-677386</v>
      </c>
      <c r="M203" s="4">
        <f>SUMIFS(Transactions_History!$G$6:$G$1355, Transactions_History!$C$6:$C$1355, "Acquire", Transactions_History!$I$6:$I$1355, Portfolio_History!$F203, Transactions_History!$H$6:$H$1355, "&lt;="&amp;YEAR(Portfolio_History!M$1))-
SUMIFS(Transactions_History!$G$6:$G$1355, Transactions_History!$C$6:$C$1355, "Redeem", Transactions_History!$I$6:$I$1355, Portfolio_History!$F203, Transactions_History!$H$6:$H$1355, "&lt;="&amp;YEAR(Portfolio_History!M$1))</f>
        <v>-677386</v>
      </c>
      <c r="N203" s="4">
        <f>SUMIFS(Transactions_History!$G$6:$G$1355, Transactions_History!$C$6:$C$1355, "Acquire", Transactions_History!$I$6:$I$1355, Portfolio_History!$F203, Transactions_History!$H$6:$H$1355, "&lt;="&amp;YEAR(Portfolio_History!N$1))-
SUMIFS(Transactions_History!$G$6:$G$1355, Transactions_History!$C$6:$C$1355, "Redeem", Transactions_History!$I$6:$I$1355, Portfolio_History!$F203, Transactions_History!$H$6:$H$1355, "&lt;="&amp;YEAR(Portfolio_History!N$1))</f>
        <v>-677386</v>
      </c>
      <c r="O203" s="4">
        <f>SUMIFS(Transactions_History!$G$6:$G$1355, Transactions_History!$C$6:$C$1355, "Acquire", Transactions_History!$I$6:$I$1355, Portfolio_History!$F203, Transactions_History!$H$6:$H$1355, "&lt;="&amp;YEAR(Portfolio_History!O$1))-
SUMIFS(Transactions_History!$G$6:$G$1355, Transactions_History!$C$6:$C$1355, "Redeem", Transactions_History!$I$6:$I$1355, Portfolio_History!$F203, Transactions_History!$H$6:$H$1355, "&lt;="&amp;YEAR(Portfolio_History!O$1))</f>
        <v>-677386</v>
      </c>
      <c r="P203" s="4">
        <f>SUMIFS(Transactions_History!$G$6:$G$1355, Transactions_History!$C$6:$C$1355, "Acquire", Transactions_History!$I$6:$I$1355, Portfolio_History!$F203, Transactions_History!$H$6:$H$1355, "&lt;="&amp;YEAR(Portfolio_History!P$1))-
SUMIFS(Transactions_History!$G$6:$G$1355, Transactions_History!$C$6:$C$1355, "Redeem", Transactions_History!$I$6:$I$1355, Portfolio_History!$F203, Transactions_History!$H$6:$H$1355, "&lt;="&amp;YEAR(Portfolio_History!P$1))</f>
        <v>0</v>
      </c>
      <c r="Q203" s="4">
        <f>SUMIFS(Transactions_History!$G$6:$G$1355, Transactions_History!$C$6:$C$1355, "Acquire", Transactions_History!$I$6:$I$1355, Portfolio_History!$F203, Transactions_History!$H$6:$H$1355, "&lt;="&amp;YEAR(Portfolio_History!Q$1))-
SUMIFS(Transactions_History!$G$6:$G$1355, Transactions_History!$C$6:$C$1355, "Redeem", Transactions_History!$I$6:$I$1355, Portfolio_History!$F203, Transactions_History!$H$6:$H$1355, "&lt;="&amp;YEAR(Portfolio_History!Q$1))</f>
        <v>0</v>
      </c>
      <c r="R203" s="4">
        <f>SUMIFS(Transactions_History!$G$6:$G$1355, Transactions_History!$C$6:$C$1355, "Acquire", Transactions_History!$I$6:$I$1355, Portfolio_History!$F203, Transactions_History!$H$6:$H$1355, "&lt;="&amp;YEAR(Portfolio_History!R$1))-
SUMIFS(Transactions_History!$G$6:$G$1355, Transactions_History!$C$6:$C$1355, "Redeem", Transactions_History!$I$6:$I$1355, Portfolio_History!$F203, Transactions_History!$H$6:$H$1355, "&lt;="&amp;YEAR(Portfolio_History!R$1))</f>
        <v>0</v>
      </c>
      <c r="S203" s="4">
        <f>SUMIFS(Transactions_History!$G$6:$G$1355, Transactions_History!$C$6:$C$1355, "Acquire", Transactions_History!$I$6:$I$1355, Portfolio_History!$F203, Transactions_History!$H$6:$H$1355, "&lt;="&amp;YEAR(Portfolio_History!S$1))-
SUMIFS(Transactions_History!$G$6:$G$1355, Transactions_History!$C$6:$C$1355, "Redeem", Transactions_History!$I$6:$I$1355, Portfolio_History!$F203, Transactions_History!$H$6:$H$1355, "&lt;="&amp;YEAR(Portfolio_History!S$1))</f>
        <v>0</v>
      </c>
      <c r="T203" s="4">
        <f>SUMIFS(Transactions_History!$G$6:$G$1355, Transactions_History!$C$6:$C$1355, "Acquire", Transactions_History!$I$6:$I$1355, Portfolio_History!$F203, Transactions_History!$H$6:$H$1355, "&lt;="&amp;YEAR(Portfolio_History!T$1))-
SUMIFS(Transactions_History!$G$6:$G$1355, Transactions_History!$C$6:$C$1355, "Redeem", Transactions_History!$I$6:$I$1355, Portfolio_History!$F203, Transactions_History!$H$6:$H$1355, "&lt;="&amp;YEAR(Portfolio_History!T$1))</f>
        <v>0</v>
      </c>
      <c r="U203" s="4">
        <f>SUMIFS(Transactions_History!$G$6:$G$1355, Transactions_History!$C$6:$C$1355, "Acquire", Transactions_History!$I$6:$I$1355, Portfolio_History!$F203, Transactions_History!$H$6:$H$1355, "&lt;="&amp;YEAR(Portfolio_History!U$1))-
SUMIFS(Transactions_History!$G$6:$G$1355, Transactions_History!$C$6:$C$1355, "Redeem", Transactions_History!$I$6:$I$1355, Portfolio_History!$F203, Transactions_History!$H$6:$H$1355, "&lt;="&amp;YEAR(Portfolio_History!U$1))</f>
        <v>0</v>
      </c>
      <c r="V203" s="4">
        <f>SUMIFS(Transactions_History!$G$6:$G$1355, Transactions_History!$C$6:$C$1355, "Acquire", Transactions_History!$I$6:$I$1355, Portfolio_History!$F203, Transactions_History!$H$6:$H$1355, "&lt;="&amp;YEAR(Portfolio_History!V$1))-
SUMIFS(Transactions_History!$G$6:$G$1355, Transactions_History!$C$6:$C$1355, "Redeem", Transactions_History!$I$6:$I$1355, Portfolio_History!$F203, Transactions_History!$H$6:$H$1355, "&lt;="&amp;YEAR(Portfolio_History!V$1))</f>
        <v>0</v>
      </c>
      <c r="W203" s="4">
        <f>SUMIFS(Transactions_History!$G$6:$G$1355, Transactions_History!$C$6:$C$1355, "Acquire", Transactions_History!$I$6:$I$1355, Portfolio_History!$F203, Transactions_History!$H$6:$H$1355, "&lt;="&amp;YEAR(Portfolio_History!W$1))-
SUMIFS(Transactions_History!$G$6:$G$1355, Transactions_History!$C$6:$C$1355, "Redeem", Transactions_History!$I$6:$I$1355, Portfolio_History!$F203, Transactions_History!$H$6:$H$1355, "&lt;="&amp;YEAR(Portfolio_History!W$1))</f>
        <v>0</v>
      </c>
      <c r="X203" s="4">
        <f>SUMIFS(Transactions_History!$G$6:$G$1355, Transactions_History!$C$6:$C$1355, "Acquire", Transactions_History!$I$6:$I$1355, Portfolio_History!$F203, Transactions_History!$H$6:$H$1355, "&lt;="&amp;YEAR(Portfolio_History!X$1))-
SUMIFS(Transactions_History!$G$6:$G$1355, Transactions_History!$C$6:$C$1355, "Redeem", Transactions_History!$I$6:$I$1355, Portfolio_History!$F203, Transactions_History!$H$6:$H$1355, "&lt;="&amp;YEAR(Portfolio_History!X$1))</f>
        <v>0</v>
      </c>
      <c r="Y203" s="4">
        <f>SUMIFS(Transactions_History!$G$6:$G$1355, Transactions_History!$C$6:$C$1355, "Acquire", Transactions_History!$I$6:$I$1355, Portfolio_History!$F203, Transactions_History!$H$6:$H$1355, "&lt;="&amp;YEAR(Portfolio_History!Y$1))-
SUMIFS(Transactions_History!$G$6:$G$1355, Transactions_History!$C$6:$C$1355, "Redeem", Transactions_History!$I$6:$I$1355, Portfolio_History!$F203, Transactions_History!$H$6:$H$1355, "&lt;="&amp;YEAR(Portfolio_History!Y$1))</f>
        <v>0</v>
      </c>
    </row>
    <row r="204" spans="1:25" x14ac:dyDescent="0.35">
      <c r="A204" s="172" t="s">
        <v>34</v>
      </c>
      <c r="B204" s="172">
        <v>3.125</v>
      </c>
      <c r="C204" s="172">
        <v>2019</v>
      </c>
      <c r="D204" s="173">
        <v>43405</v>
      </c>
      <c r="E204" s="63">
        <v>2018</v>
      </c>
      <c r="F204" s="170" t="str">
        <f t="shared" si="4"/>
        <v>SI certificates_3.125_2019</v>
      </c>
      <c r="G204" s="4">
        <f>SUMIFS(Transactions_History!$G$6:$G$1355, Transactions_History!$C$6:$C$1355, "Acquire", Transactions_History!$I$6:$I$1355, Portfolio_History!$F204, Transactions_History!$H$6:$H$1355, "&lt;="&amp;YEAR(Portfolio_History!G$1))-
SUMIFS(Transactions_History!$G$6:$G$1355, Transactions_History!$C$6:$C$1355, "Redeem", Transactions_History!$I$6:$I$1355, Portfolio_History!$F204, Transactions_History!$H$6:$H$1355, "&lt;="&amp;YEAR(Portfolio_History!G$1))</f>
        <v>0</v>
      </c>
      <c r="H204" s="4">
        <f>SUMIFS(Transactions_History!$G$6:$G$1355, Transactions_History!$C$6:$C$1355, "Acquire", Transactions_History!$I$6:$I$1355, Portfolio_History!$F204, Transactions_History!$H$6:$H$1355, "&lt;="&amp;YEAR(Portfolio_History!H$1))-
SUMIFS(Transactions_History!$G$6:$G$1355, Transactions_History!$C$6:$C$1355, "Redeem", Transactions_History!$I$6:$I$1355, Portfolio_History!$F204, Transactions_History!$H$6:$H$1355, "&lt;="&amp;YEAR(Portfolio_History!H$1))</f>
        <v>0</v>
      </c>
      <c r="I204" s="4">
        <f>SUMIFS(Transactions_History!$G$6:$G$1355, Transactions_History!$C$6:$C$1355, "Acquire", Transactions_History!$I$6:$I$1355, Portfolio_History!$F204, Transactions_History!$H$6:$H$1355, "&lt;="&amp;YEAR(Portfolio_History!I$1))-
SUMIFS(Transactions_History!$G$6:$G$1355, Transactions_History!$C$6:$C$1355, "Redeem", Transactions_History!$I$6:$I$1355, Portfolio_History!$F204, Transactions_History!$H$6:$H$1355, "&lt;="&amp;YEAR(Portfolio_History!I$1))</f>
        <v>0</v>
      </c>
      <c r="J204" s="4">
        <f>SUMIFS(Transactions_History!$G$6:$G$1355, Transactions_History!$C$6:$C$1355, "Acquire", Transactions_History!$I$6:$I$1355, Portfolio_History!$F204, Transactions_History!$H$6:$H$1355, "&lt;="&amp;YEAR(Portfolio_History!J$1))-
SUMIFS(Transactions_History!$G$6:$G$1355, Transactions_History!$C$6:$C$1355, "Redeem", Transactions_History!$I$6:$I$1355, Portfolio_History!$F204, Transactions_History!$H$6:$H$1355, "&lt;="&amp;YEAR(Portfolio_History!J$1))</f>
        <v>0</v>
      </c>
      <c r="K204" s="4">
        <f>SUMIFS(Transactions_History!$G$6:$G$1355, Transactions_History!$C$6:$C$1355, "Acquire", Transactions_History!$I$6:$I$1355, Portfolio_History!$F204, Transactions_History!$H$6:$H$1355, "&lt;="&amp;YEAR(Portfolio_History!K$1))-
SUMIFS(Transactions_History!$G$6:$G$1355, Transactions_History!$C$6:$C$1355, "Redeem", Transactions_History!$I$6:$I$1355, Portfolio_History!$F204, Transactions_History!$H$6:$H$1355, "&lt;="&amp;YEAR(Portfolio_History!K$1))</f>
        <v>7340572</v>
      </c>
      <c r="L204" s="4">
        <f>SUMIFS(Transactions_History!$G$6:$G$1355, Transactions_History!$C$6:$C$1355, "Acquire", Transactions_History!$I$6:$I$1355, Portfolio_History!$F204, Transactions_History!$H$6:$H$1355, "&lt;="&amp;YEAR(Portfolio_History!L$1))-
SUMIFS(Transactions_History!$G$6:$G$1355, Transactions_History!$C$6:$C$1355, "Redeem", Transactions_History!$I$6:$I$1355, Portfolio_History!$F204, Transactions_History!$H$6:$H$1355, "&lt;="&amp;YEAR(Portfolio_History!L$1))</f>
        <v>0</v>
      </c>
      <c r="M204" s="4">
        <f>SUMIFS(Transactions_History!$G$6:$G$1355, Transactions_History!$C$6:$C$1355, "Acquire", Transactions_History!$I$6:$I$1355, Portfolio_History!$F204, Transactions_History!$H$6:$H$1355, "&lt;="&amp;YEAR(Portfolio_History!M$1))-
SUMIFS(Transactions_History!$G$6:$G$1355, Transactions_History!$C$6:$C$1355, "Redeem", Transactions_History!$I$6:$I$1355, Portfolio_History!$F204, Transactions_History!$H$6:$H$1355, "&lt;="&amp;YEAR(Portfolio_History!M$1))</f>
        <v>0</v>
      </c>
      <c r="N204" s="4">
        <f>SUMIFS(Transactions_History!$G$6:$G$1355, Transactions_History!$C$6:$C$1355, "Acquire", Transactions_History!$I$6:$I$1355, Portfolio_History!$F204, Transactions_History!$H$6:$H$1355, "&lt;="&amp;YEAR(Portfolio_History!N$1))-
SUMIFS(Transactions_History!$G$6:$G$1355, Transactions_History!$C$6:$C$1355, "Redeem", Transactions_History!$I$6:$I$1355, Portfolio_History!$F204, Transactions_History!$H$6:$H$1355, "&lt;="&amp;YEAR(Portfolio_History!N$1))</f>
        <v>0</v>
      </c>
      <c r="O204" s="4">
        <f>SUMIFS(Transactions_History!$G$6:$G$1355, Transactions_History!$C$6:$C$1355, "Acquire", Transactions_History!$I$6:$I$1355, Portfolio_History!$F204, Transactions_History!$H$6:$H$1355, "&lt;="&amp;YEAR(Portfolio_History!O$1))-
SUMIFS(Transactions_History!$G$6:$G$1355, Transactions_History!$C$6:$C$1355, "Redeem", Transactions_History!$I$6:$I$1355, Portfolio_History!$F204, Transactions_History!$H$6:$H$1355, "&lt;="&amp;YEAR(Portfolio_History!O$1))</f>
        <v>0</v>
      </c>
      <c r="P204" s="4">
        <f>SUMIFS(Transactions_History!$G$6:$G$1355, Transactions_History!$C$6:$C$1355, "Acquire", Transactions_History!$I$6:$I$1355, Portfolio_History!$F204, Transactions_History!$H$6:$H$1355, "&lt;="&amp;YEAR(Portfolio_History!P$1))-
SUMIFS(Transactions_History!$G$6:$G$1355, Transactions_History!$C$6:$C$1355, "Redeem", Transactions_History!$I$6:$I$1355, Portfolio_History!$F204, Transactions_History!$H$6:$H$1355, "&lt;="&amp;YEAR(Portfolio_History!P$1))</f>
        <v>0</v>
      </c>
      <c r="Q204" s="4">
        <f>SUMIFS(Transactions_History!$G$6:$G$1355, Transactions_History!$C$6:$C$1355, "Acquire", Transactions_History!$I$6:$I$1355, Portfolio_History!$F204, Transactions_History!$H$6:$H$1355, "&lt;="&amp;YEAR(Portfolio_History!Q$1))-
SUMIFS(Transactions_History!$G$6:$G$1355, Transactions_History!$C$6:$C$1355, "Redeem", Transactions_History!$I$6:$I$1355, Portfolio_History!$F204, Transactions_History!$H$6:$H$1355, "&lt;="&amp;YEAR(Portfolio_History!Q$1))</f>
        <v>0</v>
      </c>
      <c r="R204" s="4">
        <f>SUMIFS(Transactions_History!$G$6:$G$1355, Transactions_History!$C$6:$C$1355, "Acquire", Transactions_History!$I$6:$I$1355, Portfolio_History!$F204, Transactions_History!$H$6:$H$1355, "&lt;="&amp;YEAR(Portfolio_History!R$1))-
SUMIFS(Transactions_History!$G$6:$G$1355, Transactions_History!$C$6:$C$1355, "Redeem", Transactions_History!$I$6:$I$1355, Portfolio_History!$F204, Transactions_History!$H$6:$H$1355, "&lt;="&amp;YEAR(Portfolio_History!R$1))</f>
        <v>0</v>
      </c>
      <c r="S204" s="4">
        <f>SUMIFS(Transactions_History!$G$6:$G$1355, Transactions_History!$C$6:$C$1355, "Acquire", Transactions_History!$I$6:$I$1355, Portfolio_History!$F204, Transactions_History!$H$6:$H$1355, "&lt;="&amp;YEAR(Portfolio_History!S$1))-
SUMIFS(Transactions_History!$G$6:$G$1355, Transactions_History!$C$6:$C$1355, "Redeem", Transactions_History!$I$6:$I$1355, Portfolio_History!$F204, Transactions_History!$H$6:$H$1355, "&lt;="&amp;YEAR(Portfolio_History!S$1))</f>
        <v>0</v>
      </c>
      <c r="T204" s="4">
        <f>SUMIFS(Transactions_History!$G$6:$G$1355, Transactions_History!$C$6:$C$1355, "Acquire", Transactions_History!$I$6:$I$1355, Portfolio_History!$F204, Transactions_History!$H$6:$H$1355, "&lt;="&amp;YEAR(Portfolio_History!T$1))-
SUMIFS(Transactions_History!$G$6:$G$1355, Transactions_History!$C$6:$C$1355, "Redeem", Transactions_History!$I$6:$I$1355, Portfolio_History!$F204, Transactions_History!$H$6:$H$1355, "&lt;="&amp;YEAR(Portfolio_History!T$1))</f>
        <v>0</v>
      </c>
      <c r="U204" s="4">
        <f>SUMIFS(Transactions_History!$G$6:$G$1355, Transactions_History!$C$6:$C$1355, "Acquire", Transactions_History!$I$6:$I$1355, Portfolio_History!$F204, Transactions_History!$H$6:$H$1355, "&lt;="&amp;YEAR(Portfolio_History!U$1))-
SUMIFS(Transactions_History!$G$6:$G$1355, Transactions_History!$C$6:$C$1355, "Redeem", Transactions_History!$I$6:$I$1355, Portfolio_History!$F204, Transactions_History!$H$6:$H$1355, "&lt;="&amp;YEAR(Portfolio_History!U$1))</f>
        <v>0</v>
      </c>
      <c r="V204" s="4">
        <f>SUMIFS(Transactions_History!$G$6:$G$1355, Transactions_History!$C$6:$C$1355, "Acquire", Transactions_History!$I$6:$I$1355, Portfolio_History!$F204, Transactions_History!$H$6:$H$1355, "&lt;="&amp;YEAR(Portfolio_History!V$1))-
SUMIFS(Transactions_History!$G$6:$G$1355, Transactions_History!$C$6:$C$1355, "Redeem", Transactions_History!$I$6:$I$1355, Portfolio_History!$F204, Transactions_History!$H$6:$H$1355, "&lt;="&amp;YEAR(Portfolio_History!V$1))</f>
        <v>0</v>
      </c>
      <c r="W204" s="4">
        <f>SUMIFS(Transactions_History!$G$6:$G$1355, Transactions_History!$C$6:$C$1355, "Acquire", Transactions_History!$I$6:$I$1355, Portfolio_History!$F204, Transactions_History!$H$6:$H$1355, "&lt;="&amp;YEAR(Portfolio_History!W$1))-
SUMIFS(Transactions_History!$G$6:$G$1355, Transactions_History!$C$6:$C$1355, "Redeem", Transactions_History!$I$6:$I$1355, Portfolio_History!$F204, Transactions_History!$H$6:$H$1355, "&lt;="&amp;YEAR(Portfolio_History!W$1))</f>
        <v>0</v>
      </c>
      <c r="X204" s="4">
        <f>SUMIFS(Transactions_History!$G$6:$G$1355, Transactions_History!$C$6:$C$1355, "Acquire", Transactions_History!$I$6:$I$1355, Portfolio_History!$F204, Transactions_History!$H$6:$H$1355, "&lt;="&amp;YEAR(Portfolio_History!X$1))-
SUMIFS(Transactions_History!$G$6:$G$1355, Transactions_History!$C$6:$C$1355, "Redeem", Transactions_History!$I$6:$I$1355, Portfolio_History!$F204, Transactions_History!$H$6:$H$1355, "&lt;="&amp;YEAR(Portfolio_History!X$1))</f>
        <v>0</v>
      </c>
      <c r="Y204" s="4">
        <f>SUMIFS(Transactions_History!$G$6:$G$1355, Transactions_History!$C$6:$C$1355, "Acquire", Transactions_History!$I$6:$I$1355, Portfolio_History!$F204, Transactions_History!$H$6:$H$1355, "&lt;="&amp;YEAR(Portfolio_History!Y$1))-
SUMIFS(Transactions_History!$G$6:$G$1355, Transactions_History!$C$6:$C$1355, "Redeem", Transactions_History!$I$6:$I$1355, Portfolio_History!$F204, Transactions_History!$H$6:$H$1355, "&lt;="&amp;YEAR(Portfolio_History!Y$1))</f>
        <v>0</v>
      </c>
    </row>
    <row r="205" spans="1:25" x14ac:dyDescent="0.35">
      <c r="A205" s="172" t="s">
        <v>39</v>
      </c>
      <c r="B205" s="172">
        <v>4.625</v>
      </c>
      <c r="C205" s="172">
        <v>2019</v>
      </c>
      <c r="D205" s="173">
        <v>38139</v>
      </c>
      <c r="E205" s="63">
        <v>2018</v>
      </c>
      <c r="F205" s="170" t="str">
        <f t="shared" si="4"/>
        <v>SI bonds_4.625_2019</v>
      </c>
      <c r="G205" s="4">
        <f>SUMIFS(Transactions_History!$G$6:$G$1355, Transactions_History!$C$6:$C$1355, "Acquire", Transactions_History!$I$6:$I$1355, Portfolio_History!$F205, Transactions_History!$H$6:$H$1355, "&lt;="&amp;YEAR(Portfolio_History!G$1))-
SUMIFS(Transactions_History!$G$6:$G$1355, Transactions_History!$C$6:$C$1355, "Redeem", Transactions_History!$I$6:$I$1355, Portfolio_History!$F205, Transactions_History!$H$6:$H$1355, "&lt;="&amp;YEAR(Portfolio_History!G$1))</f>
        <v>-108302538</v>
      </c>
      <c r="H205" s="4">
        <f>SUMIFS(Transactions_History!$G$6:$G$1355, Transactions_History!$C$6:$C$1355, "Acquire", Transactions_History!$I$6:$I$1355, Portfolio_History!$F205, Transactions_History!$H$6:$H$1355, "&lt;="&amp;YEAR(Portfolio_History!H$1))-
SUMIFS(Transactions_History!$G$6:$G$1355, Transactions_History!$C$6:$C$1355, "Redeem", Transactions_History!$I$6:$I$1355, Portfolio_History!$F205, Transactions_History!$H$6:$H$1355, "&lt;="&amp;YEAR(Portfolio_History!H$1))</f>
        <v>-108302538</v>
      </c>
      <c r="I205" s="4">
        <f>SUMIFS(Transactions_History!$G$6:$G$1355, Transactions_History!$C$6:$C$1355, "Acquire", Transactions_History!$I$6:$I$1355, Portfolio_History!$F205, Transactions_History!$H$6:$H$1355, "&lt;="&amp;YEAR(Portfolio_History!I$1))-
SUMIFS(Transactions_History!$G$6:$G$1355, Transactions_History!$C$6:$C$1355, "Redeem", Transactions_History!$I$6:$I$1355, Portfolio_History!$F205, Transactions_History!$H$6:$H$1355, "&lt;="&amp;YEAR(Portfolio_History!I$1))</f>
        <v>-108302538</v>
      </c>
      <c r="J205" s="4">
        <f>SUMIFS(Transactions_History!$G$6:$G$1355, Transactions_History!$C$6:$C$1355, "Acquire", Transactions_History!$I$6:$I$1355, Portfolio_History!$F205, Transactions_History!$H$6:$H$1355, "&lt;="&amp;YEAR(Portfolio_History!J$1))-
SUMIFS(Transactions_History!$G$6:$G$1355, Transactions_History!$C$6:$C$1355, "Redeem", Transactions_History!$I$6:$I$1355, Portfolio_History!$F205, Transactions_History!$H$6:$H$1355, "&lt;="&amp;YEAR(Portfolio_History!J$1))</f>
        <v>-108302538</v>
      </c>
      <c r="K205" s="4">
        <f>SUMIFS(Transactions_History!$G$6:$G$1355, Transactions_History!$C$6:$C$1355, "Acquire", Transactions_History!$I$6:$I$1355, Portfolio_History!$F205, Transactions_History!$H$6:$H$1355, "&lt;="&amp;YEAR(Portfolio_History!K$1))-
SUMIFS(Transactions_History!$G$6:$G$1355, Transactions_History!$C$6:$C$1355, "Redeem", Transactions_History!$I$6:$I$1355, Portfolio_History!$F205, Transactions_History!$H$6:$H$1355, "&lt;="&amp;YEAR(Portfolio_History!K$1))</f>
        <v>-30312537</v>
      </c>
      <c r="L205" s="4">
        <f>SUMIFS(Transactions_History!$G$6:$G$1355, Transactions_History!$C$6:$C$1355, "Acquire", Transactions_History!$I$6:$I$1355, Portfolio_History!$F205, Transactions_History!$H$6:$H$1355, "&lt;="&amp;YEAR(Portfolio_History!L$1))-
SUMIFS(Transactions_History!$G$6:$G$1355, Transactions_History!$C$6:$C$1355, "Redeem", Transactions_History!$I$6:$I$1355, Portfolio_History!$F205, Transactions_History!$H$6:$H$1355, "&lt;="&amp;YEAR(Portfolio_History!L$1))</f>
        <v>-12233881</v>
      </c>
      <c r="M205" s="4">
        <f>SUMIFS(Transactions_History!$G$6:$G$1355, Transactions_History!$C$6:$C$1355, "Acquire", Transactions_History!$I$6:$I$1355, Portfolio_History!$F205, Transactions_History!$H$6:$H$1355, "&lt;="&amp;YEAR(Portfolio_History!M$1))-
SUMIFS(Transactions_History!$G$6:$G$1355, Transactions_History!$C$6:$C$1355, "Redeem", Transactions_History!$I$6:$I$1355, Portfolio_History!$F205, Transactions_History!$H$6:$H$1355, "&lt;="&amp;YEAR(Portfolio_History!M$1))</f>
        <v>-12233881</v>
      </c>
      <c r="N205" s="4">
        <f>SUMIFS(Transactions_History!$G$6:$G$1355, Transactions_History!$C$6:$C$1355, "Acquire", Transactions_History!$I$6:$I$1355, Portfolio_History!$F205, Transactions_History!$H$6:$H$1355, "&lt;="&amp;YEAR(Portfolio_History!N$1))-
SUMIFS(Transactions_History!$G$6:$G$1355, Transactions_History!$C$6:$C$1355, "Redeem", Transactions_History!$I$6:$I$1355, Portfolio_History!$F205, Transactions_History!$H$6:$H$1355, "&lt;="&amp;YEAR(Portfolio_History!N$1))</f>
        <v>-12233881</v>
      </c>
      <c r="O205" s="4">
        <f>SUMIFS(Transactions_History!$G$6:$G$1355, Transactions_History!$C$6:$C$1355, "Acquire", Transactions_History!$I$6:$I$1355, Portfolio_History!$F205, Transactions_History!$H$6:$H$1355, "&lt;="&amp;YEAR(Portfolio_History!O$1))-
SUMIFS(Transactions_History!$G$6:$G$1355, Transactions_History!$C$6:$C$1355, "Redeem", Transactions_History!$I$6:$I$1355, Portfolio_History!$F205, Transactions_History!$H$6:$H$1355, "&lt;="&amp;YEAR(Portfolio_History!O$1))</f>
        <v>-12233881</v>
      </c>
      <c r="P205" s="4">
        <f>SUMIFS(Transactions_History!$G$6:$G$1355, Transactions_History!$C$6:$C$1355, "Acquire", Transactions_History!$I$6:$I$1355, Portfolio_History!$F205, Transactions_History!$H$6:$H$1355, "&lt;="&amp;YEAR(Portfolio_History!P$1))-
SUMIFS(Transactions_History!$G$6:$G$1355, Transactions_History!$C$6:$C$1355, "Redeem", Transactions_History!$I$6:$I$1355, Portfolio_History!$F205, Transactions_History!$H$6:$H$1355, "&lt;="&amp;YEAR(Portfolio_History!P$1))</f>
        <v>0</v>
      </c>
      <c r="Q205" s="4">
        <f>SUMIFS(Transactions_History!$G$6:$G$1355, Transactions_History!$C$6:$C$1355, "Acquire", Transactions_History!$I$6:$I$1355, Portfolio_History!$F205, Transactions_History!$H$6:$H$1355, "&lt;="&amp;YEAR(Portfolio_History!Q$1))-
SUMIFS(Transactions_History!$G$6:$G$1355, Transactions_History!$C$6:$C$1355, "Redeem", Transactions_History!$I$6:$I$1355, Portfolio_History!$F205, Transactions_History!$H$6:$H$1355, "&lt;="&amp;YEAR(Portfolio_History!Q$1))</f>
        <v>0</v>
      </c>
      <c r="R205" s="4">
        <f>SUMIFS(Transactions_History!$G$6:$G$1355, Transactions_History!$C$6:$C$1355, "Acquire", Transactions_History!$I$6:$I$1355, Portfolio_History!$F205, Transactions_History!$H$6:$H$1355, "&lt;="&amp;YEAR(Portfolio_History!R$1))-
SUMIFS(Transactions_History!$G$6:$G$1355, Transactions_History!$C$6:$C$1355, "Redeem", Transactions_History!$I$6:$I$1355, Portfolio_History!$F205, Transactions_History!$H$6:$H$1355, "&lt;="&amp;YEAR(Portfolio_History!R$1))</f>
        <v>0</v>
      </c>
      <c r="S205" s="4">
        <f>SUMIFS(Transactions_History!$G$6:$G$1355, Transactions_History!$C$6:$C$1355, "Acquire", Transactions_History!$I$6:$I$1355, Portfolio_History!$F205, Transactions_History!$H$6:$H$1355, "&lt;="&amp;YEAR(Portfolio_History!S$1))-
SUMIFS(Transactions_History!$G$6:$G$1355, Transactions_History!$C$6:$C$1355, "Redeem", Transactions_History!$I$6:$I$1355, Portfolio_History!$F205, Transactions_History!$H$6:$H$1355, "&lt;="&amp;YEAR(Portfolio_History!S$1))</f>
        <v>0</v>
      </c>
      <c r="T205" s="4">
        <f>SUMIFS(Transactions_History!$G$6:$G$1355, Transactions_History!$C$6:$C$1355, "Acquire", Transactions_History!$I$6:$I$1355, Portfolio_History!$F205, Transactions_History!$H$6:$H$1355, "&lt;="&amp;YEAR(Portfolio_History!T$1))-
SUMIFS(Transactions_History!$G$6:$G$1355, Transactions_History!$C$6:$C$1355, "Redeem", Transactions_History!$I$6:$I$1355, Portfolio_History!$F205, Transactions_History!$H$6:$H$1355, "&lt;="&amp;YEAR(Portfolio_History!T$1))</f>
        <v>0</v>
      </c>
      <c r="U205" s="4">
        <f>SUMIFS(Transactions_History!$G$6:$G$1355, Transactions_History!$C$6:$C$1355, "Acquire", Transactions_History!$I$6:$I$1355, Portfolio_History!$F205, Transactions_History!$H$6:$H$1355, "&lt;="&amp;YEAR(Portfolio_History!U$1))-
SUMIFS(Transactions_History!$G$6:$G$1355, Transactions_History!$C$6:$C$1355, "Redeem", Transactions_History!$I$6:$I$1355, Portfolio_History!$F205, Transactions_History!$H$6:$H$1355, "&lt;="&amp;YEAR(Portfolio_History!U$1))</f>
        <v>0</v>
      </c>
      <c r="V205" s="4">
        <f>SUMIFS(Transactions_History!$G$6:$G$1355, Transactions_History!$C$6:$C$1355, "Acquire", Transactions_History!$I$6:$I$1355, Portfolio_History!$F205, Transactions_History!$H$6:$H$1355, "&lt;="&amp;YEAR(Portfolio_History!V$1))-
SUMIFS(Transactions_History!$G$6:$G$1355, Transactions_History!$C$6:$C$1355, "Redeem", Transactions_History!$I$6:$I$1355, Portfolio_History!$F205, Transactions_History!$H$6:$H$1355, "&lt;="&amp;YEAR(Portfolio_History!V$1))</f>
        <v>0</v>
      </c>
      <c r="W205" s="4">
        <f>SUMIFS(Transactions_History!$G$6:$G$1355, Transactions_History!$C$6:$C$1355, "Acquire", Transactions_History!$I$6:$I$1355, Portfolio_History!$F205, Transactions_History!$H$6:$H$1355, "&lt;="&amp;YEAR(Portfolio_History!W$1))-
SUMIFS(Transactions_History!$G$6:$G$1355, Transactions_History!$C$6:$C$1355, "Redeem", Transactions_History!$I$6:$I$1355, Portfolio_History!$F205, Transactions_History!$H$6:$H$1355, "&lt;="&amp;YEAR(Portfolio_History!W$1))</f>
        <v>0</v>
      </c>
      <c r="X205" s="4">
        <f>SUMIFS(Transactions_History!$G$6:$G$1355, Transactions_History!$C$6:$C$1355, "Acquire", Transactions_History!$I$6:$I$1355, Portfolio_History!$F205, Transactions_History!$H$6:$H$1355, "&lt;="&amp;YEAR(Portfolio_History!X$1))-
SUMIFS(Transactions_History!$G$6:$G$1355, Transactions_History!$C$6:$C$1355, "Redeem", Transactions_History!$I$6:$I$1355, Portfolio_History!$F205, Transactions_History!$H$6:$H$1355, "&lt;="&amp;YEAR(Portfolio_History!X$1))</f>
        <v>0</v>
      </c>
      <c r="Y205" s="4">
        <f>SUMIFS(Transactions_History!$G$6:$G$1355, Transactions_History!$C$6:$C$1355, "Acquire", Transactions_History!$I$6:$I$1355, Portfolio_History!$F205, Transactions_History!$H$6:$H$1355, "&lt;="&amp;YEAR(Portfolio_History!Y$1))-
SUMIFS(Transactions_History!$G$6:$G$1355, Transactions_History!$C$6:$C$1355, "Redeem", Transactions_History!$I$6:$I$1355, Portfolio_History!$F205, Transactions_History!$H$6:$H$1355, "&lt;="&amp;YEAR(Portfolio_History!Y$1))</f>
        <v>0</v>
      </c>
    </row>
    <row r="206" spans="1:25" x14ac:dyDescent="0.35">
      <c r="A206" s="172" t="s">
        <v>34</v>
      </c>
      <c r="B206" s="172">
        <v>3</v>
      </c>
      <c r="C206" s="172">
        <v>2019</v>
      </c>
      <c r="D206" s="173">
        <v>43435</v>
      </c>
      <c r="E206" s="63">
        <v>2018</v>
      </c>
      <c r="F206" s="170" t="str">
        <f t="shared" si="4"/>
        <v>SI certificates_3_2019</v>
      </c>
      <c r="G206" s="4">
        <f>SUMIFS(Transactions_History!$G$6:$G$1355, Transactions_History!$C$6:$C$1355, "Acquire", Transactions_History!$I$6:$I$1355, Portfolio_History!$F206, Transactions_History!$H$6:$H$1355, "&lt;="&amp;YEAR(Portfolio_History!G$1))-
SUMIFS(Transactions_History!$G$6:$G$1355, Transactions_History!$C$6:$C$1355, "Redeem", Transactions_History!$I$6:$I$1355, Portfolio_History!$F206, Transactions_History!$H$6:$H$1355, "&lt;="&amp;YEAR(Portfolio_History!G$1))</f>
        <v>0</v>
      </c>
      <c r="H206" s="4">
        <f>SUMIFS(Transactions_History!$G$6:$G$1355, Transactions_History!$C$6:$C$1355, "Acquire", Transactions_History!$I$6:$I$1355, Portfolio_History!$F206, Transactions_History!$H$6:$H$1355, "&lt;="&amp;YEAR(Portfolio_History!H$1))-
SUMIFS(Transactions_History!$G$6:$G$1355, Transactions_History!$C$6:$C$1355, "Redeem", Transactions_History!$I$6:$I$1355, Portfolio_History!$F206, Transactions_History!$H$6:$H$1355, "&lt;="&amp;YEAR(Portfolio_History!H$1))</f>
        <v>0</v>
      </c>
      <c r="I206" s="4">
        <f>SUMIFS(Transactions_History!$G$6:$G$1355, Transactions_History!$C$6:$C$1355, "Acquire", Transactions_History!$I$6:$I$1355, Portfolio_History!$F206, Transactions_History!$H$6:$H$1355, "&lt;="&amp;YEAR(Portfolio_History!I$1))-
SUMIFS(Transactions_History!$G$6:$G$1355, Transactions_History!$C$6:$C$1355, "Redeem", Transactions_History!$I$6:$I$1355, Portfolio_History!$F206, Transactions_History!$H$6:$H$1355, "&lt;="&amp;YEAR(Portfolio_History!I$1))</f>
        <v>0</v>
      </c>
      <c r="J206" s="4">
        <f>SUMIFS(Transactions_History!$G$6:$G$1355, Transactions_History!$C$6:$C$1355, "Acquire", Transactions_History!$I$6:$I$1355, Portfolio_History!$F206, Transactions_History!$H$6:$H$1355, "&lt;="&amp;YEAR(Portfolio_History!J$1))-
SUMIFS(Transactions_History!$G$6:$G$1355, Transactions_History!$C$6:$C$1355, "Redeem", Transactions_History!$I$6:$I$1355, Portfolio_History!$F206, Transactions_History!$H$6:$H$1355, "&lt;="&amp;YEAR(Portfolio_History!J$1))</f>
        <v>0</v>
      </c>
      <c r="K206" s="4">
        <f>SUMIFS(Transactions_History!$G$6:$G$1355, Transactions_History!$C$6:$C$1355, "Acquire", Transactions_History!$I$6:$I$1355, Portfolio_History!$F206, Transactions_History!$H$6:$H$1355, "&lt;="&amp;YEAR(Portfolio_History!K$1))-
SUMIFS(Transactions_History!$G$6:$G$1355, Transactions_History!$C$6:$C$1355, "Redeem", Transactions_History!$I$6:$I$1355, Portfolio_History!$F206, Transactions_History!$H$6:$H$1355, "&lt;="&amp;YEAR(Portfolio_History!K$1))</f>
        <v>62638453</v>
      </c>
      <c r="L206" s="4">
        <f>SUMIFS(Transactions_History!$G$6:$G$1355, Transactions_History!$C$6:$C$1355, "Acquire", Transactions_History!$I$6:$I$1355, Portfolio_History!$F206, Transactions_History!$H$6:$H$1355, "&lt;="&amp;YEAR(Portfolio_History!L$1))-
SUMIFS(Transactions_History!$G$6:$G$1355, Transactions_History!$C$6:$C$1355, "Redeem", Transactions_History!$I$6:$I$1355, Portfolio_History!$F206, Transactions_History!$H$6:$H$1355, "&lt;="&amp;YEAR(Portfolio_History!L$1))</f>
        <v>0</v>
      </c>
      <c r="M206" s="4">
        <f>SUMIFS(Transactions_History!$G$6:$G$1355, Transactions_History!$C$6:$C$1355, "Acquire", Transactions_History!$I$6:$I$1355, Portfolio_History!$F206, Transactions_History!$H$6:$H$1355, "&lt;="&amp;YEAR(Portfolio_History!M$1))-
SUMIFS(Transactions_History!$G$6:$G$1355, Transactions_History!$C$6:$C$1355, "Redeem", Transactions_History!$I$6:$I$1355, Portfolio_History!$F206, Transactions_History!$H$6:$H$1355, "&lt;="&amp;YEAR(Portfolio_History!M$1))</f>
        <v>0</v>
      </c>
      <c r="N206" s="4">
        <f>SUMIFS(Transactions_History!$G$6:$G$1355, Transactions_History!$C$6:$C$1355, "Acquire", Transactions_History!$I$6:$I$1355, Portfolio_History!$F206, Transactions_History!$H$6:$H$1355, "&lt;="&amp;YEAR(Portfolio_History!N$1))-
SUMIFS(Transactions_History!$G$6:$G$1355, Transactions_History!$C$6:$C$1355, "Redeem", Transactions_History!$I$6:$I$1355, Portfolio_History!$F206, Transactions_History!$H$6:$H$1355, "&lt;="&amp;YEAR(Portfolio_History!N$1))</f>
        <v>0</v>
      </c>
      <c r="O206" s="4">
        <f>SUMIFS(Transactions_History!$G$6:$G$1355, Transactions_History!$C$6:$C$1355, "Acquire", Transactions_History!$I$6:$I$1355, Portfolio_History!$F206, Transactions_History!$H$6:$H$1355, "&lt;="&amp;YEAR(Portfolio_History!O$1))-
SUMIFS(Transactions_History!$G$6:$G$1355, Transactions_History!$C$6:$C$1355, "Redeem", Transactions_History!$I$6:$I$1355, Portfolio_History!$F206, Transactions_History!$H$6:$H$1355, "&lt;="&amp;YEAR(Portfolio_History!O$1))</f>
        <v>0</v>
      </c>
      <c r="P206" s="4">
        <f>SUMIFS(Transactions_History!$G$6:$G$1355, Transactions_History!$C$6:$C$1355, "Acquire", Transactions_History!$I$6:$I$1355, Portfolio_History!$F206, Transactions_History!$H$6:$H$1355, "&lt;="&amp;YEAR(Portfolio_History!P$1))-
SUMIFS(Transactions_History!$G$6:$G$1355, Transactions_History!$C$6:$C$1355, "Redeem", Transactions_History!$I$6:$I$1355, Portfolio_History!$F206, Transactions_History!$H$6:$H$1355, "&lt;="&amp;YEAR(Portfolio_History!P$1))</f>
        <v>0</v>
      </c>
      <c r="Q206" s="4">
        <f>SUMIFS(Transactions_History!$G$6:$G$1355, Transactions_History!$C$6:$C$1355, "Acquire", Transactions_History!$I$6:$I$1355, Portfolio_History!$F206, Transactions_History!$H$6:$H$1355, "&lt;="&amp;YEAR(Portfolio_History!Q$1))-
SUMIFS(Transactions_History!$G$6:$G$1355, Transactions_History!$C$6:$C$1355, "Redeem", Transactions_History!$I$6:$I$1355, Portfolio_History!$F206, Transactions_History!$H$6:$H$1355, "&lt;="&amp;YEAR(Portfolio_History!Q$1))</f>
        <v>0</v>
      </c>
      <c r="R206" s="4">
        <f>SUMIFS(Transactions_History!$G$6:$G$1355, Transactions_History!$C$6:$C$1355, "Acquire", Transactions_History!$I$6:$I$1355, Portfolio_History!$F206, Transactions_History!$H$6:$H$1355, "&lt;="&amp;YEAR(Portfolio_History!R$1))-
SUMIFS(Transactions_History!$G$6:$G$1355, Transactions_History!$C$6:$C$1355, "Redeem", Transactions_History!$I$6:$I$1355, Portfolio_History!$F206, Transactions_History!$H$6:$H$1355, "&lt;="&amp;YEAR(Portfolio_History!R$1))</f>
        <v>0</v>
      </c>
      <c r="S206" s="4">
        <f>SUMIFS(Transactions_History!$G$6:$G$1355, Transactions_History!$C$6:$C$1355, "Acquire", Transactions_History!$I$6:$I$1355, Portfolio_History!$F206, Transactions_History!$H$6:$H$1355, "&lt;="&amp;YEAR(Portfolio_History!S$1))-
SUMIFS(Transactions_History!$G$6:$G$1355, Transactions_History!$C$6:$C$1355, "Redeem", Transactions_History!$I$6:$I$1355, Portfolio_History!$F206, Transactions_History!$H$6:$H$1355, "&lt;="&amp;YEAR(Portfolio_History!S$1))</f>
        <v>0</v>
      </c>
      <c r="T206" s="4">
        <f>SUMIFS(Transactions_History!$G$6:$G$1355, Transactions_History!$C$6:$C$1355, "Acquire", Transactions_History!$I$6:$I$1355, Portfolio_History!$F206, Transactions_History!$H$6:$H$1355, "&lt;="&amp;YEAR(Portfolio_History!T$1))-
SUMIFS(Transactions_History!$G$6:$G$1355, Transactions_History!$C$6:$C$1355, "Redeem", Transactions_History!$I$6:$I$1355, Portfolio_History!$F206, Transactions_History!$H$6:$H$1355, "&lt;="&amp;YEAR(Portfolio_History!T$1))</f>
        <v>0</v>
      </c>
      <c r="U206" s="4">
        <f>SUMIFS(Transactions_History!$G$6:$G$1355, Transactions_History!$C$6:$C$1355, "Acquire", Transactions_History!$I$6:$I$1355, Portfolio_History!$F206, Transactions_History!$H$6:$H$1355, "&lt;="&amp;YEAR(Portfolio_History!U$1))-
SUMIFS(Transactions_History!$G$6:$G$1355, Transactions_History!$C$6:$C$1355, "Redeem", Transactions_History!$I$6:$I$1355, Portfolio_History!$F206, Transactions_History!$H$6:$H$1355, "&lt;="&amp;YEAR(Portfolio_History!U$1))</f>
        <v>0</v>
      </c>
      <c r="V206" s="4">
        <f>SUMIFS(Transactions_History!$G$6:$G$1355, Transactions_History!$C$6:$C$1355, "Acquire", Transactions_History!$I$6:$I$1355, Portfolio_History!$F206, Transactions_History!$H$6:$H$1355, "&lt;="&amp;YEAR(Portfolio_History!V$1))-
SUMIFS(Transactions_History!$G$6:$G$1355, Transactions_History!$C$6:$C$1355, "Redeem", Transactions_History!$I$6:$I$1355, Portfolio_History!$F206, Transactions_History!$H$6:$H$1355, "&lt;="&amp;YEAR(Portfolio_History!V$1))</f>
        <v>0</v>
      </c>
      <c r="W206" s="4">
        <f>SUMIFS(Transactions_History!$G$6:$G$1355, Transactions_History!$C$6:$C$1355, "Acquire", Transactions_History!$I$6:$I$1355, Portfolio_History!$F206, Transactions_History!$H$6:$H$1355, "&lt;="&amp;YEAR(Portfolio_History!W$1))-
SUMIFS(Transactions_History!$G$6:$G$1355, Transactions_History!$C$6:$C$1355, "Redeem", Transactions_History!$I$6:$I$1355, Portfolio_History!$F206, Transactions_History!$H$6:$H$1355, "&lt;="&amp;YEAR(Portfolio_History!W$1))</f>
        <v>0</v>
      </c>
      <c r="X206" s="4">
        <f>SUMIFS(Transactions_History!$G$6:$G$1355, Transactions_History!$C$6:$C$1355, "Acquire", Transactions_History!$I$6:$I$1355, Portfolio_History!$F206, Transactions_History!$H$6:$H$1355, "&lt;="&amp;YEAR(Portfolio_History!X$1))-
SUMIFS(Transactions_History!$G$6:$G$1355, Transactions_History!$C$6:$C$1355, "Redeem", Transactions_History!$I$6:$I$1355, Portfolio_History!$F206, Transactions_History!$H$6:$H$1355, "&lt;="&amp;YEAR(Portfolio_History!X$1))</f>
        <v>0</v>
      </c>
      <c r="Y206" s="4">
        <f>SUMIFS(Transactions_History!$G$6:$G$1355, Transactions_History!$C$6:$C$1355, "Acquire", Transactions_History!$I$6:$I$1355, Portfolio_History!$F206, Transactions_History!$H$6:$H$1355, "&lt;="&amp;YEAR(Portfolio_History!Y$1))-
SUMIFS(Transactions_History!$G$6:$G$1355, Transactions_History!$C$6:$C$1355, "Redeem", Transactions_History!$I$6:$I$1355, Portfolio_History!$F206, Transactions_History!$H$6:$H$1355, "&lt;="&amp;YEAR(Portfolio_History!Y$1))</f>
        <v>0</v>
      </c>
    </row>
    <row r="207" spans="1:25" x14ac:dyDescent="0.35">
      <c r="A207" s="172" t="s">
        <v>34</v>
      </c>
      <c r="B207" s="172">
        <v>2.375</v>
      </c>
      <c r="C207" s="172">
        <v>2017</v>
      </c>
      <c r="D207" s="173">
        <v>42736</v>
      </c>
      <c r="E207" s="63">
        <v>2017</v>
      </c>
      <c r="F207" s="170" t="str">
        <f t="shared" si="4"/>
        <v>SI certificates_2.375_2017</v>
      </c>
      <c r="G207" s="4">
        <f>SUMIFS(Transactions_History!$G$6:$G$1355, Transactions_History!$C$6:$C$1355, "Acquire", Transactions_History!$I$6:$I$1355, Portfolio_History!$F207, Transactions_History!$H$6:$H$1355, "&lt;="&amp;YEAR(Portfolio_History!G$1))-
SUMIFS(Transactions_History!$G$6:$G$1355, Transactions_History!$C$6:$C$1355, "Redeem", Transactions_History!$I$6:$I$1355, Portfolio_History!$F207, Transactions_History!$H$6:$H$1355, "&lt;="&amp;YEAR(Portfolio_History!G$1))</f>
        <v>0</v>
      </c>
      <c r="H207" s="4">
        <f>SUMIFS(Transactions_History!$G$6:$G$1355, Transactions_History!$C$6:$C$1355, "Acquire", Transactions_History!$I$6:$I$1355, Portfolio_History!$F207, Transactions_History!$H$6:$H$1355, "&lt;="&amp;YEAR(Portfolio_History!H$1))-
SUMIFS(Transactions_History!$G$6:$G$1355, Transactions_History!$C$6:$C$1355, "Redeem", Transactions_History!$I$6:$I$1355, Portfolio_History!$F207, Transactions_History!$H$6:$H$1355, "&lt;="&amp;YEAR(Portfolio_History!H$1))</f>
        <v>0</v>
      </c>
      <c r="I207" s="4">
        <f>SUMIFS(Transactions_History!$G$6:$G$1355, Transactions_History!$C$6:$C$1355, "Acquire", Transactions_History!$I$6:$I$1355, Portfolio_History!$F207, Transactions_History!$H$6:$H$1355, "&lt;="&amp;YEAR(Portfolio_History!I$1))-
SUMIFS(Transactions_History!$G$6:$G$1355, Transactions_History!$C$6:$C$1355, "Redeem", Transactions_History!$I$6:$I$1355, Portfolio_History!$F207, Transactions_History!$H$6:$H$1355, "&lt;="&amp;YEAR(Portfolio_History!I$1))</f>
        <v>0</v>
      </c>
      <c r="J207" s="4">
        <f>SUMIFS(Transactions_History!$G$6:$G$1355, Transactions_History!$C$6:$C$1355, "Acquire", Transactions_History!$I$6:$I$1355, Portfolio_History!$F207, Transactions_History!$H$6:$H$1355, "&lt;="&amp;YEAR(Portfolio_History!J$1))-
SUMIFS(Transactions_History!$G$6:$G$1355, Transactions_History!$C$6:$C$1355, "Redeem", Transactions_History!$I$6:$I$1355, Portfolio_History!$F207, Transactions_History!$H$6:$H$1355, "&lt;="&amp;YEAR(Portfolio_History!J$1))</f>
        <v>0</v>
      </c>
      <c r="K207" s="4">
        <f>SUMIFS(Transactions_History!$G$6:$G$1355, Transactions_History!$C$6:$C$1355, "Acquire", Transactions_History!$I$6:$I$1355, Portfolio_History!$F207, Transactions_History!$H$6:$H$1355, "&lt;="&amp;YEAR(Portfolio_History!K$1))-
SUMIFS(Transactions_History!$G$6:$G$1355, Transactions_History!$C$6:$C$1355, "Redeem", Transactions_History!$I$6:$I$1355, Portfolio_History!$F207, Transactions_History!$H$6:$H$1355, "&lt;="&amp;YEAR(Portfolio_History!K$1))</f>
        <v>0</v>
      </c>
      <c r="L207" s="4">
        <f>SUMIFS(Transactions_History!$G$6:$G$1355, Transactions_History!$C$6:$C$1355, "Acquire", Transactions_History!$I$6:$I$1355, Portfolio_History!$F207, Transactions_History!$H$6:$H$1355, "&lt;="&amp;YEAR(Portfolio_History!L$1))-
SUMIFS(Transactions_History!$G$6:$G$1355, Transactions_History!$C$6:$C$1355, "Redeem", Transactions_History!$I$6:$I$1355, Portfolio_History!$F207, Transactions_History!$H$6:$H$1355, "&lt;="&amp;YEAR(Portfolio_History!L$1))</f>
        <v>0</v>
      </c>
      <c r="M207" s="4">
        <f>SUMIFS(Transactions_History!$G$6:$G$1355, Transactions_History!$C$6:$C$1355, "Acquire", Transactions_History!$I$6:$I$1355, Portfolio_History!$F207, Transactions_History!$H$6:$H$1355, "&lt;="&amp;YEAR(Portfolio_History!M$1))-
SUMIFS(Transactions_History!$G$6:$G$1355, Transactions_History!$C$6:$C$1355, "Redeem", Transactions_History!$I$6:$I$1355, Portfolio_History!$F207, Transactions_History!$H$6:$H$1355, "&lt;="&amp;YEAR(Portfolio_History!M$1))</f>
        <v>58820312</v>
      </c>
      <c r="N207" s="4">
        <f>SUMIFS(Transactions_History!$G$6:$G$1355, Transactions_History!$C$6:$C$1355, "Acquire", Transactions_History!$I$6:$I$1355, Portfolio_History!$F207, Transactions_History!$H$6:$H$1355, "&lt;="&amp;YEAR(Portfolio_History!N$1))-
SUMIFS(Transactions_History!$G$6:$G$1355, Transactions_History!$C$6:$C$1355, "Redeem", Transactions_History!$I$6:$I$1355, Portfolio_History!$F207, Transactions_History!$H$6:$H$1355, "&lt;="&amp;YEAR(Portfolio_History!N$1))</f>
        <v>0</v>
      </c>
      <c r="O207" s="4">
        <f>SUMIFS(Transactions_History!$G$6:$G$1355, Transactions_History!$C$6:$C$1355, "Acquire", Transactions_History!$I$6:$I$1355, Portfolio_History!$F207, Transactions_History!$H$6:$H$1355, "&lt;="&amp;YEAR(Portfolio_History!O$1))-
SUMIFS(Transactions_History!$G$6:$G$1355, Transactions_History!$C$6:$C$1355, "Redeem", Transactions_History!$I$6:$I$1355, Portfolio_History!$F207, Transactions_History!$H$6:$H$1355, "&lt;="&amp;YEAR(Portfolio_History!O$1))</f>
        <v>0</v>
      </c>
      <c r="P207" s="4">
        <f>SUMIFS(Transactions_History!$G$6:$G$1355, Transactions_History!$C$6:$C$1355, "Acquire", Transactions_History!$I$6:$I$1355, Portfolio_History!$F207, Transactions_History!$H$6:$H$1355, "&lt;="&amp;YEAR(Portfolio_History!P$1))-
SUMIFS(Transactions_History!$G$6:$G$1355, Transactions_History!$C$6:$C$1355, "Redeem", Transactions_History!$I$6:$I$1355, Portfolio_History!$F207, Transactions_History!$H$6:$H$1355, "&lt;="&amp;YEAR(Portfolio_History!P$1))</f>
        <v>0</v>
      </c>
      <c r="Q207" s="4">
        <f>SUMIFS(Transactions_History!$G$6:$G$1355, Transactions_History!$C$6:$C$1355, "Acquire", Transactions_History!$I$6:$I$1355, Portfolio_History!$F207, Transactions_History!$H$6:$H$1355, "&lt;="&amp;YEAR(Portfolio_History!Q$1))-
SUMIFS(Transactions_History!$G$6:$G$1355, Transactions_History!$C$6:$C$1355, "Redeem", Transactions_History!$I$6:$I$1355, Portfolio_History!$F207, Transactions_History!$H$6:$H$1355, "&lt;="&amp;YEAR(Portfolio_History!Q$1))</f>
        <v>0</v>
      </c>
      <c r="R207" s="4">
        <f>SUMIFS(Transactions_History!$G$6:$G$1355, Transactions_History!$C$6:$C$1355, "Acquire", Transactions_History!$I$6:$I$1355, Portfolio_History!$F207, Transactions_History!$H$6:$H$1355, "&lt;="&amp;YEAR(Portfolio_History!R$1))-
SUMIFS(Transactions_History!$G$6:$G$1355, Transactions_History!$C$6:$C$1355, "Redeem", Transactions_History!$I$6:$I$1355, Portfolio_History!$F207, Transactions_History!$H$6:$H$1355, "&lt;="&amp;YEAR(Portfolio_History!R$1))</f>
        <v>0</v>
      </c>
      <c r="S207" s="4">
        <f>SUMIFS(Transactions_History!$G$6:$G$1355, Transactions_History!$C$6:$C$1355, "Acquire", Transactions_History!$I$6:$I$1355, Portfolio_History!$F207, Transactions_History!$H$6:$H$1355, "&lt;="&amp;YEAR(Portfolio_History!S$1))-
SUMIFS(Transactions_History!$G$6:$G$1355, Transactions_History!$C$6:$C$1355, "Redeem", Transactions_History!$I$6:$I$1355, Portfolio_History!$F207, Transactions_History!$H$6:$H$1355, "&lt;="&amp;YEAR(Portfolio_History!S$1))</f>
        <v>0</v>
      </c>
      <c r="T207" s="4">
        <f>SUMIFS(Transactions_History!$G$6:$G$1355, Transactions_History!$C$6:$C$1355, "Acquire", Transactions_History!$I$6:$I$1355, Portfolio_History!$F207, Transactions_History!$H$6:$H$1355, "&lt;="&amp;YEAR(Portfolio_History!T$1))-
SUMIFS(Transactions_History!$G$6:$G$1355, Transactions_History!$C$6:$C$1355, "Redeem", Transactions_History!$I$6:$I$1355, Portfolio_History!$F207, Transactions_History!$H$6:$H$1355, "&lt;="&amp;YEAR(Portfolio_History!T$1))</f>
        <v>0</v>
      </c>
      <c r="U207" s="4">
        <f>SUMIFS(Transactions_History!$G$6:$G$1355, Transactions_History!$C$6:$C$1355, "Acquire", Transactions_History!$I$6:$I$1355, Portfolio_History!$F207, Transactions_History!$H$6:$H$1355, "&lt;="&amp;YEAR(Portfolio_History!U$1))-
SUMIFS(Transactions_History!$G$6:$G$1355, Transactions_History!$C$6:$C$1355, "Redeem", Transactions_History!$I$6:$I$1355, Portfolio_History!$F207, Transactions_History!$H$6:$H$1355, "&lt;="&amp;YEAR(Portfolio_History!U$1))</f>
        <v>0</v>
      </c>
      <c r="V207" s="4">
        <f>SUMIFS(Transactions_History!$G$6:$G$1355, Transactions_History!$C$6:$C$1355, "Acquire", Transactions_History!$I$6:$I$1355, Portfolio_History!$F207, Transactions_History!$H$6:$H$1355, "&lt;="&amp;YEAR(Portfolio_History!V$1))-
SUMIFS(Transactions_History!$G$6:$G$1355, Transactions_History!$C$6:$C$1355, "Redeem", Transactions_History!$I$6:$I$1355, Portfolio_History!$F207, Transactions_History!$H$6:$H$1355, "&lt;="&amp;YEAR(Portfolio_History!V$1))</f>
        <v>0</v>
      </c>
      <c r="W207" s="4">
        <f>SUMIFS(Transactions_History!$G$6:$G$1355, Transactions_History!$C$6:$C$1355, "Acquire", Transactions_History!$I$6:$I$1355, Portfolio_History!$F207, Transactions_History!$H$6:$H$1355, "&lt;="&amp;YEAR(Portfolio_History!W$1))-
SUMIFS(Transactions_History!$G$6:$G$1355, Transactions_History!$C$6:$C$1355, "Redeem", Transactions_History!$I$6:$I$1355, Portfolio_History!$F207, Transactions_History!$H$6:$H$1355, "&lt;="&amp;YEAR(Portfolio_History!W$1))</f>
        <v>0</v>
      </c>
      <c r="X207" s="4">
        <f>SUMIFS(Transactions_History!$G$6:$G$1355, Transactions_History!$C$6:$C$1355, "Acquire", Transactions_History!$I$6:$I$1355, Portfolio_History!$F207, Transactions_History!$H$6:$H$1355, "&lt;="&amp;YEAR(Portfolio_History!X$1))-
SUMIFS(Transactions_History!$G$6:$G$1355, Transactions_History!$C$6:$C$1355, "Redeem", Transactions_History!$I$6:$I$1355, Portfolio_History!$F207, Transactions_History!$H$6:$H$1355, "&lt;="&amp;YEAR(Portfolio_History!X$1))</f>
        <v>0</v>
      </c>
      <c r="Y207" s="4">
        <f>SUMIFS(Transactions_History!$G$6:$G$1355, Transactions_History!$C$6:$C$1355, "Acquire", Transactions_History!$I$6:$I$1355, Portfolio_History!$F207, Transactions_History!$H$6:$H$1355, "&lt;="&amp;YEAR(Portfolio_History!Y$1))-
SUMIFS(Transactions_History!$G$6:$G$1355, Transactions_History!$C$6:$C$1355, "Redeem", Transactions_History!$I$6:$I$1355, Portfolio_History!$F207, Transactions_History!$H$6:$H$1355, "&lt;="&amp;YEAR(Portfolio_History!Y$1))</f>
        <v>0</v>
      </c>
    </row>
    <row r="208" spans="1:25" x14ac:dyDescent="0.35">
      <c r="A208" s="172" t="s">
        <v>34</v>
      </c>
      <c r="B208" s="172">
        <v>2.375</v>
      </c>
      <c r="C208" s="172">
        <v>2017</v>
      </c>
      <c r="D208" s="173">
        <v>42705</v>
      </c>
      <c r="E208" s="63">
        <v>2017</v>
      </c>
      <c r="F208" s="170" t="str">
        <f t="shared" si="4"/>
        <v>SI certificates_2.375_2017</v>
      </c>
      <c r="G208" s="4">
        <f>SUMIFS(Transactions_History!$G$6:$G$1355, Transactions_History!$C$6:$C$1355, "Acquire", Transactions_History!$I$6:$I$1355, Portfolio_History!$F208, Transactions_History!$H$6:$H$1355, "&lt;="&amp;YEAR(Portfolio_History!G$1))-
SUMIFS(Transactions_History!$G$6:$G$1355, Transactions_History!$C$6:$C$1355, "Redeem", Transactions_History!$I$6:$I$1355, Portfolio_History!$F208, Transactions_History!$H$6:$H$1355, "&lt;="&amp;YEAR(Portfolio_History!G$1))</f>
        <v>0</v>
      </c>
      <c r="H208" s="4">
        <f>SUMIFS(Transactions_History!$G$6:$G$1355, Transactions_History!$C$6:$C$1355, "Acquire", Transactions_History!$I$6:$I$1355, Portfolio_History!$F208, Transactions_History!$H$6:$H$1355, "&lt;="&amp;YEAR(Portfolio_History!H$1))-
SUMIFS(Transactions_History!$G$6:$G$1355, Transactions_History!$C$6:$C$1355, "Redeem", Transactions_History!$I$6:$I$1355, Portfolio_History!$F208, Transactions_History!$H$6:$H$1355, "&lt;="&amp;YEAR(Portfolio_History!H$1))</f>
        <v>0</v>
      </c>
      <c r="I208" s="4">
        <f>SUMIFS(Transactions_History!$G$6:$G$1355, Transactions_History!$C$6:$C$1355, "Acquire", Transactions_History!$I$6:$I$1355, Portfolio_History!$F208, Transactions_History!$H$6:$H$1355, "&lt;="&amp;YEAR(Portfolio_History!I$1))-
SUMIFS(Transactions_History!$G$6:$G$1355, Transactions_History!$C$6:$C$1355, "Redeem", Transactions_History!$I$6:$I$1355, Portfolio_History!$F208, Transactions_History!$H$6:$H$1355, "&lt;="&amp;YEAR(Portfolio_History!I$1))</f>
        <v>0</v>
      </c>
      <c r="J208" s="4">
        <f>SUMIFS(Transactions_History!$G$6:$G$1355, Transactions_History!$C$6:$C$1355, "Acquire", Transactions_History!$I$6:$I$1355, Portfolio_History!$F208, Transactions_History!$H$6:$H$1355, "&lt;="&amp;YEAR(Portfolio_History!J$1))-
SUMIFS(Transactions_History!$G$6:$G$1355, Transactions_History!$C$6:$C$1355, "Redeem", Transactions_History!$I$6:$I$1355, Portfolio_History!$F208, Transactions_History!$H$6:$H$1355, "&lt;="&amp;YEAR(Portfolio_History!J$1))</f>
        <v>0</v>
      </c>
      <c r="K208" s="4">
        <f>SUMIFS(Transactions_History!$G$6:$G$1355, Transactions_History!$C$6:$C$1355, "Acquire", Transactions_History!$I$6:$I$1355, Portfolio_History!$F208, Transactions_History!$H$6:$H$1355, "&lt;="&amp;YEAR(Portfolio_History!K$1))-
SUMIFS(Transactions_History!$G$6:$G$1355, Transactions_History!$C$6:$C$1355, "Redeem", Transactions_History!$I$6:$I$1355, Portfolio_History!$F208, Transactions_History!$H$6:$H$1355, "&lt;="&amp;YEAR(Portfolio_History!K$1))</f>
        <v>0</v>
      </c>
      <c r="L208" s="4">
        <f>SUMIFS(Transactions_History!$G$6:$G$1355, Transactions_History!$C$6:$C$1355, "Acquire", Transactions_History!$I$6:$I$1355, Portfolio_History!$F208, Transactions_History!$H$6:$H$1355, "&lt;="&amp;YEAR(Portfolio_History!L$1))-
SUMIFS(Transactions_History!$G$6:$G$1355, Transactions_History!$C$6:$C$1355, "Redeem", Transactions_History!$I$6:$I$1355, Portfolio_History!$F208, Transactions_History!$H$6:$H$1355, "&lt;="&amp;YEAR(Portfolio_History!L$1))</f>
        <v>0</v>
      </c>
      <c r="M208" s="4">
        <f>SUMIFS(Transactions_History!$G$6:$G$1355, Transactions_History!$C$6:$C$1355, "Acquire", Transactions_History!$I$6:$I$1355, Portfolio_History!$F208, Transactions_History!$H$6:$H$1355, "&lt;="&amp;YEAR(Portfolio_History!M$1))-
SUMIFS(Transactions_History!$G$6:$G$1355, Transactions_History!$C$6:$C$1355, "Redeem", Transactions_History!$I$6:$I$1355, Portfolio_History!$F208, Transactions_History!$H$6:$H$1355, "&lt;="&amp;YEAR(Portfolio_History!M$1))</f>
        <v>58820312</v>
      </c>
      <c r="N208" s="4">
        <f>SUMIFS(Transactions_History!$G$6:$G$1355, Transactions_History!$C$6:$C$1355, "Acquire", Transactions_History!$I$6:$I$1355, Portfolio_History!$F208, Transactions_History!$H$6:$H$1355, "&lt;="&amp;YEAR(Portfolio_History!N$1))-
SUMIFS(Transactions_History!$G$6:$G$1355, Transactions_History!$C$6:$C$1355, "Redeem", Transactions_History!$I$6:$I$1355, Portfolio_History!$F208, Transactions_History!$H$6:$H$1355, "&lt;="&amp;YEAR(Portfolio_History!N$1))</f>
        <v>0</v>
      </c>
      <c r="O208" s="4">
        <f>SUMIFS(Transactions_History!$G$6:$G$1355, Transactions_History!$C$6:$C$1355, "Acquire", Transactions_History!$I$6:$I$1355, Portfolio_History!$F208, Transactions_History!$H$6:$H$1355, "&lt;="&amp;YEAR(Portfolio_History!O$1))-
SUMIFS(Transactions_History!$G$6:$G$1355, Transactions_History!$C$6:$C$1355, "Redeem", Transactions_History!$I$6:$I$1355, Portfolio_History!$F208, Transactions_History!$H$6:$H$1355, "&lt;="&amp;YEAR(Portfolio_History!O$1))</f>
        <v>0</v>
      </c>
      <c r="P208" s="4">
        <f>SUMIFS(Transactions_History!$G$6:$G$1355, Transactions_History!$C$6:$C$1355, "Acquire", Transactions_History!$I$6:$I$1355, Portfolio_History!$F208, Transactions_History!$H$6:$H$1355, "&lt;="&amp;YEAR(Portfolio_History!P$1))-
SUMIFS(Transactions_History!$G$6:$G$1355, Transactions_History!$C$6:$C$1355, "Redeem", Transactions_History!$I$6:$I$1355, Portfolio_History!$F208, Transactions_History!$H$6:$H$1355, "&lt;="&amp;YEAR(Portfolio_History!P$1))</f>
        <v>0</v>
      </c>
      <c r="Q208" s="4">
        <f>SUMIFS(Transactions_History!$G$6:$G$1355, Transactions_History!$C$6:$C$1355, "Acquire", Transactions_History!$I$6:$I$1355, Portfolio_History!$F208, Transactions_History!$H$6:$H$1355, "&lt;="&amp;YEAR(Portfolio_History!Q$1))-
SUMIFS(Transactions_History!$G$6:$G$1355, Transactions_History!$C$6:$C$1355, "Redeem", Transactions_History!$I$6:$I$1355, Portfolio_History!$F208, Transactions_History!$H$6:$H$1355, "&lt;="&amp;YEAR(Portfolio_History!Q$1))</f>
        <v>0</v>
      </c>
      <c r="R208" s="4">
        <f>SUMIFS(Transactions_History!$G$6:$G$1355, Transactions_History!$C$6:$C$1355, "Acquire", Transactions_History!$I$6:$I$1355, Portfolio_History!$F208, Transactions_History!$H$6:$H$1355, "&lt;="&amp;YEAR(Portfolio_History!R$1))-
SUMIFS(Transactions_History!$G$6:$G$1355, Transactions_History!$C$6:$C$1355, "Redeem", Transactions_History!$I$6:$I$1355, Portfolio_History!$F208, Transactions_History!$H$6:$H$1355, "&lt;="&amp;YEAR(Portfolio_History!R$1))</f>
        <v>0</v>
      </c>
      <c r="S208" s="4">
        <f>SUMIFS(Transactions_History!$G$6:$G$1355, Transactions_History!$C$6:$C$1355, "Acquire", Transactions_History!$I$6:$I$1355, Portfolio_History!$F208, Transactions_History!$H$6:$H$1355, "&lt;="&amp;YEAR(Portfolio_History!S$1))-
SUMIFS(Transactions_History!$G$6:$G$1355, Transactions_History!$C$6:$C$1355, "Redeem", Transactions_History!$I$6:$I$1355, Portfolio_History!$F208, Transactions_History!$H$6:$H$1355, "&lt;="&amp;YEAR(Portfolio_History!S$1))</f>
        <v>0</v>
      </c>
      <c r="T208" s="4">
        <f>SUMIFS(Transactions_History!$G$6:$G$1355, Transactions_History!$C$6:$C$1355, "Acquire", Transactions_History!$I$6:$I$1355, Portfolio_History!$F208, Transactions_History!$H$6:$H$1355, "&lt;="&amp;YEAR(Portfolio_History!T$1))-
SUMIFS(Transactions_History!$G$6:$G$1355, Transactions_History!$C$6:$C$1355, "Redeem", Transactions_History!$I$6:$I$1355, Portfolio_History!$F208, Transactions_History!$H$6:$H$1355, "&lt;="&amp;YEAR(Portfolio_History!T$1))</f>
        <v>0</v>
      </c>
      <c r="U208" s="4">
        <f>SUMIFS(Transactions_History!$G$6:$G$1355, Transactions_History!$C$6:$C$1355, "Acquire", Transactions_History!$I$6:$I$1355, Portfolio_History!$F208, Transactions_History!$H$6:$H$1355, "&lt;="&amp;YEAR(Portfolio_History!U$1))-
SUMIFS(Transactions_History!$G$6:$G$1355, Transactions_History!$C$6:$C$1355, "Redeem", Transactions_History!$I$6:$I$1355, Portfolio_History!$F208, Transactions_History!$H$6:$H$1355, "&lt;="&amp;YEAR(Portfolio_History!U$1))</f>
        <v>0</v>
      </c>
      <c r="V208" s="4">
        <f>SUMIFS(Transactions_History!$G$6:$G$1355, Transactions_History!$C$6:$C$1355, "Acquire", Transactions_History!$I$6:$I$1355, Portfolio_History!$F208, Transactions_History!$H$6:$H$1355, "&lt;="&amp;YEAR(Portfolio_History!V$1))-
SUMIFS(Transactions_History!$G$6:$G$1355, Transactions_History!$C$6:$C$1355, "Redeem", Transactions_History!$I$6:$I$1355, Portfolio_History!$F208, Transactions_History!$H$6:$H$1355, "&lt;="&amp;YEAR(Portfolio_History!V$1))</f>
        <v>0</v>
      </c>
      <c r="W208" s="4">
        <f>SUMIFS(Transactions_History!$G$6:$G$1355, Transactions_History!$C$6:$C$1355, "Acquire", Transactions_History!$I$6:$I$1355, Portfolio_History!$F208, Transactions_History!$H$6:$H$1355, "&lt;="&amp;YEAR(Portfolio_History!W$1))-
SUMIFS(Transactions_History!$G$6:$G$1355, Transactions_History!$C$6:$C$1355, "Redeem", Transactions_History!$I$6:$I$1355, Portfolio_History!$F208, Transactions_History!$H$6:$H$1355, "&lt;="&amp;YEAR(Portfolio_History!W$1))</f>
        <v>0</v>
      </c>
      <c r="X208" s="4">
        <f>SUMIFS(Transactions_History!$G$6:$G$1355, Transactions_History!$C$6:$C$1355, "Acquire", Transactions_History!$I$6:$I$1355, Portfolio_History!$F208, Transactions_History!$H$6:$H$1355, "&lt;="&amp;YEAR(Portfolio_History!X$1))-
SUMIFS(Transactions_History!$G$6:$G$1355, Transactions_History!$C$6:$C$1355, "Redeem", Transactions_History!$I$6:$I$1355, Portfolio_History!$F208, Transactions_History!$H$6:$H$1355, "&lt;="&amp;YEAR(Portfolio_History!X$1))</f>
        <v>0</v>
      </c>
      <c r="Y208" s="4">
        <f>SUMIFS(Transactions_History!$G$6:$G$1355, Transactions_History!$C$6:$C$1355, "Acquire", Transactions_History!$I$6:$I$1355, Portfolio_History!$F208, Transactions_History!$H$6:$H$1355, "&lt;="&amp;YEAR(Portfolio_History!Y$1))-
SUMIFS(Transactions_History!$G$6:$G$1355, Transactions_History!$C$6:$C$1355, "Redeem", Transactions_History!$I$6:$I$1355, Portfolio_History!$F208, Transactions_History!$H$6:$H$1355, "&lt;="&amp;YEAR(Portfolio_History!Y$1))</f>
        <v>0</v>
      </c>
    </row>
    <row r="209" spans="1:25" x14ac:dyDescent="0.35">
      <c r="A209" s="172" t="s">
        <v>34</v>
      </c>
      <c r="B209" s="172">
        <v>2.375</v>
      </c>
      <c r="C209" s="172">
        <v>2017</v>
      </c>
      <c r="D209" s="173">
        <v>42767</v>
      </c>
      <c r="E209" s="63">
        <v>2017</v>
      </c>
      <c r="F209" s="170" t="str">
        <f t="shared" si="4"/>
        <v>SI certificates_2.375_2017</v>
      </c>
      <c r="G209" s="4">
        <f>SUMIFS(Transactions_History!$G$6:$G$1355, Transactions_History!$C$6:$C$1355, "Acquire", Transactions_History!$I$6:$I$1355, Portfolio_History!$F209, Transactions_History!$H$6:$H$1355, "&lt;="&amp;YEAR(Portfolio_History!G$1))-
SUMIFS(Transactions_History!$G$6:$G$1355, Transactions_History!$C$6:$C$1355, "Redeem", Transactions_History!$I$6:$I$1355, Portfolio_History!$F209, Transactions_History!$H$6:$H$1355, "&lt;="&amp;YEAR(Portfolio_History!G$1))</f>
        <v>0</v>
      </c>
      <c r="H209" s="4">
        <f>SUMIFS(Transactions_History!$G$6:$G$1355, Transactions_History!$C$6:$C$1355, "Acquire", Transactions_History!$I$6:$I$1355, Portfolio_History!$F209, Transactions_History!$H$6:$H$1355, "&lt;="&amp;YEAR(Portfolio_History!H$1))-
SUMIFS(Transactions_History!$G$6:$G$1355, Transactions_History!$C$6:$C$1355, "Redeem", Transactions_History!$I$6:$I$1355, Portfolio_History!$F209, Transactions_History!$H$6:$H$1355, "&lt;="&amp;YEAR(Portfolio_History!H$1))</f>
        <v>0</v>
      </c>
      <c r="I209" s="4">
        <f>SUMIFS(Transactions_History!$G$6:$G$1355, Transactions_History!$C$6:$C$1355, "Acquire", Transactions_History!$I$6:$I$1355, Portfolio_History!$F209, Transactions_History!$H$6:$H$1355, "&lt;="&amp;YEAR(Portfolio_History!I$1))-
SUMIFS(Transactions_History!$G$6:$G$1355, Transactions_History!$C$6:$C$1355, "Redeem", Transactions_History!$I$6:$I$1355, Portfolio_History!$F209, Transactions_History!$H$6:$H$1355, "&lt;="&amp;YEAR(Portfolio_History!I$1))</f>
        <v>0</v>
      </c>
      <c r="J209" s="4">
        <f>SUMIFS(Transactions_History!$G$6:$G$1355, Transactions_History!$C$6:$C$1355, "Acquire", Transactions_History!$I$6:$I$1355, Portfolio_History!$F209, Transactions_History!$H$6:$H$1355, "&lt;="&amp;YEAR(Portfolio_History!J$1))-
SUMIFS(Transactions_History!$G$6:$G$1355, Transactions_History!$C$6:$C$1355, "Redeem", Transactions_History!$I$6:$I$1355, Portfolio_History!$F209, Transactions_History!$H$6:$H$1355, "&lt;="&amp;YEAR(Portfolio_History!J$1))</f>
        <v>0</v>
      </c>
      <c r="K209" s="4">
        <f>SUMIFS(Transactions_History!$G$6:$G$1355, Transactions_History!$C$6:$C$1355, "Acquire", Transactions_History!$I$6:$I$1355, Portfolio_History!$F209, Transactions_History!$H$6:$H$1355, "&lt;="&amp;YEAR(Portfolio_History!K$1))-
SUMIFS(Transactions_History!$G$6:$G$1355, Transactions_History!$C$6:$C$1355, "Redeem", Transactions_History!$I$6:$I$1355, Portfolio_History!$F209, Transactions_History!$H$6:$H$1355, "&lt;="&amp;YEAR(Portfolio_History!K$1))</f>
        <v>0</v>
      </c>
      <c r="L209" s="4">
        <f>SUMIFS(Transactions_History!$G$6:$G$1355, Transactions_History!$C$6:$C$1355, "Acquire", Transactions_History!$I$6:$I$1355, Portfolio_History!$F209, Transactions_History!$H$6:$H$1355, "&lt;="&amp;YEAR(Portfolio_History!L$1))-
SUMIFS(Transactions_History!$G$6:$G$1355, Transactions_History!$C$6:$C$1355, "Redeem", Transactions_History!$I$6:$I$1355, Portfolio_History!$F209, Transactions_History!$H$6:$H$1355, "&lt;="&amp;YEAR(Portfolio_History!L$1))</f>
        <v>0</v>
      </c>
      <c r="M209" s="4">
        <f>SUMIFS(Transactions_History!$G$6:$G$1355, Transactions_History!$C$6:$C$1355, "Acquire", Transactions_History!$I$6:$I$1355, Portfolio_History!$F209, Transactions_History!$H$6:$H$1355, "&lt;="&amp;YEAR(Portfolio_History!M$1))-
SUMIFS(Transactions_History!$G$6:$G$1355, Transactions_History!$C$6:$C$1355, "Redeem", Transactions_History!$I$6:$I$1355, Portfolio_History!$F209, Transactions_History!$H$6:$H$1355, "&lt;="&amp;YEAR(Portfolio_History!M$1))</f>
        <v>58820312</v>
      </c>
      <c r="N209" s="4">
        <f>SUMIFS(Transactions_History!$G$6:$G$1355, Transactions_History!$C$6:$C$1355, "Acquire", Transactions_History!$I$6:$I$1355, Portfolio_History!$F209, Transactions_History!$H$6:$H$1355, "&lt;="&amp;YEAR(Portfolio_History!N$1))-
SUMIFS(Transactions_History!$G$6:$G$1355, Transactions_History!$C$6:$C$1355, "Redeem", Transactions_History!$I$6:$I$1355, Portfolio_History!$F209, Transactions_History!$H$6:$H$1355, "&lt;="&amp;YEAR(Portfolio_History!N$1))</f>
        <v>0</v>
      </c>
      <c r="O209" s="4">
        <f>SUMIFS(Transactions_History!$G$6:$G$1355, Transactions_History!$C$6:$C$1355, "Acquire", Transactions_History!$I$6:$I$1355, Portfolio_History!$F209, Transactions_History!$H$6:$H$1355, "&lt;="&amp;YEAR(Portfolio_History!O$1))-
SUMIFS(Transactions_History!$G$6:$G$1355, Transactions_History!$C$6:$C$1355, "Redeem", Transactions_History!$I$6:$I$1355, Portfolio_History!$F209, Transactions_History!$H$6:$H$1355, "&lt;="&amp;YEAR(Portfolio_History!O$1))</f>
        <v>0</v>
      </c>
      <c r="P209" s="4">
        <f>SUMIFS(Transactions_History!$G$6:$G$1355, Transactions_History!$C$6:$C$1355, "Acquire", Transactions_History!$I$6:$I$1355, Portfolio_History!$F209, Transactions_History!$H$6:$H$1355, "&lt;="&amp;YEAR(Portfolio_History!P$1))-
SUMIFS(Transactions_History!$G$6:$G$1355, Transactions_History!$C$6:$C$1355, "Redeem", Transactions_History!$I$6:$I$1355, Portfolio_History!$F209, Transactions_History!$H$6:$H$1355, "&lt;="&amp;YEAR(Portfolio_History!P$1))</f>
        <v>0</v>
      </c>
      <c r="Q209" s="4">
        <f>SUMIFS(Transactions_History!$G$6:$G$1355, Transactions_History!$C$6:$C$1355, "Acquire", Transactions_History!$I$6:$I$1355, Portfolio_History!$F209, Transactions_History!$H$6:$H$1355, "&lt;="&amp;YEAR(Portfolio_History!Q$1))-
SUMIFS(Transactions_History!$G$6:$G$1355, Transactions_History!$C$6:$C$1355, "Redeem", Transactions_History!$I$6:$I$1355, Portfolio_History!$F209, Transactions_History!$H$6:$H$1355, "&lt;="&amp;YEAR(Portfolio_History!Q$1))</f>
        <v>0</v>
      </c>
      <c r="R209" s="4">
        <f>SUMIFS(Transactions_History!$G$6:$G$1355, Transactions_History!$C$6:$C$1355, "Acquire", Transactions_History!$I$6:$I$1355, Portfolio_History!$F209, Transactions_History!$H$6:$H$1355, "&lt;="&amp;YEAR(Portfolio_History!R$1))-
SUMIFS(Transactions_History!$G$6:$G$1355, Transactions_History!$C$6:$C$1355, "Redeem", Transactions_History!$I$6:$I$1355, Portfolio_History!$F209, Transactions_History!$H$6:$H$1355, "&lt;="&amp;YEAR(Portfolio_History!R$1))</f>
        <v>0</v>
      </c>
      <c r="S209" s="4">
        <f>SUMIFS(Transactions_History!$G$6:$G$1355, Transactions_History!$C$6:$C$1355, "Acquire", Transactions_History!$I$6:$I$1355, Portfolio_History!$F209, Transactions_History!$H$6:$H$1355, "&lt;="&amp;YEAR(Portfolio_History!S$1))-
SUMIFS(Transactions_History!$G$6:$G$1355, Transactions_History!$C$6:$C$1355, "Redeem", Transactions_History!$I$6:$I$1355, Portfolio_History!$F209, Transactions_History!$H$6:$H$1355, "&lt;="&amp;YEAR(Portfolio_History!S$1))</f>
        <v>0</v>
      </c>
      <c r="T209" s="4">
        <f>SUMIFS(Transactions_History!$G$6:$G$1355, Transactions_History!$C$6:$C$1355, "Acquire", Transactions_History!$I$6:$I$1355, Portfolio_History!$F209, Transactions_History!$H$6:$H$1355, "&lt;="&amp;YEAR(Portfolio_History!T$1))-
SUMIFS(Transactions_History!$G$6:$G$1355, Transactions_History!$C$6:$C$1355, "Redeem", Transactions_History!$I$6:$I$1355, Portfolio_History!$F209, Transactions_History!$H$6:$H$1355, "&lt;="&amp;YEAR(Portfolio_History!T$1))</f>
        <v>0</v>
      </c>
      <c r="U209" s="4">
        <f>SUMIFS(Transactions_History!$G$6:$G$1355, Transactions_History!$C$6:$C$1355, "Acquire", Transactions_History!$I$6:$I$1355, Portfolio_History!$F209, Transactions_History!$H$6:$H$1355, "&lt;="&amp;YEAR(Portfolio_History!U$1))-
SUMIFS(Transactions_History!$G$6:$G$1355, Transactions_History!$C$6:$C$1355, "Redeem", Transactions_History!$I$6:$I$1355, Portfolio_History!$F209, Transactions_History!$H$6:$H$1355, "&lt;="&amp;YEAR(Portfolio_History!U$1))</f>
        <v>0</v>
      </c>
      <c r="V209" s="4">
        <f>SUMIFS(Transactions_History!$G$6:$G$1355, Transactions_History!$C$6:$C$1355, "Acquire", Transactions_History!$I$6:$I$1355, Portfolio_History!$F209, Transactions_History!$H$6:$H$1355, "&lt;="&amp;YEAR(Portfolio_History!V$1))-
SUMIFS(Transactions_History!$G$6:$G$1355, Transactions_History!$C$6:$C$1355, "Redeem", Transactions_History!$I$6:$I$1355, Portfolio_History!$F209, Transactions_History!$H$6:$H$1355, "&lt;="&amp;YEAR(Portfolio_History!V$1))</f>
        <v>0</v>
      </c>
      <c r="W209" s="4">
        <f>SUMIFS(Transactions_History!$G$6:$G$1355, Transactions_History!$C$6:$C$1355, "Acquire", Transactions_History!$I$6:$I$1355, Portfolio_History!$F209, Transactions_History!$H$6:$H$1355, "&lt;="&amp;YEAR(Portfolio_History!W$1))-
SUMIFS(Transactions_History!$G$6:$G$1355, Transactions_History!$C$6:$C$1355, "Redeem", Transactions_History!$I$6:$I$1355, Portfolio_History!$F209, Transactions_History!$H$6:$H$1355, "&lt;="&amp;YEAR(Portfolio_History!W$1))</f>
        <v>0</v>
      </c>
      <c r="X209" s="4">
        <f>SUMIFS(Transactions_History!$G$6:$G$1355, Transactions_History!$C$6:$C$1355, "Acquire", Transactions_History!$I$6:$I$1355, Portfolio_History!$F209, Transactions_History!$H$6:$H$1355, "&lt;="&amp;YEAR(Portfolio_History!X$1))-
SUMIFS(Transactions_History!$G$6:$G$1355, Transactions_History!$C$6:$C$1355, "Redeem", Transactions_History!$I$6:$I$1355, Portfolio_History!$F209, Transactions_History!$H$6:$H$1355, "&lt;="&amp;YEAR(Portfolio_History!X$1))</f>
        <v>0</v>
      </c>
      <c r="Y209" s="4">
        <f>SUMIFS(Transactions_History!$G$6:$G$1355, Transactions_History!$C$6:$C$1355, "Acquire", Transactions_History!$I$6:$I$1355, Portfolio_History!$F209, Transactions_History!$H$6:$H$1355, "&lt;="&amp;YEAR(Portfolio_History!Y$1))-
SUMIFS(Transactions_History!$G$6:$G$1355, Transactions_History!$C$6:$C$1355, "Redeem", Transactions_History!$I$6:$I$1355, Portfolio_History!$F209, Transactions_History!$H$6:$H$1355, "&lt;="&amp;YEAR(Portfolio_History!Y$1))</f>
        <v>0</v>
      </c>
    </row>
    <row r="210" spans="1:25" x14ac:dyDescent="0.35">
      <c r="A210" s="172" t="s">
        <v>34</v>
      </c>
      <c r="B210" s="172">
        <v>2.375</v>
      </c>
      <c r="C210" s="172">
        <v>2017</v>
      </c>
      <c r="D210" s="173">
        <v>42795</v>
      </c>
      <c r="E210" s="63">
        <v>2017</v>
      </c>
      <c r="F210" s="170" t="str">
        <f t="shared" si="4"/>
        <v>SI certificates_2.375_2017</v>
      </c>
      <c r="G210" s="4">
        <f>SUMIFS(Transactions_History!$G$6:$G$1355, Transactions_History!$C$6:$C$1355, "Acquire", Transactions_History!$I$6:$I$1355, Portfolio_History!$F210, Transactions_History!$H$6:$H$1355, "&lt;="&amp;YEAR(Portfolio_History!G$1))-
SUMIFS(Transactions_History!$G$6:$G$1355, Transactions_History!$C$6:$C$1355, "Redeem", Transactions_History!$I$6:$I$1355, Portfolio_History!$F210, Transactions_History!$H$6:$H$1355, "&lt;="&amp;YEAR(Portfolio_History!G$1))</f>
        <v>0</v>
      </c>
      <c r="H210" s="4">
        <f>SUMIFS(Transactions_History!$G$6:$G$1355, Transactions_History!$C$6:$C$1355, "Acquire", Transactions_History!$I$6:$I$1355, Portfolio_History!$F210, Transactions_History!$H$6:$H$1355, "&lt;="&amp;YEAR(Portfolio_History!H$1))-
SUMIFS(Transactions_History!$G$6:$G$1355, Transactions_History!$C$6:$C$1355, "Redeem", Transactions_History!$I$6:$I$1355, Portfolio_History!$F210, Transactions_History!$H$6:$H$1355, "&lt;="&amp;YEAR(Portfolio_History!H$1))</f>
        <v>0</v>
      </c>
      <c r="I210" s="4">
        <f>SUMIFS(Transactions_History!$G$6:$G$1355, Transactions_History!$C$6:$C$1355, "Acquire", Transactions_History!$I$6:$I$1355, Portfolio_History!$F210, Transactions_History!$H$6:$H$1355, "&lt;="&amp;YEAR(Portfolio_History!I$1))-
SUMIFS(Transactions_History!$G$6:$G$1355, Transactions_History!$C$6:$C$1355, "Redeem", Transactions_History!$I$6:$I$1355, Portfolio_History!$F210, Transactions_History!$H$6:$H$1355, "&lt;="&amp;YEAR(Portfolio_History!I$1))</f>
        <v>0</v>
      </c>
      <c r="J210" s="4">
        <f>SUMIFS(Transactions_History!$G$6:$G$1355, Transactions_History!$C$6:$C$1355, "Acquire", Transactions_History!$I$6:$I$1355, Portfolio_History!$F210, Transactions_History!$H$6:$H$1355, "&lt;="&amp;YEAR(Portfolio_History!J$1))-
SUMIFS(Transactions_History!$G$6:$G$1355, Transactions_History!$C$6:$C$1355, "Redeem", Transactions_History!$I$6:$I$1355, Portfolio_History!$F210, Transactions_History!$H$6:$H$1355, "&lt;="&amp;YEAR(Portfolio_History!J$1))</f>
        <v>0</v>
      </c>
      <c r="K210" s="4">
        <f>SUMIFS(Transactions_History!$G$6:$G$1355, Transactions_History!$C$6:$C$1355, "Acquire", Transactions_History!$I$6:$I$1355, Portfolio_History!$F210, Transactions_History!$H$6:$H$1355, "&lt;="&amp;YEAR(Portfolio_History!K$1))-
SUMIFS(Transactions_History!$G$6:$G$1355, Transactions_History!$C$6:$C$1355, "Redeem", Transactions_History!$I$6:$I$1355, Portfolio_History!$F210, Transactions_History!$H$6:$H$1355, "&lt;="&amp;YEAR(Portfolio_History!K$1))</f>
        <v>0</v>
      </c>
      <c r="L210" s="4">
        <f>SUMIFS(Transactions_History!$G$6:$G$1355, Transactions_History!$C$6:$C$1355, "Acquire", Transactions_History!$I$6:$I$1355, Portfolio_History!$F210, Transactions_History!$H$6:$H$1355, "&lt;="&amp;YEAR(Portfolio_History!L$1))-
SUMIFS(Transactions_History!$G$6:$G$1355, Transactions_History!$C$6:$C$1355, "Redeem", Transactions_History!$I$6:$I$1355, Portfolio_History!$F210, Transactions_History!$H$6:$H$1355, "&lt;="&amp;YEAR(Portfolio_History!L$1))</f>
        <v>0</v>
      </c>
      <c r="M210" s="4">
        <f>SUMIFS(Transactions_History!$G$6:$G$1355, Transactions_History!$C$6:$C$1355, "Acquire", Transactions_History!$I$6:$I$1355, Portfolio_History!$F210, Transactions_History!$H$6:$H$1355, "&lt;="&amp;YEAR(Portfolio_History!M$1))-
SUMIFS(Transactions_History!$G$6:$G$1355, Transactions_History!$C$6:$C$1355, "Redeem", Transactions_History!$I$6:$I$1355, Portfolio_History!$F210, Transactions_History!$H$6:$H$1355, "&lt;="&amp;YEAR(Portfolio_History!M$1))</f>
        <v>58820312</v>
      </c>
      <c r="N210" s="4">
        <f>SUMIFS(Transactions_History!$G$6:$G$1355, Transactions_History!$C$6:$C$1355, "Acquire", Transactions_History!$I$6:$I$1355, Portfolio_History!$F210, Transactions_History!$H$6:$H$1355, "&lt;="&amp;YEAR(Portfolio_History!N$1))-
SUMIFS(Transactions_History!$G$6:$G$1355, Transactions_History!$C$6:$C$1355, "Redeem", Transactions_History!$I$6:$I$1355, Portfolio_History!$F210, Transactions_History!$H$6:$H$1355, "&lt;="&amp;YEAR(Portfolio_History!N$1))</f>
        <v>0</v>
      </c>
      <c r="O210" s="4">
        <f>SUMIFS(Transactions_History!$G$6:$G$1355, Transactions_History!$C$6:$C$1355, "Acquire", Transactions_History!$I$6:$I$1355, Portfolio_History!$F210, Transactions_History!$H$6:$H$1355, "&lt;="&amp;YEAR(Portfolio_History!O$1))-
SUMIFS(Transactions_History!$G$6:$G$1355, Transactions_History!$C$6:$C$1355, "Redeem", Transactions_History!$I$6:$I$1355, Portfolio_History!$F210, Transactions_History!$H$6:$H$1355, "&lt;="&amp;YEAR(Portfolio_History!O$1))</f>
        <v>0</v>
      </c>
      <c r="P210" s="4">
        <f>SUMIFS(Transactions_History!$G$6:$G$1355, Transactions_History!$C$6:$C$1355, "Acquire", Transactions_History!$I$6:$I$1355, Portfolio_History!$F210, Transactions_History!$H$6:$H$1355, "&lt;="&amp;YEAR(Portfolio_History!P$1))-
SUMIFS(Transactions_History!$G$6:$G$1355, Transactions_History!$C$6:$C$1355, "Redeem", Transactions_History!$I$6:$I$1355, Portfolio_History!$F210, Transactions_History!$H$6:$H$1355, "&lt;="&amp;YEAR(Portfolio_History!P$1))</f>
        <v>0</v>
      </c>
      <c r="Q210" s="4">
        <f>SUMIFS(Transactions_History!$G$6:$G$1355, Transactions_History!$C$6:$C$1355, "Acquire", Transactions_History!$I$6:$I$1355, Portfolio_History!$F210, Transactions_History!$H$6:$H$1355, "&lt;="&amp;YEAR(Portfolio_History!Q$1))-
SUMIFS(Transactions_History!$G$6:$G$1355, Transactions_History!$C$6:$C$1355, "Redeem", Transactions_History!$I$6:$I$1355, Portfolio_History!$F210, Transactions_History!$H$6:$H$1355, "&lt;="&amp;YEAR(Portfolio_History!Q$1))</f>
        <v>0</v>
      </c>
      <c r="R210" s="4">
        <f>SUMIFS(Transactions_History!$G$6:$G$1355, Transactions_History!$C$6:$C$1355, "Acquire", Transactions_History!$I$6:$I$1355, Portfolio_History!$F210, Transactions_History!$H$6:$H$1355, "&lt;="&amp;YEAR(Portfolio_History!R$1))-
SUMIFS(Transactions_History!$G$6:$G$1355, Transactions_History!$C$6:$C$1355, "Redeem", Transactions_History!$I$6:$I$1355, Portfolio_History!$F210, Transactions_History!$H$6:$H$1355, "&lt;="&amp;YEAR(Portfolio_History!R$1))</f>
        <v>0</v>
      </c>
      <c r="S210" s="4">
        <f>SUMIFS(Transactions_History!$G$6:$G$1355, Transactions_History!$C$6:$C$1355, "Acquire", Transactions_History!$I$6:$I$1355, Portfolio_History!$F210, Transactions_History!$H$6:$H$1355, "&lt;="&amp;YEAR(Portfolio_History!S$1))-
SUMIFS(Transactions_History!$G$6:$G$1355, Transactions_History!$C$6:$C$1355, "Redeem", Transactions_History!$I$6:$I$1355, Portfolio_History!$F210, Transactions_History!$H$6:$H$1355, "&lt;="&amp;YEAR(Portfolio_History!S$1))</f>
        <v>0</v>
      </c>
      <c r="T210" s="4">
        <f>SUMIFS(Transactions_History!$G$6:$G$1355, Transactions_History!$C$6:$C$1355, "Acquire", Transactions_History!$I$6:$I$1355, Portfolio_History!$F210, Transactions_History!$H$6:$H$1355, "&lt;="&amp;YEAR(Portfolio_History!T$1))-
SUMIFS(Transactions_History!$G$6:$G$1355, Transactions_History!$C$6:$C$1355, "Redeem", Transactions_History!$I$6:$I$1355, Portfolio_History!$F210, Transactions_History!$H$6:$H$1355, "&lt;="&amp;YEAR(Portfolio_History!T$1))</f>
        <v>0</v>
      </c>
      <c r="U210" s="4">
        <f>SUMIFS(Transactions_History!$G$6:$G$1355, Transactions_History!$C$6:$C$1355, "Acquire", Transactions_History!$I$6:$I$1355, Portfolio_History!$F210, Transactions_History!$H$6:$H$1355, "&lt;="&amp;YEAR(Portfolio_History!U$1))-
SUMIFS(Transactions_History!$G$6:$G$1355, Transactions_History!$C$6:$C$1355, "Redeem", Transactions_History!$I$6:$I$1355, Portfolio_History!$F210, Transactions_History!$H$6:$H$1355, "&lt;="&amp;YEAR(Portfolio_History!U$1))</f>
        <v>0</v>
      </c>
      <c r="V210" s="4">
        <f>SUMIFS(Transactions_History!$G$6:$G$1355, Transactions_History!$C$6:$C$1355, "Acquire", Transactions_History!$I$6:$I$1355, Portfolio_History!$F210, Transactions_History!$H$6:$H$1355, "&lt;="&amp;YEAR(Portfolio_History!V$1))-
SUMIFS(Transactions_History!$G$6:$G$1355, Transactions_History!$C$6:$C$1355, "Redeem", Transactions_History!$I$6:$I$1355, Portfolio_History!$F210, Transactions_History!$H$6:$H$1355, "&lt;="&amp;YEAR(Portfolio_History!V$1))</f>
        <v>0</v>
      </c>
      <c r="W210" s="4">
        <f>SUMIFS(Transactions_History!$G$6:$G$1355, Transactions_History!$C$6:$C$1355, "Acquire", Transactions_History!$I$6:$I$1355, Portfolio_History!$F210, Transactions_History!$H$6:$H$1355, "&lt;="&amp;YEAR(Portfolio_History!W$1))-
SUMIFS(Transactions_History!$G$6:$G$1355, Transactions_History!$C$6:$C$1355, "Redeem", Transactions_History!$I$6:$I$1355, Portfolio_History!$F210, Transactions_History!$H$6:$H$1355, "&lt;="&amp;YEAR(Portfolio_History!W$1))</f>
        <v>0</v>
      </c>
      <c r="X210" s="4">
        <f>SUMIFS(Transactions_History!$G$6:$G$1355, Transactions_History!$C$6:$C$1355, "Acquire", Transactions_History!$I$6:$I$1355, Portfolio_History!$F210, Transactions_History!$H$6:$H$1355, "&lt;="&amp;YEAR(Portfolio_History!X$1))-
SUMIFS(Transactions_History!$G$6:$G$1355, Transactions_History!$C$6:$C$1355, "Redeem", Transactions_History!$I$6:$I$1355, Portfolio_History!$F210, Transactions_History!$H$6:$H$1355, "&lt;="&amp;YEAR(Portfolio_History!X$1))</f>
        <v>0</v>
      </c>
      <c r="Y210" s="4">
        <f>SUMIFS(Transactions_History!$G$6:$G$1355, Transactions_History!$C$6:$C$1355, "Acquire", Transactions_History!$I$6:$I$1355, Portfolio_History!$F210, Transactions_History!$H$6:$H$1355, "&lt;="&amp;YEAR(Portfolio_History!Y$1))-
SUMIFS(Transactions_History!$G$6:$G$1355, Transactions_History!$C$6:$C$1355, "Redeem", Transactions_History!$I$6:$I$1355, Portfolio_History!$F210, Transactions_History!$H$6:$H$1355, "&lt;="&amp;YEAR(Portfolio_History!Y$1))</f>
        <v>0</v>
      </c>
    </row>
    <row r="211" spans="1:25" x14ac:dyDescent="0.35">
      <c r="A211" s="172" t="s">
        <v>34</v>
      </c>
      <c r="B211" s="172">
        <v>2.375</v>
      </c>
      <c r="C211" s="172">
        <v>2017</v>
      </c>
      <c r="D211" s="173">
        <v>42826</v>
      </c>
      <c r="E211" s="63">
        <v>2017</v>
      </c>
      <c r="F211" s="170" t="str">
        <f t="shared" si="4"/>
        <v>SI certificates_2.375_2017</v>
      </c>
      <c r="G211" s="4">
        <f>SUMIFS(Transactions_History!$G$6:$G$1355, Transactions_History!$C$6:$C$1355, "Acquire", Transactions_History!$I$6:$I$1355, Portfolio_History!$F211, Transactions_History!$H$6:$H$1355, "&lt;="&amp;YEAR(Portfolio_History!G$1))-
SUMIFS(Transactions_History!$G$6:$G$1355, Transactions_History!$C$6:$C$1355, "Redeem", Transactions_History!$I$6:$I$1355, Portfolio_History!$F211, Transactions_History!$H$6:$H$1355, "&lt;="&amp;YEAR(Portfolio_History!G$1))</f>
        <v>0</v>
      </c>
      <c r="H211" s="4">
        <f>SUMIFS(Transactions_History!$G$6:$G$1355, Transactions_History!$C$6:$C$1355, "Acquire", Transactions_History!$I$6:$I$1355, Portfolio_History!$F211, Transactions_History!$H$6:$H$1355, "&lt;="&amp;YEAR(Portfolio_History!H$1))-
SUMIFS(Transactions_History!$G$6:$G$1355, Transactions_History!$C$6:$C$1355, "Redeem", Transactions_History!$I$6:$I$1355, Portfolio_History!$F211, Transactions_History!$H$6:$H$1355, "&lt;="&amp;YEAR(Portfolio_History!H$1))</f>
        <v>0</v>
      </c>
      <c r="I211" s="4">
        <f>SUMIFS(Transactions_History!$G$6:$G$1355, Transactions_History!$C$6:$C$1355, "Acquire", Transactions_History!$I$6:$I$1355, Portfolio_History!$F211, Transactions_History!$H$6:$H$1355, "&lt;="&amp;YEAR(Portfolio_History!I$1))-
SUMIFS(Transactions_History!$G$6:$G$1355, Transactions_History!$C$6:$C$1355, "Redeem", Transactions_History!$I$6:$I$1355, Portfolio_History!$F211, Transactions_History!$H$6:$H$1355, "&lt;="&amp;YEAR(Portfolio_History!I$1))</f>
        <v>0</v>
      </c>
      <c r="J211" s="4">
        <f>SUMIFS(Transactions_History!$G$6:$G$1355, Transactions_History!$C$6:$C$1355, "Acquire", Transactions_History!$I$6:$I$1355, Portfolio_History!$F211, Transactions_History!$H$6:$H$1355, "&lt;="&amp;YEAR(Portfolio_History!J$1))-
SUMIFS(Transactions_History!$G$6:$G$1355, Transactions_History!$C$6:$C$1355, "Redeem", Transactions_History!$I$6:$I$1355, Portfolio_History!$F211, Transactions_History!$H$6:$H$1355, "&lt;="&amp;YEAR(Portfolio_History!J$1))</f>
        <v>0</v>
      </c>
      <c r="K211" s="4">
        <f>SUMIFS(Transactions_History!$G$6:$G$1355, Transactions_History!$C$6:$C$1355, "Acquire", Transactions_History!$I$6:$I$1355, Portfolio_History!$F211, Transactions_History!$H$6:$H$1355, "&lt;="&amp;YEAR(Portfolio_History!K$1))-
SUMIFS(Transactions_History!$G$6:$G$1355, Transactions_History!$C$6:$C$1355, "Redeem", Transactions_History!$I$6:$I$1355, Portfolio_History!$F211, Transactions_History!$H$6:$H$1355, "&lt;="&amp;YEAR(Portfolio_History!K$1))</f>
        <v>0</v>
      </c>
      <c r="L211" s="4">
        <f>SUMIFS(Transactions_History!$G$6:$G$1355, Transactions_History!$C$6:$C$1355, "Acquire", Transactions_History!$I$6:$I$1355, Portfolio_History!$F211, Transactions_History!$H$6:$H$1355, "&lt;="&amp;YEAR(Portfolio_History!L$1))-
SUMIFS(Transactions_History!$G$6:$G$1355, Transactions_History!$C$6:$C$1355, "Redeem", Transactions_History!$I$6:$I$1355, Portfolio_History!$F211, Transactions_History!$H$6:$H$1355, "&lt;="&amp;YEAR(Portfolio_History!L$1))</f>
        <v>0</v>
      </c>
      <c r="M211" s="4">
        <f>SUMIFS(Transactions_History!$G$6:$G$1355, Transactions_History!$C$6:$C$1355, "Acquire", Transactions_History!$I$6:$I$1355, Portfolio_History!$F211, Transactions_History!$H$6:$H$1355, "&lt;="&amp;YEAR(Portfolio_History!M$1))-
SUMIFS(Transactions_History!$G$6:$G$1355, Transactions_History!$C$6:$C$1355, "Redeem", Transactions_History!$I$6:$I$1355, Portfolio_History!$F211, Transactions_History!$H$6:$H$1355, "&lt;="&amp;YEAR(Portfolio_History!M$1))</f>
        <v>58820312</v>
      </c>
      <c r="N211" s="4">
        <f>SUMIFS(Transactions_History!$G$6:$G$1355, Transactions_History!$C$6:$C$1355, "Acquire", Transactions_History!$I$6:$I$1355, Portfolio_History!$F211, Transactions_History!$H$6:$H$1355, "&lt;="&amp;YEAR(Portfolio_History!N$1))-
SUMIFS(Transactions_History!$G$6:$G$1355, Transactions_History!$C$6:$C$1355, "Redeem", Transactions_History!$I$6:$I$1355, Portfolio_History!$F211, Transactions_History!$H$6:$H$1355, "&lt;="&amp;YEAR(Portfolio_History!N$1))</f>
        <v>0</v>
      </c>
      <c r="O211" s="4">
        <f>SUMIFS(Transactions_History!$G$6:$G$1355, Transactions_History!$C$6:$C$1355, "Acquire", Transactions_History!$I$6:$I$1355, Portfolio_History!$F211, Transactions_History!$H$6:$H$1355, "&lt;="&amp;YEAR(Portfolio_History!O$1))-
SUMIFS(Transactions_History!$G$6:$G$1355, Transactions_History!$C$6:$C$1355, "Redeem", Transactions_History!$I$6:$I$1355, Portfolio_History!$F211, Transactions_History!$H$6:$H$1355, "&lt;="&amp;YEAR(Portfolio_History!O$1))</f>
        <v>0</v>
      </c>
      <c r="P211" s="4">
        <f>SUMIFS(Transactions_History!$G$6:$G$1355, Transactions_History!$C$6:$C$1355, "Acquire", Transactions_History!$I$6:$I$1355, Portfolio_History!$F211, Transactions_History!$H$6:$H$1355, "&lt;="&amp;YEAR(Portfolio_History!P$1))-
SUMIFS(Transactions_History!$G$6:$G$1355, Transactions_History!$C$6:$C$1355, "Redeem", Transactions_History!$I$6:$I$1355, Portfolio_History!$F211, Transactions_History!$H$6:$H$1355, "&lt;="&amp;YEAR(Portfolio_History!P$1))</f>
        <v>0</v>
      </c>
      <c r="Q211" s="4">
        <f>SUMIFS(Transactions_History!$G$6:$G$1355, Transactions_History!$C$6:$C$1355, "Acquire", Transactions_History!$I$6:$I$1355, Portfolio_History!$F211, Transactions_History!$H$6:$H$1355, "&lt;="&amp;YEAR(Portfolio_History!Q$1))-
SUMIFS(Transactions_History!$G$6:$G$1355, Transactions_History!$C$6:$C$1355, "Redeem", Transactions_History!$I$6:$I$1355, Portfolio_History!$F211, Transactions_History!$H$6:$H$1355, "&lt;="&amp;YEAR(Portfolio_History!Q$1))</f>
        <v>0</v>
      </c>
      <c r="R211" s="4">
        <f>SUMIFS(Transactions_History!$G$6:$G$1355, Transactions_History!$C$6:$C$1355, "Acquire", Transactions_History!$I$6:$I$1355, Portfolio_History!$F211, Transactions_History!$H$6:$H$1355, "&lt;="&amp;YEAR(Portfolio_History!R$1))-
SUMIFS(Transactions_History!$G$6:$G$1355, Transactions_History!$C$6:$C$1355, "Redeem", Transactions_History!$I$6:$I$1355, Portfolio_History!$F211, Transactions_History!$H$6:$H$1355, "&lt;="&amp;YEAR(Portfolio_History!R$1))</f>
        <v>0</v>
      </c>
      <c r="S211" s="4">
        <f>SUMIFS(Transactions_History!$G$6:$G$1355, Transactions_History!$C$6:$C$1355, "Acquire", Transactions_History!$I$6:$I$1355, Portfolio_History!$F211, Transactions_History!$H$6:$H$1355, "&lt;="&amp;YEAR(Portfolio_History!S$1))-
SUMIFS(Transactions_History!$G$6:$G$1355, Transactions_History!$C$6:$C$1355, "Redeem", Transactions_History!$I$6:$I$1355, Portfolio_History!$F211, Transactions_History!$H$6:$H$1355, "&lt;="&amp;YEAR(Portfolio_History!S$1))</f>
        <v>0</v>
      </c>
      <c r="T211" s="4">
        <f>SUMIFS(Transactions_History!$G$6:$G$1355, Transactions_History!$C$6:$C$1355, "Acquire", Transactions_History!$I$6:$I$1355, Portfolio_History!$F211, Transactions_History!$H$6:$H$1355, "&lt;="&amp;YEAR(Portfolio_History!T$1))-
SUMIFS(Transactions_History!$G$6:$G$1355, Transactions_History!$C$6:$C$1355, "Redeem", Transactions_History!$I$6:$I$1355, Portfolio_History!$F211, Transactions_History!$H$6:$H$1355, "&lt;="&amp;YEAR(Portfolio_History!T$1))</f>
        <v>0</v>
      </c>
      <c r="U211" s="4">
        <f>SUMIFS(Transactions_History!$G$6:$G$1355, Transactions_History!$C$6:$C$1355, "Acquire", Transactions_History!$I$6:$I$1355, Portfolio_History!$F211, Transactions_History!$H$6:$H$1355, "&lt;="&amp;YEAR(Portfolio_History!U$1))-
SUMIFS(Transactions_History!$G$6:$G$1355, Transactions_History!$C$6:$C$1355, "Redeem", Transactions_History!$I$6:$I$1355, Portfolio_History!$F211, Transactions_History!$H$6:$H$1355, "&lt;="&amp;YEAR(Portfolio_History!U$1))</f>
        <v>0</v>
      </c>
      <c r="V211" s="4">
        <f>SUMIFS(Transactions_History!$G$6:$G$1355, Transactions_History!$C$6:$C$1355, "Acquire", Transactions_History!$I$6:$I$1355, Portfolio_History!$F211, Transactions_History!$H$6:$H$1355, "&lt;="&amp;YEAR(Portfolio_History!V$1))-
SUMIFS(Transactions_History!$G$6:$G$1355, Transactions_History!$C$6:$C$1355, "Redeem", Transactions_History!$I$6:$I$1355, Portfolio_History!$F211, Transactions_History!$H$6:$H$1355, "&lt;="&amp;YEAR(Portfolio_History!V$1))</f>
        <v>0</v>
      </c>
      <c r="W211" s="4">
        <f>SUMIFS(Transactions_History!$G$6:$G$1355, Transactions_History!$C$6:$C$1355, "Acquire", Transactions_History!$I$6:$I$1355, Portfolio_History!$F211, Transactions_History!$H$6:$H$1355, "&lt;="&amp;YEAR(Portfolio_History!W$1))-
SUMIFS(Transactions_History!$G$6:$G$1355, Transactions_History!$C$6:$C$1355, "Redeem", Transactions_History!$I$6:$I$1355, Portfolio_History!$F211, Transactions_History!$H$6:$H$1355, "&lt;="&amp;YEAR(Portfolio_History!W$1))</f>
        <v>0</v>
      </c>
      <c r="X211" s="4">
        <f>SUMIFS(Transactions_History!$G$6:$G$1355, Transactions_History!$C$6:$C$1355, "Acquire", Transactions_History!$I$6:$I$1355, Portfolio_History!$F211, Transactions_History!$H$6:$H$1355, "&lt;="&amp;YEAR(Portfolio_History!X$1))-
SUMIFS(Transactions_History!$G$6:$G$1355, Transactions_History!$C$6:$C$1355, "Redeem", Transactions_History!$I$6:$I$1355, Portfolio_History!$F211, Transactions_History!$H$6:$H$1355, "&lt;="&amp;YEAR(Portfolio_History!X$1))</f>
        <v>0</v>
      </c>
      <c r="Y211" s="4">
        <f>SUMIFS(Transactions_History!$G$6:$G$1355, Transactions_History!$C$6:$C$1355, "Acquire", Transactions_History!$I$6:$I$1355, Portfolio_History!$F211, Transactions_History!$H$6:$H$1355, "&lt;="&amp;YEAR(Portfolio_History!Y$1))-
SUMIFS(Transactions_History!$G$6:$G$1355, Transactions_History!$C$6:$C$1355, "Redeem", Transactions_History!$I$6:$I$1355, Portfolio_History!$F211, Transactions_History!$H$6:$H$1355, "&lt;="&amp;YEAR(Portfolio_History!Y$1))</f>
        <v>0</v>
      </c>
    </row>
    <row r="212" spans="1:25" x14ac:dyDescent="0.35">
      <c r="A212" s="172" t="s">
        <v>34</v>
      </c>
      <c r="B212" s="172">
        <v>2.25</v>
      </c>
      <c r="C212" s="172">
        <v>2017</v>
      </c>
      <c r="D212" s="173">
        <v>42856</v>
      </c>
      <c r="E212" s="63">
        <v>2017</v>
      </c>
      <c r="F212" s="170" t="str">
        <f t="shared" si="4"/>
        <v>SI certificates_2.25_2017</v>
      </c>
      <c r="G212" s="4">
        <f>SUMIFS(Transactions_History!$G$6:$G$1355, Transactions_History!$C$6:$C$1355, "Acquire", Transactions_History!$I$6:$I$1355, Portfolio_History!$F212, Transactions_History!$H$6:$H$1355, "&lt;="&amp;YEAR(Portfolio_History!G$1))-
SUMIFS(Transactions_History!$G$6:$G$1355, Transactions_History!$C$6:$C$1355, "Redeem", Transactions_History!$I$6:$I$1355, Portfolio_History!$F212, Transactions_History!$H$6:$H$1355, "&lt;="&amp;YEAR(Portfolio_History!G$1))</f>
        <v>0</v>
      </c>
      <c r="H212" s="4">
        <f>SUMIFS(Transactions_History!$G$6:$G$1355, Transactions_History!$C$6:$C$1355, "Acquire", Transactions_History!$I$6:$I$1355, Portfolio_History!$F212, Transactions_History!$H$6:$H$1355, "&lt;="&amp;YEAR(Portfolio_History!H$1))-
SUMIFS(Transactions_History!$G$6:$G$1355, Transactions_History!$C$6:$C$1355, "Redeem", Transactions_History!$I$6:$I$1355, Portfolio_History!$F212, Transactions_History!$H$6:$H$1355, "&lt;="&amp;YEAR(Portfolio_History!H$1))</f>
        <v>0</v>
      </c>
      <c r="I212" s="4">
        <f>SUMIFS(Transactions_History!$G$6:$G$1355, Transactions_History!$C$6:$C$1355, "Acquire", Transactions_History!$I$6:$I$1355, Portfolio_History!$F212, Transactions_History!$H$6:$H$1355, "&lt;="&amp;YEAR(Portfolio_History!I$1))-
SUMIFS(Transactions_History!$G$6:$G$1355, Transactions_History!$C$6:$C$1355, "Redeem", Transactions_History!$I$6:$I$1355, Portfolio_History!$F212, Transactions_History!$H$6:$H$1355, "&lt;="&amp;YEAR(Portfolio_History!I$1))</f>
        <v>0</v>
      </c>
      <c r="J212" s="4">
        <f>SUMIFS(Transactions_History!$G$6:$G$1355, Transactions_History!$C$6:$C$1355, "Acquire", Transactions_History!$I$6:$I$1355, Portfolio_History!$F212, Transactions_History!$H$6:$H$1355, "&lt;="&amp;YEAR(Portfolio_History!J$1))-
SUMIFS(Transactions_History!$G$6:$G$1355, Transactions_History!$C$6:$C$1355, "Redeem", Transactions_History!$I$6:$I$1355, Portfolio_History!$F212, Transactions_History!$H$6:$H$1355, "&lt;="&amp;YEAR(Portfolio_History!J$1))</f>
        <v>0</v>
      </c>
      <c r="K212" s="4">
        <f>SUMIFS(Transactions_History!$G$6:$G$1355, Transactions_History!$C$6:$C$1355, "Acquire", Transactions_History!$I$6:$I$1355, Portfolio_History!$F212, Transactions_History!$H$6:$H$1355, "&lt;="&amp;YEAR(Portfolio_History!K$1))-
SUMIFS(Transactions_History!$G$6:$G$1355, Transactions_History!$C$6:$C$1355, "Redeem", Transactions_History!$I$6:$I$1355, Portfolio_History!$F212, Transactions_History!$H$6:$H$1355, "&lt;="&amp;YEAR(Portfolio_History!K$1))</f>
        <v>0</v>
      </c>
      <c r="L212" s="4">
        <f>SUMIFS(Transactions_History!$G$6:$G$1355, Transactions_History!$C$6:$C$1355, "Acquire", Transactions_History!$I$6:$I$1355, Portfolio_History!$F212, Transactions_History!$H$6:$H$1355, "&lt;="&amp;YEAR(Portfolio_History!L$1))-
SUMIFS(Transactions_History!$G$6:$G$1355, Transactions_History!$C$6:$C$1355, "Redeem", Transactions_History!$I$6:$I$1355, Portfolio_History!$F212, Transactions_History!$H$6:$H$1355, "&lt;="&amp;YEAR(Portfolio_History!L$1))</f>
        <v>0</v>
      </c>
      <c r="M212" s="4">
        <f>SUMIFS(Transactions_History!$G$6:$G$1355, Transactions_History!$C$6:$C$1355, "Acquire", Transactions_History!$I$6:$I$1355, Portfolio_History!$F212, Transactions_History!$H$6:$H$1355, "&lt;="&amp;YEAR(Portfolio_History!M$1))-
SUMIFS(Transactions_History!$G$6:$G$1355, Transactions_History!$C$6:$C$1355, "Redeem", Transactions_History!$I$6:$I$1355, Portfolio_History!$F212, Transactions_History!$H$6:$H$1355, "&lt;="&amp;YEAR(Portfolio_History!M$1))</f>
        <v>0</v>
      </c>
      <c r="N212" s="4">
        <f>SUMIFS(Transactions_History!$G$6:$G$1355, Transactions_History!$C$6:$C$1355, "Acquire", Transactions_History!$I$6:$I$1355, Portfolio_History!$F212, Transactions_History!$H$6:$H$1355, "&lt;="&amp;YEAR(Portfolio_History!N$1))-
SUMIFS(Transactions_History!$G$6:$G$1355, Transactions_History!$C$6:$C$1355, "Redeem", Transactions_History!$I$6:$I$1355, Portfolio_History!$F212, Transactions_History!$H$6:$H$1355, "&lt;="&amp;YEAR(Portfolio_History!N$1))</f>
        <v>0</v>
      </c>
      <c r="O212" s="4">
        <f>SUMIFS(Transactions_History!$G$6:$G$1355, Transactions_History!$C$6:$C$1355, "Acquire", Transactions_History!$I$6:$I$1355, Portfolio_History!$F212, Transactions_History!$H$6:$H$1355, "&lt;="&amp;YEAR(Portfolio_History!O$1))-
SUMIFS(Transactions_History!$G$6:$G$1355, Transactions_History!$C$6:$C$1355, "Redeem", Transactions_History!$I$6:$I$1355, Portfolio_History!$F212, Transactions_History!$H$6:$H$1355, "&lt;="&amp;YEAR(Portfolio_History!O$1))</f>
        <v>0</v>
      </c>
      <c r="P212" s="4">
        <f>SUMIFS(Transactions_History!$G$6:$G$1355, Transactions_History!$C$6:$C$1355, "Acquire", Transactions_History!$I$6:$I$1355, Portfolio_History!$F212, Transactions_History!$H$6:$H$1355, "&lt;="&amp;YEAR(Portfolio_History!P$1))-
SUMIFS(Transactions_History!$G$6:$G$1355, Transactions_History!$C$6:$C$1355, "Redeem", Transactions_History!$I$6:$I$1355, Portfolio_History!$F212, Transactions_History!$H$6:$H$1355, "&lt;="&amp;YEAR(Portfolio_History!P$1))</f>
        <v>0</v>
      </c>
      <c r="Q212" s="4">
        <f>SUMIFS(Transactions_History!$G$6:$G$1355, Transactions_History!$C$6:$C$1355, "Acquire", Transactions_History!$I$6:$I$1355, Portfolio_History!$F212, Transactions_History!$H$6:$H$1355, "&lt;="&amp;YEAR(Portfolio_History!Q$1))-
SUMIFS(Transactions_History!$G$6:$G$1355, Transactions_History!$C$6:$C$1355, "Redeem", Transactions_History!$I$6:$I$1355, Portfolio_History!$F212, Transactions_History!$H$6:$H$1355, "&lt;="&amp;YEAR(Portfolio_History!Q$1))</f>
        <v>0</v>
      </c>
      <c r="R212" s="4">
        <f>SUMIFS(Transactions_History!$G$6:$G$1355, Transactions_History!$C$6:$C$1355, "Acquire", Transactions_History!$I$6:$I$1355, Portfolio_History!$F212, Transactions_History!$H$6:$H$1355, "&lt;="&amp;YEAR(Portfolio_History!R$1))-
SUMIFS(Transactions_History!$G$6:$G$1355, Transactions_History!$C$6:$C$1355, "Redeem", Transactions_History!$I$6:$I$1355, Portfolio_History!$F212, Transactions_History!$H$6:$H$1355, "&lt;="&amp;YEAR(Portfolio_History!R$1))</f>
        <v>0</v>
      </c>
      <c r="S212" s="4">
        <f>SUMIFS(Transactions_History!$G$6:$G$1355, Transactions_History!$C$6:$C$1355, "Acquire", Transactions_History!$I$6:$I$1355, Portfolio_History!$F212, Transactions_History!$H$6:$H$1355, "&lt;="&amp;YEAR(Portfolio_History!S$1))-
SUMIFS(Transactions_History!$G$6:$G$1355, Transactions_History!$C$6:$C$1355, "Redeem", Transactions_History!$I$6:$I$1355, Portfolio_History!$F212, Transactions_History!$H$6:$H$1355, "&lt;="&amp;YEAR(Portfolio_History!S$1))</f>
        <v>0</v>
      </c>
      <c r="T212" s="4">
        <f>SUMIFS(Transactions_History!$G$6:$G$1355, Transactions_History!$C$6:$C$1355, "Acquire", Transactions_History!$I$6:$I$1355, Portfolio_History!$F212, Transactions_History!$H$6:$H$1355, "&lt;="&amp;YEAR(Portfolio_History!T$1))-
SUMIFS(Transactions_History!$G$6:$G$1355, Transactions_History!$C$6:$C$1355, "Redeem", Transactions_History!$I$6:$I$1355, Portfolio_History!$F212, Transactions_History!$H$6:$H$1355, "&lt;="&amp;YEAR(Portfolio_History!T$1))</f>
        <v>0</v>
      </c>
      <c r="U212" s="4">
        <f>SUMIFS(Transactions_History!$G$6:$G$1355, Transactions_History!$C$6:$C$1355, "Acquire", Transactions_History!$I$6:$I$1355, Portfolio_History!$F212, Transactions_History!$H$6:$H$1355, "&lt;="&amp;YEAR(Portfolio_History!U$1))-
SUMIFS(Transactions_History!$G$6:$G$1355, Transactions_History!$C$6:$C$1355, "Redeem", Transactions_History!$I$6:$I$1355, Portfolio_History!$F212, Transactions_History!$H$6:$H$1355, "&lt;="&amp;YEAR(Portfolio_History!U$1))</f>
        <v>0</v>
      </c>
      <c r="V212" s="4">
        <f>SUMIFS(Transactions_History!$G$6:$G$1355, Transactions_History!$C$6:$C$1355, "Acquire", Transactions_History!$I$6:$I$1355, Portfolio_History!$F212, Transactions_History!$H$6:$H$1355, "&lt;="&amp;YEAR(Portfolio_History!V$1))-
SUMIFS(Transactions_History!$G$6:$G$1355, Transactions_History!$C$6:$C$1355, "Redeem", Transactions_History!$I$6:$I$1355, Portfolio_History!$F212, Transactions_History!$H$6:$H$1355, "&lt;="&amp;YEAR(Portfolio_History!V$1))</f>
        <v>0</v>
      </c>
      <c r="W212" s="4">
        <f>SUMIFS(Transactions_History!$G$6:$G$1355, Transactions_History!$C$6:$C$1355, "Acquire", Transactions_History!$I$6:$I$1355, Portfolio_History!$F212, Transactions_History!$H$6:$H$1355, "&lt;="&amp;YEAR(Portfolio_History!W$1))-
SUMIFS(Transactions_History!$G$6:$G$1355, Transactions_History!$C$6:$C$1355, "Redeem", Transactions_History!$I$6:$I$1355, Portfolio_History!$F212, Transactions_History!$H$6:$H$1355, "&lt;="&amp;YEAR(Portfolio_History!W$1))</f>
        <v>0</v>
      </c>
      <c r="X212" s="4">
        <f>SUMIFS(Transactions_History!$G$6:$G$1355, Transactions_History!$C$6:$C$1355, "Acquire", Transactions_History!$I$6:$I$1355, Portfolio_History!$F212, Transactions_History!$H$6:$H$1355, "&lt;="&amp;YEAR(Portfolio_History!X$1))-
SUMIFS(Transactions_History!$G$6:$G$1355, Transactions_History!$C$6:$C$1355, "Redeem", Transactions_History!$I$6:$I$1355, Portfolio_History!$F212, Transactions_History!$H$6:$H$1355, "&lt;="&amp;YEAR(Portfolio_History!X$1))</f>
        <v>0</v>
      </c>
      <c r="Y212" s="4">
        <f>SUMIFS(Transactions_History!$G$6:$G$1355, Transactions_History!$C$6:$C$1355, "Acquire", Transactions_History!$I$6:$I$1355, Portfolio_History!$F212, Transactions_History!$H$6:$H$1355, "&lt;="&amp;YEAR(Portfolio_History!Y$1))-
SUMIFS(Transactions_History!$G$6:$G$1355, Transactions_History!$C$6:$C$1355, "Redeem", Transactions_History!$I$6:$I$1355, Portfolio_History!$F212, Transactions_History!$H$6:$H$1355, "&lt;="&amp;YEAR(Portfolio_History!Y$1))</f>
        <v>0</v>
      </c>
    </row>
    <row r="213" spans="1:25" x14ac:dyDescent="0.35">
      <c r="A213" s="172" t="s">
        <v>39</v>
      </c>
      <c r="B213" s="172">
        <v>2.25</v>
      </c>
      <c r="C213" s="172">
        <v>2018</v>
      </c>
      <c r="D213" s="173">
        <v>41791</v>
      </c>
      <c r="E213" s="63">
        <v>2017</v>
      </c>
      <c r="F213" s="170" t="str">
        <f t="shared" si="4"/>
        <v>SI bonds_2.25_2018</v>
      </c>
      <c r="G213" s="4">
        <f>SUMIFS(Transactions_History!$G$6:$G$1355, Transactions_History!$C$6:$C$1355, "Acquire", Transactions_History!$I$6:$I$1355, Portfolio_History!$F213, Transactions_History!$H$6:$H$1355, "&lt;="&amp;YEAR(Portfolio_History!G$1))-
SUMIFS(Transactions_History!$G$6:$G$1355, Transactions_History!$C$6:$C$1355, "Redeem", Transactions_History!$I$6:$I$1355, Portfolio_History!$F213, Transactions_History!$H$6:$H$1355, "&lt;="&amp;YEAR(Portfolio_History!G$1))</f>
        <v>0</v>
      </c>
      <c r="H213" s="4">
        <f>SUMIFS(Transactions_History!$G$6:$G$1355, Transactions_History!$C$6:$C$1355, "Acquire", Transactions_History!$I$6:$I$1355, Portfolio_History!$F213, Transactions_History!$H$6:$H$1355, "&lt;="&amp;YEAR(Portfolio_History!H$1))-
SUMIFS(Transactions_History!$G$6:$G$1355, Transactions_History!$C$6:$C$1355, "Redeem", Transactions_History!$I$6:$I$1355, Portfolio_History!$F213, Transactions_History!$H$6:$H$1355, "&lt;="&amp;YEAR(Portfolio_History!H$1))</f>
        <v>0</v>
      </c>
      <c r="I213" s="4">
        <f>SUMIFS(Transactions_History!$G$6:$G$1355, Transactions_History!$C$6:$C$1355, "Acquire", Transactions_History!$I$6:$I$1355, Portfolio_History!$F213, Transactions_History!$H$6:$H$1355, "&lt;="&amp;YEAR(Portfolio_History!I$1))-
SUMIFS(Transactions_History!$G$6:$G$1355, Transactions_History!$C$6:$C$1355, "Redeem", Transactions_History!$I$6:$I$1355, Portfolio_History!$F213, Transactions_History!$H$6:$H$1355, "&lt;="&amp;YEAR(Portfolio_History!I$1))</f>
        <v>0</v>
      </c>
      <c r="J213" s="4">
        <f>SUMIFS(Transactions_History!$G$6:$G$1355, Transactions_History!$C$6:$C$1355, "Acquire", Transactions_History!$I$6:$I$1355, Portfolio_History!$F213, Transactions_History!$H$6:$H$1355, "&lt;="&amp;YEAR(Portfolio_History!J$1))-
SUMIFS(Transactions_History!$G$6:$G$1355, Transactions_History!$C$6:$C$1355, "Redeem", Transactions_History!$I$6:$I$1355, Portfolio_History!$F213, Transactions_History!$H$6:$H$1355, "&lt;="&amp;YEAR(Portfolio_History!J$1))</f>
        <v>0</v>
      </c>
      <c r="K213" s="4">
        <f>SUMIFS(Transactions_History!$G$6:$G$1355, Transactions_History!$C$6:$C$1355, "Acquire", Transactions_History!$I$6:$I$1355, Portfolio_History!$F213, Transactions_History!$H$6:$H$1355, "&lt;="&amp;YEAR(Portfolio_History!K$1))-
SUMIFS(Transactions_History!$G$6:$G$1355, Transactions_History!$C$6:$C$1355, "Redeem", Transactions_History!$I$6:$I$1355, Portfolio_History!$F213, Transactions_History!$H$6:$H$1355, "&lt;="&amp;YEAR(Portfolio_History!K$1))</f>
        <v>0</v>
      </c>
      <c r="L213" s="4">
        <f>SUMIFS(Transactions_History!$G$6:$G$1355, Transactions_History!$C$6:$C$1355, "Acquire", Transactions_History!$I$6:$I$1355, Portfolio_History!$F213, Transactions_History!$H$6:$H$1355, "&lt;="&amp;YEAR(Portfolio_History!L$1))-
SUMIFS(Transactions_History!$G$6:$G$1355, Transactions_History!$C$6:$C$1355, "Redeem", Transactions_History!$I$6:$I$1355, Portfolio_History!$F213, Transactions_History!$H$6:$H$1355, "&lt;="&amp;YEAR(Portfolio_History!L$1))</f>
        <v>0</v>
      </c>
      <c r="M213" s="4">
        <f>SUMIFS(Transactions_History!$G$6:$G$1355, Transactions_History!$C$6:$C$1355, "Acquire", Transactions_History!$I$6:$I$1355, Portfolio_History!$F213, Transactions_History!$H$6:$H$1355, "&lt;="&amp;YEAR(Portfolio_History!M$1))-
SUMIFS(Transactions_History!$G$6:$G$1355, Transactions_History!$C$6:$C$1355, "Redeem", Transactions_History!$I$6:$I$1355, Portfolio_History!$F213, Transactions_History!$H$6:$H$1355, "&lt;="&amp;YEAR(Portfolio_History!M$1))</f>
        <v>3986412</v>
      </c>
      <c r="N213" s="4">
        <f>SUMIFS(Transactions_History!$G$6:$G$1355, Transactions_History!$C$6:$C$1355, "Acquire", Transactions_History!$I$6:$I$1355, Portfolio_History!$F213, Transactions_History!$H$6:$H$1355, "&lt;="&amp;YEAR(Portfolio_History!N$1))-
SUMIFS(Transactions_History!$G$6:$G$1355, Transactions_History!$C$6:$C$1355, "Redeem", Transactions_History!$I$6:$I$1355, Portfolio_History!$F213, Transactions_History!$H$6:$H$1355, "&lt;="&amp;YEAR(Portfolio_History!N$1))</f>
        <v>3986412</v>
      </c>
      <c r="O213" s="4">
        <f>SUMIFS(Transactions_History!$G$6:$G$1355, Transactions_History!$C$6:$C$1355, "Acquire", Transactions_History!$I$6:$I$1355, Portfolio_History!$F213, Transactions_History!$H$6:$H$1355, "&lt;="&amp;YEAR(Portfolio_History!O$1))-
SUMIFS(Transactions_History!$G$6:$G$1355, Transactions_History!$C$6:$C$1355, "Redeem", Transactions_History!$I$6:$I$1355, Portfolio_History!$F213, Transactions_History!$H$6:$H$1355, "&lt;="&amp;YEAR(Portfolio_History!O$1))</f>
        <v>3986412</v>
      </c>
      <c r="P213" s="4">
        <f>SUMIFS(Transactions_History!$G$6:$G$1355, Transactions_History!$C$6:$C$1355, "Acquire", Transactions_History!$I$6:$I$1355, Portfolio_History!$F213, Transactions_History!$H$6:$H$1355, "&lt;="&amp;YEAR(Portfolio_History!P$1))-
SUMIFS(Transactions_History!$G$6:$G$1355, Transactions_History!$C$6:$C$1355, "Redeem", Transactions_History!$I$6:$I$1355, Portfolio_History!$F213, Transactions_History!$H$6:$H$1355, "&lt;="&amp;YEAR(Portfolio_History!P$1))</f>
        <v>0</v>
      </c>
      <c r="Q213" s="4">
        <f>SUMIFS(Transactions_History!$G$6:$G$1355, Transactions_History!$C$6:$C$1355, "Acquire", Transactions_History!$I$6:$I$1355, Portfolio_History!$F213, Transactions_History!$H$6:$H$1355, "&lt;="&amp;YEAR(Portfolio_History!Q$1))-
SUMIFS(Transactions_History!$G$6:$G$1355, Transactions_History!$C$6:$C$1355, "Redeem", Transactions_History!$I$6:$I$1355, Portfolio_History!$F213, Transactions_History!$H$6:$H$1355, "&lt;="&amp;YEAR(Portfolio_History!Q$1))</f>
        <v>0</v>
      </c>
      <c r="R213" s="4">
        <f>SUMIFS(Transactions_History!$G$6:$G$1355, Transactions_History!$C$6:$C$1355, "Acquire", Transactions_History!$I$6:$I$1355, Portfolio_History!$F213, Transactions_History!$H$6:$H$1355, "&lt;="&amp;YEAR(Portfolio_History!R$1))-
SUMIFS(Transactions_History!$G$6:$G$1355, Transactions_History!$C$6:$C$1355, "Redeem", Transactions_History!$I$6:$I$1355, Portfolio_History!$F213, Transactions_History!$H$6:$H$1355, "&lt;="&amp;YEAR(Portfolio_History!R$1))</f>
        <v>0</v>
      </c>
      <c r="S213" s="4">
        <f>SUMIFS(Transactions_History!$G$6:$G$1355, Transactions_History!$C$6:$C$1355, "Acquire", Transactions_History!$I$6:$I$1355, Portfolio_History!$F213, Transactions_History!$H$6:$H$1355, "&lt;="&amp;YEAR(Portfolio_History!S$1))-
SUMIFS(Transactions_History!$G$6:$G$1355, Transactions_History!$C$6:$C$1355, "Redeem", Transactions_History!$I$6:$I$1355, Portfolio_History!$F213, Transactions_History!$H$6:$H$1355, "&lt;="&amp;YEAR(Portfolio_History!S$1))</f>
        <v>0</v>
      </c>
      <c r="T213" s="4">
        <f>SUMIFS(Transactions_History!$G$6:$G$1355, Transactions_History!$C$6:$C$1355, "Acquire", Transactions_History!$I$6:$I$1355, Portfolio_History!$F213, Transactions_History!$H$6:$H$1355, "&lt;="&amp;YEAR(Portfolio_History!T$1))-
SUMIFS(Transactions_History!$G$6:$G$1355, Transactions_History!$C$6:$C$1355, "Redeem", Transactions_History!$I$6:$I$1355, Portfolio_History!$F213, Transactions_History!$H$6:$H$1355, "&lt;="&amp;YEAR(Portfolio_History!T$1))</f>
        <v>0</v>
      </c>
      <c r="U213" s="4">
        <f>SUMIFS(Transactions_History!$G$6:$G$1355, Transactions_History!$C$6:$C$1355, "Acquire", Transactions_History!$I$6:$I$1355, Portfolio_History!$F213, Transactions_History!$H$6:$H$1355, "&lt;="&amp;YEAR(Portfolio_History!U$1))-
SUMIFS(Transactions_History!$G$6:$G$1355, Transactions_History!$C$6:$C$1355, "Redeem", Transactions_History!$I$6:$I$1355, Portfolio_History!$F213, Transactions_History!$H$6:$H$1355, "&lt;="&amp;YEAR(Portfolio_History!U$1))</f>
        <v>0</v>
      </c>
      <c r="V213" s="4">
        <f>SUMIFS(Transactions_History!$G$6:$G$1355, Transactions_History!$C$6:$C$1355, "Acquire", Transactions_History!$I$6:$I$1355, Portfolio_History!$F213, Transactions_History!$H$6:$H$1355, "&lt;="&amp;YEAR(Portfolio_History!V$1))-
SUMIFS(Transactions_History!$G$6:$G$1355, Transactions_History!$C$6:$C$1355, "Redeem", Transactions_History!$I$6:$I$1355, Portfolio_History!$F213, Transactions_History!$H$6:$H$1355, "&lt;="&amp;YEAR(Portfolio_History!V$1))</f>
        <v>0</v>
      </c>
      <c r="W213" s="4">
        <f>SUMIFS(Transactions_History!$G$6:$G$1355, Transactions_History!$C$6:$C$1355, "Acquire", Transactions_History!$I$6:$I$1355, Portfolio_History!$F213, Transactions_History!$H$6:$H$1355, "&lt;="&amp;YEAR(Portfolio_History!W$1))-
SUMIFS(Transactions_History!$G$6:$G$1355, Transactions_History!$C$6:$C$1355, "Redeem", Transactions_History!$I$6:$I$1355, Portfolio_History!$F213, Transactions_History!$H$6:$H$1355, "&lt;="&amp;YEAR(Portfolio_History!W$1))</f>
        <v>0</v>
      </c>
      <c r="X213" s="4">
        <f>SUMIFS(Transactions_History!$G$6:$G$1355, Transactions_History!$C$6:$C$1355, "Acquire", Transactions_History!$I$6:$I$1355, Portfolio_History!$F213, Transactions_History!$H$6:$H$1355, "&lt;="&amp;YEAR(Portfolio_History!X$1))-
SUMIFS(Transactions_History!$G$6:$G$1355, Transactions_History!$C$6:$C$1355, "Redeem", Transactions_History!$I$6:$I$1355, Portfolio_History!$F213, Transactions_History!$H$6:$H$1355, "&lt;="&amp;YEAR(Portfolio_History!X$1))</f>
        <v>0</v>
      </c>
      <c r="Y213" s="4">
        <f>SUMIFS(Transactions_History!$G$6:$G$1355, Transactions_History!$C$6:$C$1355, "Acquire", Transactions_History!$I$6:$I$1355, Portfolio_History!$F213, Transactions_History!$H$6:$H$1355, "&lt;="&amp;YEAR(Portfolio_History!Y$1))-
SUMIFS(Transactions_History!$G$6:$G$1355, Transactions_History!$C$6:$C$1355, "Redeem", Transactions_History!$I$6:$I$1355, Portfolio_History!$F213, Transactions_History!$H$6:$H$1355, "&lt;="&amp;YEAR(Portfolio_History!Y$1))</f>
        <v>0</v>
      </c>
    </row>
    <row r="214" spans="1:25" x14ac:dyDescent="0.35">
      <c r="A214" s="172" t="s">
        <v>39</v>
      </c>
      <c r="B214" s="172">
        <v>2.25</v>
      </c>
      <c r="C214" s="172">
        <v>2019</v>
      </c>
      <c r="D214" s="173">
        <v>41791</v>
      </c>
      <c r="E214" s="63">
        <v>2017</v>
      </c>
      <c r="F214" s="170" t="str">
        <f t="shared" si="4"/>
        <v>SI bonds_2.25_2019</v>
      </c>
      <c r="G214" s="4">
        <f>SUMIFS(Transactions_History!$G$6:$G$1355, Transactions_History!$C$6:$C$1355, "Acquire", Transactions_History!$I$6:$I$1355, Portfolio_History!$F214, Transactions_History!$H$6:$H$1355, "&lt;="&amp;YEAR(Portfolio_History!G$1))-
SUMIFS(Transactions_History!$G$6:$G$1355, Transactions_History!$C$6:$C$1355, "Redeem", Transactions_History!$I$6:$I$1355, Portfolio_History!$F214, Transactions_History!$H$6:$H$1355, "&lt;="&amp;YEAR(Portfolio_History!G$1))</f>
        <v>0</v>
      </c>
      <c r="H214" s="4">
        <f>SUMIFS(Transactions_History!$G$6:$G$1355, Transactions_History!$C$6:$C$1355, "Acquire", Transactions_History!$I$6:$I$1355, Portfolio_History!$F214, Transactions_History!$H$6:$H$1355, "&lt;="&amp;YEAR(Portfolio_History!H$1))-
SUMIFS(Transactions_History!$G$6:$G$1355, Transactions_History!$C$6:$C$1355, "Redeem", Transactions_History!$I$6:$I$1355, Portfolio_History!$F214, Transactions_History!$H$6:$H$1355, "&lt;="&amp;YEAR(Portfolio_History!H$1))</f>
        <v>0</v>
      </c>
      <c r="I214" s="4">
        <f>SUMIFS(Transactions_History!$G$6:$G$1355, Transactions_History!$C$6:$C$1355, "Acquire", Transactions_History!$I$6:$I$1355, Portfolio_History!$F214, Transactions_History!$H$6:$H$1355, "&lt;="&amp;YEAR(Portfolio_History!I$1))-
SUMIFS(Transactions_History!$G$6:$G$1355, Transactions_History!$C$6:$C$1355, "Redeem", Transactions_History!$I$6:$I$1355, Portfolio_History!$F214, Transactions_History!$H$6:$H$1355, "&lt;="&amp;YEAR(Portfolio_History!I$1))</f>
        <v>0</v>
      </c>
      <c r="J214" s="4">
        <f>SUMIFS(Transactions_History!$G$6:$G$1355, Transactions_History!$C$6:$C$1355, "Acquire", Transactions_History!$I$6:$I$1355, Portfolio_History!$F214, Transactions_History!$H$6:$H$1355, "&lt;="&amp;YEAR(Portfolio_History!J$1))-
SUMIFS(Transactions_History!$G$6:$G$1355, Transactions_History!$C$6:$C$1355, "Redeem", Transactions_History!$I$6:$I$1355, Portfolio_History!$F214, Transactions_History!$H$6:$H$1355, "&lt;="&amp;YEAR(Portfolio_History!J$1))</f>
        <v>0</v>
      </c>
      <c r="K214" s="4">
        <f>SUMIFS(Transactions_History!$G$6:$G$1355, Transactions_History!$C$6:$C$1355, "Acquire", Transactions_History!$I$6:$I$1355, Portfolio_History!$F214, Transactions_History!$H$6:$H$1355, "&lt;="&amp;YEAR(Portfolio_History!K$1))-
SUMIFS(Transactions_History!$G$6:$G$1355, Transactions_History!$C$6:$C$1355, "Redeem", Transactions_History!$I$6:$I$1355, Portfolio_History!$F214, Transactions_History!$H$6:$H$1355, "&lt;="&amp;YEAR(Portfolio_History!K$1))</f>
        <v>0</v>
      </c>
      <c r="L214" s="4">
        <f>SUMIFS(Transactions_History!$G$6:$G$1355, Transactions_History!$C$6:$C$1355, "Acquire", Transactions_History!$I$6:$I$1355, Portfolio_History!$F214, Transactions_History!$H$6:$H$1355, "&lt;="&amp;YEAR(Portfolio_History!L$1))-
SUMIFS(Transactions_History!$G$6:$G$1355, Transactions_History!$C$6:$C$1355, "Redeem", Transactions_History!$I$6:$I$1355, Portfolio_History!$F214, Transactions_History!$H$6:$H$1355, "&lt;="&amp;YEAR(Portfolio_History!L$1))</f>
        <v>11892729</v>
      </c>
      <c r="M214" s="4">
        <f>SUMIFS(Transactions_History!$G$6:$G$1355, Transactions_History!$C$6:$C$1355, "Acquire", Transactions_History!$I$6:$I$1355, Portfolio_History!$F214, Transactions_History!$H$6:$H$1355, "&lt;="&amp;YEAR(Portfolio_History!M$1))-
SUMIFS(Transactions_History!$G$6:$G$1355, Transactions_History!$C$6:$C$1355, "Redeem", Transactions_History!$I$6:$I$1355, Portfolio_History!$F214, Transactions_History!$H$6:$H$1355, "&lt;="&amp;YEAR(Portfolio_History!M$1))</f>
        <v>3986413</v>
      </c>
      <c r="N214" s="4">
        <f>SUMIFS(Transactions_History!$G$6:$G$1355, Transactions_History!$C$6:$C$1355, "Acquire", Transactions_History!$I$6:$I$1355, Portfolio_History!$F214, Transactions_History!$H$6:$H$1355, "&lt;="&amp;YEAR(Portfolio_History!N$1))-
SUMIFS(Transactions_History!$G$6:$G$1355, Transactions_History!$C$6:$C$1355, "Redeem", Transactions_History!$I$6:$I$1355, Portfolio_History!$F214, Transactions_History!$H$6:$H$1355, "&lt;="&amp;YEAR(Portfolio_History!N$1))</f>
        <v>3986413</v>
      </c>
      <c r="O214" s="4">
        <f>SUMIFS(Transactions_History!$G$6:$G$1355, Transactions_History!$C$6:$C$1355, "Acquire", Transactions_History!$I$6:$I$1355, Portfolio_History!$F214, Transactions_History!$H$6:$H$1355, "&lt;="&amp;YEAR(Portfolio_History!O$1))-
SUMIFS(Transactions_History!$G$6:$G$1355, Transactions_History!$C$6:$C$1355, "Redeem", Transactions_History!$I$6:$I$1355, Portfolio_History!$F214, Transactions_History!$H$6:$H$1355, "&lt;="&amp;YEAR(Portfolio_History!O$1))</f>
        <v>3986413</v>
      </c>
      <c r="P214" s="4">
        <f>SUMIFS(Transactions_History!$G$6:$G$1355, Transactions_History!$C$6:$C$1355, "Acquire", Transactions_History!$I$6:$I$1355, Portfolio_History!$F214, Transactions_History!$H$6:$H$1355, "&lt;="&amp;YEAR(Portfolio_History!P$1))-
SUMIFS(Transactions_History!$G$6:$G$1355, Transactions_History!$C$6:$C$1355, "Redeem", Transactions_History!$I$6:$I$1355, Portfolio_History!$F214, Transactions_History!$H$6:$H$1355, "&lt;="&amp;YEAR(Portfolio_History!P$1))</f>
        <v>0</v>
      </c>
      <c r="Q214" s="4">
        <f>SUMIFS(Transactions_History!$G$6:$G$1355, Transactions_History!$C$6:$C$1355, "Acquire", Transactions_History!$I$6:$I$1355, Portfolio_History!$F214, Transactions_History!$H$6:$H$1355, "&lt;="&amp;YEAR(Portfolio_History!Q$1))-
SUMIFS(Transactions_History!$G$6:$G$1355, Transactions_History!$C$6:$C$1355, "Redeem", Transactions_History!$I$6:$I$1355, Portfolio_History!$F214, Transactions_History!$H$6:$H$1355, "&lt;="&amp;YEAR(Portfolio_History!Q$1))</f>
        <v>0</v>
      </c>
      <c r="R214" s="4">
        <f>SUMIFS(Transactions_History!$G$6:$G$1355, Transactions_History!$C$6:$C$1355, "Acquire", Transactions_History!$I$6:$I$1355, Portfolio_History!$F214, Transactions_History!$H$6:$H$1355, "&lt;="&amp;YEAR(Portfolio_History!R$1))-
SUMIFS(Transactions_History!$G$6:$G$1355, Transactions_History!$C$6:$C$1355, "Redeem", Transactions_History!$I$6:$I$1355, Portfolio_History!$F214, Transactions_History!$H$6:$H$1355, "&lt;="&amp;YEAR(Portfolio_History!R$1))</f>
        <v>0</v>
      </c>
      <c r="S214" s="4">
        <f>SUMIFS(Transactions_History!$G$6:$G$1355, Transactions_History!$C$6:$C$1355, "Acquire", Transactions_History!$I$6:$I$1355, Portfolio_History!$F214, Transactions_History!$H$6:$H$1355, "&lt;="&amp;YEAR(Portfolio_History!S$1))-
SUMIFS(Transactions_History!$G$6:$G$1355, Transactions_History!$C$6:$C$1355, "Redeem", Transactions_History!$I$6:$I$1355, Portfolio_History!$F214, Transactions_History!$H$6:$H$1355, "&lt;="&amp;YEAR(Portfolio_History!S$1))</f>
        <v>0</v>
      </c>
      <c r="T214" s="4">
        <f>SUMIFS(Transactions_History!$G$6:$G$1355, Transactions_History!$C$6:$C$1355, "Acquire", Transactions_History!$I$6:$I$1355, Portfolio_History!$F214, Transactions_History!$H$6:$H$1355, "&lt;="&amp;YEAR(Portfolio_History!T$1))-
SUMIFS(Transactions_History!$G$6:$G$1355, Transactions_History!$C$6:$C$1355, "Redeem", Transactions_History!$I$6:$I$1355, Portfolio_History!$F214, Transactions_History!$H$6:$H$1355, "&lt;="&amp;YEAR(Portfolio_History!T$1))</f>
        <v>0</v>
      </c>
      <c r="U214" s="4">
        <f>SUMIFS(Transactions_History!$G$6:$G$1355, Transactions_History!$C$6:$C$1355, "Acquire", Transactions_History!$I$6:$I$1355, Portfolio_History!$F214, Transactions_History!$H$6:$H$1355, "&lt;="&amp;YEAR(Portfolio_History!U$1))-
SUMIFS(Transactions_History!$G$6:$G$1355, Transactions_History!$C$6:$C$1355, "Redeem", Transactions_History!$I$6:$I$1355, Portfolio_History!$F214, Transactions_History!$H$6:$H$1355, "&lt;="&amp;YEAR(Portfolio_History!U$1))</f>
        <v>0</v>
      </c>
      <c r="V214" s="4">
        <f>SUMIFS(Transactions_History!$G$6:$G$1355, Transactions_History!$C$6:$C$1355, "Acquire", Transactions_History!$I$6:$I$1355, Portfolio_History!$F214, Transactions_History!$H$6:$H$1355, "&lt;="&amp;YEAR(Portfolio_History!V$1))-
SUMIFS(Transactions_History!$G$6:$G$1355, Transactions_History!$C$6:$C$1355, "Redeem", Transactions_History!$I$6:$I$1355, Portfolio_History!$F214, Transactions_History!$H$6:$H$1355, "&lt;="&amp;YEAR(Portfolio_History!V$1))</f>
        <v>0</v>
      </c>
      <c r="W214" s="4">
        <f>SUMIFS(Transactions_History!$G$6:$G$1355, Transactions_History!$C$6:$C$1355, "Acquire", Transactions_History!$I$6:$I$1355, Portfolio_History!$F214, Transactions_History!$H$6:$H$1355, "&lt;="&amp;YEAR(Portfolio_History!W$1))-
SUMIFS(Transactions_History!$G$6:$G$1355, Transactions_History!$C$6:$C$1355, "Redeem", Transactions_History!$I$6:$I$1355, Portfolio_History!$F214, Transactions_History!$H$6:$H$1355, "&lt;="&amp;YEAR(Portfolio_History!W$1))</f>
        <v>0</v>
      </c>
      <c r="X214" s="4">
        <f>SUMIFS(Transactions_History!$G$6:$G$1355, Transactions_History!$C$6:$C$1355, "Acquire", Transactions_History!$I$6:$I$1355, Portfolio_History!$F214, Transactions_History!$H$6:$H$1355, "&lt;="&amp;YEAR(Portfolio_History!X$1))-
SUMIFS(Transactions_History!$G$6:$G$1355, Transactions_History!$C$6:$C$1355, "Redeem", Transactions_History!$I$6:$I$1355, Portfolio_History!$F214, Transactions_History!$H$6:$H$1355, "&lt;="&amp;YEAR(Portfolio_History!X$1))</f>
        <v>0</v>
      </c>
      <c r="Y214" s="4">
        <f>SUMIFS(Transactions_History!$G$6:$G$1355, Transactions_History!$C$6:$C$1355, "Acquire", Transactions_History!$I$6:$I$1355, Portfolio_History!$F214, Transactions_History!$H$6:$H$1355, "&lt;="&amp;YEAR(Portfolio_History!Y$1))-
SUMIFS(Transactions_History!$G$6:$G$1355, Transactions_History!$C$6:$C$1355, "Redeem", Transactions_History!$I$6:$I$1355, Portfolio_History!$F214, Transactions_History!$H$6:$H$1355, "&lt;="&amp;YEAR(Portfolio_History!Y$1))</f>
        <v>0</v>
      </c>
    </row>
    <row r="215" spans="1:25" x14ac:dyDescent="0.35">
      <c r="A215" s="172" t="s">
        <v>39</v>
      </c>
      <c r="B215" s="172">
        <v>2.25</v>
      </c>
      <c r="C215" s="172">
        <v>2020</v>
      </c>
      <c r="D215" s="173">
        <v>41791</v>
      </c>
      <c r="E215" s="63">
        <v>2017</v>
      </c>
      <c r="F215" s="170" t="str">
        <f t="shared" si="4"/>
        <v>SI bonds_2.25_2020</v>
      </c>
      <c r="G215" s="4">
        <f>SUMIFS(Transactions_History!$G$6:$G$1355, Transactions_History!$C$6:$C$1355, "Acquire", Transactions_History!$I$6:$I$1355, Portfolio_History!$F215, Transactions_History!$H$6:$H$1355, "&lt;="&amp;YEAR(Portfolio_History!G$1))-
SUMIFS(Transactions_History!$G$6:$G$1355, Transactions_History!$C$6:$C$1355, "Redeem", Transactions_History!$I$6:$I$1355, Portfolio_History!$F215, Transactions_History!$H$6:$H$1355, "&lt;="&amp;YEAR(Portfolio_History!G$1))</f>
        <v>0</v>
      </c>
      <c r="H215" s="4">
        <f>SUMIFS(Transactions_History!$G$6:$G$1355, Transactions_History!$C$6:$C$1355, "Acquire", Transactions_History!$I$6:$I$1355, Portfolio_History!$F215, Transactions_History!$H$6:$H$1355, "&lt;="&amp;YEAR(Portfolio_History!H$1))-
SUMIFS(Transactions_History!$G$6:$G$1355, Transactions_History!$C$6:$C$1355, "Redeem", Transactions_History!$I$6:$I$1355, Portfolio_History!$F215, Transactions_History!$H$6:$H$1355, "&lt;="&amp;YEAR(Portfolio_History!H$1))</f>
        <v>0</v>
      </c>
      <c r="I215" s="4">
        <f>SUMIFS(Transactions_History!$G$6:$G$1355, Transactions_History!$C$6:$C$1355, "Acquire", Transactions_History!$I$6:$I$1355, Portfolio_History!$F215, Transactions_History!$H$6:$H$1355, "&lt;="&amp;YEAR(Portfolio_History!I$1))-
SUMIFS(Transactions_History!$G$6:$G$1355, Transactions_History!$C$6:$C$1355, "Redeem", Transactions_History!$I$6:$I$1355, Portfolio_History!$F215, Transactions_History!$H$6:$H$1355, "&lt;="&amp;YEAR(Portfolio_History!I$1))</f>
        <v>0</v>
      </c>
      <c r="J215" s="4">
        <f>SUMIFS(Transactions_History!$G$6:$G$1355, Transactions_History!$C$6:$C$1355, "Acquire", Transactions_History!$I$6:$I$1355, Portfolio_History!$F215, Transactions_History!$H$6:$H$1355, "&lt;="&amp;YEAR(Portfolio_History!J$1))-
SUMIFS(Transactions_History!$G$6:$G$1355, Transactions_History!$C$6:$C$1355, "Redeem", Transactions_History!$I$6:$I$1355, Portfolio_History!$F215, Transactions_History!$H$6:$H$1355, "&lt;="&amp;YEAR(Portfolio_History!J$1))</f>
        <v>0</v>
      </c>
      <c r="K215" s="4">
        <f>SUMIFS(Transactions_History!$G$6:$G$1355, Transactions_History!$C$6:$C$1355, "Acquire", Transactions_History!$I$6:$I$1355, Portfolio_History!$F215, Transactions_History!$H$6:$H$1355, "&lt;="&amp;YEAR(Portfolio_History!K$1))-
SUMIFS(Transactions_History!$G$6:$G$1355, Transactions_History!$C$6:$C$1355, "Redeem", Transactions_History!$I$6:$I$1355, Portfolio_History!$F215, Transactions_History!$H$6:$H$1355, "&lt;="&amp;YEAR(Portfolio_History!K$1))</f>
        <v>11892729</v>
      </c>
      <c r="L215" s="4">
        <f>SUMIFS(Transactions_History!$G$6:$G$1355, Transactions_History!$C$6:$C$1355, "Acquire", Transactions_History!$I$6:$I$1355, Portfolio_History!$F215, Transactions_History!$H$6:$H$1355, "&lt;="&amp;YEAR(Portfolio_History!L$1))-
SUMIFS(Transactions_History!$G$6:$G$1355, Transactions_History!$C$6:$C$1355, "Redeem", Transactions_History!$I$6:$I$1355, Portfolio_History!$F215, Transactions_History!$H$6:$H$1355, "&lt;="&amp;YEAR(Portfolio_History!L$1))</f>
        <v>11892729</v>
      </c>
      <c r="M215" s="4">
        <f>SUMIFS(Transactions_History!$G$6:$G$1355, Transactions_History!$C$6:$C$1355, "Acquire", Transactions_History!$I$6:$I$1355, Portfolio_History!$F215, Transactions_History!$H$6:$H$1355, "&lt;="&amp;YEAR(Portfolio_History!M$1))-
SUMIFS(Transactions_History!$G$6:$G$1355, Transactions_History!$C$6:$C$1355, "Redeem", Transactions_History!$I$6:$I$1355, Portfolio_History!$F215, Transactions_History!$H$6:$H$1355, "&lt;="&amp;YEAR(Portfolio_History!M$1))</f>
        <v>3986413</v>
      </c>
      <c r="N215" s="4">
        <f>SUMIFS(Transactions_History!$G$6:$G$1355, Transactions_History!$C$6:$C$1355, "Acquire", Transactions_History!$I$6:$I$1355, Portfolio_History!$F215, Transactions_History!$H$6:$H$1355, "&lt;="&amp;YEAR(Portfolio_History!N$1))-
SUMIFS(Transactions_History!$G$6:$G$1355, Transactions_History!$C$6:$C$1355, "Redeem", Transactions_History!$I$6:$I$1355, Portfolio_History!$F215, Transactions_History!$H$6:$H$1355, "&lt;="&amp;YEAR(Portfolio_History!N$1))</f>
        <v>3986413</v>
      </c>
      <c r="O215" s="4">
        <f>SUMIFS(Transactions_History!$G$6:$G$1355, Transactions_History!$C$6:$C$1355, "Acquire", Transactions_History!$I$6:$I$1355, Portfolio_History!$F215, Transactions_History!$H$6:$H$1355, "&lt;="&amp;YEAR(Portfolio_History!O$1))-
SUMIFS(Transactions_History!$G$6:$G$1355, Transactions_History!$C$6:$C$1355, "Redeem", Transactions_History!$I$6:$I$1355, Portfolio_History!$F215, Transactions_History!$H$6:$H$1355, "&lt;="&amp;YEAR(Portfolio_History!O$1))</f>
        <v>3986413</v>
      </c>
      <c r="P215" s="4">
        <f>SUMIFS(Transactions_History!$G$6:$G$1355, Transactions_History!$C$6:$C$1355, "Acquire", Transactions_History!$I$6:$I$1355, Portfolio_History!$F215, Transactions_History!$H$6:$H$1355, "&lt;="&amp;YEAR(Portfolio_History!P$1))-
SUMIFS(Transactions_History!$G$6:$G$1355, Transactions_History!$C$6:$C$1355, "Redeem", Transactions_History!$I$6:$I$1355, Portfolio_History!$F215, Transactions_History!$H$6:$H$1355, "&lt;="&amp;YEAR(Portfolio_History!P$1))</f>
        <v>0</v>
      </c>
      <c r="Q215" s="4">
        <f>SUMIFS(Transactions_History!$G$6:$G$1355, Transactions_History!$C$6:$C$1355, "Acquire", Transactions_History!$I$6:$I$1355, Portfolio_History!$F215, Transactions_History!$H$6:$H$1355, "&lt;="&amp;YEAR(Portfolio_History!Q$1))-
SUMIFS(Transactions_History!$G$6:$G$1355, Transactions_History!$C$6:$C$1355, "Redeem", Transactions_History!$I$6:$I$1355, Portfolio_History!$F215, Transactions_History!$H$6:$H$1355, "&lt;="&amp;YEAR(Portfolio_History!Q$1))</f>
        <v>0</v>
      </c>
      <c r="R215" s="4">
        <f>SUMIFS(Transactions_History!$G$6:$G$1355, Transactions_History!$C$6:$C$1355, "Acquire", Transactions_History!$I$6:$I$1355, Portfolio_History!$F215, Transactions_History!$H$6:$H$1355, "&lt;="&amp;YEAR(Portfolio_History!R$1))-
SUMIFS(Transactions_History!$G$6:$G$1355, Transactions_History!$C$6:$C$1355, "Redeem", Transactions_History!$I$6:$I$1355, Portfolio_History!$F215, Transactions_History!$H$6:$H$1355, "&lt;="&amp;YEAR(Portfolio_History!R$1))</f>
        <v>0</v>
      </c>
      <c r="S215" s="4">
        <f>SUMIFS(Transactions_History!$G$6:$G$1355, Transactions_History!$C$6:$C$1355, "Acquire", Transactions_History!$I$6:$I$1355, Portfolio_History!$F215, Transactions_History!$H$6:$H$1355, "&lt;="&amp;YEAR(Portfolio_History!S$1))-
SUMIFS(Transactions_History!$G$6:$G$1355, Transactions_History!$C$6:$C$1355, "Redeem", Transactions_History!$I$6:$I$1355, Portfolio_History!$F215, Transactions_History!$H$6:$H$1355, "&lt;="&amp;YEAR(Portfolio_History!S$1))</f>
        <v>0</v>
      </c>
      <c r="T215" s="4">
        <f>SUMIFS(Transactions_History!$G$6:$G$1355, Transactions_History!$C$6:$C$1355, "Acquire", Transactions_History!$I$6:$I$1355, Portfolio_History!$F215, Transactions_History!$H$6:$H$1355, "&lt;="&amp;YEAR(Portfolio_History!T$1))-
SUMIFS(Transactions_History!$G$6:$G$1355, Transactions_History!$C$6:$C$1355, "Redeem", Transactions_History!$I$6:$I$1355, Portfolio_History!$F215, Transactions_History!$H$6:$H$1355, "&lt;="&amp;YEAR(Portfolio_History!T$1))</f>
        <v>0</v>
      </c>
      <c r="U215" s="4">
        <f>SUMIFS(Transactions_History!$G$6:$G$1355, Transactions_History!$C$6:$C$1355, "Acquire", Transactions_History!$I$6:$I$1355, Portfolio_History!$F215, Transactions_History!$H$6:$H$1355, "&lt;="&amp;YEAR(Portfolio_History!U$1))-
SUMIFS(Transactions_History!$G$6:$G$1355, Transactions_History!$C$6:$C$1355, "Redeem", Transactions_History!$I$6:$I$1355, Portfolio_History!$F215, Transactions_History!$H$6:$H$1355, "&lt;="&amp;YEAR(Portfolio_History!U$1))</f>
        <v>0</v>
      </c>
      <c r="V215" s="4">
        <f>SUMIFS(Transactions_History!$G$6:$G$1355, Transactions_History!$C$6:$C$1355, "Acquire", Transactions_History!$I$6:$I$1355, Portfolio_History!$F215, Transactions_History!$H$6:$H$1355, "&lt;="&amp;YEAR(Portfolio_History!V$1))-
SUMIFS(Transactions_History!$G$6:$G$1355, Transactions_History!$C$6:$C$1355, "Redeem", Transactions_History!$I$6:$I$1355, Portfolio_History!$F215, Transactions_History!$H$6:$H$1355, "&lt;="&amp;YEAR(Portfolio_History!V$1))</f>
        <v>0</v>
      </c>
      <c r="W215" s="4">
        <f>SUMIFS(Transactions_History!$G$6:$G$1355, Transactions_History!$C$6:$C$1355, "Acquire", Transactions_History!$I$6:$I$1355, Portfolio_History!$F215, Transactions_History!$H$6:$H$1355, "&lt;="&amp;YEAR(Portfolio_History!W$1))-
SUMIFS(Transactions_History!$G$6:$G$1355, Transactions_History!$C$6:$C$1355, "Redeem", Transactions_History!$I$6:$I$1355, Portfolio_History!$F215, Transactions_History!$H$6:$H$1355, "&lt;="&amp;YEAR(Portfolio_History!W$1))</f>
        <v>0</v>
      </c>
      <c r="X215" s="4">
        <f>SUMIFS(Transactions_History!$G$6:$G$1355, Transactions_History!$C$6:$C$1355, "Acquire", Transactions_History!$I$6:$I$1355, Portfolio_History!$F215, Transactions_History!$H$6:$H$1355, "&lt;="&amp;YEAR(Portfolio_History!X$1))-
SUMIFS(Transactions_History!$G$6:$G$1355, Transactions_History!$C$6:$C$1355, "Redeem", Transactions_History!$I$6:$I$1355, Portfolio_History!$F215, Transactions_History!$H$6:$H$1355, "&lt;="&amp;YEAR(Portfolio_History!X$1))</f>
        <v>0</v>
      </c>
      <c r="Y215" s="4">
        <f>SUMIFS(Transactions_History!$G$6:$G$1355, Transactions_History!$C$6:$C$1355, "Acquire", Transactions_History!$I$6:$I$1355, Portfolio_History!$F215, Transactions_History!$H$6:$H$1355, "&lt;="&amp;YEAR(Portfolio_History!Y$1))-
SUMIFS(Transactions_History!$G$6:$G$1355, Transactions_History!$C$6:$C$1355, "Redeem", Transactions_History!$I$6:$I$1355, Portfolio_History!$F215, Transactions_History!$H$6:$H$1355, "&lt;="&amp;YEAR(Portfolio_History!Y$1))</f>
        <v>0</v>
      </c>
    </row>
    <row r="216" spans="1:25" x14ac:dyDescent="0.35">
      <c r="A216" s="172" t="s">
        <v>39</v>
      </c>
      <c r="B216" s="172">
        <v>2.25</v>
      </c>
      <c r="C216" s="172">
        <v>2021</v>
      </c>
      <c r="D216" s="173">
        <v>41791</v>
      </c>
      <c r="E216" s="63">
        <v>2017</v>
      </c>
      <c r="F216" s="170" t="str">
        <f t="shared" si="4"/>
        <v>SI bonds_2.25_2021</v>
      </c>
      <c r="G216" s="4">
        <f>SUMIFS(Transactions_History!$G$6:$G$1355, Transactions_History!$C$6:$C$1355, "Acquire", Transactions_History!$I$6:$I$1355, Portfolio_History!$F216, Transactions_History!$H$6:$H$1355, "&lt;="&amp;YEAR(Portfolio_History!G$1))-
SUMIFS(Transactions_History!$G$6:$G$1355, Transactions_History!$C$6:$C$1355, "Redeem", Transactions_History!$I$6:$I$1355, Portfolio_History!$F216, Transactions_History!$H$6:$H$1355, "&lt;="&amp;YEAR(Portfolio_History!G$1))</f>
        <v>0</v>
      </c>
      <c r="H216" s="4">
        <f>SUMIFS(Transactions_History!$G$6:$G$1355, Transactions_History!$C$6:$C$1355, "Acquire", Transactions_History!$I$6:$I$1355, Portfolio_History!$F216, Transactions_History!$H$6:$H$1355, "&lt;="&amp;YEAR(Portfolio_History!H$1))-
SUMIFS(Transactions_History!$G$6:$G$1355, Transactions_History!$C$6:$C$1355, "Redeem", Transactions_History!$I$6:$I$1355, Portfolio_History!$F216, Transactions_History!$H$6:$H$1355, "&lt;="&amp;YEAR(Portfolio_History!H$1))</f>
        <v>0</v>
      </c>
      <c r="I216" s="4">
        <f>SUMIFS(Transactions_History!$G$6:$G$1355, Transactions_History!$C$6:$C$1355, "Acquire", Transactions_History!$I$6:$I$1355, Portfolio_History!$F216, Transactions_History!$H$6:$H$1355, "&lt;="&amp;YEAR(Portfolio_History!I$1))-
SUMIFS(Transactions_History!$G$6:$G$1355, Transactions_History!$C$6:$C$1355, "Redeem", Transactions_History!$I$6:$I$1355, Portfolio_History!$F216, Transactions_History!$H$6:$H$1355, "&lt;="&amp;YEAR(Portfolio_History!I$1))</f>
        <v>0</v>
      </c>
      <c r="J216" s="4">
        <f>SUMIFS(Transactions_History!$G$6:$G$1355, Transactions_History!$C$6:$C$1355, "Acquire", Transactions_History!$I$6:$I$1355, Portfolio_History!$F216, Transactions_History!$H$6:$H$1355, "&lt;="&amp;YEAR(Portfolio_History!J$1))-
SUMIFS(Transactions_History!$G$6:$G$1355, Transactions_History!$C$6:$C$1355, "Redeem", Transactions_History!$I$6:$I$1355, Portfolio_History!$F216, Transactions_History!$H$6:$H$1355, "&lt;="&amp;YEAR(Portfolio_History!J$1))</f>
        <v>10040980</v>
      </c>
      <c r="K216" s="4">
        <f>SUMIFS(Transactions_History!$G$6:$G$1355, Transactions_History!$C$6:$C$1355, "Acquire", Transactions_History!$I$6:$I$1355, Portfolio_History!$F216, Transactions_History!$H$6:$H$1355, "&lt;="&amp;YEAR(Portfolio_History!K$1))-
SUMIFS(Transactions_History!$G$6:$G$1355, Transactions_History!$C$6:$C$1355, "Redeem", Transactions_History!$I$6:$I$1355, Portfolio_History!$F216, Transactions_History!$H$6:$H$1355, "&lt;="&amp;YEAR(Portfolio_History!K$1))</f>
        <v>11892728</v>
      </c>
      <c r="L216" s="4">
        <f>SUMIFS(Transactions_History!$G$6:$G$1355, Transactions_History!$C$6:$C$1355, "Acquire", Transactions_History!$I$6:$I$1355, Portfolio_History!$F216, Transactions_History!$H$6:$H$1355, "&lt;="&amp;YEAR(Portfolio_History!L$1))-
SUMIFS(Transactions_History!$G$6:$G$1355, Transactions_History!$C$6:$C$1355, "Redeem", Transactions_History!$I$6:$I$1355, Portfolio_History!$F216, Transactions_History!$H$6:$H$1355, "&lt;="&amp;YEAR(Portfolio_History!L$1))</f>
        <v>11892728</v>
      </c>
      <c r="M216" s="4">
        <f>SUMIFS(Transactions_History!$G$6:$G$1355, Transactions_History!$C$6:$C$1355, "Acquire", Transactions_History!$I$6:$I$1355, Portfolio_History!$F216, Transactions_History!$H$6:$H$1355, "&lt;="&amp;YEAR(Portfolio_History!M$1))-
SUMIFS(Transactions_History!$G$6:$G$1355, Transactions_History!$C$6:$C$1355, "Redeem", Transactions_History!$I$6:$I$1355, Portfolio_History!$F216, Transactions_History!$H$6:$H$1355, "&lt;="&amp;YEAR(Portfolio_History!M$1))</f>
        <v>3986413</v>
      </c>
      <c r="N216" s="4">
        <f>SUMIFS(Transactions_History!$G$6:$G$1355, Transactions_History!$C$6:$C$1355, "Acquire", Transactions_History!$I$6:$I$1355, Portfolio_History!$F216, Transactions_History!$H$6:$H$1355, "&lt;="&amp;YEAR(Portfolio_History!N$1))-
SUMIFS(Transactions_History!$G$6:$G$1355, Transactions_History!$C$6:$C$1355, "Redeem", Transactions_History!$I$6:$I$1355, Portfolio_History!$F216, Transactions_History!$H$6:$H$1355, "&lt;="&amp;YEAR(Portfolio_History!N$1))</f>
        <v>3986413</v>
      </c>
      <c r="O216" s="4">
        <f>SUMIFS(Transactions_History!$G$6:$G$1355, Transactions_History!$C$6:$C$1355, "Acquire", Transactions_History!$I$6:$I$1355, Portfolio_History!$F216, Transactions_History!$H$6:$H$1355, "&lt;="&amp;YEAR(Portfolio_History!O$1))-
SUMIFS(Transactions_History!$G$6:$G$1355, Transactions_History!$C$6:$C$1355, "Redeem", Transactions_History!$I$6:$I$1355, Portfolio_History!$F216, Transactions_History!$H$6:$H$1355, "&lt;="&amp;YEAR(Portfolio_History!O$1))</f>
        <v>3986413</v>
      </c>
      <c r="P216" s="4">
        <f>SUMIFS(Transactions_History!$G$6:$G$1355, Transactions_History!$C$6:$C$1355, "Acquire", Transactions_History!$I$6:$I$1355, Portfolio_History!$F216, Transactions_History!$H$6:$H$1355, "&lt;="&amp;YEAR(Portfolio_History!P$1))-
SUMIFS(Transactions_History!$G$6:$G$1355, Transactions_History!$C$6:$C$1355, "Redeem", Transactions_History!$I$6:$I$1355, Portfolio_History!$F216, Transactions_History!$H$6:$H$1355, "&lt;="&amp;YEAR(Portfolio_History!P$1))</f>
        <v>0</v>
      </c>
      <c r="Q216" s="4">
        <f>SUMIFS(Transactions_History!$G$6:$G$1355, Transactions_History!$C$6:$C$1355, "Acquire", Transactions_History!$I$6:$I$1355, Portfolio_History!$F216, Transactions_History!$H$6:$H$1355, "&lt;="&amp;YEAR(Portfolio_History!Q$1))-
SUMIFS(Transactions_History!$G$6:$G$1355, Transactions_History!$C$6:$C$1355, "Redeem", Transactions_History!$I$6:$I$1355, Portfolio_History!$F216, Transactions_History!$H$6:$H$1355, "&lt;="&amp;YEAR(Portfolio_History!Q$1))</f>
        <v>0</v>
      </c>
      <c r="R216" s="4">
        <f>SUMIFS(Transactions_History!$G$6:$G$1355, Transactions_History!$C$6:$C$1355, "Acquire", Transactions_History!$I$6:$I$1355, Portfolio_History!$F216, Transactions_History!$H$6:$H$1355, "&lt;="&amp;YEAR(Portfolio_History!R$1))-
SUMIFS(Transactions_History!$G$6:$G$1355, Transactions_History!$C$6:$C$1355, "Redeem", Transactions_History!$I$6:$I$1355, Portfolio_History!$F216, Transactions_History!$H$6:$H$1355, "&lt;="&amp;YEAR(Portfolio_History!R$1))</f>
        <v>0</v>
      </c>
      <c r="S216" s="4">
        <f>SUMIFS(Transactions_History!$G$6:$G$1355, Transactions_History!$C$6:$C$1355, "Acquire", Transactions_History!$I$6:$I$1355, Portfolio_History!$F216, Transactions_History!$H$6:$H$1355, "&lt;="&amp;YEAR(Portfolio_History!S$1))-
SUMIFS(Transactions_History!$G$6:$G$1355, Transactions_History!$C$6:$C$1355, "Redeem", Transactions_History!$I$6:$I$1355, Portfolio_History!$F216, Transactions_History!$H$6:$H$1355, "&lt;="&amp;YEAR(Portfolio_History!S$1))</f>
        <v>0</v>
      </c>
      <c r="T216" s="4">
        <f>SUMIFS(Transactions_History!$G$6:$G$1355, Transactions_History!$C$6:$C$1355, "Acquire", Transactions_History!$I$6:$I$1355, Portfolio_History!$F216, Transactions_History!$H$6:$H$1355, "&lt;="&amp;YEAR(Portfolio_History!T$1))-
SUMIFS(Transactions_History!$G$6:$G$1355, Transactions_History!$C$6:$C$1355, "Redeem", Transactions_History!$I$6:$I$1355, Portfolio_History!$F216, Transactions_History!$H$6:$H$1355, "&lt;="&amp;YEAR(Portfolio_History!T$1))</f>
        <v>0</v>
      </c>
      <c r="U216" s="4">
        <f>SUMIFS(Transactions_History!$G$6:$G$1355, Transactions_History!$C$6:$C$1355, "Acquire", Transactions_History!$I$6:$I$1355, Portfolio_History!$F216, Transactions_History!$H$6:$H$1355, "&lt;="&amp;YEAR(Portfolio_History!U$1))-
SUMIFS(Transactions_History!$G$6:$G$1355, Transactions_History!$C$6:$C$1355, "Redeem", Transactions_History!$I$6:$I$1355, Portfolio_History!$F216, Transactions_History!$H$6:$H$1355, "&lt;="&amp;YEAR(Portfolio_History!U$1))</f>
        <v>0</v>
      </c>
      <c r="V216" s="4">
        <f>SUMIFS(Transactions_History!$G$6:$G$1355, Transactions_History!$C$6:$C$1355, "Acquire", Transactions_History!$I$6:$I$1355, Portfolio_History!$F216, Transactions_History!$H$6:$H$1355, "&lt;="&amp;YEAR(Portfolio_History!V$1))-
SUMIFS(Transactions_History!$G$6:$G$1355, Transactions_History!$C$6:$C$1355, "Redeem", Transactions_History!$I$6:$I$1355, Portfolio_History!$F216, Transactions_History!$H$6:$H$1355, "&lt;="&amp;YEAR(Portfolio_History!V$1))</f>
        <v>0</v>
      </c>
      <c r="W216" s="4">
        <f>SUMIFS(Transactions_History!$G$6:$G$1355, Transactions_History!$C$6:$C$1355, "Acquire", Transactions_History!$I$6:$I$1355, Portfolio_History!$F216, Transactions_History!$H$6:$H$1355, "&lt;="&amp;YEAR(Portfolio_History!W$1))-
SUMIFS(Transactions_History!$G$6:$G$1355, Transactions_History!$C$6:$C$1355, "Redeem", Transactions_History!$I$6:$I$1355, Portfolio_History!$F216, Transactions_History!$H$6:$H$1355, "&lt;="&amp;YEAR(Portfolio_History!W$1))</f>
        <v>0</v>
      </c>
      <c r="X216" s="4">
        <f>SUMIFS(Transactions_History!$G$6:$G$1355, Transactions_History!$C$6:$C$1355, "Acquire", Transactions_History!$I$6:$I$1355, Portfolio_History!$F216, Transactions_History!$H$6:$H$1355, "&lt;="&amp;YEAR(Portfolio_History!X$1))-
SUMIFS(Transactions_History!$G$6:$G$1355, Transactions_History!$C$6:$C$1355, "Redeem", Transactions_History!$I$6:$I$1355, Portfolio_History!$F216, Transactions_History!$H$6:$H$1355, "&lt;="&amp;YEAR(Portfolio_History!X$1))</f>
        <v>0</v>
      </c>
      <c r="Y216" s="4">
        <f>SUMIFS(Transactions_History!$G$6:$G$1355, Transactions_History!$C$6:$C$1355, "Acquire", Transactions_History!$I$6:$I$1355, Portfolio_History!$F216, Transactions_History!$H$6:$H$1355, "&lt;="&amp;YEAR(Portfolio_History!Y$1))-
SUMIFS(Transactions_History!$G$6:$G$1355, Transactions_History!$C$6:$C$1355, "Redeem", Transactions_History!$I$6:$I$1355, Portfolio_History!$F216, Transactions_History!$H$6:$H$1355, "&lt;="&amp;YEAR(Portfolio_History!Y$1))</f>
        <v>0</v>
      </c>
    </row>
    <row r="217" spans="1:25" x14ac:dyDescent="0.35">
      <c r="A217" s="172" t="s">
        <v>39</v>
      </c>
      <c r="B217" s="172">
        <v>2.25</v>
      </c>
      <c r="C217" s="172">
        <v>2022</v>
      </c>
      <c r="D217" s="173">
        <v>41791</v>
      </c>
      <c r="E217" s="63">
        <v>2017</v>
      </c>
      <c r="F217" s="170" t="str">
        <f t="shared" si="4"/>
        <v>SI bonds_2.25_2022</v>
      </c>
      <c r="G217" s="4">
        <f>SUMIFS(Transactions_History!$G$6:$G$1355, Transactions_History!$C$6:$C$1355, "Acquire", Transactions_History!$I$6:$I$1355, Portfolio_History!$F217, Transactions_History!$H$6:$H$1355, "&lt;="&amp;YEAR(Portfolio_History!G$1))-
SUMIFS(Transactions_History!$G$6:$G$1355, Transactions_History!$C$6:$C$1355, "Redeem", Transactions_History!$I$6:$I$1355, Portfolio_History!$F217, Transactions_History!$H$6:$H$1355, "&lt;="&amp;YEAR(Portfolio_History!G$1))</f>
        <v>0</v>
      </c>
      <c r="H217" s="4">
        <f>SUMIFS(Transactions_History!$G$6:$G$1355, Transactions_History!$C$6:$C$1355, "Acquire", Transactions_History!$I$6:$I$1355, Portfolio_History!$F217, Transactions_History!$H$6:$H$1355, "&lt;="&amp;YEAR(Portfolio_History!H$1))-
SUMIFS(Transactions_History!$G$6:$G$1355, Transactions_History!$C$6:$C$1355, "Redeem", Transactions_History!$I$6:$I$1355, Portfolio_History!$F217, Transactions_History!$H$6:$H$1355, "&lt;="&amp;YEAR(Portfolio_History!H$1))</f>
        <v>0</v>
      </c>
      <c r="I217" s="4">
        <f>SUMIFS(Transactions_History!$G$6:$G$1355, Transactions_History!$C$6:$C$1355, "Acquire", Transactions_History!$I$6:$I$1355, Portfolio_History!$F217, Transactions_History!$H$6:$H$1355, "&lt;="&amp;YEAR(Portfolio_History!I$1))-
SUMIFS(Transactions_History!$G$6:$G$1355, Transactions_History!$C$6:$C$1355, "Redeem", Transactions_History!$I$6:$I$1355, Portfolio_History!$F217, Transactions_History!$H$6:$H$1355, "&lt;="&amp;YEAR(Portfolio_History!I$1))</f>
        <v>5582927</v>
      </c>
      <c r="J217" s="4">
        <f>SUMIFS(Transactions_History!$G$6:$G$1355, Transactions_History!$C$6:$C$1355, "Acquire", Transactions_History!$I$6:$I$1355, Portfolio_History!$F217, Transactions_History!$H$6:$H$1355, "&lt;="&amp;YEAR(Portfolio_History!J$1))-
SUMIFS(Transactions_History!$G$6:$G$1355, Transactions_History!$C$6:$C$1355, "Redeem", Transactions_History!$I$6:$I$1355, Portfolio_History!$F217, Transactions_History!$H$6:$H$1355, "&lt;="&amp;YEAR(Portfolio_History!J$1))</f>
        <v>5582927</v>
      </c>
      <c r="K217" s="4">
        <f>SUMIFS(Transactions_History!$G$6:$G$1355, Transactions_History!$C$6:$C$1355, "Acquire", Transactions_History!$I$6:$I$1355, Portfolio_History!$F217, Transactions_History!$H$6:$H$1355, "&lt;="&amp;YEAR(Portfolio_History!K$1))-
SUMIFS(Transactions_History!$G$6:$G$1355, Transactions_History!$C$6:$C$1355, "Redeem", Transactions_History!$I$6:$I$1355, Portfolio_History!$F217, Transactions_History!$H$6:$H$1355, "&lt;="&amp;YEAR(Portfolio_History!K$1))</f>
        <v>5582927</v>
      </c>
      <c r="L217" s="4">
        <f>SUMIFS(Transactions_History!$G$6:$G$1355, Transactions_History!$C$6:$C$1355, "Acquire", Transactions_History!$I$6:$I$1355, Portfolio_History!$F217, Transactions_History!$H$6:$H$1355, "&lt;="&amp;YEAR(Portfolio_History!L$1))-
SUMIFS(Transactions_History!$G$6:$G$1355, Transactions_History!$C$6:$C$1355, "Redeem", Transactions_History!$I$6:$I$1355, Portfolio_History!$F217, Transactions_History!$H$6:$H$1355, "&lt;="&amp;YEAR(Portfolio_History!L$1))</f>
        <v>5582927</v>
      </c>
      <c r="M217" s="4">
        <f>SUMIFS(Transactions_History!$G$6:$G$1355, Transactions_History!$C$6:$C$1355, "Acquire", Transactions_History!$I$6:$I$1355, Portfolio_History!$F217, Transactions_History!$H$6:$H$1355, "&lt;="&amp;YEAR(Portfolio_History!M$1))-
SUMIFS(Transactions_History!$G$6:$G$1355, Transactions_History!$C$6:$C$1355, "Redeem", Transactions_History!$I$6:$I$1355, Portfolio_History!$F217, Transactions_History!$H$6:$H$1355, "&lt;="&amp;YEAR(Portfolio_History!M$1))</f>
        <v>3986413</v>
      </c>
      <c r="N217" s="4">
        <f>SUMIFS(Transactions_History!$G$6:$G$1355, Transactions_History!$C$6:$C$1355, "Acquire", Transactions_History!$I$6:$I$1355, Portfolio_History!$F217, Transactions_History!$H$6:$H$1355, "&lt;="&amp;YEAR(Portfolio_History!N$1))-
SUMIFS(Transactions_History!$G$6:$G$1355, Transactions_History!$C$6:$C$1355, "Redeem", Transactions_History!$I$6:$I$1355, Portfolio_History!$F217, Transactions_History!$H$6:$H$1355, "&lt;="&amp;YEAR(Portfolio_History!N$1))</f>
        <v>3986413</v>
      </c>
      <c r="O217" s="4">
        <f>SUMIFS(Transactions_History!$G$6:$G$1355, Transactions_History!$C$6:$C$1355, "Acquire", Transactions_History!$I$6:$I$1355, Portfolio_History!$F217, Transactions_History!$H$6:$H$1355, "&lt;="&amp;YEAR(Portfolio_History!O$1))-
SUMIFS(Transactions_History!$G$6:$G$1355, Transactions_History!$C$6:$C$1355, "Redeem", Transactions_History!$I$6:$I$1355, Portfolio_History!$F217, Transactions_History!$H$6:$H$1355, "&lt;="&amp;YEAR(Portfolio_History!O$1))</f>
        <v>3986413</v>
      </c>
      <c r="P217" s="4">
        <f>SUMIFS(Transactions_History!$G$6:$G$1355, Transactions_History!$C$6:$C$1355, "Acquire", Transactions_History!$I$6:$I$1355, Portfolio_History!$F217, Transactions_History!$H$6:$H$1355, "&lt;="&amp;YEAR(Portfolio_History!P$1))-
SUMIFS(Transactions_History!$G$6:$G$1355, Transactions_History!$C$6:$C$1355, "Redeem", Transactions_History!$I$6:$I$1355, Portfolio_History!$F217, Transactions_History!$H$6:$H$1355, "&lt;="&amp;YEAR(Portfolio_History!P$1))</f>
        <v>0</v>
      </c>
      <c r="Q217" s="4">
        <f>SUMIFS(Transactions_History!$G$6:$G$1355, Transactions_History!$C$6:$C$1355, "Acquire", Transactions_History!$I$6:$I$1355, Portfolio_History!$F217, Transactions_History!$H$6:$H$1355, "&lt;="&amp;YEAR(Portfolio_History!Q$1))-
SUMIFS(Transactions_History!$G$6:$G$1355, Transactions_History!$C$6:$C$1355, "Redeem", Transactions_History!$I$6:$I$1355, Portfolio_History!$F217, Transactions_History!$H$6:$H$1355, "&lt;="&amp;YEAR(Portfolio_History!Q$1))</f>
        <v>0</v>
      </c>
      <c r="R217" s="4">
        <f>SUMIFS(Transactions_History!$G$6:$G$1355, Transactions_History!$C$6:$C$1355, "Acquire", Transactions_History!$I$6:$I$1355, Portfolio_History!$F217, Transactions_History!$H$6:$H$1355, "&lt;="&amp;YEAR(Portfolio_History!R$1))-
SUMIFS(Transactions_History!$G$6:$G$1355, Transactions_History!$C$6:$C$1355, "Redeem", Transactions_History!$I$6:$I$1355, Portfolio_History!$F217, Transactions_History!$H$6:$H$1355, "&lt;="&amp;YEAR(Portfolio_History!R$1))</f>
        <v>0</v>
      </c>
      <c r="S217" s="4">
        <f>SUMIFS(Transactions_History!$G$6:$G$1355, Transactions_History!$C$6:$C$1355, "Acquire", Transactions_History!$I$6:$I$1355, Portfolio_History!$F217, Transactions_History!$H$6:$H$1355, "&lt;="&amp;YEAR(Portfolio_History!S$1))-
SUMIFS(Transactions_History!$G$6:$G$1355, Transactions_History!$C$6:$C$1355, "Redeem", Transactions_History!$I$6:$I$1355, Portfolio_History!$F217, Transactions_History!$H$6:$H$1355, "&lt;="&amp;YEAR(Portfolio_History!S$1))</f>
        <v>0</v>
      </c>
      <c r="T217" s="4">
        <f>SUMIFS(Transactions_History!$G$6:$G$1355, Transactions_History!$C$6:$C$1355, "Acquire", Transactions_History!$I$6:$I$1355, Portfolio_History!$F217, Transactions_History!$H$6:$H$1355, "&lt;="&amp;YEAR(Portfolio_History!T$1))-
SUMIFS(Transactions_History!$G$6:$G$1355, Transactions_History!$C$6:$C$1355, "Redeem", Transactions_History!$I$6:$I$1355, Portfolio_History!$F217, Transactions_History!$H$6:$H$1355, "&lt;="&amp;YEAR(Portfolio_History!T$1))</f>
        <v>0</v>
      </c>
      <c r="U217" s="4">
        <f>SUMIFS(Transactions_History!$G$6:$G$1355, Transactions_History!$C$6:$C$1355, "Acquire", Transactions_History!$I$6:$I$1355, Portfolio_History!$F217, Transactions_History!$H$6:$H$1355, "&lt;="&amp;YEAR(Portfolio_History!U$1))-
SUMIFS(Transactions_History!$G$6:$G$1355, Transactions_History!$C$6:$C$1355, "Redeem", Transactions_History!$I$6:$I$1355, Portfolio_History!$F217, Transactions_History!$H$6:$H$1355, "&lt;="&amp;YEAR(Portfolio_History!U$1))</f>
        <v>0</v>
      </c>
      <c r="V217" s="4">
        <f>SUMIFS(Transactions_History!$G$6:$G$1355, Transactions_History!$C$6:$C$1355, "Acquire", Transactions_History!$I$6:$I$1355, Portfolio_History!$F217, Transactions_History!$H$6:$H$1355, "&lt;="&amp;YEAR(Portfolio_History!V$1))-
SUMIFS(Transactions_History!$G$6:$G$1355, Transactions_History!$C$6:$C$1355, "Redeem", Transactions_History!$I$6:$I$1355, Portfolio_History!$F217, Transactions_History!$H$6:$H$1355, "&lt;="&amp;YEAR(Portfolio_History!V$1))</f>
        <v>0</v>
      </c>
      <c r="W217" s="4">
        <f>SUMIFS(Transactions_History!$G$6:$G$1355, Transactions_History!$C$6:$C$1355, "Acquire", Transactions_History!$I$6:$I$1355, Portfolio_History!$F217, Transactions_History!$H$6:$H$1355, "&lt;="&amp;YEAR(Portfolio_History!W$1))-
SUMIFS(Transactions_History!$G$6:$G$1355, Transactions_History!$C$6:$C$1355, "Redeem", Transactions_History!$I$6:$I$1355, Portfolio_History!$F217, Transactions_History!$H$6:$H$1355, "&lt;="&amp;YEAR(Portfolio_History!W$1))</f>
        <v>0</v>
      </c>
      <c r="X217" s="4">
        <f>SUMIFS(Transactions_History!$G$6:$G$1355, Transactions_History!$C$6:$C$1355, "Acquire", Transactions_History!$I$6:$I$1355, Portfolio_History!$F217, Transactions_History!$H$6:$H$1355, "&lt;="&amp;YEAR(Portfolio_History!X$1))-
SUMIFS(Transactions_History!$G$6:$G$1355, Transactions_History!$C$6:$C$1355, "Redeem", Transactions_History!$I$6:$I$1355, Portfolio_History!$F217, Transactions_History!$H$6:$H$1355, "&lt;="&amp;YEAR(Portfolio_History!X$1))</f>
        <v>0</v>
      </c>
      <c r="Y217" s="4">
        <f>SUMIFS(Transactions_History!$G$6:$G$1355, Transactions_History!$C$6:$C$1355, "Acquire", Transactions_History!$I$6:$I$1355, Portfolio_History!$F217, Transactions_History!$H$6:$H$1355, "&lt;="&amp;YEAR(Portfolio_History!Y$1))-
SUMIFS(Transactions_History!$G$6:$G$1355, Transactions_History!$C$6:$C$1355, "Redeem", Transactions_History!$I$6:$I$1355, Portfolio_History!$F217, Transactions_History!$H$6:$H$1355, "&lt;="&amp;YEAR(Portfolio_History!Y$1))</f>
        <v>0</v>
      </c>
    </row>
    <row r="218" spans="1:25" x14ac:dyDescent="0.35">
      <c r="A218" s="172" t="s">
        <v>39</v>
      </c>
      <c r="B218" s="172">
        <v>2.25</v>
      </c>
      <c r="C218" s="172">
        <v>2023</v>
      </c>
      <c r="D218" s="173">
        <v>41791</v>
      </c>
      <c r="E218" s="63">
        <v>2017</v>
      </c>
      <c r="F218" s="170" t="str">
        <f t="shared" si="4"/>
        <v>SI bonds_2.25_2023</v>
      </c>
      <c r="G218" s="4">
        <f>SUMIFS(Transactions_History!$G$6:$G$1355, Transactions_History!$C$6:$C$1355, "Acquire", Transactions_History!$I$6:$I$1355, Portfolio_History!$F218, Transactions_History!$H$6:$H$1355, "&lt;="&amp;YEAR(Portfolio_History!G$1))-
SUMIFS(Transactions_History!$G$6:$G$1355, Transactions_History!$C$6:$C$1355, "Redeem", Transactions_History!$I$6:$I$1355, Portfolio_History!$F218, Transactions_History!$H$6:$H$1355, "&lt;="&amp;YEAR(Portfolio_History!G$1))</f>
        <v>0</v>
      </c>
      <c r="H218" s="4">
        <f>SUMIFS(Transactions_History!$G$6:$G$1355, Transactions_History!$C$6:$C$1355, "Acquire", Transactions_History!$I$6:$I$1355, Portfolio_History!$F218, Transactions_History!$H$6:$H$1355, "&lt;="&amp;YEAR(Portfolio_History!H$1))-
SUMIFS(Transactions_History!$G$6:$G$1355, Transactions_History!$C$6:$C$1355, "Redeem", Transactions_History!$I$6:$I$1355, Portfolio_History!$F218, Transactions_History!$H$6:$H$1355, "&lt;="&amp;YEAR(Portfolio_History!H$1))</f>
        <v>5582927</v>
      </c>
      <c r="I218" s="4">
        <f>SUMIFS(Transactions_History!$G$6:$G$1355, Transactions_History!$C$6:$C$1355, "Acquire", Transactions_History!$I$6:$I$1355, Portfolio_History!$F218, Transactions_History!$H$6:$H$1355, "&lt;="&amp;YEAR(Portfolio_History!I$1))-
SUMIFS(Transactions_History!$G$6:$G$1355, Transactions_History!$C$6:$C$1355, "Redeem", Transactions_History!$I$6:$I$1355, Portfolio_History!$F218, Transactions_History!$H$6:$H$1355, "&lt;="&amp;YEAR(Portfolio_History!I$1))</f>
        <v>5582927</v>
      </c>
      <c r="J218" s="4">
        <f>SUMIFS(Transactions_History!$G$6:$G$1355, Transactions_History!$C$6:$C$1355, "Acquire", Transactions_History!$I$6:$I$1355, Portfolio_History!$F218, Transactions_History!$H$6:$H$1355, "&lt;="&amp;YEAR(Portfolio_History!J$1))-
SUMIFS(Transactions_History!$G$6:$G$1355, Transactions_History!$C$6:$C$1355, "Redeem", Transactions_History!$I$6:$I$1355, Portfolio_History!$F218, Transactions_History!$H$6:$H$1355, "&lt;="&amp;YEAR(Portfolio_History!J$1))</f>
        <v>5582927</v>
      </c>
      <c r="K218" s="4">
        <f>SUMIFS(Transactions_History!$G$6:$G$1355, Transactions_History!$C$6:$C$1355, "Acquire", Transactions_History!$I$6:$I$1355, Portfolio_History!$F218, Transactions_History!$H$6:$H$1355, "&lt;="&amp;YEAR(Portfolio_History!K$1))-
SUMIFS(Transactions_History!$G$6:$G$1355, Transactions_History!$C$6:$C$1355, "Redeem", Transactions_History!$I$6:$I$1355, Portfolio_History!$F218, Transactions_History!$H$6:$H$1355, "&lt;="&amp;YEAR(Portfolio_History!K$1))</f>
        <v>5582927</v>
      </c>
      <c r="L218" s="4">
        <f>SUMIFS(Transactions_History!$G$6:$G$1355, Transactions_History!$C$6:$C$1355, "Acquire", Transactions_History!$I$6:$I$1355, Portfolio_History!$F218, Transactions_History!$H$6:$H$1355, "&lt;="&amp;YEAR(Portfolio_History!L$1))-
SUMIFS(Transactions_History!$G$6:$G$1355, Transactions_History!$C$6:$C$1355, "Redeem", Transactions_History!$I$6:$I$1355, Portfolio_History!$F218, Transactions_History!$H$6:$H$1355, "&lt;="&amp;YEAR(Portfolio_History!L$1))</f>
        <v>5582927</v>
      </c>
      <c r="M218" s="4">
        <f>SUMIFS(Transactions_History!$G$6:$G$1355, Transactions_History!$C$6:$C$1355, "Acquire", Transactions_History!$I$6:$I$1355, Portfolio_History!$F218, Transactions_History!$H$6:$H$1355, "&lt;="&amp;YEAR(Portfolio_History!M$1))-
SUMIFS(Transactions_History!$G$6:$G$1355, Transactions_History!$C$6:$C$1355, "Redeem", Transactions_History!$I$6:$I$1355, Portfolio_History!$F218, Transactions_History!$H$6:$H$1355, "&lt;="&amp;YEAR(Portfolio_History!M$1))</f>
        <v>3986413</v>
      </c>
      <c r="N218" s="4">
        <f>SUMIFS(Transactions_History!$G$6:$G$1355, Transactions_History!$C$6:$C$1355, "Acquire", Transactions_History!$I$6:$I$1355, Portfolio_History!$F218, Transactions_History!$H$6:$H$1355, "&lt;="&amp;YEAR(Portfolio_History!N$1))-
SUMIFS(Transactions_History!$G$6:$G$1355, Transactions_History!$C$6:$C$1355, "Redeem", Transactions_History!$I$6:$I$1355, Portfolio_History!$F218, Transactions_History!$H$6:$H$1355, "&lt;="&amp;YEAR(Portfolio_History!N$1))</f>
        <v>3986413</v>
      </c>
      <c r="O218" s="4">
        <f>SUMIFS(Transactions_History!$G$6:$G$1355, Transactions_History!$C$6:$C$1355, "Acquire", Transactions_History!$I$6:$I$1355, Portfolio_History!$F218, Transactions_History!$H$6:$H$1355, "&lt;="&amp;YEAR(Portfolio_History!O$1))-
SUMIFS(Transactions_History!$G$6:$G$1355, Transactions_History!$C$6:$C$1355, "Redeem", Transactions_History!$I$6:$I$1355, Portfolio_History!$F218, Transactions_History!$H$6:$H$1355, "&lt;="&amp;YEAR(Portfolio_History!O$1))</f>
        <v>3986413</v>
      </c>
      <c r="P218" s="4">
        <f>SUMIFS(Transactions_History!$G$6:$G$1355, Transactions_History!$C$6:$C$1355, "Acquire", Transactions_History!$I$6:$I$1355, Portfolio_History!$F218, Transactions_History!$H$6:$H$1355, "&lt;="&amp;YEAR(Portfolio_History!P$1))-
SUMIFS(Transactions_History!$G$6:$G$1355, Transactions_History!$C$6:$C$1355, "Redeem", Transactions_History!$I$6:$I$1355, Portfolio_History!$F218, Transactions_History!$H$6:$H$1355, "&lt;="&amp;YEAR(Portfolio_History!P$1))</f>
        <v>0</v>
      </c>
      <c r="Q218" s="4">
        <f>SUMIFS(Transactions_History!$G$6:$G$1355, Transactions_History!$C$6:$C$1355, "Acquire", Transactions_History!$I$6:$I$1355, Portfolio_History!$F218, Transactions_History!$H$6:$H$1355, "&lt;="&amp;YEAR(Portfolio_History!Q$1))-
SUMIFS(Transactions_History!$G$6:$G$1355, Transactions_History!$C$6:$C$1355, "Redeem", Transactions_History!$I$6:$I$1355, Portfolio_History!$F218, Transactions_History!$H$6:$H$1355, "&lt;="&amp;YEAR(Portfolio_History!Q$1))</f>
        <v>0</v>
      </c>
      <c r="R218" s="4">
        <f>SUMIFS(Transactions_History!$G$6:$G$1355, Transactions_History!$C$6:$C$1355, "Acquire", Transactions_History!$I$6:$I$1355, Portfolio_History!$F218, Transactions_History!$H$6:$H$1355, "&lt;="&amp;YEAR(Portfolio_History!R$1))-
SUMIFS(Transactions_History!$G$6:$G$1355, Transactions_History!$C$6:$C$1355, "Redeem", Transactions_History!$I$6:$I$1355, Portfolio_History!$F218, Transactions_History!$H$6:$H$1355, "&lt;="&amp;YEAR(Portfolio_History!R$1))</f>
        <v>0</v>
      </c>
      <c r="S218" s="4">
        <f>SUMIFS(Transactions_History!$G$6:$G$1355, Transactions_History!$C$6:$C$1355, "Acquire", Transactions_History!$I$6:$I$1355, Portfolio_History!$F218, Transactions_History!$H$6:$H$1355, "&lt;="&amp;YEAR(Portfolio_History!S$1))-
SUMIFS(Transactions_History!$G$6:$G$1355, Transactions_History!$C$6:$C$1355, "Redeem", Transactions_History!$I$6:$I$1355, Portfolio_History!$F218, Transactions_History!$H$6:$H$1355, "&lt;="&amp;YEAR(Portfolio_History!S$1))</f>
        <v>0</v>
      </c>
      <c r="T218" s="4">
        <f>SUMIFS(Transactions_History!$G$6:$G$1355, Transactions_History!$C$6:$C$1355, "Acquire", Transactions_History!$I$6:$I$1355, Portfolio_History!$F218, Transactions_History!$H$6:$H$1355, "&lt;="&amp;YEAR(Portfolio_History!T$1))-
SUMIFS(Transactions_History!$G$6:$G$1355, Transactions_History!$C$6:$C$1355, "Redeem", Transactions_History!$I$6:$I$1355, Portfolio_History!$F218, Transactions_History!$H$6:$H$1355, "&lt;="&amp;YEAR(Portfolio_History!T$1))</f>
        <v>0</v>
      </c>
      <c r="U218" s="4">
        <f>SUMIFS(Transactions_History!$G$6:$G$1355, Transactions_History!$C$6:$C$1355, "Acquire", Transactions_History!$I$6:$I$1355, Portfolio_History!$F218, Transactions_History!$H$6:$H$1355, "&lt;="&amp;YEAR(Portfolio_History!U$1))-
SUMIFS(Transactions_History!$G$6:$G$1355, Transactions_History!$C$6:$C$1355, "Redeem", Transactions_History!$I$6:$I$1355, Portfolio_History!$F218, Transactions_History!$H$6:$H$1355, "&lt;="&amp;YEAR(Portfolio_History!U$1))</f>
        <v>0</v>
      </c>
      <c r="V218" s="4">
        <f>SUMIFS(Transactions_History!$G$6:$G$1355, Transactions_History!$C$6:$C$1355, "Acquire", Transactions_History!$I$6:$I$1355, Portfolio_History!$F218, Transactions_History!$H$6:$H$1355, "&lt;="&amp;YEAR(Portfolio_History!V$1))-
SUMIFS(Transactions_History!$G$6:$G$1355, Transactions_History!$C$6:$C$1355, "Redeem", Transactions_History!$I$6:$I$1355, Portfolio_History!$F218, Transactions_History!$H$6:$H$1355, "&lt;="&amp;YEAR(Portfolio_History!V$1))</f>
        <v>0</v>
      </c>
      <c r="W218" s="4">
        <f>SUMIFS(Transactions_History!$G$6:$G$1355, Transactions_History!$C$6:$C$1355, "Acquire", Transactions_History!$I$6:$I$1355, Portfolio_History!$F218, Transactions_History!$H$6:$H$1355, "&lt;="&amp;YEAR(Portfolio_History!W$1))-
SUMIFS(Transactions_History!$G$6:$G$1355, Transactions_History!$C$6:$C$1355, "Redeem", Transactions_History!$I$6:$I$1355, Portfolio_History!$F218, Transactions_History!$H$6:$H$1355, "&lt;="&amp;YEAR(Portfolio_History!W$1))</f>
        <v>0</v>
      </c>
      <c r="X218" s="4">
        <f>SUMIFS(Transactions_History!$G$6:$G$1355, Transactions_History!$C$6:$C$1355, "Acquire", Transactions_History!$I$6:$I$1355, Portfolio_History!$F218, Transactions_History!$H$6:$H$1355, "&lt;="&amp;YEAR(Portfolio_History!X$1))-
SUMIFS(Transactions_History!$G$6:$G$1355, Transactions_History!$C$6:$C$1355, "Redeem", Transactions_History!$I$6:$I$1355, Portfolio_History!$F218, Transactions_History!$H$6:$H$1355, "&lt;="&amp;YEAR(Portfolio_History!X$1))</f>
        <v>0</v>
      </c>
      <c r="Y218" s="4">
        <f>SUMIFS(Transactions_History!$G$6:$G$1355, Transactions_History!$C$6:$C$1355, "Acquire", Transactions_History!$I$6:$I$1355, Portfolio_History!$F218, Transactions_History!$H$6:$H$1355, "&lt;="&amp;YEAR(Portfolio_History!Y$1))-
SUMIFS(Transactions_History!$G$6:$G$1355, Transactions_History!$C$6:$C$1355, "Redeem", Transactions_History!$I$6:$I$1355, Portfolio_History!$F218, Transactions_History!$H$6:$H$1355, "&lt;="&amp;YEAR(Portfolio_History!Y$1))</f>
        <v>0</v>
      </c>
    </row>
    <row r="219" spans="1:25" x14ac:dyDescent="0.35">
      <c r="A219" s="172" t="s">
        <v>39</v>
      </c>
      <c r="B219" s="172">
        <v>2.25</v>
      </c>
      <c r="C219" s="172">
        <v>2024</v>
      </c>
      <c r="D219" s="173">
        <v>41791</v>
      </c>
      <c r="E219" s="63">
        <v>2017</v>
      </c>
      <c r="F219" s="170" t="str">
        <f t="shared" si="4"/>
        <v>SI bonds_2.25_2024</v>
      </c>
      <c r="G219" s="4">
        <f>SUMIFS(Transactions_History!$G$6:$G$1355, Transactions_History!$C$6:$C$1355, "Acquire", Transactions_History!$I$6:$I$1355, Portfolio_History!$F219, Transactions_History!$H$6:$H$1355, "&lt;="&amp;YEAR(Portfolio_History!G$1))-
SUMIFS(Transactions_History!$G$6:$G$1355, Transactions_History!$C$6:$C$1355, "Redeem", Transactions_History!$I$6:$I$1355, Portfolio_History!$F219, Transactions_History!$H$6:$H$1355, "&lt;="&amp;YEAR(Portfolio_History!G$1))</f>
        <v>6827606</v>
      </c>
      <c r="H219" s="4">
        <f>SUMIFS(Transactions_History!$G$6:$G$1355, Transactions_History!$C$6:$C$1355, "Acquire", Transactions_History!$I$6:$I$1355, Portfolio_History!$F219, Transactions_History!$H$6:$H$1355, "&lt;="&amp;YEAR(Portfolio_History!H$1))-
SUMIFS(Transactions_History!$G$6:$G$1355, Transactions_History!$C$6:$C$1355, "Redeem", Transactions_History!$I$6:$I$1355, Portfolio_History!$F219, Transactions_History!$H$6:$H$1355, "&lt;="&amp;YEAR(Portfolio_History!H$1))</f>
        <v>6827606</v>
      </c>
      <c r="I219" s="4">
        <f>SUMIFS(Transactions_History!$G$6:$G$1355, Transactions_History!$C$6:$C$1355, "Acquire", Transactions_History!$I$6:$I$1355, Portfolio_History!$F219, Transactions_History!$H$6:$H$1355, "&lt;="&amp;YEAR(Portfolio_History!I$1))-
SUMIFS(Transactions_History!$G$6:$G$1355, Transactions_History!$C$6:$C$1355, "Redeem", Transactions_History!$I$6:$I$1355, Portfolio_History!$F219, Transactions_History!$H$6:$H$1355, "&lt;="&amp;YEAR(Portfolio_History!I$1))</f>
        <v>6827606</v>
      </c>
      <c r="J219" s="4">
        <f>SUMIFS(Transactions_History!$G$6:$G$1355, Transactions_History!$C$6:$C$1355, "Acquire", Transactions_History!$I$6:$I$1355, Portfolio_History!$F219, Transactions_History!$H$6:$H$1355, "&lt;="&amp;YEAR(Portfolio_History!J$1))-
SUMIFS(Transactions_History!$G$6:$G$1355, Transactions_History!$C$6:$C$1355, "Redeem", Transactions_History!$I$6:$I$1355, Portfolio_History!$F219, Transactions_History!$H$6:$H$1355, "&lt;="&amp;YEAR(Portfolio_History!J$1))</f>
        <v>6827606</v>
      </c>
      <c r="K219" s="4">
        <f>SUMIFS(Transactions_History!$G$6:$G$1355, Transactions_History!$C$6:$C$1355, "Acquire", Transactions_History!$I$6:$I$1355, Portfolio_History!$F219, Transactions_History!$H$6:$H$1355, "&lt;="&amp;YEAR(Portfolio_History!K$1))-
SUMIFS(Transactions_History!$G$6:$G$1355, Transactions_History!$C$6:$C$1355, "Redeem", Transactions_History!$I$6:$I$1355, Portfolio_History!$F219, Transactions_History!$H$6:$H$1355, "&lt;="&amp;YEAR(Portfolio_History!K$1))</f>
        <v>5582927</v>
      </c>
      <c r="L219" s="4">
        <f>SUMIFS(Transactions_History!$G$6:$G$1355, Transactions_History!$C$6:$C$1355, "Acquire", Transactions_History!$I$6:$I$1355, Portfolio_History!$F219, Transactions_History!$H$6:$H$1355, "&lt;="&amp;YEAR(Portfolio_History!L$1))-
SUMIFS(Transactions_History!$G$6:$G$1355, Transactions_History!$C$6:$C$1355, "Redeem", Transactions_History!$I$6:$I$1355, Portfolio_History!$F219, Transactions_History!$H$6:$H$1355, "&lt;="&amp;YEAR(Portfolio_History!L$1))</f>
        <v>5582927</v>
      </c>
      <c r="M219" s="4">
        <f>SUMIFS(Transactions_History!$G$6:$G$1355, Transactions_History!$C$6:$C$1355, "Acquire", Transactions_History!$I$6:$I$1355, Portfolio_History!$F219, Transactions_History!$H$6:$H$1355, "&lt;="&amp;YEAR(Portfolio_History!M$1))-
SUMIFS(Transactions_History!$G$6:$G$1355, Transactions_History!$C$6:$C$1355, "Redeem", Transactions_History!$I$6:$I$1355, Portfolio_History!$F219, Transactions_History!$H$6:$H$1355, "&lt;="&amp;YEAR(Portfolio_History!M$1))</f>
        <v>3986413</v>
      </c>
      <c r="N219" s="4">
        <f>SUMIFS(Transactions_History!$G$6:$G$1355, Transactions_History!$C$6:$C$1355, "Acquire", Transactions_History!$I$6:$I$1355, Portfolio_History!$F219, Transactions_History!$H$6:$H$1355, "&lt;="&amp;YEAR(Portfolio_History!N$1))-
SUMIFS(Transactions_History!$G$6:$G$1355, Transactions_History!$C$6:$C$1355, "Redeem", Transactions_History!$I$6:$I$1355, Portfolio_History!$F219, Transactions_History!$H$6:$H$1355, "&lt;="&amp;YEAR(Portfolio_History!N$1))</f>
        <v>3986413</v>
      </c>
      <c r="O219" s="4">
        <f>SUMIFS(Transactions_History!$G$6:$G$1355, Transactions_History!$C$6:$C$1355, "Acquire", Transactions_History!$I$6:$I$1355, Portfolio_History!$F219, Transactions_History!$H$6:$H$1355, "&lt;="&amp;YEAR(Portfolio_History!O$1))-
SUMIFS(Transactions_History!$G$6:$G$1355, Transactions_History!$C$6:$C$1355, "Redeem", Transactions_History!$I$6:$I$1355, Portfolio_History!$F219, Transactions_History!$H$6:$H$1355, "&lt;="&amp;YEAR(Portfolio_History!O$1))</f>
        <v>3986413</v>
      </c>
      <c r="P219" s="4">
        <f>SUMIFS(Transactions_History!$G$6:$G$1355, Transactions_History!$C$6:$C$1355, "Acquire", Transactions_History!$I$6:$I$1355, Portfolio_History!$F219, Transactions_History!$H$6:$H$1355, "&lt;="&amp;YEAR(Portfolio_History!P$1))-
SUMIFS(Transactions_History!$G$6:$G$1355, Transactions_History!$C$6:$C$1355, "Redeem", Transactions_History!$I$6:$I$1355, Portfolio_History!$F219, Transactions_History!$H$6:$H$1355, "&lt;="&amp;YEAR(Portfolio_History!P$1))</f>
        <v>0</v>
      </c>
      <c r="Q219" s="4">
        <f>SUMIFS(Transactions_History!$G$6:$G$1355, Transactions_History!$C$6:$C$1355, "Acquire", Transactions_History!$I$6:$I$1355, Portfolio_History!$F219, Transactions_History!$H$6:$H$1355, "&lt;="&amp;YEAR(Portfolio_History!Q$1))-
SUMIFS(Transactions_History!$G$6:$G$1355, Transactions_History!$C$6:$C$1355, "Redeem", Transactions_History!$I$6:$I$1355, Portfolio_History!$F219, Transactions_History!$H$6:$H$1355, "&lt;="&amp;YEAR(Portfolio_History!Q$1))</f>
        <v>0</v>
      </c>
      <c r="R219" s="4">
        <f>SUMIFS(Transactions_History!$G$6:$G$1355, Transactions_History!$C$6:$C$1355, "Acquire", Transactions_History!$I$6:$I$1355, Portfolio_History!$F219, Transactions_History!$H$6:$H$1355, "&lt;="&amp;YEAR(Portfolio_History!R$1))-
SUMIFS(Transactions_History!$G$6:$G$1355, Transactions_History!$C$6:$C$1355, "Redeem", Transactions_History!$I$6:$I$1355, Portfolio_History!$F219, Transactions_History!$H$6:$H$1355, "&lt;="&amp;YEAR(Portfolio_History!R$1))</f>
        <v>0</v>
      </c>
      <c r="S219" s="4">
        <f>SUMIFS(Transactions_History!$G$6:$G$1355, Transactions_History!$C$6:$C$1355, "Acquire", Transactions_History!$I$6:$I$1355, Portfolio_History!$F219, Transactions_History!$H$6:$H$1355, "&lt;="&amp;YEAR(Portfolio_History!S$1))-
SUMIFS(Transactions_History!$G$6:$G$1355, Transactions_History!$C$6:$C$1355, "Redeem", Transactions_History!$I$6:$I$1355, Portfolio_History!$F219, Transactions_History!$H$6:$H$1355, "&lt;="&amp;YEAR(Portfolio_History!S$1))</f>
        <v>0</v>
      </c>
      <c r="T219" s="4">
        <f>SUMIFS(Transactions_History!$G$6:$G$1355, Transactions_History!$C$6:$C$1355, "Acquire", Transactions_History!$I$6:$I$1355, Portfolio_History!$F219, Transactions_History!$H$6:$H$1355, "&lt;="&amp;YEAR(Portfolio_History!T$1))-
SUMIFS(Transactions_History!$G$6:$G$1355, Transactions_History!$C$6:$C$1355, "Redeem", Transactions_History!$I$6:$I$1355, Portfolio_History!$F219, Transactions_History!$H$6:$H$1355, "&lt;="&amp;YEAR(Portfolio_History!T$1))</f>
        <v>0</v>
      </c>
      <c r="U219" s="4">
        <f>SUMIFS(Transactions_History!$G$6:$G$1355, Transactions_History!$C$6:$C$1355, "Acquire", Transactions_History!$I$6:$I$1355, Portfolio_History!$F219, Transactions_History!$H$6:$H$1355, "&lt;="&amp;YEAR(Portfolio_History!U$1))-
SUMIFS(Transactions_History!$G$6:$G$1355, Transactions_History!$C$6:$C$1355, "Redeem", Transactions_History!$I$6:$I$1355, Portfolio_History!$F219, Transactions_History!$H$6:$H$1355, "&lt;="&amp;YEAR(Portfolio_History!U$1))</f>
        <v>0</v>
      </c>
      <c r="V219" s="4">
        <f>SUMIFS(Transactions_History!$G$6:$G$1355, Transactions_History!$C$6:$C$1355, "Acquire", Transactions_History!$I$6:$I$1355, Portfolio_History!$F219, Transactions_History!$H$6:$H$1355, "&lt;="&amp;YEAR(Portfolio_History!V$1))-
SUMIFS(Transactions_History!$G$6:$G$1355, Transactions_History!$C$6:$C$1355, "Redeem", Transactions_History!$I$6:$I$1355, Portfolio_History!$F219, Transactions_History!$H$6:$H$1355, "&lt;="&amp;YEAR(Portfolio_History!V$1))</f>
        <v>0</v>
      </c>
      <c r="W219" s="4">
        <f>SUMIFS(Transactions_History!$G$6:$G$1355, Transactions_History!$C$6:$C$1355, "Acquire", Transactions_History!$I$6:$I$1355, Portfolio_History!$F219, Transactions_History!$H$6:$H$1355, "&lt;="&amp;YEAR(Portfolio_History!W$1))-
SUMIFS(Transactions_History!$G$6:$G$1355, Transactions_History!$C$6:$C$1355, "Redeem", Transactions_History!$I$6:$I$1355, Portfolio_History!$F219, Transactions_History!$H$6:$H$1355, "&lt;="&amp;YEAR(Portfolio_History!W$1))</f>
        <v>0</v>
      </c>
      <c r="X219" s="4">
        <f>SUMIFS(Transactions_History!$G$6:$G$1355, Transactions_History!$C$6:$C$1355, "Acquire", Transactions_History!$I$6:$I$1355, Portfolio_History!$F219, Transactions_History!$H$6:$H$1355, "&lt;="&amp;YEAR(Portfolio_History!X$1))-
SUMIFS(Transactions_History!$G$6:$G$1355, Transactions_History!$C$6:$C$1355, "Redeem", Transactions_History!$I$6:$I$1355, Portfolio_History!$F219, Transactions_History!$H$6:$H$1355, "&lt;="&amp;YEAR(Portfolio_History!X$1))</f>
        <v>0</v>
      </c>
      <c r="Y219" s="4">
        <f>SUMIFS(Transactions_History!$G$6:$G$1355, Transactions_History!$C$6:$C$1355, "Acquire", Transactions_History!$I$6:$I$1355, Portfolio_History!$F219, Transactions_History!$H$6:$H$1355, "&lt;="&amp;YEAR(Portfolio_History!Y$1))-
SUMIFS(Transactions_History!$G$6:$G$1355, Transactions_History!$C$6:$C$1355, "Redeem", Transactions_History!$I$6:$I$1355, Portfolio_History!$F219, Transactions_History!$H$6:$H$1355, "&lt;="&amp;YEAR(Portfolio_History!Y$1))</f>
        <v>0</v>
      </c>
    </row>
    <row r="220" spans="1:25" x14ac:dyDescent="0.35">
      <c r="A220" s="172" t="s">
        <v>39</v>
      </c>
      <c r="B220" s="172">
        <v>2.25</v>
      </c>
      <c r="C220" s="172">
        <v>2025</v>
      </c>
      <c r="D220" s="173">
        <v>41791</v>
      </c>
      <c r="E220" s="63">
        <v>2017</v>
      </c>
      <c r="F220" s="170" t="str">
        <f t="shared" si="4"/>
        <v>SI bonds_2.25_2025</v>
      </c>
      <c r="G220" s="4">
        <f>SUMIFS(Transactions_History!$G$6:$G$1355, Transactions_History!$C$6:$C$1355, "Acquire", Transactions_History!$I$6:$I$1355, Portfolio_History!$F220, Transactions_History!$H$6:$H$1355, "&lt;="&amp;YEAR(Portfolio_History!G$1))-
SUMIFS(Transactions_History!$G$6:$G$1355, Transactions_History!$C$6:$C$1355, "Redeem", Transactions_History!$I$6:$I$1355, Portfolio_History!$F220, Transactions_History!$H$6:$H$1355, "&lt;="&amp;YEAR(Portfolio_History!G$1))</f>
        <v>6827606</v>
      </c>
      <c r="H220" s="4">
        <f>SUMIFS(Transactions_History!$G$6:$G$1355, Transactions_History!$C$6:$C$1355, "Acquire", Transactions_History!$I$6:$I$1355, Portfolio_History!$F220, Transactions_History!$H$6:$H$1355, "&lt;="&amp;YEAR(Portfolio_History!H$1))-
SUMIFS(Transactions_History!$G$6:$G$1355, Transactions_History!$C$6:$C$1355, "Redeem", Transactions_History!$I$6:$I$1355, Portfolio_History!$F220, Transactions_History!$H$6:$H$1355, "&lt;="&amp;YEAR(Portfolio_History!H$1))</f>
        <v>6827606</v>
      </c>
      <c r="I220" s="4">
        <f>SUMIFS(Transactions_History!$G$6:$G$1355, Transactions_History!$C$6:$C$1355, "Acquire", Transactions_History!$I$6:$I$1355, Portfolio_History!$F220, Transactions_History!$H$6:$H$1355, "&lt;="&amp;YEAR(Portfolio_History!I$1))-
SUMIFS(Transactions_History!$G$6:$G$1355, Transactions_History!$C$6:$C$1355, "Redeem", Transactions_History!$I$6:$I$1355, Portfolio_History!$F220, Transactions_History!$H$6:$H$1355, "&lt;="&amp;YEAR(Portfolio_History!I$1))</f>
        <v>6827606</v>
      </c>
      <c r="J220" s="4">
        <f>SUMIFS(Transactions_History!$G$6:$G$1355, Transactions_History!$C$6:$C$1355, "Acquire", Transactions_History!$I$6:$I$1355, Portfolio_History!$F220, Transactions_History!$H$6:$H$1355, "&lt;="&amp;YEAR(Portfolio_History!J$1))-
SUMIFS(Transactions_History!$G$6:$G$1355, Transactions_History!$C$6:$C$1355, "Redeem", Transactions_History!$I$6:$I$1355, Portfolio_History!$F220, Transactions_History!$H$6:$H$1355, "&lt;="&amp;YEAR(Portfolio_History!J$1))</f>
        <v>6827606</v>
      </c>
      <c r="K220" s="4">
        <f>SUMIFS(Transactions_History!$G$6:$G$1355, Transactions_History!$C$6:$C$1355, "Acquire", Transactions_History!$I$6:$I$1355, Portfolio_History!$F220, Transactions_History!$H$6:$H$1355, "&lt;="&amp;YEAR(Portfolio_History!K$1))-
SUMIFS(Transactions_History!$G$6:$G$1355, Transactions_History!$C$6:$C$1355, "Redeem", Transactions_History!$I$6:$I$1355, Portfolio_History!$F220, Transactions_History!$H$6:$H$1355, "&lt;="&amp;YEAR(Portfolio_History!K$1))</f>
        <v>5582927</v>
      </c>
      <c r="L220" s="4">
        <f>SUMIFS(Transactions_History!$G$6:$G$1355, Transactions_History!$C$6:$C$1355, "Acquire", Transactions_History!$I$6:$I$1355, Portfolio_History!$F220, Transactions_History!$H$6:$H$1355, "&lt;="&amp;YEAR(Portfolio_History!L$1))-
SUMIFS(Transactions_History!$G$6:$G$1355, Transactions_History!$C$6:$C$1355, "Redeem", Transactions_History!$I$6:$I$1355, Portfolio_History!$F220, Transactions_History!$H$6:$H$1355, "&lt;="&amp;YEAR(Portfolio_History!L$1))</f>
        <v>5582927</v>
      </c>
      <c r="M220" s="4">
        <f>SUMIFS(Transactions_History!$G$6:$G$1355, Transactions_History!$C$6:$C$1355, "Acquire", Transactions_History!$I$6:$I$1355, Portfolio_History!$F220, Transactions_History!$H$6:$H$1355, "&lt;="&amp;YEAR(Portfolio_History!M$1))-
SUMIFS(Transactions_History!$G$6:$G$1355, Transactions_History!$C$6:$C$1355, "Redeem", Transactions_History!$I$6:$I$1355, Portfolio_History!$F220, Transactions_History!$H$6:$H$1355, "&lt;="&amp;YEAR(Portfolio_History!M$1))</f>
        <v>3986413</v>
      </c>
      <c r="N220" s="4">
        <f>SUMIFS(Transactions_History!$G$6:$G$1355, Transactions_History!$C$6:$C$1355, "Acquire", Transactions_History!$I$6:$I$1355, Portfolio_History!$F220, Transactions_History!$H$6:$H$1355, "&lt;="&amp;YEAR(Portfolio_History!N$1))-
SUMIFS(Transactions_History!$G$6:$G$1355, Transactions_History!$C$6:$C$1355, "Redeem", Transactions_History!$I$6:$I$1355, Portfolio_History!$F220, Transactions_History!$H$6:$H$1355, "&lt;="&amp;YEAR(Portfolio_History!N$1))</f>
        <v>3986413</v>
      </c>
      <c r="O220" s="4">
        <f>SUMIFS(Transactions_History!$G$6:$G$1355, Transactions_History!$C$6:$C$1355, "Acquire", Transactions_History!$I$6:$I$1355, Portfolio_History!$F220, Transactions_History!$H$6:$H$1355, "&lt;="&amp;YEAR(Portfolio_History!O$1))-
SUMIFS(Transactions_History!$G$6:$G$1355, Transactions_History!$C$6:$C$1355, "Redeem", Transactions_History!$I$6:$I$1355, Portfolio_History!$F220, Transactions_History!$H$6:$H$1355, "&lt;="&amp;YEAR(Portfolio_History!O$1))</f>
        <v>3986413</v>
      </c>
      <c r="P220" s="4">
        <f>SUMIFS(Transactions_History!$G$6:$G$1355, Transactions_History!$C$6:$C$1355, "Acquire", Transactions_History!$I$6:$I$1355, Portfolio_History!$F220, Transactions_History!$H$6:$H$1355, "&lt;="&amp;YEAR(Portfolio_History!P$1))-
SUMIFS(Transactions_History!$G$6:$G$1355, Transactions_History!$C$6:$C$1355, "Redeem", Transactions_History!$I$6:$I$1355, Portfolio_History!$F220, Transactions_History!$H$6:$H$1355, "&lt;="&amp;YEAR(Portfolio_History!P$1))</f>
        <v>0</v>
      </c>
      <c r="Q220" s="4">
        <f>SUMIFS(Transactions_History!$G$6:$G$1355, Transactions_History!$C$6:$C$1355, "Acquire", Transactions_History!$I$6:$I$1355, Portfolio_History!$F220, Transactions_History!$H$6:$H$1355, "&lt;="&amp;YEAR(Portfolio_History!Q$1))-
SUMIFS(Transactions_History!$G$6:$G$1355, Transactions_History!$C$6:$C$1355, "Redeem", Transactions_History!$I$6:$I$1355, Portfolio_History!$F220, Transactions_History!$H$6:$H$1355, "&lt;="&amp;YEAR(Portfolio_History!Q$1))</f>
        <v>0</v>
      </c>
      <c r="R220" s="4">
        <f>SUMIFS(Transactions_History!$G$6:$G$1355, Transactions_History!$C$6:$C$1355, "Acquire", Transactions_History!$I$6:$I$1355, Portfolio_History!$F220, Transactions_History!$H$6:$H$1355, "&lt;="&amp;YEAR(Portfolio_History!R$1))-
SUMIFS(Transactions_History!$G$6:$G$1355, Transactions_History!$C$6:$C$1355, "Redeem", Transactions_History!$I$6:$I$1355, Portfolio_History!$F220, Transactions_History!$H$6:$H$1355, "&lt;="&amp;YEAR(Portfolio_History!R$1))</f>
        <v>0</v>
      </c>
      <c r="S220" s="4">
        <f>SUMIFS(Transactions_History!$G$6:$G$1355, Transactions_History!$C$6:$C$1355, "Acquire", Transactions_History!$I$6:$I$1355, Portfolio_History!$F220, Transactions_History!$H$6:$H$1355, "&lt;="&amp;YEAR(Portfolio_History!S$1))-
SUMIFS(Transactions_History!$G$6:$G$1355, Transactions_History!$C$6:$C$1355, "Redeem", Transactions_History!$I$6:$I$1355, Portfolio_History!$F220, Transactions_History!$H$6:$H$1355, "&lt;="&amp;YEAR(Portfolio_History!S$1))</f>
        <v>0</v>
      </c>
      <c r="T220" s="4">
        <f>SUMIFS(Transactions_History!$G$6:$G$1355, Transactions_History!$C$6:$C$1355, "Acquire", Transactions_History!$I$6:$I$1355, Portfolio_History!$F220, Transactions_History!$H$6:$H$1355, "&lt;="&amp;YEAR(Portfolio_History!T$1))-
SUMIFS(Transactions_History!$G$6:$G$1355, Transactions_History!$C$6:$C$1355, "Redeem", Transactions_History!$I$6:$I$1355, Portfolio_History!$F220, Transactions_History!$H$6:$H$1355, "&lt;="&amp;YEAR(Portfolio_History!T$1))</f>
        <v>0</v>
      </c>
      <c r="U220" s="4">
        <f>SUMIFS(Transactions_History!$G$6:$G$1355, Transactions_History!$C$6:$C$1355, "Acquire", Transactions_History!$I$6:$I$1355, Portfolio_History!$F220, Transactions_History!$H$6:$H$1355, "&lt;="&amp;YEAR(Portfolio_History!U$1))-
SUMIFS(Transactions_History!$G$6:$G$1355, Transactions_History!$C$6:$C$1355, "Redeem", Transactions_History!$I$6:$I$1355, Portfolio_History!$F220, Transactions_History!$H$6:$H$1355, "&lt;="&amp;YEAR(Portfolio_History!U$1))</f>
        <v>0</v>
      </c>
      <c r="V220" s="4">
        <f>SUMIFS(Transactions_History!$G$6:$G$1355, Transactions_History!$C$6:$C$1355, "Acquire", Transactions_History!$I$6:$I$1355, Portfolio_History!$F220, Transactions_History!$H$6:$H$1355, "&lt;="&amp;YEAR(Portfolio_History!V$1))-
SUMIFS(Transactions_History!$G$6:$G$1355, Transactions_History!$C$6:$C$1355, "Redeem", Transactions_History!$I$6:$I$1355, Portfolio_History!$F220, Transactions_History!$H$6:$H$1355, "&lt;="&amp;YEAR(Portfolio_History!V$1))</f>
        <v>0</v>
      </c>
      <c r="W220" s="4">
        <f>SUMIFS(Transactions_History!$G$6:$G$1355, Transactions_History!$C$6:$C$1355, "Acquire", Transactions_History!$I$6:$I$1355, Portfolio_History!$F220, Transactions_History!$H$6:$H$1355, "&lt;="&amp;YEAR(Portfolio_History!W$1))-
SUMIFS(Transactions_History!$G$6:$G$1355, Transactions_History!$C$6:$C$1355, "Redeem", Transactions_History!$I$6:$I$1355, Portfolio_History!$F220, Transactions_History!$H$6:$H$1355, "&lt;="&amp;YEAR(Portfolio_History!W$1))</f>
        <v>0</v>
      </c>
      <c r="X220" s="4">
        <f>SUMIFS(Transactions_History!$G$6:$G$1355, Transactions_History!$C$6:$C$1355, "Acquire", Transactions_History!$I$6:$I$1355, Portfolio_History!$F220, Transactions_History!$H$6:$H$1355, "&lt;="&amp;YEAR(Portfolio_History!X$1))-
SUMIFS(Transactions_History!$G$6:$G$1355, Transactions_History!$C$6:$C$1355, "Redeem", Transactions_History!$I$6:$I$1355, Portfolio_History!$F220, Transactions_History!$H$6:$H$1355, "&lt;="&amp;YEAR(Portfolio_History!X$1))</f>
        <v>0</v>
      </c>
      <c r="Y220" s="4">
        <f>SUMIFS(Transactions_History!$G$6:$G$1355, Transactions_History!$C$6:$C$1355, "Acquire", Transactions_History!$I$6:$I$1355, Portfolio_History!$F220, Transactions_History!$H$6:$H$1355, "&lt;="&amp;YEAR(Portfolio_History!Y$1))-
SUMIFS(Transactions_History!$G$6:$G$1355, Transactions_History!$C$6:$C$1355, "Redeem", Transactions_History!$I$6:$I$1355, Portfolio_History!$F220, Transactions_History!$H$6:$H$1355, "&lt;="&amp;YEAR(Portfolio_History!Y$1))</f>
        <v>0</v>
      </c>
    </row>
    <row r="221" spans="1:25" x14ac:dyDescent="0.35">
      <c r="A221" s="172" t="s">
        <v>39</v>
      </c>
      <c r="B221" s="172">
        <v>2.25</v>
      </c>
      <c r="C221" s="172">
        <v>2026</v>
      </c>
      <c r="D221" s="173">
        <v>41791</v>
      </c>
      <c r="E221" s="63">
        <v>2017</v>
      </c>
      <c r="F221" s="170" t="str">
        <f t="shared" si="4"/>
        <v>SI bonds_2.25_2026</v>
      </c>
      <c r="G221" s="4">
        <f>SUMIFS(Transactions_History!$G$6:$G$1355, Transactions_History!$C$6:$C$1355, "Acquire", Transactions_History!$I$6:$I$1355, Portfolio_History!$F221, Transactions_History!$H$6:$H$1355, "&lt;="&amp;YEAR(Portfolio_History!G$1))-
SUMIFS(Transactions_History!$G$6:$G$1355, Transactions_History!$C$6:$C$1355, "Redeem", Transactions_History!$I$6:$I$1355, Portfolio_History!$F221, Transactions_History!$H$6:$H$1355, "&lt;="&amp;YEAR(Portfolio_History!G$1))</f>
        <v>6827606</v>
      </c>
      <c r="H221" s="4">
        <f>SUMIFS(Transactions_History!$G$6:$G$1355, Transactions_History!$C$6:$C$1355, "Acquire", Transactions_History!$I$6:$I$1355, Portfolio_History!$F221, Transactions_History!$H$6:$H$1355, "&lt;="&amp;YEAR(Portfolio_History!H$1))-
SUMIFS(Transactions_History!$G$6:$G$1355, Transactions_History!$C$6:$C$1355, "Redeem", Transactions_History!$I$6:$I$1355, Portfolio_History!$F221, Transactions_History!$H$6:$H$1355, "&lt;="&amp;YEAR(Portfolio_History!H$1))</f>
        <v>6827606</v>
      </c>
      <c r="I221" s="4">
        <f>SUMIFS(Transactions_History!$G$6:$G$1355, Transactions_History!$C$6:$C$1355, "Acquire", Transactions_History!$I$6:$I$1355, Portfolio_History!$F221, Transactions_History!$H$6:$H$1355, "&lt;="&amp;YEAR(Portfolio_History!I$1))-
SUMIFS(Transactions_History!$G$6:$G$1355, Transactions_History!$C$6:$C$1355, "Redeem", Transactions_History!$I$6:$I$1355, Portfolio_History!$F221, Transactions_History!$H$6:$H$1355, "&lt;="&amp;YEAR(Portfolio_History!I$1))</f>
        <v>6827606</v>
      </c>
      <c r="J221" s="4">
        <f>SUMIFS(Transactions_History!$G$6:$G$1355, Transactions_History!$C$6:$C$1355, "Acquire", Transactions_History!$I$6:$I$1355, Portfolio_History!$F221, Transactions_History!$H$6:$H$1355, "&lt;="&amp;YEAR(Portfolio_History!J$1))-
SUMIFS(Transactions_History!$G$6:$G$1355, Transactions_History!$C$6:$C$1355, "Redeem", Transactions_History!$I$6:$I$1355, Portfolio_History!$F221, Transactions_History!$H$6:$H$1355, "&lt;="&amp;YEAR(Portfolio_History!J$1))</f>
        <v>6827606</v>
      </c>
      <c r="K221" s="4">
        <f>SUMIFS(Transactions_History!$G$6:$G$1355, Transactions_History!$C$6:$C$1355, "Acquire", Transactions_History!$I$6:$I$1355, Portfolio_History!$F221, Transactions_History!$H$6:$H$1355, "&lt;="&amp;YEAR(Portfolio_History!K$1))-
SUMIFS(Transactions_History!$G$6:$G$1355, Transactions_History!$C$6:$C$1355, "Redeem", Transactions_History!$I$6:$I$1355, Portfolio_History!$F221, Transactions_History!$H$6:$H$1355, "&lt;="&amp;YEAR(Portfolio_History!K$1))</f>
        <v>5582926</v>
      </c>
      <c r="L221" s="4">
        <f>SUMIFS(Transactions_History!$G$6:$G$1355, Transactions_History!$C$6:$C$1355, "Acquire", Transactions_History!$I$6:$I$1355, Portfolio_History!$F221, Transactions_History!$H$6:$H$1355, "&lt;="&amp;YEAR(Portfolio_History!L$1))-
SUMIFS(Transactions_History!$G$6:$G$1355, Transactions_History!$C$6:$C$1355, "Redeem", Transactions_History!$I$6:$I$1355, Portfolio_History!$F221, Transactions_History!$H$6:$H$1355, "&lt;="&amp;YEAR(Portfolio_History!L$1))</f>
        <v>5582926</v>
      </c>
      <c r="M221" s="4">
        <f>SUMIFS(Transactions_History!$G$6:$G$1355, Transactions_History!$C$6:$C$1355, "Acquire", Transactions_History!$I$6:$I$1355, Portfolio_History!$F221, Transactions_History!$H$6:$H$1355, "&lt;="&amp;YEAR(Portfolio_History!M$1))-
SUMIFS(Transactions_History!$G$6:$G$1355, Transactions_History!$C$6:$C$1355, "Redeem", Transactions_History!$I$6:$I$1355, Portfolio_History!$F221, Transactions_History!$H$6:$H$1355, "&lt;="&amp;YEAR(Portfolio_History!M$1))</f>
        <v>3986412</v>
      </c>
      <c r="N221" s="4">
        <f>SUMIFS(Transactions_History!$G$6:$G$1355, Transactions_History!$C$6:$C$1355, "Acquire", Transactions_History!$I$6:$I$1355, Portfolio_History!$F221, Transactions_History!$H$6:$H$1355, "&lt;="&amp;YEAR(Portfolio_History!N$1))-
SUMIFS(Transactions_History!$G$6:$G$1355, Transactions_History!$C$6:$C$1355, "Redeem", Transactions_History!$I$6:$I$1355, Portfolio_History!$F221, Transactions_History!$H$6:$H$1355, "&lt;="&amp;YEAR(Portfolio_History!N$1))</f>
        <v>3986412</v>
      </c>
      <c r="O221" s="4">
        <f>SUMIFS(Transactions_History!$G$6:$G$1355, Transactions_History!$C$6:$C$1355, "Acquire", Transactions_History!$I$6:$I$1355, Portfolio_History!$F221, Transactions_History!$H$6:$H$1355, "&lt;="&amp;YEAR(Portfolio_History!O$1))-
SUMIFS(Transactions_History!$G$6:$G$1355, Transactions_History!$C$6:$C$1355, "Redeem", Transactions_History!$I$6:$I$1355, Portfolio_History!$F221, Transactions_History!$H$6:$H$1355, "&lt;="&amp;YEAR(Portfolio_History!O$1))</f>
        <v>3986412</v>
      </c>
      <c r="P221" s="4">
        <f>SUMIFS(Transactions_History!$G$6:$G$1355, Transactions_History!$C$6:$C$1355, "Acquire", Transactions_History!$I$6:$I$1355, Portfolio_History!$F221, Transactions_History!$H$6:$H$1355, "&lt;="&amp;YEAR(Portfolio_History!P$1))-
SUMIFS(Transactions_History!$G$6:$G$1355, Transactions_History!$C$6:$C$1355, "Redeem", Transactions_History!$I$6:$I$1355, Portfolio_History!$F221, Transactions_History!$H$6:$H$1355, "&lt;="&amp;YEAR(Portfolio_History!P$1))</f>
        <v>0</v>
      </c>
      <c r="Q221" s="4">
        <f>SUMIFS(Transactions_History!$G$6:$G$1355, Transactions_History!$C$6:$C$1355, "Acquire", Transactions_History!$I$6:$I$1355, Portfolio_History!$F221, Transactions_History!$H$6:$H$1355, "&lt;="&amp;YEAR(Portfolio_History!Q$1))-
SUMIFS(Transactions_History!$G$6:$G$1355, Transactions_History!$C$6:$C$1355, "Redeem", Transactions_History!$I$6:$I$1355, Portfolio_History!$F221, Transactions_History!$H$6:$H$1355, "&lt;="&amp;YEAR(Portfolio_History!Q$1))</f>
        <v>0</v>
      </c>
      <c r="R221" s="4">
        <f>SUMIFS(Transactions_History!$G$6:$G$1355, Transactions_History!$C$6:$C$1355, "Acquire", Transactions_History!$I$6:$I$1355, Portfolio_History!$F221, Transactions_History!$H$6:$H$1355, "&lt;="&amp;YEAR(Portfolio_History!R$1))-
SUMIFS(Transactions_History!$G$6:$G$1355, Transactions_History!$C$6:$C$1355, "Redeem", Transactions_History!$I$6:$I$1355, Portfolio_History!$F221, Transactions_History!$H$6:$H$1355, "&lt;="&amp;YEAR(Portfolio_History!R$1))</f>
        <v>0</v>
      </c>
      <c r="S221" s="4">
        <f>SUMIFS(Transactions_History!$G$6:$G$1355, Transactions_History!$C$6:$C$1355, "Acquire", Transactions_History!$I$6:$I$1355, Portfolio_History!$F221, Transactions_History!$H$6:$H$1355, "&lt;="&amp;YEAR(Portfolio_History!S$1))-
SUMIFS(Transactions_History!$G$6:$G$1355, Transactions_History!$C$6:$C$1355, "Redeem", Transactions_History!$I$6:$I$1355, Portfolio_History!$F221, Transactions_History!$H$6:$H$1355, "&lt;="&amp;YEAR(Portfolio_History!S$1))</f>
        <v>0</v>
      </c>
      <c r="T221" s="4">
        <f>SUMIFS(Transactions_History!$G$6:$G$1355, Transactions_History!$C$6:$C$1355, "Acquire", Transactions_History!$I$6:$I$1355, Portfolio_History!$F221, Transactions_History!$H$6:$H$1355, "&lt;="&amp;YEAR(Portfolio_History!T$1))-
SUMIFS(Transactions_History!$G$6:$G$1355, Transactions_History!$C$6:$C$1355, "Redeem", Transactions_History!$I$6:$I$1355, Portfolio_History!$F221, Transactions_History!$H$6:$H$1355, "&lt;="&amp;YEAR(Portfolio_History!T$1))</f>
        <v>0</v>
      </c>
      <c r="U221" s="4">
        <f>SUMIFS(Transactions_History!$G$6:$G$1355, Transactions_History!$C$6:$C$1355, "Acquire", Transactions_History!$I$6:$I$1355, Portfolio_History!$F221, Transactions_History!$H$6:$H$1355, "&lt;="&amp;YEAR(Portfolio_History!U$1))-
SUMIFS(Transactions_History!$G$6:$G$1355, Transactions_History!$C$6:$C$1355, "Redeem", Transactions_History!$I$6:$I$1355, Portfolio_History!$F221, Transactions_History!$H$6:$H$1355, "&lt;="&amp;YEAR(Portfolio_History!U$1))</f>
        <v>0</v>
      </c>
      <c r="V221" s="4">
        <f>SUMIFS(Transactions_History!$G$6:$G$1355, Transactions_History!$C$6:$C$1355, "Acquire", Transactions_History!$I$6:$I$1355, Portfolio_History!$F221, Transactions_History!$H$6:$H$1355, "&lt;="&amp;YEAR(Portfolio_History!V$1))-
SUMIFS(Transactions_History!$G$6:$G$1355, Transactions_History!$C$6:$C$1355, "Redeem", Transactions_History!$I$6:$I$1355, Portfolio_History!$F221, Transactions_History!$H$6:$H$1355, "&lt;="&amp;YEAR(Portfolio_History!V$1))</f>
        <v>0</v>
      </c>
      <c r="W221" s="4">
        <f>SUMIFS(Transactions_History!$G$6:$G$1355, Transactions_History!$C$6:$C$1355, "Acquire", Transactions_History!$I$6:$I$1355, Portfolio_History!$F221, Transactions_History!$H$6:$H$1355, "&lt;="&amp;YEAR(Portfolio_History!W$1))-
SUMIFS(Transactions_History!$G$6:$G$1355, Transactions_History!$C$6:$C$1355, "Redeem", Transactions_History!$I$6:$I$1355, Portfolio_History!$F221, Transactions_History!$H$6:$H$1355, "&lt;="&amp;YEAR(Portfolio_History!W$1))</f>
        <v>0</v>
      </c>
      <c r="X221" s="4">
        <f>SUMIFS(Transactions_History!$G$6:$G$1355, Transactions_History!$C$6:$C$1355, "Acquire", Transactions_History!$I$6:$I$1355, Portfolio_History!$F221, Transactions_History!$H$6:$H$1355, "&lt;="&amp;YEAR(Portfolio_History!X$1))-
SUMIFS(Transactions_History!$G$6:$G$1355, Transactions_History!$C$6:$C$1355, "Redeem", Transactions_History!$I$6:$I$1355, Portfolio_History!$F221, Transactions_History!$H$6:$H$1355, "&lt;="&amp;YEAR(Portfolio_History!X$1))</f>
        <v>0</v>
      </c>
      <c r="Y221" s="4">
        <f>SUMIFS(Transactions_History!$G$6:$G$1355, Transactions_History!$C$6:$C$1355, "Acquire", Transactions_History!$I$6:$I$1355, Portfolio_History!$F221, Transactions_History!$H$6:$H$1355, "&lt;="&amp;YEAR(Portfolio_History!Y$1))-
SUMIFS(Transactions_History!$G$6:$G$1355, Transactions_History!$C$6:$C$1355, "Redeem", Transactions_History!$I$6:$I$1355, Portfolio_History!$F221, Transactions_History!$H$6:$H$1355, "&lt;="&amp;YEAR(Portfolio_History!Y$1))</f>
        <v>0</v>
      </c>
    </row>
    <row r="222" spans="1:25" x14ac:dyDescent="0.35">
      <c r="A222" s="172" t="s">
        <v>39</v>
      </c>
      <c r="B222" s="172">
        <v>2.25</v>
      </c>
      <c r="C222" s="172">
        <v>2027</v>
      </c>
      <c r="D222" s="173">
        <v>41791</v>
      </c>
      <c r="E222" s="63">
        <v>2017</v>
      </c>
      <c r="F222" s="170" t="str">
        <f t="shared" si="4"/>
        <v>SI bonds_2.25_2027</v>
      </c>
      <c r="G222" s="4">
        <f>SUMIFS(Transactions_History!$G$6:$G$1355, Transactions_History!$C$6:$C$1355, "Acquire", Transactions_History!$I$6:$I$1355, Portfolio_History!$F222, Transactions_History!$H$6:$H$1355, "&lt;="&amp;YEAR(Portfolio_History!G$1))-
SUMIFS(Transactions_History!$G$6:$G$1355, Transactions_History!$C$6:$C$1355, "Redeem", Transactions_History!$I$6:$I$1355, Portfolio_History!$F222, Transactions_History!$H$6:$H$1355, "&lt;="&amp;YEAR(Portfolio_History!G$1))</f>
        <v>6827605</v>
      </c>
      <c r="H222" s="4">
        <f>SUMIFS(Transactions_History!$G$6:$G$1355, Transactions_History!$C$6:$C$1355, "Acquire", Transactions_History!$I$6:$I$1355, Portfolio_History!$F222, Transactions_History!$H$6:$H$1355, "&lt;="&amp;YEAR(Portfolio_History!H$1))-
SUMIFS(Transactions_History!$G$6:$G$1355, Transactions_History!$C$6:$C$1355, "Redeem", Transactions_History!$I$6:$I$1355, Portfolio_History!$F222, Transactions_History!$H$6:$H$1355, "&lt;="&amp;YEAR(Portfolio_History!H$1))</f>
        <v>6827605</v>
      </c>
      <c r="I222" s="4">
        <f>SUMIFS(Transactions_History!$G$6:$G$1355, Transactions_History!$C$6:$C$1355, "Acquire", Transactions_History!$I$6:$I$1355, Portfolio_History!$F222, Transactions_History!$H$6:$H$1355, "&lt;="&amp;YEAR(Portfolio_History!I$1))-
SUMIFS(Transactions_History!$G$6:$G$1355, Transactions_History!$C$6:$C$1355, "Redeem", Transactions_History!$I$6:$I$1355, Portfolio_History!$F222, Transactions_History!$H$6:$H$1355, "&lt;="&amp;YEAR(Portfolio_History!I$1))</f>
        <v>6827605</v>
      </c>
      <c r="J222" s="4">
        <f>SUMIFS(Transactions_History!$G$6:$G$1355, Transactions_History!$C$6:$C$1355, "Acquire", Transactions_History!$I$6:$I$1355, Portfolio_History!$F222, Transactions_History!$H$6:$H$1355, "&lt;="&amp;YEAR(Portfolio_History!J$1))-
SUMIFS(Transactions_History!$G$6:$G$1355, Transactions_History!$C$6:$C$1355, "Redeem", Transactions_History!$I$6:$I$1355, Portfolio_History!$F222, Transactions_History!$H$6:$H$1355, "&lt;="&amp;YEAR(Portfolio_History!J$1))</f>
        <v>6827605</v>
      </c>
      <c r="K222" s="4">
        <f>SUMIFS(Transactions_History!$G$6:$G$1355, Transactions_History!$C$6:$C$1355, "Acquire", Transactions_History!$I$6:$I$1355, Portfolio_History!$F222, Transactions_History!$H$6:$H$1355, "&lt;="&amp;YEAR(Portfolio_History!K$1))-
SUMIFS(Transactions_History!$G$6:$G$1355, Transactions_History!$C$6:$C$1355, "Redeem", Transactions_History!$I$6:$I$1355, Portfolio_History!$F222, Transactions_History!$H$6:$H$1355, "&lt;="&amp;YEAR(Portfolio_History!K$1))</f>
        <v>5582926</v>
      </c>
      <c r="L222" s="4">
        <f>SUMIFS(Transactions_History!$G$6:$G$1355, Transactions_History!$C$6:$C$1355, "Acquire", Transactions_History!$I$6:$I$1355, Portfolio_History!$F222, Transactions_History!$H$6:$H$1355, "&lt;="&amp;YEAR(Portfolio_History!L$1))-
SUMIFS(Transactions_History!$G$6:$G$1355, Transactions_History!$C$6:$C$1355, "Redeem", Transactions_History!$I$6:$I$1355, Portfolio_History!$F222, Transactions_History!$H$6:$H$1355, "&lt;="&amp;YEAR(Portfolio_History!L$1))</f>
        <v>5582926</v>
      </c>
      <c r="M222" s="4">
        <f>SUMIFS(Transactions_History!$G$6:$G$1355, Transactions_History!$C$6:$C$1355, "Acquire", Transactions_History!$I$6:$I$1355, Portfolio_History!$F222, Transactions_History!$H$6:$H$1355, "&lt;="&amp;YEAR(Portfolio_History!M$1))-
SUMIFS(Transactions_History!$G$6:$G$1355, Transactions_History!$C$6:$C$1355, "Redeem", Transactions_History!$I$6:$I$1355, Portfolio_History!$F222, Transactions_History!$H$6:$H$1355, "&lt;="&amp;YEAR(Portfolio_History!M$1))</f>
        <v>3986412</v>
      </c>
      <c r="N222" s="4">
        <f>SUMIFS(Transactions_History!$G$6:$G$1355, Transactions_History!$C$6:$C$1355, "Acquire", Transactions_History!$I$6:$I$1355, Portfolio_History!$F222, Transactions_History!$H$6:$H$1355, "&lt;="&amp;YEAR(Portfolio_History!N$1))-
SUMIFS(Transactions_History!$G$6:$G$1355, Transactions_History!$C$6:$C$1355, "Redeem", Transactions_History!$I$6:$I$1355, Portfolio_History!$F222, Transactions_History!$H$6:$H$1355, "&lt;="&amp;YEAR(Portfolio_History!N$1))</f>
        <v>3986412</v>
      </c>
      <c r="O222" s="4">
        <f>SUMIFS(Transactions_History!$G$6:$G$1355, Transactions_History!$C$6:$C$1355, "Acquire", Transactions_History!$I$6:$I$1355, Portfolio_History!$F222, Transactions_History!$H$6:$H$1355, "&lt;="&amp;YEAR(Portfolio_History!O$1))-
SUMIFS(Transactions_History!$G$6:$G$1355, Transactions_History!$C$6:$C$1355, "Redeem", Transactions_History!$I$6:$I$1355, Portfolio_History!$F222, Transactions_History!$H$6:$H$1355, "&lt;="&amp;YEAR(Portfolio_History!O$1))</f>
        <v>3986412</v>
      </c>
      <c r="P222" s="4">
        <f>SUMIFS(Transactions_History!$G$6:$G$1355, Transactions_History!$C$6:$C$1355, "Acquire", Transactions_History!$I$6:$I$1355, Portfolio_History!$F222, Transactions_History!$H$6:$H$1355, "&lt;="&amp;YEAR(Portfolio_History!P$1))-
SUMIFS(Transactions_History!$G$6:$G$1355, Transactions_History!$C$6:$C$1355, "Redeem", Transactions_History!$I$6:$I$1355, Portfolio_History!$F222, Transactions_History!$H$6:$H$1355, "&lt;="&amp;YEAR(Portfolio_History!P$1))</f>
        <v>0</v>
      </c>
      <c r="Q222" s="4">
        <f>SUMIFS(Transactions_History!$G$6:$G$1355, Transactions_History!$C$6:$C$1355, "Acquire", Transactions_History!$I$6:$I$1355, Portfolio_History!$F222, Transactions_History!$H$6:$H$1355, "&lt;="&amp;YEAR(Portfolio_History!Q$1))-
SUMIFS(Transactions_History!$G$6:$G$1355, Transactions_History!$C$6:$C$1355, "Redeem", Transactions_History!$I$6:$I$1355, Portfolio_History!$F222, Transactions_History!$H$6:$H$1355, "&lt;="&amp;YEAR(Portfolio_History!Q$1))</f>
        <v>0</v>
      </c>
      <c r="R222" s="4">
        <f>SUMIFS(Transactions_History!$G$6:$G$1355, Transactions_History!$C$6:$C$1355, "Acquire", Transactions_History!$I$6:$I$1355, Portfolio_History!$F222, Transactions_History!$H$6:$H$1355, "&lt;="&amp;YEAR(Portfolio_History!R$1))-
SUMIFS(Transactions_History!$G$6:$G$1355, Transactions_History!$C$6:$C$1355, "Redeem", Transactions_History!$I$6:$I$1355, Portfolio_History!$F222, Transactions_History!$H$6:$H$1355, "&lt;="&amp;YEAR(Portfolio_History!R$1))</f>
        <v>0</v>
      </c>
      <c r="S222" s="4">
        <f>SUMIFS(Transactions_History!$G$6:$G$1355, Transactions_History!$C$6:$C$1355, "Acquire", Transactions_History!$I$6:$I$1355, Portfolio_History!$F222, Transactions_History!$H$6:$H$1355, "&lt;="&amp;YEAR(Portfolio_History!S$1))-
SUMIFS(Transactions_History!$G$6:$G$1355, Transactions_History!$C$6:$C$1355, "Redeem", Transactions_History!$I$6:$I$1355, Portfolio_History!$F222, Transactions_History!$H$6:$H$1355, "&lt;="&amp;YEAR(Portfolio_History!S$1))</f>
        <v>0</v>
      </c>
      <c r="T222" s="4">
        <f>SUMIFS(Transactions_History!$G$6:$G$1355, Transactions_History!$C$6:$C$1355, "Acquire", Transactions_History!$I$6:$I$1355, Portfolio_History!$F222, Transactions_History!$H$6:$H$1355, "&lt;="&amp;YEAR(Portfolio_History!T$1))-
SUMIFS(Transactions_History!$G$6:$G$1355, Transactions_History!$C$6:$C$1355, "Redeem", Transactions_History!$I$6:$I$1355, Portfolio_History!$F222, Transactions_History!$H$6:$H$1355, "&lt;="&amp;YEAR(Portfolio_History!T$1))</f>
        <v>0</v>
      </c>
      <c r="U222" s="4">
        <f>SUMIFS(Transactions_History!$G$6:$G$1355, Transactions_History!$C$6:$C$1355, "Acquire", Transactions_History!$I$6:$I$1355, Portfolio_History!$F222, Transactions_History!$H$6:$H$1355, "&lt;="&amp;YEAR(Portfolio_History!U$1))-
SUMIFS(Transactions_History!$G$6:$G$1355, Transactions_History!$C$6:$C$1355, "Redeem", Transactions_History!$I$6:$I$1355, Portfolio_History!$F222, Transactions_History!$H$6:$H$1355, "&lt;="&amp;YEAR(Portfolio_History!U$1))</f>
        <v>0</v>
      </c>
      <c r="V222" s="4">
        <f>SUMIFS(Transactions_History!$G$6:$G$1355, Transactions_History!$C$6:$C$1355, "Acquire", Transactions_History!$I$6:$I$1355, Portfolio_History!$F222, Transactions_History!$H$6:$H$1355, "&lt;="&amp;YEAR(Portfolio_History!V$1))-
SUMIFS(Transactions_History!$G$6:$G$1355, Transactions_History!$C$6:$C$1355, "Redeem", Transactions_History!$I$6:$I$1355, Portfolio_History!$F222, Transactions_History!$H$6:$H$1355, "&lt;="&amp;YEAR(Portfolio_History!V$1))</f>
        <v>0</v>
      </c>
      <c r="W222" s="4">
        <f>SUMIFS(Transactions_History!$G$6:$G$1355, Transactions_History!$C$6:$C$1355, "Acquire", Transactions_History!$I$6:$I$1355, Portfolio_History!$F222, Transactions_History!$H$6:$H$1355, "&lt;="&amp;YEAR(Portfolio_History!W$1))-
SUMIFS(Transactions_History!$G$6:$G$1355, Transactions_History!$C$6:$C$1355, "Redeem", Transactions_History!$I$6:$I$1355, Portfolio_History!$F222, Transactions_History!$H$6:$H$1355, "&lt;="&amp;YEAR(Portfolio_History!W$1))</f>
        <v>0</v>
      </c>
      <c r="X222" s="4">
        <f>SUMIFS(Transactions_History!$G$6:$G$1355, Transactions_History!$C$6:$C$1355, "Acquire", Transactions_History!$I$6:$I$1355, Portfolio_History!$F222, Transactions_History!$H$6:$H$1355, "&lt;="&amp;YEAR(Portfolio_History!X$1))-
SUMIFS(Transactions_History!$G$6:$G$1355, Transactions_History!$C$6:$C$1355, "Redeem", Transactions_History!$I$6:$I$1355, Portfolio_History!$F222, Transactions_History!$H$6:$H$1355, "&lt;="&amp;YEAR(Portfolio_History!X$1))</f>
        <v>0</v>
      </c>
      <c r="Y222" s="4">
        <f>SUMIFS(Transactions_History!$G$6:$G$1355, Transactions_History!$C$6:$C$1355, "Acquire", Transactions_History!$I$6:$I$1355, Portfolio_History!$F222, Transactions_History!$H$6:$H$1355, "&lt;="&amp;YEAR(Portfolio_History!Y$1))-
SUMIFS(Transactions_History!$G$6:$G$1355, Transactions_History!$C$6:$C$1355, "Redeem", Transactions_History!$I$6:$I$1355, Portfolio_History!$F222, Transactions_History!$H$6:$H$1355, "&lt;="&amp;YEAR(Portfolio_History!Y$1))</f>
        <v>0</v>
      </c>
    </row>
    <row r="223" spans="1:25" x14ac:dyDescent="0.35">
      <c r="A223" s="172" t="s">
        <v>39</v>
      </c>
      <c r="B223" s="172">
        <v>2.25</v>
      </c>
      <c r="C223" s="172">
        <v>2028</v>
      </c>
      <c r="D223" s="173">
        <v>41791</v>
      </c>
      <c r="E223" s="63">
        <v>2017</v>
      </c>
      <c r="F223" s="170" t="str">
        <f t="shared" si="4"/>
        <v>SI bonds_2.25_2028</v>
      </c>
      <c r="G223" s="4">
        <f>SUMIFS(Transactions_History!$G$6:$G$1355, Transactions_History!$C$6:$C$1355, "Acquire", Transactions_History!$I$6:$I$1355, Portfolio_History!$F223, Transactions_History!$H$6:$H$1355, "&lt;="&amp;YEAR(Portfolio_History!G$1))-
SUMIFS(Transactions_History!$G$6:$G$1355, Transactions_History!$C$6:$C$1355, "Redeem", Transactions_History!$I$6:$I$1355, Portfolio_History!$F223, Transactions_History!$H$6:$H$1355, "&lt;="&amp;YEAR(Portfolio_History!G$1))</f>
        <v>6827606</v>
      </c>
      <c r="H223" s="4">
        <f>SUMIFS(Transactions_History!$G$6:$G$1355, Transactions_History!$C$6:$C$1355, "Acquire", Transactions_History!$I$6:$I$1355, Portfolio_History!$F223, Transactions_History!$H$6:$H$1355, "&lt;="&amp;YEAR(Portfolio_History!H$1))-
SUMIFS(Transactions_History!$G$6:$G$1355, Transactions_History!$C$6:$C$1355, "Redeem", Transactions_History!$I$6:$I$1355, Portfolio_History!$F223, Transactions_History!$H$6:$H$1355, "&lt;="&amp;YEAR(Portfolio_History!H$1))</f>
        <v>6827606</v>
      </c>
      <c r="I223" s="4">
        <f>SUMIFS(Transactions_History!$G$6:$G$1355, Transactions_History!$C$6:$C$1355, "Acquire", Transactions_History!$I$6:$I$1355, Portfolio_History!$F223, Transactions_History!$H$6:$H$1355, "&lt;="&amp;YEAR(Portfolio_History!I$1))-
SUMIFS(Transactions_History!$G$6:$G$1355, Transactions_History!$C$6:$C$1355, "Redeem", Transactions_History!$I$6:$I$1355, Portfolio_History!$F223, Transactions_History!$H$6:$H$1355, "&lt;="&amp;YEAR(Portfolio_History!I$1))</f>
        <v>6827606</v>
      </c>
      <c r="J223" s="4">
        <f>SUMIFS(Transactions_History!$G$6:$G$1355, Transactions_History!$C$6:$C$1355, "Acquire", Transactions_History!$I$6:$I$1355, Portfolio_History!$F223, Transactions_History!$H$6:$H$1355, "&lt;="&amp;YEAR(Portfolio_History!J$1))-
SUMIFS(Transactions_History!$G$6:$G$1355, Transactions_History!$C$6:$C$1355, "Redeem", Transactions_History!$I$6:$I$1355, Portfolio_History!$F223, Transactions_History!$H$6:$H$1355, "&lt;="&amp;YEAR(Portfolio_History!J$1))</f>
        <v>6827606</v>
      </c>
      <c r="K223" s="4">
        <f>SUMIFS(Transactions_History!$G$6:$G$1355, Transactions_History!$C$6:$C$1355, "Acquire", Transactions_History!$I$6:$I$1355, Portfolio_History!$F223, Transactions_History!$H$6:$H$1355, "&lt;="&amp;YEAR(Portfolio_History!K$1))-
SUMIFS(Transactions_History!$G$6:$G$1355, Transactions_History!$C$6:$C$1355, "Redeem", Transactions_History!$I$6:$I$1355, Portfolio_History!$F223, Transactions_History!$H$6:$H$1355, "&lt;="&amp;YEAR(Portfolio_History!K$1))</f>
        <v>5582927</v>
      </c>
      <c r="L223" s="4">
        <f>SUMIFS(Transactions_History!$G$6:$G$1355, Transactions_History!$C$6:$C$1355, "Acquire", Transactions_History!$I$6:$I$1355, Portfolio_History!$F223, Transactions_History!$H$6:$H$1355, "&lt;="&amp;YEAR(Portfolio_History!L$1))-
SUMIFS(Transactions_History!$G$6:$G$1355, Transactions_History!$C$6:$C$1355, "Redeem", Transactions_History!$I$6:$I$1355, Portfolio_History!$F223, Transactions_History!$H$6:$H$1355, "&lt;="&amp;YEAR(Portfolio_History!L$1))</f>
        <v>5582927</v>
      </c>
      <c r="M223" s="4">
        <f>SUMIFS(Transactions_History!$G$6:$G$1355, Transactions_History!$C$6:$C$1355, "Acquire", Transactions_History!$I$6:$I$1355, Portfolio_History!$F223, Transactions_History!$H$6:$H$1355, "&lt;="&amp;YEAR(Portfolio_History!M$1))-
SUMIFS(Transactions_History!$G$6:$G$1355, Transactions_History!$C$6:$C$1355, "Redeem", Transactions_History!$I$6:$I$1355, Portfolio_History!$F223, Transactions_History!$H$6:$H$1355, "&lt;="&amp;YEAR(Portfolio_History!M$1))</f>
        <v>3986412</v>
      </c>
      <c r="N223" s="4">
        <f>SUMIFS(Transactions_History!$G$6:$G$1355, Transactions_History!$C$6:$C$1355, "Acquire", Transactions_History!$I$6:$I$1355, Portfolio_History!$F223, Transactions_History!$H$6:$H$1355, "&lt;="&amp;YEAR(Portfolio_History!N$1))-
SUMIFS(Transactions_History!$G$6:$G$1355, Transactions_History!$C$6:$C$1355, "Redeem", Transactions_History!$I$6:$I$1355, Portfolio_History!$F223, Transactions_History!$H$6:$H$1355, "&lt;="&amp;YEAR(Portfolio_History!N$1))</f>
        <v>3986412</v>
      </c>
      <c r="O223" s="4">
        <f>SUMIFS(Transactions_History!$G$6:$G$1355, Transactions_History!$C$6:$C$1355, "Acquire", Transactions_History!$I$6:$I$1355, Portfolio_History!$F223, Transactions_History!$H$6:$H$1355, "&lt;="&amp;YEAR(Portfolio_History!O$1))-
SUMIFS(Transactions_History!$G$6:$G$1355, Transactions_History!$C$6:$C$1355, "Redeem", Transactions_History!$I$6:$I$1355, Portfolio_History!$F223, Transactions_History!$H$6:$H$1355, "&lt;="&amp;YEAR(Portfolio_History!O$1))</f>
        <v>3986412</v>
      </c>
      <c r="P223" s="4">
        <f>SUMIFS(Transactions_History!$G$6:$G$1355, Transactions_History!$C$6:$C$1355, "Acquire", Transactions_History!$I$6:$I$1355, Portfolio_History!$F223, Transactions_History!$H$6:$H$1355, "&lt;="&amp;YEAR(Portfolio_History!P$1))-
SUMIFS(Transactions_History!$G$6:$G$1355, Transactions_History!$C$6:$C$1355, "Redeem", Transactions_History!$I$6:$I$1355, Portfolio_History!$F223, Transactions_History!$H$6:$H$1355, "&lt;="&amp;YEAR(Portfolio_History!P$1))</f>
        <v>0</v>
      </c>
      <c r="Q223" s="4">
        <f>SUMIFS(Transactions_History!$G$6:$G$1355, Transactions_History!$C$6:$C$1355, "Acquire", Transactions_History!$I$6:$I$1355, Portfolio_History!$F223, Transactions_History!$H$6:$H$1355, "&lt;="&amp;YEAR(Portfolio_History!Q$1))-
SUMIFS(Transactions_History!$G$6:$G$1355, Transactions_History!$C$6:$C$1355, "Redeem", Transactions_History!$I$6:$I$1355, Portfolio_History!$F223, Transactions_History!$H$6:$H$1355, "&lt;="&amp;YEAR(Portfolio_History!Q$1))</f>
        <v>0</v>
      </c>
      <c r="R223" s="4">
        <f>SUMIFS(Transactions_History!$G$6:$G$1355, Transactions_History!$C$6:$C$1355, "Acquire", Transactions_History!$I$6:$I$1355, Portfolio_History!$F223, Transactions_History!$H$6:$H$1355, "&lt;="&amp;YEAR(Portfolio_History!R$1))-
SUMIFS(Transactions_History!$G$6:$G$1355, Transactions_History!$C$6:$C$1355, "Redeem", Transactions_History!$I$6:$I$1355, Portfolio_History!$F223, Transactions_History!$H$6:$H$1355, "&lt;="&amp;YEAR(Portfolio_History!R$1))</f>
        <v>0</v>
      </c>
      <c r="S223" s="4">
        <f>SUMIFS(Transactions_History!$G$6:$G$1355, Transactions_History!$C$6:$C$1355, "Acquire", Transactions_History!$I$6:$I$1355, Portfolio_History!$F223, Transactions_History!$H$6:$H$1355, "&lt;="&amp;YEAR(Portfolio_History!S$1))-
SUMIFS(Transactions_History!$G$6:$G$1355, Transactions_History!$C$6:$C$1355, "Redeem", Transactions_History!$I$6:$I$1355, Portfolio_History!$F223, Transactions_History!$H$6:$H$1355, "&lt;="&amp;YEAR(Portfolio_History!S$1))</f>
        <v>0</v>
      </c>
      <c r="T223" s="4">
        <f>SUMIFS(Transactions_History!$G$6:$G$1355, Transactions_History!$C$6:$C$1355, "Acquire", Transactions_History!$I$6:$I$1355, Portfolio_History!$F223, Transactions_History!$H$6:$H$1355, "&lt;="&amp;YEAR(Portfolio_History!T$1))-
SUMIFS(Transactions_History!$G$6:$G$1355, Transactions_History!$C$6:$C$1355, "Redeem", Transactions_History!$I$6:$I$1355, Portfolio_History!$F223, Transactions_History!$H$6:$H$1355, "&lt;="&amp;YEAR(Portfolio_History!T$1))</f>
        <v>0</v>
      </c>
      <c r="U223" s="4">
        <f>SUMIFS(Transactions_History!$G$6:$G$1355, Transactions_History!$C$6:$C$1355, "Acquire", Transactions_History!$I$6:$I$1355, Portfolio_History!$F223, Transactions_History!$H$6:$H$1355, "&lt;="&amp;YEAR(Portfolio_History!U$1))-
SUMIFS(Transactions_History!$G$6:$G$1355, Transactions_History!$C$6:$C$1355, "Redeem", Transactions_History!$I$6:$I$1355, Portfolio_History!$F223, Transactions_History!$H$6:$H$1355, "&lt;="&amp;YEAR(Portfolio_History!U$1))</f>
        <v>0</v>
      </c>
      <c r="V223" s="4">
        <f>SUMIFS(Transactions_History!$G$6:$G$1355, Transactions_History!$C$6:$C$1355, "Acquire", Transactions_History!$I$6:$I$1355, Portfolio_History!$F223, Transactions_History!$H$6:$H$1355, "&lt;="&amp;YEAR(Portfolio_History!V$1))-
SUMIFS(Transactions_History!$G$6:$G$1355, Transactions_History!$C$6:$C$1355, "Redeem", Transactions_History!$I$6:$I$1355, Portfolio_History!$F223, Transactions_History!$H$6:$H$1355, "&lt;="&amp;YEAR(Portfolio_History!V$1))</f>
        <v>0</v>
      </c>
      <c r="W223" s="4">
        <f>SUMIFS(Transactions_History!$G$6:$G$1355, Transactions_History!$C$6:$C$1355, "Acquire", Transactions_History!$I$6:$I$1355, Portfolio_History!$F223, Transactions_History!$H$6:$H$1355, "&lt;="&amp;YEAR(Portfolio_History!W$1))-
SUMIFS(Transactions_History!$G$6:$G$1355, Transactions_History!$C$6:$C$1355, "Redeem", Transactions_History!$I$6:$I$1355, Portfolio_History!$F223, Transactions_History!$H$6:$H$1355, "&lt;="&amp;YEAR(Portfolio_History!W$1))</f>
        <v>0</v>
      </c>
      <c r="X223" s="4">
        <f>SUMIFS(Transactions_History!$G$6:$G$1355, Transactions_History!$C$6:$C$1355, "Acquire", Transactions_History!$I$6:$I$1355, Portfolio_History!$F223, Transactions_History!$H$6:$H$1355, "&lt;="&amp;YEAR(Portfolio_History!X$1))-
SUMIFS(Transactions_History!$G$6:$G$1355, Transactions_History!$C$6:$C$1355, "Redeem", Transactions_History!$I$6:$I$1355, Portfolio_History!$F223, Transactions_History!$H$6:$H$1355, "&lt;="&amp;YEAR(Portfolio_History!X$1))</f>
        <v>0</v>
      </c>
      <c r="Y223" s="4">
        <f>SUMIFS(Transactions_History!$G$6:$G$1355, Transactions_History!$C$6:$C$1355, "Acquire", Transactions_History!$I$6:$I$1355, Portfolio_History!$F223, Transactions_History!$H$6:$H$1355, "&lt;="&amp;YEAR(Portfolio_History!Y$1))-
SUMIFS(Transactions_History!$G$6:$G$1355, Transactions_History!$C$6:$C$1355, "Redeem", Transactions_History!$I$6:$I$1355, Portfolio_History!$F223, Transactions_History!$H$6:$H$1355, "&lt;="&amp;YEAR(Portfolio_History!Y$1))</f>
        <v>0</v>
      </c>
    </row>
    <row r="224" spans="1:25" x14ac:dyDescent="0.35">
      <c r="A224" s="172" t="s">
        <v>39</v>
      </c>
      <c r="B224" s="172">
        <v>2.25</v>
      </c>
      <c r="C224" s="172">
        <v>2029</v>
      </c>
      <c r="D224" s="173">
        <v>41791</v>
      </c>
      <c r="E224" s="63">
        <v>2017</v>
      </c>
      <c r="F224" s="170" t="str">
        <f t="shared" si="4"/>
        <v>SI bonds_2.25_2029</v>
      </c>
      <c r="G224" s="4">
        <f>SUMIFS(Transactions_History!$G$6:$G$1355, Transactions_History!$C$6:$C$1355, "Acquire", Transactions_History!$I$6:$I$1355, Portfolio_History!$F224, Transactions_History!$H$6:$H$1355, "&lt;="&amp;YEAR(Portfolio_History!G$1))-
SUMIFS(Transactions_History!$G$6:$G$1355, Transactions_History!$C$6:$C$1355, "Redeem", Transactions_History!$I$6:$I$1355, Portfolio_History!$F224, Transactions_History!$H$6:$H$1355, "&lt;="&amp;YEAR(Portfolio_History!G$1))</f>
        <v>184976193</v>
      </c>
      <c r="H224" s="4">
        <f>SUMIFS(Transactions_History!$G$6:$G$1355, Transactions_History!$C$6:$C$1355, "Acquire", Transactions_History!$I$6:$I$1355, Portfolio_History!$F224, Transactions_History!$H$6:$H$1355, "&lt;="&amp;YEAR(Portfolio_History!H$1))-
SUMIFS(Transactions_History!$G$6:$G$1355, Transactions_History!$C$6:$C$1355, "Redeem", Transactions_History!$I$6:$I$1355, Portfolio_History!$F224, Transactions_History!$H$6:$H$1355, "&lt;="&amp;YEAR(Portfolio_History!H$1))</f>
        <v>184976193</v>
      </c>
      <c r="I224" s="4">
        <f>SUMIFS(Transactions_History!$G$6:$G$1355, Transactions_History!$C$6:$C$1355, "Acquire", Transactions_History!$I$6:$I$1355, Portfolio_History!$F224, Transactions_History!$H$6:$H$1355, "&lt;="&amp;YEAR(Portfolio_History!I$1))-
SUMIFS(Transactions_History!$G$6:$G$1355, Transactions_History!$C$6:$C$1355, "Redeem", Transactions_History!$I$6:$I$1355, Portfolio_History!$F224, Transactions_History!$H$6:$H$1355, "&lt;="&amp;YEAR(Portfolio_History!I$1))</f>
        <v>184976193</v>
      </c>
      <c r="J224" s="4">
        <f>SUMIFS(Transactions_History!$G$6:$G$1355, Transactions_History!$C$6:$C$1355, "Acquire", Transactions_History!$I$6:$I$1355, Portfolio_History!$F224, Transactions_History!$H$6:$H$1355, "&lt;="&amp;YEAR(Portfolio_History!J$1))-
SUMIFS(Transactions_History!$G$6:$G$1355, Transactions_History!$C$6:$C$1355, "Redeem", Transactions_History!$I$6:$I$1355, Portfolio_History!$F224, Transactions_History!$H$6:$H$1355, "&lt;="&amp;YEAR(Portfolio_History!J$1))</f>
        <v>184976193</v>
      </c>
      <c r="K224" s="4">
        <f>SUMIFS(Transactions_History!$G$6:$G$1355, Transactions_History!$C$6:$C$1355, "Acquire", Transactions_History!$I$6:$I$1355, Portfolio_History!$F224, Transactions_History!$H$6:$H$1355, "&lt;="&amp;YEAR(Portfolio_History!K$1))-
SUMIFS(Transactions_History!$G$6:$G$1355, Transactions_History!$C$6:$C$1355, "Redeem", Transactions_History!$I$6:$I$1355, Portfolio_History!$F224, Transactions_History!$H$6:$H$1355, "&lt;="&amp;YEAR(Portfolio_History!K$1))</f>
        <v>183731514</v>
      </c>
      <c r="L224" s="4">
        <f>SUMIFS(Transactions_History!$G$6:$G$1355, Transactions_History!$C$6:$C$1355, "Acquire", Transactions_History!$I$6:$I$1355, Portfolio_History!$F224, Transactions_History!$H$6:$H$1355, "&lt;="&amp;YEAR(Portfolio_History!L$1))-
SUMIFS(Transactions_History!$G$6:$G$1355, Transactions_History!$C$6:$C$1355, "Redeem", Transactions_History!$I$6:$I$1355, Portfolio_History!$F224, Transactions_History!$H$6:$H$1355, "&lt;="&amp;YEAR(Portfolio_History!L$1))</f>
        <v>183731514</v>
      </c>
      <c r="M224" s="4">
        <f>SUMIFS(Transactions_History!$G$6:$G$1355, Transactions_History!$C$6:$C$1355, "Acquire", Transactions_History!$I$6:$I$1355, Portfolio_History!$F224, Transactions_History!$H$6:$H$1355, "&lt;="&amp;YEAR(Portfolio_History!M$1))-
SUMIFS(Transactions_History!$G$6:$G$1355, Transactions_History!$C$6:$C$1355, "Redeem", Transactions_History!$I$6:$I$1355, Portfolio_History!$F224, Transactions_History!$H$6:$H$1355, "&lt;="&amp;YEAR(Portfolio_History!M$1))</f>
        <v>182134999</v>
      </c>
      <c r="N224" s="4">
        <f>SUMIFS(Transactions_History!$G$6:$G$1355, Transactions_History!$C$6:$C$1355, "Acquire", Transactions_History!$I$6:$I$1355, Portfolio_History!$F224, Transactions_History!$H$6:$H$1355, "&lt;="&amp;YEAR(Portfolio_History!N$1))-
SUMIFS(Transactions_History!$G$6:$G$1355, Transactions_History!$C$6:$C$1355, "Redeem", Transactions_History!$I$6:$I$1355, Portfolio_History!$F224, Transactions_History!$H$6:$H$1355, "&lt;="&amp;YEAR(Portfolio_History!N$1))</f>
        <v>182134999</v>
      </c>
      <c r="O224" s="4">
        <f>SUMIFS(Transactions_History!$G$6:$G$1355, Transactions_History!$C$6:$C$1355, "Acquire", Transactions_History!$I$6:$I$1355, Portfolio_History!$F224, Transactions_History!$H$6:$H$1355, "&lt;="&amp;YEAR(Portfolio_History!O$1))-
SUMIFS(Transactions_History!$G$6:$G$1355, Transactions_History!$C$6:$C$1355, "Redeem", Transactions_History!$I$6:$I$1355, Portfolio_History!$F224, Transactions_History!$H$6:$H$1355, "&lt;="&amp;YEAR(Portfolio_History!O$1))</f>
        <v>182134999</v>
      </c>
      <c r="P224" s="4">
        <f>SUMIFS(Transactions_History!$G$6:$G$1355, Transactions_History!$C$6:$C$1355, "Acquire", Transactions_History!$I$6:$I$1355, Portfolio_History!$F224, Transactions_History!$H$6:$H$1355, "&lt;="&amp;YEAR(Portfolio_History!P$1))-
SUMIFS(Transactions_History!$G$6:$G$1355, Transactions_History!$C$6:$C$1355, "Redeem", Transactions_History!$I$6:$I$1355, Portfolio_History!$F224, Transactions_History!$H$6:$H$1355, "&lt;="&amp;YEAR(Portfolio_History!P$1))</f>
        <v>0</v>
      </c>
      <c r="Q224" s="4">
        <f>SUMIFS(Transactions_History!$G$6:$G$1355, Transactions_History!$C$6:$C$1355, "Acquire", Transactions_History!$I$6:$I$1355, Portfolio_History!$F224, Transactions_History!$H$6:$H$1355, "&lt;="&amp;YEAR(Portfolio_History!Q$1))-
SUMIFS(Transactions_History!$G$6:$G$1355, Transactions_History!$C$6:$C$1355, "Redeem", Transactions_History!$I$6:$I$1355, Portfolio_History!$F224, Transactions_History!$H$6:$H$1355, "&lt;="&amp;YEAR(Portfolio_History!Q$1))</f>
        <v>0</v>
      </c>
      <c r="R224" s="4">
        <f>SUMIFS(Transactions_History!$G$6:$G$1355, Transactions_History!$C$6:$C$1355, "Acquire", Transactions_History!$I$6:$I$1355, Portfolio_History!$F224, Transactions_History!$H$6:$H$1355, "&lt;="&amp;YEAR(Portfolio_History!R$1))-
SUMIFS(Transactions_History!$G$6:$G$1355, Transactions_History!$C$6:$C$1355, "Redeem", Transactions_History!$I$6:$I$1355, Portfolio_History!$F224, Transactions_History!$H$6:$H$1355, "&lt;="&amp;YEAR(Portfolio_History!R$1))</f>
        <v>0</v>
      </c>
      <c r="S224" s="4">
        <f>SUMIFS(Transactions_History!$G$6:$G$1355, Transactions_History!$C$6:$C$1355, "Acquire", Transactions_History!$I$6:$I$1355, Portfolio_History!$F224, Transactions_History!$H$6:$H$1355, "&lt;="&amp;YEAR(Portfolio_History!S$1))-
SUMIFS(Transactions_History!$G$6:$G$1355, Transactions_History!$C$6:$C$1355, "Redeem", Transactions_History!$I$6:$I$1355, Portfolio_History!$F224, Transactions_History!$H$6:$H$1355, "&lt;="&amp;YEAR(Portfolio_History!S$1))</f>
        <v>0</v>
      </c>
      <c r="T224" s="4">
        <f>SUMIFS(Transactions_History!$G$6:$G$1355, Transactions_History!$C$6:$C$1355, "Acquire", Transactions_History!$I$6:$I$1355, Portfolio_History!$F224, Transactions_History!$H$6:$H$1355, "&lt;="&amp;YEAR(Portfolio_History!T$1))-
SUMIFS(Transactions_History!$G$6:$G$1355, Transactions_History!$C$6:$C$1355, "Redeem", Transactions_History!$I$6:$I$1355, Portfolio_History!$F224, Transactions_History!$H$6:$H$1355, "&lt;="&amp;YEAR(Portfolio_History!T$1))</f>
        <v>0</v>
      </c>
      <c r="U224" s="4">
        <f>SUMIFS(Transactions_History!$G$6:$G$1355, Transactions_History!$C$6:$C$1355, "Acquire", Transactions_History!$I$6:$I$1355, Portfolio_History!$F224, Transactions_History!$H$6:$H$1355, "&lt;="&amp;YEAR(Portfolio_History!U$1))-
SUMIFS(Transactions_History!$G$6:$G$1355, Transactions_History!$C$6:$C$1355, "Redeem", Transactions_History!$I$6:$I$1355, Portfolio_History!$F224, Transactions_History!$H$6:$H$1355, "&lt;="&amp;YEAR(Portfolio_History!U$1))</f>
        <v>0</v>
      </c>
      <c r="V224" s="4">
        <f>SUMIFS(Transactions_History!$G$6:$G$1355, Transactions_History!$C$6:$C$1355, "Acquire", Transactions_History!$I$6:$I$1355, Portfolio_History!$F224, Transactions_History!$H$6:$H$1355, "&lt;="&amp;YEAR(Portfolio_History!V$1))-
SUMIFS(Transactions_History!$G$6:$G$1355, Transactions_History!$C$6:$C$1355, "Redeem", Transactions_History!$I$6:$I$1355, Portfolio_History!$F224, Transactions_History!$H$6:$H$1355, "&lt;="&amp;YEAR(Portfolio_History!V$1))</f>
        <v>0</v>
      </c>
      <c r="W224" s="4">
        <f>SUMIFS(Transactions_History!$G$6:$G$1355, Transactions_History!$C$6:$C$1355, "Acquire", Transactions_History!$I$6:$I$1355, Portfolio_History!$F224, Transactions_History!$H$6:$H$1355, "&lt;="&amp;YEAR(Portfolio_History!W$1))-
SUMIFS(Transactions_History!$G$6:$G$1355, Transactions_History!$C$6:$C$1355, "Redeem", Transactions_History!$I$6:$I$1355, Portfolio_History!$F224, Transactions_History!$H$6:$H$1355, "&lt;="&amp;YEAR(Portfolio_History!W$1))</f>
        <v>0</v>
      </c>
      <c r="X224" s="4">
        <f>SUMIFS(Transactions_History!$G$6:$G$1355, Transactions_History!$C$6:$C$1355, "Acquire", Transactions_History!$I$6:$I$1355, Portfolio_History!$F224, Transactions_History!$H$6:$H$1355, "&lt;="&amp;YEAR(Portfolio_History!X$1))-
SUMIFS(Transactions_History!$G$6:$G$1355, Transactions_History!$C$6:$C$1355, "Redeem", Transactions_History!$I$6:$I$1355, Portfolio_History!$F224, Transactions_History!$H$6:$H$1355, "&lt;="&amp;YEAR(Portfolio_History!X$1))</f>
        <v>0</v>
      </c>
      <c r="Y224" s="4">
        <f>SUMIFS(Transactions_History!$G$6:$G$1355, Transactions_History!$C$6:$C$1355, "Acquire", Transactions_History!$I$6:$I$1355, Portfolio_History!$F224, Transactions_History!$H$6:$H$1355, "&lt;="&amp;YEAR(Portfolio_History!Y$1))-
SUMIFS(Transactions_History!$G$6:$G$1355, Transactions_History!$C$6:$C$1355, "Redeem", Transactions_History!$I$6:$I$1355, Portfolio_History!$F224, Transactions_History!$H$6:$H$1355, "&lt;="&amp;YEAR(Portfolio_History!Y$1))</f>
        <v>0</v>
      </c>
    </row>
    <row r="225" spans="1:25" x14ac:dyDescent="0.35">
      <c r="A225" s="172" t="s">
        <v>39</v>
      </c>
      <c r="B225" s="172">
        <v>2.25</v>
      </c>
      <c r="C225" s="172">
        <v>2030</v>
      </c>
      <c r="D225" s="173">
        <v>42887</v>
      </c>
      <c r="E225" s="63">
        <v>2017</v>
      </c>
      <c r="F225" s="170" t="str">
        <f t="shared" si="4"/>
        <v>SI bonds_2.25_2030</v>
      </c>
      <c r="G225" s="4">
        <f>SUMIFS(Transactions_History!$G$6:$G$1355, Transactions_History!$C$6:$C$1355, "Acquire", Transactions_History!$I$6:$I$1355, Portfolio_History!$F225, Transactions_History!$H$6:$H$1355, "&lt;="&amp;YEAR(Portfolio_History!G$1))-
SUMIFS(Transactions_History!$G$6:$G$1355, Transactions_History!$C$6:$C$1355, "Redeem", Transactions_History!$I$6:$I$1355, Portfolio_History!$F225, Transactions_History!$H$6:$H$1355, "&lt;="&amp;YEAR(Portfolio_History!G$1))</f>
        <v>2841194</v>
      </c>
      <c r="H225" s="4">
        <f>SUMIFS(Transactions_History!$G$6:$G$1355, Transactions_History!$C$6:$C$1355, "Acquire", Transactions_History!$I$6:$I$1355, Portfolio_History!$F225, Transactions_History!$H$6:$H$1355, "&lt;="&amp;YEAR(Portfolio_History!H$1))-
SUMIFS(Transactions_History!$G$6:$G$1355, Transactions_History!$C$6:$C$1355, "Redeem", Transactions_History!$I$6:$I$1355, Portfolio_History!$F225, Transactions_History!$H$6:$H$1355, "&lt;="&amp;YEAR(Portfolio_History!H$1))</f>
        <v>2841194</v>
      </c>
      <c r="I225" s="4">
        <f>SUMIFS(Transactions_History!$G$6:$G$1355, Transactions_History!$C$6:$C$1355, "Acquire", Transactions_History!$I$6:$I$1355, Portfolio_History!$F225, Transactions_History!$H$6:$H$1355, "&lt;="&amp;YEAR(Portfolio_History!I$1))-
SUMIFS(Transactions_History!$G$6:$G$1355, Transactions_History!$C$6:$C$1355, "Redeem", Transactions_History!$I$6:$I$1355, Portfolio_History!$F225, Transactions_History!$H$6:$H$1355, "&lt;="&amp;YEAR(Portfolio_History!I$1))</f>
        <v>2841194</v>
      </c>
      <c r="J225" s="4">
        <f>SUMIFS(Transactions_History!$G$6:$G$1355, Transactions_History!$C$6:$C$1355, "Acquire", Transactions_History!$I$6:$I$1355, Portfolio_History!$F225, Transactions_History!$H$6:$H$1355, "&lt;="&amp;YEAR(Portfolio_History!J$1))-
SUMIFS(Transactions_History!$G$6:$G$1355, Transactions_History!$C$6:$C$1355, "Redeem", Transactions_History!$I$6:$I$1355, Portfolio_History!$F225, Transactions_History!$H$6:$H$1355, "&lt;="&amp;YEAR(Portfolio_History!J$1))</f>
        <v>2841194</v>
      </c>
      <c r="K225" s="4">
        <f>SUMIFS(Transactions_History!$G$6:$G$1355, Transactions_History!$C$6:$C$1355, "Acquire", Transactions_History!$I$6:$I$1355, Portfolio_History!$F225, Transactions_History!$H$6:$H$1355, "&lt;="&amp;YEAR(Portfolio_History!K$1))-
SUMIFS(Transactions_History!$G$6:$G$1355, Transactions_History!$C$6:$C$1355, "Redeem", Transactions_History!$I$6:$I$1355, Portfolio_History!$F225, Transactions_History!$H$6:$H$1355, "&lt;="&amp;YEAR(Portfolio_History!K$1))</f>
        <v>1596515</v>
      </c>
      <c r="L225" s="4">
        <f>SUMIFS(Transactions_History!$G$6:$G$1355, Transactions_History!$C$6:$C$1355, "Acquire", Transactions_History!$I$6:$I$1355, Portfolio_History!$F225, Transactions_History!$H$6:$H$1355, "&lt;="&amp;YEAR(Portfolio_History!L$1))-
SUMIFS(Transactions_History!$G$6:$G$1355, Transactions_History!$C$6:$C$1355, "Redeem", Transactions_History!$I$6:$I$1355, Portfolio_History!$F225, Transactions_History!$H$6:$H$1355, "&lt;="&amp;YEAR(Portfolio_History!L$1))</f>
        <v>1596515</v>
      </c>
      <c r="M225" s="4">
        <f>SUMIFS(Transactions_History!$G$6:$G$1355, Transactions_History!$C$6:$C$1355, "Acquire", Transactions_History!$I$6:$I$1355, Portfolio_History!$F225, Transactions_History!$H$6:$H$1355, "&lt;="&amp;YEAR(Portfolio_History!M$1))-
SUMIFS(Transactions_History!$G$6:$G$1355, Transactions_History!$C$6:$C$1355, "Redeem", Transactions_History!$I$6:$I$1355, Portfolio_History!$F225, Transactions_History!$H$6:$H$1355, "&lt;="&amp;YEAR(Portfolio_History!M$1))</f>
        <v>0</v>
      </c>
      <c r="N225" s="4">
        <f>SUMIFS(Transactions_History!$G$6:$G$1355, Transactions_History!$C$6:$C$1355, "Acquire", Transactions_History!$I$6:$I$1355, Portfolio_History!$F225, Transactions_History!$H$6:$H$1355, "&lt;="&amp;YEAR(Portfolio_History!N$1))-
SUMIFS(Transactions_History!$G$6:$G$1355, Transactions_History!$C$6:$C$1355, "Redeem", Transactions_History!$I$6:$I$1355, Portfolio_History!$F225, Transactions_History!$H$6:$H$1355, "&lt;="&amp;YEAR(Portfolio_History!N$1))</f>
        <v>0</v>
      </c>
      <c r="O225" s="4">
        <f>SUMIFS(Transactions_History!$G$6:$G$1355, Transactions_History!$C$6:$C$1355, "Acquire", Transactions_History!$I$6:$I$1355, Portfolio_History!$F225, Transactions_History!$H$6:$H$1355, "&lt;="&amp;YEAR(Portfolio_History!O$1))-
SUMIFS(Transactions_History!$G$6:$G$1355, Transactions_History!$C$6:$C$1355, "Redeem", Transactions_History!$I$6:$I$1355, Portfolio_History!$F225, Transactions_History!$H$6:$H$1355, "&lt;="&amp;YEAR(Portfolio_History!O$1))</f>
        <v>0</v>
      </c>
      <c r="P225" s="4">
        <f>SUMIFS(Transactions_History!$G$6:$G$1355, Transactions_History!$C$6:$C$1355, "Acquire", Transactions_History!$I$6:$I$1355, Portfolio_History!$F225, Transactions_History!$H$6:$H$1355, "&lt;="&amp;YEAR(Portfolio_History!P$1))-
SUMIFS(Transactions_History!$G$6:$G$1355, Transactions_History!$C$6:$C$1355, "Redeem", Transactions_History!$I$6:$I$1355, Portfolio_History!$F225, Transactions_History!$H$6:$H$1355, "&lt;="&amp;YEAR(Portfolio_History!P$1))</f>
        <v>0</v>
      </c>
      <c r="Q225" s="4">
        <f>SUMIFS(Transactions_History!$G$6:$G$1355, Transactions_History!$C$6:$C$1355, "Acquire", Transactions_History!$I$6:$I$1355, Portfolio_History!$F225, Transactions_History!$H$6:$H$1355, "&lt;="&amp;YEAR(Portfolio_History!Q$1))-
SUMIFS(Transactions_History!$G$6:$G$1355, Transactions_History!$C$6:$C$1355, "Redeem", Transactions_History!$I$6:$I$1355, Portfolio_History!$F225, Transactions_History!$H$6:$H$1355, "&lt;="&amp;YEAR(Portfolio_History!Q$1))</f>
        <v>0</v>
      </c>
      <c r="R225" s="4">
        <f>SUMIFS(Transactions_History!$G$6:$G$1355, Transactions_History!$C$6:$C$1355, "Acquire", Transactions_History!$I$6:$I$1355, Portfolio_History!$F225, Transactions_History!$H$6:$H$1355, "&lt;="&amp;YEAR(Portfolio_History!R$1))-
SUMIFS(Transactions_History!$G$6:$G$1355, Transactions_History!$C$6:$C$1355, "Redeem", Transactions_History!$I$6:$I$1355, Portfolio_History!$F225, Transactions_History!$H$6:$H$1355, "&lt;="&amp;YEAR(Portfolio_History!R$1))</f>
        <v>0</v>
      </c>
      <c r="S225" s="4">
        <f>SUMIFS(Transactions_History!$G$6:$G$1355, Transactions_History!$C$6:$C$1355, "Acquire", Transactions_History!$I$6:$I$1355, Portfolio_History!$F225, Transactions_History!$H$6:$H$1355, "&lt;="&amp;YEAR(Portfolio_History!S$1))-
SUMIFS(Transactions_History!$G$6:$G$1355, Transactions_History!$C$6:$C$1355, "Redeem", Transactions_History!$I$6:$I$1355, Portfolio_History!$F225, Transactions_History!$H$6:$H$1355, "&lt;="&amp;YEAR(Portfolio_History!S$1))</f>
        <v>0</v>
      </c>
      <c r="T225" s="4">
        <f>SUMIFS(Transactions_History!$G$6:$G$1355, Transactions_History!$C$6:$C$1355, "Acquire", Transactions_History!$I$6:$I$1355, Portfolio_History!$F225, Transactions_History!$H$6:$H$1355, "&lt;="&amp;YEAR(Portfolio_History!T$1))-
SUMIFS(Transactions_History!$G$6:$G$1355, Transactions_History!$C$6:$C$1355, "Redeem", Transactions_History!$I$6:$I$1355, Portfolio_History!$F225, Transactions_History!$H$6:$H$1355, "&lt;="&amp;YEAR(Portfolio_History!T$1))</f>
        <v>0</v>
      </c>
      <c r="U225" s="4">
        <f>SUMIFS(Transactions_History!$G$6:$G$1355, Transactions_History!$C$6:$C$1355, "Acquire", Transactions_History!$I$6:$I$1355, Portfolio_History!$F225, Transactions_History!$H$6:$H$1355, "&lt;="&amp;YEAR(Portfolio_History!U$1))-
SUMIFS(Transactions_History!$G$6:$G$1355, Transactions_History!$C$6:$C$1355, "Redeem", Transactions_History!$I$6:$I$1355, Portfolio_History!$F225, Transactions_History!$H$6:$H$1355, "&lt;="&amp;YEAR(Portfolio_History!U$1))</f>
        <v>0</v>
      </c>
      <c r="V225" s="4">
        <f>SUMIFS(Transactions_History!$G$6:$G$1355, Transactions_History!$C$6:$C$1355, "Acquire", Transactions_History!$I$6:$I$1355, Portfolio_History!$F225, Transactions_History!$H$6:$H$1355, "&lt;="&amp;YEAR(Portfolio_History!V$1))-
SUMIFS(Transactions_History!$G$6:$G$1355, Transactions_History!$C$6:$C$1355, "Redeem", Transactions_History!$I$6:$I$1355, Portfolio_History!$F225, Transactions_History!$H$6:$H$1355, "&lt;="&amp;YEAR(Portfolio_History!V$1))</f>
        <v>0</v>
      </c>
      <c r="W225" s="4">
        <f>SUMIFS(Transactions_History!$G$6:$G$1355, Transactions_History!$C$6:$C$1355, "Acquire", Transactions_History!$I$6:$I$1355, Portfolio_History!$F225, Transactions_History!$H$6:$H$1355, "&lt;="&amp;YEAR(Portfolio_History!W$1))-
SUMIFS(Transactions_History!$G$6:$G$1355, Transactions_History!$C$6:$C$1355, "Redeem", Transactions_History!$I$6:$I$1355, Portfolio_History!$F225, Transactions_History!$H$6:$H$1355, "&lt;="&amp;YEAR(Portfolio_History!W$1))</f>
        <v>0</v>
      </c>
      <c r="X225" s="4">
        <f>SUMIFS(Transactions_History!$G$6:$G$1355, Transactions_History!$C$6:$C$1355, "Acquire", Transactions_History!$I$6:$I$1355, Portfolio_History!$F225, Transactions_History!$H$6:$H$1355, "&lt;="&amp;YEAR(Portfolio_History!X$1))-
SUMIFS(Transactions_History!$G$6:$G$1355, Transactions_History!$C$6:$C$1355, "Redeem", Transactions_History!$I$6:$I$1355, Portfolio_History!$F225, Transactions_History!$H$6:$H$1355, "&lt;="&amp;YEAR(Portfolio_History!X$1))</f>
        <v>0</v>
      </c>
      <c r="Y225" s="4">
        <f>SUMIFS(Transactions_History!$G$6:$G$1355, Transactions_History!$C$6:$C$1355, "Acquire", Transactions_History!$I$6:$I$1355, Portfolio_History!$F225, Transactions_History!$H$6:$H$1355, "&lt;="&amp;YEAR(Portfolio_History!Y$1))-
SUMIFS(Transactions_History!$G$6:$G$1355, Transactions_History!$C$6:$C$1355, "Redeem", Transactions_History!$I$6:$I$1355, Portfolio_History!$F225, Transactions_History!$H$6:$H$1355, "&lt;="&amp;YEAR(Portfolio_History!Y$1))</f>
        <v>0</v>
      </c>
    </row>
    <row r="226" spans="1:25" x14ac:dyDescent="0.35">
      <c r="A226" s="172" t="s">
        <v>39</v>
      </c>
      <c r="B226" s="172">
        <v>2.25</v>
      </c>
      <c r="C226" s="172">
        <v>2031</v>
      </c>
      <c r="D226" s="173">
        <v>42887</v>
      </c>
      <c r="E226" s="63">
        <v>2017</v>
      </c>
      <c r="F226" s="170" t="str">
        <f t="shared" si="4"/>
        <v>SI bonds_2.25_2031</v>
      </c>
      <c r="G226" s="4">
        <f>SUMIFS(Transactions_History!$G$6:$G$1355, Transactions_History!$C$6:$C$1355, "Acquire", Transactions_History!$I$6:$I$1355, Portfolio_History!$F226, Transactions_History!$H$6:$H$1355, "&lt;="&amp;YEAR(Portfolio_History!G$1))-
SUMIFS(Transactions_History!$G$6:$G$1355, Transactions_History!$C$6:$C$1355, "Redeem", Transactions_History!$I$6:$I$1355, Portfolio_History!$F226, Transactions_History!$H$6:$H$1355, "&lt;="&amp;YEAR(Portfolio_History!G$1))</f>
        <v>2841194</v>
      </c>
      <c r="H226" s="4">
        <f>SUMIFS(Transactions_History!$G$6:$G$1355, Transactions_History!$C$6:$C$1355, "Acquire", Transactions_History!$I$6:$I$1355, Portfolio_History!$F226, Transactions_History!$H$6:$H$1355, "&lt;="&amp;YEAR(Portfolio_History!H$1))-
SUMIFS(Transactions_History!$G$6:$G$1355, Transactions_History!$C$6:$C$1355, "Redeem", Transactions_History!$I$6:$I$1355, Portfolio_History!$F226, Transactions_History!$H$6:$H$1355, "&lt;="&amp;YEAR(Portfolio_History!H$1))</f>
        <v>2841194</v>
      </c>
      <c r="I226" s="4">
        <f>SUMIFS(Transactions_History!$G$6:$G$1355, Transactions_History!$C$6:$C$1355, "Acquire", Transactions_History!$I$6:$I$1355, Portfolio_History!$F226, Transactions_History!$H$6:$H$1355, "&lt;="&amp;YEAR(Portfolio_History!I$1))-
SUMIFS(Transactions_History!$G$6:$G$1355, Transactions_History!$C$6:$C$1355, "Redeem", Transactions_History!$I$6:$I$1355, Portfolio_History!$F226, Transactions_History!$H$6:$H$1355, "&lt;="&amp;YEAR(Portfolio_History!I$1))</f>
        <v>2841194</v>
      </c>
      <c r="J226" s="4">
        <f>SUMIFS(Transactions_History!$G$6:$G$1355, Transactions_History!$C$6:$C$1355, "Acquire", Transactions_History!$I$6:$I$1355, Portfolio_History!$F226, Transactions_History!$H$6:$H$1355, "&lt;="&amp;YEAR(Portfolio_History!J$1))-
SUMIFS(Transactions_History!$G$6:$G$1355, Transactions_History!$C$6:$C$1355, "Redeem", Transactions_History!$I$6:$I$1355, Portfolio_History!$F226, Transactions_History!$H$6:$H$1355, "&lt;="&amp;YEAR(Portfolio_History!J$1))</f>
        <v>2841194</v>
      </c>
      <c r="K226" s="4">
        <f>SUMIFS(Transactions_History!$G$6:$G$1355, Transactions_History!$C$6:$C$1355, "Acquire", Transactions_History!$I$6:$I$1355, Portfolio_History!$F226, Transactions_History!$H$6:$H$1355, "&lt;="&amp;YEAR(Portfolio_History!K$1))-
SUMIFS(Transactions_History!$G$6:$G$1355, Transactions_History!$C$6:$C$1355, "Redeem", Transactions_History!$I$6:$I$1355, Portfolio_History!$F226, Transactions_History!$H$6:$H$1355, "&lt;="&amp;YEAR(Portfolio_History!K$1))</f>
        <v>1596515</v>
      </c>
      <c r="L226" s="4">
        <f>SUMIFS(Transactions_History!$G$6:$G$1355, Transactions_History!$C$6:$C$1355, "Acquire", Transactions_History!$I$6:$I$1355, Portfolio_History!$F226, Transactions_History!$H$6:$H$1355, "&lt;="&amp;YEAR(Portfolio_History!L$1))-
SUMIFS(Transactions_History!$G$6:$G$1355, Transactions_History!$C$6:$C$1355, "Redeem", Transactions_History!$I$6:$I$1355, Portfolio_History!$F226, Transactions_History!$H$6:$H$1355, "&lt;="&amp;YEAR(Portfolio_History!L$1))</f>
        <v>1596515</v>
      </c>
      <c r="M226" s="4">
        <f>SUMIFS(Transactions_History!$G$6:$G$1355, Transactions_History!$C$6:$C$1355, "Acquire", Transactions_History!$I$6:$I$1355, Portfolio_History!$F226, Transactions_History!$H$6:$H$1355, "&lt;="&amp;YEAR(Portfolio_History!M$1))-
SUMIFS(Transactions_History!$G$6:$G$1355, Transactions_History!$C$6:$C$1355, "Redeem", Transactions_History!$I$6:$I$1355, Portfolio_History!$F226, Transactions_History!$H$6:$H$1355, "&lt;="&amp;YEAR(Portfolio_History!M$1))</f>
        <v>0</v>
      </c>
      <c r="N226" s="4">
        <f>SUMIFS(Transactions_History!$G$6:$G$1355, Transactions_History!$C$6:$C$1355, "Acquire", Transactions_History!$I$6:$I$1355, Portfolio_History!$F226, Transactions_History!$H$6:$H$1355, "&lt;="&amp;YEAR(Portfolio_History!N$1))-
SUMIFS(Transactions_History!$G$6:$G$1355, Transactions_History!$C$6:$C$1355, "Redeem", Transactions_History!$I$6:$I$1355, Portfolio_History!$F226, Transactions_History!$H$6:$H$1355, "&lt;="&amp;YEAR(Portfolio_History!N$1))</f>
        <v>0</v>
      </c>
      <c r="O226" s="4">
        <f>SUMIFS(Transactions_History!$G$6:$G$1355, Transactions_History!$C$6:$C$1355, "Acquire", Transactions_History!$I$6:$I$1355, Portfolio_History!$F226, Transactions_History!$H$6:$H$1355, "&lt;="&amp;YEAR(Portfolio_History!O$1))-
SUMIFS(Transactions_History!$G$6:$G$1355, Transactions_History!$C$6:$C$1355, "Redeem", Transactions_History!$I$6:$I$1355, Portfolio_History!$F226, Transactions_History!$H$6:$H$1355, "&lt;="&amp;YEAR(Portfolio_History!O$1))</f>
        <v>0</v>
      </c>
      <c r="P226" s="4">
        <f>SUMIFS(Transactions_History!$G$6:$G$1355, Transactions_History!$C$6:$C$1355, "Acquire", Transactions_History!$I$6:$I$1355, Portfolio_History!$F226, Transactions_History!$H$6:$H$1355, "&lt;="&amp;YEAR(Portfolio_History!P$1))-
SUMIFS(Transactions_History!$G$6:$G$1355, Transactions_History!$C$6:$C$1355, "Redeem", Transactions_History!$I$6:$I$1355, Portfolio_History!$F226, Transactions_History!$H$6:$H$1355, "&lt;="&amp;YEAR(Portfolio_History!P$1))</f>
        <v>0</v>
      </c>
      <c r="Q226" s="4">
        <f>SUMIFS(Transactions_History!$G$6:$G$1355, Transactions_History!$C$6:$C$1355, "Acquire", Transactions_History!$I$6:$I$1355, Portfolio_History!$F226, Transactions_History!$H$6:$H$1355, "&lt;="&amp;YEAR(Portfolio_History!Q$1))-
SUMIFS(Transactions_History!$G$6:$G$1355, Transactions_History!$C$6:$C$1355, "Redeem", Transactions_History!$I$6:$I$1355, Portfolio_History!$F226, Transactions_History!$H$6:$H$1355, "&lt;="&amp;YEAR(Portfolio_History!Q$1))</f>
        <v>0</v>
      </c>
      <c r="R226" s="4">
        <f>SUMIFS(Transactions_History!$G$6:$G$1355, Transactions_History!$C$6:$C$1355, "Acquire", Transactions_History!$I$6:$I$1355, Portfolio_History!$F226, Transactions_History!$H$6:$H$1355, "&lt;="&amp;YEAR(Portfolio_History!R$1))-
SUMIFS(Transactions_History!$G$6:$G$1355, Transactions_History!$C$6:$C$1355, "Redeem", Transactions_History!$I$6:$I$1355, Portfolio_History!$F226, Transactions_History!$H$6:$H$1355, "&lt;="&amp;YEAR(Portfolio_History!R$1))</f>
        <v>0</v>
      </c>
      <c r="S226" s="4">
        <f>SUMIFS(Transactions_History!$G$6:$G$1355, Transactions_History!$C$6:$C$1355, "Acquire", Transactions_History!$I$6:$I$1355, Portfolio_History!$F226, Transactions_History!$H$6:$H$1355, "&lt;="&amp;YEAR(Portfolio_History!S$1))-
SUMIFS(Transactions_History!$G$6:$G$1355, Transactions_History!$C$6:$C$1355, "Redeem", Transactions_History!$I$6:$I$1355, Portfolio_History!$F226, Transactions_History!$H$6:$H$1355, "&lt;="&amp;YEAR(Portfolio_History!S$1))</f>
        <v>0</v>
      </c>
      <c r="T226" s="4">
        <f>SUMIFS(Transactions_History!$G$6:$G$1355, Transactions_History!$C$6:$C$1355, "Acquire", Transactions_History!$I$6:$I$1355, Portfolio_History!$F226, Transactions_History!$H$6:$H$1355, "&lt;="&amp;YEAR(Portfolio_History!T$1))-
SUMIFS(Transactions_History!$G$6:$G$1355, Transactions_History!$C$6:$C$1355, "Redeem", Transactions_History!$I$6:$I$1355, Portfolio_History!$F226, Transactions_History!$H$6:$H$1355, "&lt;="&amp;YEAR(Portfolio_History!T$1))</f>
        <v>0</v>
      </c>
      <c r="U226" s="4">
        <f>SUMIFS(Transactions_History!$G$6:$G$1355, Transactions_History!$C$6:$C$1355, "Acquire", Transactions_History!$I$6:$I$1355, Portfolio_History!$F226, Transactions_History!$H$6:$H$1355, "&lt;="&amp;YEAR(Portfolio_History!U$1))-
SUMIFS(Transactions_History!$G$6:$G$1355, Transactions_History!$C$6:$C$1355, "Redeem", Transactions_History!$I$6:$I$1355, Portfolio_History!$F226, Transactions_History!$H$6:$H$1355, "&lt;="&amp;YEAR(Portfolio_History!U$1))</f>
        <v>0</v>
      </c>
      <c r="V226" s="4">
        <f>SUMIFS(Transactions_History!$G$6:$G$1355, Transactions_History!$C$6:$C$1355, "Acquire", Transactions_History!$I$6:$I$1355, Portfolio_History!$F226, Transactions_History!$H$6:$H$1355, "&lt;="&amp;YEAR(Portfolio_History!V$1))-
SUMIFS(Transactions_History!$G$6:$G$1355, Transactions_History!$C$6:$C$1355, "Redeem", Transactions_History!$I$6:$I$1355, Portfolio_History!$F226, Transactions_History!$H$6:$H$1355, "&lt;="&amp;YEAR(Portfolio_History!V$1))</f>
        <v>0</v>
      </c>
      <c r="W226" s="4">
        <f>SUMIFS(Transactions_History!$G$6:$G$1355, Transactions_History!$C$6:$C$1355, "Acquire", Transactions_History!$I$6:$I$1355, Portfolio_History!$F226, Transactions_History!$H$6:$H$1355, "&lt;="&amp;YEAR(Portfolio_History!W$1))-
SUMIFS(Transactions_History!$G$6:$G$1355, Transactions_History!$C$6:$C$1355, "Redeem", Transactions_History!$I$6:$I$1355, Portfolio_History!$F226, Transactions_History!$H$6:$H$1355, "&lt;="&amp;YEAR(Portfolio_History!W$1))</f>
        <v>0</v>
      </c>
      <c r="X226" s="4">
        <f>SUMIFS(Transactions_History!$G$6:$G$1355, Transactions_History!$C$6:$C$1355, "Acquire", Transactions_History!$I$6:$I$1355, Portfolio_History!$F226, Transactions_History!$H$6:$H$1355, "&lt;="&amp;YEAR(Portfolio_History!X$1))-
SUMIFS(Transactions_History!$G$6:$G$1355, Transactions_History!$C$6:$C$1355, "Redeem", Transactions_History!$I$6:$I$1355, Portfolio_History!$F226, Transactions_History!$H$6:$H$1355, "&lt;="&amp;YEAR(Portfolio_History!X$1))</f>
        <v>0</v>
      </c>
      <c r="Y226" s="4">
        <f>SUMIFS(Transactions_History!$G$6:$G$1355, Transactions_History!$C$6:$C$1355, "Acquire", Transactions_History!$I$6:$I$1355, Portfolio_History!$F226, Transactions_History!$H$6:$H$1355, "&lt;="&amp;YEAR(Portfolio_History!Y$1))-
SUMIFS(Transactions_History!$G$6:$G$1355, Transactions_History!$C$6:$C$1355, "Redeem", Transactions_History!$I$6:$I$1355, Portfolio_History!$F226, Transactions_History!$H$6:$H$1355, "&lt;="&amp;YEAR(Portfolio_History!Y$1))</f>
        <v>0</v>
      </c>
    </row>
    <row r="227" spans="1:25" x14ac:dyDescent="0.35">
      <c r="A227" s="172" t="s">
        <v>39</v>
      </c>
      <c r="B227" s="172">
        <v>2.25</v>
      </c>
      <c r="C227" s="172">
        <v>2032</v>
      </c>
      <c r="D227" s="173">
        <v>42887</v>
      </c>
      <c r="E227" s="63">
        <v>2017</v>
      </c>
      <c r="F227" s="170" t="str">
        <f t="shared" si="4"/>
        <v>SI bonds_2.25_2032</v>
      </c>
      <c r="G227" s="4">
        <f>SUMIFS(Transactions_History!$G$6:$G$1355, Transactions_History!$C$6:$C$1355, "Acquire", Transactions_History!$I$6:$I$1355, Portfolio_History!$F227, Transactions_History!$H$6:$H$1355, "&lt;="&amp;YEAR(Portfolio_History!G$1))-
SUMIFS(Transactions_History!$G$6:$G$1355, Transactions_History!$C$6:$C$1355, "Redeem", Transactions_History!$I$6:$I$1355, Portfolio_History!$F227, Transactions_History!$H$6:$H$1355, "&lt;="&amp;YEAR(Portfolio_History!G$1))</f>
        <v>190952776</v>
      </c>
      <c r="H227" s="4">
        <f>SUMIFS(Transactions_History!$G$6:$G$1355, Transactions_History!$C$6:$C$1355, "Acquire", Transactions_History!$I$6:$I$1355, Portfolio_History!$F227, Transactions_History!$H$6:$H$1355, "&lt;="&amp;YEAR(Portfolio_History!H$1))-
SUMIFS(Transactions_History!$G$6:$G$1355, Transactions_History!$C$6:$C$1355, "Redeem", Transactions_History!$I$6:$I$1355, Portfolio_History!$F227, Transactions_History!$H$6:$H$1355, "&lt;="&amp;YEAR(Portfolio_History!H$1))</f>
        <v>190952776</v>
      </c>
      <c r="I227" s="4">
        <f>SUMIFS(Transactions_History!$G$6:$G$1355, Transactions_History!$C$6:$C$1355, "Acquire", Transactions_History!$I$6:$I$1355, Portfolio_History!$F227, Transactions_History!$H$6:$H$1355, "&lt;="&amp;YEAR(Portfolio_History!I$1))-
SUMIFS(Transactions_History!$G$6:$G$1355, Transactions_History!$C$6:$C$1355, "Redeem", Transactions_History!$I$6:$I$1355, Portfolio_History!$F227, Transactions_History!$H$6:$H$1355, "&lt;="&amp;YEAR(Portfolio_History!I$1))</f>
        <v>190952776</v>
      </c>
      <c r="J227" s="4">
        <f>SUMIFS(Transactions_History!$G$6:$G$1355, Transactions_History!$C$6:$C$1355, "Acquire", Transactions_History!$I$6:$I$1355, Portfolio_History!$F227, Transactions_History!$H$6:$H$1355, "&lt;="&amp;YEAR(Portfolio_History!J$1))-
SUMIFS(Transactions_History!$G$6:$G$1355, Transactions_History!$C$6:$C$1355, "Redeem", Transactions_History!$I$6:$I$1355, Portfolio_History!$F227, Transactions_History!$H$6:$H$1355, "&lt;="&amp;YEAR(Portfolio_History!J$1))</f>
        <v>190952776</v>
      </c>
      <c r="K227" s="4">
        <f>SUMIFS(Transactions_History!$G$6:$G$1355, Transactions_History!$C$6:$C$1355, "Acquire", Transactions_History!$I$6:$I$1355, Portfolio_History!$F227, Transactions_History!$H$6:$H$1355, "&lt;="&amp;YEAR(Portfolio_History!K$1))-
SUMIFS(Transactions_History!$G$6:$G$1355, Transactions_History!$C$6:$C$1355, "Redeem", Transactions_History!$I$6:$I$1355, Portfolio_History!$F227, Transactions_History!$H$6:$H$1355, "&lt;="&amp;YEAR(Portfolio_History!K$1))</f>
        <v>189708097</v>
      </c>
      <c r="L227" s="4">
        <f>SUMIFS(Transactions_History!$G$6:$G$1355, Transactions_History!$C$6:$C$1355, "Acquire", Transactions_History!$I$6:$I$1355, Portfolio_History!$F227, Transactions_History!$H$6:$H$1355, "&lt;="&amp;YEAR(Portfolio_History!L$1))-
SUMIFS(Transactions_History!$G$6:$G$1355, Transactions_History!$C$6:$C$1355, "Redeem", Transactions_History!$I$6:$I$1355, Portfolio_History!$F227, Transactions_History!$H$6:$H$1355, "&lt;="&amp;YEAR(Portfolio_History!L$1))</f>
        <v>189708097</v>
      </c>
      <c r="M227" s="4">
        <f>SUMIFS(Transactions_History!$G$6:$G$1355, Transactions_History!$C$6:$C$1355, "Acquire", Transactions_History!$I$6:$I$1355, Portfolio_History!$F227, Transactions_History!$H$6:$H$1355, "&lt;="&amp;YEAR(Portfolio_History!M$1))-
SUMIFS(Transactions_History!$G$6:$G$1355, Transactions_History!$C$6:$C$1355, "Redeem", Transactions_History!$I$6:$I$1355, Portfolio_History!$F227, Transactions_History!$H$6:$H$1355, "&lt;="&amp;YEAR(Portfolio_History!M$1))</f>
        <v>0</v>
      </c>
      <c r="N227" s="4">
        <f>SUMIFS(Transactions_History!$G$6:$G$1355, Transactions_History!$C$6:$C$1355, "Acquire", Transactions_History!$I$6:$I$1355, Portfolio_History!$F227, Transactions_History!$H$6:$H$1355, "&lt;="&amp;YEAR(Portfolio_History!N$1))-
SUMIFS(Transactions_History!$G$6:$G$1355, Transactions_History!$C$6:$C$1355, "Redeem", Transactions_History!$I$6:$I$1355, Portfolio_History!$F227, Transactions_History!$H$6:$H$1355, "&lt;="&amp;YEAR(Portfolio_History!N$1))</f>
        <v>0</v>
      </c>
      <c r="O227" s="4">
        <f>SUMIFS(Transactions_History!$G$6:$G$1355, Transactions_History!$C$6:$C$1355, "Acquire", Transactions_History!$I$6:$I$1355, Portfolio_History!$F227, Transactions_History!$H$6:$H$1355, "&lt;="&amp;YEAR(Portfolio_History!O$1))-
SUMIFS(Transactions_History!$G$6:$G$1355, Transactions_History!$C$6:$C$1355, "Redeem", Transactions_History!$I$6:$I$1355, Portfolio_History!$F227, Transactions_History!$H$6:$H$1355, "&lt;="&amp;YEAR(Portfolio_History!O$1))</f>
        <v>0</v>
      </c>
      <c r="P227" s="4">
        <f>SUMIFS(Transactions_History!$G$6:$G$1355, Transactions_History!$C$6:$C$1355, "Acquire", Transactions_History!$I$6:$I$1355, Portfolio_History!$F227, Transactions_History!$H$6:$H$1355, "&lt;="&amp;YEAR(Portfolio_History!P$1))-
SUMIFS(Transactions_History!$G$6:$G$1355, Transactions_History!$C$6:$C$1355, "Redeem", Transactions_History!$I$6:$I$1355, Portfolio_History!$F227, Transactions_History!$H$6:$H$1355, "&lt;="&amp;YEAR(Portfolio_History!P$1))</f>
        <v>0</v>
      </c>
      <c r="Q227" s="4">
        <f>SUMIFS(Transactions_History!$G$6:$G$1355, Transactions_History!$C$6:$C$1355, "Acquire", Transactions_History!$I$6:$I$1355, Portfolio_History!$F227, Transactions_History!$H$6:$H$1355, "&lt;="&amp;YEAR(Portfolio_History!Q$1))-
SUMIFS(Transactions_History!$G$6:$G$1355, Transactions_History!$C$6:$C$1355, "Redeem", Transactions_History!$I$6:$I$1355, Portfolio_History!$F227, Transactions_History!$H$6:$H$1355, "&lt;="&amp;YEAR(Portfolio_History!Q$1))</f>
        <v>0</v>
      </c>
      <c r="R227" s="4">
        <f>SUMIFS(Transactions_History!$G$6:$G$1355, Transactions_History!$C$6:$C$1355, "Acquire", Transactions_History!$I$6:$I$1355, Portfolio_History!$F227, Transactions_History!$H$6:$H$1355, "&lt;="&amp;YEAR(Portfolio_History!R$1))-
SUMIFS(Transactions_History!$G$6:$G$1355, Transactions_History!$C$6:$C$1355, "Redeem", Transactions_History!$I$6:$I$1355, Portfolio_History!$F227, Transactions_History!$H$6:$H$1355, "&lt;="&amp;YEAR(Portfolio_History!R$1))</f>
        <v>0</v>
      </c>
      <c r="S227" s="4">
        <f>SUMIFS(Transactions_History!$G$6:$G$1355, Transactions_History!$C$6:$C$1355, "Acquire", Transactions_History!$I$6:$I$1355, Portfolio_History!$F227, Transactions_History!$H$6:$H$1355, "&lt;="&amp;YEAR(Portfolio_History!S$1))-
SUMIFS(Transactions_History!$G$6:$G$1355, Transactions_History!$C$6:$C$1355, "Redeem", Transactions_History!$I$6:$I$1355, Portfolio_History!$F227, Transactions_History!$H$6:$H$1355, "&lt;="&amp;YEAR(Portfolio_History!S$1))</f>
        <v>0</v>
      </c>
      <c r="T227" s="4">
        <f>SUMIFS(Transactions_History!$G$6:$G$1355, Transactions_History!$C$6:$C$1355, "Acquire", Transactions_History!$I$6:$I$1355, Portfolio_History!$F227, Transactions_History!$H$6:$H$1355, "&lt;="&amp;YEAR(Portfolio_History!T$1))-
SUMIFS(Transactions_History!$G$6:$G$1355, Transactions_History!$C$6:$C$1355, "Redeem", Transactions_History!$I$6:$I$1355, Portfolio_History!$F227, Transactions_History!$H$6:$H$1355, "&lt;="&amp;YEAR(Portfolio_History!T$1))</f>
        <v>0</v>
      </c>
      <c r="U227" s="4">
        <f>SUMIFS(Transactions_History!$G$6:$G$1355, Transactions_History!$C$6:$C$1355, "Acquire", Transactions_History!$I$6:$I$1355, Portfolio_History!$F227, Transactions_History!$H$6:$H$1355, "&lt;="&amp;YEAR(Portfolio_History!U$1))-
SUMIFS(Transactions_History!$G$6:$G$1355, Transactions_History!$C$6:$C$1355, "Redeem", Transactions_History!$I$6:$I$1355, Portfolio_History!$F227, Transactions_History!$H$6:$H$1355, "&lt;="&amp;YEAR(Portfolio_History!U$1))</f>
        <v>0</v>
      </c>
      <c r="V227" s="4">
        <f>SUMIFS(Transactions_History!$G$6:$G$1355, Transactions_History!$C$6:$C$1355, "Acquire", Transactions_History!$I$6:$I$1355, Portfolio_History!$F227, Transactions_History!$H$6:$H$1355, "&lt;="&amp;YEAR(Portfolio_History!V$1))-
SUMIFS(Transactions_History!$G$6:$G$1355, Transactions_History!$C$6:$C$1355, "Redeem", Transactions_History!$I$6:$I$1355, Portfolio_History!$F227, Transactions_History!$H$6:$H$1355, "&lt;="&amp;YEAR(Portfolio_History!V$1))</f>
        <v>0</v>
      </c>
      <c r="W227" s="4">
        <f>SUMIFS(Transactions_History!$G$6:$G$1355, Transactions_History!$C$6:$C$1355, "Acquire", Transactions_History!$I$6:$I$1355, Portfolio_History!$F227, Transactions_History!$H$6:$H$1355, "&lt;="&amp;YEAR(Portfolio_History!W$1))-
SUMIFS(Transactions_History!$G$6:$G$1355, Transactions_History!$C$6:$C$1355, "Redeem", Transactions_History!$I$6:$I$1355, Portfolio_History!$F227, Transactions_History!$H$6:$H$1355, "&lt;="&amp;YEAR(Portfolio_History!W$1))</f>
        <v>0</v>
      </c>
      <c r="X227" s="4">
        <f>SUMIFS(Transactions_History!$G$6:$G$1355, Transactions_History!$C$6:$C$1355, "Acquire", Transactions_History!$I$6:$I$1355, Portfolio_History!$F227, Transactions_History!$H$6:$H$1355, "&lt;="&amp;YEAR(Portfolio_History!X$1))-
SUMIFS(Transactions_History!$G$6:$G$1355, Transactions_History!$C$6:$C$1355, "Redeem", Transactions_History!$I$6:$I$1355, Portfolio_History!$F227, Transactions_History!$H$6:$H$1355, "&lt;="&amp;YEAR(Portfolio_History!X$1))</f>
        <v>0</v>
      </c>
      <c r="Y227" s="4">
        <f>SUMIFS(Transactions_History!$G$6:$G$1355, Transactions_History!$C$6:$C$1355, "Acquire", Transactions_History!$I$6:$I$1355, Portfolio_History!$F227, Transactions_History!$H$6:$H$1355, "&lt;="&amp;YEAR(Portfolio_History!Y$1))-
SUMIFS(Transactions_History!$G$6:$G$1355, Transactions_History!$C$6:$C$1355, "Redeem", Transactions_History!$I$6:$I$1355, Portfolio_History!$F227, Transactions_History!$H$6:$H$1355, "&lt;="&amp;YEAR(Portfolio_History!Y$1))</f>
        <v>0</v>
      </c>
    </row>
    <row r="228" spans="1:25" x14ac:dyDescent="0.35">
      <c r="A228" s="172" t="s">
        <v>39</v>
      </c>
      <c r="B228" s="172">
        <v>4.125</v>
      </c>
      <c r="C228" s="172">
        <v>2017</v>
      </c>
      <c r="D228" s="173">
        <v>38504</v>
      </c>
      <c r="E228" s="63">
        <v>2017</v>
      </c>
      <c r="F228" s="170" t="str">
        <f t="shared" si="4"/>
        <v>SI bonds_4.125_2017</v>
      </c>
      <c r="G228" s="4">
        <f>SUMIFS(Transactions_History!$G$6:$G$1355, Transactions_History!$C$6:$C$1355, "Acquire", Transactions_History!$I$6:$I$1355, Portfolio_History!$F228, Transactions_History!$H$6:$H$1355, "&lt;="&amp;YEAR(Portfolio_History!G$1))-
SUMIFS(Transactions_History!$G$6:$G$1355, Transactions_History!$C$6:$C$1355, "Redeem", Transactions_History!$I$6:$I$1355, Portfolio_History!$F228, Transactions_History!$H$6:$H$1355, "&lt;="&amp;YEAR(Portfolio_History!G$1))</f>
        <v>-11194331</v>
      </c>
      <c r="H228" s="4">
        <f>SUMIFS(Transactions_History!$G$6:$G$1355, Transactions_History!$C$6:$C$1355, "Acquire", Transactions_History!$I$6:$I$1355, Portfolio_History!$F228, Transactions_History!$H$6:$H$1355, "&lt;="&amp;YEAR(Portfolio_History!H$1))-
SUMIFS(Transactions_History!$G$6:$G$1355, Transactions_History!$C$6:$C$1355, "Redeem", Transactions_History!$I$6:$I$1355, Portfolio_History!$F228, Transactions_History!$H$6:$H$1355, "&lt;="&amp;YEAR(Portfolio_History!H$1))</f>
        <v>-11194331</v>
      </c>
      <c r="I228" s="4">
        <f>SUMIFS(Transactions_History!$G$6:$G$1355, Transactions_History!$C$6:$C$1355, "Acquire", Transactions_History!$I$6:$I$1355, Portfolio_History!$F228, Transactions_History!$H$6:$H$1355, "&lt;="&amp;YEAR(Portfolio_History!I$1))-
SUMIFS(Transactions_History!$G$6:$G$1355, Transactions_History!$C$6:$C$1355, "Redeem", Transactions_History!$I$6:$I$1355, Portfolio_History!$F228, Transactions_History!$H$6:$H$1355, "&lt;="&amp;YEAR(Portfolio_History!I$1))</f>
        <v>-11194331</v>
      </c>
      <c r="J228" s="4">
        <f>SUMIFS(Transactions_History!$G$6:$G$1355, Transactions_History!$C$6:$C$1355, "Acquire", Transactions_History!$I$6:$I$1355, Portfolio_History!$F228, Transactions_History!$H$6:$H$1355, "&lt;="&amp;YEAR(Portfolio_History!J$1))-
SUMIFS(Transactions_History!$G$6:$G$1355, Transactions_History!$C$6:$C$1355, "Redeem", Transactions_History!$I$6:$I$1355, Portfolio_History!$F228, Transactions_History!$H$6:$H$1355, "&lt;="&amp;YEAR(Portfolio_History!J$1))</f>
        <v>-11194331</v>
      </c>
      <c r="K228" s="4">
        <f>SUMIFS(Transactions_History!$G$6:$G$1355, Transactions_History!$C$6:$C$1355, "Acquire", Transactions_History!$I$6:$I$1355, Portfolio_History!$F228, Transactions_History!$H$6:$H$1355, "&lt;="&amp;YEAR(Portfolio_History!K$1))-
SUMIFS(Transactions_History!$G$6:$G$1355, Transactions_History!$C$6:$C$1355, "Redeem", Transactions_History!$I$6:$I$1355, Portfolio_History!$F228, Transactions_History!$H$6:$H$1355, "&lt;="&amp;YEAR(Portfolio_History!K$1))</f>
        <v>-11194331</v>
      </c>
      <c r="L228" s="4">
        <f>SUMIFS(Transactions_History!$G$6:$G$1355, Transactions_History!$C$6:$C$1355, "Acquire", Transactions_History!$I$6:$I$1355, Portfolio_History!$F228, Transactions_History!$H$6:$H$1355, "&lt;="&amp;YEAR(Portfolio_History!L$1))-
SUMIFS(Transactions_History!$G$6:$G$1355, Transactions_History!$C$6:$C$1355, "Redeem", Transactions_History!$I$6:$I$1355, Portfolio_History!$F228, Transactions_History!$H$6:$H$1355, "&lt;="&amp;YEAR(Portfolio_History!L$1))</f>
        <v>-11194331</v>
      </c>
      <c r="M228" s="4">
        <f>SUMIFS(Transactions_History!$G$6:$G$1355, Transactions_History!$C$6:$C$1355, "Acquire", Transactions_History!$I$6:$I$1355, Portfolio_History!$F228, Transactions_History!$H$6:$H$1355, "&lt;="&amp;YEAR(Portfolio_History!M$1))-
SUMIFS(Transactions_History!$G$6:$G$1355, Transactions_History!$C$6:$C$1355, "Redeem", Transactions_History!$I$6:$I$1355, Portfolio_History!$F228, Transactions_History!$H$6:$H$1355, "&lt;="&amp;YEAR(Portfolio_History!M$1))</f>
        <v>-4311019</v>
      </c>
      <c r="N228" s="4">
        <f>SUMIFS(Transactions_History!$G$6:$G$1355, Transactions_History!$C$6:$C$1355, "Acquire", Transactions_History!$I$6:$I$1355, Portfolio_History!$F228, Transactions_History!$H$6:$H$1355, "&lt;="&amp;YEAR(Portfolio_History!N$1))-
SUMIFS(Transactions_History!$G$6:$G$1355, Transactions_History!$C$6:$C$1355, "Redeem", Transactions_History!$I$6:$I$1355, Portfolio_History!$F228, Transactions_History!$H$6:$H$1355, "&lt;="&amp;YEAR(Portfolio_History!N$1))</f>
        <v>-677385</v>
      </c>
      <c r="O228" s="4">
        <f>SUMIFS(Transactions_History!$G$6:$G$1355, Transactions_History!$C$6:$C$1355, "Acquire", Transactions_History!$I$6:$I$1355, Portfolio_History!$F228, Transactions_History!$H$6:$H$1355, "&lt;="&amp;YEAR(Portfolio_History!O$1))-
SUMIFS(Transactions_History!$G$6:$G$1355, Transactions_History!$C$6:$C$1355, "Redeem", Transactions_History!$I$6:$I$1355, Portfolio_History!$F228, Transactions_History!$H$6:$H$1355, "&lt;="&amp;YEAR(Portfolio_History!O$1))</f>
        <v>-677385</v>
      </c>
      <c r="P228" s="4">
        <f>SUMIFS(Transactions_History!$G$6:$G$1355, Transactions_History!$C$6:$C$1355, "Acquire", Transactions_History!$I$6:$I$1355, Portfolio_History!$F228, Transactions_History!$H$6:$H$1355, "&lt;="&amp;YEAR(Portfolio_History!P$1))-
SUMIFS(Transactions_History!$G$6:$G$1355, Transactions_History!$C$6:$C$1355, "Redeem", Transactions_History!$I$6:$I$1355, Portfolio_History!$F228, Transactions_History!$H$6:$H$1355, "&lt;="&amp;YEAR(Portfolio_History!P$1))</f>
        <v>-677385</v>
      </c>
      <c r="Q228" s="4">
        <f>SUMIFS(Transactions_History!$G$6:$G$1355, Transactions_History!$C$6:$C$1355, "Acquire", Transactions_History!$I$6:$I$1355, Portfolio_History!$F228, Transactions_History!$H$6:$H$1355, "&lt;="&amp;YEAR(Portfolio_History!Q$1))-
SUMIFS(Transactions_History!$G$6:$G$1355, Transactions_History!$C$6:$C$1355, "Redeem", Transactions_History!$I$6:$I$1355, Portfolio_History!$F228, Transactions_History!$H$6:$H$1355, "&lt;="&amp;YEAR(Portfolio_History!Q$1))</f>
        <v>0</v>
      </c>
      <c r="R228" s="4">
        <f>SUMIFS(Transactions_History!$G$6:$G$1355, Transactions_History!$C$6:$C$1355, "Acquire", Transactions_History!$I$6:$I$1355, Portfolio_History!$F228, Transactions_History!$H$6:$H$1355, "&lt;="&amp;YEAR(Portfolio_History!R$1))-
SUMIFS(Transactions_History!$G$6:$G$1355, Transactions_History!$C$6:$C$1355, "Redeem", Transactions_History!$I$6:$I$1355, Portfolio_History!$F228, Transactions_History!$H$6:$H$1355, "&lt;="&amp;YEAR(Portfolio_History!R$1))</f>
        <v>0</v>
      </c>
      <c r="S228" s="4">
        <f>SUMIFS(Transactions_History!$G$6:$G$1355, Transactions_History!$C$6:$C$1355, "Acquire", Transactions_History!$I$6:$I$1355, Portfolio_History!$F228, Transactions_History!$H$6:$H$1355, "&lt;="&amp;YEAR(Portfolio_History!S$1))-
SUMIFS(Transactions_History!$G$6:$G$1355, Transactions_History!$C$6:$C$1355, "Redeem", Transactions_History!$I$6:$I$1355, Portfolio_History!$F228, Transactions_History!$H$6:$H$1355, "&lt;="&amp;YEAR(Portfolio_History!S$1))</f>
        <v>0</v>
      </c>
      <c r="T228" s="4">
        <f>SUMIFS(Transactions_History!$G$6:$G$1355, Transactions_History!$C$6:$C$1355, "Acquire", Transactions_History!$I$6:$I$1355, Portfolio_History!$F228, Transactions_History!$H$6:$H$1355, "&lt;="&amp;YEAR(Portfolio_History!T$1))-
SUMIFS(Transactions_History!$G$6:$G$1355, Transactions_History!$C$6:$C$1355, "Redeem", Transactions_History!$I$6:$I$1355, Portfolio_History!$F228, Transactions_History!$H$6:$H$1355, "&lt;="&amp;YEAR(Portfolio_History!T$1))</f>
        <v>0</v>
      </c>
      <c r="U228" s="4">
        <f>SUMIFS(Transactions_History!$G$6:$G$1355, Transactions_History!$C$6:$C$1355, "Acquire", Transactions_History!$I$6:$I$1355, Portfolio_History!$F228, Transactions_History!$H$6:$H$1355, "&lt;="&amp;YEAR(Portfolio_History!U$1))-
SUMIFS(Transactions_History!$G$6:$G$1355, Transactions_History!$C$6:$C$1355, "Redeem", Transactions_History!$I$6:$I$1355, Portfolio_History!$F228, Transactions_History!$H$6:$H$1355, "&lt;="&amp;YEAR(Portfolio_History!U$1))</f>
        <v>0</v>
      </c>
      <c r="V228" s="4">
        <f>SUMIFS(Transactions_History!$G$6:$G$1355, Transactions_History!$C$6:$C$1355, "Acquire", Transactions_History!$I$6:$I$1355, Portfolio_History!$F228, Transactions_History!$H$6:$H$1355, "&lt;="&amp;YEAR(Portfolio_History!V$1))-
SUMIFS(Transactions_History!$G$6:$G$1355, Transactions_History!$C$6:$C$1355, "Redeem", Transactions_History!$I$6:$I$1355, Portfolio_History!$F228, Transactions_History!$H$6:$H$1355, "&lt;="&amp;YEAR(Portfolio_History!V$1))</f>
        <v>0</v>
      </c>
      <c r="W228" s="4">
        <f>SUMIFS(Transactions_History!$G$6:$G$1355, Transactions_History!$C$6:$C$1355, "Acquire", Transactions_History!$I$6:$I$1355, Portfolio_History!$F228, Transactions_History!$H$6:$H$1355, "&lt;="&amp;YEAR(Portfolio_History!W$1))-
SUMIFS(Transactions_History!$G$6:$G$1355, Transactions_History!$C$6:$C$1355, "Redeem", Transactions_History!$I$6:$I$1355, Portfolio_History!$F228, Transactions_History!$H$6:$H$1355, "&lt;="&amp;YEAR(Portfolio_History!W$1))</f>
        <v>0</v>
      </c>
      <c r="X228" s="4">
        <f>SUMIFS(Transactions_History!$G$6:$G$1355, Transactions_History!$C$6:$C$1355, "Acquire", Transactions_History!$I$6:$I$1355, Portfolio_History!$F228, Transactions_History!$H$6:$H$1355, "&lt;="&amp;YEAR(Portfolio_History!X$1))-
SUMIFS(Transactions_History!$G$6:$G$1355, Transactions_History!$C$6:$C$1355, "Redeem", Transactions_History!$I$6:$I$1355, Portfolio_History!$F228, Transactions_History!$H$6:$H$1355, "&lt;="&amp;YEAR(Portfolio_History!X$1))</f>
        <v>0</v>
      </c>
      <c r="Y228" s="4">
        <f>SUMIFS(Transactions_History!$G$6:$G$1355, Transactions_History!$C$6:$C$1355, "Acquire", Transactions_History!$I$6:$I$1355, Portfolio_History!$F228, Transactions_History!$H$6:$H$1355, "&lt;="&amp;YEAR(Portfolio_History!Y$1))-
SUMIFS(Transactions_History!$G$6:$G$1355, Transactions_History!$C$6:$C$1355, "Redeem", Transactions_History!$I$6:$I$1355, Portfolio_History!$F228, Transactions_History!$H$6:$H$1355, "&lt;="&amp;YEAR(Portfolio_History!Y$1))</f>
        <v>0</v>
      </c>
    </row>
    <row r="229" spans="1:25" x14ac:dyDescent="0.35">
      <c r="A229" s="172" t="s">
        <v>39</v>
      </c>
      <c r="B229" s="172">
        <v>4.625</v>
      </c>
      <c r="C229" s="172">
        <v>2017</v>
      </c>
      <c r="D229" s="173">
        <v>38139</v>
      </c>
      <c r="E229" s="63">
        <v>2017</v>
      </c>
      <c r="F229" s="170" t="str">
        <f t="shared" si="4"/>
        <v>SI bonds_4.625_2017</v>
      </c>
      <c r="G229" s="4">
        <f>SUMIFS(Transactions_History!$G$6:$G$1355, Transactions_History!$C$6:$C$1355, "Acquire", Transactions_History!$I$6:$I$1355, Portfolio_History!$F229, Transactions_History!$H$6:$H$1355, "&lt;="&amp;YEAR(Portfolio_History!G$1))-
SUMIFS(Transactions_History!$G$6:$G$1355, Transactions_History!$C$6:$C$1355, "Redeem", Transactions_History!$I$6:$I$1355, Portfolio_History!$F229, Transactions_History!$H$6:$H$1355, "&lt;="&amp;YEAR(Portfolio_History!G$1))</f>
        <v>-10023160</v>
      </c>
      <c r="H229" s="4">
        <f>SUMIFS(Transactions_History!$G$6:$G$1355, Transactions_History!$C$6:$C$1355, "Acquire", Transactions_History!$I$6:$I$1355, Portfolio_History!$F229, Transactions_History!$H$6:$H$1355, "&lt;="&amp;YEAR(Portfolio_History!H$1))-
SUMIFS(Transactions_History!$G$6:$G$1355, Transactions_History!$C$6:$C$1355, "Redeem", Transactions_History!$I$6:$I$1355, Portfolio_History!$F229, Transactions_History!$H$6:$H$1355, "&lt;="&amp;YEAR(Portfolio_History!H$1))</f>
        <v>-10023160</v>
      </c>
      <c r="I229" s="4">
        <f>SUMIFS(Transactions_History!$G$6:$G$1355, Transactions_History!$C$6:$C$1355, "Acquire", Transactions_History!$I$6:$I$1355, Portfolio_History!$F229, Transactions_History!$H$6:$H$1355, "&lt;="&amp;YEAR(Portfolio_History!I$1))-
SUMIFS(Transactions_History!$G$6:$G$1355, Transactions_History!$C$6:$C$1355, "Redeem", Transactions_History!$I$6:$I$1355, Portfolio_History!$F229, Transactions_History!$H$6:$H$1355, "&lt;="&amp;YEAR(Portfolio_History!I$1))</f>
        <v>-10023160</v>
      </c>
      <c r="J229" s="4">
        <f>SUMIFS(Transactions_History!$G$6:$G$1355, Transactions_History!$C$6:$C$1355, "Acquire", Transactions_History!$I$6:$I$1355, Portfolio_History!$F229, Transactions_History!$H$6:$H$1355, "&lt;="&amp;YEAR(Portfolio_History!J$1))-
SUMIFS(Transactions_History!$G$6:$G$1355, Transactions_History!$C$6:$C$1355, "Redeem", Transactions_History!$I$6:$I$1355, Portfolio_History!$F229, Transactions_History!$H$6:$H$1355, "&lt;="&amp;YEAR(Portfolio_History!J$1))</f>
        <v>-10023160</v>
      </c>
      <c r="K229" s="4">
        <f>SUMIFS(Transactions_History!$G$6:$G$1355, Transactions_History!$C$6:$C$1355, "Acquire", Transactions_History!$I$6:$I$1355, Portfolio_History!$F229, Transactions_History!$H$6:$H$1355, "&lt;="&amp;YEAR(Portfolio_History!K$1))-
SUMIFS(Transactions_History!$G$6:$G$1355, Transactions_History!$C$6:$C$1355, "Redeem", Transactions_History!$I$6:$I$1355, Portfolio_History!$F229, Transactions_History!$H$6:$H$1355, "&lt;="&amp;YEAR(Portfolio_History!K$1))</f>
        <v>-10023160</v>
      </c>
      <c r="L229" s="4">
        <f>SUMIFS(Transactions_History!$G$6:$G$1355, Transactions_History!$C$6:$C$1355, "Acquire", Transactions_History!$I$6:$I$1355, Portfolio_History!$F229, Transactions_History!$H$6:$H$1355, "&lt;="&amp;YEAR(Portfolio_History!L$1))-
SUMIFS(Transactions_History!$G$6:$G$1355, Transactions_History!$C$6:$C$1355, "Redeem", Transactions_History!$I$6:$I$1355, Portfolio_History!$F229, Transactions_History!$H$6:$H$1355, "&lt;="&amp;YEAR(Portfolio_History!L$1))</f>
        <v>-10023160</v>
      </c>
      <c r="M229" s="4">
        <f>SUMIFS(Transactions_History!$G$6:$G$1355, Transactions_History!$C$6:$C$1355, "Acquire", Transactions_History!$I$6:$I$1355, Portfolio_History!$F229, Transactions_History!$H$6:$H$1355, "&lt;="&amp;YEAR(Portfolio_History!M$1))-
SUMIFS(Transactions_History!$G$6:$G$1355, Transactions_History!$C$6:$C$1355, "Redeem", Transactions_History!$I$6:$I$1355, Portfolio_History!$F229, Transactions_History!$H$6:$H$1355, "&lt;="&amp;YEAR(Portfolio_History!M$1))</f>
        <v>-855497</v>
      </c>
      <c r="N229" s="4">
        <f>SUMIFS(Transactions_History!$G$6:$G$1355, Transactions_History!$C$6:$C$1355, "Acquire", Transactions_History!$I$6:$I$1355, Portfolio_History!$F229, Transactions_History!$H$6:$H$1355, "&lt;="&amp;YEAR(Portfolio_History!N$1))-
SUMIFS(Transactions_History!$G$6:$G$1355, Transactions_History!$C$6:$C$1355, "Redeem", Transactions_History!$I$6:$I$1355, Portfolio_History!$F229, Transactions_History!$H$6:$H$1355, "&lt;="&amp;YEAR(Portfolio_History!N$1))</f>
        <v>-855497</v>
      </c>
      <c r="O229" s="4">
        <f>SUMIFS(Transactions_History!$G$6:$G$1355, Transactions_History!$C$6:$C$1355, "Acquire", Transactions_History!$I$6:$I$1355, Portfolio_History!$F229, Transactions_History!$H$6:$H$1355, "&lt;="&amp;YEAR(Portfolio_History!O$1))-
SUMIFS(Transactions_History!$G$6:$G$1355, Transactions_History!$C$6:$C$1355, "Redeem", Transactions_History!$I$6:$I$1355, Portfolio_History!$F229, Transactions_History!$H$6:$H$1355, "&lt;="&amp;YEAR(Portfolio_History!O$1))</f>
        <v>-855497</v>
      </c>
      <c r="P229" s="4">
        <f>SUMIFS(Transactions_History!$G$6:$G$1355, Transactions_History!$C$6:$C$1355, "Acquire", Transactions_History!$I$6:$I$1355, Portfolio_History!$F229, Transactions_History!$H$6:$H$1355, "&lt;="&amp;YEAR(Portfolio_History!P$1))-
SUMIFS(Transactions_History!$G$6:$G$1355, Transactions_History!$C$6:$C$1355, "Redeem", Transactions_History!$I$6:$I$1355, Portfolio_History!$F229, Transactions_History!$H$6:$H$1355, "&lt;="&amp;YEAR(Portfolio_History!P$1))</f>
        <v>-855497</v>
      </c>
      <c r="Q229" s="4">
        <f>SUMIFS(Transactions_History!$G$6:$G$1355, Transactions_History!$C$6:$C$1355, "Acquire", Transactions_History!$I$6:$I$1355, Portfolio_History!$F229, Transactions_History!$H$6:$H$1355, "&lt;="&amp;YEAR(Portfolio_History!Q$1))-
SUMIFS(Transactions_History!$G$6:$G$1355, Transactions_History!$C$6:$C$1355, "Redeem", Transactions_History!$I$6:$I$1355, Portfolio_History!$F229, Transactions_History!$H$6:$H$1355, "&lt;="&amp;YEAR(Portfolio_History!Q$1))</f>
        <v>0</v>
      </c>
      <c r="R229" s="4">
        <f>SUMIFS(Transactions_History!$G$6:$G$1355, Transactions_History!$C$6:$C$1355, "Acquire", Transactions_History!$I$6:$I$1355, Portfolio_History!$F229, Transactions_History!$H$6:$H$1355, "&lt;="&amp;YEAR(Portfolio_History!R$1))-
SUMIFS(Transactions_History!$G$6:$G$1355, Transactions_History!$C$6:$C$1355, "Redeem", Transactions_History!$I$6:$I$1355, Portfolio_History!$F229, Transactions_History!$H$6:$H$1355, "&lt;="&amp;YEAR(Portfolio_History!R$1))</f>
        <v>0</v>
      </c>
      <c r="S229" s="4">
        <f>SUMIFS(Transactions_History!$G$6:$G$1355, Transactions_History!$C$6:$C$1355, "Acquire", Transactions_History!$I$6:$I$1355, Portfolio_History!$F229, Transactions_History!$H$6:$H$1355, "&lt;="&amp;YEAR(Portfolio_History!S$1))-
SUMIFS(Transactions_History!$G$6:$G$1355, Transactions_History!$C$6:$C$1355, "Redeem", Transactions_History!$I$6:$I$1355, Portfolio_History!$F229, Transactions_History!$H$6:$H$1355, "&lt;="&amp;YEAR(Portfolio_History!S$1))</f>
        <v>0</v>
      </c>
      <c r="T229" s="4">
        <f>SUMIFS(Transactions_History!$G$6:$G$1355, Transactions_History!$C$6:$C$1355, "Acquire", Transactions_History!$I$6:$I$1355, Portfolio_History!$F229, Transactions_History!$H$6:$H$1355, "&lt;="&amp;YEAR(Portfolio_History!T$1))-
SUMIFS(Transactions_History!$G$6:$G$1355, Transactions_History!$C$6:$C$1355, "Redeem", Transactions_History!$I$6:$I$1355, Portfolio_History!$F229, Transactions_History!$H$6:$H$1355, "&lt;="&amp;YEAR(Portfolio_History!T$1))</f>
        <v>0</v>
      </c>
      <c r="U229" s="4">
        <f>SUMIFS(Transactions_History!$G$6:$G$1355, Transactions_History!$C$6:$C$1355, "Acquire", Transactions_History!$I$6:$I$1355, Portfolio_History!$F229, Transactions_History!$H$6:$H$1355, "&lt;="&amp;YEAR(Portfolio_History!U$1))-
SUMIFS(Transactions_History!$G$6:$G$1355, Transactions_History!$C$6:$C$1355, "Redeem", Transactions_History!$I$6:$I$1355, Portfolio_History!$F229, Transactions_History!$H$6:$H$1355, "&lt;="&amp;YEAR(Portfolio_History!U$1))</f>
        <v>0</v>
      </c>
      <c r="V229" s="4">
        <f>SUMIFS(Transactions_History!$G$6:$G$1355, Transactions_History!$C$6:$C$1355, "Acquire", Transactions_History!$I$6:$I$1355, Portfolio_History!$F229, Transactions_History!$H$6:$H$1355, "&lt;="&amp;YEAR(Portfolio_History!V$1))-
SUMIFS(Transactions_History!$G$6:$G$1355, Transactions_History!$C$6:$C$1355, "Redeem", Transactions_History!$I$6:$I$1355, Portfolio_History!$F229, Transactions_History!$H$6:$H$1355, "&lt;="&amp;YEAR(Portfolio_History!V$1))</f>
        <v>0</v>
      </c>
      <c r="W229" s="4">
        <f>SUMIFS(Transactions_History!$G$6:$G$1355, Transactions_History!$C$6:$C$1355, "Acquire", Transactions_History!$I$6:$I$1355, Portfolio_History!$F229, Transactions_History!$H$6:$H$1355, "&lt;="&amp;YEAR(Portfolio_History!W$1))-
SUMIFS(Transactions_History!$G$6:$G$1355, Transactions_History!$C$6:$C$1355, "Redeem", Transactions_History!$I$6:$I$1355, Portfolio_History!$F229, Transactions_History!$H$6:$H$1355, "&lt;="&amp;YEAR(Portfolio_History!W$1))</f>
        <v>0</v>
      </c>
      <c r="X229" s="4">
        <f>SUMIFS(Transactions_History!$G$6:$G$1355, Transactions_History!$C$6:$C$1355, "Acquire", Transactions_History!$I$6:$I$1355, Portfolio_History!$F229, Transactions_History!$H$6:$H$1355, "&lt;="&amp;YEAR(Portfolio_History!X$1))-
SUMIFS(Transactions_History!$G$6:$G$1355, Transactions_History!$C$6:$C$1355, "Redeem", Transactions_History!$I$6:$I$1355, Portfolio_History!$F229, Transactions_History!$H$6:$H$1355, "&lt;="&amp;YEAR(Portfolio_History!X$1))</f>
        <v>0</v>
      </c>
      <c r="Y229" s="4">
        <f>SUMIFS(Transactions_History!$G$6:$G$1355, Transactions_History!$C$6:$C$1355, "Acquire", Transactions_History!$I$6:$I$1355, Portfolio_History!$F229, Transactions_History!$H$6:$H$1355, "&lt;="&amp;YEAR(Portfolio_History!Y$1))-
SUMIFS(Transactions_History!$G$6:$G$1355, Transactions_History!$C$6:$C$1355, "Redeem", Transactions_History!$I$6:$I$1355, Portfolio_History!$F229, Transactions_History!$H$6:$H$1355, "&lt;="&amp;YEAR(Portfolio_History!Y$1))</f>
        <v>0</v>
      </c>
    </row>
    <row r="230" spans="1:25" x14ac:dyDescent="0.35">
      <c r="A230" s="172" t="s">
        <v>39</v>
      </c>
      <c r="B230" s="172">
        <v>5</v>
      </c>
      <c r="C230" s="172">
        <v>2017</v>
      </c>
      <c r="D230" s="173">
        <v>39234</v>
      </c>
      <c r="E230" s="63">
        <v>2017</v>
      </c>
      <c r="F230" s="170" t="str">
        <f t="shared" si="4"/>
        <v>SI bonds_5_2017</v>
      </c>
      <c r="G230" s="4">
        <f>SUMIFS(Transactions_History!$G$6:$G$1355, Transactions_History!$C$6:$C$1355, "Acquire", Transactions_History!$I$6:$I$1355, Portfolio_History!$F230, Transactions_History!$H$6:$H$1355, "&lt;="&amp;YEAR(Portfolio_History!G$1))-
SUMIFS(Transactions_History!$G$6:$G$1355, Transactions_History!$C$6:$C$1355, "Redeem", Transactions_History!$I$6:$I$1355, Portfolio_History!$F230, Transactions_History!$H$6:$H$1355, "&lt;="&amp;YEAR(Portfolio_History!G$1))</f>
        <v>-12930818</v>
      </c>
      <c r="H230" s="4">
        <f>SUMIFS(Transactions_History!$G$6:$G$1355, Transactions_History!$C$6:$C$1355, "Acquire", Transactions_History!$I$6:$I$1355, Portfolio_History!$F230, Transactions_History!$H$6:$H$1355, "&lt;="&amp;YEAR(Portfolio_History!H$1))-
SUMIFS(Transactions_History!$G$6:$G$1355, Transactions_History!$C$6:$C$1355, "Redeem", Transactions_History!$I$6:$I$1355, Portfolio_History!$F230, Transactions_History!$H$6:$H$1355, "&lt;="&amp;YEAR(Portfolio_History!H$1))</f>
        <v>-12930818</v>
      </c>
      <c r="I230" s="4">
        <f>SUMIFS(Transactions_History!$G$6:$G$1355, Transactions_History!$C$6:$C$1355, "Acquire", Transactions_History!$I$6:$I$1355, Portfolio_History!$F230, Transactions_History!$H$6:$H$1355, "&lt;="&amp;YEAR(Portfolio_History!I$1))-
SUMIFS(Transactions_History!$G$6:$G$1355, Transactions_History!$C$6:$C$1355, "Redeem", Transactions_History!$I$6:$I$1355, Portfolio_History!$F230, Transactions_History!$H$6:$H$1355, "&lt;="&amp;YEAR(Portfolio_History!I$1))</f>
        <v>-12930818</v>
      </c>
      <c r="J230" s="4">
        <f>SUMIFS(Transactions_History!$G$6:$G$1355, Transactions_History!$C$6:$C$1355, "Acquire", Transactions_History!$I$6:$I$1355, Portfolio_History!$F230, Transactions_History!$H$6:$H$1355, "&lt;="&amp;YEAR(Portfolio_History!J$1))-
SUMIFS(Transactions_History!$G$6:$G$1355, Transactions_History!$C$6:$C$1355, "Redeem", Transactions_History!$I$6:$I$1355, Portfolio_History!$F230, Transactions_History!$H$6:$H$1355, "&lt;="&amp;YEAR(Portfolio_History!J$1))</f>
        <v>-12930818</v>
      </c>
      <c r="K230" s="4">
        <f>SUMIFS(Transactions_History!$G$6:$G$1355, Transactions_History!$C$6:$C$1355, "Acquire", Transactions_History!$I$6:$I$1355, Portfolio_History!$F230, Transactions_History!$H$6:$H$1355, "&lt;="&amp;YEAR(Portfolio_History!K$1))-
SUMIFS(Transactions_History!$G$6:$G$1355, Transactions_History!$C$6:$C$1355, "Redeem", Transactions_History!$I$6:$I$1355, Portfolio_History!$F230, Transactions_History!$H$6:$H$1355, "&lt;="&amp;YEAR(Portfolio_History!K$1))</f>
        <v>-12930818</v>
      </c>
      <c r="L230" s="4">
        <f>SUMIFS(Transactions_History!$G$6:$G$1355, Transactions_History!$C$6:$C$1355, "Acquire", Transactions_History!$I$6:$I$1355, Portfolio_History!$F230, Transactions_History!$H$6:$H$1355, "&lt;="&amp;YEAR(Portfolio_History!L$1))-
SUMIFS(Transactions_History!$G$6:$G$1355, Transactions_History!$C$6:$C$1355, "Redeem", Transactions_History!$I$6:$I$1355, Portfolio_History!$F230, Transactions_History!$H$6:$H$1355, "&lt;="&amp;YEAR(Portfolio_History!L$1))</f>
        <v>-12930818</v>
      </c>
      <c r="M230" s="4">
        <f>SUMIFS(Transactions_History!$G$6:$G$1355, Transactions_History!$C$6:$C$1355, "Acquire", Transactions_History!$I$6:$I$1355, Portfolio_History!$F230, Transactions_History!$H$6:$H$1355, "&lt;="&amp;YEAR(Portfolio_History!M$1))-
SUMIFS(Transactions_History!$G$6:$G$1355, Transactions_History!$C$6:$C$1355, "Redeem", Transactions_History!$I$6:$I$1355, Portfolio_History!$F230, Transactions_History!$H$6:$H$1355, "&lt;="&amp;YEAR(Portfolio_History!M$1))</f>
        <v>-476586</v>
      </c>
      <c r="N230" s="4">
        <f>SUMIFS(Transactions_History!$G$6:$G$1355, Transactions_History!$C$6:$C$1355, "Acquire", Transactions_History!$I$6:$I$1355, Portfolio_History!$F230, Transactions_History!$H$6:$H$1355, "&lt;="&amp;YEAR(Portfolio_History!N$1))-
SUMIFS(Transactions_History!$G$6:$G$1355, Transactions_History!$C$6:$C$1355, "Redeem", Transactions_History!$I$6:$I$1355, Portfolio_History!$F230, Transactions_History!$H$6:$H$1355, "&lt;="&amp;YEAR(Portfolio_History!N$1))</f>
        <v>-476586</v>
      </c>
      <c r="O230" s="4">
        <f>SUMIFS(Transactions_History!$G$6:$G$1355, Transactions_History!$C$6:$C$1355, "Acquire", Transactions_History!$I$6:$I$1355, Portfolio_History!$F230, Transactions_History!$H$6:$H$1355, "&lt;="&amp;YEAR(Portfolio_History!O$1))-
SUMIFS(Transactions_History!$G$6:$G$1355, Transactions_History!$C$6:$C$1355, "Redeem", Transactions_History!$I$6:$I$1355, Portfolio_History!$F230, Transactions_History!$H$6:$H$1355, "&lt;="&amp;YEAR(Portfolio_History!O$1))</f>
        <v>-476586</v>
      </c>
      <c r="P230" s="4">
        <f>SUMIFS(Transactions_History!$G$6:$G$1355, Transactions_History!$C$6:$C$1355, "Acquire", Transactions_History!$I$6:$I$1355, Portfolio_History!$F230, Transactions_History!$H$6:$H$1355, "&lt;="&amp;YEAR(Portfolio_History!P$1))-
SUMIFS(Transactions_History!$G$6:$G$1355, Transactions_History!$C$6:$C$1355, "Redeem", Transactions_History!$I$6:$I$1355, Portfolio_History!$F230, Transactions_History!$H$6:$H$1355, "&lt;="&amp;YEAR(Portfolio_History!P$1))</f>
        <v>-476586</v>
      </c>
      <c r="Q230" s="4">
        <f>SUMIFS(Transactions_History!$G$6:$G$1355, Transactions_History!$C$6:$C$1355, "Acquire", Transactions_History!$I$6:$I$1355, Portfolio_History!$F230, Transactions_History!$H$6:$H$1355, "&lt;="&amp;YEAR(Portfolio_History!Q$1))-
SUMIFS(Transactions_History!$G$6:$G$1355, Transactions_History!$C$6:$C$1355, "Redeem", Transactions_History!$I$6:$I$1355, Portfolio_History!$F230, Transactions_History!$H$6:$H$1355, "&lt;="&amp;YEAR(Portfolio_History!Q$1))</f>
        <v>0</v>
      </c>
      <c r="R230" s="4">
        <f>SUMIFS(Transactions_History!$G$6:$G$1355, Transactions_History!$C$6:$C$1355, "Acquire", Transactions_History!$I$6:$I$1355, Portfolio_History!$F230, Transactions_History!$H$6:$H$1355, "&lt;="&amp;YEAR(Portfolio_History!R$1))-
SUMIFS(Transactions_History!$G$6:$G$1355, Transactions_History!$C$6:$C$1355, "Redeem", Transactions_History!$I$6:$I$1355, Portfolio_History!$F230, Transactions_History!$H$6:$H$1355, "&lt;="&amp;YEAR(Portfolio_History!R$1))</f>
        <v>0</v>
      </c>
      <c r="S230" s="4">
        <f>SUMIFS(Transactions_History!$G$6:$G$1355, Transactions_History!$C$6:$C$1355, "Acquire", Transactions_History!$I$6:$I$1355, Portfolio_History!$F230, Transactions_History!$H$6:$H$1355, "&lt;="&amp;YEAR(Portfolio_History!S$1))-
SUMIFS(Transactions_History!$G$6:$G$1355, Transactions_History!$C$6:$C$1355, "Redeem", Transactions_History!$I$6:$I$1355, Portfolio_History!$F230, Transactions_History!$H$6:$H$1355, "&lt;="&amp;YEAR(Portfolio_History!S$1))</f>
        <v>0</v>
      </c>
      <c r="T230" s="4">
        <f>SUMIFS(Transactions_History!$G$6:$G$1355, Transactions_History!$C$6:$C$1355, "Acquire", Transactions_History!$I$6:$I$1355, Portfolio_History!$F230, Transactions_History!$H$6:$H$1355, "&lt;="&amp;YEAR(Portfolio_History!T$1))-
SUMIFS(Transactions_History!$G$6:$G$1355, Transactions_History!$C$6:$C$1355, "Redeem", Transactions_History!$I$6:$I$1355, Portfolio_History!$F230, Transactions_History!$H$6:$H$1355, "&lt;="&amp;YEAR(Portfolio_History!T$1))</f>
        <v>0</v>
      </c>
      <c r="U230" s="4">
        <f>SUMIFS(Transactions_History!$G$6:$G$1355, Transactions_History!$C$6:$C$1355, "Acquire", Transactions_History!$I$6:$I$1355, Portfolio_History!$F230, Transactions_History!$H$6:$H$1355, "&lt;="&amp;YEAR(Portfolio_History!U$1))-
SUMIFS(Transactions_History!$G$6:$G$1355, Transactions_History!$C$6:$C$1355, "Redeem", Transactions_History!$I$6:$I$1355, Portfolio_History!$F230, Transactions_History!$H$6:$H$1355, "&lt;="&amp;YEAR(Portfolio_History!U$1))</f>
        <v>0</v>
      </c>
      <c r="V230" s="4">
        <f>SUMIFS(Transactions_History!$G$6:$G$1355, Transactions_History!$C$6:$C$1355, "Acquire", Transactions_History!$I$6:$I$1355, Portfolio_History!$F230, Transactions_History!$H$6:$H$1355, "&lt;="&amp;YEAR(Portfolio_History!V$1))-
SUMIFS(Transactions_History!$G$6:$G$1355, Transactions_History!$C$6:$C$1355, "Redeem", Transactions_History!$I$6:$I$1355, Portfolio_History!$F230, Transactions_History!$H$6:$H$1355, "&lt;="&amp;YEAR(Portfolio_History!V$1))</f>
        <v>0</v>
      </c>
      <c r="W230" s="4">
        <f>SUMIFS(Transactions_History!$G$6:$G$1355, Transactions_History!$C$6:$C$1355, "Acquire", Transactions_History!$I$6:$I$1355, Portfolio_History!$F230, Transactions_History!$H$6:$H$1355, "&lt;="&amp;YEAR(Portfolio_History!W$1))-
SUMIFS(Transactions_History!$G$6:$G$1355, Transactions_History!$C$6:$C$1355, "Redeem", Transactions_History!$I$6:$I$1355, Portfolio_History!$F230, Transactions_History!$H$6:$H$1355, "&lt;="&amp;YEAR(Portfolio_History!W$1))</f>
        <v>0</v>
      </c>
      <c r="X230" s="4">
        <f>SUMIFS(Transactions_History!$G$6:$G$1355, Transactions_History!$C$6:$C$1355, "Acquire", Transactions_History!$I$6:$I$1355, Portfolio_History!$F230, Transactions_History!$H$6:$H$1355, "&lt;="&amp;YEAR(Portfolio_History!X$1))-
SUMIFS(Transactions_History!$G$6:$G$1355, Transactions_History!$C$6:$C$1355, "Redeem", Transactions_History!$I$6:$I$1355, Portfolio_History!$F230, Transactions_History!$H$6:$H$1355, "&lt;="&amp;YEAR(Portfolio_History!X$1))</f>
        <v>0</v>
      </c>
      <c r="Y230" s="4">
        <f>SUMIFS(Transactions_History!$G$6:$G$1355, Transactions_History!$C$6:$C$1355, "Acquire", Transactions_History!$I$6:$I$1355, Portfolio_History!$F230, Transactions_History!$H$6:$H$1355, "&lt;="&amp;YEAR(Portfolio_History!Y$1))-
SUMIFS(Transactions_History!$G$6:$G$1355, Transactions_History!$C$6:$C$1355, "Redeem", Transactions_History!$I$6:$I$1355, Portfolio_History!$F230, Transactions_History!$H$6:$H$1355, "&lt;="&amp;YEAR(Portfolio_History!Y$1))</f>
        <v>0</v>
      </c>
    </row>
    <row r="231" spans="1:25" x14ac:dyDescent="0.35">
      <c r="A231" s="172" t="s">
        <v>39</v>
      </c>
      <c r="B231" s="172">
        <v>5.125</v>
      </c>
      <c r="C231" s="172">
        <v>2017</v>
      </c>
      <c r="D231" s="173">
        <v>38869</v>
      </c>
      <c r="E231" s="63">
        <v>2017</v>
      </c>
      <c r="F231" s="170" t="str">
        <f t="shared" si="4"/>
        <v>SI bonds_5.125_2017</v>
      </c>
      <c r="G231" s="4">
        <f>SUMIFS(Transactions_History!$G$6:$G$1355, Transactions_History!$C$6:$C$1355, "Acquire", Transactions_History!$I$6:$I$1355, Portfolio_History!$F231, Transactions_History!$H$6:$H$1355, "&lt;="&amp;YEAR(Portfolio_History!G$1))-
SUMIFS(Transactions_History!$G$6:$G$1355, Transactions_History!$C$6:$C$1355, "Redeem", Transactions_History!$I$6:$I$1355, Portfolio_History!$F231, Transactions_History!$H$6:$H$1355, "&lt;="&amp;YEAR(Portfolio_History!G$1))</f>
        <v>-12232997</v>
      </c>
      <c r="H231" s="4">
        <f>SUMIFS(Transactions_History!$G$6:$G$1355, Transactions_History!$C$6:$C$1355, "Acquire", Transactions_History!$I$6:$I$1355, Portfolio_History!$F231, Transactions_History!$H$6:$H$1355, "&lt;="&amp;YEAR(Portfolio_History!H$1))-
SUMIFS(Transactions_History!$G$6:$G$1355, Transactions_History!$C$6:$C$1355, "Redeem", Transactions_History!$I$6:$I$1355, Portfolio_History!$F231, Transactions_History!$H$6:$H$1355, "&lt;="&amp;YEAR(Portfolio_History!H$1))</f>
        <v>-12232997</v>
      </c>
      <c r="I231" s="4">
        <f>SUMIFS(Transactions_History!$G$6:$G$1355, Transactions_History!$C$6:$C$1355, "Acquire", Transactions_History!$I$6:$I$1355, Portfolio_History!$F231, Transactions_History!$H$6:$H$1355, "&lt;="&amp;YEAR(Portfolio_History!I$1))-
SUMIFS(Transactions_History!$G$6:$G$1355, Transactions_History!$C$6:$C$1355, "Redeem", Transactions_History!$I$6:$I$1355, Portfolio_History!$F231, Transactions_History!$H$6:$H$1355, "&lt;="&amp;YEAR(Portfolio_History!I$1))</f>
        <v>-12232997</v>
      </c>
      <c r="J231" s="4">
        <f>SUMIFS(Transactions_History!$G$6:$G$1355, Transactions_History!$C$6:$C$1355, "Acquire", Transactions_History!$I$6:$I$1355, Portfolio_History!$F231, Transactions_History!$H$6:$H$1355, "&lt;="&amp;YEAR(Portfolio_History!J$1))-
SUMIFS(Transactions_History!$G$6:$G$1355, Transactions_History!$C$6:$C$1355, "Redeem", Transactions_History!$I$6:$I$1355, Portfolio_History!$F231, Transactions_History!$H$6:$H$1355, "&lt;="&amp;YEAR(Portfolio_History!J$1))</f>
        <v>-12232997</v>
      </c>
      <c r="K231" s="4">
        <f>SUMIFS(Transactions_History!$G$6:$G$1355, Transactions_History!$C$6:$C$1355, "Acquire", Transactions_History!$I$6:$I$1355, Portfolio_History!$F231, Transactions_History!$H$6:$H$1355, "&lt;="&amp;YEAR(Portfolio_History!K$1))-
SUMIFS(Transactions_History!$G$6:$G$1355, Transactions_History!$C$6:$C$1355, "Redeem", Transactions_History!$I$6:$I$1355, Portfolio_History!$F231, Transactions_History!$H$6:$H$1355, "&lt;="&amp;YEAR(Portfolio_History!K$1))</f>
        <v>-12232997</v>
      </c>
      <c r="L231" s="4">
        <f>SUMIFS(Transactions_History!$G$6:$G$1355, Transactions_History!$C$6:$C$1355, "Acquire", Transactions_History!$I$6:$I$1355, Portfolio_History!$F231, Transactions_History!$H$6:$H$1355, "&lt;="&amp;YEAR(Portfolio_History!L$1))-
SUMIFS(Transactions_History!$G$6:$G$1355, Transactions_History!$C$6:$C$1355, "Redeem", Transactions_History!$I$6:$I$1355, Portfolio_History!$F231, Transactions_History!$H$6:$H$1355, "&lt;="&amp;YEAR(Portfolio_History!L$1))</f>
        <v>-12232997</v>
      </c>
      <c r="M231" s="4">
        <f>SUMIFS(Transactions_History!$G$6:$G$1355, Transactions_History!$C$6:$C$1355, "Acquire", Transactions_History!$I$6:$I$1355, Portfolio_History!$F231, Transactions_History!$H$6:$H$1355, "&lt;="&amp;YEAR(Portfolio_History!M$1))-
SUMIFS(Transactions_History!$G$6:$G$1355, Transactions_History!$C$6:$C$1355, "Redeem", Transactions_History!$I$6:$I$1355, Portfolio_History!$F231, Transactions_History!$H$6:$H$1355, "&lt;="&amp;YEAR(Portfolio_History!M$1))</f>
        <v>-665131</v>
      </c>
      <c r="N231" s="4">
        <f>SUMIFS(Transactions_History!$G$6:$G$1355, Transactions_History!$C$6:$C$1355, "Acquire", Transactions_History!$I$6:$I$1355, Portfolio_History!$F231, Transactions_History!$H$6:$H$1355, "&lt;="&amp;YEAR(Portfolio_History!N$1))-
SUMIFS(Transactions_History!$G$6:$G$1355, Transactions_History!$C$6:$C$1355, "Redeem", Transactions_History!$I$6:$I$1355, Portfolio_History!$F231, Transactions_History!$H$6:$H$1355, "&lt;="&amp;YEAR(Portfolio_History!N$1))</f>
        <v>-665131</v>
      </c>
      <c r="O231" s="4">
        <f>SUMIFS(Transactions_History!$G$6:$G$1355, Transactions_History!$C$6:$C$1355, "Acquire", Transactions_History!$I$6:$I$1355, Portfolio_History!$F231, Transactions_History!$H$6:$H$1355, "&lt;="&amp;YEAR(Portfolio_History!O$1))-
SUMIFS(Transactions_History!$G$6:$G$1355, Transactions_History!$C$6:$C$1355, "Redeem", Transactions_History!$I$6:$I$1355, Portfolio_History!$F231, Transactions_History!$H$6:$H$1355, "&lt;="&amp;YEAR(Portfolio_History!O$1))</f>
        <v>-665131</v>
      </c>
      <c r="P231" s="4">
        <f>SUMIFS(Transactions_History!$G$6:$G$1355, Transactions_History!$C$6:$C$1355, "Acquire", Transactions_History!$I$6:$I$1355, Portfolio_History!$F231, Transactions_History!$H$6:$H$1355, "&lt;="&amp;YEAR(Portfolio_History!P$1))-
SUMIFS(Transactions_History!$G$6:$G$1355, Transactions_History!$C$6:$C$1355, "Redeem", Transactions_History!$I$6:$I$1355, Portfolio_History!$F231, Transactions_History!$H$6:$H$1355, "&lt;="&amp;YEAR(Portfolio_History!P$1))</f>
        <v>-665131</v>
      </c>
      <c r="Q231" s="4">
        <f>SUMIFS(Transactions_History!$G$6:$G$1355, Transactions_History!$C$6:$C$1355, "Acquire", Transactions_History!$I$6:$I$1355, Portfolio_History!$F231, Transactions_History!$H$6:$H$1355, "&lt;="&amp;YEAR(Portfolio_History!Q$1))-
SUMIFS(Transactions_History!$G$6:$G$1355, Transactions_History!$C$6:$C$1355, "Redeem", Transactions_History!$I$6:$I$1355, Portfolio_History!$F231, Transactions_History!$H$6:$H$1355, "&lt;="&amp;YEAR(Portfolio_History!Q$1))</f>
        <v>0</v>
      </c>
      <c r="R231" s="4">
        <f>SUMIFS(Transactions_History!$G$6:$G$1355, Transactions_History!$C$6:$C$1355, "Acquire", Transactions_History!$I$6:$I$1355, Portfolio_History!$F231, Transactions_History!$H$6:$H$1355, "&lt;="&amp;YEAR(Portfolio_History!R$1))-
SUMIFS(Transactions_History!$G$6:$G$1355, Transactions_History!$C$6:$C$1355, "Redeem", Transactions_History!$I$6:$I$1355, Portfolio_History!$F231, Transactions_History!$H$6:$H$1355, "&lt;="&amp;YEAR(Portfolio_History!R$1))</f>
        <v>0</v>
      </c>
      <c r="S231" s="4">
        <f>SUMIFS(Transactions_History!$G$6:$G$1355, Transactions_History!$C$6:$C$1355, "Acquire", Transactions_History!$I$6:$I$1355, Portfolio_History!$F231, Transactions_History!$H$6:$H$1355, "&lt;="&amp;YEAR(Portfolio_History!S$1))-
SUMIFS(Transactions_History!$G$6:$G$1355, Transactions_History!$C$6:$C$1355, "Redeem", Transactions_History!$I$6:$I$1355, Portfolio_History!$F231, Transactions_History!$H$6:$H$1355, "&lt;="&amp;YEAR(Portfolio_History!S$1))</f>
        <v>0</v>
      </c>
      <c r="T231" s="4">
        <f>SUMIFS(Transactions_History!$G$6:$G$1355, Transactions_History!$C$6:$C$1355, "Acquire", Transactions_History!$I$6:$I$1355, Portfolio_History!$F231, Transactions_History!$H$6:$H$1355, "&lt;="&amp;YEAR(Portfolio_History!T$1))-
SUMIFS(Transactions_History!$G$6:$G$1355, Transactions_History!$C$6:$C$1355, "Redeem", Transactions_History!$I$6:$I$1355, Portfolio_History!$F231, Transactions_History!$H$6:$H$1355, "&lt;="&amp;YEAR(Portfolio_History!T$1))</f>
        <v>0</v>
      </c>
      <c r="U231" s="4">
        <f>SUMIFS(Transactions_History!$G$6:$G$1355, Transactions_History!$C$6:$C$1355, "Acquire", Transactions_History!$I$6:$I$1355, Portfolio_History!$F231, Transactions_History!$H$6:$H$1355, "&lt;="&amp;YEAR(Portfolio_History!U$1))-
SUMIFS(Transactions_History!$G$6:$G$1355, Transactions_History!$C$6:$C$1355, "Redeem", Transactions_History!$I$6:$I$1355, Portfolio_History!$F231, Transactions_History!$H$6:$H$1355, "&lt;="&amp;YEAR(Portfolio_History!U$1))</f>
        <v>0</v>
      </c>
      <c r="V231" s="4">
        <f>SUMIFS(Transactions_History!$G$6:$G$1355, Transactions_History!$C$6:$C$1355, "Acquire", Transactions_History!$I$6:$I$1355, Portfolio_History!$F231, Transactions_History!$H$6:$H$1355, "&lt;="&amp;YEAR(Portfolio_History!V$1))-
SUMIFS(Transactions_History!$G$6:$G$1355, Transactions_History!$C$6:$C$1355, "Redeem", Transactions_History!$I$6:$I$1355, Portfolio_History!$F231, Transactions_History!$H$6:$H$1355, "&lt;="&amp;YEAR(Portfolio_History!V$1))</f>
        <v>0</v>
      </c>
      <c r="W231" s="4">
        <f>SUMIFS(Transactions_History!$G$6:$G$1355, Transactions_History!$C$6:$C$1355, "Acquire", Transactions_History!$I$6:$I$1355, Portfolio_History!$F231, Transactions_History!$H$6:$H$1355, "&lt;="&amp;YEAR(Portfolio_History!W$1))-
SUMIFS(Transactions_History!$G$6:$G$1355, Transactions_History!$C$6:$C$1355, "Redeem", Transactions_History!$I$6:$I$1355, Portfolio_History!$F231, Transactions_History!$H$6:$H$1355, "&lt;="&amp;YEAR(Portfolio_History!W$1))</f>
        <v>0</v>
      </c>
      <c r="X231" s="4">
        <f>SUMIFS(Transactions_History!$G$6:$G$1355, Transactions_History!$C$6:$C$1355, "Acquire", Transactions_History!$I$6:$I$1355, Portfolio_History!$F231, Transactions_History!$H$6:$H$1355, "&lt;="&amp;YEAR(Portfolio_History!X$1))-
SUMIFS(Transactions_History!$G$6:$G$1355, Transactions_History!$C$6:$C$1355, "Redeem", Transactions_History!$I$6:$I$1355, Portfolio_History!$F231, Transactions_History!$H$6:$H$1355, "&lt;="&amp;YEAR(Portfolio_History!X$1))</f>
        <v>0</v>
      </c>
      <c r="Y231" s="4">
        <f>SUMIFS(Transactions_History!$G$6:$G$1355, Transactions_History!$C$6:$C$1355, "Acquire", Transactions_History!$I$6:$I$1355, Portfolio_History!$F231, Transactions_History!$H$6:$H$1355, "&lt;="&amp;YEAR(Portfolio_History!Y$1))-
SUMIFS(Transactions_History!$G$6:$G$1355, Transactions_History!$C$6:$C$1355, "Redeem", Transactions_History!$I$6:$I$1355, Portfolio_History!$F231, Transactions_History!$H$6:$H$1355, "&lt;="&amp;YEAR(Portfolio_History!Y$1))</f>
        <v>0</v>
      </c>
    </row>
    <row r="232" spans="1:25" x14ac:dyDescent="0.35">
      <c r="A232" s="172" t="s">
        <v>39</v>
      </c>
      <c r="B232" s="172">
        <v>5.25</v>
      </c>
      <c r="C232" s="172">
        <v>2017</v>
      </c>
      <c r="D232" s="173">
        <v>37408</v>
      </c>
      <c r="E232" s="63">
        <v>2017</v>
      </c>
      <c r="F232" s="170" t="str">
        <f t="shared" si="4"/>
        <v>SI bonds_5.25_2017</v>
      </c>
      <c r="G232" s="4">
        <f>SUMIFS(Transactions_History!$G$6:$G$1355, Transactions_History!$C$6:$C$1355, "Acquire", Transactions_History!$I$6:$I$1355, Portfolio_History!$F232, Transactions_History!$H$6:$H$1355, "&lt;="&amp;YEAR(Portfolio_History!G$1))-
SUMIFS(Transactions_History!$G$6:$G$1355, Transactions_History!$C$6:$C$1355, "Redeem", Transactions_History!$I$6:$I$1355, Portfolio_History!$F232, Transactions_History!$H$6:$H$1355, "&lt;="&amp;YEAR(Portfolio_History!G$1))</f>
        <v>-87650498</v>
      </c>
      <c r="H232" s="4">
        <f>SUMIFS(Transactions_History!$G$6:$G$1355, Transactions_History!$C$6:$C$1355, "Acquire", Transactions_History!$I$6:$I$1355, Portfolio_History!$F232, Transactions_History!$H$6:$H$1355, "&lt;="&amp;YEAR(Portfolio_History!H$1))-
SUMIFS(Transactions_History!$G$6:$G$1355, Transactions_History!$C$6:$C$1355, "Redeem", Transactions_History!$I$6:$I$1355, Portfolio_History!$F232, Transactions_History!$H$6:$H$1355, "&lt;="&amp;YEAR(Portfolio_History!H$1))</f>
        <v>-87650498</v>
      </c>
      <c r="I232" s="4">
        <f>SUMIFS(Transactions_History!$G$6:$G$1355, Transactions_History!$C$6:$C$1355, "Acquire", Transactions_History!$I$6:$I$1355, Portfolio_History!$F232, Transactions_History!$H$6:$H$1355, "&lt;="&amp;YEAR(Portfolio_History!I$1))-
SUMIFS(Transactions_History!$G$6:$G$1355, Transactions_History!$C$6:$C$1355, "Redeem", Transactions_History!$I$6:$I$1355, Portfolio_History!$F232, Transactions_History!$H$6:$H$1355, "&lt;="&amp;YEAR(Portfolio_History!I$1))</f>
        <v>-87650498</v>
      </c>
      <c r="J232" s="4">
        <f>SUMIFS(Transactions_History!$G$6:$G$1355, Transactions_History!$C$6:$C$1355, "Acquire", Transactions_History!$I$6:$I$1355, Portfolio_History!$F232, Transactions_History!$H$6:$H$1355, "&lt;="&amp;YEAR(Portfolio_History!J$1))-
SUMIFS(Transactions_History!$G$6:$G$1355, Transactions_History!$C$6:$C$1355, "Redeem", Transactions_History!$I$6:$I$1355, Portfolio_History!$F232, Transactions_History!$H$6:$H$1355, "&lt;="&amp;YEAR(Portfolio_History!J$1))</f>
        <v>-87650498</v>
      </c>
      <c r="K232" s="4">
        <f>SUMIFS(Transactions_History!$G$6:$G$1355, Transactions_History!$C$6:$C$1355, "Acquire", Transactions_History!$I$6:$I$1355, Portfolio_History!$F232, Transactions_History!$H$6:$H$1355, "&lt;="&amp;YEAR(Portfolio_History!K$1))-
SUMIFS(Transactions_History!$G$6:$G$1355, Transactions_History!$C$6:$C$1355, "Redeem", Transactions_History!$I$6:$I$1355, Portfolio_History!$F232, Transactions_History!$H$6:$H$1355, "&lt;="&amp;YEAR(Portfolio_History!K$1))</f>
        <v>-87650498</v>
      </c>
      <c r="L232" s="4">
        <f>SUMIFS(Transactions_History!$G$6:$G$1355, Transactions_History!$C$6:$C$1355, "Acquire", Transactions_History!$I$6:$I$1355, Portfolio_History!$F232, Transactions_History!$H$6:$H$1355, "&lt;="&amp;YEAR(Portfolio_History!L$1))-
SUMIFS(Transactions_History!$G$6:$G$1355, Transactions_History!$C$6:$C$1355, "Redeem", Transactions_History!$I$6:$I$1355, Portfolio_History!$F232, Transactions_History!$H$6:$H$1355, "&lt;="&amp;YEAR(Portfolio_History!L$1))</f>
        <v>-87650498</v>
      </c>
      <c r="M232" s="4">
        <f>SUMIFS(Transactions_History!$G$6:$G$1355, Transactions_History!$C$6:$C$1355, "Acquire", Transactions_History!$I$6:$I$1355, Portfolio_History!$F232, Transactions_History!$H$6:$H$1355, "&lt;="&amp;YEAR(Portfolio_History!M$1))-
SUMIFS(Transactions_History!$G$6:$G$1355, Transactions_History!$C$6:$C$1355, "Redeem", Transactions_History!$I$6:$I$1355, Portfolio_History!$F232, Transactions_History!$H$6:$H$1355, "&lt;="&amp;YEAR(Portfolio_History!M$1))</f>
        <v>-10263256</v>
      </c>
      <c r="N232" s="4">
        <f>SUMIFS(Transactions_History!$G$6:$G$1355, Transactions_History!$C$6:$C$1355, "Acquire", Transactions_History!$I$6:$I$1355, Portfolio_History!$F232, Transactions_History!$H$6:$H$1355, "&lt;="&amp;YEAR(Portfolio_History!N$1))-
SUMIFS(Transactions_History!$G$6:$G$1355, Transactions_History!$C$6:$C$1355, "Redeem", Transactions_History!$I$6:$I$1355, Portfolio_History!$F232, Transactions_History!$H$6:$H$1355, "&lt;="&amp;YEAR(Portfolio_History!N$1))</f>
        <v>-10263256</v>
      </c>
      <c r="O232" s="4">
        <f>SUMIFS(Transactions_History!$G$6:$G$1355, Transactions_History!$C$6:$C$1355, "Acquire", Transactions_History!$I$6:$I$1355, Portfolio_History!$F232, Transactions_History!$H$6:$H$1355, "&lt;="&amp;YEAR(Portfolio_History!O$1))-
SUMIFS(Transactions_History!$G$6:$G$1355, Transactions_History!$C$6:$C$1355, "Redeem", Transactions_History!$I$6:$I$1355, Portfolio_History!$F232, Transactions_History!$H$6:$H$1355, "&lt;="&amp;YEAR(Portfolio_History!O$1))</f>
        <v>-10263256</v>
      </c>
      <c r="P232" s="4">
        <f>SUMIFS(Transactions_History!$G$6:$G$1355, Transactions_History!$C$6:$C$1355, "Acquire", Transactions_History!$I$6:$I$1355, Portfolio_History!$F232, Transactions_History!$H$6:$H$1355, "&lt;="&amp;YEAR(Portfolio_History!P$1))-
SUMIFS(Transactions_History!$G$6:$G$1355, Transactions_History!$C$6:$C$1355, "Redeem", Transactions_History!$I$6:$I$1355, Portfolio_History!$F232, Transactions_History!$H$6:$H$1355, "&lt;="&amp;YEAR(Portfolio_History!P$1))</f>
        <v>-10263256</v>
      </c>
      <c r="Q232" s="4">
        <f>SUMIFS(Transactions_History!$G$6:$G$1355, Transactions_History!$C$6:$C$1355, "Acquire", Transactions_History!$I$6:$I$1355, Portfolio_History!$F232, Transactions_History!$H$6:$H$1355, "&lt;="&amp;YEAR(Portfolio_History!Q$1))-
SUMIFS(Transactions_History!$G$6:$G$1355, Transactions_History!$C$6:$C$1355, "Redeem", Transactions_History!$I$6:$I$1355, Portfolio_History!$F232, Transactions_History!$H$6:$H$1355, "&lt;="&amp;YEAR(Portfolio_History!Q$1))</f>
        <v>0</v>
      </c>
      <c r="R232" s="4">
        <f>SUMIFS(Transactions_History!$G$6:$G$1355, Transactions_History!$C$6:$C$1355, "Acquire", Transactions_History!$I$6:$I$1355, Portfolio_History!$F232, Transactions_History!$H$6:$H$1355, "&lt;="&amp;YEAR(Portfolio_History!R$1))-
SUMIFS(Transactions_History!$G$6:$G$1355, Transactions_History!$C$6:$C$1355, "Redeem", Transactions_History!$I$6:$I$1355, Portfolio_History!$F232, Transactions_History!$H$6:$H$1355, "&lt;="&amp;YEAR(Portfolio_History!R$1))</f>
        <v>0</v>
      </c>
      <c r="S232" s="4">
        <f>SUMIFS(Transactions_History!$G$6:$G$1355, Transactions_History!$C$6:$C$1355, "Acquire", Transactions_History!$I$6:$I$1355, Portfolio_History!$F232, Transactions_History!$H$6:$H$1355, "&lt;="&amp;YEAR(Portfolio_History!S$1))-
SUMIFS(Transactions_History!$G$6:$G$1355, Transactions_History!$C$6:$C$1355, "Redeem", Transactions_History!$I$6:$I$1355, Portfolio_History!$F232, Transactions_History!$H$6:$H$1355, "&lt;="&amp;YEAR(Portfolio_History!S$1))</f>
        <v>0</v>
      </c>
      <c r="T232" s="4">
        <f>SUMIFS(Transactions_History!$G$6:$G$1355, Transactions_History!$C$6:$C$1355, "Acquire", Transactions_History!$I$6:$I$1355, Portfolio_History!$F232, Transactions_History!$H$6:$H$1355, "&lt;="&amp;YEAR(Portfolio_History!T$1))-
SUMIFS(Transactions_History!$G$6:$G$1355, Transactions_History!$C$6:$C$1355, "Redeem", Transactions_History!$I$6:$I$1355, Portfolio_History!$F232, Transactions_History!$H$6:$H$1355, "&lt;="&amp;YEAR(Portfolio_History!T$1))</f>
        <v>0</v>
      </c>
      <c r="U232" s="4">
        <f>SUMIFS(Transactions_History!$G$6:$G$1355, Transactions_History!$C$6:$C$1355, "Acquire", Transactions_History!$I$6:$I$1355, Portfolio_History!$F232, Transactions_History!$H$6:$H$1355, "&lt;="&amp;YEAR(Portfolio_History!U$1))-
SUMIFS(Transactions_History!$G$6:$G$1355, Transactions_History!$C$6:$C$1355, "Redeem", Transactions_History!$I$6:$I$1355, Portfolio_History!$F232, Transactions_History!$H$6:$H$1355, "&lt;="&amp;YEAR(Portfolio_History!U$1))</f>
        <v>0</v>
      </c>
      <c r="V232" s="4">
        <f>SUMIFS(Transactions_History!$G$6:$G$1355, Transactions_History!$C$6:$C$1355, "Acquire", Transactions_History!$I$6:$I$1355, Portfolio_History!$F232, Transactions_History!$H$6:$H$1355, "&lt;="&amp;YEAR(Portfolio_History!V$1))-
SUMIFS(Transactions_History!$G$6:$G$1355, Transactions_History!$C$6:$C$1355, "Redeem", Transactions_History!$I$6:$I$1355, Portfolio_History!$F232, Transactions_History!$H$6:$H$1355, "&lt;="&amp;YEAR(Portfolio_History!V$1))</f>
        <v>0</v>
      </c>
      <c r="W232" s="4">
        <f>SUMIFS(Transactions_History!$G$6:$G$1355, Transactions_History!$C$6:$C$1355, "Acquire", Transactions_History!$I$6:$I$1355, Portfolio_History!$F232, Transactions_History!$H$6:$H$1355, "&lt;="&amp;YEAR(Portfolio_History!W$1))-
SUMIFS(Transactions_History!$G$6:$G$1355, Transactions_History!$C$6:$C$1355, "Redeem", Transactions_History!$I$6:$I$1355, Portfolio_History!$F232, Transactions_History!$H$6:$H$1355, "&lt;="&amp;YEAR(Portfolio_History!W$1))</f>
        <v>0</v>
      </c>
      <c r="X232" s="4">
        <f>SUMIFS(Transactions_History!$G$6:$G$1355, Transactions_History!$C$6:$C$1355, "Acquire", Transactions_History!$I$6:$I$1355, Portfolio_History!$F232, Transactions_History!$H$6:$H$1355, "&lt;="&amp;YEAR(Portfolio_History!X$1))-
SUMIFS(Transactions_History!$G$6:$G$1355, Transactions_History!$C$6:$C$1355, "Redeem", Transactions_History!$I$6:$I$1355, Portfolio_History!$F232, Transactions_History!$H$6:$H$1355, "&lt;="&amp;YEAR(Portfolio_History!X$1))</f>
        <v>0</v>
      </c>
      <c r="Y232" s="4">
        <f>SUMIFS(Transactions_History!$G$6:$G$1355, Transactions_History!$C$6:$C$1355, "Acquire", Transactions_History!$I$6:$I$1355, Portfolio_History!$F232, Transactions_History!$H$6:$H$1355, "&lt;="&amp;YEAR(Portfolio_History!Y$1))-
SUMIFS(Transactions_History!$G$6:$G$1355, Transactions_History!$C$6:$C$1355, "Redeem", Transactions_History!$I$6:$I$1355, Portfolio_History!$F232, Transactions_History!$H$6:$H$1355, "&lt;="&amp;YEAR(Portfolio_History!Y$1))</f>
        <v>0</v>
      </c>
    </row>
    <row r="233" spans="1:25" x14ac:dyDescent="0.35">
      <c r="A233" s="172" t="s">
        <v>34</v>
      </c>
      <c r="B233" s="172">
        <v>2.25</v>
      </c>
      <c r="C233" s="172">
        <v>2017</v>
      </c>
      <c r="D233" s="173">
        <v>42887</v>
      </c>
      <c r="E233" s="63">
        <v>2017</v>
      </c>
      <c r="F233" s="170" t="str">
        <f t="shared" si="4"/>
        <v>SI certificates_2.25_2017</v>
      </c>
      <c r="G233" s="4">
        <f>SUMIFS(Transactions_History!$G$6:$G$1355, Transactions_History!$C$6:$C$1355, "Acquire", Transactions_History!$I$6:$I$1355, Portfolio_History!$F233, Transactions_History!$H$6:$H$1355, "&lt;="&amp;YEAR(Portfolio_History!G$1))-
SUMIFS(Transactions_History!$G$6:$G$1355, Transactions_History!$C$6:$C$1355, "Redeem", Transactions_History!$I$6:$I$1355, Portfolio_History!$F233, Transactions_History!$H$6:$H$1355, "&lt;="&amp;YEAR(Portfolio_History!G$1))</f>
        <v>0</v>
      </c>
      <c r="H233" s="4">
        <f>SUMIFS(Transactions_History!$G$6:$G$1355, Transactions_History!$C$6:$C$1355, "Acquire", Transactions_History!$I$6:$I$1355, Portfolio_History!$F233, Transactions_History!$H$6:$H$1355, "&lt;="&amp;YEAR(Portfolio_History!H$1))-
SUMIFS(Transactions_History!$G$6:$G$1355, Transactions_History!$C$6:$C$1355, "Redeem", Transactions_History!$I$6:$I$1355, Portfolio_History!$F233, Transactions_History!$H$6:$H$1355, "&lt;="&amp;YEAR(Portfolio_History!H$1))</f>
        <v>0</v>
      </c>
      <c r="I233" s="4">
        <f>SUMIFS(Transactions_History!$G$6:$G$1355, Transactions_History!$C$6:$C$1355, "Acquire", Transactions_History!$I$6:$I$1355, Portfolio_History!$F233, Transactions_History!$H$6:$H$1355, "&lt;="&amp;YEAR(Portfolio_History!I$1))-
SUMIFS(Transactions_History!$G$6:$G$1355, Transactions_History!$C$6:$C$1355, "Redeem", Transactions_History!$I$6:$I$1355, Portfolio_History!$F233, Transactions_History!$H$6:$H$1355, "&lt;="&amp;YEAR(Portfolio_History!I$1))</f>
        <v>0</v>
      </c>
      <c r="J233" s="4">
        <f>SUMIFS(Transactions_History!$G$6:$G$1355, Transactions_History!$C$6:$C$1355, "Acquire", Transactions_History!$I$6:$I$1355, Portfolio_History!$F233, Transactions_History!$H$6:$H$1355, "&lt;="&amp;YEAR(Portfolio_History!J$1))-
SUMIFS(Transactions_History!$G$6:$G$1355, Transactions_History!$C$6:$C$1355, "Redeem", Transactions_History!$I$6:$I$1355, Portfolio_History!$F233, Transactions_History!$H$6:$H$1355, "&lt;="&amp;YEAR(Portfolio_History!J$1))</f>
        <v>0</v>
      </c>
      <c r="K233" s="4">
        <f>SUMIFS(Transactions_History!$G$6:$G$1355, Transactions_History!$C$6:$C$1355, "Acquire", Transactions_History!$I$6:$I$1355, Portfolio_History!$F233, Transactions_History!$H$6:$H$1355, "&lt;="&amp;YEAR(Portfolio_History!K$1))-
SUMIFS(Transactions_History!$G$6:$G$1355, Transactions_History!$C$6:$C$1355, "Redeem", Transactions_History!$I$6:$I$1355, Portfolio_History!$F233, Transactions_History!$H$6:$H$1355, "&lt;="&amp;YEAR(Portfolio_History!K$1))</f>
        <v>0</v>
      </c>
      <c r="L233" s="4">
        <f>SUMIFS(Transactions_History!$G$6:$G$1355, Transactions_History!$C$6:$C$1355, "Acquire", Transactions_History!$I$6:$I$1355, Portfolio_History!$F233, Transactions_History!$H$6:$H$1355, "&lt;="&amp;YEAR(Portfolio_History!L$1))-
SUMIFS(Transactions_History!$G$6:$G$1355, Transactions_History!$C$6:$C$1355, "Redeem", Transactions_History!$I$6:$I$1355, Portfolio_History!$F233, Transactions_History!$H$6:$H$1355, "&lt;="&amp;YEAR(Portfolio_History!L$1))</f>
        <v>0</v>
      </c>
      <c r="M233" s="4">
        <f>SUMIFS(Transactions_History!$G$6:$G$1355, Transactions_History!$C$6:$C$1355, "Acquire", Transactions_History!$I$6:$I$1355, Portfolio_History!$F233, Transactions_History!$H$6:$H$1355, "&lt;="&amp;YEAR(Portfolio_History!M$1))-
SUMIFS(Transactions_History!$G$6:$G$1355, Transactions_History!$C$6:$C$1355, "Redeem", Transactions_History!$I$6:$I$1355, Portfolio_History!$F233, Transactions_History!$H$6:$H$1355, "&lt;="&amp;YEAR(Portfolio_History!M$1))</f>
        <v>0</v>
      </c>
      <c r="N233" s="4">
        <f>SUMIFS(Transactions_History!$G$6:$G$1355, Transactions_History!$C$6:$C$1355, "Acquire", Transactions_History!$I$6:$I$1355, Portfolio_History!$F233, Transactions_History!$H$6:$H$1355, "&lt;="&amp;YEAR(Portfolio_History!N$1))-
SUMIFS(Transactions_History!$G$6:$G$1355, Transactions_History!$C$6:$C$1355, "Redeem", Transactions_History!$I$6:$I$1355, Portfolio_History!$F233, Transactions_History!$H$6:$H$1355, "&lt;="&amp;YEAR(Portfolio_History!N$1))</f>
        <v>0</v>
      </c>
      <c r="O233" s="4">
        <f>SUMIFS(Transactions_History!$G$6:$G$1355, Transactions_History!$C$6:$C$1355, "Acquire", Transactions_History!$I$6:$I$1355, Portfolio_History!$F233, Transactions_History!$H$6:$H$1355, "&lt;="&amp;YEAR(Portfolio_History!O$1))-
SUMIFS(Transactions_History!$G$6:$G$1355, Transactions_History!$C$6:$C$1355, "Redeem", Transactions_History!$I$6:$I$1355, Portfolio_History!$F233, Transactions_History!$H$6:$H$1355, "&lt;="&amp;YEAR(Portfolio_History!O$1))</f>
        <v>0</v>
      </c>
      <c r="P233" s="4">
        <f>SUMIFS(Transactions_History!$G$6:$G$1355, Transactions_History!$C$6:$C$1355, "Acquire", Transactions_History!$I$6:$I$1355, Portfolio_History!$F233, Transactions_History!$H$6:$H$1355, "&lt;="&amp;YEAR(Portfolio_History!P$1))-
SUMIFS(Transactions_History!$G$6:$G$1355, Transactions_History!$C$6:$C$1355, "Redeem", Transactions_History!$I$6:$I$1355, Portfolio_History!$F233, Transactions_History!$H$6:$H$1355, "&lt;="&amp;YEAR(Portfolio_History!P$1))</f>
        <v>0</v>
      </c>
      <c r="Q233" s="4">
        <f>SUMIFS(Transactions_History!$G$6:$G$1355, Transactions_History!$C$6:$C$1355, "Acquire", Transactions_History!$I$6:$I$1355, Portfolio_History!$F233, Transactions_History!$H$6:$H$1355, "&lt;="&amp;YEAR(Portfolio_History!Q$1))-
SUMIFS(Transactions_History!$G$6:$G$1355, Transactions_History!$C$6:$C$1355, "Redeem", Transactions_History!$I$6:$I$1355, Portfolio_History!$F233, Transactions_History!$H$6:$H$1355, "&lt;="&amp;YEAR(Portfolio_History!Q$1))</f>
        <v>0</v>
      </c>
      <c r="R233" s="4">
        <f>SUMIFS(Transactions_History!$G$6:$G$1355, Transactions_History!$C$6:$C$1355, "Acquire", Transactions_History!$I$6:$I$1355, Portfolio_History!$F233, Transactions_History!$H$6:$H$1355, "&lt;="&amp;YEAR(Portfolio_History!R$1))-
SUMIFS(Transactions_History!$G$6:$G$1355, Transactions_History!$C$6:$C$1355, "Redeem", Transactions_History!$I$6:$I$1355, Portfolio_History!$F233, Transactions_History!$H$6:$H$1355, "&lt;="&amp;YEAR(Portfolio_History!R$1))</f>
        <v>0</v>
      </c>
      <c r="S233" s="4">
        <f>SUMIFS(Transactions_History!$G$6:$G$1355, Transactions_History!$C$6:$C$1355, "Acquire", Transactions_History!$I$6:$I$1355, Portfolio_History!$F233, Transactions_History!$H$6:$H$1355, "&lt;="&amp;YEAR(Portfolio_History!S$1))-
SUMIFS(Transactions_History!$G$6:$G$1355, Transactions_History!$C$6:$C$1355, "Redeem", Transactions_History!$I$6:$I$1355, Portfolio_History!$F233, Transactions_History!$H$6:$H$1355, "&lt;="&amp;YEAR(Portfolio_History!S$1))</f>
        <v>0</v>
      </c>
      <c r="T233" s="4">
        <f>SUMIFS(Transactions_History!$G$6:$G$1355, Transactions_History!$C$6:$C$1355, "Acquire", Transactions_History!$I$6:$I$1355, Portfolio_History!$F233, Transactions_History!$H$6:$H$1355, "&lt;="&amp;YEAR(Portfolio_History!T$1))-
SUMIFS(Transactions_History!$G$6:$G$1355, Transactions_History!$C$6:$C$1355, "Redeem", Transactions_History!$I$6:$I$1355, Portfolio_History!$F233, Transactions_History!$H$6:$H$1355, "&lt;="&amp;YEAR(Portfolio_History!T$1))</f>
        <v>0</v>
      </c>
      <c r="U233" s="4">
        <f>SUMIFS(Transactions_History!$G$6:$G$1355, Transactions_History!$C$6:$C$1355, "Acquire", Transactions_History!$I$6:$I$1355, Portfolio_History!$F233, Transactions_History!$H$6:$H$1355, "&lt;="&amp;YEAR(Portfolio_History!U$1))-
SUMIFS(Transactions_History!$G$6:$G$1355, Transactions_History!$C$6:$C$1355, "Redeem", Transactions_History!$I$6:$I$1355, Portfolio_History!$F233, Transactions_History!$H$6:$H$1355, "&lt;="&amp;YEAR(Portfolio_History!U$1))</f>
        <v>0</v>
      </c>
      <c r="V233" s="4">
        <f>SUMIFS(Transactions_History!$G$6:$G$1355, Transactions_History!$C$6:$C$1355, "Acquire", Transactions_History!$I$6:$I$1355, Portfolio_History!$F233, Transactions_History!$H$6:$H$1355, "&lt;="&amp;YEAR(Portfolio_History!V$1))-
SUMIFS(Transactions_History!$G$6:$G$1355, Transactions_History!$C$6:$C$1355, "Redeem", Transactions_History!$I$6:$I$1355, Portfolio_History!$F233, Transactions_History!$H$6:$H$1355, "&lt;="&amp;YEAR(Portfolio_History!V$1))</f>
        <v>0</v>
      </c>
      <c r="W233" s="4">
        <f>SUMIFS(Transactions_History!$G$6:$G$1355, Transactions_History!$C$6:$C$1355, "Acquire", Transactions_History!$I$6:$I$1355, Portfolio_History!$F233, Transactions_History!$H$6:$H$1355, "&lt;="&amp;YEAR(Portfolio_History!W$1))-
SUMIFS(Transactions_History!$G$6:$G$1355, Transactions_History!$C$6:$C$1355, "Redeem", Transactions_History!$I$6:$I$1355, Portfolio_History!$F233, Transactions_History!$H$6:$H$1355, "&lt;="&amp;YEAR(Portfolio_History!W$1))</f>
        <v>0</v>
      </c>
      <c r="X233" s="4">
        <f>SUMIFS(Transactions_History!$G$6:$G$1355, Transactions_History!$C$6:$C$1355, "Acquire", Transactions_History!$I$6:$I$1355, Portfolio_History!$F233, Transactions_History!$H$6:$H$1355, "&lt;="&amp;YEAR(Portfolio_History!X$1))-
SUMIFS(Transactions_History!$G$6:$G$1355, Transactions_History!$C$6:$C$1355, "Redeem", Transactions_History!$I$6:$I$1355, Portfolio_History!$F233, Transactions_History!$H$6:$H$1355, "&lt;="&amp;YEAR(Portfolio_History!X$1))</f>
        <v>0</v>
      </c>
      <c r="Y233" s="4">
        <f>SUMIFS(Transactions_History!$G$6:$G$1355, Transactions_History!$C$6:$C$1355, "Acquire", Transactions_History!$I$6:$I$1355, Portfolio_History!$F233, Transactions_History!$H$6:$H$1355, "&lt;="&amp;YEAR(Portfolio_History!Y$1))-
SUMIFS(Transactions_History!$G$6:$G$1355, Transactions_History!$C$6:$C$1355, "Redeem", Transactions_History!$I$6:$I$1355, Portfolio_History!$F233, Transactions_History!$H$6:$H$1355, "&lt;="&amp;YEAR(Portfolio_History!Y$1))</f>
        <v>0</v>
      </c>
    </row>
    <row r="234" spans="1:25" x14ac:dyDescent="0.35">
      <c r="A234" s="172" t="s">
        <v>39</v>
      </c>
      <c r="B234" s="172">
        <v>1.375</v>
      </c>
      <c r="C234" s="172">
        <v>2018</v>
      </c>
      <c r="D234" s="173">
        <v>41061</v>
      </c>
      <c r="E234" s="63">
        <v>2017</v>
      </c>
      <c r="F234" s="170" t="str">
        <f t="shared" si="4"/>
        <v>SI bonds_1.375_2018</v>
      </c>
      <c r="G234" s="4">
        <f>SUMIFS(Transactions_History!$G$6:$G$1355, Transactions_History!$C$6:$C$1355, "Acquire", Transactions_History!$I$6:$I$1355, Portfolio_History!$F234, Transactions_History!$H$6:$H$1355, "&lt;="&amp;YEAR(Portfolio_History!G$1))-
SUMIFS(Transactions_History!$G$6:$G$1355, Transactions_History!$C$6:$C$1355, "Redeem", Transactions_History!$I$6:$I$1355, Portfolio_History!$F234, Transactions_History!$H$6:$H$1355, "&lt;="&amp;YEAR(Portfolio_History!G$1))</f>
        <v>0</v>
      </c>
      <c r="H234" s="4">
        <f>SUMIFS(Transactions_History!$G$6:$G$1355, Transactions_History!$C$6:$C$1355, "Acquire", Transactions_History!$I$6:$I$1355, Portfolio_History!$F234, Transactions_History!$H$6:$H$1355, "&lt;="&amp;YEAR(Portfolio_History!H$1))-
SUMIFS(Transactions_History!$G$6:$G$1355, Transactions_History!$C$6:$C$1355, "Redeem", Transactions_History!$I$6:$I$1355, Portfolio_History!$F234, Transactions_History!$H$6:$H$1355, "&lt;="&amp;YEAR(Portfolio_History!H$1))</f>
        <v>0</v>
      </c>
      <c r="I234" s="4">
        <f>SUMIFS(Transactions_History!$G$6:$G$1355, Transactions_History!$C$6:$C$1355, "Acquire", Transactions_History!$I$6:$I$1355, Portfolio_History!$F234, Transactions_History!$H$6:$H$1355, "&lt;="&amp;YEAR(Portfolio_History!I$1))-
SUMIFS(Transactions_History!$G$6:$G$1355, Transactions_History!$C$6:$C$1355, "Redeem", Transactions_History!$I$6:$I$1355, Portfolio_History!$F234, Transactions_History!$H$6:$H$1355, "&lt;="&amp;YEAR(Portfolio_History!I$1))</f>
        <v>0</v>
      </c>
      <c r="J234" s="4">
        <f>SUMIFS(Transactions_History!$G$6:$G$1355, Transactions_History!$C$6:$C$1355, "Acquire", Transactions_History!$I$6:$I$1355, Portfolio_History!$F234, Transactions_History!$H$6:$H$1355, "&lt;="&amp;YEAR(Portfolio_History!J$1))-
SUMIFS(Transactions_History!$G$6:$G$1355, Transactions_History!$C$6:$C$1355, "Redeem", Transactions_History!$I$6:$I$1355, Portfolio_History!$F234, Transactions_History!$H$6:$H$1355, "&lt;="&amp;YEAR(Portfolio_History!J$1))</f>
        <v>0</v>
      </c>
      <c r="K234" s="4">
        <f>SUMIFS(Transactions_History!$G$6:$G$1355, Transactions_History!$C$6:$C$1355, "Acquire", Transactions_History!$I$6:$I$1355, Portfolio_History!$F234, Transactions_History!$H$6:$H$1355, "&lt;="&amp;YEAR(Portfolio_History!K$1))-
SUMIFS(Transactions_History!$G$6:$G$1355, Transactions_History!$C$6:$C$1355, "Redeem", Transactions_History!$I$6:$I$1355, Portfolio_History!$F234, Transactions_History!$H$6:$H$1355, "&lt;="&amp;YEAR(Portfolio_History!K$1))</f>
        <v>0</v>
      </c>
      <c r="L234" s="4">
        <f>SUMIFS(Transactions_History!$G$6:$G$1355, Transactions_History!$C$6:$C$1355, "Acquire", Transactions_History!$I$6:$I$1355, Portfolio_History!$F234, Transactions_History!$H$6:$H$1355, "&lt;="&amp;YEAR(Portfolio_History!L$1))-
SUMIFS(Transactions_History!$G$6:$G$1355, Transactions_History!$C$6:$C$1355, "Redeem", Transactions_History!$I$6:$I$1355, Portfolio_History!$F234, Transactions_History!$H$6:$H$1355, "&lt;="&amp;YEAR(Portfolio_History!L$1))</f>
        <v>0</v>
      </c>
      <c r="M234" s="4">
        <f>SUMIFS(Transactions_History!$G$6:$G$1355, Transactions_History!$C$6:$C$1355, "Acquire", Transactions_History!$I$6:$I$1355, Portfolio_History!$F234, Transactions_History!$H$6:$H$1355, "&lt;="&amp;YEAR(Portfolio_History!M$1))-
SUMIFS(Transactions_History!$G$6:$G$1355, Transactions_History!$C$6:$C$1355, "Redeem", Transactions_History!$I$6:$I$1355, Portfolio_History!$F234, Transactions_History!$H$6:$H$1355, "&lt;="&amp;YEAR(Portfolio_History!M$1))</f>
        <v>6693020</v>
      </c>
      <c r="N234" s="4">
        <f>SUMIFS(Transactions_History!$G$6:$G$1355, Transactions_History!$C$6:$C$1355, "Acquire", Transactions_History!$I$6:$I$1355, Portfolio_History!$F234, Transactions_History!$H$6:$H$1355, "&lt;="&amp;YEAR(Portfolio_History!N$1))-
SUMIFS(Transactions_History!$G$6:$G$1355, Transactions_History!$C$6:$C$1355, "Redeem", Transactions_History!$I$6:$I$1355, Portfolio_History!$F234, Transactions_History!$H$6:$H$1355, "&lt;="&amp;YEAR(Portfolio_History!N$1))</f>
        <v>6693020</v>
      </c>
      <c r="O234" s="4">
        <f>SUMIFS(Transactions_History!$G$6:$G$1355, Transactions_History!$C$6:$C$1355, "Acquire", Transactions_History!$I$6:$I$1355, Portfolio_History!$F234, Transactions_History!$H$6:$H$1355, "&lt;="&amp;YEAR(Portfolio_History!O$1))-
SUMIFS(Transactions_History!$G$6:$G$1355, Transactions_History!$C$6:$C$1355, "Redeem", Transactions_History!$I$6:$I$1355, Portfolio_History!$F234, Transactions_History!$H$6:$H$1355, "&lt;="&amp;YEAR(Portfolio_History!O$1))</f>
        <v>6693020</v>
      </c>
      <c r="P234" s="4">
        <f>SUMIFS(Transactions_History!$G$6:$G$1355, Transactions_History!$C$6:$C$1355, "Acquire", Transactions_History!$I$6:$I$1355, Portfolio_History!$F234, Transactions_History!$H$6:$H$1355, "&lt;="&amp;YEAR(Portfolio_History!P$1))-
SUMIFS(Transactions_History!$G$6:$G$1355, Transactions_History!$C$6:$C$1355, "Redeem", Transactions_History!$I$6:$I$1355, Portfolio_History!$F234, Transactions_History!$H$6:$H$1355, "&lt;="&amp;YEAR(Portfolio_History!P$1))</f>
        <v>6693020</v>
      </c>
      <c r="Q234" s="4">
        <f>SUMIFS(Transactions_History!$G$6:$G$1355, Transactions_History!$C$6:$C$1355, "Acquire", Transactions_History!$I$6:$I$1355, Portfolio_History!$F234, Transactions_History!$H$6:$H$1355, "&lt;="&amp;YEAR(Portfolio_History!Q$1))-
SUMIFS(Transactions_History!$G$6:$G$1355, Transactions_History!$C$6:$C$1355, "Redeem", Transactions_History!$I$6:$I$1355, Portfolio_History!$F234, Transactions_History!$H$6:$H$1355, "&lt;="&amp;YEAR(Portfolio_History!Q$1))</f>
        <v>6693020</v>
      </c>
      <c r="R234" s="4">
        <f>SUMIFS(Transactions_History!$G$6:$G$1355, Transactions_History!$C$6:$C$1355, "Acquire", Transactions_History!$I$6:$I$1355, Portfolio_History!$F234, Transactions_History!$H$6:$H$1355, "&lt;="&amp;YEAR(Portfolio_History!R$1))-
SUMIFS(Transactions_History!$G$6:$G$1355, Transactions_History!$C$6:$C$1355, "Redeem", Transactions_History!$I$6:$I$1355, Portfolio_History!$F234, Transactions_History!$H$6:$H$1355, "&lt;="&amp;YEAR(Portfolio_History!R$1))</f>
        <v>0</v>
      </c>
      <c r="S234" s="4">
        <f>SUMIFS(Transactions_History!$G$6:$G$1355, Transactions_History!$C$6:$C$1355, "Acquire", Transactions_History!$I$6:$I$1355, Portfolio_History!$F234, Transactions_History!$H$6:$H$1355, "&lt;="&amp;YEAR(Portfolio_History!S$1))-
SUMIFS(Transactions_History!$G$6:$G$1355, Transactions_History!$C$6:$C$1355, "Redeem", Transactions_History!$I$6:$I$1355, Portfolio_History!$F234, Transactions_History!$H$6:$H$1355, "&lt;="&amp;YEAR(Portfolio_History!S$1))</f>
        <v>0</v>
      </c>
      <c r="T234" s="4">
        <f>SUMIFS(Transactions_History!$G$6:$G$1355, Transactions_History!$C$6:$C$1355, "Acquire", Transactions_History!$I$6:$I$1355, Portfolio_History!$F234, Transactions_History!$H$6:$H$1355, "&lt;="&amp;YEAR(Portfolio_History!T$1))-
SUMIFS(Transactions_History!$G$6:$G$1355, Transactions_History!$C$6:$C$1355, "Redeem", Transactions_History!$I$6:$I$1355, Portfolio_History!$F234, Transactions_History!$H$6:$H$1355, "&lt;="&amp;YEAR(Portfolio_History!T$1))</f>
        <v>0</v>
      </c>
      <c r="U234" s="4">
        <f>SUMIFS(Transactions_History!$G$6:$G$1355, Transactions_History!$C$6:$C$1355, "Acquire", Transactions_History!$I$6:$I$1355, Portfolio_History!$F234, Transactions_History!$H$6:$H$1355, "&lt;="&amp;YEAR(Portfolio_History!U$1))-
SUMIFS(Transactions_History!$G$6:$G$1355, Transactions_History!$C$6:$C$1355, "Redeem", Transactions_History!$I$6:$I$1355, Portfolio_History!$F234, Transactions_History!$H$6:$H$1355, "&lt;="&amp;YEAR(Portfolio_History!U$1))</f>
        <v>0</v>
      </c>
      <c r="V234" s="4">
        <f>SUMIFS(Transactions_History!$G$6:$G$1355, Transactions_History!$C$6:$C$1355, "Acquire", Transactions_History!$I$6:$I$1355, Portfolio_History!$F234, Transactions_History!$H$6:$H$1355, "&lt;="&amp;YEAR(Portfolio_History!V$1))-
SUMIFS(Transactions_History!$G$6:$G$1355, Transactions_History!$C$6:$C$1355, "Redeem", Transactions_History!$I$6:$I$1355, Portfolio_History!$F234, Transactions_History!$H$6:$H$1355, "&lt;="&amp;YEAR(Portfolio_History!V$1))</f>
        <v>0</v>
      </c>
      <c r="W234" s="4">
        <f>SUMIFS(Transactions_History!$G$6:$G$1355, Transactions_History!$C$6:$C$1355, "Acquire", Transactions_History!$I$6:$I$1355, Portfolio_History!$F234, Transactions_History!$H$6:$H$1355, "&lt;="&amp;YEAR(Portfolio_History!W$1))-
SUMIFS(Transactions_History!$G$6:$G$1355, Transactions_History!$C$6:$C$1355, "Redeem", Transactions_History!$I$6:$I$1355, Portfolio_History!$F234, Transactions_History!$H$6:$H$1355, "&lt;="&amp;YEAR(Portfolio_History!W$1))</f>
        <v>0</v>
      </c>
      <c r="X234" s="4">
        <f>SUMIFS(Transactions_History!$G$6:$G$1355, Transactions_History!$C$6:$C$1355, "Acquire", Transactions_History!$I$6:$I$1355, Portfolio_History!$F234, Transactions_History!$H$6:$H$1355, "&lt;="&amp;YEAR(Portfolio_History!X$1))-
SUMIFS(Transactions_History!$G$6:$G$1355, Transactions_History!$C$6:$C$1355, "Redeem", Transactions_History!$I$6:$I$1355, Portfolio_History!$F234, Transactions_History!$H$6:$H$1355, "&lt;="&amp;YEAR(Portfolio_History!X$1))</f>
        <v>0</v>
      </c>
      <c r="Y234" s="4">
        <f>SUMIFS(Transactions_History!$G$6:$G$1355, Transactions_History!$C$6:$C$1355, "Acquire", Transactions_History!$I$6:$I$1355, Portfolio_History!$F234, Transactions_History!$H$6:$H$1355, "&lt;="&amp;YEAR(Portfolio_History!Y$1))-
SUMIFS(Transactions_History!$G$6:$G$1355, Transactions_History!$C$6:$C$1355, "Redeem", Transactions_History!$I$6:$I$1355, Portfolio_History!$F234, Transactions_History!$H$6:$H$1355, "&lt;="&amp;YEAR(Portfolio_History!Y$1))</f>
        <v>0</v>
      </c>
    </row>
    <row r="235" spans="1:25" x14ac:dyDescent="0.35">
      <c r="A235" s="172" t="s">
        <v>39</v>
      </c>
      <c r="B235" s="172">
        <v>1.75</v>
      </c>
      <c r="C235" s="172">
        <v>2018</v>
      </c>
      <c r="D235" s="173">
        <v>41426</v>
      </c>
      <c r="E235" s="63">
        <v>2017</v>
      </c>
      <c r="F235" s="170" t="str">
        <f t="shared" si="4"/>
        <v>SI bonds_1.75_2018</v>
      </c>
      <c r="G235" s="4">
        <f>SUMIFS(Transactions_History!$G$6:$G$1355, Transactions_History!$C$6:$C$1355, "Acquire", Transactions_History!$I$6:$I$1355, Portfolio_History!$F235, Transactions_History!$H$6:$H$1355, "&lt;="&amp;YEAR(Portfolio_History!G$1))-
SUMIFS(Transactions_History!$G$6:$G$1355, Transactions_History!$C$6:$C$1355, "Redeem", Transactions_History!$I$6:$I$1355, Portfolio_History!$F235, Transactions_History!$H$6:$H$1355, "&lt;="&amp;YEAR(Portfolio_History!G$1))</f>
        <v>0</v>
      </c>
      <c r="H235" s="4">
        <f>SUMIFS(Transactions_History!$G$6:$G$1355, Transactions_History!$C$6:$C$1355, "Acquire", Transactions_History!$I$6:$I$1355, Portfolio_History!$F235, Transactions_History!$H$6:$H$1355, "&lt;="&amp;YEAR(Portfolio_History!H$1))-
SUMIFS(Transactions_History!$G$6:$G$1355, Transactions_History!$C$6:$C$1355, "Redeem", Transactions_History!$I$6:$I$1355, Portfolio_History!$F235, Transactions_History!$H$6:$H$1355, "&lt;="&amp;YEAR(Portfolio_History!H$1))</f>
        <v>0</v>
      </c>
      <c r="I235" s="4">
        <f>SUMIFS(Transactions_History!$G$6:$G$1355, Transactions_History!$C$6:$C$1355, "Acquire", Transactions_History!$I$6:$I$1355, Portfolio_History!$F235, Transactions_History!$H$6:$H$1355, "&lt;="&amp;YEAR(Portfolio_History!I$1))-
SUMIFS(Transactions_History!$G$6:$G$1355, Transactions_History!$C$6:$C$1355, "Redeem", Transactions_History!$I$6:$I$1355, Portfolio_History!$F235, Transactions_History!$H$6:$H$1355, "&lt;="&amp;YEAR(Portfolio_History!I$1))</f>
        <v>0</v>
      </c>
      <c r="J235" s="4">
        <f>SUMIFS(Transactions_History!$G$6:$G$1355, Transactions_History!$C$6:$C$1355, "Acquire", Transactions_History!$I$6:$I$1355, Portfolio_History!$F235, Transactions_History!$H$6:$H$1355, "&lt;="&amp;YEAR(Portfolio_History!J$1))-
SUMIFS(Transactions_History!$G$6:$G$1355, Transactions_History!$C$6:$C$1355, "Redeem", Transactions_History!$I$6:$I$1355, Portfolio_History!$F235, Transactions_History!$H$6:$H$1355, "&lt;="&amp;YEAR(Portfolio_History!J$1))</f>
        <v>0</v>
      </c>
      <c r="K235" s="4">
        <f>SUMIFS(Transactions_History!$G$6:$G$1355, Transactions_History!$C$6:$C$1355, "Acquire", Transactions_History!$I$6:$I$1355, Portfolio_History!$F235, Transactions_History!$H$6:$H$1355, "&lt;="&amp;YEAR(Portfolio_History!K$1))-
SUMIFS(Transactions_History!$G$6:$G$1355, Transactions_History!$C$6:$C$1355, "Redeem", Transactions_History!$I$6:$I$1355, Portfolio_History!$F235, Transactions_History!$H$6:$H$1355, "&lt;="&amp;YEAR(Portfolio_History!K$1))</f>
        <v>0</v>
      </c>
      <c r="L235" s="4">
        <f>SUMIFS(Transactions_History!$G$6:$G$1355, Transactions_History!$C$6:$C$1355, "Acquire", Transactions_History!$I$6:$I$1355, Portfolio_History!$F235, Transactions_History!$H$6:$H$1355, "&lt;="&amp;YEAR(Portfolio_History!L$1))-
SUMIFS(Transactions_History!$G$6:$G$1355, Transactions_History!$C$6:$C$1355, "Redeem", Transactions_History!$I$6:$I$1355, Portfolio_History!$F235, Transactions_History!$H$6:$H$1355, "&lt;="&amp;YEAR(Portfolio_History!L$1))</f>
        <v>0</v>
      </c>
      <c r="M235" s="4">
        <f>SUMIFS(Transactions_History!$G$6:$G$1355, Transactions_History!$C$6:$C$1355, "Acquire", Transactions_History!$I$6:$I$1355, Portfolio_History!$F235, Transactions_History!$H$6:$H$1355, "&lt;="&amp;YEAR(Portfolio_History!M$1))-
SUMIFS(Transactions_History!$G$6:$G$1355, Transactions_History!$C$6:$C$1355, "Redeem", Transactions_History!$I$6:$I$1355, Portfolio_History!$F235, Transactions_History!$H$6:$H$1355, "&lt;="&amp;YEAR(Portfolio_History!M$1))</f>
        <v>4908186</v>
      </c>
      <c r="N235" s="4">
        <f>SUMIFS(Transactions_History!$G$6:$G$1355, Transactions_History!$C$6:$C$1355, "Acquire", Transactions_History!$I$6:$I$1355, Portfolio_History!$F235, Transactions_History!$H$6:$H$1355, "&lt;="&amp;YEAR(Portfolio_History!N$1))-
SUMIFS(Transactions_History!$G$6:$G$1355, Transactions_History!$C$6:$C$1355, "Redeem", Transactions_History!$I$6:$I$1355, Portfolio_History!$F235, Transactions_History!$H$6:$H$1355, "&lt;="&amp;YEAR(Portfolio_History!N$1))</f>
        <v>4908186</v>
      </c>
      <c r="O235" s="4">
        <f>SUMIFS(Transactions_History!$G$6:$G$1355, Transactions_History!$C$6:$C$1355, "Acquire", Transactions_History!$I$6:$I$1355, Portfolio_History!$F235, Transactions_History!$H$6:$H$1355, "&lt;="&amp;YEAR(Portfolio_History!O$1))-
SUMIFS(Transactions_History!$G$6:$G$1355, Transactions_History!$C$6:$C$1355, "Redeem", Transactions_History!$I$6:$I$1355, Portfolio_History!$F235, Transactions_History!$H$6:$H$1355, "&lt;="&amp;YEAR(Portfolio_History!O$1))</f>
        <v>4908186</v>
      </c>
      <c r="P235" s="4">
        <f>SUMIFS(Transactions_History!$G$6:$G$1355, Transactions_History!$C$6:$C$1355, "Acquire", Transactions_History!$I$6:$I$1355, Portfolio_History!$F235, Transactions_History!$H$6:$H$1355, "&lt;="&amp;YEAR(Portfolio_History!P$1))-
SUMIFS(Transactions_History!$G$6:$G$1355, Transactions_History!$C$6:$C$1355, "Redeem", Transactions_History!$I$6:$I$1355, Portfolio_History!$F235, Transactions_History!$H$6:$H$1355, "&lt;="&amp;YEAR(Portfolio_History!P$1))</f>
        <v>4908186</v>
      </c>
      <c r="Q235" s="4">
        <f>SUMIFS(Transactions_History!$G$6:$G$1355, Transactions_History!$C$6:$C$1355, "Acquire", Transactions_History!$I$6:$I$1355, Portfolio_History!$F235, Transactions_History!$H$6:$H$1355, "&lt;="&amp;YEAR(Portfolio_History!Q$1))-
SUMIFS(Transactions_History!$G$6:$G$1355, Transactions_History!$C$6:$C$1355, "Redeem", Transactions_History!$I$6:$I$1355, Portfolio_History!$F235, Transactions_History!$H$6:$H$1355, "&lt;="&amp;YEAR(Portfolio_History!Q$1))</f>
        <v>0</v>
      </c>
      <c r="R235" s="4">
        <f>SUMIFS(Transactions_History!$G$6:$G$1355, Transactions_History!$C$6:$C$1355, "Acquire", Transactions_History!$I$6:$I$1355, Portfolio_History!$F235, Transactions_History!$H$6:$H$1355, "&lt;="&amp;YEAR(Portfolio_History!R$1))-
SUMIFS(Transactions_History!$G$6:$G$1355, Transactions_History!$C$6:$C$1355, "Redeem", Transactions_History!$I$6:$I$1355, Portfolio_History!$F235, Transactions_History!$H$6:$H$1355, "&lt;="&amp;YEAR(Portfolio_History!R$1))</f>
        <v>0</v>
      </c>
      <c r="S235" s="4">
        <f>SUMIFS(Transactions_History!$G$6:$G$1355, Transactions_History!$C$6:$C$1355, "Acquire", Transactions_History!$I$6:$I$1355, Portfolio_History!$F235, Transactions_History!$H$6:$H$1355, "&lt;="&amp;YEAR(Portfolio_History!S$1))-
SUMIFS(Transactions_History!$G$6:$G$1355, Transactions_History!$C$6:$C$1355, "Redeem", Transactions_History!$I$6:$I$1355, Portfolio_History!$F235, Transactions_History!$H$6:$H$1355, "&lt;="&amp;YEAR(Portfolio_History!S$1))</f>
        <v>0</v>
      </c>
      <c r="T235" s="4">
        <f>SUMIFS(Transactions_History!$G$6:$G$1355, Transactions_History!$C$6:$C$1355, "Acquire", Transactions_History!$I$6:$I$1355, Portfolio_History!$F235, Transactions_History!$H$6:$H$1355, "&lt;="&amp;YEAR(Portfolio_History!T$1))-
SUMIFS(Transactions_History!$G$6:$G$1355, Transactions_History!$C$6:$C$1355, "Redeem", Transactions_History!$I$6:$I$1355, Portfolio_History!$F235, Transactions_History!$H$6:$H$1355, "&lt;="&amp;YEAR(Portfolio_History!T$1))</f>
        <v>0</v>
      </c>
      <c r="U235" s="4">
        <f>SUMIFS(Transactions_History!$G$6:$G$1355, Transactions_History!$C$6:$C$1355, "Acquire", Transactions_History!$I$6:$I$1355, Portfolio_History!$F235, Transactions_History!$H$6:$H$1355, "&lt;="&amp;YEAR(Portfolio_History!U$1))-
SUMIFS(Transactions_History!$G$6:$G$1355, Transactions_History!$C$6:$C$1355, "Redeem", Transactions_History!$I$6:$I$1355, Portfolio_History!$F235, Transactions_History!$H$6:$H$1355, "&lt;="&amp;YEAR(Portfolio_History!U$1))</f>
        <v>0</v>
      </c>
      <c r="V235" s="4">
        <f>SUMIFS(Transactions_History!$G$6:$G$1355, Transactions_History!$C$6:$C$1355, "Acquire", Transactions_History!$I$6:$I$1355, Portfolio_History!$F235, Transactions_History!$H$6:$H$1355, "&lt;="&amp;YEAR(Portfolio_History!V$1))-
SUMIFS(Transactions_History!$G$6:$G$1355, Transactions_History!$C$6:$C$1355, "Redeem", Transactions_History!$I$6:$I$1355, Portfolio_History!$F235, Transactions_History!$H$6:$H$1355, "&lt;="&amp;YEAR(Portfolio_History!V$1))</f>
        <v>0</v>
      </c>
      <c r="W235" s="4">
        <f>SUMIFS(Transactions_History!$G$6:$G$1355, Transactions_History!$C$6:$C$1355, "Acquire", Transactions_History!$I$6:$I$1355, Portfolio_History!$F235, Transactions_History!$H$6:$H$1355, "&lt;="&amp;YEAR(Portfolio_History!W$1))-
SUMIFS(Transactions_History!$G$6:$G$1355, Transactions_History!$C$6:$C$1355, "Redeem", Transactions_History!$I$6:$I$1355, Portfolio_History!$F235, Transactions_History!$H$6:$H$1355, "&lt;="&amp;YEAR(Portfolio_History!W$1))</f>
        <v>0</v>
      </c>
      <c r="X235" s="4">
        <f>SUMIFS(Transactions_History!$G$6:$G$1355, Transactions_History!$C$6:$C$1355, "Acquire", Transactions_History!$I$6:$I$1355, Portfolio_History!$F235, Transactions_History!$H$6:$H$1355, "&lt;="&amp;YEAR(Portfolio_History!X$1))-
SUMIFS(Transactions_History!$G$6:$G$1355, Transactions_History!$C$6:$C$1355, "Redeem", Transactions_History!$I$6:$I$1355, Portfolio_History!$F235, Transactions_History!$H$6:$H$1355, "&lt;="&amp;YEAR(Portfolio_History!X$1))</f>
        <v>0</v>
      </c>
      <c r="Y235" s="4">
        <f>SUMIFS(Transactions_History!$G$6:$G$1355, Transactions_History!$C$6:$C$1355, "Acquire", Transactions_History!$I$6:$I$1355, Portfolio_History!$F235, Transactions_History!$H$6:$H$1355, "&lt;="&amp;YEAR(Portfolio_History!Y$1))-
SUMIFS(Transactions_History!$G$6:$G$1355, Transactions_History!$C$6:$C$1355, "Redeem", Transactions_History!$I$6:$I$1355, Portfolio_History!$F235, Transactions_History!$H$6:$H$1355, "&lt;="&amp;YEAR(Portfolio_History!Y$1))</f>
        <v>0</v>
      </c>
    </row>
    <row r="236" spans="1:25" x14ac:dyDescent="0.35">
      <c r="A236" s="172" t="s">
        <v>39</v>
      </c>
      <c r="B236" s="172">
        <v>1.875</v>
      </c>
      <c r="C236" s="172">
        <v>2018</v>
      </c>
      <c r="D236" s="173">
        <v>42522</v>
      </c>
      <c r="E236" s="63">
        <v>2017</v>
      </c>
      <c r="F236" s="170" t="str">
        <f t="shared" si="4"/>
        <v>SI bonds_1.875_2018</v>
      </c>
      <c r="G236" s="4">
        <f>SUMIFS(Transactions_History!$G$6:$G$1355, Transactions_History!$C$6:$C$1355, "Acquire", Transactions_History!$I$6:$I$1355, Portfolio_History!$F236, Transactions_History!$H$6:$H$1355, "&lt;="&amp;YEAR(Portfolio_History!G$1))-
SUMIFS(Transactions_History!$G$6:$G$1355, Transactions_History!$C$6:$C$1355, "Redeem", Transactions_History!$I$6:$I$1355, Portfolio_History!$F236, Transactions_History!$H$6:$H$1355, "&lt;="&amp;YEAR(Portfolio_History!G$1))</f>
        <v>0</v>
      </c>
      <c r="H236" s="4">
        <f>SUMIFS(Transactions_History!$G$6:$G$1355, Transactions_History!$C$6:$C$1355, "Acquire", Transactions_History!$I$6:$I$1355, Portfolio_History!$F236, Transactions_History!$H$6:$H$1355, "&lt;="&amp;YEAR(Portfolio_History!H$1))-
SUMIFS(Transactions_History!$G$6:$G$1355, Transactions_History!$C$6:$C$1355, "Redeem", Transactions_History!$I$6:$I$1355, Portfolio_History!$F236, Transactions_History!$H$6:$H$1355, "&lt;="&amp;YEAR(Portfolio_History!H$1))</f>
        <v>0</v>
      </c>
      <c r="I236" s="4">
        <f>SUMIFS(Transactions_History!$G$6:$G$1355, Transactions_History!$C$6:$C$1355, "Acquire", Transactions_History!$I$6:$I$1355, Portfolio_History!$F236, Transactions_History!$H$6:$H$1355, "&lt;="&amp;YEAR(Portfolio_History!I$1))-
SUMIFS(Transactions_History!$G$6:$G$1355, Transactions_History!$C$6:$C$1355, "Redeem", Transactions_History!$I$6:$I$1355, Portfolio_History!$F236, Transactions_History!$H$6:$H$1355, "&lt;="&amp;YEAR(Portfolio_History!I$1))</f>
        <v>0</v>
      </c>
      <c r="J236" s="4">
        <f>SUMIFS(Transactions_History!$G$6:$G$1355, Transactions_History!$C$6:$C$1355, "Acquire", Transactions_History!$I$6:$I$1355, Portfolio_History!$F236, Transactions_History!$H$6:$H$1355, "&lt;="&amp;YEAR(Portfolio_History!J$1))-
SUMIFS(Transactions_History!$G$6:$G$1355, Transactions_History!$C$6:$C$1355, "Redeem", Transactions_History!$I$6:$I$1355, Portfolio_History!$F236, Transactions_History!$H$6:$H$1355, "&lt;="&amp;YEAR(Portfolio_History!J$1))</f>
        <v>0</v>
      </c>
      <c r="K236" s="4">
        <f>SUMIFS(Transactions_History!$G$6:$G$1355, Transactions_History!$C$6:$C$1355, "Acquire", Transactions_History!$I$6:$I$1355, Portfolio_History!$F236, Transactions_History!$H$6:$H$1355, "&lt;="&amp;YEAR(Portfolio_History!K$1))-
SUMIFS(Transactions_History!$G$6:$G$1355, Transactions_History!$C$6:$C$1355, "Redeem", Transactions_History!$I$6:$I$1355, Portfolio_History!$F236, Transactions_History!$H$6:$H$1355, "&lt;="&amp;YEAR(Portfolio_History!K$1))</f>
        <v>0</v>
      </c>
      <c r="L236" s="4">
        <f>SUMIFS(Transactions_History!$G$6:$G$1355, Transactions_History!$C$6:$C$1355, "Acquire", Transactions_History!$I$6:$I$1355, Portfolio_History!$F236, Transactions_History!$H$6:$H$1355, "&lt;="&amp;YEAR(Portfolio_History!L$1))-
SUMIFS(Transactions_History!$G$6:$G$1355, Transactions_History!$C$6:$C$1355, "Redeem", Transactions_History!$I$6:$I$1355, Portfolio_History!$F236, Transactions_History!$H$6:$H$1355, "&lt;="&amp;YEAR(Portfolio_History!L$1))</f>
        <v>0</v>
      </c>
      <c r="M236" s="4">
        <f>SUMIFS(Transactions_History!$G$6:$G$1355, Transactions_History!$C$6:$C$1355, "Acquire", Transactions_History!$I$6:$I$1355, Portfolio_History!$F236, Transactions_History!$H$6:$H$1355, "&lt;="&amp;YEAR(Portfolio_History!M$1))-
SUMIFS(Transactions_History!$G$6:$G$1355, Transactions_History!$C$6:$C$1355, "Redeem", Transactions_History!$I$6:$I$1355, Portfolio_History!$F236, Transactions_History!$H$6:$H$1355, "&lt;="&amp;YEAR(Portfolio_History!M$1))</f>
        <v>2500956</v>
      </c>
      <c r="N236" s="4">
        <f>SUMIFS(Transactions_History!$G$6:$G$1355, Transactions_History!$C$6:$C$1355, "Acquire", Transactions_History!$I$6:$I$1355, Portfolio_History!$F236, Transactions_History!$H$6:$H$1355, "&lt;="&amp;YEAR(Portfolio_History!N$1))-
SUMIFS(Transactions_History!$G$6:$G$1355, Transactions_History!$C$6:$C$1355, "Redeem", Transactions_History!$I$6:$I$1355, Portfolio_History!$F236, Transactions_History!$H$6:$H$1355, "&lt;="&amp;YEAR(Portfolio_History!N$1))</f>
        <v>0</v>
      </c>
      <c r="O236" s="4">
        <f>SUMIFS(Transactions_History!$G$6:$G$1355, Transactions_History!$C$6:$C$1355, "Acquire", Transactions_History!$I$6:$I$1355, Portfolio_History!$F236, Transactions_History!$H$6:$H$1355, "&lt;="&amp;YEAR(Portfolio_History!O$1))-
SUMIFS(Transactions_History!$G$6:$G$1355, Transactions_History!$C$6:$C$1355, "Redeem", Transactions_History!$I$6:$I$1355, Portfolio_History!$F236, Transactions_History!$H$6:$H$1355, "&lt;="&amp;YEAR(Portfolio_History!O$1))</f>
        <v>0</v>
      </c>
      <c r="P236" s="4">
        <f>SUMIFS(Transactions_History!$G$6:$G$1355, Transactions_History!$C$6:$C$1355, "Acquire", Transactions_History!$I$6:$I$1355, Portfolio_History!$F236, Transactions_History!$H$6:$H$1355, "&lt;="&amp;YEAR(Portfolio_History!P$1))-
SUMIFS(Transactions_History!$G$6:$G$1355, Transactions_History!$C$6:$C$1355, "Redeem", Transactions_History!$I$6:$I$1355, Portfolio_History!$F236, Transactions_History!$H$6:$H$1355, "&lt;="&amp;YEAR(Portfolio_History!P$1))</f>
        <v>0</v>
      </c>
      <c r="Q236" s="4">
        <f>SUMIFS(Transactions_History!$G$6:$G$1355, Transactions_History!$C$6:$C$1355, "Acquire", Transactions_History!$I$6:$I$1355, Portfolio_History!$F236, Transactions_History!$H$6:$H$1355, "&lt;="&amp;YEAR(Portfolio_History!Q$1))-
SUMIFS(Transactions_History!$G$6:$G$1355, Transactions_History!$C$6:$C$1355, "Redeem", Transactions_History!$I$6:$I$1355, Portfolio_History!$F236, Transactions_History!$H$6:$H$1355, "&lt;="&amp;YEAR(Portfolio_History!Q$1))</f>
        <v>0</v>
      </c>
      <c r="R236" s="4">
        <f>SUMIFS(Transactions_History!$G$6:$G$1355, Transactions_History!$C$6:$C$1355, "Acquire", Transactions_History!$I$6:$I$1355, Portfolio_History!$F236, Transactions_History!$H$6:$H$1355, "&lt;="&amp;YEAR(Portfolio_History!R$1))-
SUMIFS(Transactions_History!$G$6:$G$1355, Transactions_History!$C$6:$C$1355, "Redeem", Transactions_History!$I$6:$I$1355, Portfolio_History!$F236, Transactions_History!$H$6:$H$1355, "&lt;="&amp;YEAR(Portfolio_History!R$1))</f>
        <v>0</v>
      </c>
      <c r="S236" s="4">
        <f>SUMIFS(Transactions_History!$G$6:$G$1355, Transactions_History!$C$6:$C$1355, "Acquire", Transactions_History!$I$6:$I$1355, Portfolio_History!$F236, Transactions_History!$H$6:$H$1355, "&lt;="&amp;YEAR(Portfolio_History!S$1))-
SUMIFS(Transactions_History!$G$6:$G$1355, Transactions_History!$C$6:$C$1355, "Redeem", Transactions_History!$I$6:$I$1355, Portfolio_History!$F236, Transactions_History!$H$6:$H$1355, "&lt;="&amp;YEAR(Portfolio_History!S$1))</f>
        <v>0</v>
      </c>
      <c r="T236" s="4">
        <f>SUMIFS(Transactions_History!$G$6:$G$1355, Transactions_History!$C$6:$C$1355, "Acquire", Transactions_History!$I$6:$I$1355, Portfolio_History!$F236, Transactions_History!$H$6:$H$1355, "&lt;="&amp;YEAR(Portfolio_History!T$1))-
SUMIFS(Transactions_History!$G$6:$G$1355, Transactions_History!$C$6:$C$1355, "Redeem", Transactions_History!$I$6:$I$1355, Portfolio_History!$F236, Transactions_History!$H$6:$H$1355, "&lt;="&amp;YEAR(Portfolio_History!T$1))</f>
        <v>0</v>
      </c>
      <c r="U236" s="4">
        <f>SUMIFS(Transactions_History!$G$6:$G$1355, Transactions_History!$C$6:$C$1355, "Acquire", Transactions_History!$I$6:$I$1355, Portfolio_History!$F236, Transactions_History!$H$6:$H$1355, "&lt;="&amp;YEAR(Portfolio_History!U$1))-
SUMIFS(Transactions_History!$G$6:$G$1355, Transactions_History!$C$6:$C$1355, "Redeem", Transactions_History!$I$6:$I$1355, Portfolio_History!$F236, Transactions_History!$H$6:$H$1355, "&lt;="&amp;YEAR(Portfolio_History!U$1))</f>
        <v>0</v>
      </c>
      <c r="V236" s="4">
        <f>SUMIFS(Transactions_History!$G$6:$G$1355, Transactions_History!$C$6:$C$1355, "Acquire", Transactions_History!$I$6:$I$1355, Portfolio_History!$F236, Transactions_History!$H$6:$H$1355, "&lt;="&amp;YEAR(Portfolio_History!V$1))-
SUMIFS(Transactions_History!$G$6:$G$1355, Transactions_History!$C$6:$C$1355, "Redeem", Transactions_History!$I$6:$I$1355, Portfolio_History!$F236, Transactions_History!$H$6:$H$1355, "&lt;="&amp;YEAR(Portfolio_History!V$1))</f>
        <v>0</v>
      </c>
      <c r="W236" s="4">
        <f>SUMIFS(Transactions_History!$G$6:$G$1355, Transactions_History!$C$6:$C$1355, "Acquire", Transactions_History!$I$6:$I$1355, Portfolio_History!$F236, Transactions_History!$H$6:$H$1355, "&lt;="&amp;YEAR(Portfolio_History!W$1))-
SUMIFS(Transactions_History!$G$6:$G$1355, Transactions_History!$C$6:$C$1355, "Redeem", Transactions_History!$I$6:$I$1355, Portfolio_History!$F236, Transactions_History!$H$6:$H$1355, "&lt;="&amp;YEAR(Portfolio_History!W$1))</f>
        <v>0</v>
      </c>
      <c r="X236" s="4">
        <f>SUMIFS(Transactions_History!$G$6:$G$1355, Transactions_History!$C$6:$C$1355, "Acquire", Transactions_History!$I$6:$I$1355, Portfolio_History!$F236, Transactions_History!$H$6:$H$1355, "&lt;="&amp;YEAR(Portfolio_History!X$1))-
SUMIFS(Transactions_History!$G$6:$G$1355, Transactions_History!$C$6:$C$1355, "Redeem", Transactions_History!$I$6:$I$1355, Portfolio_History!$F236, Transactions_History!$H$6:$H$1355, "&lt;="&amp;YEAR(Portfolio_History!X$1))</f>
        <v>0</v>
      </c>
      <c r="Y236" s="4">
        <f>SUMIFS(Transactions_History!$G$6:$G$1355, Transactions_History!$C$6:$C$1355, "Acquire", Transactions_History!$I$6:$I$1355, Portfolio_History!$F236, Transactions_History!$H$6:$H$1355, "&lt;="&amp;YEAR(Portfolio_History!Y$1))-
SUMIFS(Transactions_History!$G$6:$G$1355, Transactions_History!$C$6:$C$1355, "Redeem", Transactions_History!$I$6:$I$1355, Portfolio_History!$F236, Transactions_History!$H$6:$H$1355, "&lt;="&amp;YEAR(Portfolio_History!Y$1))</f>
        <v>0</v>
      </c>
    </row>
    <row r="237" spans="1:25" x14ac:dyDescent="0.35">
      <c r="A237" s="172" t="s">
        <v>39</v>
      </c>
      <c r="B237" s="172">
        <v>2</v>
      </c>
      <c r="C237" s="172">
        <v>2018</v>
      </c>
      <c r="D237" s="173">
        <v>42156</v>
      </c>
      <c r="E237" s="63">
        <v>2017</v>
      </c>
      <c r="F237" s="170" t="str">
        <f t="shared" si="4"/>
        <v>SI bonds_2_2018</v>
      </c>
      <c r="G237" s="4">
        <f>SUMIFS(Transactions_History!$G$6:$G$1355, Transactions_History!$C$6:$C$1355, "Acquire", Transactions_History!$I$6:$I$1355, Portfolio_History!$F237, Transactions_History!$H$6:$H$1355, "&lt;="&amp;YEAR(Portfolio_History!G$1))-
SUMIFS(Transactions_History!$G$6:$G$1355, Transactions_History!$C$6:$C$1355, "Redeem", Transactions_History!$I$6:$I$1355, Portfolio_History!$F237, Transactions_History!$H$6:$H$1355, "&lt;="&amp;YEAR(Portfolio_History!G$1))</f>
        <v>0</v>
      </c>
      <c r="H237" s="4">
        <f>SUMIFS(Transactions_History!$G$6:$G$1355, Transactions_History!$C$6:$C$1355, "Acquire", Transactions_History!$I$6:$I$1355, Portfolio_History!$F237, Transactions_History!$H$6:$H$1355, "&lt;="&amp;YEAR(Portfolio_History!H$1))-
SUMIFS(Transactions_History!$G$6:$G$1355, Transactions_History!$C$6:$C$1355, "Redeem", Transactions_History!$I$6:$I$1355, Portfolio_History!$F237, Transactions_History!$H$6:$H$1355, "&lt;="&amp;YEAR(Portfolio_History!H$1))</f>
        <v>0</v>
      </c>
      <c r="I237" s="4">
        <f>SUMIFS(Transactions_History!$G$6:$G$1355, Transactions_History!$C$6:$C$1355, "Acquire", Transactions_History!$I$6:$I$1355, Portfolio_History!$F237, Transactions_History!$H$6:$H$1355, "&lt;="&amp;YEAR(Portfolio_History!I$1))-
SUMIFS(Transactions_History!$G$6:$G$1355, Transactions_History!$C$6:$C$1355, "Redeem", Transactions_History!$I$6:$I$1355, Portfolio_History!$F237, Transactions_History!$H$6:$H$1355, "&lt;="&amp;YEAR(Portfolio_History!I$1))</f>
        <v>0</v>
      </c>
      <c r="J237" s="4">
        <f>SUMIFS(Transactions_History!$G$6:$G$1355, Transactions_History!$C$6:$C$1355, "Acquire", Transactions_History!$I$6:$I$1355, Portfolio_History!$F237, Transactions_History!$H$6:$H$1355, "&lt;="&amp;YEAR(Portfolio_History!J$1))-
SUMIFS(Transactions_History!$G$6:$G$1355, Transactions_History!$C$6:$C$1355, "Redeem", Transactions_History!$I$6:$I$1355, Portfolio_History!$F237, Transactions_History!$H$6:$H$1355, "&lt;="&amp;YEAR(Portfolio_History!J$1))</f>
        <v>0</v>
      </c>
      <c r="K237" s="4">
        <f>SUMIFS(Transactions_History!$G$6:$G$1355, Transactions_History!$C$6:$C$1355, "Acquire", Transactions_History!$I$6:$I$1355, Portfolio_History!$F237, Transactions_History!$H$6:$H$1355, "&lt;="&amp;YEAR(Portfolio_History!K$1))-
SUMIFS(Transactions_History!$G$6:$G$1355, Transactions_History!$C$6:$C$1355, "Redeem", Transactions_History!$I$6:$I$1355, Portfolio_History!$F237, Transactions_History!$H$6:$H$1355, "&lt;="&amp;YEAR(Portfolio_History!K$1))</f>
        <v>0</v>
      </c>
      <c r="L237" s="4">
        <f>SUMIFS(Transactions_History!$G$6:$G$1355, Transactions_History!$C$6:$C$1355, "Acquire", Transactions_History!$I$6:$I$1355, Portfolio_History!$F237, Transactions_History!$H$6:$H$1355, "&lt;="&amp;YEAR(Portfolio_History!L$1))-
SUMIFS(Transactions_History!$G$6:$G$1355, Transactions_History!$C$6:$C$1355, "Redeem", Transactions_History!$I$6:$I$1355, Portfolio_History!$F237, Transactions_History!$H$6:$H$1355, "&lt;="&amp;YEAR(Portfolio_History!L$1))</f>
        <v>0</v>
      </c>
      <c r="M237" s="4">
        <f>SUMIFS(Transactions_History!$G$6:$G$1355, Transactions_History!$C$6:$C$1355, "Acquire", Transactions_History!$I$6:$I$1355, Portfolio_History!$F237, Transactions_History!$H$6:$H$1355, "&lt;="&amp;YEAR(Portfolio_History!M$1))-
SUMIFS(Transactions_History!$G$6:$G$1355, Transactions_History!$C$6:$C$1355, "Redeem", Transactions_History!$I$6:$I$1355, Portfolio_History!$F237, Transactions_History!$H$6:$H$1355, "&lt;="&amp;YEAR(Portfolio_History!M$1))</f>
        <v>3655629</v>
      </c>
      <c r="N237" s="4">
        <f>SUMIFS(Transactions_History!$G$6:$G$1355, Transactions_History!$C$6:$C$1355, "Acquire", Transactions_History!$I$6:$I$1355, Portfolio_History!$F237, Transactions_History!$H$6:$H$1355, "&lt;="&amp;YEAR(Portfolio_History!N$1))-
SUMIFS(Transactions_History!$G$6:$G$1355, Transactions_History!$C$6:$C$1355, "Redeem", Transactions_History!$I$6:$I$1355, Portfolio_History!$F237, Transactions_History!$H$6:$H$1355, "&lt;="&amp;YEAR(Portfolio_History!N$1))</f>
        <v>3655629</v>
      </c>
      <c r="O237" s="4">
        <f>SUMIFS(Transactions_History!$G$6:$G$1355, Transactions_History!$C$6:$C$1355, "Acquire", Transactions_History!$I$6:$I$1355, Portfolio_History!$F237, Transactions_History!$H$6:$H$1355, "&lt;="&amp;YEAR(Portfolio_History!O$1))-
SUMIFS(Transactions_History!$G$6:$G$1355, Transactions_History!$C$6:$C$1355, "Redeem", Transactions_History!$I$6:$I$1355, Portfolio_History!$F237, Transactions_History!$H$6:$H$1355, "&lt;="&amp;YEAR(Portfolio_History!O$1))</f>
        <v>0</v>
      </c>
      <c r="P237" s="4">
        <f>SUMIFS(Transactions_History!$G$6:$G$1355, Transactions_History!$C$6:$C$1355, "Acquire", Transactions_History!$I$6:$I$1355, Portfolio_History!$F237, Transactions_History!$H$6:$H$1355, "&lt;="&amp;YEAR(Portfolio_History!P$1))-
SUMIFS(Transactions_History!$G$6:$G$1355, Transactions_History!$C$6:$C$1355, "Redeem", Transactions_History!$I$6:$I$1355, Portfolio_History!$F237, Transactions_History!$H$6:$H$1355, "&lt;="&amp;YEAR(Portfolio_History!P$1))</f>
        <v>0</v>
      </c>
      <c r="Q237" s="4">
        <f>SUMIFS(Transactions_History!$G$6:$G$1355, Transactions_History!$C$6:$C$1355, "Acquire", Transactions_History!$I$6:$I$1355, Portfolio_History!$F237, Transactions_History!$H$6:$H$1355, "&lt;="&amp;YEAR(Portfolio_History!Q$1))-
SUMIFS(Transactions_History!$G$6:$G$1355, Transactions_History!$C$6:$C$1355, "Redeem", Transactions_History!$I$6:$I$1355, Portfolio_History!$F237, Transactions_History!$H$6:$H$1355, "&lt;="&amp;YEAR(Portfolio_History!Q$1))</f>
        <v>0</v>
      </c>
      <c r="R237" s="4">
        <f>SUMIFS(Transactions_History!$G$6:$G$1355, Transactions_History!$C$6:$C$1355, "Acquire", Transactions_History!$I$6:$I$1355, Portfolio_History!$F237, Transactions_History!$H$6:$H$1355, "&lt;="&amp;YEAR(Portfolio_History!R$1))-
SUMIFS(Transactions_History!$G$6:$G$1355, Transactions_History!$C$6:$C$1355, "Redeem", Transactions_History!$I$6:$I$1355, Portfolio_History!$F237, Transactions_History!$H$6:$H$1355, "&lt;="&amp;YEAR(Portfolio_History!R$1))</f>
        <v>0</v>
      </c>
      <c r="S237" s="4">
        <f>SUMIFS(Transactions_History!$G$6:$G$1355, Transactions_History!$C$6:$C$1355, "Acquire", Transactions_History!$I$6:$I$1355, Portfolio_History!$F237, Transactions_History!$H$6:$H$1355, "&lt;="&amp;YEAR(Portfolio_History!S$1))-
SUMIFS(Transactions_History!$G$6:$G$1355, Transactions_History!$C$6:$C$1355, "Redeem", Transactions_History!$I$6:$I$1355, Portfolio_History!$F237, Transactions_History!$H$6:$H$1355, "&lt;="&amp;YEAR(Portfolio_History!S$1))</f>
        <v>0</v>
      </c>
      <c r="T237" s="4">
        <f>SUMIFS(Transactions_History!$G$6:$G$1355, Transactions_History!$C$6:$C$1355, "Acquire", Transactions_History!$I$6:$I$1355, Portfolio_History!$F237, Transactions_History!$H$6:$H$1355, "&lt;="&amp;YEAR(Portfolio_History!T$1))-
SUMIFS(Transactions_History!$G$6:$G$1355, Transactions_History!$C$6:$C$1355, "Redeem", Transactions_History!$I$6:$I$1355, Portfolio_History!$F237, Transactions_History!$H$6:$H$1355, "&lt;="&amp;YEAR(Portfolio_History!T$1))</f>
        <v>0</v>
      </c>
      <c r="U237" s="4">
        <f>SUMIFS(Transactions_History!$G$6:$G$1355, Transactions_History!$C$6:$C$1355, "Acquire", Transactions_History!$I$6:$I$1355, Portfolio_History!$F237, Transactions_History!$H$6:$H$1355, "&lt;="&amp;YEAR(Portfolio_History!U$1))-
SUMIFS(Transactions_History!$G$6:$G$1355, Transactions_History!$C$6:$C$1355, "Redeem", Transactions_History!$I$6:$I$1355, Portfolio_History!$F237, Transactions_History!$H$6:$H$1355, "&lt;="&amp;YEAR(Portfolio_History!U$1))</f>
        <v>0</v>
      </c>
      <c r="V237" s="4">
        <f>SUMIFS(Transactions_History!$G$6:$G$1355, Transactions_History!$C$6:$C$1355, "Acquire", Transactions_History!$I$6:$I$1355, Portfolio_History!$F237, Transactions_History!$H$6:$H$1355, "&lt;="&amp;YEAR(Portfolio_History!V$1))-
SUMIFS(Transactions_History!$G$6:$G$1355, Transactions_History!$C$6:$C$1355, "Redeem", Transactions_History!$I$6:$I$1355, Portfolio_History!$F237, Transactions_History!$H$6:$H$1355, "&lt;="&amp;YEAR(Portfolio_History!V$1))</f>
        <v>0</v>
      </c>
      <c r="W237" s="4">
        <f>SUMIFS(Transactions_History!$G$6:$G$1355, Transactions_History!$C$6:$C$1355, "Acquire", Transactions_History!$I$6:$I$1355, Portfolio_History!$F237, Transactions_History!$H$6:$H$1355, "&lt;="&amp;YEAR(Portfolio_History!W$1))-
SUMIFS(Transactions_History!$G$6:$G$1355, Transactions_History!$C$6:$C$1355, "Redeem", Transactions_History!$I$6:$I$1355, Portfolio_History!$F237, Transactions_History!$H$6:$H$1355, "&lt;="&amp;YEAR(Portfolio_History!W$1))</f>
        <v>0</v>
      </c>
      <c r="X237" s="4">
        <f>SUMIFS(Transactions_History!$G$6:$G$1355, Transactions_History!$C$6:$C$1355, "Acquire", Transactions_History!$I$6:$I$1355, Portfolio_History!$F237, Transactions_History!$H$6:$H$1355, "&lt;="&amp;YEAR(Portfolio_History!X$1))-
SUMIFS(Transactions_History!$G$6:$G$1355, Transactions_History!$C$6:$C$1355, "Redeem", Transactions_History!$I$6:$I$1355, Portfolio_History!$F237, Transactions_History!$H$6:$H$1355, "&lt;="&amp;YEAR(Portfolio_History!X$1))</f>
        <v>0</v>
      </c>
      <c r="Y237" s="4">
        <f>SUMIFS(Transactions_History!$G$6:$G$1355, Transactions_History!$C$6:$C$1355, "Acquire", Transactions_History!$I$6:$I$1355, Portfolio_History!$F237, Transactions_History!$H$6:$H$1355, "&lt;="&amp;YEAR(Portfolio_History!Y$1))-
SUMIFS(Transactions_History!$G$6:$G$1355, Transactions_History!$C$6:$C$1355, "Redeem", Transactions_History!$I$6:$I$1355, Portfolio_History!$F237, Transactions_History!$H$6:$H$1355, "&lt;="&amp;YEAR(Portfolio_History!Y$1))</f>
        <v>0</v>
      </c>
    </row>
    <row r="238" spans="1:25" x14ac:dyDescent="0.35">
      <c r="A238" s="172" t="s">
        <v>39</v>
      </c>
      <c r="B238" s="172">
        <v>2.5</v>
      </c>
      <c r="C238" s="172">
        <v>2018</v>
      </c>
      <c r="D238" s="173">
        <v>40695</v>
      </c>
      <c r="E238" s="63">
        <v>2017</v>
      </c>
      <c r="F238" s="170" t="str">
        <f t="shared" si="4"/>
        <v>SI bonds_2.5_2018</v>
      </c>
      <c r="G238" s="4">
        <f>SUMIFS(Transactions_History!$G$6:$G$1355, Transactions_History!$C$6:$C$1355, "Acquire", Transactions_History!$I$6:$I$1355, Portfolio_History!$F238, Transactions_History!$H$6:$H$1355, "&lt;="&amp;YEAR(Portfolio_History!G$1))-
SUMIFS(Transactions_History!$G$6:$G$1355, Transactions_History!$C$6:$C$1355, "Redeem", Transactions_History!$I$6:$I$1355, Portfolio_History!$F238, Transactions_History!$H$6:$H$1355, "&lt;="&amp;YEAR(Portfolio_History!G$1))</f>
        <v>0</v>
      </c>
      <c r="H238" s="4">
        <f>SUMIFS(Transactions_History!$G$6:$G$1355, Transactions_History!$C$6:$C$1355, "Acquire", Transactions_History!$I$6:$I$1355, Portfolio_History!$F238, Transactions_History!$H$6:$H$1355, "&lt;="&amp;YEAR(Portfolio_History!H$1))-
SUMIFS(Transactions_History!$G$6:$G$1355, Transactions_History!$C$6:$C$1355, "Redeem", Transactions_History!$I$6:$I$1355, Portfolio_History!$F238, Transactions_History!$H$6:$H$1355, "&lt;="&amp;YEAR(Portfolio_History!H$1))</f>
        <v>0</v>
      </c>
      <c r="I238" s="4">
        <f>SUMIFS(Transactions_History!$G$6:$G$1355, Transactions_History!$C$6:$C$1355, "Acquire", Transactions_History!$I$6:$I$1355, Portfolio_History!$F238, Transactions_History!$H$6:$H$1355, "&lt;="&amp;YEAR(Portfolio_History!I$1))-
SUMIFS(Transactions_History!$G$6:$G$1355, Transactions_History!$C$6:$C$1355, "Redeem", Transactions_History!$I$6:$I$1355, Portfolio_History!$F238, Transactions_History!$H$6:$H$1355, "&lt;="&amp;YEAR(Portfolio_History!I$1))</f>
        <v>0</v>
      </c>
      <c r="J238" s="4">
        <f>SUMIFS(Transactions_History!$G$6:$G$1355, Transactions_History!$C$6:$C$1355, "Acquire", Transactions_History!$I$6:$I$1355, Portfolio_History!$F238, Transactions_History!$H$6:$H$1355, "&lt;="&amp;YEAR(Portfolio_History!J$1))-
SUMIFS(Transactions_History!$G$6:$G$1355, Transactions_History!$C$6:$C$1355, "Redeem", Transactions_History!$I$6:$I$1355, Portfolio_History!$F238, Transactions_History!$H$6:$H$1355, "&lt;="&amp;YEAR(Portfolio_History!J$1))</f>
        <v>0</v>
      </c>
      <c r="K238" s="4">
        <f>SUMIFS(Transactions_History!$G$6:$G$1355, Transactions_History!$C$6:$C$1355, "Acquire", Transactions_History!$I$6:$I$1355, Portfolio_History!$F238, Transactions_History!$H$6:$H$1355, "&lt;="&amp;YEAR(Portfolio_History!K$1))-
SUMIFS(Transactions_History!$G$6:$G$1355, Transactions_History!$C$6:$C$1355, "Redeem", Transactions_History!$I$6:$I$1355, Portfolio_History!$F238, Transactions_History!$H$6:$H$1355, "&lt;="&amp;YEAR(Portfolio_History!K$1))</f>
        <v>0</v>
      </c>
      <c r="L238" s="4">
        <f>SUMIFS(Transactions_History!$G$6:$G$1355, Transactions_History!$C$6:$C$1355, "Acquire", Transactions_History!$I$6:$I$1355, Portfolio_History!$F238, Transactions_History!$H$6:$H$1355, "&lt;="&amp;YEAR(Portfolio_History!L$1))-
SUMIFS(Transactions_History!$G$6:$G$1355, Transactions_History!$C$6:$C$1355, "Redeem", Transactions_History!$I$6:$I$1355, Portfolio_History!$F238, Transactions_History!$H$6:$H$1355, "&lt;="&amp;YEAR(Portfolio_History!L$1))</f>
        <v>0</v>
      </c>
      <c r="M238" s="4">
        <f>SUMIFS(Transactions_History!$G$6:$G$1355, Transactions_History!$C$6:$C$1355, "Acquire", Transactions_History!$I$6:$I$1355, Portfolio_History!$F238, Transactions_History!$H$6:$H$1355, "&lt;="&amp;YEAR(Portfolio_History!M$1))-
SUMIFS(Transactions_History!$G$6:$G$1355, Transactions_History!$C$6:$C$1355, "Redeem", Transactions_History!$I$6:$I$1355, Portfolio_History!$F238, Transactions_History!$H$6:$H$1355, "&lt;="&amp;YEAR(Portfolio_History!M$1))</f>
        <v>5971787</v>
      </c>
      <c r="N238" s="4">
        <f>SUMIFS(Transactions_History!$G$6:$G$1355, Transactions_History!$C$6:$C$1355, "Acquire", Transactions_History!$I$6:$I$1355, Portfolio_History!$F238, Transactions_History!$H$6:$H$1355, "&lt;="&amp;YEAR(Portfolio_History!N$1))-
SUMIFS(Transactions_History!$G$6:$G$1355, Transactions_History!$C$6:$C$1355, "Redeem", Transactions_History!$I$6:$I$1355, Portfolio_History!$F238, Transactions_History!$H$6:$H$1355, "&lt;="&amp;YEAR(Portfolio_History!N$1))</f>
        <v>5971787</v>
      </c>
      <c r="O238" s="4">
        <f>SUMIFS(Transactions_History!$G$6:$G$1355, Transactions_History!$C$6:$C$1355, "Acquire", Transactions_History!$I$6:$I$1355, Portfolio_History!$F238, Transactions_History!$H$6:$H$1355, "&lt;="&amp;YEAR(Portfolio_History!O$1))-
SUMIFS(Transactions_History!$G$6:$G$1355, Transactions_History!$C$6:$C$1355, "Redeem", Transactions_History!$I$6:$I$1355, Portfolio_History!$F238, Transactions_History!$H$6:$H$1355, "&lt;="&amp;YEAR(Portfolio_History!O$1))</f>
        <v>5971787</v>
      </c>
      <c r="P238" s="4">
        <f>SUMIFS(Transactions_History!$G$6:$G$1355, Transactions_History!$C$6:$C$1355, "Acquire", Transactions_History!$I$6:$I$1355, Portfolio_History!$F238, Transactions_History!$H$6:$H$1355, "&lt;="&amp;YEAR(Portfolio_History!P$1))-
SUMIFS(Transactions_History!$G$6:$G$1355, Transactions_History!$C$6:$C$1355, "Redeem", Transactions_History!$I$6:$I$1355, Portfolio_History!$F238, Transactions_History!$H$6:$H$1355, "&lt;="&amp;YEAR(Portfolio_History!P$1))</f>
        <v>5971787</v>
      </c>
      <c r="Q238" s="4">
        <f>SUMIFS(Transactions_History!$G$6:$G$1355, Transactions_History!$C$6:$C$1355, "Acquire", Transactions_History!$I$6:$I$1355, Portfolio_History!$F238, Transactions_History!$H$6:$H$1355, "&lt;="&amp;YEAR(Portfolio_History!Q$1))-
SUMIFS(Transactions_History!$G$6:$G$1355, Transactions_History!$C$6:$C$1355, "Redeem", Transactions_History!$I$6:$I$1355, Portfolio_History!$F238, Transactions_History!$H$6:$H$1355, "&lt;="&amp;YEAR(Portfolio_History!Q$1))</f>
        <v>5971787</v>
      </c>
      <c r="R238" s="4">
        <f>SUMIFS(Transactions_History!$G$6:$G$1355, Transactions_History!$C$6:$C$1355, "Acquire", Transactions_History!$I$6:$I$1355, Portfolio_History!$F238, Transactions_History!$H$6:$H$1355, "&lt;="&amp;YEAR(Portfolio_History!R$1))-
SUMIFS(Transactions_History!$G$6:$G$1355, Transactions_History!$C$6:$C$1355, "Redeem", Transactions_History!$I$6:$I$1355, Portfolio_History!$F238, Transactions_History!$H$6:$H$1355, "&lt;="&amp;YEAR(Portfolio_History!R$1))</f>
        <v>5971787</v>
      </c>
      <c r="S238" s="4">
        <f>SUMIFS(Transactions_History!$G$6:$G$1355, Transactions_History!$C$6:$C$1355, "Acquire", Transactions_History!$I$6:$I$1355, Portfolio_History!$F238, Transactions_History!$H$6:$H$1355, "&lt;="&amp;YEAR(Portfolio_History!S$1))-
SUMIFS(Transactions_History!$G$6:$G$1355, Transactions_History!$C$6:$C$1355, "Redeem", Transactions_History!$I$6:$I$1355, Portfolio_History!$F238, Transactions_History!$H$6:$H$1355, "&lt;="&amp;YEAR(Portfolio_History!S$1))</f>
        <v>0</v>
      </c>
      <c r="T238" s="4">
        <f>SUMIFS(Transactions_History!$G$6:$G$1355, Transactions_History!$C$6:$C$1355, "Acquire", Transactions_History!$I$6:$I$1355, Portfolio_History!$F238, Transactions_History!$H$6:$H$1355, "&lt;="&amp;YEAR(Portfolio_History!T$1))-
SUMIFS(Transactions_History!$G$6:$G$1355, Transactions_History!$C$6:$C$1355, "Redeem", Transactions_History!$I$6:$I$1355, Portfolio_History!$F238, Transactions_History!$H$6:$H$1355, "&lt;="&amp;YEAR(Portfolio_History!T$1))</f>
        <v>0</v>
      </c>
      <c r="U238" s="4">
        <f>SUMIFS(Transactions_History!$G$6:$G$1355, Transactions_History!$C$6:$C$1355, "Acquire", Transactions_History!$I$6:$I$1355, Portfolio_History!$F238, Transactions_History!$H$6:$H$1355, "&lt;="&amp;YEAR(Portfolio_History!U$1))-
SUMIFS(Transactions_History!$G$6:$G$1355, Transactions_History!$C$6:$C$1355, "Redeem", Transactions_History!$I$6:$I$1355, Portfolio_History!$F238, Transactions_History!$H$6:$H$1355, "&lt;="&amp;YEAR(Portfolio_History!U$1))</f>
        <v>0</v>
      </c>
      <c r="V238" s="4">
        <f>SUMIFS(Transactions_History!$G$6:$G$1355, Transactions_History!$C$6:$C$1355, "Acquire", Transactions_History!$I$6:$I$1355, Portfolio_History!$F238, Transactions_History!$H$6:$H$1355, "&lt;="&amp;YEAR(Portfolio_History!V$1))-
SUMIFS(Transactions_History!$G$6:$G$1355, Transactions_History!$C$6:$C$1355, "Redeem", Transactions_History!$I$6:$I$1355, Portfolio_History!$F238, Transactions_History!$H$6:$H$1355, "&lt;="&amp;YEAR(Portfolio_History!V$1))</f>
        <v>0</v>
      </c>
      <c r="W238" s="4">
        <f>SUMIFS(Transactions_History!$G$6:$G$1355, Transactions_History!$C$6:$C$1355, "Acquire", Transactions_History!$I$6:$I$1355, Portfolio_History!$F238, Transactions_History!$H$6:$H$1355, "&lt;="&amp;YEAR(Portfolio_History!W$1))-
SUMIFS(Transactions_History!$G$6:$G$1355, Transactions_History!$C$6:$C$1355, "Redeem", Transactions_History!$I$6:$I$1355, Portfolio_History!$F238, Transactions_History!$H$6:$H$1355, "&lt;="&amp;YEAR(Portfolio_History!W$1))</f>
        <v>0</v>
      </c>
      <c r="X238" s="4">
        <f>SUMIFS(Transactions_History!$G$6:$G$1355, Transactions_History!$C$6:$C$1355, "Acquire", Transactions_History!$I$6:$I$1355, Portfolio_History!$F238, Transactions_History!$H$6:$H$1355, "&lt;="&amp;YEAR(Portfolio_History!X$1))-
SUMIFS(Transactions_History!$G$6:$G$1355, Transactions_History!$C$6:$C$1355, "Redeem", Transactions_History!$I$6:$I$1355, Portfolio_History!$F238, Transactions_History!$H$6:$H$1355, "&lt;="&amp;YEAR(Portfolio_History!X$1))</f>
        <v>0</v>
      </c>
      <c r="Y238" s="4">
        <f>SUMIFS(Transactions_History!$G$6:$G$1355, Transactions_History!$C$6:$C$1355, "Acquire", Transactions_History!$I$6:$I$1355, Portfolio_History!$F238, Transactions_History!$H$6:$H$1355, "&lt;="&amp;YEAR(Portfolio_History!Y$1))-
SUMIFS(Transactions_History!$G$6:$G$1355, Transactions_History!$C$6:$C$1355, "Redeem", Transactions_History!$I$6:$I$1355, Portfolio_History!$F238, Transactions_History!$H$6:$H$1355, "&lt;="&amp;YEAR(Portfolio_History!Y$1))</f>
        <v>0</v>
      </c>
    </row>
    <row r="239" spans="1:25" x14ac:dyDescent="0.35">
      <c r="A239" s="172" t="s">
        <v>34</v>
      </c>
      <c r="B239" s="172">
        <v>2.25</v>
      </c>
      <c r="C239" s="172">
        <v>2018</v>
      </c>
      <c r="D239" s="173">
        <v>42917</v>
      </c>
      <c r="E239" s="63">
        <v>2017</v>
      </c>
      <c r="F239" s="170" t="str">
        <f t="shared" si="4"/>
        <v>SI certificates_2.25_2018</v>
      </c>
      <c r="G239" s="4">
        <f>SUMIFS(Transactions_History!$G$6:$G$1355, Transactions_History!$C$6:$C$1355, "Acquire", Transactions_History!$I$6:$I$1355, Portfolio_History!$F239, Transactions_History!$H$6:$H$1355, "&lt;="&amp;YEAR(Portfolio_History!G$1))-
SUMIFS(Transactions_History!$G$6:$G$1355, Transactions_History!$C$6:$C$1355, "Redeem", Transactions_History!$I$6:$I$1355, Portfolio_History!$F239, Transactions_History!$H$6:$H$1355, "&lt;="&amp;YEAR(Portfolio_History!G$1))</f>
        <v>0</v>
      </c>
      <c r="H239" s="4">
        <f>SUMIFS(Transactions_History!$G$6:$G$1355, Transactions_History!$C$6:$C$1355, "Acquire", Transactions_History!$I$6:$I$1355, Portfolio_History!$F239, Transactions_History!$H$6:$H$1355, "&lt;="&amp;YEAR(Portfolio_History!H$1))-
SUMIFS(Transactions_History!$G$6:$G$1355, Transactions_History!$C$6:$C$1355, "Redeem", Transactions_History!$I$6:$I$1355, Portfolio_History!$F239, Transactions_History!$H$6:$H$1355, "&lt;="&amp;YEAR(Portfolio_History!H$1))</f>
        <v>0</v>
      </c>
      <c r="I239" s="4">
        <f>SUMIFS(Transactions_History!$G$6:$G$1355, Transactions_History!$C$6:$C$1355, "Acquire", Transactions_History!$I$6:$I$1355, Portfolio_History!$F239, Transactions_History!$H$6:$H$1355, "&lt;="&amp;YEAR(Portfolio_History!I$1))-
SUMIFS(Transactions_History!$G$6:$G$1355, Transactions_History!$C$6:$C$1355, "Redeem", Transactions_History!$I$6:$I$1355, Portfolio_History!$F239, Transactions_History!$H$6:$H$1355, "&lt;="&amp;YEAR(Portfolio_History!I$1))</f>
        <v>0</v>
      </c>
      <c r="J239" s="4">
        <f>SUMIFS(Transactions_History!$G$6:$G$1355, Transactions_History!$C$6:$C$1355, "Acquire", Transactions_History!$I$6:$I$1355, Portfolio_History!$F239, Transactions_History!$H$6:$H$1355, "&lt;="&amp;YEAR(Portfolio_History!J$1))-
SUMIFS(Transactions_History!$G$6:$G$1355, Transactions_History!$C$6:$C$1355, "Redeem", Transactions_History!$I$6:$I$1355, Portfolio_History!$F239, Transactions_History!$H$6:$H$1355, "&lt;="&amp;YEAR(Portfolio_History!J$1))</f>
        <v>0</v>
      </c>
      <c r="K239" s="4">
        <f>SUMIFS(Transactions_History!$G$6:$G$1355, Transactions_History!$C$6:$C$1355, "Acquire", Transactions_History!$I$6:$I$1355, Portfolio_History!$F239, Transactions_History!$H$6:$H$1355, "&lt;="&amp;YEAR(Portfolio_History!K$1))-
SUMIFS(Transactions_History!$G$6:$G$1355, Transactions_History!$C$6:$C$1355, "Redeem", Transactions_History!$I$6:$I$1355, Portfolio_History!$F239, Transactions_History!$H$6:$H$1355, "&lt;="&amp;YEAR(Portfolio_History!K$1))</f>
        <v>0</v>
      </c>
      <c r="L239" s="4">
        <f>SUMIFS(Transactions_History!$G$6:$G$1355, Transactions_History!$C$6:$C$1355, "Acquire", Transactions_History!$I$6:$I$1355, Portfolio_History!$F239, Transactions_History!$H$6:$H$1355, "&lt;="&amp;YEAR(Portfolio_History!L$1))-
SUMIFS(Transactions_History!$G$6:$G$1355, Transactions_History!$C$6:$C$1355, "Redeem", Transactions_History!$I$6:$I$1355, Portfolio_History!$F239, Transactions_History!$H$6:$H$1355, "&lt;="&amp;YEAR(Portfolio_History!L$1))</f>
        <v>0</v>
      </c>
      <c r="M239" s="4">
        <f>SUMIFS(Transactions_History!$G$6:$G$1355, Transactions_History!$C$6:$C$1355, "Acquire", Transactions_History!$I$6:$I$1355, Portfolio_History!$F239, Transactions_History!$H$6:$H$1355, "&lt;="&amp;YEAR(Portfolio_History!M$1))-
SUMIFS(Transactions_History!$G$6:$G$1355, Transactions_History!$C$6:$C$1355, "Redeem", Transactions_History!$I$6:$I$1355, Portfolio_History!$F239, Transactions_History!$H$6:$H$1355, "&lt;="&amp;YEAR(Portfolio_History!M$1))</f>
        <v>0</v>
      </c>
      <c r="N239" s="4">
        <f>SUMIFS(Transactions_History!$G$6:$G$1355, Transactions_History!$C$6:$C$1355, "Acquire", Transactions_History!$I$6:$I$1355, Portfolio_History!$F239, Transactions_History!$H$6:$H$1355, "&lt;="&amp;YEAR(Portfolio_History!N$1))-
SUMIFS(Transactions_History!$G$6:$G$1355, Transactions_History!$C$6:$C$1355, "Redeem", Transactions_History!$I$6:$I$1355, Portfolio_History!$F239, Transactions_History!$H$6:$H$1355, "&lt;="&amp;YEAR(Portfolio_History!N$1))</f>
        <v>0</v>
      </c>
      <c r="O239" s="4">
        <f>SUMIFS(Transactions_History!$G$6:$G$1355, Transactions_History!$C$6:$C$1355, "Acquire", Transactions_History!$I$6:$I$1355, Portfolio_History!$F239, Transactions_History!$H$6:$H$1355, "&lt;="&amp;YEAR(Portfolio_History!O$1))-
SUMIFS(Transactions_History!$G$6:$G$1355, Transactions_History!$C$6:$C$1355, "Redeem", Transactions_History!$I$6:$I$1355, Portfolio_History!$F239, Transactions_History!$H$6:$H$1355, "&lt;="&amp;YEAR(Portfolio_History!O$1))</f>
        <v>0</v>
      </c>
      <c r="P239" s="4">
        <f>SUMIFS(Transactions_History!$G$6:$G$1355, Transactions_History!$C$6:$C$1355, "Acquire", Transactions_History!$I$6:$I$1355, Portfolio_History!$F239, Transactions_History!$H$6:$H$1355, "&lt;="&amp;YEAR(Portfolio_History!P$1))-
SUMIFS(Transactions_History!$G$6:$G$1355, Transactions_History!$C$6:$C$1355, "Redeem", Transactions_History!$I$6:$I$1355, Portfolio_History!$F239, Transactions_History!$H$6:$H$1355, "&lt;="&amp;YEAR(Portfolio_History!P$1))</f>
        <v>0</v>
      </c>
      <c r="Q239" s="4">
        <f>SUMIFS(Transactions_History!$G$6:$G$1355, Transactions_History!$C$6:$C$1355, "Acquire", Transactions_History!$I$6:$I$1355, Portfolio_History!$F239, Transactions_History!$H$6:$H$1355, "&lt;="&amp;YEAR(Portfolio_History!Q$1))-
SUMIFS(Transactions_History!$G$6:$G$1355, Transactions_History!$C$6:$C$1355, "Redeem", Transactions_History!$I$6:$I$1355, Portfolio_History!$F239, Transactions_History!$H$6:$H$1355, "&lt;="&amp;YEAR(Portfolio_History!Q$1))</f>
        <v>0</v>
      </c>
      <c r="R239" s="4">
        <f>SUMIFS(Transactions_History!$G$6:$G$1355, Transactions_History!$C$6:$C$1355, "Acquire", Transactions_History!$I$6:$I$1355, Portfolio_History!$F239, Transactions_History!$H$6:$H$1355, "&lt;="&amp;YEAR(Portfolio_History!R$1))-
SUMIFS(Transactions_History!$G$6:$G$1355, Transactions_History!$C$6:$C$1355, "Redeem", Transactions_History!$I$6:$I$1355, Portfolio_History!$F239, Transactions_History!$H$6:$H$1355, "&lt;="&amp;YEAR(Portfolio_History!R$1))</f>
        <v>0</v>
      </c>
      <c r="S239" s="4">
        <f>SUMIFS(Transactions_History!$G$6:$G$1355, Transactions_History!$C$6:$C$1355, "Acquire", Transactions_History!$I$6:$I$1355, Portfolio_History!$F239, Transactions_History!$H$6:$H$1355, "&lt;="&amp;YEAR(Portfolio_History!S$1))-
SUMIFS(Transactions_History!$G$6:$G$1355, Transactions_History!$C$6:$C$1355, "Redeem", Transactions_History!$I$6:$I$1355, Portfolio_History!$F239, Transactions_History!$H$6:$H$1355, "&lt;="&amp;YEAR(Portfolio_History!S$1))</f>
        <v>0</v>
      </c>
      <c r="T239" s="4">
        <f>SUMIFS(Transactions_History!$G$6:$G$1355, Transactions_History!$C$6:$C$1355, "Acquire", Transactions_History!$I$6:$I$1355, Portfolio_History!$F239, Transactions_History!$H$6:$H$1355, "&lt;="&amp;YEAR(Portfolio_History!T$1))-
SUMIFS(Transactions_History!$G$6:$G$1355, Transactions_History!$C$6:$C$1355, "Redeem", Transactions_History!$I$6:$I$1355, Portfolio_History!$F239, Transactions_History!$H$6:$H$1355, "&lt;="&amp;YEAR(Portfolio_History!T$1))</f>
        <v>0</v>
      </c>
      <c r="U239" s="4">
        <f>SUMIFS(Transactions_History!$G$6:$G$1355, Transactions_History!$C$6:$C$1355, "Acquire", Transactions_History!$I$6:$I$1355, Portfolio_History!$F239, Transactions_History!$H$6:$H$1355, "&lt;="&amp;YEAR(Portfolio_History!U$1))-
SUMIFS(Transactions_History!$G$6:$G$1355, Transactions_History!$C$6:$C$1355, "Redeem", Transactions_History!$I$6:$I$1355, Portfolio_History!$F239, Transactions_History!$H$6:$H$1355, "&lt;="&amp;YEAR(Portfolio_History!U$1))</f>
        <v>0</v>
      </c>
      <c r="V239" s="4">
        <f>SUMIFS(Transactions_History!$G$6:$G$1355, Transactions_History!$C$6:$C$1355, "Acquire", Transactions_History!$I$6:$I$1355, Portfolio_History!$F239, Transactions_History!$H$6:$H$1355, "&lt;="&amp;YEAR(Portfolio_History!V$1))-
SUMIFS(Transactions_History!$G$6:$G$1355, Transactions_History!$C$6:$C$1355, "Redeem", Transactions_History!$I$6:$I$1355, Portfolio_History!$F239, Transactions_History!$H$6:$H$1355, "&lt;="&amp;YEAR(Portfolio_History!V$1))</f>
        <v>0</v>
      </c>
      <c r="W239" s="4">
        <f>SUMIFS(Transactions_History!$G$6:$G$1355, Transactions_History!$C$6:$C$1355, "Acquire", Transactions_History!$I$6:$I$1355, Portfolio_History!$F239, Transactions_History!$H$6:$H$1355, "&lt;="&amp;YEAR(Portfolio_History!W$1))-
SUMIFS(Transactions_History!$G$6:$G$1355, Transactions_History!$C$6:$C$1355, "Redeem", Transactions_History!$I$6:$I$1355, Portfolio_History!$F239, Transactions_History!$H$6:$H$1355, "&lt;="&amp;YEAR(Portfolio_History!W$1))</f>
        <v>0</v>
      </c>
      <c r="X239" s="4">
        <f>SUMIFS(Transactions_History!$G$6:$G$1355, Transactions_History!$C$6:$C$1355, "Acquire", Transactions_History!$I$6:$I$1355, Portfolio_History!$F239, Transactions_History!$H$6:$H$1355, "&lt;="&amp;YEAR(Portfolio_History!X$1))-
SUMIFS(Transactions_History!$G$6:$G$1355, Transactions_History!$C$6:$C$1355, "Redeem", Transactions_History!$I$6:$I$1355, Portfolio_History!$F239, Transactions_History!$H$6:$H$1355, "&lt;="&amp;YEAR(Portfolio_History!X$1))</f>
        <v>0</v>
      </c>
      <c r="Y239" s="4">
        <f>SUMIFS(Transactions_History!$G$6:$G$1355, Transactions_History!$C$6:$C$1355, "Acquire", Transactions_History!$I$6:$I$1355, Portfolio_History!$F239, Transactions_History!$H$6:$H$1355, "&lt;="&amp;YEAR(Portfolio_History!Y$1))-
SUMIFS(Transactions_History!$G$6:$G$1355, Transactions_History!$C$6:$C$1355, "Redeem", Transactions_History!$I$6:$I$1355, Portfolio_History!$F239, Transactions_History!$H$6:$H$1355, "&lt;="&amp;YEAR(Portfolio_History!Y$1))</f>
        <v>0</v>
      </c>
    </row>
    <row r="240" spans="1:25" x14ac:dyDescent="0.35">
      <c r="A240" s="172" t="s">
        <v>39</v>
      </c>
      <c r="B240" s="172">
        <v>2.875</v>
      </c>
      <c r="C240" s="172">
        <v>2018</v>
      </c>
      <c r="D240" s="173">
        <v>40330</v>
      </c>
      <c r="E240" s="63">
        <v>2017</v>
      </c>
      <c r="F240" s="170" t="str">
        <f t="shared" si="4"/>
        <v>SI bonds_2.875_2018</v>
      </c>
      <c r="G240" s="4">
        <f>SUMIFS(Transactions_History!$G$6:$G$1355, Transactions_History!$C$6:$C$1355, "Acquire", Transactions_History!$I$6:$I$1355, Portfolio_History!$F240, Transactions_History!$H$6:$H$1355, "&lt;="&amp;YEAR(Portfolio_History!G$1))-
SUMIFS(Transactions_History!$G$6:$G$1355, Transactions_History!$C$6:$C$1355, "Redeem", Transactions_History!$I$6:$I$1355, Portfolio_History!$F240, Transactions_History!$H$6:$H$1355, "&lt;="&amp;YEAR(Portfolio_History!G$1))</f>
        <v>0</v>
      </c>
      <c r="H240" s="4">
        <f>SUMIFS(Transactions_History!$G$6:$G$1355, Transactions_History!$C$6:$C$1355, "Acquire", Transactions_History!$I$6:$I$1355, Portfolio_History!$F240, Transactions_History!$H$6:$H$1355, "&lt;="&amp;YEAR(Portfolio_History!H$1))-
SUMIFS(Transactions_History!$G$6:$G$1355, Transactions_History!$C$6:$C$1355, "Redeem", Transactions_History!$I$6:$I$1355, Portfolio_History!$F240, Transactions_History!$H$6:$H$1355, "&lt;="&amp;YEAR(Portfolio_History!H$1))</f>
        <v>0</v>
      </c>
      <c r="I240" s="4">
        <f>SUMIFS(Transactions_History!$G$6:$G$1355, Transactions_History!$C$6:$C$1355, "Acquire", Transactions_History!$I$6:$I$1355, Portfolio_History!$F240, Transactions_History!$H$6:$H$1355, "&lt;="&amp;YEAR(Portfolio_History!I$1))-
SUMIFS(Transactions_History!$G$6:$G$1355, Transactions_History!$C$6:$C$1355, "Redeem", Transactions_History!$I$6:$I$1355, Portfolio_History!$F240, Transactions_History!$H$6:$H$1355, "&lt;="&amp;YEAR(Portfolio_History!I$1))</f>
        <v>0</v>
      </c>
      <c r="J240" s="4">
        <f>SUMIFS(Transactions_History!$G$6:$G$1355, Transactions_History!$C$6:$C$1355, "Acquire", Transactions_History!$I$6:$I$1355, Portfolio_History!$F240, Transactions_History!$H$6:$H$1355, "&lt;="&amp;YEAR(Portfolio_History!J$1))-
SUMIFS(Transactions_History!$G$6:$G$1355, Transactions_History!$C$6:$C$1355, "Redeem", Transactions_History!$I$6:$I$1355, Portfolio_History!$F240, Transactions_History!$H$6:$H$1355, "&lt;="&amp;YEAR(Portfolio_History!J$1))</f>
        <v>0</v>
      </c>
      <c r="K240" s="4">
        <f>SUMIFS(Transactions_History!$G$6:$G$1355, Transactions_History!$C$6:$C$1355, "Acquire", Transactions_History!$I$6:$I$1355, Portfolio_History!$F240, Transactions_History!$H$6:$H$1355, "&lt;="&amp;YEAR(Portfolio_History!K$1))-
SUMIFS(Transactions_History!$G$6:$G$1355, Transactions_History!$C$6:$C$1355, "Redeem", Transactions_History!$I$6:$I$1355, Portfolio_History!$F240, Transactions_History!$H$6:$H$1355, "&lt;="&amp;YEAR(Portfolio_History!K$1))</f>
        <v>0</v>
      </c>
      <c r="L240" s="4">
        <f>SUMIFS(Transactions_History!$G$6:$G$1355, Transactions_History!$C$6:$C$1355, "Acquire", Transactions_History!$I$6:$I$1355, Portfolio_History!$F240, Transactions_History!$H$6:$H$1355, "&lt;="&amp;YEAR(Portfolio_History!L$1))-
SUMIFS(Transactions_History!$G$6:$G$1355, Transactions_History!$C$6:$C$1355, "Redeem", Transactions_History!$I$6:$I$1355, Portfolio_History!$F240, Transactions_History!$H$6:$H$1355, "&lt;="&amp;YEAR(Portfolio_History!L$1))</f>
        <v>0</v>
      </c>
      <c r="M240" s="4">
        <f>SUMIFS(Transactions_History!$G$6:$G$1355, Transactions_History!$C$6:$C$1355, "Acquire", Transactions_History!$I$6:$I$1355, Portfolio_History!$F240, Transactions_History!$H$6:$H$1355, "&lt;="&amp;YEAR(Portfolio_History!M$1))-
SUMIFS(Transactions_History!$G$6:$G$1355, Transactions_History!$C$6:$C$1355, "Redeem", Transactions_History!$I$6:$I$1355, Portfolio_History!$F240, Transactions_History!$H$6:$H$1355, "&lt;="&amp;YEAR(Portfolio_History!M$1))</f>
        <v>7264432</v>
      </c>
      <c r="N240" s="4">
        <f>SUMIFS(Transactions_History!$G$6:$G$1355, Transactions_History!$C$6:$C$1355, "Acquire", Transactions_History!$I$6:$I$1355, Portfolio_History!$F240, Transactions_History!$H$6:$H$1355, "&lt;="&amp;YEAR(Portfolio_History!N$1))-
SUMIFS(Transactions_History!$G$6:$G$1355, Transactions_History!$C$6:$C$1355, "Redeem", Transactions_History!$I$6:$I$1355, Portfolio_History!$F240, Transactions_History!$H$6:$H$1355, "&lt;="&amp;YEAR(Portfolio_History!N$1))</f>
        <v>7264432</v>
      </c>
      <c r="O240" s="4">
        <f>SUMIFS(Transactions_History!$G$6:$G$1355, Transactions_History!$C$6:$C$1355, "Acquire", Transactions_History!$I$6:$I$1355, Portfolio_History!$F240, Transactions_History!$H$6:$H$1355, "&lt;="&amp;YEAR(Portfolio_History!O$1))-
SUMIFS(Transactions_History!$G$6:$G$1355, Transactions_History!$C$6:$C$1355, "Redeem", Transactions_History!$I$6:$I$1355, Portfolio_History!$F240, Transactions_History!$H$6:$H$1355, "&lt;="&amp;YEAR(Portfolio_History!O$1))</f>
        <v>7264432</v>
      </c>
      <c r="P240" s="4">
        <f>SUMIFS(Transactions_History!$G$6:$G$1355, Transactions_History!$C$6:$C$1355, "Acquire", Transactions_History!$I$6:$I$1355, Portfolio_History!$F240, Transactions_History!$H$6:$H$1355, "&lt;="&amp;YEAR(Portfolio_History!P$1))-
SUMIFS(Transactions_History!$G$6:$G$1355, Transactions_History!$C$6:$C$1355, "Redeem", Transactions_History!$I$6:$I$1355, Portfolio_History!$F240, Transactions_History!$H$6:$H$1355, "&lt;="&amp;YEAR(Portfolio_History!P$1))</f>
        <v>7264432</v>
      </c>
      <c r="Q240" s="4">
        <f>SUMIFS(Transactions_History!$G$6:$G$1355, Transactions_History!$C$6:$C$1355, "Acquire", Transactions_History!$I$6:$I$1355, Portfolio_History!$F240, Transactions_History!$H$6:$H$1355, "&lt;="&amp;YEAR(Portfolio_History!Q$1))-
SUMIFS(Transactions_History!$G$6:$G$1355, Transactions_History!$C$6:$C$1355, "Redeem", Transactions_History!$I$6:$I$1355, Portfolio_History!$F240, Transactions_History!$H$6:$H$1355, "&lt;="&amp;YEAR(Portfolio_History!Q$1))</f>
        <v>7264432</v>
      </c>
      <c r="R240" s="4">
        <f>SUMIFS(Transactions_History!$G$6:$G$1355, Transactions_History!$C$6:$C$1355, "Acquire", Transactions_History!$I$6:$I$1355, Portfolio_History!$F240, Transactions_History!$H$6:$H$1355, "&lt;="&amp;YEAR(Portfolio_History!R$1))-
SUMIFS(Transactions_History!$G$6:$G$1355, Transactions_History!$C$6:$C$1355, "Redeem", Transactions_History!$I$6:$I$1355, Portfolio_History!$F240, Transactions_History!$H$6:$H$1355, "&lt;="&amp;YEAR(Portfolio_History!R$1))</f>
        <v>7264432</v>
      </c>
      <c r="S240" s="4">
        <f>SUMIFS(Transactions_History!$G$6:$G$1355, Transactions_History!$C$6:$C$1355, "Acquire", Transactions_History!$I$6:$I$1355, Portfolio_History!$F240, Transactions_History!$H$6:$H$1355, "&lt;="&amp;YEAR(Portfolio_History!S$1))-
SUMIFS(Transactions_History!$G$6:$G$1355, Transactions_History!$C$6:$C$1355, "Redeem", Transactions_History!$I$6:$I$1355, Portfolio_History!$F240, Transactions_History!$H$6:$H$1355, "&lt;="&amp;YEAR(Portfolio_History!S$1))</f>
        <v>7264432</v>
      </c>
      <c r="T240" s="4">
        <f>SUMIFS(Transactions_History!$G$6:$G$1355, Transactions_History!$C$6:$C$1355, "Acquire", Transactions_History!$I$6:$I$1355, Portfolio_History!$F240, Transactions_History!$H$6:$H$1355, "&lt;="&amp;YEAR(Portfolio_History!T$1))-
SUMIFS(Transactions_History!$G$6:$G$1355, Transactions_History!$C$6:$C$1355, "Redeem", Transactions_History!$I$6:$I$1355, Portfolio_History!$F240, Transactions_History!$H$6:$H$1355, "&lt;="&amp;YEAR(Portfolio_History!T$1))</f>
        <v>0</v>
      </c>
      <c r="U240" s="4">
        <f>SUMIFS(Transactions_History!$G$6:$G$1355, Transactions_History!$C$6:$C$1355, "Acquire", Transactions_History!$I$6:$I$1355, Portfolio_History!$F240, Transactions_History!$H$6:$H$1355, "&lt;="&amp;YEAR(Portfolio_History!U$1))-
SUMIFS(Transactions_History!$G$6:$G$1355, Transactions_History!$C$6:$C$1355, "Redeem", Transactions_History!$I$6:$I$1355, Portfolio_History!$F240, Transactions_History!$H$6:$H$1355, "&lt;="&amp;YEAR(Portfolio_History!U$1))</f>
        <v>0</v>
      </c>
      <c r="V240" s="4">
        <f>SUMIFS(Transactions_History!$G$6:$G$1355, Transactions_History!$C$6:$C$1355, "Acquire", Transactions_History!$I$6:$I$1355, Portfolio_History!$F240, Transactions_History!$H$6:$H$1355, "&lt;="&amp;YEAR(Portfolio_History!V$1))-
SUMIFS(Transactions_History!$G$6:$G$1355, Transactions_History!$C$6:$C$1355, "Redeem", Transactions_History!$I$6:$I$1355, Portfolio_History!$F240, Transactions_History!$H$6:$H$1355, "&lt;="&amp;YEAR(Portfolio_History!V$1))</f>
        <v>0</v>
      </c>
      <c r="W240" s="4">
        <f>SUMIFS(Transactions_History!$G$6:$G$1355, Transactions_History!$C$6:$C$1355, "Acquire", Transactions_History!$I$6:$I$1355, Portfolio_History!$F240, Transactions_History!$H$6:$H$1355, "&lt;="&amp;YEAR(Portfolio_History!W$1))-
SUMIFS(Transactions_History!$G$6:$G$1355, Transactions_History!$C$6:$C$1355, "Redeem", Transactions_History!$I$6:$I$1355, Portfolio_History!$F240, Transactions_History!$H$6:$H$1355, "&lt;="&amp;YEAR(Portfolio_History!W$1))</f>
        <v>0</v>
      </c>
      <c r="X240" s="4">
        <f>SUMIFS(Transactions_History!$G$6:$G$1355, Transactions_History!$C$6:$C$1355, "Acquire", Transactions_History!$I$6:$I$1355, Portfolio_History!$F240, Transactions_History!$H$6:$H$1355, "&lt;="&amp;YEAR(Portfolio_History!X$1))-
SUMIFS(Transactions_History!$G$6:$G$1355, Transactions_History!$C$6:$C$1355, "Redeem", Transactions_History!$I$6:$I$1355, Portfolio_History!$F240, Transactions_History!$H$6:$H$1355, "&lt;="&amp;YEAR(Portfolio_History!X$1))</f>
        <v>0</v>
      </c>
      <c r="Y240" s="4">
        <f>SUMIFS(Transactions_History!$G$6:$G$1355, Transactions_History!$C$6:$C$1355, "Acquire", Transactions_History!$I$6:$I$1355, Portfolio_History!$F240, Transactions_History!$H$6:$H$1355, "&lt;="&amp;YEAR(Portfolio_History!Y$1))-
SUMIFS(Transactions_History!$G$6:$G$1355, Transactions_History!$C$6:$C$1355, "Redeem", Transactions_History!$I$6:$I$1355, Portfolio_History!$F240, Transactions_History!$H$6:$H$1355, "&lt;="&amp;YEAR(Portfolio_History!Y$1))</f>
        <v>0</v>
      </c>
    </row>
    <row r="241" spans="1:25" x14ac:dyDescent="0.35">
      <c r="A241" s="172" t="s">
        <v>34</v>
      </c>
      <c r="B241" s="172">
        <v>2.25</v>
      </c>
      <c r="C241" s="172">
        <v>2018</v>
      </c>
      <c r="D241" s="173">
        <v>42948</v>
      </c>
      <c r="E241" s="63">
        <v>2017</v>
      </c>
      <c r="F241" s="170" t="str">
        <f t="shared" si="4"/>
        <v>SI certificates_2.25_2018</v>
      </c>
      <c r="G241" s="4">
        <f>SUMIFS(Transactions_History!$G$6:$G$1355, Transactions_History!$C$6:$C$1355, "Acquire", Transactions_History!$I$6:$I$1355, Portfolio_History!$F241, Transactions_History!$H$6:$H$1355, "&lt;="&amp;YEAR(Portfolio_History!G$1))-
SUMIFS(Transactions_History!$G$6:$G$1355, Transactions_History!$C$6:$C$1355, "Redeem", Transactions_History!$I$6:$I$1355, Portfolio_History!$F241, Transactions_History!$H$6:$H$1355, "&lt;="&amp;YEAR(Portfolio_History!G$1))</f>
        <v>0</v>
      </c>
      <c r="H241" s="4">
        <f>SUMIFS(Transactions_History!$G$6:$G$1355, Transactions_History!$C$6:$C$1355, "Acquire", Transactions_History!$I$6:$I$1355, Portfolio_History!$F241, Transactions_History!$H$6:$H$1355, "&lt;="&amp;YEAR(Portfolio_History!H$1))-
SUMIFS(Transactions_History!$G$6:$G$1355, Transactions_History!$C$6:$C$1355, "Redeem", Transactions_History!$I$6:$I$1355, Portfolio_History!$F241, Transactions_History!$H$6:$H$1355, "&lt;="&amp;YEAR(Portfolio_History!H$1))</f>
        <v>0</v>
      </c>
      <c r="I241" s="4">
        <f>SUMIFS(Transactions_History!$G$6:$G$1355, Transactions_History!$C$6:$C$1355, "Acquire", Transactions_History!$I$6:$I$1355, Portfolio_History!$F241, Transactions_History!$H$6:$H$1355, "&lt;="&amp;YEAR(Portfolio_History!I$1))-
SUMIFS(Transactions_History!$G$6:$G$1355, Transactions_History!$C$6:$C$1355, "Redeem", Transactions_History!$I$6:$I$1355, Portfolio_History!$F241, Transactions_History!$H$6:$H$1355, "&lt;="&amp;YEAR(Portfolio_History!I$1))</f>
        <v>0</v>
      </c>
      <c r="J241" s="4">
        <f>SUMIFS(Transactions_History!$G$6:$G$1355, Transactions_History!$C$6:$C$1355, "Acquire", Transactions_History!$I$6:$I$1355, Portfolio_History!$F241, Transactions_History!$H$6:$H$1355, "&lt;="&amp;YEAR(Portfolio_History!J$1))-
SUMIFS(Transactions_History!$G$6:$G$1355, Transactions_History!$C$6:$C$1355, "Redeem", Transactions_History!$I$6:$I$1355, Portfolio_History!$F241, Transactions_History!$H$6:$H$1355, "&lt;="&amp;YEAR(Portfolio_History!J$1))</f>
        <v>0</v>
      </c>
      <c r="K241" s="4">
        <f>SUMIFS(Transactions_History!$G$6:$G$1355, Transactions_History!$C$6:$C$1355, "Acquire", Transactions_History!$I$6:$I$1355, Portfolio_History!$F241, Transactions_History!$H$6:$H$1355, "&lt;="&amp;YEAR(Portfolio_History!K$1))-
SUMIFS(Transactions_History!$G$6:$G$1355, Transactions_History!$C$6:$C$1355, "Redeem", Transactions_History!$I$6:$I$1355, Portfolio_History!$F241, Transactions_History!$H$6:$H$1355, "&lt;="&amp;YEAR(Portfolio_History!K$1))</f>
        <v>0</v>
      </c>
      <c r="L241" s="4">
        <f>SUMIFS(Transactions_History!$G$6:$G$1355, Transactions_History!$C$6:$C$1355, "Acquire", Transactions_History!$I$6:$I$1355, Portfolio_History!$F241, Transactions_History!$H$6:$H$1355, "&lt;="&amp;YEAR(Portfolio_History!L$1))-
SUMIFS(Transactions_History!$G$6:$G$1355, Transactions_History!$C$6:$C$1355, "Redeem", Transactions_History!$I$6:$I$1355, Portfolio_History!$F241, Transactions_History!$H$6:$H$1355, "&lt;="&amp;YEAR(Portfolio_History!L$1))</f>
        <v>0</v>
      </c>
      <c r="M241" s="4">
        <f>SUMIFS(Transactions_History!$G$6:$G$1355, Transactions_History!$C$6:$C$1355, "Acquire", Transactions_History!$I$6:$I$1355, Portfolio_History!$F241, Transactions_History!$H$6:$H$1355, "&lt;="&amp;YEAR(Portfolio_History!M$1))-
SUMIFS(Transactions_History!$G$6:$G$1355, Transactions_History!$C$6:$C$1355, "Redeem", Transactions_History!$I$6:$I$1355, Portfolio_History!$F241, Transactions_History!$H$6:$H$1355, "&lt;="&amp;YEAR(Portfolio_History!M$1))</f>
        <v>0</v>
      </c>
      <c r="N241" s="4">
        <f>SUMIFS(Transactions_History!$G$6:$G$1355, Transactions_History!$C$6:$C$1355, "Acquire", Transactions_History!$I$6:$I$1355, Portfolio_History!$F241, Transactions_History!$H$6:$H$1355, "&lt;="&amp;YEAR(Portfolio_History!N$1))-
SUMIFS(Transactions_History!$G$6:$G$1355, Transactions_History!$C$6:$C$1355, "Redeem", Transactions_History!$I$6:$I$1355, Portfolio_History!$F241, Transactions_History!$H$6:$H$1355, "&lt;="&amp;YEAR(Portfolio_History!N$1))</f>
        <v>0</v>
      </c>
      <c r="O241" s="4">
        <f>SUMIFS(Transactions_History!$G$6:$G$1355, Transactions_History!$C$6:$C$1355, "Acquire", Transactions_History!$I$6:$I$1355, Portfolio_History!$F241, Transactions_History!$H$6:$H$1355, "&lt;="&amp;YEAR(Portfolio_History!O$1))-
SUMIFS(Transactions_History!$G$6:$G$1355, Transactions_History!$C$6:$C$1355, "Redeem", Transactions_History!$I$6:$I$1355, Portfolio_History!$F241, Transactions_History!$H$6:$H$1355, "&lt;="&amp;YEAR(Portfolio_History!O$1))</f>
        <v>0</v>
      </c>
      <c r="P241" s="4">
        <f>SUMIFS(Transactions_History!$G$6:$G$1355, Transactions_History!$C$6:$C$1355, "Acquire", Transactions_History!$I$6:$I$1355, Portfolio_History!$F241, Transactions_History!$H$6:$H$1355, "&lt;="&amp;YEAR(Portfolio_History!P$1))-
SUMIFS(Transactions_History!$G$6:$G$1355, Transactions_History!$C$6:$C$1355, "Redeem", Transactions_History!$I$6:$I$1355, Portfolio_History!$F241, Transactions_History!$H$6:$H$1355, "&lt;="&amp;YEAR(Portfolio_History!P$1))</f>
        <v>0</v>
      </c>
      <c r="Q241" s="4">
        <f>SUMIFS(Transactions_History!$G$6:$G$1355, Transactions_History!$C$6:$C$1355, "Acquire", Transactions_History!$I$6:$I$1355, Portfolio_History!$F241, Transactions_History!$H$6:$H$1355, "&lt;="&amp;YEAR(Portfolio_History!Q$1))-
SUMIFS(Transactions_History!$G$6:$G$1355, Transactions_History!$C$6:$C$1355, "Redeem", Transactions_History!$I$6:$I$1355, Portfolio_History!$F241, Transactions_History!$H$6:$H$1355, "&lt;="&amp;YEAR(Portfolio_History!Q$1))</f>
        <v>0</v>
      </c>
      <c r="R241" s="4">
        <f>SUMIFS(Transactions_History!$G$6:$G$1355, Transactions_History!$C$6:$C$1355, "Acquire", Transactions_History!$I$6:$I$1355, Portfolio_History!$F241, Transactions_History!$H$6:$H$1355, "&lt;="&amp;YEAR(Portfolio_History!R$1))-
SUMIFS(Transactions_History!$G$6:$G$1355, Transactions_History!$C$6:$C$1355, "Redeem", Transactions_History!$I$6:$I$1355, Portfolio_History!$F241, Transactions_History!$H$6:$H$1355, "&lt;="&amp;YEAR(Portfolio_History!R$1))</f>
        <v>0</v>
      </c>
      <c r="S241" s="4">
        <f>SUMIFS(Transactions_History!$G$6:$G$1355, Transactions_History!$C$6:$C$1355, "Acquire", Transactions_History!$I$6:$I$1355, Portfolio_History!$F241, Transactions_History!$H$6:$H$1355, "&lt;="&amp;YEAR(Portfolio_History!S$1))-
SUMIFS(Transactions_History!$G$6:$G$1355, Transactions_History!$C$6:$C$1355, "Redeem", Transactions_History!$I$6:$I$1355, Portfolio_History!$F241, Transactions_History!$H$6:$H$1355, "&lt;="&amp;YEAR(Portfolio_History!S$1))</f>
        <v>0</v>
      </c>
      <c r="T241" s="4">
        <f>SUMIFS(Transactions_History!$G$6:$G$1355, Transactions_History!$C$6:$C$1355, "Acquire", Transactions_History!$I$6:$I$1355, Portfolio_History!$F241, Transactions_History!$H$6:$H$1355, "&lt;="&amp;YEAR(Portfolio_History!T$1))-
SUMIFS(Transactions_History!$G$6:$G$1355, Transactions_History!$C$6:$C$1355, "Redeem", Transactions_History!$I$6:$I$1355, Portfolio_History!$F241, Transactions_History!$H$6:$H$1355, "&lt;="&amp;YEAR(Portfolio_History!T$1))</f>
        <v>0</v>
      </c>
      <c r="U241" s="4">
        <f>SUMIFS(Transactions_History!$G$6:$G$1355, Transactions_History!$C$6:$C$1355, "Acquire", Transactions_History!$I$6:$I$1355, Portfolio_History!$F241, Transactions_History!$H$6:$H$1355, "&lt;="&amp;YEAR(Portfolio_History!U$1))-
SUMIFS(Transactions_History!$G$6:$G$1355, Transactions_History!$C$6:$C$1355, "Redeem", Transactions_History!$I$6:$I$1355, Portfolio_History!$F241, Transactions_History!$H$6:$H$1355, "&lt;="&amp;YEAR(Portfolio_History!U$1))</f>
        <v>0</v>
      </c>
      <c r="V241" s="4">
        <f>SUMIFS(Transactions_History!$G$6:$G$1355, Transactions_History!$C$6:$C$1355, "Acquire", Transactions_History!$I$6:$I$1355, Portfolio_History!$F241, Transactions_History!$H$6:$H$1355, "&lt;="&amp;YEAR(Portfolio_History!V$1))-
SUMIFS(Transactions_History!$G$6:$G$1355, Transactions_History!$C$6:$C$1355, "Redeem", Transactions_History!$I$6:$I$1355, Portfolio_History!$F241, Transactions_History!$H$6:$H$1355, "&lt;="&amp;YEAR(Portfolio_History!V$1))</f>
        <v>0</v>
      </c>
      <c r="W241" s="4">
        <f>SUMIFS(Transactions_History!$G$6:$G$1355, Transactions_History!$C$6:$C$1355, "Acquire", Transactions_History!$I$6:$I$1355, Portfolio_History!$F241, Transactions_History!$H$6:$H$1355, "&lt;="&amp;YEAR(Portfolio_History!W$1))-
SUMIFS(Transactions_History!$G$6:$G$1355, Transactions_History!$C$6:$C$1355, "Redeem", Transactions_History!$I$6:$I$1355, Portfolio_History!$F241, Transactions_History!$H$6:$H$1355, "&lt;="&amp;YEAR(Portfolio_History!W$1))</f>
        <v>0</v>
      </c>
      <c r="X241" s="4">
        <f>SUMIFS(Transactions_History!$G$6:$G$1355, Transactions_History!$C$6:$C$1355, "Acquire", Transactions_History!$I$6:$I$1355, Portfolio_History!$F241, Transactions_History!$H$6:$H$1355, "&lt;="&amp;YEAR(Portfolio_History!X$1))-
SUMIFS(Transactions_History!$G$6:$G$1355, Transactions_History!$C$6:$C$1355, "Redeem", Transactions_History!$I$6:$I$1355, Portfolio_History!$F241, Transactions_History!$H$6:$H$1355, "&lt;="&amp;YEAR(Portfolio_History!X$1))</f>
        <v>0</v>
      </c>
      <c r="Y241" s="4">
        <f>SUMIFS(Transactions_History!$G$6:$G$1355, Transactions_History!$C$6:$C$1355, "Acquire", Transactions_History!$I$6:$I$1355, Portfolio_History!$F241, Transactions_History!$H$6:$H$1355, "&lt;="&amp;YEAR(Portfolio_History!Y$1))-
SUMIFS(Transactions_History!$G$6:$G$1355, Transactions_History!$C$6:$C$1355, "Redeem", Transactions_History!$I$6:$I$1355, Portfolio_History!$F241, Transactions_History!$H$6:$H$1355, "&lt;="&amp;YEAR(Portfolio_History!Y$1))</f>
        <v>0</v>
      </c>
    </row>
    <row r="242" spans="1:25" x14ac:dyDescent="0.35">
      <c r="A242" s="172" t="s">
        <v>39</v>
      </c>
      <c r="B242" s="172">
        <v>3.25</v>
      </c>
      <c r="C242" s="172">
        <v>2018</v>
      </c>
      <c r="D242" s="173">
        <v>39965</v>
      </c>
      <c r="E242" s="63">
        <v>2017</v>
      </c>
      <c r="F242" s="170" t="str">
        <f t="shared" si="4"/>
        <v>SI bonds_3.25_2018</v>
      </c>
      <c r="G242" s="4">
        <f>SUMIFS(Transactions_History!$G$6:$G$1355, Transactions_History!$C$6:$C$1355, "Acquire", Transactions_History!$I$6:$I$1355, Portfolio_History!$F242, Transactions_History!$H$6:$H$1355, "&lt;="&amp;YEAR(Portfolio_History!G$1))-
SUMIFS(Transactions_History!$G$6:$G$1355, Transactions_History!$C$6:$C$1355, "Redeem", Transactions_History!$I$6:$I$1355, Portfolio_History!$F242, Transactions_History!$H$6:$H$1355, "&lt;="&amp;YEAR(Portfolio_History!G$1))</f>
        <v>0</v>
      </c>
      <c r="H242" s="4">
        <f>SUMIFS(Transactions_History!$G$6:$G$1355, Transactions_History!$C$6:$C$1355, "Acquire", Transactions_History!$I$6:$I$1355, Portfolio_History!$F242, Transactions_History!$H$6:$H$1355, "&lt;="&amp;YEAR(Portfolio_History!H$1))-
SUMIFS(Transactions_History!$G$6:$G$1355, Transactions_History!$C$6:$C$1355, "Redeem", Transactions_History!$I$6:$I$1355, Portfolio_History!$F242, Transactions_History!$H$6:$H$1355, "&lt;="&amp;YEAR(Portfolio_History!H$1))</f>
        <v>0</v>
      </c>
      <c r="I242" s="4">
        <f>SUMIFS(Transactions_History!$G$6:$G$1355, Transactions_History!$C$6:$C$1355, "Acquire", Transactions_History!$I$6:$I$1355, Portfolio_History!$F242, Transactions_History!$H$6:$H$1355, "&lt;="&amp;YEAR(Portfolio_History!I$1))-
SUMIFS(Transactions_History!$G$6:$G$1355, Transactions_History!$C$6:$C$1355, "Redeem", Transactions_History!$I$6:$I$1355, Portfolio_History!$F242, Transactions_History!$H$6:$H$1355, "&lt;="&amp;YEAR(Portfolio_History!I$1))</f>
        <v>0</v>
      </c>
      <c r="J242" s="4">
        <f>SUMIFS(Transactions_History!$G$6:$G$1355, Transactions_History!$C$6:$C$1355, "Acquire", Transactions_History!$I$6:$I$1355, Portfolio_History!$F242, Transactions_History!$H$6:$H$1355, "&lt;="&amp;YEAR(Portfolio_History!J$1))-
SUMIFS(Transactions_History!$G$6:$G$1355, Transactions_History!$C$6:$C$1355, "Redeem", Transactions_History!$I$6:$I$1355, Portfolio_History!$F242, Transactions_History!$H$6:$H$1355, "&lt;="&amp;YEAR(Portfolio_History!J$1))</f>
        <v>0</v>
      </c>
      <c r="K242" s="4">
        <f>SUMIFS(Transactions_History!$G$6:$G$1355, Transactions_History!$C$6:$C$1355, "Acquire", Transactions_History!$I$6:$I$1355, Portfolio_History!$F242, Transactions_History!$H$6:$H$1355, "&lt;="&amp;YEAR(Portfolio_History!K$1))-
SUMIFS(Transactions_History!$G$6:$G$1355, Transactions_History!$C$6:$C$1355, "Redeem", Transactions_History!$I$6:$I$1355, Portfolio_History!$F242, Transactions_History!$H$6:$H$1355, "&lt;="&amp;YEAR(Portfolio_History!K$1))</f>
        <v>0</v>
      </c>
      <c r="L242" s="4">
        <f>SUMIFS(Transactions_History!$G$6:$G$1355, Transactions_History!$C$6:$C$1355, "Acquire", Transactions_History!$I$6:$I$1355, Portfolio_History!$F242, Transactions_History!$H$6:$H$1355, "&lt;="&amp;YEAR(Portfolio_History!L$1))-
SUMIFS(Transactions_History!$G$6:$G$1355, Transactions_History!$C$6:$C$1355, "Redeem", Transactions_History!$I$6:$I$1355, Portfolio_History!$F242, Transactions_History!$H$6:$H$1355, "&lt;="&amp;YEAR(Portfolio_History!L$1))</f>
        <v>0</v>
      </c>
      <c r="M242" s="4">
        <f>SUMIFS(Transactions_History!$G$6:$G$1355, Transactions_History!$C$6:$C$1355, "Acquire", Transactions_History!$I$6:$I$1355, Portfolio_History!$F242, Transactions_History!$H$6:$H$1355, "&lt;="&amp;YEAR(Portfolio_History!M$1))-
SUMIFS(Transactions_History!$G$6:$G$1355, Transactions_History!$C$6:$C$1355, "Redeem", Transactions_History!$I$6:$I$1355, Portfolio_History!$F242, Transactions_History!$H$6:$H$1355, "&lt;="&amp;YEAR(Portfolio_History!M$1))</f>
        <v>10628270</v>
      </c>
      <c r="N242" s="4">
        <f>SUMIFS(Transactions_History!$G$6:$G$1355, Transactions_History!$C$6:$C$1355, "Acquire", Transactions_History!$I$6:$I$1355, Portfolio_History!$F242, Transactions_History!$H$6:$H$1355, "&lt;="&amp;YEAR(Portfolio_History!N$1))-
SUMIFS(Transactions_History!$G$6:$G$1355, Transactions_History!$C$6:$C$1355, "Redeem", Transactions_History!$I$6:$I$1355, Portfolio_History!$F242, Transactions_History!$H$6:$H$1355, "&lt;="&amp;YEAR(Portfolio_History!N$1))</f>
        <v>10628270</v>
      </c>
      <c r="O242" s="4">
        <f>SUMIFS(Transactions_History!$G$6:$G$1355, Transactions_History!$C$6:$C$1355, "Acquire", Transactions_History!$I$6:$I$1355, Portfolio_History!$F242, Transactions_History!$H$6:$H$1355, "&lt;="&amp;YEAR(Portfolio_History!O$1))-
SUMIFS(Transactions_History!$G$6:$G$1355, Transactions_History!$C$6:$C$1355, "Redeem", Transactions_History!$I$6:$I$1355, Portfolio_History!$F242, Transactions_History!$H$6:$H$1355, "&lt;="&amp;YEAR(Portfolio_History!O$1))</f>
        <v>10628270</v>
      </c>
      <c r="P242" s="4">
        <f>SUMIFS(Transactions_History!$G$6:$G$1355, Transactions_History!$C$6:$C$1355, "Acquire", Transactions_History!$I$6:$I$1355, Portfolio_History!$F242, Transactions_History!$H$6:$H$1355, "&lt;="&amp;YEAR(Portfolio_History!P$1))-
SUMIFS(Transactions_History!$G$6:$G$1355, Transactions_History!$C$6:$C$1355, "Redeem", Transactions_History!$I$6:$I$1355, Portfolio_History!$F242, Transactions_History!$H$6:$H$1355, "&lt;="&amp;YEAR(Portfolio_History!P$1))</f>
        <v>10628270</v>
      </c>
      <c r="Q242" s="4">
        <f>SUMIFS(Transactions_History!$G$6:$G$1355, Transactions_History!$C$6:$C$1355, "Acquire", Transactions_History!$I$6:$I$1355, Portfolio_History!$F242, Transactions_History!$H$6:$H$1355, "&lt;="&amp;YEAR(Portfolio_History!Q$1))-
SUMIFS(Transactions_History!$G$6:$G$1355, Transactions_History!$C$6:$C$1355, "Redeem", Transactions_History!$I$6:$I$1355, Portfolio_History!$F242, Transactions_History!$H$6:$H$1355, "&lt;="&amp;YEAR(Portfolio_History!Q$1))</f>
        <v>11505830</v>
      </c>
      <c r="R242" s="4">
        <f>SUMIFS(Transactions_History!$G$6:$G$1355, Transactions_History!$C$6:$C$1355, "Acquire", Transactions_History!$I$6:$I$1355, Portfolio_History!$F242, Transactions_History!$H$6:$H$1355, "&lt;="&amp;YEAR(Portfolio_History!R$1))-
SUMIFS(Transactions_History!$G$6:$G$1355, Transactions_History!$C$6:$C$1355, "Redeem", Transactions_History!$I$6:$I$1355, Portfolio_History!$F242, Transactions_History!$H$6:$H$1355, "&lt;="&amp;YEAR(Portfolio_History!R$1))</f>
        <v>11505830</v>
      </c>
      <c r="S242" s="4">
        <f>SUMIFS(Transactions_History!$G$6:$G$1355, Transactions_History!$C$6:$C$1355, "Acquire", Transactions_History!$I$6:$I$1355, Portfolio_History!$F242, Transactions_History!$H$6:$H$1355, "&lt;="&amp;YEAR(Portfolio_History!S$1))-
SUMIFS(Transactions_History!$G$6:$G$1355, Transactions_History!$C$6:$C$1355, "Redeem", Transactions_History!$I$6:$I$1355, Portfolio_History!$F242, Transactions_History!$H$6:$H$1355, "&lt;="&amp;YEAR(Portfolio_History!S$1))</f>
        <v>11505830</v>
      </c>
      <c r="T242" s="4">
        <f>SUMIFS(Transactions_History!$G$6:$G$1355, Transactions_History!$C$6:$C$1355, "Acquire", Transactions_History!$I$6:$I$1355, Portfolio_History!$F242, Transactions_History!$H$6:$H$1355, "&lt;="&amp;YEAR(Portfolio_History!T$1))-
SUMIFS(Transactions_History!$G$6:$G$1355, Transactions_History!$C$6:$C$1355, "Redeem", Transactions_History!$I$6:$I$1355, Portfolio_History!$F242, Transactions_History!$H$6:$H$1355, "&lt;="&amp;YEAR(Portfolio_History!T$1))</f>
        <v>11505830</v>
      </c>
      <c r="U242" s="4">
        <f>SUMIFS(Transactions_History!$G$6:$G$1355, Transactions_History!$C$6:$C$1355, "Acquire", Transactions_History!$I$6:$I$1355, Portfolio_History!$F242, Transactions_History!$H$6:$H$1355, "&lt;="&amp;YEAR(Portfolio_History!U$1))-
SUMIFS(Transactions_History!$G$6:$G$1355, Transactions_History!$C$6:$C$1355, "Redeem", Transactions_History!$I$6:$I$1355, Portfolio_History!$F242, Transactions_History!$H$6:$H$1355, "&lt;="&amp;YEAR(Portfolio_History!U$1))</f>
        <v>0</v>
      </c>
      <c r="V242" s="4">
        <f>SUMIFS(Transactions_History!$G$6:$G$1355, Transactions_History!$C$6:$C$1355, "Acquire", Transactions_History!$I$6:$I$1355, Portfolio_History!$F242, Transactions_History!$H$6:$H$1355, "&lt;="&amp;YEAR(Portfolio_History!V$1))-
SUMIFS(Transactions_History!$G$6:$G$1355, Transactions_History!$C$6:$C$1355, "Redeem", Transactions_History!$I$6:$I$1355, Portfolio_History!$F242, Transactions_History!$H$6:$H$1355, "&lt;="&amp;YEAR(Portfolio_History!V$1))</f>
        <v>0</v>
      </c>
      <c r="W242" s="4">
        <f>SUMIFS(Transactions_History!$G$6:$G$1355, Transactions_History!$C$6:$C$1355, "Acquire", Transactions_History!$I$6:$I$1355, Portfolio_History!$F242, Transactions_History!$H$6:$H$1355, "&lt;="&amp;YEAR(Portfolio_History!W$1))-
SUMIFS(Transactions_History!$G$6:$G$1355, Transactions_History!$C$6:$C$1355, "Redeem", Transactions_History!$I$6:$I$1355, Portfolio_History!$F242, Transactions_History!$H$6:$H$1355, "&lt;="&amp;YEAR(Portfolio_History!W$1))</f>
        <v>0</v>
      </c>
      <c r="X242" s="4">
        <f>SUMIFS(Transactions_History!$G$6:$G$1355, Transactions_History!$C$6:$C$1355, "Acquire", Transactions_History!$I$6:$I$1355, Portfolio_History!$F242, Transactions_History!$H$6:$H$1355, "&lt;="&amp;YEAR(Portfolio_History!X$1))-
SUMIFS(Transactions_History!$G$6:$G$1355, Transactions_History!$C$6:$C$1355, "Redeem", Transactions_History!$I$6:$I$1355, Portfolio_History!$F242, Transactions_History!$H$6:$H$1355, "&lt;="&amp;YEAR(Portfolio_History!X$1))</f>
        <v>0</v>
      </c>
      <c r="Y242" s="4">
        <f>SUMIFS(Transactions_History!$G$6:$G$1355, Transactions_History!$C$6:$C$1355, "Acquire", Transactions_History!$I$6:$I$1355, Portfolio_History!$F242, Transactions_History!$H$6:$H$1355, "&lt;="&amp;YEAR(Portfolio_History!Y$1))-
SUMIFS(Transactions_History!$G$6:$G$1355, Transactions_History!$C$6:$C$1355, "Redeem", Transactions_History!$I$6:$I$1355, Portfolio_History!$F242, Transactions_History!$H$6:$H$1355, "&lt;="&amp;YEAR(Portfolio_History!Y$1))</f>
        <v>0</v>
      </c>
    </row>
    <row r="243" spans="1:25" x14ac:dyDescent="0.35">
      <c r="A243" s="172" t="s">
        <v>34</v>
      </c>
      <c r="B243" s="172">
        <v>2.125</v>
      </c>
      <c r="C243" s="172">
        <v>2018</v>
      </c>
      <c r="D243" s="173">
        <v>42979</v>
      </c>
      <c r="E243" s="63">
        <v>2017</v>
      </c>
      <c r="F243" s="170" t="str">
        <f t="shared" si="4"/>
        <v>SI certificates_2.125_2018</v>
      </c>
      <c r="G243" s="4">
        <f>SUMIFS(Transactions_History!$G$6:$G$1355, Transactions_History!$C$6:$C$1355, "Acquire", Transactions_History!$I$6:$I$1355, Portfolio_History!$F243, Transactions_History!$H$6:$H$1355, "&lt;="&amp;YEAR(Portfolio_History!G$1))-
SUMIFS(Transactions_History!$G$6:$G$1355, Transactions_History!$C$6:$C$1355, "Redeem", Transactions_History!$I$6:$I$1355, Portfolio_History!$F243, Transactions_History!$H$6:$H$1355, "&lt;="&amp;YEAR(Portfolio_History!G$1))</f>
        <v>0</v>
      </c>
      <c r="H243" s="4">
        <f>SUMIFS(Transactions_History!$G$6:$G$1355, Transactions_History!$C$6:$C$1355, "Acquire", Transactions_History!$I$6:$I$1355, Portfolio_History!$F243, Transactions_History!$H$6:$H$1355, "&lt;="&amp;YEAR(Portfolio_History!H$1))-
SUMIFS(Transactions_History!$G$6:$G$1355, Transactions_History!$C$6:$C$1355, "Redeem", Transactions_History!$I$6:$I$1355, Portfolio_History!$F243, Transactions_History!$H$6:$H$1355, "&lt;="&amp;YEAR(Portfolio_History!H$1))</f>
        <v>0</v>
      </c>
      <c r="I243" s="4">
        <f>SUMIFS(Transactions_History!$G$6:$G$1355, Transactions_History!$C$6:$C$1355, "Acquire", Transactions_History!$I$6:$I$1355, Portfolio_History!$F243, Transactions_History!$H$6:$H$1355, "&lt;="&amp;YEAR(Portfolio_History!I$1))-
SUMIFS(Transactions_History!$G$6:$G$1355, Transactions_History!$C$6:$C$1355, "Redeem", Transactions_History!$I$6:$I$1355, Portfolio_History!$F243, Transactions_History!$H$6:$H$1355, "&lt;="&amp;YEAR(Portfolio_History!I$1))</f>
        <v>0</v>
      </c>
      <c r="J243" s="4">
        <f>SUMIFS(Transactions_History!$G$6:$G$1355, Transactions_History!$C$6:$C$1355, "Acquire", Transactions_History!$I$6:$I$1355, Portfolio_History!$F243, Transactions_History!$H$6:$H$1355, "&lt;="&amp;YEAR(Portfolio_History!J$1))-
SUMIFS(Transactions_History!$G$6:$G$1355, Transactions_History!$C$6:$C$1355, "Redeem", Transactions_History!$I$6:$I$1355, Portfolio_History!$F243, Transactions_History!$H$6:$H$1355, "&lt;="&amp;YEAR(Portfolio_History!J$1))</f>
        <v>0</v>
      </c>
      <c r="K243" s="4">
        <f>SUMIFS(Transactions_History!$G$6:$G$1355, Transactions_History!$C$6:$C$1355, "Acquire", Transactions_History!$I$6:$I$1355, Portfolio_History!$F243, Transactions_History!$H$6:$H$1355, "&lt;="&amp;YEAR(Portfolio_History!K$1))-
SUMIFS(Transactions_History!$G$6:$G$1355, Transactions_History!$C$6:$C$1355, "Redeem", Transactions_History!$I$6:$I$1355, Portfolio_History!$F243, Transactions_History!$H$6:$H$1355, "&lt;="&amp;YEAR(Portfolio_History!K$1))</f>
        <v>0</v>
      </c>
      <c r="L243" s="4">
        <f>SUMIFS(Transactions_History!$G$6:$G$1355, Transactions_History!$C$6:$C$1355, "Acquire", Transactions_History!$I$6:$I$1355, Portfolio_History!$F243, Transactions_History!$H$6:$H$1355, "&lt;="&amp;YEAR(Portfolio_History!L$1))-
SUMIFS(Transactions_History!$G$6:$G$1355, Transactions_History!$C$6:$C$1355, "Redeem", Transactions_History!$I$6:$I$1355, Portfolio_History!$F243, Transactions_History!$H$6:$H$1355, "&lt;="&amp;YEAR(Portfolio_History!L$1))</f>
        <v>0</v>
      </c>
      <c r="M243" s="4">
        <f>SUMIFS(Transactions_History!$G$6:$G$1355, Transactions_History!$C$6:$C$1355, "Acquire", Transactions_History!$I$6:$I$1355, Portfolio_History!$F243, Transactions_History!$H$6:$H$1355, "&lt;="&amp;YEAR(Portfolio_History!M$1))-
SUMIFS(Transactions_History!$G$6:$G$1355, Transactions_History!$C$6:$C$1355, "Redeem", Transactions_History!$I$6:$I$1355, Portfolio_History!$F243, Transactions_History!$H$6:$H$1355, "&lt;="&amp;YEAR(Portfolio_History!M$1))</f>
        <v>0</v>
      </c>
      <c r="N243" s="4">
        <f>SUMIFS(Transactions_History!$G$6:$G$1355, Transactions_History!$C$6:$C$1355, "Acquire", Transactions_History!$I$6:$I$1355, Portfolio_History!$F243, Transactions_History!$H$6:$H$1355, "&lt;="&amp;YEAR(Portfolio_History!N$1))-
SUMIFS(Transactions_History!$G$6:$G$1355, Transactions_History!$C$6:$C$1355, "Redeem", Transactions_History!$I$6:$I$1355, Portfolio_History!$F243, Transactions_History!$H$6:$H$1355, "&lt;="&amp;YEAR(Portfolio_History!N$1))</f>
        <v>0</v>
      </c>
      <c r="O243" s="4">
        <f>SUMIFS(Transactions_History!$G$6:$G$1355, Transactions_History!$C$6:$C$1355, "Acquire", Transactions_History!$I$6:$I$1355, Portfolio_History!$F243, Transactions_History!$H$6:$H$1355, "&lt;="&amp;YEAR(Portfolio_History!O$1))-
SUMIFS(Transactions_History!$G$6:$G$1355, Transactions_History!$C$6:$C$1355, "Redeem", Transactions_History!$I$6:$I$1355, Portfolio_History!$F243, Transactions_History!$H$6:$H$1355, "&lt;="&amp;YEAR(Portfolio_History!O$1))</f>
        <v>0</v>
      </c>
      <c r="P243" s="4">
        <f>SUMIFS(Transactions_History!$G$6:$G$1355, Transactions_History!$C$6:$C$1355, "Acquire", Transactions_History!$I$6:$I$1355, Portfolio_History!$F243, Transactions_History!$H$6:$H$1355, "&lt;="&amp;YEAR(Portfolio_History!P$1))-
SUMIFS(Transactions_History!$G$6:$G$1355, Transactions_History!$C$6:$C$1355, "Redeem", Transactions_History!$I$6:$I$1355, Portfolio_History!$F243, Transactions_History!$H$6:$H$1355, "&lt;="&amp;YEAR(Portfolio_History!P$1))</f>
        <v>0</v>
      </c>
      <c r="Q243" s="4">
        <f>SUMIFS(Transactions_History!$G$6:$G$1355, Transactions_History!$C$6:$C$1355, "Acquire", Transactions_History!$I$6:$I$1355, Portfolio_History!$F243, Transactions_History!$H$6:$H$1355, "&lt;="&amp;YEAR(Portfolio_History!Q$1))-
SUMIFS(Transactions_History!$G$6:$G$1355, Transactions_History!$C$6:$C$1355, "Redeem", Transactions_History!$I$6:$I$1355, Portfolio_History!$F243, Transactions_History!$H$6:$H$1355, "&lt;="&amp;YEAR(Portfolio_History!Q$1))</f>
        <v>0</v>
      </c>
      <c r="R243" s="4">
        <f>SUMIFS(Transactions_History!$G$6:$G$1355, Transactions_History!$C$6:$C$1355, "Acquire", Transactions_History!$I$6:$I$1355, Portfolio_History!$F243, Transactions_History!$H$6:$H$1355, "&lt;="&amp;YEAR(Portfolio_History!R$1))-
SUMIFS(Transactions_History!$G$6:$G$1355, Transactions_History!$C$6:$C$1355, "Redeem", Transactions_History!$I$6:$I$1355, Portfolio_History!$F243, Transactions_History!$H$6:$H$1355, "&lt;="&amp;YEAR(Portfolio_History!R$1))</f>
        <v>0</v>
      </c>
      <c r="S243" s="4">
        <f>SUMIFS(Transactions_History!$G$6:$G$1355, Transactions_History!$C$6:$C$1355, "Acquire", Transactions_History!$I$6:$I$1355, Portfolio_History!$F243, Transactions_History!$H$6:$H$1355, "&lt;="&amp;YEAR(Portfolio_History!S$1))-
SUMIFS(Transactions_History!$G$6:$G$1355, Transactions_History!$C$6:$C$1355, "Redeem", Transactions_History!$I$6:$I$1355, Portfolio_History!$F243, Transactions_History!$H$6:$H$1355, "&lt;="&amp;YEAR(Portfolio_History!S$1))</f>
        <v>0</v>
      </c>
      <c r="T243" s="4">
        <f>SUMIFS(Transactions_History!$G$6:$G$1355, Transactions_History!$C$6:$C$1355, "Acquire", Transactions_History!$I$6:$I$1355, Portfolio_History!$F243, Transactions_History!$H$6:$H$1355, "&lt;="&amp;YEAR(Portfolio_History!T$1))-
SUMIFS(Transactions_History!$G$6:$G$1355, Transactions_History!$C$6:$C$1355, "Redeem", Transactions_History!$I$6:$I$1355, Portfolio_History!$F243, Transactions_History!$H$6:$H$1355, "&lt;="&amp;YEAR(Portfolio_History!T$1))</f>
        <v>0</v>
      </c>
      <c r="U243" s="4">
        <f>SUMIFS(Transactions_History!$G$6:$G$1355, Transactions_History!$C$6:$C$1355, "Acquire", Transactions_History!$I$6:$I$1355, Portfolio_History!$F243, Transactions_History!$H$6:$H$1355, "&lt;="&amp;YEAR(Portfolio_History!U$1))-
SUMIFS(Transactions_History!$G$6:$G$1355, Transactions_History!$C$6:$C$1355, "Redeem", Transactions_History!$I$6:$I$1355, Portfolio_History!$F243, Transactions_History!$H$6:$H$1355, "&lt;="&amp;YEAR(Portfolio_History!U$1))</f>
        <v>0</v>
      </c>
      <c r="V243" s="4">
        <f>SUMIFS(Transactions_History!$G$6:$G$1355, Transactions_History!$C$6:$C$1355, "Acquire", Transactions_History!$I$6:$I$1355, Portfolio_History!$F243, Transactions_History!$H$6:$H$1355, "&lt;="&amp;YEAR(Portfolio_History!V$1))-
SUMIFS(Transactions_History!$G$6:$G$1355, Transactions_History!$C$6:$C$1355, "Redeem", Transactions_History!$I$6:$I$1355, Portfolio_History!$F243, Transactions_History!$H$6:$H$1355, "&lt;="&amp;YEAR(Portfolio_History!V$1))</f>
        <v>0</v>
      </c>
      <c r="W243" s="4">
        <f>SUMIFS(Transactions_History!$G$6:$G$1355, Transactions_History!$C$6:$C$1355, "Acquire", Transactions_History!$I$6:$I$1355, Portfolio_History!$F243, Transactions_History!$H$6:$H$1355, "&lt;="&amp;YEAR(Portfolio_History!W$1))-
SUMIFS(Transactions_History!$G$6:$G$1355, Transactions_History!$C$6:$C$1355, "Redeem", Transactions_History!$I$6:$I$1355, Portfolio_History!$F243, Transactions_History!$H$6:$H$1355, "&lt;="&amp;YEAR(Portfolio_History!W$1))</f>
        <v>0</v>
      </c>
      <c r="X243" s="4">
        <f>SUMIFS(Transactions_History!$G$6:$G$1355, Transactions_History!$C$6:$C$1355, "Acquire", Transactions_History!$I$6:$I$1355, Portfolio_History!$F243, Transactions_History!$H$6:$H$1355, "&lt;="&amp;YEAR(Portfolio_History!X$1))-
SUMIFS(Transactions_History!$G$6:$G$1355, Transactions_History!$C$6:$C$1355, "Redeem", Transactions_History!$I$6:$I$1355, Portfolio_History!$F243, Transactions_History!$H$6:$H$1355, "&lt;="&amp;YEAR(Portfolio_History!X$1))</f>
        <v>0</v>
      </c>
      <c r="Y243" s="4">
        <f>SUMIFS(Transactions_History!$G$6:$G$1355, Transactions_History!$C$6:$C$1355, "Acquire", Transactions_History!$I$6:$I$1355, Portfolio_History!$F243, Transactions_History!$H$6:$H$1355, "&lt;="&amp;YEAR(Portfolio_History!Y$1))-
SUMIFS(Transactions_History!$G$6:$G$1355, Transactions_History!$C$6:$C$1355, "Redeem", Transactions_History!$I$6:$I$1355, Portfolio_History!$F243, Transactions_History!$H$6:$H$1355, "&lt;="&amp;YEAR(Portfolio_History!Y$1))</f>
        <v>0</v>
      </c>
    </row>
    <row r="244" spans="1:25" x14ac:dyDescent="0.35">
      <c r="A244" s="172" t="s">
        <v>34</v>
      </c>
      <c r="B244" s="172">
        <v>2.25</v>
      </c>
      <c r="C244" s="172">
        <v>2018</v>
      </c>
      <c r="D244" s="173">
        <v>43009</v>
      </c>
      <c r="E244" s="63">
        <v>2017</v>
      </c>
      <c r="F244" s="170" t="str">
        <f t="shared" si="4"/>
        <v>SI certificates_2.25_2018</v>
      </c>
      <c r="G244" s="4">
        <f>SUMIFS(Transactions_History!$G$6:$G$1355, Transactions_History!$C$6:$C$1355, "Acquire", Transactions_History!$I$6:$I$1355, Portfolio_History!$F244, Transactions_History!$H$6:$H$1355, "&lt;="&amp;YEAR(Portfolio_History!G$1))-
SUMIFS(Transactions_History!$G$6:$G$1355, Transactions_History!$C$6:$C$1355, "Redeem", Transactions_History!$I$6:$I$1355, Portfolio_History!$F244, Transactions_History!$H$6:$H$1355, "&lt;="&amp;YEAR(Portfolio_History!G$1))</f>
        <v>0</v>
      </c>
      <c r="H244" s="4">
        <f>SUMIFS(Transactions_History!$G$6:$G$1355, Transactions_History!$C$6:$C$1355, "Acquire", Transactions_History!$I$6:$I$1355, Portfolio_History!$F244, Transactions_History!$H$6:$H$1355, "&lt;="&amp;YEAR(Portfolio_History!H$1))-
SUMIFS(Transactions_History!$G$6:$G$1355, Transactions_History!$C$6:$C$1355, "Redeem", Transactions_History!$I$6:$I$1355, Portfolio_History!$F244, Transactions_History!$H$6:$H$1355, "&lt;="&amp;YEAR(Portfolio_History!H$1))</f>
        <v>0</v>
      </c>
      <c r="I244" s="4">
        <f>SUMIFS(Transactions_History!$G$6:$G$1355, Transactions_History!$C$6:$C$1355, "Acquire", Transactions_History!$I$6:$I$1355, Portfolio_History!$F244, Transactions_History!$H$6:$H$1355, "&lt;="&amp;YEAR(Portfolio_History!I$1))-
SUMIFS(Transactions_History!$G$6:$G$1355, Transactions_History!$C$6:$C$1355, "Redeem", Transactions_History!$I$6:$I$1355, Portfolio_History!$F244, Transactions_History!$H$6:$H$1355, "&lt;="&amp;YEAR(Portfolio_History!I$1))</f>
        <v>0</v>
      </c>
      <c r="J244" s="4">
        <f>SUMIFS(Transactions_History!$G$6:$G$1355, Transactions_History!$C$6:$C$1355, "Acquire", Transactions_History!$I$6:$I$1355, Portfolio_History!$F244, Transactions_History!$H$6:$H$1355, "&lt;="&amp;YEAR(Portfolio_History!J$1))-
SUMIFS(Transactions_History!$G$6:$G$1355, Transactions_History!$C$6:$C$1355, "Redeem", Transactions_History!$I$6:$I$1355, Portfolio_History!$F244, Transactions_History!$H$6:$H$1355, "&lt;="&amp;YEAR(Portfolio_History!J$1))</f>
        <v>0</v>
      </c>
      <c r="K244" s="4">
        <f>SUMIFS(Transactions_History!$G$6:$G$1355, Transactions_History!$C$6:$C$1355, "Acquire", Transactions_History!$I$6:$I$1355, Portfolio_History!$F244, Transactions_History!$H$6:$H$1355, "&lt;="&amp;YEAR(Portfolio_History!K$1))-
SUMIFS(Transactions_History!$G$6:$G$1355, Transactions_History!$C$6:$C$1355, "Redeem", Transactions_History!$I$6:$I$1355, Portfolio_History!$F244, Transactions_History!$H$6:$H$1355, "&lt;="&amp;YEAR(Portfolio_History!K$1))</f>
        <v>0</v>
      </c>
      <c r="L244" s="4">
        <f>SUMIFS(Transactions_History!$G$6:$G$1355, Transactions_History!$C$6:$C$1355, "Acquire", Transactions_History!$I$6:$I$1355, Portfolio_History!$F244, Transactions_History!$H$6:$H$1355, "&lt;="&amp;YEAR(Portfolio_History!L$1))-
SUMIFS(Transactions_History!$G$6:$G$1355, Transactions_History!$C$6:$C$1355, "Redeem", Transactions_History!$I$6:$I$1355, Portfolio_History!$F244, Transactions_History!$H$6:$H$1355, "&lt;="&amp;YEAR(Portfolio_History!L$1))</f>
        <v>0</v>
      </c>
      <c r="M244" s="4">
        <f>SUMIFS(Transactions_History!$G$6:$G$1355, Transactions_History!$C$6:$C$1355, "Acquire", Transactions_History!$I$6:$I$1355, Portfolio_History!$F244, Transactions_History!$H$6:$H$1355, "&lt;="&amp;YEAR(Portfolio_History!M$1))-
SUMIFS(Transactions_History!$G$6:$G$1355, Transactions_History!$C$6:$C$1355, "Redeem", Transactions_History!$I$6:$I$1355, Portfolio_History!$F244, Transactions_History!$H$6:$H$1355, "&lt;="&amp;YEAR(Portfolio_History!M$1))</f>
        <v>0</v>
      </c>
      <c r="N244" s="4">
        <f>SUMIFS(Transactions_History!$G$6:$G$1355, Transactions_History!$C$6:$C$1355, "Acquire", Transactions_History!$I$6:$I$1355, Portfolio_History!$F244, Transactions_History!$H$6:$H$1355, "&lt;="&amp;YEAR(Portfolio_History!N$1))-
SUMIFS(Transactions_History!$G$6:$G$1355, Transactions_History!$C$6:$C$1355, "Redeem", Transactions_History!$I$6:$I$1355, Portfolio_History!$F244, Transactions_History!$H$6:$H$1355, "&lt;="&amp;YEAR(Portfolio_History!N$1))</f>
        <v>0</v>
      </c>
      <c r="O244" s="4">
        <f>SUMIFS(Transactions_History!$G$6:$G$1355, Transactions_History!$C$6:$C$1355, "Acquire", Transactions_History!$I$6:$I$1355, Portfolio_History!$F244, Transactions_History!$H$6:$H$1355, "&lt;="&amp;YEAR(Portfolio_History!O$1))-
SUMIFS(Transactions_History!$G$6:$G$1355, Transactions_History!$C$6:$C$1355, "Redeem", Transactions_History!$I$6:$I$1355, Portfolio_History!$F244, Transactions_History!$H$6:$H$1355, "&lt;="&amp;YEAR(Portfolio_History!O$1))</f>
        <v>0</v>
      </c>
      <c r="P244" s="4">
        <f>SUMIFS(Transactions_History!$G$6:$G$1355, Transactions_History!$C$6:$C$1355, "Acquire", Transactions_History!$I$6:$I$1355, Portfolio_History!$F244, Transactions_History!$H$6:$H$1355, "&lt;="&amp;YEAR(Portfolio_History!P$1))-
SUMIFS(Transactions_History!$G$6:$G$1355, Transactions_History!$C$6:$C$1355, "Redeem", Transactions_History!$I$6:$I$1355, Portfolio_History!$F244, Transactions_History!$H$6:$H$1355, "&lt;="&amp;YEAR(Portfolio_History!P$1))</f>
        <v>0</v>
      </c>
      <c r="Q244" s="4">
        <f>SUMIFS(Transactions_History!$G$6:$G$1355, Transactions_History!$C$6:$C$1355, "Acquire", Transactions_History!$I$6:$I$1355, Portfolio_History!$F244, Transactions_History!$H$6:$H$1355, "&lt;="&amp;YEAR(Portfolio_History!Q$1))-
SUMIFS(Transactions_History!$G$6:$G$1355, Transactions_History!$C$6:$C$1355, "Redeem", Transactions_History!$I$6:$I$1355, Portfolio_History!$F244, Transactions_History!$H$6:$H$1355, "&lt;="&amp;YEAR(Portfolio_History!Q$1))</f>
        <v>0</v>
      </c>
      <c r="R244" s="4">
        <f>SUMIFS(Transactions_History!$G$6:$G$1355, Transactions_History!$C$6:$C$1355, "Acquire", Transactions_History!$I$6:$I$1355, Portfolio_History!$F244, Transactions_History!$H$6:$H$1355, "&lt;="&amp;YEAR(Portfolio_History!R$1))-
SUMIFS(Transactions_History!$G$6:$G$1355, Transactions_History!$C$6:$C$1355, "Redeem", Transactions_History!$I$6:$I$1355, Portfolio_History!$F244, Transactions_History!$H$6:$H$1355, "&lt;="&amp;YEAR(Portfolio_History!R$1))</f>
        <v>0</v>
      </c>
      <c r="S244" s="4">
        <f>SUMIFS(Transactions_History!$G$6:$G$1355, Transactions_History!$C$6:$C$1355, "Acquire", Transactions_History!$I$6:$I$1355, Portfolio_History!$F244, Transactions_History!$H$6:$H$1355, "&lt;="&amp;YEAR(Portfolio_History!S$1))-
SUMIFS(Transactions_History!$G$6:$G$1355, Transactions_History!$C$6:$C$1355, "Redeem", Transactions_History!$I$6:$I$1355, Portfolio_History!$F244, Transactions_History!$H$6:$H$1355, "&lt;="&amp;YEAR(Portfolio_History!S$1))</f>
        <v>0</v>
      </c>
      <c r="T244" s="4">
        <f>SUMIFS(Transactions_History!$G$6:$G$1355, Transactions_History!$C$6:$C$1355, "Acquire", Transactions_History!$I$6:$I$1355, Portfolio_History!$F244, Transactions_History!$H$6:$H$1355, "&lt;="&amp;YEAR(Portfolio_History!T$1))-
SUMIFS(Transactions_History!$G$6:$G$1355, Transactions_History!$C$6:$C$1355, "Redeem", Transactions_History!$I$6:$I$1355, Portfolio_History!$F244, Transactions_History!$H$6:$H$1355, "&lt;="&amp;YEAR(Portfolio_History!T$1))</f>
        <v>0</v>
      </c>
      <c r="U244" s="4">
        <f>SUMIFS(Transactions_History!$G$6:$G$1355, Transactions_History!$C$6:$C$1355, "Acquire", Transactions_History!$I$6:$I$1355, Portfolio_History!$F244, Transactions_History!$H$6:$H$1355, "&lt;="&amp;YEAR(Portfolio_History!U$1))-
SUMIFS(Transactions_History!$G$6:$G$1355, Transactions_History!$C$6:$C$1355, "Redeem", Transactions_History!$I$6:$I$1355, Portfolio_History!$F244, Transactions_History!$H$6:$H$1355, "&lt;="&amp;YEAR(Portfolio_History!U$1))</f>
        <v>0</v>
      </c>
      <c r="V244" s="4">
        <f>SUMIFS(Transactions_History!$G$6:$G$1355, Transactions_History!$C$6:$C$1355, "Acquire", Transactions_History!$I$6:$I$1355, Portfolio_History!$F244, Transactions_History!$H$6:$H$1355, "&lt;="&amp;YEAR(Portfolio_History!V$1))-
SUMIFS(Transactions_History!$G$6:$G$1355, Transactions_History!$C$6:$C$1355, "Redeem", Transactions_History!$I$6:$I$1355, Portfolio_History!$F244, Transactions_History!$H$6:$H$1355, "&lt;="&amp;YEAR(Portfolio_History!V$1))</f>
        <v>0</v>
      </c>
      <c r="W244" s="4">
        <f>SUMIFS(Transactions_History!$G$6:$G$1355, Transactions_History!$C$6:$C$1355, "Acquire", Transactions_History!$I$6:$I$1355, Portfolio_History!$F244, Transactions_History!$H$6:$H$1355, "&lt;="&amp;YEAR(Portfolio_History!W$1))-
SUMIFS(Transactions_History!$G$6:$G$1355, Transactions_History!$C$6:$C$1355, "Redeem", Transactions_History!$I$6:$I$1355, Portfolio_History!$F244, Transactions_History!$H$6:$H$1355, "&lt;="&amp;YEAR(Portfolio_History!W$1))</f>
        <v>0</v>
      </c>
      <c r="X244" s="4">
        <f>SUMIFS(Transactions_History!$G$6:$G$1355, Transactions_History!$C$6:$C$1355, "Acquire", Transactions_History!$I$6:$I$1355, Portfolio_History!$F244, Transactions_History!$H$6:$H$1355, "&lt;="&amp;YEAR(Portfolio_History!X$1))-
SUMIFS(Transactions_History!$G$6:$G$1355, Transactions_History!$C$6:$C$1355, "Redeem", Transactions_History!$I$6:$I$1355, Portfolio_History!$F244, Transactions_History!$H$6:$H$1355, "&lt;="&amp;YEAR(Portfolio_History!X$1))</f>
        <v>0</v>
      </c>
      <c r="Y244" s="4">
        <f>SUMIFS(Transactions_History!$G$6:$G$1355, Transactions_History!$C$6:$C$1355, "Acquire", Transactions_History!$I$6:$I$1355, Portfolio_History!$F244, Transactions_History!$H$6:$H$1355, "&lt;="&amp;YEAR(Portfolio_History!Y$1))-
SUMIFS(Transactions_History!$G$6:$G$1355, Transactions_History!$C$6:$C$1355, "Redeem", Transactions_History!$I$6:$I$1355, Portfolio_History!$F244, Transactions_History!$H$6:$H$1355, "&lt;="&amp;YEAR(Portfolio_History!Y$1))</f>
        <v>0</v>
      </c>
    </row>
    <row r="245" spans="1:25" x14ac:dyDescent="0.35">
      <c r="A245" s="172" t="s">
        <v>39</v>
      </c>
      <c r="B245" s="172">
        <v>3.5</v>
      </c>
      <c r="C245" s="172">
        <v>2018</v>
      </c>
      <c r="D245" s="173">
        <v>37773</v>
      </c>
      <c r="E245" s="63">
        <v>2017</v>
      </c>
      <c r="F245" s="170" t="str">
        <f t="shared" si="4"/>
        <v>SI bonds_3.5_2018</v>
      </c>
      <c r="G245" s="4">
        <f>SUMIFS(Transactions_History!$G$6:$G$1355, Transactions_History!$C$6:$C$1355, "Acquire", Transactions_History!$I$6:$I$1355, Portfolio_History!$F245, Transactions_History!$H$6:$H$1355, "&lt;="&amp;YEAR(Portfolio_History!G$1))-
SUMIFS(Transactions_History!$G$6:$G$1355, Transactions_History!$C$6:$C$1355, "Redeem", Transactions_History!$I$6:$I$1355, Portfolio_History!$F245, Transactions_History!$H$6:$H$1355, "&lt;="&amp;YEAR(Portfolio_History!G$1))</f>
        <v>-98279378</v>
      </c>
      <c r="H245" s="4">
        <f>SUMIFS(Transactions_History!$G$6:$G$1355, Transactions_History!$C$6:$C$1355, "Acquire", Transactions_History!$I$6:$I$1355, Portfolio_History!$F245, Transactions_History!$H$6:$H$1355, "&lt;="&amp;YEAR(Portfolio_History!H$1))-
SUMIFS(Transactions_History!$G$6:$G$1355, Transactions_History!$C$6:$C$1355, "Redeem", Transactions_History!$I$6:$I$1355, Portfolio_History!$F245, Transactions_History!$H$6:$H$1355, "&lt;="&amp;YEAR(Portfolio_History!H$1))</f>
        <v>-98279378</v>
      </c>
      <c r="I245" s="4">
        <f>SUMIFS(Transactions_History!$G$6:$G$1355, Transactions_History!$C$6:$C$1355, "Acquire", Transactions_History!$I$6:$I$1355, Portfolio_History!$F245, Transactions_History!$H$6:$H$1355, "&lt;="&amp;YEAR(Portfolio_History!I$1))-
SUMIFS(Transactions_History!$G$6:$G$1355, Transactions_History!$C$6:$C$1355, "Redeem", Transactions_History!$I$6:$I$1355, Portfolio_History!$F245, Transactions_History!$H$6:$H$1355, "&lt;="&amp;YEAR(Portfolio_History!I$1))</f>
        <v>-98279378</v>
      </c>
      <c r="J245" s="4">
        <f>SUMIFS(Transactions_History!$G$6:$G$1355, Transactions_History!$C$6:$C$1355, "Acquire", Transactions_History!$I$6:$I$1355, Portfolio_History!$F245, Transactions_History!$H$6:$H$1355, "&lt;="&amp;YEAR(Portfolio_History!J$1))-
SUMIFS(Transactions_History!$G$6:$G$1355, Transactions_History!$C$6:$C$1355, "Redeem", Transactions_History!$I$6:$I$1355, Portfolio_History!$F245, Transactions_History!$H$6:$H$1355, "&lt;="&amp;YEAR(Portfolio_History!J$1))</f>
        <v>-98279378</v>
      </c>
      <c r="K245" s="4">
        <f>SUMIFS(Transactions_History!$G$6:$G$1355, Transactions_History!$C$6:$C$1355, "Acquire", Transactions_History!$I$6:$I$1355, Portfolio_History!$F245, Transactions_History!$H$6:$H$1355, "&lt;="&amp;YEAR(Portfolio_History!K$1))-
SUMIFS(Transactions_History!$G$6:$G$1355, Transactions_History!$C$6:$C$1355, "Redeem", Transactions_History!$I$6:$I$1355, Portfolio_History!$F245, Transactions_History!$H$6:$H$1355, "&lt;="&amp;YEAR(Portfolio_History!K$1))</f>
        <v>-98279378</v>
      </c>
      <c r="L245" s="4">
        <f>SUMIFS(Transactions_History!$G$6:$G$1355, Transactions_History!$C$6:$C$1355, "Acquire", Transactions_History!$I$6:$I$1355, Portfolio_History!$F245, Transactions_History!$H$6:$H$1355, "&lt;="&amp;YEAR(Portfolio_History!L$1))-
SUMIFS(Transactions_History!$G$6:$G$1355, Transactions_History!$C$6:$C$1355, "Redeem", Transactions_History!$I$6:$I$1355, Portfolio_History!$F245, Transactions_History!$H$6:$H$1355, "&lt;="&amp;YEAR(Portfolio_History!L$1))</f>
        <v>-37968035</v>
      </c>
      <c r="M245" s="4">
        <f>SUMIFS(Transactions_History!$G$6:$G$1355, Transactions_History!$C$6:$C$1355, "Acquire", Transactions_History!$I$6:$I$1355, Portfolio_History!$F245, Transactions_History!$H$6:$H$1355, "&lt;="&amp;YEAR(Portfolio_History!M$1))-
SUMIFS(Transactions_History!$G$6:$G$1355, Transactions_History!$C$6:$C$1355, "Redeem", Transactions_History!$I$6:$I$1355, Portfolio_History!$F245, Transactions_History!$H$6:$H$1355, "&lt;="&amp;YEAR(Portfolio_History!M$1))</f>
        <v>-11378384</v>
      </c>
      <c r="N245" s="4">
        <f>SUMIFS(Transactions_History!$G$6:$G$1355, Transactions_History!$C$6:$C$1355, "Acquire", Transactions_History!$I$6:$I$1355, Portfolio_History!$F245, Transactions_History!$H$6:$H$1355, "&lt;="&amp;YEAR(Portfolio_History!N$1))-
SUMIFS(Transactions_History!$G$6:$G$1355, Transactions_History!$C$6:$C$1355, "Redeem", Transactions_History!$I$6:$I$1355, Portfolio_History!$F245, Transactions_History!$H$6:$H$1355, "&lt;="&amp;YEAR(Portfolio_History!N$1))</f>
        <v>-11378384</v>
      </c>
      <c r="O245" s="4">
        <f>SUMIFS(Transactions_History!$G$6:$G$1355, Transactions_History!$C$6:$C$1355, "Acquire", Transactions_History!$I$6:$I$1355, Portfolio_History!$F245, Transactions_History!$H$6:$H$1355, "&lt;="&amp;YEAR(Portfolio_History!O$1))-
SUMIFS(Transactions_History!$G$6:$G$1355, Transactions_History!$C$6:$C$1355, "Redeem", Transactions_History!$I$6:$I$1355, Portfolio_History!$F245, Transactions_History!$H$6:$H$1355, "&lt;="&amp;YEAR(Portfolio_History!O$1))</f>
        <v>-11378384</v>
      </c>
      <c r="P245" s="4">
        <f>SUMIFS(Transactions_History!$G$6:$G$1355, Transactions_History!$C$6:$C$1355, "Acquire", Transactions_History!$I$6:$I$1355, Portfolio_History!$F245, Transactions_History!$H$6:$H$1355, "&lt;="&amp;YEAR(Portfolio_History!P$1))-
SUMIFS(Transactions_History!$G$6:$G$1355, Transactions_History!$C$6:$C$1355, "Redeem", Transactions_History!$I$6:$I$1355, Portfolio_History!$F245, Transactions_History!$H$6:$H$1355, "&lt;="&amp;YEAR(Portfolio_History!P$1))</f>
        <v>-3356302</v>
      </c>
      <c r="Q245" s="4">
        <f>SUMIFS(Transactions_History!$G$6:$G$1355, Transactions_History!$C$6:$C$1355, "Acquire", Transactions_History!$I$6:$I$1355, Portfolio_History!$F245, Transactions_History!$H$6:$H$1355, "&lt;="&amp;YEAR(Portfolio_History!Q$1))-
SUMIFS(Transactions_History!$G$6:$G$1355, Transactions_History!$C$6:$C$1355, "Redeem", Transactions_History!$I$6:$I$1355, Portfolio_History!$F245, Transactions_History!$H$6:$H$1355, "&lt;="&amp;YEAR(Portfolio_History!Q$1))</f>
        <v>0</v>
      </c>
      <c r="R245" s="4">
        <f>SUMIFS(Transactions_History!$G$6:$G$1355, Transactions_History!$C$6:$C$1355, "Acquire", Transactions_History!$I$6:$I$1355, Portfolio_History!$F245, Transactions_History!$H$6:$H$1355, "&lt;="&amp;YEAR(Portfolio_History!R$1))-
SUMIFS(Transactions_History!$G$6:$G$1355, Transactions_History!$C$6:$C$1355, "Redeem", Transactions_History!$I$6:$I$1355, Portfolio_History!$F245, Transactions_History!$H$6:$H$1355, "&lt;="&amp;YEAR(Portfolio_History!R$1))</f>
        <v>0</v>
      </c>
      <c r="S245" s="4">
        <f>SUMIFS(Transactions_History!$G$6:$G$1355, Transactions_History!$C$6:$C$1355, "Acquire", Transactions_History!$I$6:$I$1355, Portfolio_History!$F245, Transactions_History!$H$6:$H$1355, "&lt;="&amp;YEAR(Portfolio_History!S$1))-
SUMIFS(Transactions_History!$G$6:$G$1355, Transactions_History!$C$6:$C$1355, "Redeem", Transactions_History!$I$6:$I$1355, Portfolio_History!$F245, Transactions_History!$H$6:$H$1355, "&lt;="&amp;YEAR(Portfolio_History!S$1))</f>
        <v>0</v>
      </c>
      <c r="T245" s="4">
        <f>SUMIFS(Transactions_History!$G$6:$G$1355, Transactions_History!$C$6:$C$1355, "Acquire", Transactions_History!$I$6:$I$1355, Portfolio_History!$F245, Transactions_History!$H$6:$H$1355, "&lt;="&amp;YEAR(Portfolio_History!T$1))-
SUMIFS(Transactions_History!$G$6:$G$1355, Transactions_History!$C$6:$C$1355, "Redeem", Transactions_History!$I$6:$I$1355, Portfolio_History!$F245, Transactions_History!$H$6:$H$1355, "&lt;="&amp;YEAR(Portfolio_History!T$1))</f>
        <v>0</v>
      </c>
      <c r="U245" s="4">
        <f>SUMIFS(Transactions_History!$G$6:$G$1355, Transactions_History!$C$6:$C$1355, "Acquire", Transactions_History!$I$6:$I$1355, Portfolio_History!$F245, Transactions_History!$H$6:$H$1355, "&lt;="&amp;YEAR(Portfolio_History!U$1))-
SUMIFS(Transactions_History!$G$6:$G$1355, Transactions_History!$C$6:$C$1355, "Redeem", Transactions_History!$I$6:$I$1355, Portfolio_History!$F245, Transactions_History!$H$6:$H$1355, "&lt;="&amp;YEAR(Portfolio_History!U$1))</f>
        <v>0</v>
      </c>
      <c r="V245" s="4">
        <f>SUMIFS(Transactions_History!$G$6:$G$1355, Transactions_History!$C$6:$C$1355, "Acquire", Transactions_History!$I$6:$I$1355, Portfolio_History!$F245, Transactions_History!$H$6:$H$1355, "&lt;="&amp;YEAR(Portfolio_History!V$1))-
SUMIFS(Transactions_History!$G$6:$G$1355, Transactions_History!$C$6:$C$1355, "Redeem", Transactions_History!$I$6:$I$1355, Portfolio_History!$F245, Transactions_History!$H$6:$H$1355, "&lt;="&amp;YEAR(Portfolio_History!V$1))</f>
        <v>0</v>
      </c>
      <c r="W245" s="4">
        <f>SUMIFS(Transactions_History!$G$6:$G$1355, Transactions_History!$C$6:$C$1355, "Acquire", Transactions_History!$I$6:$I$1355, Portfolio_History!$F245, Transactions_History!$H$6:$H$1355, "&lt;="&amp;YEAR(Portfolio_History!W$1))-
SUMIFS(Transactions_History!$G$6:$G$1355, Transactions_History!$C$6:$C$1355, "Redeem", Transactions_History!$I$6:$I$1355, Portfolio_History!$F245, Transactions_History!$H$6:$H$1355, "&lt;="&amp;YEAR(Portfolio_History!W$1))</f>
        <v>0</v>
      </c>
      <c r="X245" s="4">
        <f>SUMIFS(Transactions_History!$G$6:$G$1355, Transactions_History!$C$6:$C$1355, "Acquire", Transactions_History!$I$6:$I$1355, Portfolio_History!$F245, Transactions_History!$H$6:$H$1355, "&lt;="&amp;YEAR(Portfolio_History!X$1))-
SUMIFS(Transactions_History!$G$6:$G$1355, Transactions_History!$C$6:$C$1355, "Redeem", Transactions_History!$I$6:$I$1355, Portfolio_History!$F245, Transactions_History!$H$6:$H$1355, "&lt;="&amp;YEAR(Portfolio_History!X$1))</f>
        <v>0</v>
      </c>
      <c r="Y245" s="4">
        <f>SUMIFS(Transactions_History!$G$6:$G$1355, Transactions_History!$C$6:$C$1355, "Acquire", Transactions_History!$I$6:$I$1355, Portfolio_History!$F245, Transactions_History!$H$6:$H$1355, "&lt;="&amp;YEAR(Portfolio_History!Y$1))-
SUMIFS(Transactions_History!$G$6:$G$1355, Transactions_History!$C$6:$C$1355, "Redeem", Transactions_History!$I$6:$I$1355, Portfolio_History!$F245, Transactions_History!$H$6:$H$1355, "&lt;="&amp;YEAR(Portfolio_History!Y$1))</f>
        <v>0</v>
      </c>
    </row>
    <row r="246" spans="1:25" x14ac:dyDescent="0.35">
      <c r="A246" s="172" t="s">
        <v>34</v>
      </c>
      <c r="B246" s="172">
        <v>2.375</v>
      </c>
      <c r="C246" s="172">
        <v>2018</v>
      </c>
      <c r="D246" s="173">
        <v>43040</v>
      </c>
      <c r="E246" s="63">
        <v>2017</v>
      </c>
      <c r="F246" s="170" t="str">
        <f t="shared" si="4"/>
        <v>SI certificates_2.375_2018</v>
      </c>
      <c r="G246" s="4">
        <f>SUMIFS(Transactions_History!$G$6:$G$1355, Transactions_History!$C$6:$C$1355, "Acquire", Transactions_History!$I$6:$I$1355, Portfolio_History!$F246, Transactions_History!$H$6:$H$1355, "&lt;="&amp;YEAR(Portfolio_History!G$1))-
SUMIFS(Transactions_History!$G$6:$G$1355, Transactions_History!$C$6:$C$1355, "Redeem", Transactions_History!$I$6:$I$1355, Portfolio_History!$F246, Transactions_History!$H$6:$H$1355, "&lt;="&amp;YEAR(Portfolio_History!G$1))</f>
        <v>0</v>
      </c>
      <c r="H246" s="4">
        <f>SUMIFS(Transactions_History!$G$6:$G$1355, Transactions_History!$C$6:$C$1355, "Acquire", Transactions_History!$I$6:$I$1355, Portfolio_History!$F246, Transactions_History!$H$6:$H$1355, "&lt;="&amp;YEAR(Portfolio_History!H$1))-
SUMIFS(Transactions_History!$G$6:$G$1355, Transactions_History!$C$6:$C$1355, "Redeem", Transactions_History!$I$6:$I$1355, Portfolio_History!$F246, Transactions_History!$H$6:$H$1355, "&lt;="&amp;YEAR(Portfolio_History!H$1))</f>
        <v>0</v>
      </c>
      <c r="I246" s="4">
        <f>SUMIFS(Transactions_History!$G$6:$G$1355, Transactions_History!$C$6:$C$1355, "Acquire", Transactions_History!$I$6:$I$1355, Portfolio_History!$F246, Transactions_History!$H$6:$H$1355, "&lt;="&amp;YEAR(Portfolio_History!I$1))-
SUMIFS(Transactions_History!$G$6:$G$1355, Transactions_History!$C$6:$C$1355, "Redeem", Transactions_History!$I$6:$I$1355, Portfolio_History!$F246, Transactions_History!$H$6:$H$1355, "&lt;="&amp;YEAR(Portfolio_History!I$1))</f>
        <v>0</v>
      </c>
      <c r="J246" s="4">
        <f>SUMIFS(Transactions_History!$G$6:$G$1355, Transactions_History!$C$6:$C$1355, "Acquire", Transactions_History!$I$6:$I$1355, Portfolio_History!$F246, Transactions_History!$H$6:$H$1355, "&lt;="&amp;YEAR(Portfolio_History!J$1))-
SUMIFS(Transactions_History!$G$6:$G$1355, Transactions_History!$C$6:$C$1355, "Redeem", Transactions_History!$I$6:$I$1355, Portfolio_History!$F246, Transactions_History!$H$6:$H$1355, "&lt;="&amp;YEAR(Portfolio_History!J$1))</f>
        <v>0</v>
      </c>
      <c r="K246" s="4">
        <f>SUMIFS(Transactions_History!$G$6:$G$1355, Transactions_History!$C$6:$C$1355, "Acquire", Transactions_History!$I$6:$I$1355, Portfolio_History!$F246, Transactions_History!$H$6:$H$1355, "&lt;="&amp;YEAR(Portfolio_History!K$1))-
SUMIFS(Transactions_History!$G$6:$G$1355, Transactions_History!$C$6:$C$1355, "Redeem", Transactions_History!$I$6:$I$1355, Portfolio_History!$F246, Transactions_History!$H$6:$H$1355, "&lt;="&amp;YEAR(Portfolio_History!K$1))</f>
        <v>0</v>
      </c>
      <c r="L246" s="4">
        <f>SUMIFS(Transactions_History!$G$6:$G$1355, Transactions_History!$C$6:$C$1355, "Acquire", Transactions_History!$I$6:$I$1355, Portfolio_History!$F246, Transactions_History!$H$6:$H$1355, "&lt;="&amp;YEAR(Portfolio_History!L$1))-
SUMIFS(Transactions_History!$G$6:$G$1355, Transactions_History!$C$6:$C$1355, "Redeem", Transactions_History!$I$6:$I$1355, Portfolio_History!$F246, Transactions_History!$H$6:$H$1355, "&lt;="&amp;YEAR(Portfolio_History!L$1))</f>
        <v>63192240</v>
      </c>
      <c r="M246" s="4">
        <f>SUMIFS(Transactions_History!$G$6:$G$1355, Transactions_History!$C$6:$C$1355, "Acquire", Transactions_History!$I$6:$I$1355, Portfolio_History!$F246, Transactions_History!$H$6:$H$1355, "&lt;="&amp;YEAR(Portfolio_History!M$1))-
SUMIFS(Transactions_History!$G$6:$G$1355, Transactions_History!$C$6:$C$1355, "Redeem", Transactions_History!$I$6:$I$1355, Portfolio_History!$F246, Transactions_History!$H$6:$H$1355, "&lt;="&amp;YEAR(Portfolio_History!M$1))</f>
        <v>0</v>
      </c>
      <c r="N246" s="4">
        <f>SUMIFS(Transactions_History!$G$6:$G$1355, Transactions_History!$C$6:$C$1355, "Acquire", Transactions_History!$I$6:$I$1355, Portfolio_History!$F246, Transactions_History!$H$6:$H$1355, "&lt;="&amp;YEAR(Portfolio_History!N$1))-
SUMIFS(Transactions_History!$G$6:$G$1355, Transactions_History!$C$6:$C$1355, "Redeem", Transactions_History!$I$6:$I$1355, Portfolio_History!$F246, Transactions_History!$H$6:$H$1355, "&lt;="&amp;YEAR(Portfolio_History!N$1))</f>
        <v>0</v>
      </c>
      <c r="O246" s="4">
        <f>SUMIFS(Transactions_History!$G$6:$G$1355, Transactions_History!$C$6:$C$1355, "Acquire", Transactions_History!$I$6:$I$1355, Portfolio_History!$F246, Transactions_History!$H$6:$H$1355, "&lt;="&amp;YEAR(Portfolio_History!O$1))-
SUMIFS(Transactions_History!$G$6:$G$1355, Transactions_History!$C$6:$C$1355, "Redeem", Transactions_History!$I$6:$I$1355, Portfolio_History!$F246, Transactions_History!$H$6:$H$1355, "&lt;="&amp;YEAR(Portfolio_History!O$1))</f>
        <v>0</v>
      </c>
      <c r="P246" s="4">
        <f>SUMIFS(Transactions_History!$G$6:$G$1355, Transactions_History!$C$6:$C$1355, "Acquire", Transactions_History!$I$6:$I$1355, Portfolio_History!$F246, Transactions_History!$H$6:$H$1355, "&lt;="&amp;YEAR(Portfolio_History!P$1))-
SUMIFS(Transactions_History!$G$6:$G$1355, Transactions_History!$C$6:$C$1355, "Redeem", Transactions_History!$I$6:$I$1355, Portfolio_History!$F246, Transactions_History!$H$6:$H$1355, "&lt;="&amp;YEAR(Portfolio_History!P$1))</f>
        <v>0</v>
      </c>
      <c r="Q246" s="4">
        <f>SUMIFS(Transactions_History!$G$6:$G$1355, Transactions_History!$C$6:$C$1355, "Acquire", Transactions_History!$I$6:$I$1355, Portfolio_History!$F246, Transactions_History!$H$6:$H$1355, "&lt;="&amp;YEAR(Portfolio_History!Q$1))-
SUMIFS(Transactions_History!$G$6:$G$1355, Transactions_History!$C$6:$C$1355, "Redeem", Transactions_History!$I$6:$I$1355, Portfolio_History!$F246, Transactions_History!$H$6:$H$1355, "&lt;="&amp;YEAR(Portfolio_History!Q$1))</f>
        <v>0</v>
      </c>
      <c r="R246" s="4">
        <f>SUMIFS(Transactions_History!$G$6:$G$1355, Transactions_History!$C$6:$C$1355, "Acquire", Transactions_History!$I$6:$I$1355, Portfolio_History!$F246, Transactions_History!$H$6:$H$1355, "&lt;="&amp;YEAR(Portfolio_History!R$1))-
SUMIFS(Transactions_History!$G$6:$G$1355, Transactions_History!$C$6:$C$1355, "Redeem", Transactions_History!$I$6:$I$1355, Portfolio_History!$F246, Transactions_History!$H$6:$H$1355, "&lt;="&amp;YEAR(Portfolio_History!R$1))</f>
        <v>0</v>
      </c>
      <c r="S246" s="4">
        <f>SUMIFS(Transactions_History!$G$6:$G$1355, Transactions_History!$C$6:$C$1355, "Acquire", Transactions_History!$I$6:$I$1355, Portfolio_History!$F246, Transactions_History!$H$6:$H$1355, "&lt;="&amp;YEAR(Portfolio_History!S$1))-
SUMIFS(Transactions_History!$G$6:$G$1355, Transactions_History!$C$6:$C$1355, "Redeem", Transactions_History!$I$6:$I$1355, Portfolio_History!$F246, Transactions_History!$H$6:$H$1355, "&lt;="&amp;YEAR(Portfolio_History!S$1))</f>
        <v>0</v>
      </c>
      <c r="T246" s="4">
        <f>SUMIFS(Transactions_History!$G$6:$G$1355, Transactions_History!$C$6:$C$1355, "Acquire", Transactions_History!$I$6:$I$1355, Portfolio_History!$F246, Transactions_History!$H$6:$H$1355, "&lt;="&amp;YEAR(Portfolio_History!T$1))-
SUMIFS(Transactions_History!$G$6:$G$1355, Transactions_History!$C$6:$C$1355, "Redeem", Transactions_History!$I$6:$I$1355, Portfolio_History!$F246, Transactions_History!$H$6:$H$1355, "&lt;="&amp;YEAR(Portfolio_History!T$1))</f>
        <v>0</v>
      </c>
      <c r="U246" s="4">
        <f>SUMIFS(Transactions_History!$G$6:$G$1355, Transactions_History!$C$6:$C$1355, "Acquire", Transactions_History!$I$6:$I$1355, Portfolio_History!$F246, Transactions_History!$H$6:$H$1355, "&lt;="&amp;YEAR(Portfolio_History!U$1))-
SUMIFS(Transactions_History!$G$6:$G$1355, Transactions_History!$C$6:$C$1355, "Redeem", Transactions_History!$I$6:$I$1355, Portfolio_History!$F246, Transactions_History!$H$6:$H$1355, "&lt;="&amp;YEAR(Portfolio_History!U$1))</f>
        <v>0</v>
      </c>
      <c r="V246" s="4">
        <f>SUMIFS(Transactions_History!$G$6:$G$1355, Transactions_History!$C$6:$C$1355, "Acquire", Transactions_History!$I$6:$I$1355, Portfolio_History!$F246, Transactions_History!$H$6:$H$1355, "&lt;="&amp;YEAR(Portfolio_History!V$1))-
SUMIFS(Transactions_History!$G$6:$G$1355, Transactions_History!$C$6:$C$1355, "Redeem", Transactions_History!$I$6:$I$1355, Portfolio_History!$F246, Transactions_History!$H$6:$H$1355, "&lt;="&amp;YEAR(Portfolio_History!V$1))</f>
        <v>0</v>
      </c>
      <c r="W246" s="4">
        <f>SUMIFS(Transactions_History!$G$6:$G$1355, Transactions_History!$C$6:$C$1355, "Acquire", Transactions_History!$I$6:$I$1355, Portfolio_History!$F246, Transactions_History!$H$6:$H$1355, "&lt;="&amp;YEAR(Portfolio_History!W$1))-
SUMIFS(Transactions_History!$G$6:$G$1355, Transactions_History!$C$6:$C$1355, "Redeem", Transactions_History!$I$6:$I$1355, Portfolio_History!$F246, Transactions_History!$H$6:$H$1355, "&lt;="&amp;YEAR(Portfolio_History!W$1))</f>
        <v>0</v>
      </c>
      <c r="X246" s="4">
        <f>SUMIFS(Transactions_History!$G$6:$G$1355, Transactions_History!$C$6:$C$1355, "Acquire", Transactions_History!$I$6:$I$1355, Portfolio_History!$F246, Transactions_History!$H$6:$H$1355, "&lt;="&amp;YEAR(Portfolio_History!X$1))-
SUMIFS(Transactions_History!$G$6:$G$1355, Transactions_History!$C$6:$C$1355, "Redeem", Transactions_History!$I$6:$I$1355, Portfolio_History!$F246, Transactions_History!$H$6:$H$1355, "&lt;="&amp;YEAR(Portfolio_History!X$1))</f>
        <v>0</v>
      </c>
      <c r="Y246" s="4">
        <f>SUMIFS(Transactions_History!$G$6:$G$1355, Transactions_History!$C$6:$C$1355, "Acquire", Transactions_History!$I$6:$I$1355, Portfolio_History!$F246, Transactions_History!$H$6:$H$1355, "&lt;="&amp;YEAR(Portfolio_History!Y$1))-
SUMIFS(Transactions_History!$G$6:$G$1355, Transactions_History!$C$6:$C$1355, "Redeem", Transactions_History!$I$6:$I$1355, Portfolio_History!$F246, Transactions_History!$H$6:$H$1355, "&lt;="&amp;YEAR(Portfolio_History!Y$1))</f>
        <v>0</v>
      </c>
    </row>
    <row r="247" spans="1:25" x14ac:dyDescent="0.35">
      <c r="A247" s="172" t="s">
        <v>34</v>
      </c>
      <c r="B247" s="172">
        <v>2.375</v>
      </c>
      <c r="C247" s="172">
        <v>2018</v>
      </c>
      <c r="D247" s="173">
        <v>43070</v>
      </c>
      <c r="E247" s="63">
        <v>2017</v>
      </c>
      <c r="F247" s="170" t="str">
        <f t="shared" si="4"/>
        <v>SI certificates_2.375_2018</v>
      </c>
      <c r="G247" s="4">
        <f>SUMIFS(Transactions_History!$G$6:$G$1355, Transactions_History!$C$6:$C$1355, "Acquire", Transactions_History!$I$6:$I$1355, Portfolio_History!$F247, Transactions_History!$H$6:$H$1355, "&lt;="&amp;YEAR(Portfolio_History!G$1))-
SUMIFS(Transactions_History!$G$6:$G$1355, Transactions_History!$C$6:$C$1355, "Redeem", Transactions_History!$I$6:$I$1355, Portfolio_History!$F247, Transactions_History!$H$6:$H$1355, "&lt;="&amp;YEAR(Portfolio_History!G$1))</f>
        <v>0</v>
      </c>
      <c r="H247" s="4">
        <f>SUMIFS(Transactions_History!$G$6:$G$1355, Transactions_History!$C$6:$C$1355, "Acquire", Transactions_History!$I$6:$I$1355, Portfolio_History!$F247, Transactions_History!$H$6:$H$1355, "&lt;="&amp;YEAR(Portfolio_History!H$1))-
SUMIFS(Transactions_History!$G$6:$G$1355, Transactions_History!$C$6:$C$1355, "Redeem", Transactions_History!$I$6:$I$1355, Portfolio_History!$F247, Transactions_History!$H$6:$H$1355, "&lt;="&amp;YEAR(Portfolio_History!H$1))</f>
        <v>0</v>
      </c>
      <c r="I247" s="4">
        <f>SUMIFS(Transactions_History!$G$6:$G$1355, Transactions_History!$C$6:$C$1355, "Acquire", Transactions_History!$I$6:$I$1355, Portfolio_History!$F247, Transactions_History!$H$6:$H$1355, "&lt;="&amp;YEAR(Portfolio_History!I$1))-
SUMIFS(Transactions_History!$G$6:$G$1355, Transactions_History!$C$6:$C$1355, "Redeem", Transactions_History!$I$6:$I$1355, Portfolio_History!$F247, Transactions_History!$H$6:$H$1355, "&lt;="&amp;YEAR(Portfolio_History!I$1))</f>
        <v>0</v>
      </c>
      <c r="J247" s="4">
        <f>SUMIFS(Transactions_History!$G$6:$G$1355, Transactions_History!$C$6:$C$1355, "Acquire", Transactions_History!$I$6:$I$1355, Portfolio_History!$F247, Transactions_History!$H$6:$H$1355, "&lt;="&amp;YEAR(Portfolio_History!J$1))-
SUMIFS(Transactions_History!$G$6:$G$1355, Transactions_History!$C$6:$C$1355, "Redeem", Transactions_History!$I$6:$I$1355, Portfolio_History!$F247, Transactions_History!$H$6:$H$1355, "&lt;="&amp;YEAR(Portfolio_History!J$1))</f>
        <v>0</v>
      </c>
      <c r="K247" s="4">
        <f>SUMIFS(Transactions_History!$G$6:$G$1355, Transactions_History!$C$6:$C$1355, "Acquire", Transactions_History!$I$6:$I$1355, Portfolio_History!$F247, Transactions_History!$H$6:$H$1355, "&lt;="&amp;YEAR(Portfolio_History!K$1))-
SUMIFS(Transactions_History!$G$6:$G$1355, Transactions_History!$C$6:$C$1355, "Redeem", Transactions_History!$I$6:$I$1355, Portfolio_History!$F247, Transactions_History!$H$6:$H$1355, "&lt;="&amp;YEAR(Portfolio_History!K$1))</f>
        <v>0</v>
      </c>
      <c r="L247" s="4">
        <f>SUMIFS(Transactions_History!$G$6:$G$1355, Transactions_History!$C$6:$C$1355, "Acquire", Transactions_History!$I$6:$I$1355, Portfolio_History!$F247, Transactions_History!$H$6:$H$1355, "&lt;="&amp;YEAR(Portfolio_History!L$1))-
SUMIFS(Transactions_History!$G$6:$G$1355, Transactions_History!$C$6:$C$1355, "Redeem", Transactions_History!$I$6:$I$1355, Portfolio_History!$F247, Transactions_History!$H$6:$H$1355, "&lt;="&amp;YEAR(Portfolio_History!L$1))</f>
        <v>63192240</v>
      </c>
      <c r="M247" s="4">
        <f>SUMIFS(Transactions_History!$G$6:$G$1355, Transactions_History!$C$6:$C$1355, "Acquire", Transactions_History!$I$6:$I$1355, Portfolio_History!$F247, Transactions_History!$H$6:$H$1355, "&lt;="&amp;YEAR(Portfolio_History!M$1))-
SUMIFS(Transactions_History!$G$6:$G$1355, Transactions_History!$C$6:$C$1355, "Redeem", Transactions_History!$I$6:$I$1355, Portfolio_History!$F247, Transactions_History!$H$6:$H$1355, "&lt;="&amp;YEAR(Portfolio_History!M$1))</f>
        <v>0</v>
      </c>
      <c r="N247" s="4">
        <f>SUMIFS(Transactions_History!$G$6:$G$1355, Transactions_History!$C$6:$C$1355, "Acquire", Transactions_History!$I$6:$I$1355, Portfolio_History!$F247, Transactions_History!$H$6:$H$1355, "&lt;="&amp;YEAR(Portfolio_History!N$1))-
SUMIFS(Transactions_History!$G$6:$G$1355, Transactions_History!$C$6:$C$1355, "Redeem", Transactions_History!$I$6:$I$1355, Portfolio_History!$F247, Transactions_History!$H$6:$H$1355, "&lt;="&amp;YEAR(Portfolio_History!N$1))</f>
        <v>0</v>
      </c>
      <c r="O247" s="4">
        <f>SUMIFS(Transactions_History!$G$6:$G$1355, Transactions_History!$C$6:$C$1355, "Acquire", Transactions_History!$I$6:$I$1355, Portfolio_History!$F247, Transactions_History!$H$6:$H$1355, "&lt;="&amp;YEAR(Portfolio_History!O$1))-
SUMIFS(Transactions_History!$G$6:$G$1355, Transactions_History!$C$6:$C$1355, "Redeem", Transactions_History!$I$6:$I$1355, Portfolio_History!$F247, Transactions_History!$H$6:$H$1355, "&lt;="&amp;YEAR(Portfolio_History!O$1))</f>
        <v>0</v>
      </c>
      <c r="P247" s="4">
        <f>SUMIFS(Transactions_History!$G$6:$G$1355, Transactions_History!$C$6:$C$1355, "Acquire", Transactions_History!$I$6:$I$1355, Portfolio_History!$F247, Transactions_History!$H$6:$H$1355, "&lt;="&amp;YEAR(Portfolio_History!P$1))-
SUMIFS(Transactions_History!$G$6:$G$1355, Transactions_History!$C$6:$C$1355, "Redeem", Transactions_History!$I$6:$I$1355, Portfolio_History!$F247, Transactions_History!$H$6:$H$1355, "&lt;="&amp;YEAR(Portfolio_History!P$1))</f>
        <v>0</v>
      </c>
      <c r="Q247" s="4">
        <f>SUMIFS(Transactions_History!$G$6:$G$1355, Transactions_History!$C$6:$C$1355, "Acquire", Transactions_History!$I$6:$I$1355, Portfolio_History!$F247, Transactions_History!$H$6:$H$1355, "&lt;="&amp;YEAR(Portfolio_History!Q$1))-
SUMIFS(Transactions_History!$G$6:$G$1355, Transactions_History!$C$6:$C$1355, "Redeem", Transactions_History!$I$6:$I$1355, Portfolio_History!$F247, Transactions_History!$H$6:$H$1355, "&lt;="&amp;YEAR(Portfolio_History!Q$1))</f>
        <v>0</v>
      </c>
      <c r="R247" s="4">
        <f>SUMIFS(Transactions_History!$G$6:$G$1355, Transactions_History!$C$6:$C$1355, "Acquire", Transactions_History!$I$6:$I$1355, Portfolio_History!$F247, Transactions_History!$H$6:$H$1355, "&lt;="&amp;YEAR(Portfolio_History!R$1))-
SUMIFS(Transactions_History!$G$6:$G$1355, Transactions_History!$C$6:$C$1355, "Redeem", Transactions_History!$I$6:$I$1355, Portfolio_History!$F247, Transactions_History!$H$6:$H$1355, "&lt;="&amp;YEAR(Portfolio_History!R$1))</f>
        <v>0</v>
      </c>
      <c r="S247" s="4">
        <f>SUMIFS(Transactions_History!$G$6:$G$1355, Transactions_History!$C$6:$C$1355, "Acquire", Transactions_History!$I$6:$I$1355, Portfolio_History!$F247, Transactions_History!$H$6:$H$1355, "&lt;="&amp;YEAR(Portfolio_History!S$1))-
SUMIFS(Transactions_History!$G$6:$G$1355, Transactions_History!$C$6:$C$1355, "Redeem", Transactions_History!$I$6:$I$1355, Portfolio_History!$F247, Transactions_History!$H$6:$H$1355, "&lt;="&amp;YEAR(Portfolio_History!S$1))</f>
        <v>0</v>
      </c>
      <c r="T247" s="4">
        <f>SUMIFS(Transactions_History!$G$6:$G$1355, Transactions_History!$C$6:$C$1355, "Acquire", Transactions_History!$I$6:$I$1355, Portfolio_History!$F247, Transactions_History!$H$6:$H$1355, "&lt;="&amp;YEAR(Portfolio_History!T$1))-
SUMIFS(Transactions_History!$G$6:$G$1355, Transactions_History!$C$6:$C$1355, "Redeem", Transactions_History!$I$6:$I$1355, Portfolio_History!$F247, Transactions_History!$H$6:$H$1355, "&lt;="&amp;YEAR(Portfolio_History!T$1))</f>
        <v>0</v>
      </c>
      <c r="U247" s="4">
        <f>SUMIFS(Transactions_History!$G$6:$G$1355, Transactions_History!$C$6:$C$1355, "Acquire", Transactions_History!$I$6:$I$1355, Portfolio_History!$F247, Transactions_History!$H$6:$H$1355, "&lt;="&amp;YEAR(Portfolio_History!U$1))-
SUMIFS(Transactions_History!$G$6:$G$1355, Transactions_History!$C$6:$C$1355, "Redeem", Transactions_History!$I$6:$I$1355, Portfolio_History!$F247, Transactions_History!$H$6:$H$1355, "&lt;="&amp;YEAR(Portfolio_History!U$1))</f>
        <v>0</v>
      </c>
      <c r="V247" s="4">
        <f>SUMIFS(Transactions_History!$G$6:$G$1355, Transactions_History!$C$6:$C$1355, "Acquire", Transactions_History!$I$6:$I$1355, Portfolio_History!$F247, Transactions_History!$H$6:$H$1355, "&lt;="&amp;YEAR(Portfolio_History!V$1))-
SUMIFS(Transactions_History!$G$6:$G$1355, Transactions_History!$C$6:$C$1355, "Redeem", Transactions_History!$I$6:$I$1355, Portfolio_History!$F247, Transactions_History!$H$6:$H$1355, "&lt;="&amp;YEAR(Portfolio_History!V$1))</f>
        <v>0</v>
      </c>
      <c r="W247" s="4">
        <f>SUMIFS(Transactions_History!$G$6:$G$1355, Transactions_History!$C$6:$C$1355, "Acquire", Transactions_History!$I$6:$I$1355, Portfolio_History!$F247, Transactions_History!$H$6:$H$1355, "&lt;="&amp;YEAR(Portfolio_History!W$1))-
SUMIFS(Transactions_History!$G$6:$G$1355, Transactions_History!$C$6:$C$1355, "Redeem", Transactions_History!$I$6:$I$1355, Portfolio_History!$F247, Transactions_History!$H$6:$H$1355, "&lt;="&amp;YEAR(Portfolio_History!W$1))</f>
        <v>0</v>
      </c>
      <c r="X247" s="4">
        <f>SUMIFS(Transactions_History!$G$6:$G$1355, Transactions_History!$C$6:$C$1355, "Acquire", Transactions_History!$I$6:$I$1355, Portfolio_History!$F247, Transactions_History!$H$6:$H$1355, "&lt;="&amp;YEAR(Portfolio_History!X$1))-
SUMIFS(Transactions_History!$G$6:$G$1355, Transactions_History!$C$6:$C$1355, "Redeem", Transactions_History!$I$6:$I$1355, Portfolio_History!$F247, Transactions_History!$H$6:$H$1355, "&lt;="&amp;YEAR(Portfolio_History!X$1))</f>
        <v>0</v>
      </c>
      <c r="Y247" s="4">
        <f>SUMIFS(Transactions_History!$G$6:$G$1355, Transactions_History!$C$6:$C$1355, "Acquire", Transactions_History!$I$6:$I$1355, Portfolio_History!$F247, Transactions_History!$H$6:$H$1355, "&lt;="&amp;YEAR(Portfolio_History!Y$1))-
SUMIFS(Transactions_History!$G$6:$G$1355, Transactions_History!$C$6:$C$1355, "Redeem", Transactions_History!$I$6:$I$1355, Portfolio_History!$F247, Transactions_History!$H$6:$H$1355, "&lt;="&amp;YEAR(Portfolio_History!Y$1))</f>
        <v>0</v>
      </c>
    </row>
    <row r="248" spans="1:25" x14ac:dyDescent="0.35">
      <c r="A248" s="172" t="s">
        <v>39</v>
      </c>
      <c r="B248" s="172">
        <v>5</v>
      </c>
      <c r="C248" s="172">
        <v>2022</v>
      </c>
      <c r="D248" s="173">
        <v>39234</v>
      </c>
      <c r="E248" s="63">
        <v>2016</v>
      </c>
      <c r="F248" s="170" t="str">
        <f t="shared" si="4"/>
        <v>SI bonds_5_2022</v>
      </c>
      <c r="G248" s="4">
        <f>SUMIFS(Transactions_History!$G$6:$G$1355, Transactions_History!$C$6:$C$1355, "Acquire", Transactions_History!$I$6:$I$1355, Portfolio_History!$F248, Transactions_History!$H$6:$H$1355, "&lt;="&amp;YEAR(Portfolio_History!G$1))-
SUMIFS(Transactions_History!$G$6:$G$1355, Transactions_History!$C$6:$C$1355, "Redeem", Transactions_History!$I$6:$I$1355, Portfolio_History!$F248, Transactions_History!$H$6:$H$1355, "&lt;="&amp;YEAR(Portfolio_History!G$1))</f>
        <v>-144660683</v>
      </c>
      <c r="H248" s="4">
        <f>SUMIFS(Transactions_History!$G$6:$G$1355, Transactions_History!$C$6:$C$1355, "Acquire", Transactions_History!$I$6:$I$1355, Portfolio_History!$F248, Transactions_History!$H$6:$H$1355, "&lt;="&amp;YEAR(Portfolio_History!H$1))-
SUMIFS(Transactions_History!$G$6:$G$1355, Transactions_History!$C$6:$C$1355, "Redeem", Transactions_History!$I$6:$I$1355, Portfolio_History!$F248, Transactions_History!$H$6:$H$1355, "&lt;="&amp;YEAR(Portfolio_History!H$1))</f>
        <v>-9109402</v>
      </c>
      <c r="I248" s="4">
        <f>SUMIFS(Transactions_History!$G$6:$G$1355, Transactions_History!$C$6:$C$1355, "Acquire", Transactions_History!$I$6:$I$1355, Portfolio_History!$F248, Transactions_History!$H$6:$H$1355, "&lt;="&amp;YEAR(Portfolio_History!I$1))-
SUMIFS(Transactions_History!$G$6:$G$1355, Transactions_History!$C$6:$C$1355, "Redeem", Transactions_History!$I$6:$I$1355, Portfolio_History!$F248, Transactions_History!$H$6:$H$1355, "&lt;="&amp;YEAR(Portfolio_History!I$1))</f>
        <v>-2910386</v>
      </c>
      <c r="J248" s="4">
        <f>SUMIFS(Transactions_History!$G$6:$G$1355, Transactions_History!$C$6:$C$1355, "Acquire", Transactions_History!$I$6:$I$1355, Portfolio_History!$F248, Transactions_History!$H$6:$H$1355, "&lt;="&amp;YEAR(Portfolio_History!J$1))-
SUMIFS(Transactions_History!$G$6:$G$1355, Transactions_History!$C$6:$C$1355, "Redeem", Transactions_History!$I$6:$I$1355, Portfolio_History!$F248, Transactions_History!$H$6:$H$1355, "&lt;="&amp;YEAR(Portfolio_History!J$1))</f>
        <v>-2910386</v>
      </c>
      <c r="K248" s="4">
        <f>SUMIFS(Transactions_History!$G$6:$G$1355, Transactions_History!$C$6:$C$1355, "Acquire", Transactions_History!$I$6:$I$1355, Portfolio_History!$F248, Transactions_History!$H$6:$H$1355, "&lt;="&amp;YEAR(Portfolio_History!K$1))-
SUMIFS(Transactions_History!$G$6:$G$1355, Transactions_History!$C$6:$C$1355, "Redeem", Transactions_History!$I$6:$I$1355, Portfolio_History!$F248, Transactions_History!$H$6:$H$1355, "&lt;="&amp;YEAR(Portfolio_History!K$1))</f>
        <v>-2910386</v>
      </c>
      <c r="L248" s="4">
        <f>SUMIFS(Transactions_History!$G$6:$G$1355, Transactions_History!$C$6:$C$1355, "Acquire", Transactions_History!$I$6:$I$1355, Portfolio_History!$F248, Transactions_History!$H$6:$H$1355, "&lt;="&amp;YEAR(Portfolio_History!L$1))-
SUMIFS(Transactions_History!$G$6:$G$1355, Transactions_History!$C$6:$C$1355, "Redeem", Transactions_History!$I$6:$I$1355, Portfolio_History!$F248, Transactions_History!$H$6:$H$1355, "&lt;="&amp;YEAR(Portfolio_History!L$1))</f>
        <v>-2910386</v>
      </c>
      <c r="M248" s="4">
        <f>SUMIFS(Transactions_History!$G$6:$G$1355, Transactions_History!$C$6:$C$1355, "Acquire", Transactions_History!$I$6:$I$1355, Portfolio_History!$F248, Transactions_History!$H$6:$H$1355, "&lt;="&amp;YEAR(Portfolio_History!M$1))-
SUMIFS(Transactions_History!$G$6:$G$1355, Transactions_History!$C$6:$C$1355, "Redeem", Transactions_History!$I$6:$I$1355, Portfolio_History!$F248, Transactions_History!$H$6:$H$1355, "&lt;="&amp;YEAR(Portfolio_History!M$1))</f>
        <v>-2910386</v>
      </c>
      <c r="N248" s="4">
        <f>SUMIFS(Transactions_History!$G$6:$G$1355, Transactions_History!$C$6:$C$1355, "Acquire", Transactions_History!$I$6:$I$1355, Portfolio_History!$F248, Transactions_History!$H$6:$H$1355, "&lt;="&amp;YEAR(Portfolio_History!N$1))-
SUMIFS(Transactions_History!$G$6:$G$1355, Transactions_History!$C$6:$C$1355, "Redeem", Transactions_History!$I$6:$I$1355, Portfolio_History!$F248, Transactions_History!$H$6:$H$1355, "&lt;="&amp;YEAR(Portfolio_History!N$1))</f>
        <v>-2627092</v>
      </c>
      <c r="O248" s="4">
        <f>SUMIFS(Transactions_History!$G$6:$G$1355, Transactions_History!$C$6:$C$1355, "Acquire", Transactions_History!$I$6:$I$1355, Portfolio_History!$F248, Transactions_History!$H$6:$H$1355, "&lt;="&amp;YEAR(Portfolio_History!O$1))-
SUMIFS(Transactions_History!$G$6:$G$1355, Transactions_History!$C$6:$C$1355, "Redeem", Transactions_History!$I$6:$I$1355, Portfolio_History!$F248, Transactions_History!$H$6:$H$1355, "&lt;="&amp;YEAR(Portfolio_History!O$1))</f>
        <v>0</v>
      </c>
      <c r="P248" s="4">
        <f>SUMIFS(Transactions_History!$G$6:$G$1355, Transactions_History!$C$6:$C$1355, "Acquire", Transactions_History!$I$6:$I$1355, Portfolio_History!$F248, Transactions_History!$H$6:$H$1355, "&lt;="&amp;YEAR(Portfolio_History!P$1))-
SUMIFS(Transactions_History!$G$6:$G$1355, Transactions_History!$C$6:$C$1355, "Redeem", Transactions_History!$I$6:$I$1355, Portfolio_History!$F248, Transactions_History!$H$6:$H$1355, "&lt;="&amp;YEAR(Portfolio_History!P$1))</f>
        <v>0</v>
      </c>
      <c r="Q248" s="4">
        <f>SUMIFS(Transactions_History!$G$6:$G$1355, Transactions_History!$C$6:$C$1355, "Acquire", Transactions_History!$I$6:$I$1355, Portfolio_History!$F248, Transactions_History!$H$6:$H$1355, "&lt;="&amp;YEAR(Portfolio_History!Q$1))-
SUMIFS(Transactions_History!$G$6:$G$1355, Transactions_History!$C$6:$C$1355, "Redeem", Transactions_History!$I$6:$I$1355, Portfolio_History!$F248, Transactions_History!$H$6:$H$1355, "&lt;="&amp;YEAR(Portfolio_History!Q$1))</f>
        <v>0</v>
      </c>
      <c r="R248" s="4">
        <f>SUMIFS(Transactions_History!$G$6:$G$1355, Transactions_History!$C$6:$C$1355, "Acquire", Transactions_History!$I$6:$I$1355, Portfolio_History!$F248, Transactions_History!$H$6:$H$1355, "&lt;="&amp;YEAR(Portfolio_History!R$1))-
SUMIFS(Transactions_History!$G$6:$G$1355, Transactions_History!$C$6:$C$1355, "Redeem", Transactions_History!$I$6:$I$1355, Portfolio_History!$F248, Transactions_History!$H$6:$H$1355, "&lt;="&amp;YEAR(Portfolio_History!R$1))</f>
        <v>0</v>
      </c>
      <c r="S248" s="4">
        <f>SUMIFS(Transactions_History!$G$6:$G$1355, Transactions_History!$C$6:$C$1355, "Acquire", Transactions_History!$I$6:$I$1355, Portfolio_History!$F248, Transactions_History!$H$6:$H$1355, "&lt;="&amp;YEAR(Portfolio_History!S$1))-
SUMIFS(Transactions_History!$G$6:$G$1355, Transactions_History!$C$6:$C$1355, "Redeem", Transactions_History!$I$6:$I$1355, Portfolio_History!$F248, Transactions_History!$H$6:$H$1355, "&lt;="&amp;YEAR(Portfolio_History!S$1))</f>
        <v>0</v>
      </c>
      <c r="T248" s="4">
        <f>SUMIFS(Transactions_History!$G$6:$G$1355, Transactions_History!$C$6:$C$1355, "Acquire", Transactions_History!$I$6:$I$1355, Portfolio_History!$F248, Transactions_History!$H$6:$H$1355, "&lt;="&amp;YEAR(Portfolio_History!T$1))-
SUMIFS(Transactions_History!$G$6:$G$1355, Transactions_History!$C$6:$C$1355, "Redeem", Transactions_History!$I$6:$I$1355, Portfolio_History!$F248, Transactions_History!$H$6:$H$1355, "&lt;="&amp;YEAR(Portfolio_History!T$1))</f>
        <v>0</v>
      </c>
      <c r="U248" s="4">
        <f>SUMIFS(Transactions_History!$G$6:$G$1355, Transactions_History!$C$6:$C$1355, "Acquire", Transactions_History!$I$6:$I$1355, Portfolio_History!$F248, Transactions_History!$H$6:$H$1355, "&lt;="&amp;YEAR(Portfolio_History!U$1))-
SUMIFS(Transactions_History!$G$6:$G$1355, Transactions_History!$C$6:$C$1355, "Redeem", Transactions_History!$I$6:$I$1355, Portfolio_History!$F248, Transactions_History!$H$6:$H$1355, "&lt;="&amp;YEAR(Portfolio_History!U$1))</f>
        <v>0</v>
      </c>
      <c r="V248" s="4">
        <f>SUMIFS(Transactions_History!$G$6:$G$1355, Transactions_History!$C$6:$C$1355, "Acquire", Transactions_History!$I$6:$I$1355, Portfolio_History!$F248, Transactions_History!$H$6:$H$1355, "&lt;="&amp;YEAR(Portfolio_History!V$1))-
SUMIFS(Transactions_History!$G$6:$G$1355, Transactions_History!$C$6:$C$1355, "Redeem", Transactions_History!$I$6:$I$1355, Portfolio_History!$F248, Transactions_History!$H$6:$H$1355, "&lt;="&amp;YEAR(Portfolio_History!V$1))</f>
        <v>0</v>
      </c>
      <c r="W248" s="4">
        <f>SUMIFS(Transactions_History!$G$6:$G$1355, Transactions_History!$C$6:$C$1355, "Acquire", Transactions_History!$I$6:$I$1355, Portfolio_History!$F248, Transactions_History!$H$6:$H$1355, "&lt;="&amp;YEAR(Portfolio_History!W$1))-
SUMIFS(Transactions_History!$G$6:$G$1355, Transactions_History!$C$6:$C$1355, "Redeem", Transactions_History!$I$6:$I$1355, Portfolio_History!$F248, Transactions_History!$H$6:$H$1355, "&lt;="&amp;YEAR(Portfolio_History!W$1))</f>
        <v>0</v>
      </c>
      <c r="X248" s="4">
        <f>SUMIFS(Transactions_History!$G$6:$G$1355, Transactions_History!$C$6:$C$1355, "Acquire", Transactions_History!$I$6:$I$1355, Portfolio_History!$F248, Transactions_History!$H$6:$H$1355, "&lt;="&amp;YEAR(Portfolio_History!X$1))-
SUMIFS(Transactions_History!$G$6:$G$1355, Transactions_History!$C$6:$C$1355, "Redeem", Transactions_History!$I$6:$I$1355, Portfolio_History!$F248, Transactions_History!$H$6:$H$1355, "&lt;="&amp;YEAR(Portfolio_History!X$1))</f>
        <v>0</v>
      </c>
      <c r="Y248" s="4">
        <f>SUMIFS(Transactions_History!$G$6:$G$1355, Transactions_History!$C$6:$C$1355, "Acquire", Transactions_History!$I$6:$I$1355, Portfolio_History!$F248, Transactions_History!$H$6:$H$1355, "&lt;="&amp;YEAR(Portfolio_History!Y$1))-
SUMIFS(Transactions_History!$G$6:$G$1355, Transactions_History!$C$6:$C$1355, "Redeem", Transactions_History!$I$6:$I$1355, Portfolio_History!$F248, Transactions_History!$H$6:$H$1355, "&lt;="&amp;YEAR(Portfolio_History!Y$1))</f>
        <v>0</v>
      </c>
    </row>
    <row r="249" spans="1:25" x14ac:dyDescent="0.35">
      <c r="A249" s="172" t="s">
        <v>34</v>
      </c>
      <c r="B249" s="172">
        <v>2.25</v>
      </c>
      <c r="C249" s="172">
        <v>2016</v>
      </c>
      <c r="D249" s="173">
        <v>42370</v>
      </c>
      <c r="E249" s="63">
        <v>2016</v>
      </c>
      <c r="F249" s="170" t="str">
        <f t="shared" si="4"/>
        <v>SI certificates_2.25_2016</v>
      </c>
      <c r="G249" s="4">
        <f>SUMIFS(Transactions_History!$G$6:$G$1355, Transactions_History!$C$6:$C$1355, "Acquire", Transactions_History!$I$6:$I$1355, Portfolio_History!$F249, Transactions_History!$H$6:$H$1355, "&lt;="&amp;YEAR(Portfolio_History!G$1))-
SUMIFS(Transactions_History!$G$6:$G$1355, Transactions_History!$C$6:$C$1355, "Redeem", Transactions_History!$I$6:$I$1355, Portfolio_History!$F249, Transactions_History!$H$6:$H$1355, "&lt;="&amp;YEAR(Portfolio_History!G$1))</f>
        <v>0</v>
      </c>
      <c r="H249" s="4">
        <f>SUMIFS(Transactions_History!$G$6:$G$1355, Transactions_History!$C$6:$C$1355, "Acquire", Transactions_History!$I$6:$I$1355, Portfolio_History!$F249, Transactions_History!$H$6:$H$1355, "&lt;="&amp;YEAR(Portfolio_History!H$1))-
SUMIFS(Transactions_History!$G$6:$G$1355, Transactions_History!$C$6:$C$1355, "Redeem", Transactions_History!$I$6:$I$1355, Portfolio_History!$F249, Transactions_History!$H$6:$H$1355, "&lt;="&amp;YEAR(Portfolio_History!H$1))</f>
        <v>0</v>
      </c>
      <c r="I249" s="4">
        <f>SUMIFS(Transactions_History!$G$6:$G$1355, Transactions_History!$C$6:$C$1355, "Acquire", Transactions_History!$I$6:$I$1355, Portfolio_History!$F249, Transactions_History!$H$6:$H$1355, "&lt;="&amp;YEAR(Portfolio_History!I$1))-
SUMIFS(Transactions_History!$G$6:$G$1355, Transactions_History!$C$6:$C$1355, "Redeem", Transactions_History!$I$6:$I$1355, Portfolio_History!$F249, Transactions_History!$H$6:$H$1355, "&lt;="&amp;YEAR(Portfolio_History!I$1))</f>
        <v>0</v>
      </c>
      <c r="J249" s="4">
        <f>SUMIFS(Transactions_History!$G$6:$G$1355, Transactions_History!$C$6:$C$1355, "Acquire", Transactions_History!$I$6:$I$1355, Portfolio_History!$F249, Transactions_History!$H$6:$H$1355, "&lt;="&amp;YEAR(Portfolio_History!J$1))-
SUMIFS(Transactions_History!$G$6:$G$1355, Transactions_History!$C$6:$C$1355, "Redeem", Transactions_History!$I$6:$I$1355, Portfolio_History!$F249, Transactions_History!$H$6:$H$1355, "&lt;="&amp;YEAR(Portfolio_History!J$1))</f>
        <v>0</v>
      </c>
      <c r="K249" s="4">
        <f>SUMIFS(Transactions_History!$G$6:$G$1355, Transactions_History!$C$6:$C$1355, "Acquire", Transactions_History!$I$6:$I$1355, Portfolio_History!$F249, Transactions_History!$H$6:$H$1355, "&lt;="&amp;YEAR(Portfolio_History!K$1))-
SUMIFS(Transactions_History!$G$6:$G$1355, Transactions_History!$C$6:$C$1355, "Redeem", Transactions_History!$I$6:$I$1355, Portfolio_History!$F249, Transactions_History!$H$6:$H$1355, "&lt;="&amp;YEAR(Portfolio_History!K$1))</f>
        <v>0</v>
      </c>
      <c r="L249" s="4">
        <f>SUMIFS(Transactions_History!$G$6:$G$1355, Transactions_History!$C$6:$C$1355, "Acquire", Transactions_History!$I$6:$I$1355, Portfolio_History!$F249, Transactions_History!$H$6:$H$1355, "&lt;="&amp;YEAR(Portfolio_History!L$1))-
SUMIFS(Transactions_History!$G$6:$G$1355, Transactions_History!$C$6:$C$1355, "Redeem", Transactions_History!$I$6:$I$1355, Portfolio_History!$F249, Transactions_History!$H$6:$H$1355, "&lt;="&amp;YEAR(Portfolio_History!L$1))</f>
        <v>0</v>
      </c>
      <c r="M249" s="4">
        <f>SUMIFS(Transactions_History!$G$6:$G$1355, Transactions_History!$C$6:$C$1355, "Acquire", Transactions_History!$I$6:$I$1355, Portfolio_History!$F249, Transactions_History!$H$6:$H$1355, "&lt;="&amp;YEAR(Portfolio_History!M$1))-
SUMIFS(Transactions_History!$G$6:$G$1355, Transactions_History!$C$6:$C$1355, "Redeem", Transactions_History!$I$6:$I$1355, Portfolio_History!$F249, Transactions_History!$H$6:$H$1355, "&lt;="&amp;YEAR(Portfolio_History!M$1))</f>
        <v>0</v>
      </c>
      <c r="N249" s="4">
        <f>SUMIFS(Transactions_History!$G$6:$G$1355, Transactions_History!$C$6:$C$1355, "Acquire", Transactions_History!$I$6:$I$1355, Portfolio_History!$F249, Transactions_History!$H$6:$H$1355, "&lt;="&amp;YEAR(Portfolio_History!N$1))-
SUMIFS(Transactions_History!$G$6:$G$1355, Transactions_History!$C$6:$C$1355, "Redeem", Transactions_History!$I$6:$I$1355, Portfolio_History!$F249, Transactions_History!$H$6:$H$1355, "&lt;="&amp;YEAR(Portfolio_History!N$1))</f>
        <v>0</v>
      </c>
      <c r="O249" s="4">
        <f>SUMIFS(Transactions_History!$G$6:$G$1355, Transactions_History!$C$6:$C$1355, "Acquire", Transactions_History!$I$6:$I$1355, Portfolio_History!$F249, Transactions_History!$H$6:$H$1355, "&lt;="&amp;YEAR(Portfolio_History!O$1))-
SUMIFS(Transactions_History!$G$6:$G$1355, Transactions_History!$C$6:$C$1355, "Redeem", Transactions_History!$I$6:$I$1355, Portfolio_History!$F249, Transactions_History!$H$6:$H$1355, "&lt;="&amp;YEAR(Portfolio_History!O$1))</f>
        <v>0</v>
      </c>
      <c r="P249" s="4">
        <f>SUMIFS(Transactions_History!$G$6:$G$1355, Transactions_History!$C$6:$C$1355, "Acquire", Transactions_History!$I$6:$I$1355, Portfolio_History!$F249, Transactions_History!$H$6:$H$1355, "&lt;="&amp;YEAR(Portfolio_History!P$1))-
SUMIFS(Transactions_History!$G$6:$G$1355, Transactions_History!$C$6:$C$1355, "Redeem", Transactions_History!$I$6:$I$1355, Portfolio_History!$F249, Transactions_History!$H$6:$H$1355, "&lt;="&amp;YEAR(Portfolio_History!P$1))</f>
        <v>0</v>
      </c>
      <c r="Q249" s="4">
        <f>SUMIFS(Transactions_History!$G$6:$G$1355, Transactions_History!$C$6:$C$1355, "Acquire", Transactions_History!$I$6:$I$1355, Portfolio_History!$F249, Transactions_History!$H$6:$H$1355, "&lt;="&amp;YEAR(Portfolio_History!Q$1))-
SUMIFS(Transactions_History!$G$6:$G$1355, Transactions_History!$C$6:$C$1355, "Redeem", Transactions_History!$I$6:$I$1355, Portfolio_History!$F249, Transactions_History!$H$6:$H$1355, "&lt;="&amp;YEAR(Portfolio_History!Q$1))</f>
        <v>0</v>
      </c>
      <c r="R249" s="4">
        <f>SUMIFS(Transactions_History!$G$6:$G$1355, Transactions_History!$C$6:$C$1355, "Acquire", Transactions_History!$I$6:$I$1355, Portfolio_History!$F249, Transactions_History!$H$6:$H$1355, "&lt;="&amp;YEAR(Portfolio_History!R$1))-
SUMIFS(Transactions_History!$G$6:$G$1355, Transactions_History!$C$6:$C$1355, "Redeem", Transactions_History!$I$6:$I$1355, Portfolio_History!$F249, Transactions_History!$H$6:$H$1355, "&lt;="&amp;YEAR(Portfolio_History!R$1))</f>
        <v>0</v>
      </c>
      <c r="S249" s="4">
        <f>SUMIFS(Transactions_History!$G$6:$G$1355, Transactions_History!$C$6:$C$1355, "Acquire", Transactions_History!$I$6:$I$1355, Portfolio_History!$F249, Transactions_History!$H$6:$H$1355, "&lt;="&amp;YEAR(Portfolio_History!S$1))-
SUMIFS(Transactions_History!$G$6:$G$1355, Transactions_History!$C$6:$C$1355, "Redeem", Transactions_History!$I$6:$I$1355, Portfolio_History!$F249, Transactions_History!$H$6:$H$1355, "&lt;="&amp;YEAR(Portfolio_History!S$1))</f>
        <v>0</v>
      </c>
      <c r="T249" s="4">
        <f>SUMIFS(Transactions_History!$G$6:$G$1355, Transactions_History!$C$6:$C$1355, "Acquire", Transactions_History!$I$6:$I$1355, Portfolio_History!$F249, Transactions_History!$H$6:$H$1355, "&lt;="&amp;YEAR(Portfolio_History!T$1))-
SUMIFS(Transactions_History!$G$6:$G$1355, Transactions_History!$C$6:$C$1355, "Redeem", Transactions_History!$I$6:$I$1355, Portfolio_History!$F249, Transactions_History!$H$6:$H$1355, "&lt;="&amp;YEAR(Portfolio_History!T$1))</f>
        <v>0</v>
      </c>
      <c r="U249" s="4">
        <f>SUMIFS(Transactions_History!$G$6:$G$1355, Transactions_History!$C$6:$C$1355, "Acquire", Transactions_History!$I$6:$I$1355, Portfolio_History!$F249, Transactions_History!$H$6:$H$1355, "&lt;="&amp;YEAR(Portfolio_History!U$1))-
SUMIFS(Transactions_History!$G$6:$G$1355, Transactions_History!$C$6:$C$1355, "Redeem", Transactions_History!$I$6:$I$1355, Portfolio_History!$F249, Transactions_History!$H$6:$H$1355, "&lt;="&amp;YEAR(Portfolio_History!U$1))</f>
        <v>0</v>
      </c>
      <c r="V249" s="4">
        <f>SUMIFS(Transactions_History!$G$6:$G$1355, Transactions_History!$C$6:$C$1355, "Acquire", Transactions_History!$I$6:$I$1355, Portfolio_History!$F249, Transactions_History!$H$6:$H$1355, "&lt;="&amp;YEAR(Portfolio_History!V$1))-
SUMIFS(Transactions_History!$G$6:$G$1355, Transactions_History!$C$6:$C$1355, "Redeem", Transactions_History!$I$6:$I$1355, Portfolio_History!$F249, Transactions_History!$H$6:$H$1355, "&lt;="&amp;YEAR(Portfolio_History!V$1))</f>
        <v>0</v>
      </c>
      <c r="W249" s="4">
        <f>SUMIFS(Transactions_History!$G$6:$G$1355, Transactions_History!$C$6:$C$1355, "Acquire", Transactions_History!$I$6:$I$1355, Portfolio_History!$F249, Transactions_History!$H$6:$H$1355, "&lt;="&amp;YEAR(Portfolio_History!W$1))-
SUMIFS(Transactions_History!$G$6:$G$1355, Transactions_History!$C$6:$C$1355, "Redeem", Transactions_History!$I$6:$I$1355, Portfolio_History!$F249, Transactions_History!$H$6:$H$1355, "&lt;="&amp;YEAR(Portfolio_History!W$1))</f>
        <v>0</v>
      </c>
      <c r="X249" s="4">
        <f>SUMIFS(Transactions_History!$G$6:$G$1355, Transactions_History!$C$6:$C$1355, "Acquire", Transactions_History!$I$6:$I$1355, Portfolio_History!$F249, Transactions_History!$H$6:$H$1355, "&lt;="&amp;YEAR(Portfolio_History!X$1))-
SUMIFS(Transactions_History!$G$6:$G$1355, Transactions_History!$C$6:$C$1355, "Redeem", Transactions_History!$I$6:$I$1355, Portfolio_History!$F249, Transactions_History!$H$6:$H$1355, "&lt;="&amp;YEAR(Portfolio_History!X$1))</f>
        <v>0</v>
      </c>
      <c r="Y249" s="4">
        <f>SUMIFS(Transactions_History!$G$6:$G$1355, Transactions_History!$C$6:$C$1355, "Acquire", Transactions_History!$I$6:$I$1355, Portfolio_History!$F249, Transactions_History!$H$6:$H$1355, "&lt;="&amp;YEAR(Portfolio_History!Y$1))-
SUMIFS(Transactions_History!$G$6:$G$1355, Transactions_History!$C$6:$C$1355, "Redeem", Transactions_History!$I$6:$I$1355, Portfolio_History!$F249, Transactions_History!$H$6:$H$1355, "&lt;="&amp;YEAR(Portfolio_History!Y$1))</f>
        <v>0</v>
      </c>
    </row>
    <row r="250" spans="1:25" x14ac:dyDescent="0.35">
      <c r="A250" s="172" t="s">
        <v>34</v>
      </c>
      <c r="B250" s="172">
        <v>2.125</v>
      </c>
      <c r="C250" s="172">
        <v>2016</v>
      </c>
      <c r="D250" s="173">
        <v>42339</v>
      </c>
      <c r="E250" s="63">
        <v>2016</v>
      </c>
      <c r="F250" s="170" t="str">
        <f t="shared" si="4"/>
        <v>SI certificates_2.125_2016</v>
      </c>
      <c r="G250" s="4">
        <f>SUMIFS(Transactions_History!$G$6:$G$1355, Transactions_History!$C$6:$C$1355, "Acquire", Transactions_History!$I$6:$I$1355, Portfolio_History!$F250, Transactions_History!$H$6:$H$1355, "&lt;="&amp;YEAR(Portfolio_History!G$1))-
SUMIFS(Transactions_History!$G$6:$G$1355, Transactions_History!$C$6:$C$1355, "Redeem", Transactions_History!$I$6:$I$1355, Portfolio_History!$F250, Transactions_History!$H$6:$H$1355, "&lt;="&amp;YEAR(Portfolio_History!G$1))</f>
        <v>0</v>
      </c>
      <c r="H250" s="4">
        <f>SUMIFS(Transactions_History!$G$6:$G$1355, Transactions_History!$C$6:$C$1355, "Acquire", Transactions_History!$I$6:$I$1355, Portfolio_History!$F250, Transactions_History!$H$6:$H$1355, "&lt;="&amp;YEAR(Portfolio_History!H$1))-
SUMIFS(Transactions_History!$G$6:$G$1355, Transactions_History!$C$6:$C$1355, "Redeem", Transactions_History!$I$6:$I$1355, Portfolio_History!$F250, Transactions_History!$H$6:$H$1355, "&lt;="&amp;YEAR(Portfolio_History!H$1))</f>
        <v>0</v>
      </c>
      <c r="I250" s="4">
        <f>SUMIFS(Transactions_History!$G$6:$G$1355, Transactions_History!$C$6:$C$1355, "Acquire", Transactions_History!$I$6:$I$1355, Portfolio_History!$F250, Transactions_History!$H$6:$H$1355, "&lt;="&amp;YEAR(Portfolio_History!I$1))-
SUMIFS(Transactions_History!$G$6:$G$1355, Transactions_History!$C$6:$C$1355, "Redeem", Transactions_History!$I$6:$I$1355, Portfolio_History!$F250, Transactions_History!$H$6:$H$1355, "&lt;="&amp;YEAR(Portfolio_History!I$1))</f>
        <v>0</v>
      </c>
      <c r="J250" s="4">
        <f>SUMIFS(Transactions_History!$G$6:$G$1355, Transactions_History!$C$6:$C$1355, "Acquire", Transactions_History!$I$6:$I$1355, Portfolio_History!$F250, Transactions_History!$H$6:$H$1355, "&lt;="&amp;YEAR(Portfolio_History!J$1))-
SUMIFS(Transactions_History!$G$6:$G$1355, Transactions_History!$C$6:$C$1355, "Redeem", Transactions_History!$I$6:$I$1355, Portfolio_History!$F250, Transactions_History!$H$6:$H$1355, "&lt;="&amp;YEAR(Portfolio_History!J$1))</f>
        <v>0</v>
      </c>
      <c r="K250" s="4">
        <f>SUMIFS(Transactions_History!$G$6:$G$1355, Transactions_History!$C$6:$C$1355, "Acquire", Transactions_History!$I$6:$I$1355, Portfolio_History!$F250, Transactions_History!$H$6:$H$1355, "&lt;="&amp;YEAR(Portfolio_History!K$1))-
SUMIFS(Transactions_History!$G$6:$G$1355, Transactions_History!$C$6:$C$1355, "Redeem", Transactions_History!$I$6:$I$1355, Portfolio_History!$F250, Transactions_History!$H$6:$H$1355, "&lt;="&amp;YEAR(Portfolio_History!K$1))</f>
        <v>0</v>
      </c>
      <c r="L250" s="4">
        <f>SUMIFS(Transactions_History!$G$6:$G$1355, Transactions_History!$C$6:$C$1355, "Acquire", Transactions_History!$I$6:$I$1355, Portfolio_History!$F250, Transactions_History!$H$6:$H$1355, "&lt;="&amp;YEAR(Portfolio_History!L$1))-
SUMIFS(Transactions_History!$G$6:$G$1355, Transactions_History!$C$6:$C$1355, "Redeem", Transactions_History!$I$6:$I$1355, Portfolio_History!$F250, Transactions_History!$H$6:$H$1355, "&lt;="&amp;YEAR(Portfolio_History!L$1))</f>
        <v>0</v>
      </c>
      <c r="M250" s="4">
        <f>SUMIFS(Transactions_History!$G$6:$G$1355, Transactions_History!$C$6:$C$1355, "Acquire", Transactions_History!$I$6:$I$1355, Portfolio_History!$F250, Transactions_History!$H$6:$H$1355, "&lt;="&amp;YEAR(Portfolio_History!M$1))-
SUMIFS(Transactions_History!$G$6:$G$1355, Transactions_History!$C$6:$C$1355, "Redeem", Transactions_History!$I$6:$I$1355, Portfolio_History!$F250, Transactions_History!$H$6:$H$1355, "&lt;="&amp;YEAR(Portfolio_History!M$1))</f>
        <v>0</v>
      </c>
      <c r="N250" s="4">
        <f>SUMIFS(Transactions_History!$G$6:$G$1355, Transactions_History!$C$6:$C$1355, "Acquire", Transactions_History!$I$6:$I$1355, Portfolio_History!$F250, Transactions_History!$H$6:$H$1355, "&lt;="&amp;YEAR(Portfolio_History!N$1))-
SUMIFS(Transactions_History!$G$6:$G$1355, Transactions_History!$C$6:$C$1355, "Redeem", Transactions_History!$I$6:$I$1355, Portfolio_History!$F250, Transactions_History!$H$6:$H$1355, "&lt;="&amp;YEAR(Portfolio_History!N$1))</f>
        <v>38935438</v>
      </c>
      <c r="O250" s="4">
        <f>SUMIFS(Transactions_History!$G$6:$G$1355, Transactions_History!$C$6:$C$1355, "Acquire", Transactions_History!$I$6:$I$1355, Portfolio_History!$F250, Transactions_History!$H$6:$H$1355, "&lt;="&amp;YEAR(Portfolio_History!O$1))-
SUMIFS(Transactions_History!$G$6:$G$1355, Transactions_History!$C$6:$C$1355, "Redeem", Transactions_History!$I$6:$I$1355, Portfolio_History!$F250, Transactions_History!$H$6:$H$1355, "&lt;="&amp;YEAR(Portfolio_History!O$1))</f>
        <v>0</v>
      </c>
      <c r="P250" s="4">
        <f>SUMIFS(Transactions_History!$G$6:$G$1355, Transactions_History!$C$6:$C$1355, "Acquire", Transactions_History!$I$6:$I$1355, Portfolio_History!$F250, Transactions_History!$H$6:$H$1355, "&lt;="&amp;YEAR(Portfolio_History!P$1))-
SUMIFS(Transactions_History!$G$6:$G$1355, Transactions_History!$C$6:$C$1355, "Redeem", Transactions_History!$I$6:$I$1355, Portfolio_History!$F250, Transactions_History!$H$6:$H$1355, "&lt;="&amp;YEAR(Portfolio_History!P$1))</f>
        <v>0</v>
      </c>
      <c r="Q250" s="4">
        <f>SUMIFS(Transactions_History!$G$6:$G$1355, Transactions_History!$C$6:$C$1355, "Acquire", Transactions_History!$I$6:$I$1355, Portfolio_History!$F250, Transactions_History!$H$6:$H$1355, "&lt;="&amp;YEAR(Portfolio_History!Q$1))-
SUMIFS(Transactions_History!$G$6:$G$1355, Transactions_History!$C$6:$C$1355, "Redeem", Transactions_History!$I$6:$I$1355, Portfolio_History!$F250, Transactions_History!$H$6:$H$1355, "&lt;="&amp;YEAR(Portfolio_History!Q$1))</f>
        <v>0</v>
      </c>
      <c r="R250" s="4">
        <f>SUMIFS(Transactions_History!$G$6:$G$1355, Transactions_History!$C$6:$C$1355, "Acquire", Transactions_History!$I$6:$I$1355, Portfolio_History!$F250, Transactions_History!$H$6:$H$1355, "&lt;="&amp;YEAR(Portfolio_History!R$1))-
SUMIFS(Transactions_History!$G$6:$G$1355, Transactions_History!$C$6:$C$1355, "Redeem", Transactions_History!$I$6:$I$1355, Portfolio_History!$F250, Transactions_History!$H$6:$H$1355, "&lt;="&amp;YEAR(Portfolio_History!R$1))</f>
        <v>0</v>
      </c>
      <c r="S250" s="4">
        <f>SUMIFS(Transactions_History!$G$6:$G$1355, Transactions_History!$C$6:$C$1355, "Acquire", Transactions_History!$I$6:$I$1355, Portfolio_History!$F250, Transactions_History!$H$6:$H$1355, "&lt;="&amp;YEAR(Portfolio_History!S$1))-
SUMIFS(Transactions_History!$G$6:$G$1355, Transactions_History!$C$6:$C$1355, "Redeem", Transactions_History!$I$6:$I$1355, Portfolio_History!$F250, Transactions_History!$H$6:$H$1355, "&lt;="&amp;YEAR(Portfolio_History!S$1))</f>
        <v>0</v>
      </c>
      <c r="T250" s="4">
        <f>SUMIFS(Transactions_History!$G$6:$G$1355, Transactions_History!$C$6:$C$1355, "Acquire", Transactions_History!$I$6:$I$1355, Portfolio_History!$F250, Transactions_History!$H$6:$H$1355, "&lt;="&amp;YEAR(Portfolio_History!T$1))-
SUMIFS(Transactions_History!$G$6:$G$1355, Transactions_History!$C$6:$C$1355, "Redeem", Transactions_History!$I$6:$I$1355, Portfolio_History!$F250, Transactions_History!$H$6:$H$1355, "&lt;="&amp;YEAR(Portfolio_History!T$1))</f>
        <v>0</v>
      </c>
      <c r="U250" s="4">
        <f>SUMIFS(Transactions_History!$G$6:$G$1355, Transactions_History!$C$6:$C$1355, "Acquire", Transactions_History!$I$6:$I$1355, Portfolio_History!$F250, Transactions_History!$H$6:$H$1355, "&lt;="&amp;YEAR(Portfolio_History!U$1))-
SUMIFS(Transactions_History!$G$6:$G$1355, Transactions_History!$C$6:$C$1355, "Redeem", Transactions_History!$I$6:$I$1355, Portfolio_History!$F250, Transactions_History!$H$6:$H$1355, "&lt;="&amp;YEAR(Portfolio_History!U$1))</f>
        <v>0</v>
      </c>
      <c r="V250" s="4">
        <f>SUMIFS(Transactions_History!$G$6:$G$1355, Transactions_History!$C$6:$C$1355, "Acquire", Transactions_History!$I$6:$I$1355, Portfolio_History!$F250, Transactions_History!$H$6:$H$1355, "&lt;="&amp;YEAR(Portfolio_History!V$1))-
SUMIFS(Transactions_History!$G$6:$G$1355, Transactions_History!$C$6:$C$1355, "Redeem", Transactions_History!$I$6:$I$1355, Portfolio_History!$F250, Transactions_History!$H$6:$H$1355, "&lt;="&amp;YEAR(Portfolio_History!V$1))</f>
        <v>0</v>
      </c>
      <c r="W250" s="4">
        <f>SUMIFS(Transactions_History!$G$6:$G$1355, Transactions_History!$C$6:$C$1355, "Acquire", Transactions_History!$I$6:$I$1355, Portfolio_History!$F250, Transactions_History!$H$6:$H$1355, "&lt;="&amp;YEAR(Portfolio_History!W$1))-
SUMIFS(Transactions_History!$G$6:$G$1355, Transactions_History!$C$6:$C$1355, "Redeem", Transactions_History!$I$6:$I$1355, Portfolio_History!$F250, Transactions_History!$H$6:$H$1355, "&lt;="&amp;YEAR(Portfolio_History!W$1))</f>
        <v>0</v>
      </c>
      <c r="X250" s="4">
        <f>SUMIFS(Transactions_History!$G$6:$G$1355, Transactions_History!$C$6:$C$1355, "Acquire", Transactions_History!$I$6:$I$1355, Portfolio_History!$F250, Transactions_History!$H$6:$H$1355, "&lt;="&amp;YEAR(Portfolio_History!X$1))-
SUMIFS(Transactions_History!$G$6:$G$1355, Transactions_History!$C$6:$C$1355, "Redeem", Transactions_History!$I$6:$I$1355, Portfolio_History!$F250, Transactions_History!$H$6:$H$1355, "&lt;="&amp;YEAR(Portfolio_History!X$1))</f>
        <v>0</v>
      </c>
      <c r="Y250" s="4">
        <f>SUMIFS(Transactions_History!$G$6:$G$1355, Transactions_History!$C$6:$C$1355, "Acquire", Transactions_History!$I$6:$I$1355, Portfolio_History!$F250, Transactions_History!$H$6:$H$1355, "&lt;="&amp;YEAR(Portfolio_History!Y$1))-
SUMIFS(Transactions_History!$G$6:$G$1355, Transactions_History!$C$6:$C$1355, "Redeem", Transactions_History!$I$6:$I$1355, Portfolio_History!$F250, Transactions_History!$H$6:$H$1355, "&lt;="&amp;YEAR(Portfolio_History!Y$1))</f>
        <v>0</v>
      </c>
    </row>
    <row r="251" spans="1:25" x14ac:dyDescent="0.35">
      <c r="A251" s="172" t="s">
        <v>34</v>
      </c>
      <c r="B251" s="172">
        <v>1.875</v>
      </c>
      <c r="C251" s="172">
        <v>2016</v>
      </c>
      <c r="D251" s="173">
        <v>42401</v>
      </c>
      <c r="E251" s="63">
        <v>2016</v>
      </c>
      <c r="F251" s="170" t="str">
        <f t="shared" si="4"/>
        <v>SI certificates_1.875_2016</v>
      </c>
      <c r="G251" s="4">
        <f>SUMIFS(Transactions_History!$G$6:$G$1355, Transactions_History!$C$6:$C$1355, "Acquire", Transactions_History!$I$6:$I$1355, Portfolio_History!$F251, Transactions_History!$H$6:$H$1355, "&lt;="&amp;YEAR(Portfolio_History!G$1))-
SUMIFS(Transactions_History!$G$6:$G$1355, Transactions_History!$C$6:$C$1355, "Redeem", Transactions_History!$I$6:$I$1355, Portfolio_History!$F251, Transactions_History!$H$6:$H$1355, "&lt;="&amp;YEAR(Portfolio_History!G$1))</f>
        <v>0</v>
      </c>
      <c r="H251" s="4">
        <f>SUMIFS(Transactions_History!$G$6:$G$1355, Transactions_History!$C$6:$C$1355, "Acquire", Transactions_History!$I$6:$I$1355, Portfolio_History!$F251, Transactions_History!$H$6:$H$1355, "&lt;="&amp;YEAR(Portfolio_History!H$1))-
SUMIFS(Transactions_History!$G$6:$G$1355, Transactions_History!$C$6:$C$1355, "Redeem", Transactions_History!$I$6:$I$1355, Portfolio_History!$F251, Transactions_History!$H$6:$H$1355, "&lt;="&amp;YEAR(Portfolio_History!H$1))</f>
        <v>0</v>
      </c>
      <c r="I251" s="4">
        <f>SUMIFS(Transactions_History!$G$6:$G$1355, Transactions_History!$C$6:$C$1355, "Acquire", Transactions_History!$I$6:$I$1355, Portfolio_History!$F251, Transactions_History!$H$6:$H$1355, "&lt;="&amp;YEAR(Portfolio_History!I$1))-
SUMIFS(Transactions_History!$G$6:$G$1355, Transactions_History!$C$6:$C$1355, "Redeem", Transactions_History!$I$6:$I$1355, Portfolio_History!$F251, Transactions_History!$H$6:$H$1355, "&lt;="&amp;YEAR(Portfolio_History!I$1))</f>
        <v>0</v>
      </c>
      <c r="J251" s="4">
        <f>SUMIFS(Transactions_History!$G$6:$G$1355, Transactions_History!$C$6:$C$1355, "Acquire", Transactions_History!$I$6:$I$1355, Portfolio_History!$F251, Transactions_History!$H$6:$H$1355, "&lt;="&amp;YEAR(Portfolio_History!J$1))-
SUMIFS(Transactions_History!$G$6:$G$1355, Transactions_History!$C$6:$C$1355, "Redeem", Transactions_History!$I$6:$I$1355, Portfolio_History!$F251, Transactions_History!$H$6:$H$1355, "&lt;="&amp;YEAR(Portfolio_History!J$1))</f>
        <v>0</v>
      </c>
      <c r="K251" s="4">
        <f>SUMIFS(Transactions_History!$G$6:$G$1355, Transactions_History!$C$6:$C$1355, "Acquire", Transactions_History!$I$6:$I$1355, Portfolio_History!$F251, Transactions_History!$H$6:$H$1355, "&lt;="&amp;YEAR(Portfolio_History!K$1))-
SUMIFS(Transactions_History!$G$6:$G$1355, Transactions_History!$C$6:$C$1355, "Redeem", Transactions_History!$I$6:$I$1355, Portfolio_History!$F251, Transactions_History!$H$6:$H$1355, "&lt;="&amp;YEAR(Portfolio_History!K$1))</f>
        <v>0</v>
      </c>
      <c r="L251" s="4">
        <f>SUMIFS(Transactions_History!$G$6:$G$1355, Transactions_History!$C$6:$C$1355, "Acquire", Transactions_History!$I$6:$I$1355, Portfolio_History!$F251, Transactions_History!$H$6:$H$1355, "&lt;="&amp;YEAR(Portfolio_History!L$1))-
SUMIFS(Transactions_History!$G$6:$G$1355, Transactions_History!$C$6:$C$1355, "Redeem", Transactions_History!$I$6:$I$1355, Portfolio_History!$F251, Transactions_History!$H$6:$H$1355, "&lt;="&amp;YEAR(Portfolio_History!L$1))</f>
        <v>0</v>
      </c>
      <c r="M251" s="4">
        <f>SUMIFS(Transactions_History!$G$6:$G$1355, Transactions_History!$C$6:$C$1355, "Acquire", Transactions_History!$I$6:$I$1355, Portfolio_History!$F251, Transactions_History!$H$6:$H$1355, "&lt;="&amp;YEAR(Portfolio_History!M$1))-
SUMIFS(Transactions_History!$G$6:$G$1355, Transactions_History!$C$6:$C$1355, "Redeem", Transactions_History!$I$6:$I$1355, Portfolio_History!$F251, Transactions_History!$H$6:$H$1355, "&lt;="&amp;YEAR(Portfolio_History!M$1))</f>
        <v>0</v>
      </c>
      <c r="N251" s="4">
        <f>SUMIFS(Transactions_History!$G$6:$G$1355, Transactions_History!$C$6:$C$1355, "Acquire", Transactions_History!$I$6:$I$1355, Portfolio_History!$F251, Transactions_History!$H$6:$H$1355, "&lt;="&amp;YEAR(Portfolio_History!N$1))-
SUMIFS(Transactions_History!$G$6:$G$1355, Transactions_History!$C$6:$C$1355, "Redeem", Transactions_History!$I$6:$I$1355, Portfolio_History!$F251, Transactions_History!$H$6:$H$1355, "&lt;="&amp;YEAR(Portfolio_History!N$1))</f>
        <v>0</v>
      </c>
      <c r="O251" s="4">
        <f>SUMIFS(Transactions_History!$G$6:$G$1355, Transactions_History!$C$6:$C$1355, "Acquire", Transactions_History!$I$6:$I$1355, Portfolio_History!$F251, Transactions_History!$H$6:$H$1355, "&lt;="&amp;YEAR(Portfolio_History!O$1))-
SUMIFS(Transactions_History!$G$6:$G$1355, Transactions_History!$C$6:$C$1355, "Redeem", Transactions_History!$I$6:$I$1355, Portfolio_History!$F251, Transactions_History!$H$6:$H$1355, "&lt;="&amp;YEAR(Portfolio_History!O$1))</f>
        <v>0</v>
      </c>
      <c r="P251" s="4">
        <f>SUMIFS(Transactions_History!$G$6:$G$1355, Transactions_History!$C$6:$C$1355, "Acquire", Transactions_History!$I$6:$I$1355, Portfolio_History!$F251, Transactions_History!$H$6:$H$1355, "&lt;="&amp;YEAR(Portfolio_History!P$1))-
SUMIFS(Transactions_History!$G$6:$G$1355, Transactions_History!$C$6:$C$1355, "Redeem", Transactions_History!$I$6:$I$1355, Portfolio_History!$F251, Transactions_History!$H$6:$H$1355, "&lt;="&amp;YEAR(Portfolio_History!P$1))</f>
        <v>0</v>
      </c>
      <c r="Q251" s="4">
        <f>SUMIFS(Transactions_History!$G$6:$G$1355, Transactions_History!$C$6:$C$1355, "Acquire", Transactions_History!$I$6:$I$1355, Portfolio_History!$F251, Transactions_History!$H$6:$H$1355, "&lt;="&amp;YEAR(Portfolio_History!Q$1))-
SUMIFS(Transactions_History!$G$6:$G$1355, Transactions_History!$C$6:$C$1355, "Redeem", Transactions_History!$I$6:$I$1355, Portfolio_History!$F251, Transactions_History!$H$6:$H$1355, "&lt;="&amp;YEAR(Portfolio_History!Q$1))</f>
        <v>0</v>
      </c>
      <c r="R251" s="4">
        <f>SUMIFS(Transactions_History!$G$6:$G$1355, Transactions_History!$C$6:$C$1355, "Acquire", Transactions_History!$I$6:$I$1355, Portfolio_History!$F251, Transactions_History!$H$6:$H$1355, "&lt;="&amp;YEAR(Portfolio_History!R$1))-
SUMIFS(Transactions_History!$G$6:$G$1355, Transactions_History!$C$6:$C$1355, "Redeem", Transactions_History!$I$6:$I$1355, Portfolio_History!$F251, Transactions_History!$H$6:$H$1355, "&lt;="&amp;YEAR(Portfolio_History!R$1))</f>
        <v>0</v>
      </c>
      <c r="S251" s="4">
        <f>SUMIFS(Transactions_History!$G$6:$G$1355, Transactions_History!$C$6:$C$1355, "Acquire", Transactions_History!$I$6:$I$1355, Portfolio_History!$F251, Transactions_History!$H$6:$H$1355, "&lt;="&amp;YEAR(Portfolio_History!S$1))-
SUMIFS(Transactions_History!$G$6:$G$1355, Transactions_History!$C$6:$C$1355, "Redeem", Transactions_History!$I$6:$I$1355, Portfolio_History!$F251, Transactions_History!$H$6:$H$1355, "&lt;="&amp;YEAR(Portfolio_History!S$1))</f>
        <v>0</v>
      </c>
      <c r="T251" s="4">
        <f>SUMIFS(Transactions_History!$G$6:$G$1355, Transactions_History!$C$6:$C$1355, "Acquire", Transactions_History!$I$6:$I$1355, Portfolio_History!$F251, Transactions_History!$H$6:$H$1355, "&lt;="&amp;YEAR(Portfolio_History!T$1))-
SUMIFS(Transactions_History!$G$6:$G$1355, Transactions_History!$C$6:$C$1355, "Redeem", Transactions_History!$I$6:$I$1355, Portfolio_History!$F251, Transactions_History!$H$6:$H$1355, "&lt;="&amp;YEAR(Portfolio_History!T$1))</f>
        <v>0</v>
      </c>
      <c r="U251" s="4">
        <f>SUMIFS(Transactions_History!$G$6:$G$1355, Transactions_History!$C$6:$C$1355, "Acquire", Transactions_History!$I$6:$I$1355, Portfolio_History!$F251, Transactions_History!$H$6:$H$1355, "&lt;="&amp;YEAR(Portfolio_History!U$1))-
SUMIFS(Transactions_History!$G$6:$G$1355, Transactions_History!$C$6:$C$1355, "Redeem", Transactions_History!$I$6:$I$1355, Portfolio_History!$F251, Transactions_History!$H$6:$H$1355, "&lt;="&amp;YEAR(Portfolio_History!U$1))</f>
        <v>0</v>
      </c>
      <c r="V251" s="4">
        <f>SUMIFS(Transactions_History!$G$6:$G$1355, Transactions_History!$C$6:$C$1355, "Acquire", Transactions_History!$I$6:$I$1355, Portfolio_History!$F251, Transactions_History!$H$6:$H$1355, "&lt;="&amp;YEAR(Portfolio_History!V$1))-
SUMIFS(Transactions_History!$G$6:$G$1355, Transactions_History!$C$6:$C$1355, "Redeem", Transactions_History!$I$6:$I$1355, Portfolio_History!$F251, Transactions_History!$H$6:$H$1355, "&lt;="&amp;YEAR(Portfolio_History!V$1))</f>
        <v>0</v>
      </c>
      <c r="W251" s="4">
        <f>SUMIFS(Transactions_History!$G$6:$G$1355, Transactions_History!$C$6:$C$1355, "Acquire", Transactions_History!$I$6:$I$1355, Portfolio_History!$F251, Transactions_History!$H$6:$H$1355, "&lt;="&amp;YEAR(Portfolio_History!W$1))-
SUMIFS(Transactions_History!$G$6:$G$1355, Transactions_History!$C$6:$C$1355, "Redeem", Transactions_History!$I$6:$I$1355, Portfolio_History!$F251, Transactions_History!$H$6:$H$1355, "&lt;="&amp;YEAR(Portfolio_History!W$1))</f>
        <v>0</v>
      </c>
      <c r="X251" s="4">
        <f>SUMIFS(Transactions_History!$G$6:$G$1355, Transactions_History!$C$6:$C$1355, "Acquire", Transactions_History!$I$6:$I$1355, Portfolio_History!$F251, Transactions_History!$H$6:$H$1355, "&lt;="&amp;YEAR(Portfolio_History!X$1))-
SUMIFS(Transactions_History!$G$6:$G$1355, Transactions_History!$C$6:$C$1355, "Redeem", Transactions_History!$I$6:$I$1355, Portfolio_History!$F251, Transactions_History!$H$6:$H$1355, "&lt;="&amp;YEAR(Portfolio_History!X$1))</f>
        <v>0</v>
      </c>
      <c r="Y251" s="4">
        <f>SUMIFS(Transactions_History!$G$6:$G$1355, Transactions_History!$C$6:$C$1355, "Acquire", Transactions_History!$I$6:$I$1355, Portfolio_History!$F251, Transactions_History!$H$6:$H$1355, "&lt;="&amp;YEAR(Portfolio_History!Y$1))-
SUMIFS(Transactions_History!$G$6:$G$1355, Transactions_History!$C$6:$C$1355, "Redeem", Transactions_History!$I$6:$I$1355, Portfolio_History!$F251, Transactions_History!$H$6:$H$1355, "&lt;="&amp;YEAR(Portfolio_History!Y$1))</f>
        <v>0</v>
      </c>
    </row>
    <row r="252" spans="1:25" x14ac:dyDescent="0.35">
      <c r="A252" s="172" t="s">
        <v>34</v>
      </c>
      <c r="B252" s="172">
        <v>1.75</v>
      </c>
      <c r="C252" s="172">
        <v>2016</v>
      </c>
      <c r="D252" s="173">
        <v>42430</v>
      </c>
      <c r="E252" s="63">
        <v>2016</v>
      </c>
      <c r="F252" s="170" t="str">
        <f t="shared" si="4"/>
        <v>SI certificates_1.75_2016</v>
      </c>
      <c r="G252" s="4">
        <f>SUMIFS(Transactions_History!$G$6:$G$1355, Transactions_History!$C$6:$C$1355, "Acquire", Transactions_History!$I$6:$I$1355, Portfolio_History!$F252, Transactions_History!$H$6:$H$1355, "&lt;="&amp;YEAR(Portfolio_History!G$1))-
SUMIFS(Transactions_History!$G$6:$G$1355, Transactions_History!$C$6:$C$1355, "Redeem", Transactions_History!$I$6:$I$1355, Portfolio_History!$F252, Transactions_History!$H$6:$H$1355, "&lt;="&amp;YEAR(Portfolio_History!G$1))</f>
        <v>0</v>
      </c>
      <c r="H252" s="4">
        <f>SUMIFS(Transactions_History!$G$6:$G$1355, Transactions_History!$C$6:$C$1355, "Acquire", Transactions_History!$I$6:$I$1355, Portfolio_History!$F252, Transactions_History!$H$6:$H$1355, "&lt;="&amp;YEAR(Portfolio_History!H$1))-
SUMIFS(Transactions_History!$G$6:$G$1355, Transactions_History!$C$6:$C$1355, "Redeem", Transactions_History!$I$6:$I$1355, Portfolio_History!$F252, Transactions_History!$H$6:$H$1355, "&lt;="&amp;YEAR(Portfolio_History!H$1))</f>
        <v>0</v>
      </c>
      <c r="I252" s="4">
        <f>SUMIFS(Transactions_History!$G$6:$G$1355, Transactions_History!$C$6:$C$1355, "Acquire", Transactions_History!$I$6:$I$1355, Portfolio_History!$F252, Transactions_History!$H$6:$H$1355, "&lt;="&amp;YEAR(Portfolio_History!I$1))-
SUMIFS(Transactions_History!$G$6:$G$1355, Transactions_History!$C$6:$C$1355, "Redeem", Transactions_History!$I$6:$I$1355, Portfolio_History!$F252, Transactions_History!$H$6:$H$1355, "&lt;="&amp;YEAR(Portfolio_History!I$1))</f>
        <v>0</v>
      </c>
      <c r="J252" s="4">
        <f>SUMIFS(Transactions_History!$G$6:$G$1355, Transactions_History!$C$6:$C$1355, "Acquire", Transactions_History!$I$6:$I$1355, Portfolio_History!$F252, Transactions_History!$H$6:$H$1355, "&lt;="&amp;YEAR(Portfolio_History!J$1))-
SUMIFS(Transactions_History!$G$6:$G$1355, Transactions_History!$C$6:$C$1355, "Redeem", Transactions_History!$I$6:$I$1355, Portfolio_History!$F252, Transactions_History!$H$6:$H$1355, "&lt;="&amp;YEAR(Portfolio_History!J$1))</f>
        <v>0</v>
      </c>
      <c r="K252" s="4">
        <f>SUMIFS(Transactions_History!$G$6:$G$1355, Transactions_History!$C$6:$C$1355, "Acquire", Transactions_History!$I$6:$I$1355, Portfolio_History!$F252, Transactions_History!$H$6:$H$1355, "&lt;="&amp;YEAR(Portfolio_History!K$1))-
SUMIFS(Transactions_History!$G$6:$G$1355, Transactions_History!$C$6:$C$1355, "Redeem", Transactions_History!$I$6:$I$1355, Portfolio_History!$F252, Transactions_History!$H$6:$H$1355, "&lt;="&amp;YEAR(Portfolio_History!K$1))</f>
        <v>0</v>
      </c>
      <c r="L252" s="4">
        <f>SUMIFS(Transactions_History!$G$6:$G$1355, Transactions_History!$C$6:$C$1355, "Acquire", Transactions_History!$I$6:$I$1355, Portfolio_History!$F252, Transactions_History!$H$6:$H$1355, "&lt;="&amp;YEAR(Portfolio_History!L$1))-
SUMIFS(Transactions_History!$G$6:$G$1355, Transactions_History!$C$6:$C$1355, "Redeem", Transactions_History!$I$6:$I$1355, Portfolio_History!$F252, Transactions_History!$H$6:$H$1355, "&lt;="&amp;YEAR(Portfolio_History!L$1))</f>
        <v>0</v>
      </c>
      <c r="M252" s="4">
        <f>SUMIFS(Transactions_History!$G$6:$G$1355, Transactions_History!$C$6:$C$1355, "Acquire", Transactions_History!$I$6:$I$1355, Portfolio_History!$F252, Transactions_History!$H$6:$H$1355, "&lt;="&amp;YEAR(Portfolio_History!M$1))-
SUMIFS(Transactions_History!$G$6:$G$1355, Transactions_History!$C$6:$C$1355, "Redeem", Transactions_History!$I$6:$I$1355, Portfolio_History!$F252, Transactions_History!$H$6:$H$1355, "&lt;="&amp;YEAR(Portfolio_History!M$1))</f>
        <v>0</v>
      </c>
      <c r="N252" s="4">
        <f>SUMIFS(Transactions_History!$G$6:$G$1355, Transactions_History!$C$6:$C$1355, "Acquire", Transactions_History!$I$6:$I$1355, Portfolio_History!$F252, Transactions_History!$H$6:$H$1355, "&lt;="&amp;YEAR(Portfolio_History!N$1))-
SUMIFS(Transactions_History!$G$6:$G$1355, Transactions_History!$C$6:$C$1355, "Redeem", Transactions_History!$I$6:$I$1355, Portfolio_History!$F252, Transactions_History!$H$6:$H$1355, "&lt;="&amp;YEAR(Portfolio_History!N$1))</f>
        <v>0</v>
      </c>
      <c r="O252" s="4">
        <f>SUMIFS(Transactions_History!$G$6:$G$1355, Transactions_History!$C$6:$C$1355, "Acquire", Transactions_History!$I$6:$I$1355, Portfolio_History!$F252, Transactions_History!$H$6:$H$1355, "&lt;="&amp;YEAR(Portfolio_History!O$1))-
SUMIFS(Transactions_History!$G$6:$G$1355, Transactions_History!$C$6:$C$1355, "Redeem", Transactions_History!$I$6:$I$1355, Portfolio_History!$F252, Transactions_History!$H$6:$H$1355, "&lt;="&amp;YEAR(Portfolio_History!O$1))</f>
        <v>0</v>
      </c>
      <c r="P252" s="4">
        <f>SUMIFS(Transactions_History!$G$6:$G$1355, Transactions_History!$C$6:$C$1355, "Acquire", Transactions_History!$I$6:$I$1355, Portfolio_History!$F252, Transactions_History!$H$6:$H$1355, "&lt;="&amp;YEAR(Portfolio_History!P$1))-
SUMIFS(Transactions_History!$G$6:$G$1355, Transactions_History!$C$6:$C$1355, "Redeem", Transactions_History!$I$6:$I$1355, Portfolio_History!$F252, Transactions_History!$H$6:$H$1355, "&lt;="&amp;YEAR(Portfolio_History!P$1))</f>
        <v>0</v>
      </c>
      <c r="Q252" s="4">
        <f>SUMIFS(Transactions_History!$G$6:$G$1355, Transactions_History!$C$6:$C$1355, "Acquire", Transactions_History!$I$6:$I$1355, Portfolio_History!$F252, Transactions_History!$H$6:$H$1355, "&lt;="&amp;YEAR(Portfolio_History!Q$1))-
SUMIFS(Transactions_History!$G$6:$G$1355, Transactions_History!$C$6:$C$1355, "Redeem", Transactions_History!$I$6:$I$1355, Portfolio_History!$F252, Transactions_History!$H$6:$H$1355, "&lt;="&amp;YEAR(Portfolio_History!Q$1))</f>
        <v>0</v>
      </c>
      <c r="R252" s="4">
        <f>SUMIFS(Transactions_History!$G$6:$G$1355, Transactions_History!$C$6:$C$1355, "Acquire", Transactions_History!$I$6:$I$1355, Portfolio_History!$F252, Transactions_History!$H$6:$H$1355, "&lt;="&amp;YEAR(Portfolio_History!R$1))-
SUMIFS(Transactions_History!$G$6:$G$1355, Transactions_History!$C$6:$C$1355, "Redeem", Transactions_History!$I$6:$I$1355, Portfolio_History!$F252, Transactions_History!$H$6:$H$1355, "&lt;="&amp;YEAR(Portfolio_History!R$1))</f>
        <v>0</v>
      </c>
      <c r="S252" s="4">
        <f>SUMIFS(Transactions_History!$G$6:$G$1355, Transactions_History!$C$6:$C$1355, "Acquire", Transactions_History!$I$6:$I$1355, Portfolio_History!$F252, Transactions_History!$H$6:$H$1355, "&lt;="&amp;YEAR(Portfolio_History!S$1))-
SUMIFS(Transactions_History!$G$6:$G$1355, Transactions_History!$C$6:$C$1355, "Redeem", Transactions_History!$I$6:$I$1355, Portfolio_History!$F252, Transactions_History!$H$6:$H$1355, "&lt;="&amp;YEAR(Portfolio_History!S$1))</f>
        <v>0</v>
      </c>
      <c r="T252" s="4">
        <f>SUMIFS(Transactions_History!$G$6:$G$1355, Transactions_History!$C$6:$C$1355, "Acquire", Transactions_History!$I$6:$I$1355, Portfolio_History!$F252, Transactions_History!$H$6:$H$1355, "&lt;="&amp;YEAR(Portfolio_History!T$1))-
SUMIFS(Transactions_History!$G$6:$G$1355, Transactions_History!$C$6:$C$1355, "Redeem", Transactions_History!$I$6:$I$1355, Portfolio_History!$F252, Transactions_History!$H$6:$H$1355, "&lt;="&amp;YEAR(Portfolio_History!T$1))</f>
        <v>0</v>
      </c>
      <c r="U252" s="4">
        <f>SUMIFS(Transactions_History!$G$6:$G$1355, Transactions_History!$C$6:$C$1355, "Acquire", Transactions_History!$I$6:$I$1355, Portfolio_History!$F252, Transactions_History!$H$6:$H$1355, "&lt;="&amp;YEAR(Portfolio_History!U$1))-
SUMIFS(Transactions_History!$G$6:$G$1355, Transactions_History!$C$6:$C$1355, "Redeem", Transactions_History!$I$6:$I$1355, Portfolio_History!$F252, Transactions_History!$H$6:$H$1355, "&lt;="&amp;YEAR(Portfolio_History!U$1))</f>
        <v>0</v>
      </c>
      <c r="V252" s="4">
        <f>SUMIFS(Transactions_History!$G$6:$G$1355, Transactions_History!$C$6:$C$1355, "Acquire", Transactions_History!$I$6:$I$1355, Portfolio_History!$F252, Transactions_History!$H$6:$H$1355, "&lt;="&amp;YEAR(Portfolio_History!V$1))-
SUMIFS(Transactions_History!$G$6:$G$1355, Transactions_History!$C$6:$C$1355, "Redeem", Transactions_History!$I$6:$I$1355, Portfolio_History!$F252, Transactions_History!$H$6:$H$1355, "&lt;="&amp;YEAR(Portfolio_History!V$1))</f>
        <v>0</v>
      </c>
      <c r="W252" s="4">
        <f>SUMIFS(Transactions_History!$G$6:$G$1355, Transactions_History!$C$6:$C$1355, "Acquire", Transactions_History!$I$6:$I$1355, Portfolio_History!$F252, Transactions_History!$H$6:$H$1355, "&lt;="&amp;YEAR(Portfolio_History!W$1))-
SUMIFS(Transactions_History!$G$6:$G$1355, Transactions_History!$C$6:$C$1355, "Redeem", Transactions_History!$I$6:$I$1355, Portfolio_History!$F252, Transactions_History!$H$6:$H$1355, "&lt;="&amp;YEAR(Portfolio_History!W$1))</f>
        <v>0</v>
      </c>
      <c r="X252" s="4">
        <f>SUMIFS(Transactions_History!$G$6:$G$1355, Transactions_History!$C$6:$C$1355, "Acquire", Transactions_History!$I$6:$I$1355, Portfolio_History!$F252, Transactions_History!$H$6:$H$1355, "&lt;="&amp;YEAR(Portfolio_History!X$1))-
SUMIFS(Transactions_History!$G$6:$G$1355, Transactions_History!$C$6:$C$1355, "Redeem", Transactions_History!$I$6:$I$1355, Portfolio_History!$F252, Transactions_History!$H$6:$H$1355, "&lt;="&amp;YEAR(Portfolio_History!X$1))</f>
        <v>0</v>
      </c>
      <c r="Y252" s="4">
        <f>SUMIFS(Transactions_History!$G$6:$G$1355, Transactions_History!$C$6:$C$1355, "Acquire", Transactions_History!$I$6:$I$1355, Portfolio_History!$F252, Transactions_History!$H$6:$H$1355, "&lt;="&amp;YEAR(Portfolio_History!Y$1))-
SUMIFS(Transactions_History!$G$6:$G$1355, Transactions_History!$C$6:$C$1355, "Redeem", Transactions_History!$I$6:$I$1355, Portfolio_History!$F252, Transactions_History!$H$6:$H$1355, "&lt;="&amp;YEAR(Portfolio_History!Y$1))</f>
        <v>0</v>
      </c>
    </row>
    <row r="253" spans="1:25" x14ac:dyDescent="0.35">
      <c r="A253" s="172" t="s">
        <v>34</v>
      </c>
      <c r="B253" s="172">
        <v>1.75</v>
      </c>
      <c r="C253" s="172">
        <v>2016</v>
      </c>
      <c r="D253" s="173">
        <v>42461</v>
      </c>
      <c r="E253" s="63">
        <v>2016</v>
      </c>
      <c r="F253" s="170" t="str">
        <f t="shared" si="4"/>
        <v>SI certificates_1.75_2016</v>
      </c>
      <c r="G253" s="4">
        <f>SUMIFS(Transactions_History!$G$6:$G$1355, Transactions_History!$C$6:$C$1355, "Acquire", Transactions_History!$I$6:$I$1355, Portfolio_History!$F253, Transactions_History!$H$6:$H$1355, "&lt;="&amp;YEAR(Portfolio_History!G$1))-
SUMIFS(Transactions_History!$G$6:$G$1355, Transactions_History!$C$6:$C$1355, "Redeem", Transactions_History!$I$6:$I$1355, Portfolio_History!$F253, Transactions_History!$H$6:$H$1355, "&lt;="&amp;YEAR(Portfolio_History!G$1))</f>
        <v>0</v>
      </c>
      <c r="H253" s="4">
        <f>SUMIFS(Transactions_History!$G$6:$G$1355, Transactions_History!$C$6:$C$1355, "Acquire", Transactions_History!$I$6:$I$1355, Portfolio_History!$F253, Transactions_History!$H$6:$H$1355, "&lt;="&amp;YEAR(Portfolio_History!H$1))-
SUMIFS(Transactions_History!$G$6:$G$1355, Transactions_History!$C$6:$C$1355, "Redeem", Transactions_History!$I$6:$I$1355, Portfolio_History!$F253, Transactions_History!$H$6:$H$1355, "&lt;="&amp;YEAR(Portfolio_History!H$1))</f>
        <v>0</v>
      </c>
      <c r="I253" s="4">
        <f>SUMIFS(Transactions_History!$G$6:$G$1355, Transactions_History!$C$6:$C$1355, "Acquire", Transactions_History!$I$6:$I$1355, Portfolio_History!$F253, Transactions_History!$H$6:$H$1355, "&lt;="&amp;YEAR(Portfolio_History!I$1))-
SUMIFS(Transactions_History!$G$6:$G$1355, Transactions_History!$C$6:$C$1355, "Redeem", Transactions_History!$I$6:$I$1355, Portfolio_History!$F253, Transactions_History!$H$6:$H$1355, "&lt;="&amp;YEAR(Portfolio_History!I$1))</f>
        <v>0</v>
      </c>
      <c r="J253" s="4">
        <f>SUMIFS(Transactions_History!$G$6:$G$1355, Transactions_History!$C$6:$C$1355, "Acquire", Transactions_History!$I$6:$I$1355, Portfolio_History!$F253, Transactions_History!$H$6:$H$1355, "&lt;="&amp;YEAR(Portfolio_History!J$1))-
SUMIFS(Transactions_History!$G$6:$G$1355, Transactions_History!$C$6:$C$1355, "Redeem", Transactions_History!$I$6:$I$1355, Portfolio_History!$F253, Transactions_History!$H$6:$H$1355, "&lt;="&amp;YEAR(Portfolio_History!J$1))</f>
        <v>0</v>
      </c>
      <c r="K253" s="4">
        <f>SUMIFS(Transactions_History!$G$6:$G$1355, Transactions_History!$C$6:$C$1355, "Acquire", Transactions_History!$I$6:$I$1355, Portfolio_History!$F253, Transactions_History!$H$6:$H$1355, "&lt;="&amp;YEAR(Portfolio_History!K$1))-
SUMIFS(Transactions_History!$G$6:$G$1355, Transactions_History!$C$6:$C$1355, "Redeem", Transactions_History!$I$6:$I$1355, Portfolio_History!$F253, Transactions_History!$H$6:$H$1355, "&lt;="&amp;YEAR(Portfolio_History!K$1))</f>
        <v>0</v>
      </c>
      <c r="L253" s="4">
        <f>SUMIFS(Transactions_History!$G$6:$G$1355, Transactions_History!$C$6:$C$1355, "Acquire", Transactions_History!$I$6:$I$1355, Portfolio_History!$F253, Transactions_History!$H$6:$H$1355, "&lt;="&amp;YEAR(Portfolio_History!L$1))-
SUMIFS(Transactions_History!$G$6:$G$1355, Transactions_History!$C$6:$C$1355, "Redeem", Transactions_History!$I$6:$I$1355, Portfolio_History!$F253, Transactions_History!$H$6:$H$1355, "&lt;="&amp;YEAR(Portfolio_History!L$1))</f>
        <v>0</v>
      </c>
      <c r="M253" s="4">
        <f>SUMIFS(Transactions_History!$G$6:$G$1355, Transactions_History!$C$6:$C$1355, "Acquire", Transactions_History!$I$6:$I$1355, Portfolio_History!$F253, Transactions_History!$H$6:$H$1355, "&lt;="&amp;YEAR(Portfolio_History!M$1))-
SUMIFS(Transactions_History!$G$6:$G$1355, Transactions_History!$C$6:$C$1355, "Redeem", Transactions_History!$I$6:$I$1355, Portfolio_History!$F253, Transactions_History!$H$6:$H$1355, "&lt;="&amp;YEAR(Portfolio_History!M$1))</f>
        <v>0</v>
      </c>
      <c r="N253" s="4">
        <f>SUMIFS(Transactions_History!$G$6:$G$1355, Transactions_History!$C$6:$C$1355, "Acquire", Transactions_History!$I$6:$I$1355, Portfolio_History!$F253, Transactions_History!$H$6:$H$1355, "&lt;="&amp;YEAR(Portfolio_History!N$1))-
SUMIFS(Transactions_History!$G$6:$G$1355, Transactions_History!$C$6:$C$1355, "Redeem", Transactions_History!$I$6:$I$1355, Portfolio_History!$F253, Transactions_History!$H$6:$H$1355, "&lt;="&amp;YEAR(Portfolio_History!N$1))</f>
        <v>0</v>
      </c>
      <c r="O253" s="4">
        <f>SUMIFS(Transactions_History!$G$6:$G$1355, Transactions_History!$C$6:$C$1355, "Acquire", Transactions_History!$I$6:$I$1355, Portfolio_History!$F253, Transactions_History!$H$6:$H$1355, "&lt;="&amp;YEAR(Portfolio_History!O$1))-
SUMIFS(Transactions_History!$G$6:$G$1355, Transactions_History!$C$6:$C$1355, "Redeem", Transactions_History!$I$6:$I$1355, Portfolio_History!$F253, Transactions_History!$H$6:$H$1355, "&lt;="&amp;YEAR(Portfolio_History!O$1))</f>
        <v>0</v>
      </c>
      <c r="P253" s="4">
        <f>SUMIFS(Transactions_History!$G$6:$G$1355, Transactions_History!$C$6:$C$1355, "Acquire", Transactions_History!$I$6:$I$1355, Portfolio_History!$F253, Transactions_History!$H$6:$H$1355, "&lt;="&amp;YEAR(Portfolio_History!P$1))-
SUMIFS(Transactions_History!$G$6:$G$1355, Transactions_History!$C$6:$C$1355, "Redeem", Transactions_History!$I$6:$I$1355, Portfolio_History!$F253, Transactions_History!$H$6:$H$1355, "&lt;="&amp;YEAR(Portfolio_History!P$1))</f>
        <v>0</v>
      </c>
      <c r="Q253" s="4">
        <f>SUMIFS(Transactions_History!$G$6:$G$1355, Transactions_History!$C$6:$C$1355, "Acquire", Transactions_History!$I$6:$I$1355, Portfolio_History!$F253, Transactions_History!$H$6:$H$1355, "&lt;="&amp;YEAR(Portfolio_History!Q$1))-
SUMIFS(Transactions_History!$G$6:$G$1355, Transactions_History!$C$6:$C$1355, "Redeem", Transactions_History!$I$6:$I$1355, Portfolio_History!$F253, Transactions_History!$H$6:$H$1355, "&lt;="&amp;YEAR(Portfolio_History!Q$1))</f>
        <v>0</v>
      </c>
      <c r="R253" s="4">
        <f>SUMIFS(Transactions_History!$G$6:$G$1355, Transactions_History!$C$6:$C$1355, "Acquire", Transactions_History!$I$6:$I$1355, Portfolio_History!$F253, Transactions_History!$H$6:$H$1355, "&lt;="&amp;YEAR(Portfolio_History!R$1))-
SUMIFS(Transactions_History!$G$6:$G$1355, Transactions_History!$C$6:$C$1355, "Redeem", Transactions_History!$I$6:$I$1355, Portfolio_History!$F253, Transactions_History!$H$6:$H$1355, "&lt;="&amp;YEAR(Portfolio_History!R$1))</f>
        <v>0</v>
      </c>
      <c r="S253" s="4">
        <f>SUMIFS(Transactions_History!$G$6:$G$1355, Transactions_History!$C$6:$C$1355, "Acquire", Transactions_History!$I$6:$I$1355, Portfolio_History!$F253, Transactions_History!$H$6:$H$1355, "&lt;="&amp;YEAR(Portfolio_History!S$1))-
SUMIFS(Transactions_History!$G$6:$G$1355, Transactions_History!$C$6:$C$1355, "Redeem", Transactions_History!$I$6:$I$1355, Portfolio_History!$F253, Transactions_History!$H$6:$H$1355, "&lt;="&amp;YEAR(Portfolio_History!S$1))</f>
        <v>0</v>
      </c>
      <c r="T253" s="4">
        <f>SUMIFS(Transactions_History!$G$6:$G$1355, Transactions_History!$C$6:$C$1355, "Acquire", Transactions_History!$I$6:$I$1355, Portfolio_History!$F253, Transactions_History!$H$6:$H$1355, "&lt;="&amp;YEAR(Portfolio_History!T$1))-
SUMIFS(Transactions_History!$G$6:$G$1355, Transactions_History!$C$6:$C$1355, "Redeem", Transactions_History!$I$6:$I$1355, Portfolio_History!$F253, Transactions_History!$H$6:$H$1355, "&lt;="&amp;YEAR(Portfolio_History!T$1))</f>
        <v>0</v>
      </c>
      <c r="U253" s="4">
        <f>SUMIFS(Transactions_History!$G$6:$G$1355, Transactions_History!$C$6:$C$1355, "Acquire", Transactions_History!$I$6:$I$1355, Portfolio_History!$F253, Transactions_History!$H$6:$H$1355, "&lt;="&amp;YEAR(Portfolio_History!U$1))-
SUMIFS(Transactions_History!$G$6:$G$1355, Transactions_History!$C$6:$C$1355, "Redeem", Transactions_History!$I$6:$I$1355, Portfolio_History!$F253, Transactions_History!$H$6:$H$1355, "&lt;="&amp;YEAR(Portfolio_History!U$1))</f>
        <v>0</v>
      </c>
      <c r="V253" s="4">
        <f>SUMIFS(Transactions_History!$G$6:$G$1355, Transactions_History!$C$6:$C$1355, "Acquire", Transactions_History!$I$6:$I$1355, Portfolio_History!$F253, Transactions_History!$H$6:$H$1355, "&lt;="&amp;YEAR(Portfolio_History!V$1))-
SUMIFS(Transactions_History!$G$6:$G$1355, Transactions_History!$C$6:$C$1355, "Redeem", Transactions_History!$I$6:$I$1355, Portfolio_History!$F253, Transactions_History!$H$6:$H$1355, "&lt;="&amp;YEAR(Portfolio_History!V$1))</f>
        <v>0</v>
      </c>
      <c r="W253" s="4">
        <f>SUMIFS(Transactions_History!$G$6:$G$1355, Transactions_History!$C$6:$C$1355, "Acquire", Transactions_History!$I$6:$I$1355, Portfolio_History!$F253, Transactions_History!$H$6:$H$1355, "&lt;="&amp;YEAR(Portfolio_History!W$1))-
SUMIFS(Transactions_History!$G$6:$G$1355, Transactions_History!$C$6:$C$1355, "Redeem", Transactions_History!$I$6:$I$1355, Portfolio_History!$F253, Transactions_History!$H$6:$H$1355, "&lt;="&amp;YEAR(Portfolio_History!W$1))</f>
        <v>0</v>
      </c>
      <c r="X253" s="4">
        <f>SUMIFS(Transactions_History!$G$6:$G$1355, Transactions_History!$C$6:$C$1355, "Acquire", Transactions_History!$I$6:$I$1355, Portfolio_History!$F253, Transactions_History!$H$6:$H$1355, "&lt;="&amp;YEAR(Portfolio_History!X$1))-
SUMIFS(Transactions_History!$G$6:$G$1355, Transactions_History!$C$6:$C$1355, "Redeem", Transactions_History!$I$6:$I$1355, Portfolio_History!$F253, Transactions_History!$H$6:$H$1355, "&lt;="&amp;YEAR(Portfolio_History!X$1))</f>
        <v>0</v>
      </c>
      <c r="Y253" s="4">
        <f>SUMIFS(Transactions_History!$G$6:$G$1355, Transactions_History!$C$6:$C$1355, "Acquire", Transactions_History!$I$6:$I$1355, Portfolio_History!$F253, Transactions_History!$H$6:$H$1355, "&lt;="&amp;YEAR(Portfolio_History!Y$1))-
SUMIFS(Transactions_History!$G$6:$G$1355, Transactions_History!$C$6:$C$1355, "Redeem", Transactions_History!$I$6:$I$1355, Portfolio_History!$F253, Transactions_History!$H$6:$H$1355, "&lt;="&amp;YEAR(Portfolio_History!Y$1))</f>
        <v>0</v>
      </c>
    </row>
    <row r="254" spans="1:25" x14ac:dyDescent="0.35">
      <c r="A254" s="172" t="s">
        <v>34</v>
      </c>
      <c r="B254" s="172">
        <v>1.75</v>
      </c>
      <c r="C254" s="172">
        <v>2016</v>
      </c>
      <c r="D254" s="173">
        <v>42491</v>
      </c>
      <c r="E254" s="63">
        <v>2016</v>
      </c>
      <c r="F254" s="170" t="str">
        <f t="shared" si="4"/>
        <v>SI certificates_1.75_2016</v>
      </c>
      <c r="G254" s="4">
        <f>SUMIFS(Transactions_History!$G$6:$G$1355, Transactions_History!$C$6:$C$1355, "Acquire", Transactions_History!$I$6:$I$1355, Portfolio_History!$F254, Transactions_History!$H$6:$H$1355, "&lt;="&amp;YEAR(Portfolio_History!G$1))-
SUMIFS(Transactions_History!$G$6:$G$1355, Transactions_History!$C$6:$C$1355, "Redeem", Transactions_History!$I$6:$I$1355, Portfolio_History!$F254, Transactions_History!$H$6:$H$1355, "&lt;="&amp;YEAR(Portfolio_History!G$1))</f>
        <v>0</v>
      </c>
      <c r="H254" s="4">
        <f>SUMIFS(Transactions_History!$G$6:$G$1355, Transactions_History!$C$6:$C$1355, "Acquire", Transactions_History!$I$6:$I$1355, Portfolio_History!$F254, Transactions_History!$H$6:$H$1355, "&lt;="&amp;YEAR(Portfolio_History!H$1))-
SUMIFS(Transactions_History!$G$6:$G$1355, Transactions_History!$C$6:$C$1355, "Redeem", Transactions_History!$I$6:$I$1355, Portfolio_History!$F254, Transactions_History!$H$6:$H$1355, "&lt;="&amp;YEAR(Portfolio_History!H$1))</f>
        <v>0</v>
      </c>
      <c r="I254" s="4">
        <f>SUMIFS(Transactions_History!$G$6:$G$1355, Transactions_History!$C$6:$C$1355, "Acquire", Transactions_History!$I$6:$I$1355, Portfolio_History!$F254, Transactions_History!$H$6:$H$1355, "&lt;="&amp;YEAR(Portfolio_History!I$1))-
SUMIFS(Transactions_History!$G$6:$G$1355, Transactions_History!$C$6:$C$1355, "Redeem", Transactions_History!$I$6:$I$1355, Portfolio_History!$F254, Transactions_History!$H$6:$H$1355, "&lt;="&amp;YEAR(Portfolio_History!I$1))</f>
        <v>0</v>
      </c>
      <c r="J254" s="4">
        <f>SUMIFS(Transactions_History!$G$6:$G$1355, Transactions_History!$C$6:$C$1355, "Acquire", Transactions_History!$I$6:$I$1355, Portfolio_History!$F254, Transactions_History!$H$6:$H$1355, "&lt;="&amp;YEAR(Portfolio_History!J$1))-
SUMIFS(Transactions_History!$G$6:$G$1355, Transactions_History!$C$6:$C$1355, "Redeem", Transactions_History!$I$6:$I$1355, Portfolio_History!$F254, Transactions_History!$H$6:$H$1355, "&lt;="&amp;YEAR(Portfolio_History!J$1))</f>
        <v>0</v>
      </c>
      <c r="K254" s="4">
        <f>SUMIFS(Transactions_History!$G$6:$G$1355, Transactions_History!$C$6:$C$1355, "Acquire", Transactions_History!$I$6:$I$1355, Portfolio_History!$F254, Transactions_History!$H$6:$H$1355, "&lt;="&amp;YEAR(Portfolio_History!K$1))-
SUMIFS(Transactions_History!$G$6:$G$1355, Transactions_History!$C$6:$C$1355, "Redeem", Transactions_History!$I$6:$I$1355, Portfolio_History!$F254, Transactions_History!$H$6:$H$1355, "&lt;="&amp;YEAR(Portfolio_History!K$1))</f>
        <v>0</v>
      </c>
      <c r="L254" s="4">
        <f>SUMIFS(Transactions_History!$G$6:$G$1355, Transactions_History!$C$6:$C$1355, "Acquire", Transactions_History!$I$6:$I$1355, Portfolio_History!$F254, Transactions_History!$H$6:$H$1355, "&lt;="&amp;YEAR(Portfolio_History!L$1))-
SUMIFS(Transactions_History!$G$6:$G$1355, Transactions_History!$C$6:$C$1355, "Redeem", Transactions_History!$I$6:$I$1355, Portfolio_History!$F254, Transactions_History!$H$6:$H$1355, "&lt;="&amp;YEAR(Portfolio_History!L$1))</f>
        <v>0</v>
      </c>
      <c r="M254" s="4">
        <f>SUMIFS(Transactions_History!$G$6:$G$1355, Transactions_History!$C$6:$C$1355, "Acquire", Transactions_History!$I$6:$I$1355, Portfolio_History!$F254, Transactions_History!$H$6:$H$1355, "&lt;="&amp;YEAR(Portfolio_History!M$1))-
SUMIFS(Transactions_History!$G$6:$G$1355, Transactions_History!$C$6:$C$1355, "Redeem", Transactions_History!$I$6:$I$1355, Portfolio_History!$F254, Transactions_History!$H$6:$H$1355, "&lt;="&amp;YEAR(Portfolio_History!M$1))</f>
        <v>0</v>
      </c>
      <c r="N254" s="4">
        <f>SUMIFS(Transactions_History!$G$6:$G$1355, Transactions_History!$C$6:$C$1355, "Acquire", Transactions_History!$I$6:$I$1355, Portfolio_History!$F254, Transactions_History!$H$6:$H$1355, "&lt;="&amp;YEAR(Portfolio_History!N$1))-
SUMIFS(Transactions_History!$G$6:$G$1355, Transactions_History!$C$6:$C$1355, "Redeem", Transactions_History!$I$6:$I$1355, Portfolio_History!$F254, Transactions_History!$H$6:$H$1355, "&lt;="&amp;YEAR(Portfolio_History!N$1))</f>
        <v>0</v>
      </c>
      <c r="O254" s="4">
        <f>SUMIFS(Transactions_History!$G$6:$G$1355, Transactions_History!$C$6:$C$1355, "Acquire", Transactions_History!$I$6:$I$1355, Portfolio_History!$F254, Transactions_History!$H$6:$H$1355, "&lt;="&amp;YEAR(Portfolio_History!O$1))-
SUMIFS(Transactions_History!$G$6:$G$1355, Transactions_History!$C$6:$C$1355, "Redeem", Transactions_History!$I$6:$I$1355, Portfolio_History!$F254, Transactions_History!$H$6:$H$1355, "&lt;="&amp;YEAR(Portfolio_History!O$1))</f>
        <v>0</v>
      </c>
      <c r="P254" s="4">
        <f>SUMIFS(Transactions_History!$G$6:$G$1355, Transactions_History!$C$6:$C$1355, "Acquire", Transactions_History!$I$6:$I$1355, Portfolio_History!$F254, Transactions_History!$H$6:$H$1355, "&lt;="&amp;YEAR(Portfolio_History!P$1))-
SUMIFS(Transactions_History!$G$6:$G$1355, Transactions_History!$C$6:$C$1355, "Redeem", Transactions_History!$I$6:$I$1355, Portfolio_History!$F254, Transactions_History!$H$6:$H$1355, "&lt;="&amp;YEAR(Portfolio_History!P$1))</f>
        <v>0</v>
      </c>
      <c r="Q254" s="4">
        <f>SUMIFS(Transactions_History!$G$6:$G$1355, Transactions_History!$C$6:$C$1355, "Acquire", Transactions_History!$I$6:$I$1355, Portfolio_History!$F254, Transactions_History!$H$6:$H$1355, "&lt;="&amp;YEAR(Portfolio_History!Q$1))-
SUMIFS(Transactions_History!$G$6:$G$1355, Transactions_History!$C$6:$C$1355, "Redeem", Transactions_History!$I$6:$I$1355, Portfolio_History!$F254, Transactions_History!$H$6:$H$1355, "&lt;="&amp;YEAR(Portfolio_History!Q$1))</f>
        <v>0</v>
      </c>
      <c r="R254" s="4">
        <f>SUMIFS(Transactions_History!$G$6:$G$1355, Transactions_History!$C$6:$C$1355, "Acquire", Transactions_History!$I$6:$I$1355, Portfolio_History!$F254, Transactions_History!$H$6:$H$1355, "&lt;="&amp;YEAR(Portfolio_History!R$1))-
SUMIFS(Transactions_History!$G$6:$G$1355, Transactions_History!$C$6:$C$1355, "Redeem", Transactions_History!$I$6:$I$1355, Portfolio_History!$F254, Transactions_History!$H$6:$H$1355, "&lt;="&amp;YEAR(Portfolio_History!R$1))</f>
        <v>0</v>
      </c>
      <c r="S254" s="4">
        <f>SUMIFS(Transactions_History!$G$6:$G$1355, Transactions_History!$C$6:$C$1355, "Acquire", Transactions_History!$I$6:$I$1355, Portfolio_History!$F254, Transactions_History!$H$6:$H$1355, "&lt;="&amp;YEAR(Portfolio_History!S$1))-
SUMIFS(Transactions_History!$G$6:$G$1355, Transactions_History!$C$6:$C$1355, "Redeem", Transactions_History!$I$6:$I$1355, Portfolio_History!$F254, Transactions_History!$H$6:$H$1355, "&lt;="&amp;YEAR(Portfolio_History!S$1))</f>
        <v>0</v>
      </c>
      <c r="T254" s="4">
        <f>SUMIFS(Transactions_History!$G$6:$G$1355, Transactions_History!$C$6:$C$1355, "Acquire", Transactions_History!$I$6:$I$1355, Portfolio_History!$F254, Transactions_History!$H$6:$H$1355, "&lt;="&amp;YEAR(Portfolio_History!T$1))-
SUMIFS(Transactions_History!$G$6:$G$1355, Transactions_History!$C$6:$C$1355, "Redeem", Transactions_History!$I$6:$I$1355, Portfolio_History!$F254, Transactions_History!$H$6:$H$1355, "&lt;="&amp;YEAR(Portfolio_History!T$1))</f>
        <v>0</v>
      </c>
      <c r="U254" s="4">
        <f>SUMIFS(Transactions_History!$G$6:$G$1355, Transactions_History!$C$6:$C$1355, "Acquire", Transactions_History!$I$6:$I$1355, Portfolio_History!$F254, Transactions_History!$H$6:$H$1355, "&lt;="&amp;YEAR(Portfolio_History!U$1))-
SUMIFS(Transactions_History!$G$6:$G$1355, Transactions_History!$C$6:$C$1355, "Redeem", Transactions_History!$I$6:$I$1355, Portfolio_History!$F254, Transactions_History!$H$6:$H$1355, "&lt;="&amp;YEAR(Portfolio_History!U$1))</f>
        <v>0</v>
      </c>
      <c r="V254" s="4">
        <f>SUMIFS(Transactions_History!$G$6:$G$1355, Transactions_History!$C$6:$C$1355, "Acquire", Transactions_History!$I$6:$I$1355, Portfolio_History!$F254, Transactions_History!$H$6:$H$1355, "&lt;="&amp;YEAR(Portfolio_History!V$1))-
SUMIFS(Transactions_History!$G$6:$G$1355, Transactions_History!$C$6:$C$1355, "Redeem", Transactions_History!$I$6:$I$1355, Portfolio_History!$F254, Transactions_History!$H$6:$H$1355, "&lt;="&amp;YEAR(Portfolio_History!V$1))</f>
        <v>0</v>
      </c>
      <c r="W254" s="4">
        <f>SUMIFS(Transactions_History!$G$6:$G$1355, Transactions_History!$C$6:$C$1355, "Acquire", Transactions_History!$I$6:$I$1355, Portfolio_History!$F254, Transactions_History!$H$6:$H$1355, "&lt;="&amp;YEAR(Portfolio_History!W$1))-
SUMIFS(Transactions_History!$G$6:$G$1355, Transactions_History!$C$6:$C$1355, "Redeem", Transactions_History!$I$6:$I$1355, Portfolio_History!$F254, Transactions_History!$H$6:$H$1355, "&lt;="&amp;YEAR(Portfolio_History!W$1))</f>
        <v>0</v>
      </c>
      <c r="X254" s="4">
        <f>SUMIFS(Transactions_History!$G$6:$G$1355, Transactions_History!$C$6:$C$1355, "Acquire", Transactions_History!$I$6:$I$1355, Portfolio_History!$F254, Transactions_History!$H$6:$H$1355, "&lt;="&amp;YEAR(Portfolio_History!X$1))-
SUMIFS(Transactions_History!$G$6:$G$1355, Transactions_History!$C$6:$C$1355, "Redeem", Transactions_History!$I$6:$I$1355, Portfolio_History!$F254, Transactions_History!$H$6:$H$1355, "&lt;="&amp;YEAR(Portfolio_History!X$1))</f>
        <v>0</v>
      </c>
      <c r="Y254" s="4">
        <f>SUMIFS(Transactions_History!$G$6:$G$1355, Transactions_History!$C$6:$C$1355, "Acquire", Transactions_History!$I$6:$I$1355, Portfolio_History!$F254, Transactions_History!$H$6:$H$1355, "&lt;="&amp;YEAR(Portfolio_History!Y$1))-
SUMIFS(Transactions_History!$G$6:$G$1355, Transactions_History!$C$6:$C$1355, "Redeem", Transactions_History!$I$6:$I$1355, Portfolio_History!$F254, Transactions_History!$H$6:$H$1355, "&lt;="&amp;YEAR(Portfolio_History!Y$1))</f>
        <v>0</v>
      </c>
    </row>
    <row r="255" spans="1:25" x14ac:dyDescent="0.35">
      <c r="A255" s="172" t="s">
        <v>39</v>
      </c>
      <c r="B255" s="172">
        <v>1.875</v>
      </c>
      <c r="C255" s="172">
        <v>2017</v>
      </c>
      <c r="D255" s="173">
        <v>42522</v>
      </c>
      <c r="E255" s="63">
        <v>2016</v>
      </c>
      <c r="F255" s="170" t="str">
        <f t="shared" si="4"/>
        <v>SI bonds_1.875_2017</v>
      </c>
      <c r="G255" s="4">
        <f>SUMIFS(Transactions_History!$G$6:$G$1355, Transactions_History!$C$6:$C$1355, "Acquire", Transactions_History!$I$6:$I$1355, Portfolio_History!$F255, Transactions_History!$H$6:$H$1355, "&lt;="&amp;YEAR(Portfolio_History!G$1))-
SUMIFS(Transactions_History!$G$6:$G$1355, Transactions_History!$C$6:$C$1355, "Redeem", Transactions_History!$I$6:$I$1355, Portfolio_History!$F255, Transactions_History!$H$6:$H$1355, "&lt;="&amp;YEAR(Portfolio_History!G$1))</f>
        <v>0</v>
      </c>
      <c r="H255" s="4">
        <f>SUMIFS(Transactions_History!$G$6:$G$1355, Transactions_History!$C$6:$C$1355, "Acquire", Transactions_History!$I$6:$I$1355, Portfolio_History!$F255, Transactions_History!$H$6:$H$1355, "&lt;="&amp;YEAR(Portfolio_History!H$1))-
SUMIFS(Transactions_History!$G$6:$G$1355, Transactions_History!$C$6:$C$1355, "Redeem", Transactions_History!$I$6:$I$1355, Portfolio_History!$F255, Transactions_History!$H$6:$H$1355, "&lt;="&amp;YEAR(Portfolio_History!H$1))</f>
        <v>0</v>
      </c>
      <c r="I255" s="4">
        <f>SUMIFS(Transactions_History!$G$6:$G$1355, Transactions_History!$C$6:$C$1355, "Acquire", Transactions_History!$I$6:$I$1355, Portfolio_History!$F255, Transactions_History!$H$6:$H$1355, "&lt;="&amp;YEAR(Portfolio_History!I$1))-
SUMIFS(Transactions_History!$G$6:$G$1355, Transactions_History!$C$6:$C$1355, "Redeem", Transactions_History!$I$6:$I$1355, Portfolio_History!$F255, Transactions_History!$H$6:$H$1355, "&lt;="&amp;YEAR(Portfolio_History!I$1))</f>
        <v>0</v>
      </c>
      <c r="J255" s="4">
        <f>SUMIFS(Transactions_History!$G$6:$G$1355, Transactions_History!$C$6:$C$1355, "Acquire", Transactions_History!$I$6:$I$1355, Portfolio_History!$F255, Transactions_History!$H$6:$H$1355, "&lt;="&amp;YEAR(Portfolio_History!J$1))-
SUMIFS(Transactions_History!$G$6:$G$1355, Transactions_History!$C$6:$C$1355, "Redeem", Transactions_History!$I$6:$I$1355, Portfolio_History!$F255, Transactions_History!$H$6:$H$1355, "&lt;="&amp;YEAR(Portfolio_History!J$1))</f>
        <v>0</v>
      </c>
      <c r="K255" s="4">
        <f>SUMIFS(Transactions_History!$G$6:$G$1355, Transactions_History!$C$6:$C$1355, "Acquire", Transactions_History!$I$6:$I$1355, Portfolio_History!$F255, Transactions_History!$H$6:$H$1355, "&lt;="&amp;YEAR(Portfolio_History!K$1))-
SUMIFS(Transactions_History!$G$6:$G$1355, Transactions_History!$C$6:$C$1355, "Redeem", Transactions_History!$I$6:$I$1355, Portfolio_History!$F255, Transactions_History!$H$6:$H$1355, "&lt;="&amp;YEAR(Portfolio_History!K$1))</f>
        <v>0</v>
      </c>
      <c r="L255" s="4">
        <f>SUMIFS(Transactions_History!$G$6:$G$1355, Transactions_History!$C$6:$C$1355, "Acquire", Transactions_History!$I$6:$I$1355, Portfolio_History!$F255, Transactions_History!$H$6:$H$1355, "&lt;="&amp;YEAR(Portfolio_History!L$1))-
SUMIFS(Transactions_History!$G$6:$G$1355, Transactions_History!$C$6:$C$1355, "Redeem", Transactions_History!$I$6:$I$1355, Portfolio_History!$F255, Transactions_History!$H$6:$H$1355, "&lt;="&amp;YEAR(Portfolio_History!L$1))</f>
        <v>0</v>
      </c>
      <c r="M255" s="4">
        <f>SUMIFS(Transactions_History!$G$6:$G$1355, Transactions_History!$C$6:$C$1355, "Acquire", Transactions_History!$I$6:$I$1355, Portfolio_History!$F255, Transactions_History!$H$6:$H$1355, "&lt;="&amp;YEAR(Portfolio_History!M$1))-
SUMIFS(Transactions_History!$G$6:$G$1355, Transactions_History!$C$6:$C$1355, "Redeem", Transactions_History!$I$6:$I$1355, Portfolio_History!$F255, Transactions_History!$H$6:$H$1355, "&lt;="&amp;YEAR(Portfolio_History!M$1))</f>
        <v>0</v>
      </c>
      <c r="N255" s="4">
        <f>SUMIFS(Transactions_History!$G$6:$G$1355, Transactions_History!$C$6:$C$1355, "Acquire", Transactions_History!$I$6:$I$1355, Portfolio_History!$F255, Transactions_History!$H$6:$H$1355, "&lt;="&amp;YEAR(Portfolio_History!N$1))-
SUMIFS(Transactions_History!$G$6:$G$1355, Transactions_History!$C$6:$C$1355, "Redeem", Transactions_History!$I$6:$I$1355, Portfolio_History!$F255, Transactions_History!$H$6:$H$1355, "&lt;="&amp;YEAR(Portfolio_History!N$1))</f>
        <v>0</v>
      </c>
      <c r="O255" s="4">
        <f>SUMIFS(Transactions_History!$G$6:$G$1355, Transactions_History!$C$6:$C$1355, "Acquire", Transactions_History!$I$6:$I$1355, Portfolio_History!$F255, Transactions_History!$H$6:$H$1355, "&lt;="&amp;YEAR(Portfolio_History!O$1))-
SUMIFS(Transactions_History!$G$6:$G$1355, Transactions_History!$C$6:$C$1355, "Redeem", Transactions_History!$I$6:$I$1355, Portfolio_History!$F255, Transactions_History!$H$6:$H$1355, "&lt;="&amp;YEAR(Portfolio_History!O$1))</f>
        <v>0</v>
      </c>
      <c r="P255" s="4">
        <f>SUMIFS(Transactions_History!$G$6:$G$1355, Transactions_History!$C$6:$C$1355, "Acquire", Transactions_History!$I$6:$I$1355, Portfolio_History!$F255, Transactions_History!$H$6:$H$1355, "&lt;="&amp;YEAR(Portfolio_History!P$1))-
SUMIFS(Transactions_History!$G$6:$G$1355, Transactions_History!$C$6:$C$1355, "Redeem", Transactions_History!$I$6:$I$1355, Portfolio_History!$F255, Transactions_History!$H$6:$H$1355, "&lt;="&amp;YEAR(Portfolio_History!P$1))</f>
        <v>0</v>
      </c>
      <c r="Q255" s="4">
        <f>SUMIFS(Transactions_History!$G$6:$G$1355, Transactions_History!$C$6:$C$1355, "Acquire", Transactions_History!$I$6:$I$1355, Portfolio_History!$F255, Transactions_History!$H$6:$H$1355, "&lt;="&amp;YEAR(Portfolio_History!Q$1))-
SUMIFS(Transactions_History!$G$6:$G$1355, Transactions_History!$C$6:$C$1355, "Redeem", Transactions_History!$I$6:$I$1355, Portfolio_History!$F255, Transactions_History!$H$6:$H$1355, "&lt;="&amp;YEAR(Portfolio_History!Q$1))</f>
        <v>0</v>
      </c>
      <c r="R255" s="4">
        <f>SUMIFS(Transactions_History!$G$6:$G$1355, Transactions_History!$C$6:$C$1355, "Acquire", Transactions_History!$I$6:$I$1355, Portfolio_History!$F255, Transactions_History!$H$6:$H$1355, "&lt;="&amp;YEAR(Portfolio_History!R$1))-
SUMIFS(Transactions_History!$G$6:$G$1355, Transactions_History!$C$6:$C$1355, "Redeem", Transactions_History!$I$6:$I$1355, Portfolio_History!$F255, Transactions_History!$H$6:$H$1355, "&lt;="&amp;YEAR(Portfolio_History!R$1))</f>
        <v>0</v>
      </c>
      <c r="S255" s="4">
        <f>SUMIFS(Transactions_History!$G$6:$G$1355, Transactions_History!$C$6:$C$1355, "Acquire", Transactions_History!$I$6:$I$1355, Portfolio_History!$F255, Transactions_History!$H$6:$H$1355, "&lt;="&amp;YEAR(Portfolio_History!S$1))-
SUMIFS(Transactions_History!$G$6:$G$1355, Transactions_History!$C$6:$C$1355, "Redeem", Transactions_History!$I$6:$I$1355, Portfolio_History!$F255, Transactions_History!$H$6:$H$1355, "&lt;="&amp;YEAR(Portfolio_History!S$1))</f>
        <v>0</v>
      </c>
      <c r="T255" s="4">
        <f>SUMIFS(Transactions_History!$G$6:$G$1355, Transactions_History!$C$6:$C$1355, "Acquire", Transactions_History!$I$6:$I$1355, Portfolio_History!$F255, Transactions_History!$H$6:$H$1355, "&lt;="&amp;YEAR(Portfolio_History!T$1))-
SUMIFS(Transactions_History!$G$6:$G$1355, Transactions_History!$C$6:$C$1355, "Redeem", Transactions_History!$I$6:$I$1355, Portfolio_History!$F255, Transactions_History!$H$6:$H$1355, "&lt;="&amp;YEAR(Portfolio_History!T$1))</f>
        <v>0</v>
      </c>
      <c r="U255" s="4">
        <f>SUMIFS(Transactions_History!$G$6:$G$1355, Transactions_History!$C$6:$C$1355, "Acquire", Transactions_History!$I$6:$I$1355, Portfolio_History!$F255, Transactions_History!$H$6:$H$1355, "&lt;="&amp;YEAR(Portfolio_History!U$1))-
SUMIFS(Transactions_History!$G$6:$G$1355, Transactions_History!$C$6:$C$1355, "Redeem", Transactions_History!$I$6:$I$1355, Portfolio_History!$F255, Transactions_History!$H$6:$H$1355, "&lt;="&amp;YEAR(Portfolio_History!U$1))</f>
        <v>0</v>
      </c>
      <c r="V255" s="4">
        <f>SUMIFS(Transactions_History!$G$6:$G$1355, Transactions_History!$C$6:$C$1355, "Acquire", Transactions_History!$I$6:$I$1355, Portfolio_History!$F255, Transactions_History!$H$6:$H$1355, "&lt;="&amp;YEAR(Portfolio_History!V$1))-
SUMIFS(Transactions_History!$G$6:$G$1355, Transactions_History!$C$6:$C$1355, "Redeem", Transactions_History!$I$6:$I$1355, Portfolio_History!$F255, Transactions_History!$H$6:$H$1355, "&lt;="&amp;YEAR(Portfolio_History!V$1))</f>
        <v>0</v>
      </c>
      <c r="W255" s="4">
        <f>SUMIFS(Transactions_History!$G$6:$G$1355, Transactions_History!$C$6:$C$1355, "Acquire", Transactions_History!$I$6:$I$1355, Portfolio_History!$F255, Transactions_History!$H$6:$H$1355, "&lt;="&amp;YEAR(Portfolio_History!W$1))-
SUMIFS(Transactions_History!$G$6:$G$1355, Transactions_History!$C$6:$C$1355, "Redeem", Transactions_History!$I$6:$I$1355, Portfolio_History!$F255, Transactions_History!$H$6:$H$1355, "&lt;="&amp;YEAR(Portfolio_History!W$1))</f>
        <v>0</v>
      </c>
      <c r="X255" s="4">
        <f>SUMIFS(Transactions_History!$G$6:$G$1355, Transactions_History!$C$6:$C$1355, "Acquire", Transactions_History!$I$6:$I$1355, Portfolio_History!$F255, Transactions_History!$H$6:$H$1355, "&lt;="&amp;YEAR(Portfolio_History!X$1))-
SUMIFS(Transactions_History!$G$6:$G$1355, Transactions_History!$C$6:$C$1355, "Redeem", Transactions_History!$I$6:$I$1355, Portfolio_History!$F255, Transactions_History!$H$6:$H$1355, "&lt;="&amp;YEAR(Portfolio_History!X$1))</f>
        <v>0</v>
      </c>
      <c r="Y255" s="4">
        <f>SUMIFS(Transactions_History!$G$6:$G$1355, Transactions_History!$C$6:$C$1355, "Acquire", Transactions_History!$I$6:$I$1355, Portfolio_History!$F255, Transactions_History!$H$6:$H$1355, "&lt;="&amp;YEAR(Portfolio_History!Y$1))-
SUMIFS(Transactions_History!$G$6:$G$1355, Transactions_History!$C$6:$C$1355, "Redeem", Transactions_History!$I$6:$I$1355, Portfolio_History!$F255, Transactions_History!$H$6:$H$1355, "&lt;="&amp;YEAR(Portfolio_History!Y$1))</f>
        <v>0</v>
      </c>
    </row>
    <row r="256" spans="1:25" x14ac:dyDescent="0.35">
      <c r="A256" s="172" t="s">
        <v>39</v>
      </c>
      <c r="B256" s="172">
        <v>1.875</v>
      </c>
      <c r="C256" s="172">
        <v>2018</v>
      </c>
      <c r="D256" s="173">
        <v>42522</v>
      </c>
      <c r="E256" s="63">
        <v>2016</v>
      </c>
      <c r="F256" s="170" t="str">
        <f t="shared" si="4"/>
        <v>SI bonds_1.875_2018</v>
      </c>
      <c r="G256" s="4">
        <f>SUMIFS(Transactions_History!$G$6:$G$1355, Transactions_History!$C$6:$C$1355, "Acquire", Transactions_History!$I$6:$I$1355, Portfolio_History!$F256, Transactions_History!$H$6:$H$1355, "&lt;="&amp;YEAR(Portfolio_History!G$1))-
SUMIFS(Transactions_History!$G$6:$G$1355, Transactions_History!$C$6:$C$1355, "Redeem", Transactions_History!$I$6:$I$1355, Portfolio_History!$F256, Transactions_History!$H$6:$H$1355, "&lt;="&amp;YEAR(Portfolio_History!G$1))</f>
        <v>0</v>
      </c>
      <c r="H256" s="4">
        <f>SUMIFS(Transactions_History!$G$6:$G$1355, Transactions_History!$C$6:$C$1355, "Acquire", Transactions_History!$I$6:$I$1355, Portfolio_History!$F256, Transactions_History!$H$6:$H$1355, "&lt;="&amp;YEAR(Portfolio_History!H$1))-
SUMIFS(Transactions_History!$G$6:$G$1355, Transactions_History!$C$6:$C$1355, "Redeem", Transactions_History!$I$6:$I$1355, Portfolio_History!$F256, Transactions_History!$H$6:$H$1355, "&lt;="&amp;YEAR(Portfolio_History!H$1))</f>
        <v>0</v>
      </c>
      <c r="I256" s="4">
        <f>SUMIFS(Transactions_History!$G$6:$G$1355, Transactions_History!$C$6:$C$1355, "Acquire", Transactions_History!$I$6:$I$1355, Portfolio_History!$F256, Transactions_History!$H$6:$H$1355, "&lt;="&amp;YEAR(Portfolio_History!I$1))-
SUMIFS(Transactions_History!$G$6:$G$1355, Transactions_History!$C$6:$C$1355, "Redeem", Transactions_History!$I$6:$I$1355, Portfolio_History!$F256, Transactions_History!$H$6:$H$1355, "&lt;="&amp;YEAR(Portfolio_History!I$1))</f>
        <v>0</v>
      </c>
      <c r="J256" s="4">
        <f>SUMIFS(Transactions_History!$G$6:$G$1355, Transactions_History!$C$6:$C$1355, "Acquire", Transactions_History!$I$6:$I$1355, Portfolio_History!$F256, Transactions_History!$H$6:$H$1355, "&lt;="&amp;YEAR(Portfolio_History!J$1))-
SUMIFS(Transactions_History!$G$6:$G$1355, Transactions_History!$C$6:$C$1355, "Redeem", Transactions_History!$I$6:$I$1355, Portfolio_History!$F256, Transactions_History!$H$6:$H$1355, "&lt;="&amp;YEAR(Portfolio_History!J$1))</f>
        <v>0</v>
      </c>
      <c r="K256" s="4">
        <f>SUMIFS(Transactions_History!$G$6:$G$1355, Transactions_History!$C$6:$C$1355, "Acquire", Transactions_History!$I$6:$I$1355, Portfolio_History!$F256, Transactions_History!$H$6:$H$1355, "&lt;="&amp;YEAR(Portfolio_History!K$1))-
SUMIFS(Transactions_History!$G$6:$G$1355, Transactions_History!$C$6:$C$1355, "Redeem", Transactions_History!$I$6:$I$1355, Portfolio_History!$F256, Transactions_History!$H$6:$H$1355, "&lt;="&amp;YEAR(Portfolio_History!K$1))</f>
        <v>0</v>
      </c>
      <c r="L256" s="4">
        <f>SUMIFS(Transactions_History!$G$6:$G$1355, Transactions_History!$C$6:$C$1355, "Acquire", Transactions_History!$I$6:$I$1355, Portfolio_History!$F256, Transactions_History!$H$6:$H$1355, "&lt;="&amp;YEAR(Portfolio_History!L$1))-
SUMIFS(Transactions_History!$G$6:$G$1355, Transactions_History!$C$6:$C$1355, "Redeem", Transactions_History!$I$6:$I$1355, Portfolio_History!$F256, Transactions_History!$H$6:$H$1355, "&lt;="&amp;YEAR(Portfolio_History!L$1))</f>
        <v>0</v>
      </c>
      <c r="M256" s="4">
        <f>SUMIFS(Transactions_History!$G$6:$G$1355, Transactions_History!$C$6:$C$1355, "Acquire", Transactions_History!$I$6:$I$1355, Portfolio_History!$F256, Transactions_History!$H$6:$H$1355, "&lt;="&amp;YEAR(Portfolio_History!M$1))-
SUMIFS(Transactions_History!$G$6:$G$1355, Transactions_History!$C$6:$C$1355, "Redeem", Transactions_History!$I$6:$I$1355, Portfolio_History!$F256, Transactions_History!$H$6:$H$1355, "&lt;="&amp;YEAR(Portfolio_History!M$1))</f>
        <v>2500956</v>
      </c>
      <c r="N256" s="4">
        <f>SUMIFS(Transactions_History!$G$6:$G$1355, Transactions_History!$C$6:$C$1355, "Acquire", Transactions_History!$I$6:$I$1355, Portfolio_History!$F256, Transactions_History!$H$6:$H$1355, "&lt;="&amp;YEAR(Portfolio_History!N$1))-
SUMIFS(Transactions_History!$G$6:$G$1355, Transactions_History!$C$6:$C$1355, "Redeem", Transactions_History!$I$6:$I$1355, Portfolio_History!$F256, Transactions_History!$H$6:$H$1355, "&lt;="&amp;YEAR(Portfolio_History!N$1))</f>
        <v>0</v>
      </c>
      <c r="O256" s="4">
        <f>SUMIFS(Transactions_History!$G$6:$G$1355, Transactions_History!$C$6:$C$1355, "Acquire", Transactions_History!$I$6:$I$1355, Portfolio_History!$F256, Transactions_History!$H$6:$H$1355, "&lt;="&amp;YEAR(Portfolio_History!O$1))-
SUMIFS(Transactions_History!$G$6:$G$1355, Transactions_History!$C$6:$C$1355, "Redeem", Transactions_History!$I$6:$I$1355, Portfolio_History!$F256, Transactions_History!$H$6:$H$1355, "&lt;="&amp;YEAR(Portfolio_History!O$1))</f>
        <v>0</v>
      </c>
      <c r="P256" s="4">
        <f>SUMIFS(Transactions_History!$G$6:$G$1355, Transactions_History!$C$6:$C$1355, "Acquire", Transactions_History!$I$6:$I$1355, Portfolio_History!$F256, Transactions_History!$H$6:$H$1355, "&lt;="&amp;YEAR(Portfolio_History!P$1))-
SUMIFS(Transactions_History!$G$6:$G$1355, Transactions_History!$C$6:$C$1355, "Redeem", Transactions_History!$I$6:$I$1355, Portfolio_History!$F256, Transactions_History!$H$6:$H$1355, "&lt;="&amp;YEAR(Portfolio_History!P$1))</f>
        <v>0</v>
      </c>
      <c r="Q256" s="4">
        <f>SUMIFS(Transactions_History!$G$6:$G$1355, Transactions_History!$C$6:$C$1355, "Acquire", Transactions_History!$I$6:$I$1355, Portfolio_History!$F256, Transactions_History!$H$6:$H$1355, "&lt;="&amp;YEAR(Portfolio_History!Q$1))-
SUMIFS(Transactions_History!$G$6:$G$1355, Transactions_History!$C$6:$C$1355, "Redeem", Transactions_History!$I$6:$I$1355, Portfolio_History!$F256, Transactions_History!$H$6:$H$1355, "&lt;="&amp;YEAR(Portfolio_History!Q$1))</f>
        <v>0</v>
      </c>
      <c r="R256" s="4">
        <f>SUMIFS(Transactions_History!$G$6:$G$1355, Transactions_History!$C$6:$C$1355, "Acquire", Transactions_History!$I$6:$I$1355, Portfolio_History!$F256, Transactions_History!$H$6:$H$1355, "&lt;="&amp;YEAR(Portfolio_History!R$1))-
SUMIFS(Transactions_History!$G$6:$G$1355, Transactions_History!$C$6:$C$1355, "Redeem", Transactions_History!$I$6:$I$1355, Portfolio_History!$F256, Transactions_History!$H$6:$H$1355, "&lt;="&amp;YEAR(Portfolio_History!R$1))</f>
        <v>0</v>
      </c>
      <c r="S256" s="4">
        <f>SUMIFS(Transactions_History!$G$6:$G$1355, Transactions_History!$C$6:$C$1355, "Acquire", Transactions_History!$I$6:$I$1355, Portfolio_History!$F256, Transactions_History!$H$6:$H$1355, "&lt;="&amp;YEAR(Portfolio_History!S$1))-
SUMIFS(Transactions_History!$G$6:$G$1355, Transactions_History!$C$6:$C$1355, "Redeem", Transactions_History!$I$6:$I$1355, Portfolio_History!$F256, Transactions_History!$H$6:$H$1355, "&lt;="&amp;YEAR(Portfolio_History!S$1))</f>
        <v>0</v>
      </c>
      <c r="T256" s="4">
        <f>SUMIFS(Transactions_History!$G$6:$G$1355, Transactions_History!$C$6:$C$1355, "Acquire", Transactions_History!$I$6:$I$1355, Portfolio_History!$F256, Transactions_History!$H$6:$H$1355, "&lt;="&amp;YEAR(Portfolio_History!T$1))-
SUMIFS(Transactions_History!$G$6:$G$1355, Transactions_History!$C$6:$C$1355, "Redeem", Transactions_History!$I$6:$I$1355, Portfolio_History!$F256, Transactions_History!$H$6:$H$1355, "&lt;="&amp;YEAR(Portfolio_History!T$1))</f>
        <v>0</v>
      </c>
      <c r="U256" s="4">
        <f>SUMIFS(Transactions_History!$G$6:$G$1355, Transactions_History!$C$6:$C$1355, "Acquire", Transactions_History!$I$6:$I$1355, Portfolio_History!$F256, Transactions_History!$H$6:$H$1355, "&lt;="&amp;YEAR(Portfolio_History!U$1))-
SUMIFS(Transactions_History!$G$6:$G$1355, Transactions_History!$C$6:$C$1355, "Redeem", Transactions_History!$I$6:$I$1355, Portfolio_History!$F256, Transactions_History!$H$6:$H$1355, "&lt;="&amp;YEAR(Portfolio_History!U$1))</f>
        <v>0</v>
      </c>
      <c r="V256" s="4">
        <f>SUMIFS(Transactions_History!$G$6:$G$1355, Transactions_History!$C$6:$C$1355, "Acquire", Transactions_History!$I$6:$I$1355, Portfolio_History!$F256, Transactions_History!$H$6:$H$1355, "&lt;="&amp;YEAR(Portfolio_History!V$1))-
SUMIFS(Transactions_History!$G$6:$G$1355, Transactions_History!$C$6:$C$1355, "Redeem", Transactions_History!$I$6:$I$1355, Portfolio_History!$F256, Transactions_History!$H$6:$H$1355, "&lt;="&amp;YEAR(Portfolio_History!V$1))</f>
        <v>0</v>
      </c>
      <c r="W256" s="4">
        <f>SUMIFS(Transactions_History!$G$6:$G$1355, Transactions_History!$C$6:$C$1355, "Acquire", Transactions_History!$I$6:$I$1355, Portfolio_History!$F256, Transactions_History!$H$6:$H$1355, "&lt;="&amp;YEAR(Portfolio_History!W$1))-
SUMIFS(Transactions_History!$G$6:$G$1355, Transactions_History!$C$6:$C$1355, "Redeem", Transactions_History!$I$6:$I$1355, Portfolio_History!$F256, Transactions_History!$H$6:$H$1355, "&lt;="&amp;YEAR(Portfolio_History!W$1))</f>
        <v>0</v>
      </c>
      <c r="X256" s="4">
        <f>SUMIFS(Transactions_History!$G$6:$G$1355, Transactions_History!$C$6:$C$1355, "Acquire", Transactions_History!$I$6:$I$1355, Portfolio_History!$F256, Transactions_History!$H$6:$H$1355, "&lt;="&amp;YEAR(Portfolio_History!X$1))-
SUMIFS(Transactions_History!$G$6:$G$1355, Transactions_History!$C$6:$C$1355, "Redeem", Transactions_History!$I$6:$I$1355, Portfolio_History!$F256, Transactions_History!$H$6:$H$1355, "&lt;="&amp;YEAR(Portfolio_History!X$1))</f>
        <v>0</v>
      </c>
      <c r="Y256" s="4">
        <f>SUMIFS(Transactions_History!$G$6:$G$1355, Transactions_History!$C$6:$C$1355, "Acquire", Transactions_History!$I$6:$I$1355, Portfolio_History!$F256, Transactions_History!$H$6:$H$1355, "&lt;="&amp;YEAR(Portfolio_History!Y$1))-
SUMIFS(Transactions_History!$G$6:$G$1355, Transactions_History!$C$6:$C$1355, "Redeem", Transactions_History!$I$6:$I$1355, Portfolio_History!$F256, Transactions_History!$H$6:$H$1355, "&lt;="&amp;YEAR(Portfolio_History!Y$1))</f>
        <v>0</v>
      </c>
    </row>
    <row r="257" spans="1:25" x14ac:dyDescent="0.35">
      <c r="A257" s="172" t="s">
        <v>39</v>
      </c>
      <c r="B257" s="172">
        <v>1.875</v>
      </c>
      <c r="C257" s="172">
        <v>2019</v>
      </c>
      <c r="D257" s="173">
        <v>42522</v>
      </c>
      <c r="E257" s="63">
        <v>2016</v>
      </c>
      <c r="F257" s="170" t="str">
        <f t="shared" si="4"/>
        <v>SI bonds_1.875_2019</v>
      </c>
      <c r="G257" s="4">
        <f>SUMIFS(Transactions_History!$G$6:$G$1355, Transactions_History!$C$6:$C$1355, "Acquire", Transactions_History!$I$6:$I$1355, Portfolio_History!$F257, Transactions_History!$H$6:$H$1355, "&lt;="&amp;YEAR(Portfolio_History!G$1))-
SUMIFS(Transactions_History!$G$6:$G$1355, Transactions_History!$C$6:$C$1355, "Redeem", Transactions_History!$I$6:$I$1355, Portfolio_History!$F257, Transactions_History!$H$6:$H$1355, "&lt;="&amp;YEAR(Portfolio_History!G$1))</f>
        <v>0</v>
      </c>
      <c r="H257" s="4">
        <f>SUMIFS(Transactions_History!$G$6:$G$1355, Transactions_History!$C$6:$C$1355, "Acquire", Transactions_History!$I$6:$I$1355, Portfolio_History!$F257, Transactions_History!$H$6:$H$1355, "&lt;="&amp;YEAR(Portfolio_History!H$1))-
SUMIFS(Transactions_History!$G$6:$G$1355, Transactions_History!$C$6:$C$1355, "Redeem", Transactions_History!$I$6:$I$1355, Portfolio_History!$F257, Transactions_History!$H$6:$H$1355, "&lt;="&amp;YEAR(Portfolio_History!H$1))</f>
        <v>0</v>
      </c>
      <c r="I257" s="4">
        <f>SUMIFS(Transactions_History!$G$6:$G$1355, Transactions_History!$C$6:$C$1355, "Acquire", Transactions_History!$I$6:$I$1355, Portfolio_History!$F257, Transactions_History!$H$6:$H$1355, "&lt;="&amp;YEAR(Portfolio_History!I$1))-
SUMIFS(Transactions_History!$G$6:$G$1355, Transactions_History!$C$6:$C$1355, "Redeem", Transactions_History!$I$6:$I$1355, Portfolio_History!$F257, Transactions_History!$H$6:$H$1355, "&lt;="&amp;YEAR(Portfolio_History!I$1))</f>
        <v>0</v>
      </c>
      <c r="J257" s="4">
        <f>SUMIFS(Transactions_History!$G$6:$G$1355, Transactions_History!$C$6:$C$1355, "Acquire", Transactions_History!$I$6:$I$1355, Portfolio_History!$F257, Transactions_History!$H$6:$H$1355, "&lt;="&amp;YEAR(Portfolio_History!J$1))-
SUMIFS(Transactions_History!$G$6:$G$1355, Transactions_History!$C$6:$C$1355, "Redeem", Transactions_History!$I$6:$I$1355, Portfolio_History!$F257, Transactions_History!$H$6:$H$1355, "&lt;="&amp;YEAR(Portfolio_History!J$1))</f>
        <v>0</v>
      </c>
      <c r="K257" s="4">
        <f>SUMIFS(Transactions_History!$G$6:$G$1355, Transactions_History!$C$6:$C$1355, "Acquire", Transactions_History!$I$6:$I$1355, Portfolio_History!$F257, Transactions_History!$H$6:$H$1355, "&lt;="&amp;YEAR(Portfolio_History!K$1))-
SUMIFS(Transactions_History!$G$6:$G$1355, Transactions_History!$C$6:$C$1355, "Redeem", Transactions_History!$I$6:$I$1355, Portfolio_History!$F257, Transactions_History!$H$6:$H$1355, "&lt;="&amp;YEAR(Portfolio_History!K$1))</f>
        <v>0</v>
      </c>
      <c r="L257" s="4">
        <f>SUMIFS(Transactions_History!$G$6:$G$1355, Transactions_History!$C$6:$C$1355, "Acquire", Transactions_History!$I$6:$I$1355, Portfolio_History!$F257, Transactions_History!$H$6:$H$1355, "&lt;="&amp;YEAR(Portfolio_History!L$1))-
SUMIFS(Transactions_History!$G$6:$G$1355, Transactions_History!$C$6:$C$1355, "Redeem", Transactions_History!$I$6:$I$1355, Portfolio_History!$F257, Transactions_History!$H$6:$H$1355, "&lt;="&amp;YEAR(Portfolio_History!L$1))</f>
        <v>5332345</v>
      </c>
      <c r="M257" s="4">
        <f>SUMIFS(Transactions_History!$G$6:$G$1355, Transactions_History!$C$6:$C$1355, "Acquire", Transactions_History!$I$6:$I$1355, Portfolio_History!$F257, Transactions_History!$H$6:$H$1355, "&lt;="&amp;YEAR(Portfolio_History!M$1))-
SUMIFS(Transactions_History!$G$6:$G$1355, Transactions_History!$C$6:$C$1355, "Redeem", Transactions_History!$I$6:$I$1355, Portfolio_History!$F257, Transactions_History!$H$6:$H$1355, "&lt;="&amp;YEAR(Portfolio_History!M$1))</f>
        <v>5332345</v>
      </c>
      <c r="N257" s="4">
        <f>SUMIFS(Transactions_History!$G$6:$G$1355, Transactions_History!$C$6:$C$1355, "Acquire", Transactions_History!$I$6:$I$1355, Portfolio_History!$F257, Transactions_History!$H$6:$H$1355, "&lt;="&amp;YEAR(Portfolio_History!N$1))-
SUMIFS(Transactions_History!$G$6:$G$1355, Transactions_History!$C$6:$C$1355, "Redeem", Transactions_History!$I$6:$I$1355, Portfolio_History!$F257, Transactions_History!$H$6:$H$1355, "&lt;="&amp;YEAR(Portfolio_History!N$1))</f>
        <v>0</v>
      </c>
      <c r="O257" s="4">
        <f>SUMIFS(Transactions_History!$G$6:$G$1355, Transactions_History!$C$6:$C$1355, "Acquire", Transactions_History!$I$6:$I$1355, Portfolio_History!$F257, Transactions_History!$H$6:$H$1355, "&lt;="&amp;YEAR(Portfolio_History!O$1))-
SUMIFS(Transactions_History!$G$6:$G$1355, Transactions_History!$C$6:$C$1355, "Redeem", Transactions_History!$I$6:$I$1355, Portfolio_History!$F257, Transactions_History!$H$6:$H$1355, "&lt;="&amp;YEAR(Portfolio_History!O$1))</f>
        <v>0</v>
      </c>
      <c r="P257" s="4">
        <f>SUMIFS(Transactions_History!$G$6:$G$1355, Transactions_History!$C$6:$C$1355, "Acquire", Transactions_History!$I$6:$I$1355, Portfolio_History!$F257, Transactions_History!$H$6:$H$1355, "&lt;="&amp;YEAR(Portfolio_History!P$1))-
SUMIFS(Transactions_History!$G$6:$G$1355, Transactions_History!$C$6:$C$1355, "Redeem", Transactions_History!$I$6:$I$1355, Portfolio_History!$F257, Transactions_History!$H$6:$H$1355, "&lt;="&amp;YEAR(Portfolio_History!P$1))</f>
        <v>0</v>
      </c>
      <c r="Q257" s="4">
        <f>SUMIFS(Transactions_History!$G$6:$G$1355, Transactions_History!$C$6:$C$1355, "Acquire", Transactions_History!$I$6:$I$1355, Portfolio_History!$F257, Transactions_History!$H$6:$H$1355, "&lt;="&amp;YEAR(Portfolio_History!Q$1))-
SUMIFS(Transactions_History!$G$6:$G$1355, Transactions_History!$C$6:$C$1355, "Redeem", Transactions_History!$I$6:$I$1355, Portfolio_History!$F257, Transactions_History!$H$6:$H$1355, "&lt;="&amp;YEAR(Portfolio_History!Q$1))</f>
        <v>0</v>
      </c>
      <c r="R257" s="4">
        <f>SUMIFS(Transactions_History!$G$6:$G$1355, Transactions_History!$C$6:$C$1355, "Acquire", Transactions_History!$I$6:$I$1355, Portfolio_History!$F257, Transactions_History!$H$6:$H$1355, "&lt;="&amp;YEAR(Portfolio_History!R$1))-
SUMIFS(Transactions_History!$G$6:$G$1355, Transactions_History!$C$6:$C$1355, "Redeem", Transactions_History!$I$6:$I$1355, Portfolio_History!$F257, Transactions_History!$H$6:$H$1355, "&lt;="&amp;YEAR(Portfolio_History!R$1))</f>
        <v>0</v>
      </c>
      <c r="S257" s="4">
        <f>SUMIFS(Transactions_History!$G$6:$G$1355, Transactions_History!$C$6:$C$1355, "Acquire", Transactions_History!$I$6:$I$1355, Portfolio_History!$F257, Transactions_History!$H$6:$H$1355, "&lt;="&amp;YEAR(Portfolio_History!S$1))-
SUMIFS(Transactions_History!$G$6:$G$1355, Transactions_History!$C$6:$C$1355, "Redeem", Transactions_History!$I$6:$I$1355, Portfolio_History!$F257, Transactions_History!$H$6:$H$1355, "&lt;="&amp;YEAR(Portfolio_History!S$1))</f>
        <v>0</v>
      </c>
      <c r="T257" s="4">
        <f>SUMIFS(Transactions_History!$G$6:$G$1355, Transactions_History!$C$6:$C$1355, "Acquire", Transactions_History!$I$6:$I$1355, Portfolio_History!$F257, Transactions_History!$H$6:$H$1355, "&lt;="&amp;YEAR(Portfolio_History!T$1))-
SUMIFS(Transactions_History!$G$6:$G$1355, Transactions_History!$C$6:$C$1355, "Redeem", Transactions_History!$I$6:$I$1355, Portfolio_History!$F257, Transactions_History!$H$6:$H$1355, "&lt;="&amp;YEAR(Portfolio_History!T$1))</f>
        <v>0</v>
      </c>
      <c r="U257" s="4">
        <f>SUMIFS(Transactions_History!$G$6:$G$1355, Transactions_History!$C$6:$C$1355, "Acquire", Transactions_History!$I$6:$I$1355, Portfolio_History!$F257, Transactions_History!$H$6:$H$1355, "&lt;="&amp;YEAR(Portfolio_History!U$1))-
SUMIFS(Transactions_History!$G$6:$G$1355, Transactions_History!$C$6:$C$1355, "Redeem", Transactions_History!$I$6:$I$1355, Portfolio_History!$F257, Transactions_History!$H$6:$H$1355, "&lt;="&amp;YEAR(Portfolio_History!U$1))</f>
        <v>0</v>
      </c>
      <c r="V257" s="4">
        <f>SUMIFS(Transactions_History!$G$6:$G$1355, Transactions_History!$C$6:$C$1355, "Acquire", Transactions_History!$I$6:$I$1355, Portfolio_History!$F257, Transactions_History!$H$6:$H$1355, "&lt;="&amp;YEAR(Portfolio_History!V$1))-
SUMIFS(Transactions_History!$G$6:$G$1355, Transactions_History!$C$6:$C$1355, "Redeem", Transactions_History!$I$6:$I$1355, Portfolio_History!$F257, Transactions_History!$H$6:$H$1355, "&lt;="&amp;YEAR(Portfolio_History!V$1))</f>
        <v>0</v>
      </c>
      <c r="W257" s="4">
        <f>SUMIFS(Transactions_History!$G$6:$G$1355, Transactions_History!$C$6:$C$1355, "Acquire", Transactions_History!$I$6:$I$1355, Portfolio_History!$F257, Transactions_History!$H$6:$H$1355, "&lt;="&amp;YEAR(Portfolio_History!W$1))-
SUMIFS(Transactions_History!$G$6:$G$1355, Transactions_History!$C$6:$C$1355, "Redeem", Transactions_History!$I$6:$I$1355, Portfolio_History!$F257, Transactions_History!$H$6:$H$1355, "&lt;="&amp;YEAR(Portfolio_History!W$1))</f>
        <v>0</v>
      </c>
      <c r="X257" s="4">
        <f>SUMIFS(Transactions_History!$G$6:$G$1355, Transactions_History!$C$6:$C$1355, "Acquire", Transactions_History!$I$6:$I$1355, Portfolio_History!$F257, Transactions_History!$H$6:$H$1355, "&lt;="&amp;YEAR(Portfolio_History!X$1))-
SUMIFS(Transactions_History!$G$6:$G$1355, Transactions_History!$C$6:$C$1355, "Redeem", Transactions_History!$I$6:$I$1355, Portfolio_History!$F257, Transactions_History!$H$6:$H$1355, "&lt;="&amp;YEAR(Portfolio_History!X$1))</f>
        <v>0</v>
      </c>
      <c r="Y257" s="4">
        <f>SUMIFS(Transactions_History!$G$6:$G$1355, Transactions_History!$C$6:$C$1355, "Acquire", Transactions_History!$I$6:$I$1355, Portfolio_History!$F257, Transactions_History!$H$6:$H$1355, "&lt;="&amp;YEAR(Portfolio_History!Y$1))-
SUMIFS(Transactions_History!$G$6:$G$1355, Transactions_History!$C$6:$C$1355, "Redeem", Transactions_History!$I$6:$I$1355, Portfolio_History!$F257, Transactions_History!$H$6:$H$1355, "&lt;="&amp;YEAR(Portfolio_History!Y$1))</f>
        <v>0</v>
      </c>
    </row>
    <row r="258" spans="1:25" x14ac:dyDescent="0.35">
      <c r="A258" s="172" t="s">
        <v>39</v>
      </c>
      <c r="B258" s="172">
        <v>1.875</v>
      </c>
      <c r="C258" s="172">
        <v>2020</v>
      </c>
      <c r="D258" s="173">
        <v>42522</v>
      </c>
      <c r="E258" s="63">
        <v>2016</v>
      </c>
      <c r="F258" s="170" t="str">
        <f t="shared" ref="F258:F321" si="5">_xlfn.TEXTJOIN("_", TRUE, A258, B258, C258)</f>
        <v>SI bonds_1.875_2020</v>
      </c>
      <c r="G258" s="4">
        <f>SUMIFS(Transactions_History!$G$6:$G$1355, Transactions_History!$C$6:$C$1355, "Acquire", Transactions_History!$I$6:$I$1355, Portfolio_History!$F258, Transactions_History!$H$6:$H$1355, "&lt;="&amp;YEAR(Portfolio_History!G$1))-
SUMIFS(Transactions_History!$G$6:$G$1355, Transactions_History!$C$6:$C$1355, "Redeem", Transactions_History!$I$6:$I$1355, Portfolio_History!$F258, Transactions_History!$H$6:$H$1355, "&lt;="&amp;YEAR(Portfolio_History!G$1))</f>
        <v>0</v>
      </c>
      <c r="H258" s="4">
        <f>SUMIFS(Transactions_History!$G$6:$G$1355, Transactions_History!$C$6:$C$1355, "Acquire", Transactions_History!$I$6:$I$1355, Portfolio_History!$F258, Transactions_History!$H$6:$H$1355, "&lt;="&amp;YEAR(Portfolio_History!H$1))-
SUMIFS(Transactions_History!$G$6:$G$1355, Transactions_History!$C$6:$C$1355, "Redeem", Transactions_History!$I$6:$I$1355, Portfolio_History!$F258, Transactions_History!$H$6:$H$1355, "&lt;="&amp;YEAR(Portfolio_History!H$1))</f>
        <v>0</v>
      </c>
      <c r="I258" s="4">
        <f>SUMIFS(Transactions_History!$G$6:$G$1355, Transactions_History!$C$6:$C$1355, "Acquire", Transactions_History!$I$6:$I$1355, Portfolio_History!$F258, Transactions_History!$H$6:$H$1355, "&lt;="&amp;YEAR(Portfolio_History!I$1))-
SUMIFS(Transactions_History!$G$6:$G$1355, Transactions_History!$C$6:$C$1355, "Redeem", Transactions_History!$I$6:$I$1355, Portfolio_History!$F258, Transactions_History!$H$6:$H$1355, "&lt;="&amp;YEAR(Portfolio_History!I$1))</f>
        <v>0</v>
      </c>
      <c r="J258" s="4">
        <f>SUMIFS(Transactions_History!$G$6:$G$1355, Transactions_History!$C$6:$C$1355, "Acquire", Transactions_History!$I$6:$I$1355, Portfolio_History!$F258, Transactions_History!$H$6:$H$1355, "&lt;="&amp;YEAR(Portfolio_History!J$1))-
SUMIFS(Transactions_History!$G$6:$G$1355, Transactions_History!$C$6:$C$1355, "Redeem", Transactions_History!$I$6:$I$1355, Portfolio_History!$F258, Transactions_History!$H$6:$H$1355, "&lt;="&amp;YEAR(Portfolio_History!J$1))</f>
        <v>0</v>
      </c>
      <c r="K258" s="4">
        <f>SUMIFS(Transactions_History!$G$6:$G$1355, Transactions_History!$C$6:$C$1355, "Acquire", Transactions_History!$I$6:$I$1355, Portfolio_History!$F258, Transactions_History!$H$6:$H$1355, "&lt;="&amp;YEAR(Portfolio_History!K$1))-
SUMIFS(Transactions_History!$G$6:$G$1355, Transactions_History!$C$6:$C$1355, "Redeem", Transactions_History!$I$6:$I$1355, Portfolio_History!$F258, Transactions_History!$H$6:$H$1355, "&lt;="&amp;YEAR(Portfolio_History!K$1))</f>
        <v>5332346</v>
      </c>
      <c r="L258" s="4">
        <f>SUMIFS(Transactions_History!$G$6:$G$1355, Transactions_History!$C$6:$C$1355, "Acquire", Transactions_History!$I$6:$I$1355, Portfolio_History!$F258, Transactions_History!$H$6:$H$1355, "&lt;="&amp;YEAR(Portfolio_History!L$1))-
SUMIFS(Transactions_History!$G$6:$G$1355, Transactions_History!$C$6:$C$1355, "Redeem", Transactions_History!$I$6:$I$1355, Portfolio_History!$F258, Transactions_History!$H$6:$H$1355, "&lt;="&amp;YEAR(Portfolio_History!L$1))</f>
        <v>5332346</v>
      </c>
      <c r="M258" s="4">
        <f>SUMIFS(Transactions_History!$G$6:$G$1355, Transactions_History!$C$6:$C$1355, "Acquire", Transactions_History!$I$6:$I$1355, Portfolio_History!$F258, Transactions_History!$H$6:$H$1355, "&lt;="&amp;YEAR(Portfolio_History!M$1))-
SUMIFS(Transactions_History!$G$6:$G$1355, Transactions_History!$C$6:$C$1355, "Redeem", Transactions_History!$I$6:$I$1355, Portfolio_History!$F258, Transactions_History!$H$6:$H$1355, "&lt;="&amp;YEAR(Portfolio_History!M$1))</f>
        <v>5332346</v>
      </c>
      <c r="N258" s="4">
        <f>SUMIFS(Transactions_History!$G$6:$G$1355, Transactions_History!$C$6:$C$1355, "Acquire", Transactions_History!$I$6:$I$1355, Portfolio_History!$F258, Transactions_History!$H$6:$H$1355, "&lt;="&amp;YEAR(Portfolio_History!N$1))-
SUMIFS(Transactions_History!$G$6:$G$1355, Transactions_History!$C$6:$C$1355, "Redeem", Transactions_History!$I$6:$I$1355, Portfolio_History!$F258, Transactions_History!$H$6:$H$1355, "&lt;="&amp;YEAR(Portfolio_History!N$1))</f>
        <v>0</v>
      </c>
      <c r="O258" s="4">
        <f>SUMIFS(Transactions_History!$G$6:$G$1355, Transactions_History!$C$6:$C$1355, "Acquire", Transactions_History!$I$6:$I$1355, Portfolio_History!$F258, Transactions_History!$H$6:$H$1355, "&lt;="&amp;YEAR(Portfolio_History!O$1))-
SUMIFS(Transactions_History!$G$6:$G$1355, Transactions_History!$C$6:$C$1355, "Redeem", Transactions_History!$I$6:$I$1355, Portfolio_History!$F258, Transactions_History!$H$6:$H$1355, "&lt;="&amp;YEAR(Portfolio_History!O$1))</f>
        <v>0</v>
      </c>
      <c r="P258" s="4">
        <f>SUMIFS(Transactions_History!$G$6:$G$1355, Transactions_History!$C$6:$C$1355, "Acquire", Transactions_History!$I$6:$I$1355, Portfolio_History!$F258, Transactions_History!$H$6:$H$1355, "&lt;="&amp;YEAR(Portfolio_History!P$1))-
SUMIFS(Transactions_History!$G$6:$G$1355, Transactions_History!$C$6:$C$1355, "Redeem", Transactions_History!$I$6:$I$1355, Portfolio_History!$F258, Transactions_History!$H$6:$H$1355, "&lt;="&amp;YEAR(Portfolio_History!P$1))</f>
        <v>0</v>
      </c>
      <c r="Q258" s="4">
        <f>SUMIFS(Transactions_History!$G$6:$G$1355, Transactions_History!$C$6:$C$1355, "Acquire", Transactions_History!$I$6:$I$1355, Portfolio_History!$F258, Transactions_History!$H$6:$H$1355, "&lt;="&amp;YEAR(Portfolio_History!Q$1))-
SUMIFS(Transactions_History!$G$6:$G$1355, Transactions_History!$C$6:$C$1355, "Redeem", Transactions_History!$I$6:$I$1355, Portfolio_History!$F258, Transactions_History!$H$6:$H$1355, "&lt;="&amp;YEAR(Portfolio_History!Q$1))</f>
        <v>0</v>
      </c>
      <c r="R258" s="4">
        <f>SUMIFS(Transactions_History!$G$6:$G$1355, Transactions_History!$C$6:$C$1355, "Acquire", Transactions_History!$I$6:$I$1355, Portfolio_History!$F258, Transactions_History!$H$6:$H$1355, "&lt;="&amp;YEAR(Portfolio_History!R$1))-
SUMIFS(Transactions_History!$G$6:$G$1355, Transactions_History!$C$6:$C$1355, "Redeem", Transactions_History!$I$6:$I$1355, Portfolio_History!$F258, Transactions_History!$H$6:$H$1355, "&lt;="&amp;YEAR(Portfolio_History!R$1))</f>
        <v>0</v>
      </c>
      <c r="S258" s="4">
        <f>SUMIFS(Transactions_History!$G$6:$G$1355, Transactions_History!$C$6:$C$1355, "Acquire", Transactions_History!$I$6:$I$1355, Portfolio_History!$F258, Transactions_History!$H$6:$H$1355, "&lt;="&amp;YEAR(Portfolio_History!S$1))-
SUMIFS(Transactions_History!$G$6:$G$1355, Transactions_History!$C$6:$C$1355, "Redeem", Transactions_History!$I$6:$I$1355, Portfolio_History!$F258, Transactions_History!$H$6:$H$1355, "&lt;="&amp;YEAR(Portfolio_History!S$1))</f>
        <v>0</v>
      </c>
      <c r="T258" s="4">
        <f>SUMIFS(Transactions_History!$G$6:$G$1355, Transactions_History!$C$6:$C$1355, "Acquire", Transactions_History!$I$6:$I$1355, Portfolio_History!$F258, Transactions_History!$H$6:$H$1355, "&lt;="&amp;YEAR(Portfolio_History!T$1))-
SUMIFS(Transactions_History!$G$6:$G$1355, Transactions_History!$C$6:$C$1355, "Redeem", Transactions_History!$I$6:$I$1355, Portfolio_History!$F258, Transactions_History!$H$6:$H$1355, "&lt;="&amp;YEAR(Portfolio_History!T$1))</f>
        <v>0</v>
      </c>
      <c r="U258" s="4">
        <f>SUMIFS(Transactions_History!$G$6:$G$1355, Transactions_History!$C$6:$C$1355, "Acquire", Transactions_History!$I$6:$I$1355, Portfolio_History!$F258, Transactions_History!$H$6:$H$1355, "&lt;="&amp;YEAR(Portfolio_History!U$1))-
SUMIFS(Transactions_History!$G$6:$G$1355, Transactions_History!$C$6:$C$1355, "Redeem", Transactions_History!$I$6:$I$1355, Portfolio_History!$F258, Transactions_History!$H$6:$H$1355, "&lt;="&amp;YEAR(Portfolio_History!U$1))</f>
        <v>0</v>
      </c>
      <c r="V258" s="4">
        <f>SUMIFS(Transactions_History!$G$6:$G$1355, Transactions_History!$C$6:$C$1355, "Acquire", Transactions_History!$I$6:$I$1355, Portfolio_History!$F258, Transactions_History!$H$6:$H$1355, "&lt;="&amp;YEAR(Portfolio_History!V$1))-
SUMIFS(Transactions_History!$G$6:$G$1355, Transactions_History!$C$6:$C$1355, "Redeem", Transactions_History!$I$6:$I$1355, Portfolio_History!$F258, Transactions_History!$H$6:$H$1355, "&lt;="&amp;YEAR(Portfolio_History!V$1))</f>
        <v>0</v>
      </c>
      <c r="W258" s="4">
        <f>SUMIFS(Transactions_History!$G$6:$G$1355, Transactions_History!$C$6:$C$1355, "Acquire", Transactions_History!$I$6:$I$1355, Portfolio_History!$F258, Transactions_History!$H$6:$H$1355, "&lt;="&amp;YEAR(Portfolio_History!W$1))-
SUMIFS(Transactions_History!$G$6:$G$1355, Transactions_History!$C$6:$C$1355, "Redeem", Transactions_History!$I$6:$I$1355, Portfolio_History!$F258, Transactions_History!$H$6:$H$1355, "&lt;="&amp;YEAR(Portfolio_History!W$1))</f>
        <v>0</v>
      </c>
      <c r="X258" s="4">
        <f>SUMIFS(Transactions_History!$G$6:$G$1355, Transactions_History!$C$6:$C$1355, "Acquire", Transactions_History!$I$6:$I$1355, Portfolio_History!$F258, Transactions_History!$H$6:$H$1355, "&lt;="&amp;YEAR(Portfolio_History!X$1))-
SUMIFS(Transactions_History!$G$6:$G$1355, Transactions_History!$C$6:$C$1355, "Redeem", Transactions_History!$I$6:$I$1355, Portfolio_History!$F258, Transactions_History!$H$6:$H$1355, "&lt;="&amp;YEAR(Portfolio_History!X$1))</f>
        <v>0</v>
      </c>
      <c r="Y258" s="4">
        <f>SUMIFS(Transactions_History!$G$6:$G$1355, Transactions_History!$C$6:$C$1355, "Acquire", Transactions_History!$I$6:$I$1355, Portfolio_History!$F258, Transactions_History!$H$6:$H$1355, "&lt;="&amp;YEAR(Portfolio_History!Y$1))-
SUMIFS(Transactions_History!$G$6:$G$1355, Transactions_History!$C$6:$C$1355, "Redeem", Transactions_History!$I$6:$I$1355, Portfolio_History!$F258, Transactions_History!$H$6:$H$1355, "&lt;="&amp;YEAR(Portfolio_History!Y$1))</f>
        <v>0</v>
      </c>
    </row>
    <row r="259" spans="1:25" x14ac:dyDescent="0.35">
      <c r="A259" s="172" t="s">
        <v>39</v>
      </c>
      <c r="B259" s="172">
        <v>1.875</v>
      </c>
      <c r="C259" s="172">
        <v>2021</v>
      </c>
      <c r="D259" s="173">
        <v>42522</v>
      </c>
      <c r="E259" s="63">
        <v>2016</v>
      </c>
      <c r="F259" s="170" t="str">
        <f t="shared" si="5"/>
        <v>SI bonds_1.875_2021</v>
      </c>
      <c r="G259" s="4">
        <f>SUMIFS(Transactions_History!$G$6:$G$1355, Transactions_History!$C$6:$C$1355, "Acquire", Transactions_History!$I$6:$I$1355, Portfolio_History!$F259, Transactions_History!$H$6:$H$1355, "&lt;="&amp;YEAR(Portfolio_History!G$1))-
SUMIFS(Transactions_History!$G$6:$G$1355, Transactions_History!$C$6:$C$1355, "Redeem", Transactions_History!$I$6:$I$1355, Portfolio_History!$F259, Transactions_History!$H$6:$H$1355, "&lt;="&amp;YEAR(Portfolio_History!G$1))</f>
        <v>0</v>
      </c>
      <c r="H259" s="4">
        <f>SUMIFS(Transactions_History!$G$6:$G$1355, Transactions_History!$C$6:$C$1355, "Acquire", Transactions_History!$I$6:$I$1355, Portfolio_History!$F259, Transactions_History!$H$6:$H$1355, "&lt;="&amp;YEAR(Portfolio_History!H$1))-
SUMIFS(Transactions_History!$G$6:$G$1355, Transactions_History!$C$6:$C$1355, "Redeem", Transactions_History!$I$6:$I$1355, Portfolio_History!$F259, Transactions_History!$H$6:$H$1355, "&lt;="&amp;YEAR(Portfolio_History!H$1))</f>
        <v>0</v>
      </c>
      <c r="I259" s="4">
        <f>SUMIFS(Transactions_History!$G$6:$G$1355, Transactions_History!$C$6:$C$1355, "Acquire", Transactions_History!$I$6:$I$1355, Portfolio_History!$F259, Transactions_History!$H$6:$H$1355, "&lt;="&amp;YEAR(Portfolio_History!I$1))-
SUMIFS(Transactions_History!$G$6:$G$1355, Transactions_History!$C$6:$C$1355, "Redeem", Transactions_History!$I$6:$I$1355, Portfolio_History!$F259, Transactions_History!$H$6:$H$1355, "&lt;="&amp;YEAR(Portfolio_History!I$1))</f>
        <v>0</v>
      </c>
      <c r="J259" s="4">
        <f>SUMIFS(Transactions_History!$G$6:$G$1355, Transactions_History!$C$6:$C$1355, "Acquire", Transactions_History!$I$6:$I$1355, Portfolio_History!$F259, Transactions_History!$H$6:$H$1355, "&lt;="&amp;YEAR(Portfolio_History!J$1))-
SUMIFS(Transactions_History!$G$6:$G$1355, Transactions_History!$C$6:$C$1355, "Redeem", Transactions_History!$I$6:$I$1355, Portfolio_History!$F259, Transactions_History!$H$6:$H$1355, "&lt;="&amp;YEAR(Portfolio_History!J$1))</f>
        <v>2320956</v>
      </c>
      <c r="K259" s="4">
        <f>SUMIFS(Transactions_History!$G$6:$G$1355, Transactions_History!$C$6:$C$1355, "Acquire", Transactions_History!$I$6:$I$1355, Portfolio_History!$F259, Transactions_History!$H$6:$H$1355, "&lt;="&amp;YEAR(Portfolio_History!K$1))-
SUMIFS(Transactions_History!$G$6:$G$1355, Transactions_History!$C$6:$C$1355, "Redeem", Transactions_History!$I$6:$I$1355, Portfolio_History!$F259, Transactions_History!$H$6:$H$1355, "&lt;="&amp;YEAR(Portfolio_History!K$1))</f>
        <v>5332346</v>
      </c>
      <c r="L259" s="4">
        <f>SUMIFS(Transactions_History!$G$6:$G$1355, Transactions_History!$C$6:$C$1355, "Acquire", Transactions_History!$I$6:$I$1355, Portfolio_History!$F259, Transactions_History!$H$6:$H$1355, "&lt;="&amp;YEAR(Portfolio_History!L$1))-
SUMIFS(Transactions_History!$G$6:$G$1355, Transactions_History!$C$6:$C$1355, "Redeem", Transactions_History!$I$6:$I$1355, Portfolio_History!$F259, Transactions_History!$H$6:$H$1355, "&lt;="&amp;YEAR(Portfolio_History!L$1))</f>
        <v>5332346</v>
      </c>
      <c r="M259" s="4">
        <f>SUMIFS(Transactions_History!$G$6:$G$1355, Transactions_History!$C$6:$C$1355, "Acquire", Transactions_History!$I$6:$I$1355, Portfolio_History!$F259, Transactions_History!$H$6:$H$1355, "&lt;="&amp;YEAR(Portfolio_History!M$1))-
SUMIFS(Transactions_History!$G$6:$G$1355, Transactions_History!$C$6:$C$1355, "Redeem", Transactions_History!$I$6:$I$1355, Portfolio_History!$F259, Transactions_History!$H$6:$H$1355, "&lt;="&amp;YEAR(Portfolio_History!M$1))</f>
        <v>5332346</v>
      </c>
      <c r="N259" s="4">
        <f>SUMIFS(Transactions_History!$G$6:$G$1355, Transactions_History!$C$6:$C$1355, "Acquire", Transactions_History!$I$6:$I$1355, Portfolio_History!$F259, Transactions_History!$H$6:$H$1355, "&lt;="&amp;YEAR(Portfolio_History!N$1))-
SUMIFS(Transactions_History!$G$6:$G$1355, Transactions_History!$C$6:$C$1355, "Redeem", Transactions_History!$I$6:$I$1355, Portfolio_History!$F259, Transactions_History!$H$6:$H$1355, "&lt;="&amp;YEAR(Portfolio_History!N$1))</f>
        <v>0</v>
      </c>
      <c r="O259" s="4">
        <f>SUMIFS(Transactions_History!$G$6:$G$1355, Transactions_History!$C$6:$C$1355, "Acquire", Transactions_History!$I$6:$I$1355, Portfolio_History!$F259, Transactions_History!$H$6:$H$1355, "&lt;="&amp;YEAR(Portfolio_History!O$1))-
SUMIFS(Transactions_History!$G$6:$G$1355, Transactions_History!$C$6:$C$1355, "Redeem", Transactions_History!$I$6:$I$1355, Portfolio_History!$F259, Transactions_History!$H$6:$H$1355, "&lt;="&amp;YEAR(Portfolio_History!O$1))</f>
        <v>0</v>
      </c>
      <c r="P259" s="4">
        <f>SUMIFS(Transactions_History!$G$6:$G$1355, Transactions_History!$C$6:$C$1355, "Acquire", Transactions_History!$I$6:$I$1355, Portfolio_History!$F259, Transactions_History!$H$6:$H$1355, "&lt;="&amp;YEAR(Portfolio_History!P$1))-
SUMIFS(Transactions_History!$G$6:$G$1355, Transactions_History!$C$6:$C$1355, "Redeem", Transactions_History!$I$6:$I$1355, Portfolio_History!$F259, Transactions_History!$H$6:$H$1355, "&lt;="&amp;YEAR(Portfolio_History!P$1))</f>
        <v>0</v>
      </c>
      <c r="Q259" s="4">
        <f>SUMIFS(Transactions_History!$G$6:$G$1355, Transactions_History!$C$6:$C$1355, "Acquire", Transactions_History!$I$6:$I$1355, Portfolio_History!$F259, Transactions_History!$H$6:$H$1355, "&lt;="&amp;YEAR(Portfolio_History!Q$1))-
SUMIFS(Transactions_History!$G$6:$G$1355, Transactions_History!$C$6:$C$1355, "Redeem", Transactions_History!$I$6:$I$1355, Portfolio_History!$F259, Transactions_History!$H$6:$H$1355, "&lt;="&amp;YEAR(Portfolio_History!Q$1))</f>
        <v>0</v>
      </c>
      <c r="R259" s="4">
        <f>SUMIFS(Transactions_History!$G$6:$G$1355, Transactions_History!$C$6:$C$1355, "Acquire", Transactions_History!$I$6:$I$1355, Portfolio_History!$F259, Transactions_History!$H$6:$H$1355, "&lt;="&amp;YEAR(Portfolio_History!R$1))-
SUMIFS(Transactions_History!$G$6:$G$1355, Transactions_History!$C$6:$C$1355, "Redeem", Transactions_History!$I$6:$I$1355, Portfolio_History!$F259, Transactions_History!$H$6:$H$1355, "&lt;="&amp;YEAR(Portfolio_History!R$1))</f>
        <v>0</v>
      </c>
      <c r="S259" s="4">
        <f>SUMIFS(Transactions_History!$G$6:$G$1355, Transactions_History!$C$6:$C$1355, "Acquire", Transactions_History!$I$6:$I$1355, Portfolio_History!$F259, Transactions_History!$H$6:$H$1355, "&lt;="&amp;YEAR(Portfolio_History!S$1))-
SUMIFS(Transactions_History!$G$6:$G$1355, Transactions_History!$C$6:$C$1355, "Redeem", Transactions_History!$I$6:$I$1355, Portfolio_History!$F259, Transactions_History!$H$6:$H$1355, "&lt;="&amp;YEAR(Portfolio_History!S$1))</f>
        <v>0</v>
      </c>
      <c r="T259" s="4">
        <f>SUMIFS(Transactions_History!$G$6:$G$1355, Transactions_History!$C$6:$C$1355, "Acquire", Transactions_History!$I$6:$I$1355, Portfolio_History!$F259, Transactions_History!$H$6:$H$1355, "&lt;="&amp;YEAR(Portfolio_History!T$1))-
SUMIFS(Transactions_History!$G$6:$G$1355, Transactions_History!$C$6:$C$1355, "Redeem", Transactions_History!$I$6:$I$1355, Portfolio_History!$F259, Transactions_History!$H$6:$H$1355, "&lt;="&amp;YEAR(Portfolio_History!T$1))</f>
        <v>0</v>
      </c>
      <c r="U259" s="4">
        <f>SUMIFS(Transactions_History!$G$6:$G$1355, Transactions_History!$C$6:$C$1355, "Acquire", Transactions_History!$I$6:$I$1355, Portfolio_History!$F259, Transactions_History!$H$6:$H$1355, "&lt;="&amp;YEAR(Portfolio_History!U$1))-
SUMIFS(Transactions_History!$G$6:$G$1355, Transactions_History!$C$6:$C$1355, "Redeem", Transactions_History!$I$6:$I$1355, Portfolio_History!$F259, Transactions_History!$H$6:$H$1355, "&lt;="&amp;YEAR(Portfolio_History!U$1))</f>
        <v>0</v>
      </c>
      <c r="V259" s="4">
        <f>SUMIFS(Transactions_History!$G$6:$G$1355, Transactions_History!$C$6:$C$1355, "Acquire", Transactions_History!$I$6:$I$1355, Portfolio_History!$F259, Transactions_History!$H$6:$H$1355, "&lt;="&amp;YEAR(Portfolio_History!V$1))-
SUMIFS(Transactions_History!$G$6:$G$1355, Transactions_History!$C$6:$C$1355, "Redeem", Transactions_History!$I$6:$I$1355, Portfolio_History!$F259, Transactions_History!$H$6:$H$1355, "&lt;="&amp;YEAR(Portfolio_History!V$1))</f>
        <v>0</v>
      </c>
      <c r="W259" s="4">
        <f>SUMIFS(Transactions_History!$G$6:$G$1355, Transactions_History!$C$6:$C$1355, "Acquire", Transactions_History!$I$6:$I$1355, Portfolio_History!$F259, Transactions_History!$H$6:$H$1355, "&lt;="&amp;YEAR(Portfolio_History!W$1))-
SUMIFS(Transactions_History!$G$6:$G$1355, Transactions_History!$C$6:$C$1355, "Redeem", Transactions_History!$I$6:$I$1355, Portfolio_History!$F259, Transactions_History!$H$6:$H$1355, "&lt;="&amp;YEAR(Portfolio_History!W$1))</f>
        <v>0</v>
      </c>
      <c r="X259" s="4">
        <f>SUMIFS(Transactions_History!$G$6:$G$1355, Transactions_History!$C$6:$C$1355, "Acquire", Transactions_History!$I$6:$I$1355, Portfolio_History!$F259, Transactions_History!$H$6:$H$1355, "&lt;="&amp;YEAR(Portfolio_History!X$1))-
SUMIFS(Transactions_History!$G$6:$G$1355, Transactions_History!$C$6:$C$1355, "Redeem", Transactions_History!$I$6:$I$1355, Portfolio_History!$F259, Transactions_History!$H$6:$H$1355, "&lt;="&amp;YEAR(Portfolio_History!X$1))</f>
        <v>0</v>
      </c>
      <c r="Y259" s="4">
        <f>SUMIFS(Transactions_History!$G$6:$G$1355, Transactions_History!$C$6:$C$1355, "Acquire", Transactions_History!$I$6:$I$1355, Portfolio_History!$F259, Transactions_History!$H$6:$H$1355, "&lt;="&amp;YEAR(Portfolio_History!Y$1))-
SUMIFS(Transactions_History!$G$6:$G$1355, Transactions_History!$C$6:$C$1355, "Redeem", Transactions_History!$I$6:$I$1355, Portfolio_History!$F259, Transactions_History!$H$6:$H$1355, "&lt;="&amp;YEAR(Portfolio_History!Y$1))</f>
        <v>0</v>
      </c>
    </row>
    <row r="260" spans="1:25" x14ac:dyDescent="0.35">
      <c r="A260" s="172" t="s">
        <v>39</v>
      </c>
      <c r="B260" s="172">
        <v>1.875</v>
      </c>
      <c r="C260" s="172">
        <v>2022</v>
      </c>
      <c r="D260" s="173">
        <v>42522</v>
      </c>
      <c r="E260" s="63">
        <v>2016</v>
      </c>
      <c r="F260" s="170" t="str">
        <f t="shared" si="5"/>
        <v>SI bonds_1.875_2022</v>
      </c>
      <c r="G260" s="4">
        <f>SUMIFS(Transactions_History!$G$6:$G$1355, Transactions_History!$C$6:$C$1355, "Acquire", Transactions_History!$I$6:$I$1355, Portfolio_History!$F260, Transactions_History!$H$6:$H$1355, "&lt;="&amp;YEAR(Portfolio_History!G$1))-
SUMIFS(Transactions_History!$G$6:$G$1355, Transactions_History!$C$6:$C$1355, "Redeem", Transactions_History!$I$6:$I$1355, Portfolio_History!$F260, Transactions_History!$H$6:$H$1355, "&lt;="&amp;YEAR(Portfolio_History!G$1))</f>
        <v>0</v>
      </c>
      <c r="H260" s="4">
        <f>SUMIFS(Transactions_History!$G$6:$G$1355, Transactions_History!$C$6:$C$1355, "Acquire", Transactions_History!$I$6:$I$1355, Portfolio_History!$F260, Transactions_History!$H$6:$H$1355, "&lt;="&amp;YEAR(Portfolio_History!H$1))-
SUMIFS(Transactions_History!$G$6:$G$1355, Transactions_History!$C$6:$C$1355, "Redeem", Transactions_History!$I$6:$I$1355, Portfolio_History!$F260, Transactions_History!$H$6:$H$1355, "&lt;="&amp;YEAR(Portfolio_History!H$1))</f>
        <v>0</v>
      </c>
      <c r="I260" s="4">
        <f>SUMIFS(Transactions_History!$G$6:$G$1355, Transactions_History!$C$6:$C$1355, "Acquire", Transactions_History!$I$6:$I$1355, Portfolio_History!$F260, Transactions_History!$H$6:$H$1355, "&lt;="&amp;YEAR(Portfolio_History!I$1))-
SUMIFS(Transactions_History!$G$6:$G$1355, Transactions_History!$C$6:$C$1355, "Redeem", Transactions_History!$I$6:$I$1355, Portfolio_History!$F260, Transactions_History!$H$6:$H$1355, "&lt;="&amp;YEAR(Portfolio_History!I$1))</f>
        <v>2916233</v>
      </c>
      <c r="J260" s="4">
        <f>SUMIFS(Transactions_History!$G$6:$G$1355, Transactions_History!$C$6:$C$1355, "Acquire", Transactions_History!$I$6:$I$1355, Portfolio_History!$F260, Transactions_History!$H$6:$H$1355, "&lt;="&amp;YEAR(Portfolio_History!J$1))-
SUMIFS(Transactions_History!$G$6:$G$1355, Transactions_History!$C$6:$C$1355, "Redeem", Transactions_History!$I$6:$I$1355, Portfolio_History!$F260, Transactions_History!$H$6:$H$1355, "&lt;="&amp;YEAR(Portfolio_History!J$1))</f>
        <v>5332346</v>
      </c>
      <c r="K260" s="4">
        <f>SUMIFS(Transactions_History!$G$6:$G$1355, Transactions_History!$C$6:$C$1355, "Acquire", Transactions_History!$I$6:$I$1355, Portfolio_History!$F260, Transactions_History!$H$6:$H$1355, "&lt;="&amp;YEAR(Portfolio_History!K$1))-
SUMIFS(Transactions_History!$G$6:$G$1355, Transactions_History!$C$6:$C$1355, "Redeem", Transactions_History!$I$6:$I$1355, Portfolio_History!$F260, Transactions_History!$H$6:$H$1355, "&lt;="&amp;YEAR(Portfolio_History!K$1))</f>
        <v>5332346</v>
      </c>
      <c r="L260" s="4">
        <f>SUMIFS(Transactions_History!$G$6:$G$1355, Transactions_History!$C$6:$C$1355, "Acquire", Transactions_History!$I$6:$I$1355, Portfolio_History!$F260, Transactions_History!$H$6:$H$1355, "&lt;="&amp;YEAR(Portfolio_History!L$1))-
SUMIFS(Transactions_History!$G$6:$G$1355, Transactions_History!$C$6:$C$1355, "Redeem", Transactions_History!$I$6:$I$1355, Portfolio_History!$F260, Transactions_History!$H$6:$H$1355, "&lt;="&amp;YEAR(Portfolio_History!L$1))</f>
        <v>5332346</v>
      </c>
      <c r="M260" s="4">
        <f>SUMIFS(Transactions_History!$G$6:$G$1355, Transactions_History!$C$6:$C$1355, "Acquire", Transactions_History!$I$6:$I$1355, Portfolio_History!$F260, Transactions_History!$H$6:$H$1355, "&lt;="&amp;YEAR(Portfolio_History!M$1))-
SUMIFS(Transactions_History!$G$6:$G$1355, Transactions_History!$C$6:$C$1355, "Redeem", Transactions_History!$I$6:$I$1355, Portfolio_History!$F260, Transactions_History!$H$6:$H$1355, "&lt;="&amp;YEAR(Portfolio_History!M$1))</f>
        <v>5332346</v>
      </c>
      <c r="N260" s="4">
        <f>SUMIFS(Transactions_History!$G$6:$G$1355, Transactions_History!$C$6:$C$1355, "Acquire", Transactions_History!$I$6:$I$1355, Portfolio_History!$F260, Transactions_History!$H$6:$H$1355, "&lt;="&amp;YEAR(Portfolio_History!N$1))-
SUMIFS(Transactions_History!$G$6:$G$1355, Transactions_History!$C$6:$C$1355, "Redeem", Transactions_History!$I$6:$I$1355, Portfolio_History!$F260, Transactions_History!$H$6:$H$1355, "&lt;="&amp;YEAR(Portfolio_History!N$1))</f>
        <v>0</v>
      </c>
      <c r="O260" s="4">
        <f>SUMIFS(Transactions_History!$G$6:$G$1355, Transactions_History!$C$6:$C$1355, "Acquire", Transactions_History!$I$6:$I$1355, Portfolio_History!$F260, Transactions_History!$H$6:$H$1355, "&lt;="&amp;YEAR(Portfolio_History!O$1))-
SUMIFS(Transactions_History!$G$6:$G$1355, Transactions_History!$C$6:$C$1355, "Redeem", Transactions_History!$I$6:$I$1355, Portfolio_History!$F260, Transactions_History!$H$6:$H$1355, "&lt;="&amp;YEAR(Portfolio_History!O$1))</f>
        <v>0</v>
      </c>
      <c r="P260" s="4">
        <f>SUMIFS(Transactions_History!$G$6:$G$1355, Transactions_History!$C$6:$C$1355, "Acquire", Transactions_History!$I$6:$I$1355, Portfolio_History!$F260, Transactions_History!$H$6:$H$1355, "&lt;="&amp;YEAR(Portfolio_History!P$1))-
SUMIFS(Transactions_History!$G$6:$G$1355, Transactions_History!$C$6:$C$1355, "Redeem", Transactions_History!$I$6:$I$1355, Portfolio_History!$F260, Transactions_History!$H$6:$H$1355, "&lt;="&amp;YEAR(Portfolio_History!P$1))</f>
        <v>0</v>
      </c>
      <c r="Q260" s="4">
        <f>SUMIFS(Transactions_History!$G$6:$G$1355, Transactions_History!$C$6:$C$1355, "Acquire", Transactions_History!$I$6:$I$1355, Portfolio_History!$F260, Transactions_History!$H$6:$H$1355, "&lt;="&amp;YEAR(Portfolio_History!Q$1))-
SUMIFS(Transactions_History!$G$6:$G$1355, Transactions_History!$C$6:$C$1355, "Redeem", Transactions_History!$I$6:$I$1355, Portfolio_History!$F260, Transactions_History!$H$6:$H$1355, "&lt;="&amp;YEAR(Portfolio_History!Q$1))</f>
        <v>0</v>
      </c>
      <c r="R260" s="4">
        <f>SUMIFS(Transactions_History!$G$6:$G$1355, Transactions_History!$C$6:$C$1355, "Acquire", Transactions_History!$I$6:$I$1355, Portfolio_History!$F260, Transactions_History!$H$6:$H$1355, "&lt;="&amp;YEAR(Portfolio_History!R$1))-
SUMIFS(Transactions_History!$G$6:$G$1355, Transactions_History!$C$6:$C$1355, "Redeem", Transactions_History!$I$6:$I$1355, Portfolio_History!$F260, Transactions_History!$H$6:$H$1355, "&lt;="&amp;YEAR(Portfolio_History!R$1))</f>
        <v>0</v>
      </c>
      <c r="S260" s="4">
        <f>SUMIFS(Transactions_History!$G$6:$G$1355, Transactions_History!$C$6:$C$1355, "Acquire", Transactions_History!$I$6:$I$1355, Portfolio_History!$F260, Transactions_History!$H$6:$H$1355, "&lt;="&amp;YEAR(Portfolio_History!S$1))-
SUMIFS(Transactions_History!$G$6:$G$1355, Transactions_History!$C$6:$C$1355, "Redeem", Transactions_History!$I$6:$I$1355, Portfolio_History!$F260, Transactions_History!$H$6:$H$1355, "&lt;="&amp;YEAR(Portfolio_History!S$1))</f>
        <v>0</v>
      </c>
      <c r="T260" s="4">
        <f>SUMIFS(Transactions_History!$G$6:$G$1355, Transactions_History!$C$6:$C$1355, "Acquire", Transactions_History!$I$6:$I$1355, Portfolio_History!$F260, Transactions_History!$H$6:$H$1355, "&lt;="&amp;YEAR(Portfolio_History!T$1))-
SUMIFS(Transactions_History!$G$6:$G$1355, Transactions_History!$C$6:$C$1355, "Redeem", Transactions_History!$I$6:$I$1355, Portfolio_History!$F260, Transactions_History!$H$6:$H$1355, "&lt;="&amp;YEAR(Portfolio_History!T$1))</f>
        <v>0</v>
      </c>
      <c r="U260" s="4">
        <f>SUMIFS(Transactions_History!$G$6:$G$1355, Transactions_History!$C$6:$C$1355, "Acquire", Transactions_History!$I$6:$I$1355, Portfolio_History!$F260, Transactions_History!$H$6:$H$1355, "&lt;="&amp;YEAR(Portfolio_History!U$1))-
SUMIFS(Transactions_History!$G$6:$G$1355, Transactions_History!$C$6:$C$1355, "Redeem", Transactions_History!$I$6:$I$1355, Portfolio_History!$F260, Transactions_History!$H$6:$H$1355, "&lt;="&amp;YEAR(Portfolio_History!U$1))</f>
        <v>0</v>
      </c>
      <c r="V260" s="4">
        <f>SUMIFS(Transactions_History!$G$6:$G$1355, Transactions_History!$C$6:$C$1355, "Acquire", Transactions_History!$I$6:$I$1355, Portfolio_History!$F260, Transactions_History!$H$6:$H$1355, "&lt;="&amp;YEAR(Portfolio_History!V$1))-
SUMIFS(Transactions_History!$G$6:$G$1355, Transactions_History!$C$6:$C$1355, "Redeem", Transactions_History!$I$6:$I$1355, Portfolio_History!$F260, Transactions_History!$H$6:$H$1355, "&lt;="&amp;YEAR(Portfolio_History!V$1))</f>
        <v>0</v>
      </c>
      <c r="W260" s="4">
        <f>SUMIFS(Transactions_History!$G$6:$G$1355, Transactions_History!$C$6:$C$1355, "Acquire", Transactions_History!$I$6:$I$1355, Portfolio_History!$F260, Transactions_History!$H$6:$H$1355, "&lt;="&amp;YEAR(Portfolio_History!W$1))-
SUMIFS(Transactions_History!$G$6:$G$1355, Transactions_History!$C$6:$C$1355, "Redeem", Transactions_History!$I$6:$I$1355, Portfolio_History!$F260, Transactions_History!$H$6:$H$1355, "&lt;="&amp;YEAR(Portfolio_History!W$1))</f>
        <v>0</v>
      </c>
      <c r="X260" s="4">
        <f>SUMIFS(Transactions_History!$G$6:$G$1355, Transactions_History!$C$6:$C$1355, "Acquire", Transactions_History!$I$6:$I$1355, Portfolio_History!$F260, Transactions_History!$H$6:$H$1355, "&lt;="&amp;YEAR(Portfolio_History!X$1))-
SUMIFS(Transactions_History!$G$6:$G$1355, Transactions_History!$C$6:$C$1355, "Redeem", Transactions_History!$I$6:$I$1355, Portfolio_History!$F260, Transactions_History!$H$6:$H$1355, "&lt;="&amp;YEAR(Portfolio_History!X$1))</f>
        <v>0</v>
      </c>
      <c r="Y260" s="4">
        <f>SUMIFS(Transactions_History!$G$6:$G$1355, Transactions_History!$C$6:$C$1355, "Acquire", Transactions_History!$I$6:$I$1355, Portfolio_History!$F260, Transactions_History!$H$6:$H$1355, "&lt;="&amp;YEAR(Portfolio_History!Y$1))-
SUMIFS(Transactions_History!$G$6:$G$1355, Transactions_History!$C$6:$C$1355, "Redeem", Transactions_History!$I$6:$I$1355, Portfolio_History!$F260, Transactions_History!$H$6:$H$1355, "&lt;="&amp;YEAR(Portfolio_History!Y$1))</f>
        <v>0</v>
      </c>
    </row>
    <row r="261" spans="1:25" x14ac:dyDescent="0.35">
      <c r="A261" s="172" t="s">
        <v>39</v>
      </c>
      <c r="B261" s="172">
        <v>1.875</v>
      </c>
      <c r="C261" s="172">
        <v>2023</v>
      </c>
      <c r="D261" s="173">
        <v>42522</v>
      </c>
      <c r="E261" s="63">
        <v>2016</v>
      </c>
      <c r="F261" s="170" t="str">
        <f t="shared" si="5"/>
        <v>SI bonds_1.875_2023</v>
      </c>
      <c r="G261" s="4">
        <f>SUMIFS(Transactions_History!$G$6:$G$1355, Transactions_History!$C$6:$C$1355, "Acquire", Transactions_History!$I$6:$I$1355, Portfolio_History!$F261, Transactions_History!$H$6:$H$1355, "&lt;="&amp;YEAR(Portfolio_History!G$1))-
SUMIFS(Transactions_History!$G$6:$G$1355, Transactions_History!$C$6:$C$1355, "Redeem", Transactions_History!$I$6:$I$1355, Portfolio_History!$F261, Transactions_History!$H$6:$H$1355, "&lt;="&amp;YEAR(Portfolio_History!G$1))</f>
        <v>0</v>
      </c>
      <c r="H261" s="4">
        <f>SUMIFS(Transactions_History!$G$6:$G$1355, Transactions_History!$C$6:$C$1355, "Acquire", Transactions_History!$I$6:$I$1355, Portfolio_History!$F261, Transactions_History!$H$6:$H$1355, "&lt;="&amp;YEAR(Portfolio_History!H$1))-
SUMIFS(Transactions_History!$G$6:$G$1355, Transactions_History!$C$6:$C$1355, "Redeem", Transactions_History!$I$6:$I$1355, Portfolio_History!$F261, Transactions_History!$H$6:$H$1355, "&lt;="&amp;YEAR(Portfolio_History!H$1))</f>
        <v>2320956</v>
      </c>
      <c r="I261" s="4">
        <f>SUMIFS(Transactions_History!$G$6:$G$1355, Transactions_History!$C$6:$C$1355, "Acquire", Transactions_History!$I$6:$I$1355, Portfolio_History!$F261, Transactions_History!$H$6:$H$1355, "&lt;="&amp;YEAR(Portfolio_History!I$1))-
SUMIFS(Transactions_History!$G$6:$G$1355, Transactions_History!$C$6:$C$1355, "Redeem", Transactions_History!$I$6:$I$1355, Portfolio_History!$F261, Transactions_History!$H$6:$H$1355, "&lt;="&amp;YEAR(Portfolio_History!I$1))</f>
        <v>2320956</v>
      </c>
      <c r="J261" s="4">
        <f>SUMIFS(Transactions_History!$G$6:$G$1355, Transactions_History!$C$6:$C$1355, "Acquire", Transactions_History!$I$6:$I$1355, Portfolio_History!$F261, Transactions_History!$H$6:$H$1355, "&lt;="&amp;YEAR(Portfolio_History!J$1))-
SUMIFS(Transactions_History!$G$6:$G$1355, Transactions_History!$C$6:$C$1355, "Redeem", Transactions_History!$I$6:$I$1355, Portfolio_History!$F261, Transactions_History!$H$6:$H$1355, "&lt;="&amp;YEAR(Portfolio_History!J$1))</f>
        <v>2320956</v>
      </c>
      <c r="K261" s="4">
        <f>SUMIFS(Transactions_History!$G$6:$G$1355, Transactions_History!$C$6:$C$1355, "Acquire", Transactions_History!$I$6:$I$1355, Portfolio_History!$F261, Transactions_History!$H$6:$H$1355, "&lt;="&amp;YEAR(Portfolio_History!K$1))-
SUMIFS(Transactions_History!$G$6:$G$1355, Transactions_History!$C$6:$C$1355, "Redeem", Transactions_History!$I$6:$I$1355, Portfolio_History!$F261, Transactions_History!$H$6:$H$1355, "&lt;="&amp;YEAR(Portfolio_History!K$1))</f>
        <v>2320956</v>
      </c>
      <c r="L261" s="4">
        <f>SUMIFS(Transactions_History!$G$6:$G$1355, Transactions_History!$C$6:$C$1355, "Acquire", Transactions_History!$I$6:$I$1355, Portfolio_History!$F261, Transactions_History!$H$6:$H$1355, "&lt;="&amp;YEAR(Portfolio_History!L$1))-
SUMIFS(Transactions_History!$G$6:$G$1355, Transactions_History!$C$6:$C$1355, "Redeem", Transactions_History!$I$6:$I$1355, Portfolio_History!$F261, Transactions_History!$H$6:$H$1355, "&lt;="&amp;YEAR(Portfolio_History!L$1))</f>
        <v>2320956</v>
      </c>
      <c r="M261" s="4">
        <f>SUMIFS(Transactions_History!$G$6:$G$1355, Transactions_History!$C$6:$C$1355, "Acquire", Transactions_History!$I$6:$I$1355, Portfolio_History!$F261, Transactions_History!$H$6:$H$1355, "&lt;="&amp;YEAR(Portfolio_History!M$1))-
SUMIFS(Transactions_History!$G$6:$G$1355, Transactions_History!$C$6:$C$1355, "Redeem", Transactions_History!$I$6:$I$1355, Portfolio_History!$F261, Transactions_History!$H$6:$H$1355, "&lt;="&amp;YEAR(Portfolio_History!M$1))</f>
        <v>2320956</v>
      </c>
      <c r="N261" s="4">
        <f>SUMIFS(Transactions_History!$G$6:$G$1355, Transactions_History!$C$6:$C$1355, "Acquire", Transactions_History!$I$6:$I$1355, Portfolio_History!$F261, Transactions_History!$H$6:$H$1355, "&lt;="&amp;YEAR(Portfolio_History!N$1))-
SUMIFS(Transactions_History!$G$6:$G$1355, Transactions_History!$C$6:$C$1355, "Redeem", Transactions_History!$I$6:$I$1355, Portfolio_History!$F261, Transactions_History!$H$6:$H$1355, "&lt;="&amp;YEAR(Portfolio_History!N$1))</f>
        <v>0</v>
      </c>
      <c r="O261" s="4">
        <f>SUMIFS(Transactions_History!$G$6:$G$1355, Transactions_History!$C$6:$C$1355, "Acquire", Transactions_History!$I$6:$I$1355, Portfolio_History!$F261, Transactions_History!$H$6:$H$1355, "&lt;="&amp;YEAR(Portfolio_History!O$1))-
SUMIFS(Transactions_History!$G$6:$G$1355, Transactions_History!$C$6:$C$1355, "Redeem", Transactions_History!$I$6:$I$1355, Portfolio_History!$F261, Transactions_History!$H$6:$H$1355, "&lt;="&amp;YEAR(Portfolio_History!O$1))</f>
        <v>0</v>
      </c>
      <c r="P261" s="4">
        <f>SUMIFS(Transactions_History!$G$6:$G$1355, Transactions_History!$C$6:$C$1355, "Acquire", Transactions_History!$I$6:$I$1355, Portfolio_History!$F261, Transactions_History!$H$6:$H$1355, "&lt;="&amp;YEAR(Portfolio_History!P$1))-
SUMIFS(Transactions_History!$G$6:$G$1355, Transactions_History!$C$6:$C$1355, "Redeem", Transactions_History!$I$6:$I$1355, Portfolio_History!$F261, Transactions_History!$H$6:$H$1355, "&lt;="&amp;YEAR(Portfolio_History!P$1))</f>
        <v>0</v>
      </c>
      <c r="Q261" s="4">
        <f>SUMIFS(Transactions_History!$G$6:$G$1355, Transactions_History!$C$6:$C$1355, "Acquire", Transactions_History!$I$6:$I$1355, Portfolio_History!$F261, Transactions_History!$H$6:$H$1355, "&lt;="&amp;YEAR(Portfolio_History!Q$1))-
SUMIFS(Transactions_History!$G$6:$G$1355, Transactions_History!$C$6:$C$1355, "Redeem", Transactions_History!$I$6:$I$1355, Portfolio_History!$F261, Transactions_History!$H$6:$H$1355, "&lt;="&amp;YEAR(Portfolio_History!Q$1))</f>
        <v>0</v>
      </c>
      <c r="R261" s="4">
        <f>SUMIFS(Transactions_History!$G$6:$G$1355, Transactions_History!$C$6:$C$1355, "Acquire", Transactions_History!$I$6:$I$1355, Portfolio_History!$F261, Transactions_History!$H$6:$H$1355, "&lt;="&amp;YEAR(Portfolio_History!R$1))-
SUMIFS(Transactions_History!$G$6:$G$1355, Transactions_History!$C$6:$C$1355, "Redeem", Transactions_History!$I$6:$I$1355, Portfolio_History!$F261, Transactions_History!$H$6:$H$1355, "&lt;="&amp;YEAR(Portfolio_History!R$1))</f>
        <v>0</v>
      </c>
      <c r="S261" s="4">
        <f>SUMIFS(Transactions_History!$G$6:$G$1355, Transactions_History!$C$6:$C$1355, "Acquire", Transactions_History!$I$6:$I$1355, Portfolio_History!$F261, Transactions_History!$H$6:$H$1355, "&lt;="&amp;YEAR(Portfolio_History!S$1))-
SUMIFS(Transactions_History!$G$6:$G$1355, Transactions_History!$C$6:$C$1355, "Redeem", Transactions_History!$I$6:$I$1355, Portfolio_History!$F261, Transactions_History!$H$6:$H$1355, "&lt;="&amp;YEAR(Portfolio_History!S$1))</f>
        <v>0</v>
      </c>
      <c r="T261" s="4">
        <f>SUMIFS(Transactions_History!$G$6:$G$1355, Transactions_History!$C$6:$C$1355, "Acquire", Transactions_History!$I$6:$I$1355, Portfolio_History!$F261, Transactions_History!$H$6:$H$1355, "&lt;="&amp;YEAR(Portfolio_History!T$1))-
SUMIFS(Transactions_History!$G$6:$G$1355, Transactions_History!$C$6:$C$1355, "Redeem", Transactions_History!$I$6:$I$1355, Portfolio_History!$F261, Transactions_History!$H$6:$H$1355, "&lt;="&amp;YEAR(Portfolio_History!T$1))</f>
        <v>0</v>
      </c>
      <c r="U261" s="4">
        <f>SUMIFS(Transactions_History!$G$6:$G$1355, Transactions_History!$C$6:$C$1355, "Acquire", Transactions_History!$I$6:$I$1355, Portfolio_History!$F261, Transactions_History!$H$6:$H$1355, "&lt;="&amp;YEAR(Portfolio_History!U$1))-
SUMIFS(Transactions_History!$G$6:$G$1355, Transactions_History!$C$6:$C$1355, "Redeem", Transactions_History!$I$6:$I$1355, Portfolio_History!$F261, Transactions_History!$H$6:$H$1355, "&lt;="&amp;YEAR(Portfolio_History!U$1))</f>
        <v>0</v>
      </c>
      <c r="V261" s="4">
        <f>SUMIFS(Transactions_History!$G$6:$G$1355, Transactions_History!$C$6:$C$1355, "Acquire", Transactions_History!$I$6:$I$1355, Portfolio_History!$F261, Transactions_History!$H$6:$H$1355, "&lt;="&amp;YEAR(Portfolio_History!V$1))-
SUMIFS(Transactions_History!$G$6:$G$1355, Transactions_History!$C$6:$C$1355, "Redeem", Transactions_History!$I$6:$I$1355, Portfolio_History!$F261, Transactions_History!$H$6:$H$1355, "&lt;="&amp;YEAR(Portfolio_History!V$1))</f>
        <v>0</v>
      </c>
      <c r="W261" s="4">
        <f>SUMIFS(Transactions_History!$G$6:$G$1355, Transactions_History!$C$6:$C$1355, "Acquire", Transactions_History!$I$6:$I$1355, Portfolio_History!$F261, Transactions_History!$H$6:$H$1355, "&lt;="&amp;YEAR(Portfolio_History!W$1))-
SUMIFS(Transactions_History!$G$6:$G$1355, Transactions_History!$C$6:$C$1355, "Redeem", Transactions_History!$I$6:$I$1355, Portfolio_History!$F261, Transactions_History!$H$6:$H$1355, "&lt;="&amp;YEAR(Portfolio_History!W$1))</f>
        <v>0</v>
      </c>
      <c r="X261" s="4">
        <f>SUMIFS(Transactions_History!$G$6:$G$1355, Transactions_History!$C$6:$C$1355, "Acquire", Transactions_History!$I$6:$I$1355, Portfolio_History!$F261, Transactions_History!$H$6:$H$1355, "&lt;="&amp;YEAR(Portfolio_History!X$1))-
SUMIFS(Transactions_History!$G$6:$G$1355, Transactions_History!$C$6:$C$1355, "Redeem", Transactions_History!$I$6:$I$1355, Portfolio_History!$F261, Transactions_History!$H$6:$H$1355, "&lt;="&amp;YEAR(Portfolio_History!X$1))</f>
        <v>0</v>
      </c>
      <c r="Y261" s="4">
        <f>SUMIFS(Transactions_History!$G$6:$G$1355, Transactions_History!$C$6:$C$1355, "Acquire", Transactions_History!$I$6:$I$1355, Portfolio_History!$F261, Transactions_History!$H$6:$H$1355, "&lt;="&amp;YEAR(Portfolio_History!Y$1))-
SUMIFS(Transactions_History!$G$6:$G$1355, Transactions_History!$C$6:$C$1355, "Redeem", Transactions_History!$I$6:$I$1355, Portfolio_History!$F261, Transactions_History!$H$6:$H$1355, "&lt;="&amp;YEAR(Portfolio_History!Y$1))</f>
        <v>0</v>
      </c>
    </row>
    <row r="262" spans="1:25" x14ac:dyDescent="0.35">
      <c r="A262" s="172" t="s">
        <v>39</v>
      </c>
      <c r="B262" s="172">
        <v>1.875</v>
      </c>
      <c r="C262" s="172">
        <v>2024</v>
      </c>
      <c r="D262" s="173">
        <v>42522</v>
      </c>
      <c r="E262" s="63">
        <v>2016</v>
      </c>
      <c r="F262" s="170" t="str">
        <f t="shared" si="5"/>
        <v>SI bonds_1.875_2024</v>
      </c>
      <c r="G262" s="4">
        <f>SUMIFS(Transactions_History!$G$6:$G$1355, Transactions_History!$C$6:$C$1355, "Acquire", Transactions_History!$I$6:$I$1355, Portfolio_History!$F262, Transactions_History!$H$6:$H$1355, "&lt;="&amp;YEAR(Portfolio_History!G$1))-
SUMIFS(Transactions_History!$G$6:$G$1355, Transactions_History!$C$6:$C$1355, "Redeem", Transactions_History!$I$6:$I$1355, Portfolio_History!$F262, Transactions_History!$H$6:$H$1355, "&lt;="&amp;YEAR(Portfolio_History!G$1))</f>
        <v>2320956</v>
      </c>
      <c r="H262" s="4">
        <f>SUMIFS(Transactions_History!$G$6:$G$1355, Transactions_History!$C$6:$C$1355, "Acquire", Transactions_History!$I$6:$I$1355, Portfolio_History!$F262, Transactions_History!$H$6:$H$1355, "&lt;="&amp;YEAR(Portfolio_History!H$1))-
SUMIFS(Transactions_History!$G$6:$G$1355, Transactions_History!$C$6:$C$1355, "Redeem", Transactions_History!$I$6:$I$1355, Portfolio_History!$F262, Transactions_History!$H$6:$H$1355, "&lt;="&amp;YEAR(Portfolio_History!H$1))</f>
        <v>2320956</v>
      </c>
      <c r="I262" s="4">
        <f>SUMIFS(Transactions_History!$G$6:$G$1355, Transactions_History!$C$6:$C$1355, "Acquire", Transactions_History!$I$6:$I$1355, Portfolio_History!$F262, Transactions_History!$H$6:$H$1355, "&lt;="&amp;YEAR(Portfolio_History!I$1))-
SUMIFS(Transactions_History!$G$6:$G$1355, Transactions_History!$C$6:$C$1355, "Redeem", Transactions_History!$I$6:$I$1355, Portfolio_History!$F262, Transactions_History!$H$6:$H$1355, "&lt;="&amp;YEAR(Portfolio_History!I$1))</f>
        <v>2320956</v>
      </c>
      <c r="J262" s="4">
        <f>SUMIFS(Transactions_History!$G$6:$G$1355, Transactions_History!$C$6:$C$1355, "Acquire", Transactions_History!$I$6:$I$1355, Portfolio_History!$F262, Transactions_History!$H$6:$H$1355, "&lt;="&amp;YEAR(Portfolio_History!J$1))-
SUMIFS(Transactions_History!$G$6:$G$1355, Transactions_History!$C$6:$C$1355, "Redeem", Transactions_History!$I$6:$I$1355, Portfolio_History!$F262, Transactions_History!$H$6:$H$1355, "&lt;="&amp;YEAR(Portfolio_History!J$1))</f>
        <v>2320956</v>
      </c>
      <c r="K262" s="4">
        <f>SUMIFS(Transactions_History!$G$6:$G$1355, Transactions_History!$C$6:$C$1355, "Acquire", Transactions_History!$I$6:$I$1355, Portfolio_History!$F262, Transactions_History!$H$6:$H$1355, "&lt;="&amp;YEAR(Portfolio_History!K$1))-
SUMIFS(Transactions_History!$G$6:$G$1355, Transactions_History!$C$6:$C$1355, "Redeem", Transactions_History!$I$6:$I$1355, Portfolio_History!$F262, Transactions_History!$H$6:$H$1355, "&lt;="&amp;YEAR(Portfolio_History!K$1))</f>
        <v>2320956</v>
      </c>
      <c r="L262" s="4">
        <f>SUMIFS(Transactions_History!$G$6:$G$1355, Transactions_History!$C$6:$C$1355, "Acquire", Transactions_History!$I$6:$I$1355, Portfolio_History!$F262, Transactions_History!$H$6:$H$1355, "&lt;="&amp;YEAR(Portfolio_History!L$1))-
SUMIFS(Transactions_History!$G$6:$G$1355, Transactions_History!$C$6:$C$1355, "Redeem", Transactions_History!$I$6:$I$1355, Portfolio_History!$F262, Transactions_History!$H$6:$H$1355, "&lt;="&amp;YEAR(Portfolio_History!L$1))</f>
        <v>2320956</v>
      </c>
      <c r="M262" s="4">
        <f>SUMIFS(Transactions_History!$G$6:$G$1355, Transactions_History!$C$6:$C$1355, "Acquire", Transactions_History!$I$6:$I$1355, Portfolio_History!$F262, Transactions_History!$H$6:$H$1355, "&lt;="&amp;YEAR(Portfolio_History!M$1))-
SUMIFS(Transactions_History!$G$6:$G$1355, Transactions_History!$C$6:$C$1355, "Redeem", Transactions_History!$I$6:$I$1355, Portfolio_History!$F262, Transactions_History!$H$6:$H$1355, "&lt;="&amp;YEAR(Portfolio_History!M$1))</f>
        <v>2320956</v>
      </c>
      <c r="N262" s="4">
        <f>SUMIFS(Transactions_History!$G$6:$G$1355, Transactions_History!$C$6:$C$1355, "Acquire", Transactions_History!$I$6:$I$1355, Portfolio_History!$F262, Transactions_History!$H$6:$H$1355, "&lt;="&amp;YEAR(Portfolio_History!N$1))-
SUMIFS(Transactions_History!$G$6:$G$1355, Transactions_History!$C$6:$C$1355, "Redeem", Transactions_History!$I$6:$I$1355, Portfolio_History!$F262, Transactions_History!$H$6:$H$1355, "&lt;="&amp;YEAR(Portfolio_History!N$1))</f>
        <v>0</v>
      </c>
      <c r="O262" s="4">
        <f>SUMIFS(Transactions_History!$G$6:$G$1355, Transactions_History!$C$6:$C$1355, "Acquire", Transactions_History!$I$6:$I$1355, Portfolio_History!$F262, Transactions_History!$H$6:$H$1355, "&lt;="&amp;YEAR(Portfolio_History!O$1))-
SUMIFS(Transactions_History!$G$6:$G$1355, Transactions_History!$C$6:$C$1355, "Redeem", Transactions_History!$I$6:$I$1355, Portfolio_History!$F262, Transactions_History!$H$6:$H$1355, "&lt;="&amp;YEAR(Portfolio_History!O$1))</f>
        <v>0</v>
      </c>
      <c r="P262" s="4">
        <f>SUMIFS(Transactions_History!$G$6:$G$1355, Transactions_History!$C$6:$C$1355, "Acquire", Transactions_History!$I$6:$I$1355, Portfolio_History!$F262, Transactions_History!$H$6:$H$1355, "&lt;="&amp;YEAR(Portfolio_History!P$1))-
SUMIFS(Transactions_History!$G$6:$G$1355, Transactions_History!$C$6:$C$1355, "Redeem", Transactions_History!$I$6:$I$1355, Portfolio_History!$F262, Transactions_History!$H$6:$H$1355, "&lt;="&amp;YEAR(Portfolio_History!P$1))</f>
        <v>0</v>
      </c>
      <c r="Q262" s="4">
        <f>SUMIFS(Transactions_History!$G$6:$G$1355, Transactions_History!$C$6:$C$1355, "Acquire", Transactions_History!$I$6:$I$1355, Portfolio_History!$F262, Transactions_History!$H$6:$H$1355, "&lt;="&amp;YEAR(Portfolio_History!Q$1))-
SUMIFS(Transactions_History!$G$6:$G$1355, Transactions_History!$C$6:$C$1355, "Redeem", Transactions_History!$I$6:$I$1355, Portfolio_History!$F262, Transactions_History!$H$6:$H$1355, "&lt;="&amp;YEAR(Portfolio_History!Q$1))</f>
        <v>0</v>
      </c>
      <c r="R262" s="4">
        <f>SUMIFS(Transactions_History!$G$6:$G$1355, Transactions_History!$C$6:$C$1355, "Acquire", Transactions_History!$I$6:$I$1355, Portfolio_History!$F262, Transactions_History!$H$6:$H$1355, "&lt;="&amp;YEAR(Portfolio_History!R$1))-
SUMIFS(Transactions_History!$G$6:$G$1355, Transactions_History!$C$6:$C$1355, "Redeem", Transactions_History!$I$6:$I$1355, Portfolio_History!$F262, Transactions_History!$H$6:$H$1355, "&lt;="&amp;YEAR(Portfolio_History!R$1))</f>
        <v>0</v>
      </c>
      <c r="S262" s="4">
        <f>SUMIFS(Transactions_History!$G$6:$G$1355, Transactions_History!$C$6:$C$1355, "Acquire", Transactions_History!$I$6:$I$1355, Portfolio_History!$F262, Transactions_History!$H$6:$H$1355, "&lt;="&amp;YEAR(Portfolio_History!S$1))-
SUMIFS(Transactions_History!$G$6:$G$1355, Transactions_History!$C$6:$C$1355, "Redeem", Transactions_History!$I$6:$I$1355, Portfolio_History!$F262, Transactions_History!$H$6:$H$1355, "&lt;="&amp;YEAR(Portfolio_History!S$1))</f>
        <v>0</v>
      </c>
      <c r="T262" s="4">
        <f>SUMIFS(Transactions_History!$G$6:$G$1355, Transactions_History!$C$6:$C$1355, "Acquire", Transactions_History!$I$6:$I$1355, Portfolio_History!$F262, Transactions_History!$H$6:$H$1355, "&lt;="&amp;YEAR(Portfolio_History!T$1))-
SUMIFS(Transactions_History!$G$6:$G$1355, Transactions_History!$C$6:$C$1355, "Redeem", Transactions_History!$I$6:$I$1355, Portfolio_History!$F262, Transactions_History!$H$6:$H$1355, "&lt;="&amp;YEAR(Portfolio_History!T$1))</f>
        <v>0</v>
      </c>
      <c r="U262" s="4">
        <f>SUMIFS(Transactions_History!$G$6:$G$1355, Transactions_History!$C$6:$C$1355, "Acquire", Transactions_History!$I$6:$I$1355, Portfolio_History!$F262, Transactions_History!$H$6:$H$1355, "&lt;="&amp;YEAR(Portfolio_History!U$1))-
SUMIFS(Transactions_History!$G$6:$G$1355, Transactions_History!$C$6:$C$1355, "Redeem", Transactions_History!$I$6:$I$1355, Portfolio_History!$F262, Transactions_History!$H$6:$H$1355, "&lt;="&amp;YEAR(Portfolio_History!U$1))</f>
        <v>0</v>
      </c>
      <c r="V262" s="4">
        <f>SUMIFS(Transactions_History!$G$6:$G$1355, Transactions_History!$C$6:$C$1355, "Acquire", Transactions_History!$I$6:$I$1355, Portfolio_History!$F262, Transactions_History!$H$6:$H$1355, "&lt;="&amp;YEAR(Portfolio_History!V$1))-
SUMIFS(Transactions_History!$G$6:$G$1355, Transactions_History!$C$6:$C$1355, "Redeem", Transactions_History!$I$6:$I$1355, Portfolio_History!$F262, Transactions_History!$H$6:$H$1355, "&lt;="&amp;YEAR(Portfolio_History!V$1))</f>
        <v>0</v>
      </c>
      <c r="W262" s="4">
        <f>SUMIFS(Transactions_History!$G$6:$G$1355, Transactions_History!$C$6:$C$1355, "Acquire", Transactions_History!$I$6:$I$1355, Portfolio_History!$F262, Transactions_History!$H$6:$H$1355, "&lt;="&amp;YEAR(Portfolio_History!W$1))-
SUMIFS(Transactions_History!$G$6:$G$1355, Transactions_History!$C$6:$C$1355, "Redeem", Transactions_History!$I$6:$I$1355, Portfolio_History!$F262, Transactions_History!$H$6:$H$1355, "&lt;="&amp;YEAR(Portfolio_History!W$1))</f>
        <v>0</v>
      </c>
      <c r="X262" s="4">
        <f>SUMIFS(Transactions_History!$G$6:$G$1355, Transactions_History!$C$6:$C$1355, "Acquire", Transactions_History!$I$6:$I$1355, Portfolio_History!$F262, Transactions_History!$H$6:$H$1355, "&lt;="&amp;YEAR(Portfolio_History!X$1))-
SUMIFS(Transactions_History!$G$6:$G$1355, Transactions_History!$C$6:$C$1355, "Redeem", Transactions_History!$I$6:$I$1355, Portfolio_History!$F262, Transactions_History!$H$6:$H$1355, "&lt;="&amp;YEAR(Portfolio_History!X$1))</f>
        <v>0</v>
      </c>
      <c r="Y262" s="4">
        <f>SUMIFS(Transactions_History!$G$6:$G$1355, Transactions_History!$C$6:$C$1355, "Acquire", Transactions_History!$I$6:$I$1355, Portfolio_History!$F262, Transactions_History!$H$6:$H$1355, "&lt;="&amp;YEAR(Portfolio_History!Y$1))-
SUMIFS(Transactions_History!$G$6:$G$1355, Transactions_History!$C$6:$C$1355, "Redeem", Transactions_History!$I$6:$I$1355, Portfolio_History!$F262, Transactions_History!$H$6:$H$1355, "&lt;="&amp;YEAR(Portfolio_History!Y$1))</f>
        <v>0</v>
      </c>
    </row>
    <row r="263" spans="1:25" x14ac:dyDescent="0.35">
      <c r="A263" s="172" t="s">
        <v>39</v>
      </c>
      <c r="B263" s="172">
        <v>1.875</v>
      </c>
      <c r="C263" s="172">
        <v>2025</v>
      </c>
      <c r="D263" s="173">
        <v>42522</v>
      </c>
      <c r="E263" s="63">
        <v>2016</v>
      </c>
      <c r="F263" s="170" t="str">
        <f t="shared" si="5"/>
        <v>SI bonds_1.875_2025</v>
      </c>
      <c r="G263" s="4">
        <f>SUMIFS(Transactions_History!$G$6:$G$1355, Transactions_History!$C$6:$C$1355, "Acquire", Transactions_History!$I$6:$I$1355, Portfolio_History!$F263, Transactions_History!$H$6:$H$1355, "&lt;="&amp;YEAR(Portfolio_History!G$1))-
SUMIFS(Transactions_History!$G$6:$G$1355, Transactions_History!$C$6:$C$1355, "Redeem", Transactions_History!$I$6:$I$1355, Portfolio_History!$F263, Transactions_History!$H$6:$H$1355, "&lt;="&amp;YEAR(Portfolio_History!G$1))</f>
        <v>2320956</v>
      </c>
      <c r="H263" s="4">
        <f>SUMIFS(Transactions_History!$G$6:$G$1355, Transactions_History!$C$6:$C$1355, "Acquire", Transactions_History!$I$6:$I$1355, Portfolio_History!$F263, Transactions_History!$H$6:$H$1355, "&lt;="&amp;YEAR(Portfolio_History!H$1))-
SUMIFS(Transactions_History!$G$6:$G$1355, Transactions_History!$C$6:$C$1355, "Redeem", Transactions_History!$I$6:$I$1355, Portfolio_History!$F263, Transactions_History!$H$6:$H$1355, "&lt;="&amp;YEAR(Portfolio_History!H$1))</f>
        <v>2320956</v>
      </c>
      <c r="I263" s="4">
        <f>SUMIFS(Transactions_History!$G$6:$G$1355, Transactions_History!$C$6:$C$1355, "Acquire", Transactions_History!$I$6:$I$1355, Portfolio_History!$F263, Transactions_History!$H$6:$H$1355, "&lt;="&amp;YEAR(Portfolio_History!I$1))-
SUMIFS(Transactions_History!$G$6:$G$1355, Transactions_History!$C$6:$C$1355, "Redeem", Transactions_History!$I$6:$I$1355, Portfolio_History!$F263, Transactions_History!$H$6:$H$1355, "&lt;="&amp;YEAR(Portfolio_History!I$1))</f>
        <v>2320956</v>
      </c>
      <c r="J263" s="4">
        <f>SUMIFS(Transactions_History!$G$6:$G$1355, Transactions_History!$C$6:$C$1355, "Acquire", Transactions_History!$I$6:$I$1355, Portfolio_History!$F263, Transactions_History!$H$6:$H$1355, "&lt;="&amp;YEAR(Portfolio_History!J$1))-
SUMIFS(Transactions_History!$G$6:$G$1355, Transactions_History!$C$6:$C$1355, "Redeem", Transactions_History!$I$6:$I$1355, Portfolio_History!$F263, Transactions_History!$H$6:$H$1355, "&lt;="&amp;YEAR(Portfolio_History!J$1))</f>
        <v>2320956</v>
      </c>
      <c r="K263" s="4">
        <f>SUMIFS(Transactions_History!$G$6:$G$1355, Transactions_History!$C$6:$C$1355, "Acquire", Transactions_History!$I$6:$I$1355, Portfolio_History!$F263, Transactions_History!$H$6:$H$1355, "&lt;="&amp;YEAR(Portfolio_History!K$1))-
SUMIFS(Transactions_History!$G$6:$G$1355, Transactions_History!$C$6:$C$1355, "Redeem", Transactions_History!$I$6:$I$1355, Portfolio_History!$F263, Transactions_History!$H$6:$H$1355, "&lt;="&amp;YEAR(Portfolio_History!K$1))</f>
        <v>2320956</v>
      </c>
      <c r="L263" s="4">
        <f>SUMIFS(Transactions_History!$G$6:$G$1355, Transactions_History!$C$6:$C$1355, "Acquire", Transactions_History!$I$6:$I$1355, Portfolio_History!$F263, Transactions_History!$H$6:$H$1355, "&lt;="&amp;YEAR(Portfolio_History!L$1))-
SUMIFS(Transactions_History!$G$6:$G$1355, Transactions_History!$C$6:$C$1355, "Redeem", Transactions_History!$I$6:$I$1355, Portfolio_History!$F263, Transactions_History!$H$6:$H$1355, "&lt;="&amp;YEAR(Portfolio_History!L$1))</f>
        <v>2320956</v>
      </c>
      <c r="M263" s="4">
        <f>SUMIFS(Transactions_History!$G$6:$G$1355, Transactions_History!$C$6:$C$1355, "Acquire", Transactions_History!$I$6:$I$1355, Portfolio_History!$F263, Transactions_History!$H$6:$H$1355, "&lt;="&amp;YEAR(Portfolio_History!M$1))-
SUMIFS(Transactions_History!$G$6:$G$1355, Transactions_History!$C$6:$C$1355, "Redeem", Transactions_History!$I$6:$I$1355, Portfolio_History!$F263, Transactions_History!$H$6:$H$1355, "&lt;="&amp;YEAR(Portfolio_History!M$1))</f>
        <v>2320956</v>
      </c>
      <c r="N263" s="4">
        <f>SUMIFS(Transactions_History!$G$6:$G$1355, Transactions_History!$C$6:$C$1355, "Acquire", Transactions_History!$I$6:$I$1355, Portfolio_History!$F263, Transactions_History!$H$6:$H$1355, "&lt;="&amp;YEAR(Portfolio_History!N$1))-
SUMIFS(Transactions_History!$G$6:$G$1355, Transactions_History!$C$6:$C$1355, "Redeem", Transactions_History!$I$6:$I$1355, Portfolio_History!$F263, Transactions_History!$H$6:$H$1355, "&lt;="&amp;YEAR(Portfolio_History!N$1))</f>
        <v>0</v>
      </c>
      <c r="O263" s="4">
        <f>SUMIFS(Transactions_History!$G$6:$G$1355, Transactions_History!$C$6:$C$1355, "Acquire", Transactions_History!$I$6:$I$1355, Portfolio_History!$F263, Transactions_History!$H$6:$H$1355, "&lt;="&amp;YEAR(Portfolio_History!O$1))-
SUMIFS(Transactions_History!$G$6:$G$1355, Transactions_History!$C$6:$C$1355, "Redeem", Transactions_History!$I$6:$I$1355, Portfolio_History!$F263, Transactions_History!$H$6:$H$1355, "&lt;="&amp;YEAR(Portfolio_History!O$1))</f>
        <v>0</v>
      </c>
      <c r="P263" s="4">
        <f>SUMIFS(Transactions_History!$G$6:$G$1355, Transactions_History!$C$6:$C$1355, "Acquire", Transactions_History!$I$6:$I$1355, Portfolio_History!$F263, Transactions_History!$H$6:$H$1355, "&lt;="&amp;YEAR(Portfolio_History!P$1))-
SUMIFS(Transactions_History!$G$6:$G$1355, Transactions_History!$C$6:$C$1355, "Redeem", Transactions_History!$I$6:$I$1355, Portfolio_History!$F263, Transactions_History!$H$6:$H$1355, "&lt;="&amp;YEAR(Portfolio_History!P$1))</f>
        <v>0</v>
      </c>
      <c r="Q263" s="4">
        <f>SUMIFS(Transactions_History!$G$6:$G$1355, Transactions_History!$C$6:$C$1355, "Acquire", Transactions_History!$I$6:$I$1355, Portfolio_History!$F263, Transactions_History!$H$6:$H$1355, "&lt;="&amp;YEAR(Portfolio_History!Q$1))-
SUMIFS(Transactions_History!$G$6:$G$1355, Transactions_History!$C$6:$C$1355, "Redeem", Transactions_History!$I$6:$I$1355, Portfolio_History!$F263, Transactions_History!$H$6:$H$1355, "&lt;="&amp;YEAR(Portfolio_History!Q$1))</f>
        <v>0</v>
      </c>
      <c r="R263" s="4">
        <f>SUMIFS(Transactions_History!$G$6:$G$1355, Transactions_History!$C$6:$C$1355, "Acquire", Transactions_History!$I$6:$I$1355, Portfolio_History!$F263, Transactions_History!$H$6:$H$1355, "&lt;="&amp;YEAR(Portfolio_History!R$1))-
SUMIFS(Transactions_History!$G$6:$G$1355, Transactions_History!$C$6:$C$1355, "Redeem", Transactions_History!$I$6:$I$1355, Portfolio_History!$F263, Transactions_History!$H$6:$H$1355, "&lt;="&amp;YEAR(Portfolio_History!R$1))</f>
        <v>0</v>
      </c>
      <c r="S263" s="4">
        <f>SUMIFS(Transactions_History!$G$6:$G$1355, Transactions_History!$C$6:$C$1355, "Acquire", Transactions_History!$I$6:$I$1355, Portfolio_History!$F263, Transactions_History!$H$6:$H$1355, "&lt;="&amp;YEAR(Portfolio_History!S$1))-
SUMIFS(Transactions_History!$G$6:$G$1355, Transactions_History!$C$6:$C$1355, "Redeem", Transactions_History!$I$6:$I$1355, Portfolio_History!$F263, Transactions_History!$H$6:$H$1355, "&lt;="&amp;YEAR(Portfolio_History!S$1))</f>
        <v>0</v>
      </c>
      <c r="T263" s="4">
        <f>SUMIFS(Transactions_History!$G$6:$G$1355, Transactions_History!$C$6:$C$1355, "Acquire", Transactions_History!$I$6:$I$1355, Portfolio_History!$F263, Transactions_History!$H$6:$H$1355, "&lt;="&amp;YEAR(Portfolio_History!T$1))-
SUMIFS(Transactions_History!$G$6:$G$1355, Transactions_History!$C$6:$C$1355, "Redeem", Transactions_History!$I$6:$I$1355, Portfolio_History!$F263, Transactions_History!$H$6:$H$1355, "&lt;="&amp;YEAR(Portfolio_History!T$1))</f>
        <v>0</v>
      </c>
      <c r="U263" s="4">
        <f>SUMIFS(Transactions_History!$G$6:$G$1355, Transactions_History!$C$6:$C$1355, "Acquire", Transactions_History!$I$6:$I$1355, Portfolio_History!$F263, Transactions_History!$H$6:$H$1355, "&lt;="&amp;YEAR(Portfolio_History!U$1))-
SUMIFS(Transactions_History!$G$6:$G$1355, Transactions_History!$C$6:$C$1355, "Redeem", Transactions_History!$I$6:$I$1355, Portfolio_History!$F263, Transactions_History!$H$6:$H$1355, "&lt;="&amp;YEAR(Portfolio_History!U$1))</f>
        <v>0</v>
      </c>
      <c r="V263" s="4">
        <f>SUMIFS(Transactions_History!$G$6:$G$1355, Transactions_History!$C$6:$C$1355, "Acquire", Transactions_History!$I$6:$I$1355, Portfolio_History!$F263, Transactions_History!$H$6:$H$1355, "&lt;="&amp;YEAR(Portfolio_History!V$1))-
SUMIFS(Transactions_History!$G$6:$G$1355, Transactions_History!$C$6:$C$1355, "Redeem", Transactions_History!$I$6:$I$1355, Portfolio_History!$F263, Transactions_History!$H$6:$H$1355, "&lt;="&amp;YEAR(Portfolio_History!V$1))</f>
        <v>0</v>
      </c>
      <c r="W263" s="4">
        <f>SUMIFS(Transactions_History!$G$6:$G$1355, Transactions_History!$C$6:$C$1355, "Acquire", Transactions_History!$I$6:$I$1355, Portfolio_History!$F263, Transactions_History!$H$6:$H$1355, "&lt;="&amp;YEAR(Portfolio_History!W$1))-
SUMIFS(Transactions_History!$G$6:$G$1355, Transactions_History!$C$6:$C$1355, "Redeem", Transactions_History!$I$6:$I$1355, Portfolio_History!$F263, Transactions_History!$H$6:$H$1355, "&lt;="&amp;YEAR(Portfolio_History!W$1))</f>
        <v>0</v>
      </c>
      <c r="X263" s="4">
        <f>SUMIFS(Transactions_History!$G$6:$G$1355, Transactions_History!$C$6:$C$1355, "Acquire", Transactions_History!$I$6:$I$1355, Portfolio_History!$F263, Transactions_History!$H$6:$H$1355, "&lt;="&amp;YEAR(Portfolio_History!X$1))-
SUMIFS(Transactions_History!$G$6:$G$1355, Transactions_History!$C$6:$C$1355, "Redeem", Transactions_History!$I$6:$I$1355, Portfolio_History!$F263, Transactions_History!$H$6:$H$1355, "&lt;="&amp;YEAR(Portfolio_History!X$1))</f>
        <v>0</v>
      </c>
      <c r="Y263" s="4">
        <f>SUMIFS(Transactions_History!$G$6:$G$1355, Transactions_History!$C$6:$C$1355, "Acquire", Transactions_History!$I$6:$I$1355, Portfolio_History!$F263, Transactions_History!$H$6:$H$1355, "&lt;="&amp;YEAR(Portfolio_History!Y$1))-
SUMIFS(Transactions_History!$G$6:$G$1355, Transactions_History!$C$6:$C$1355, "Redeem", Transactions_History!$I$6:$I$1355, Portfolio_History!$F263, Transactions_History!$H$6:$H$1355, "&lt;="&amp;YEAR(Portfolio_History!Y$1))</f>
        <v>0</v>
      </c>
    </row>
    <row r="264" spans="1:25" x14ac:dyDescent="0.35">
      <c r="A264" s="172" t="s">
        <v>39</v>
      </c>
      <c r="B264" s="172">
        <v>1.875</v>
      </c>
      <c r="C264" s="172">
        <v>2026</v>
      </c>
      <c r="D264" s="173">
        <v>42522</v>
      </c>
      <c r="E264" s="63">
        <v>2016</v>
      </c>
      <c r="F264" s="170" t="str">
        <f t="shared" si="5"/>
        <v>SI bonds_1.875_2026</v>
      </c>
      <c r="G264" s="4">
        <f>SUMIFS(Transactions_History!$G$6:$G$1355, Transactions_History!$C$6:$C$1355, "Acquire", Transactions_History!$I$6:$I$1355, Portfolio_History!$F264, Transactions_History!$H$6:$H$1355, "&lt;="&amp;YEAR(Portfolio_History!G$1))-
SUMIFS(Transactions_History!$G$6:$G$1355, Transactions_History!$C$6:$C$1355, "Redeem", Transactions_History!$I$6:$I$1355, Portfolio_History!$F264, Transactions_History!$H$6:$H$1355, "&lt;="&amp;YEAR(Portfolio_History!G$1))</f>
        <v>2320956</v>
      </c>
      <c r="H264" s="4">
        <f>SUMIFS(Transactions_History!$G$6:$G$1355, Transactions_History!$C$6:$C$1355, "Acquire", Transactions_History!$I$6:$I$1355, Portfolio_History!$F264, Transactions_History!$H$6:$H$1355, "&lt;="&amp;YEAR(Portfolio_History!H$1))-
SUMIFS(Transactions_History!$G$6:$G$1355, Transactions_History!$C$6:$C$1355, "Redeem", Transactions_History!$I$6:$I$1355, Portfolio_History!$F264, Transactions_History!$H$6:$H$1355, "&lt;="&amp;YEAR(Portfolio_History!H$1))</f>
        <v>2320956</v>
      </c>
      <c r="I264" s="4">
        <f>SUMIFS(Transactions_History!$G$6:$G$1355, Transactions_History!$C$6:$C$1355, "Acquire", Transactions_History!$I$6:$I$1355, Portfolio_History!$F264, Transactions_History!$H$6:$H$1355, "&lt;="&amp;YEAR(Portfolio_History!I$1))-
SUMIFS(Transactions_History!$G$6:$G$1355, Transactions_History!$C$6:$C$1355, "Redeem", Transactions_History!$I$6:$I$1355, Portfolio_History!$F264, Transactions_History!$H$6:$H$1355, "&lt;="&amp;YEAR(Portfolio_History!I$1))</f>
        <v>2320956</v>
      </c>
      <c r="J264" s="4">
        <f>SUMIFS(Transactions_History!$G$6:$G$1355, Transactions_History!$C$6:$C$1355, "Acquire", Transactions_History!$I$6:$I$1355, Portfolio_History!$F264, Transactions_History!$H$6:$H$1355, "&lt;="&amp;YEAR(Portfolio_History!J$1))-
SUMIFS(Transactions_History!$G$6:$G$1355, Transactions_History!$C$6:$C$1355, "Redeem", Transactions_History!$I$6:$I$1355, Portfolio_History!$F264, Transactions_History!$H$6:$H$1355, "&lt;="&amp;YEAR(Portfolio_History!J$1))</f>
        <v>2320956</v>
      </c>
      <c r="K264" s="4">
        <f>SUMIFS(Transactions_History!$G$6:$G$1355, Transactions_History!$C$6:$C$1355, "Acquire", Transactions_History!$I$6:$I$1355, Portfolio_History!$F264, Transactions_History!$H$6:$H$1355, "&lt;="&amp;YEAR(Portfolio_History!K$1))-
SUMIFS(Transactions_History!$G$6:$G$1355, Transactions_History!$C$6:$C$1355, "Redeem", Transactions_History!$I$6:$I$1355, Portfolio_History!$F264, Transactions_History!$H$6:$H$1355, "&lt;="&amp;YEAR(Portfolio_History!K$1))</f>
        <v>2320956</v>
      </c>
      <c r="L264" s="4">
        <f>SUMIFS(Transactions_History!$G$6:$G$1355, Transactions_History!$C$6:$C$1355, "Acquire", Transactions_History!$I$6:$I$1355, Portfolio_History!$F264, Transactions_History!$H$6:$H$1355, "&lt;="&amp;YEAR(Portfolio_History!L$1))-
SUMIFS(Transactions_History!$G$6:$G$1355, Transactions_History!$C$6:$C$1355, "Redeem", Transactions_History!$I$6:$I$1355, Portfolio_History!$F264, Transactions_History!$H$6:$H$1355, "&lt;="&amp;YEAR(Portfolio_History!L$1))</f>
        <v>2320956</v>
      </c>
      <c r="M264" s="4">
        <f>SUMIFS(Transactions_History!$G$6:$G$1355, Transactions_History!$C$6:$C$1355, "Acquire", Transactions_History!$I$6:$I$1355, Portfolio_History!$F264, Transactions_History!$H$6:$H$1355, "&lt;="&amp;YEAR(Portfolio_History!M$1))-
SUMIFS(Transactions_History!$G$6:$G$1355, Transactions_History!$C$6:$C$1355, "Redeem", Transactions_History!$I$6:$I$1355, Portfolio_History!$F264, Transactions_History!$H$6:$H$1355, "&lt;="&amp;YEAR(Portfolio_History!M$1))</f>
        <v>2320956</v>
      </c>
      <c r="N264" s="4">
        <f>SUMIFS(Transactions_History!$G$6:$G$1355, Transactions_History!$C$6:$C$1355, "Acquire", Transactions_History!$I$6:$I$1355, Portfolio_History!$F264, Transactions_History!$H$6:$H$1355, "&lt;="&amp;YEAR(Portfolio_History!N$1))-
SUMIFS(Transactions_History!$G$6:$G$1355, Transactions_History!$C$6:$C$1355, "Redeem", Transactions_History!$I$6:$I$1355, Portfolio_History!$F264, Transactions_History!$H$6:$H$1355, "&lt;="&amp;YEAR(Portfolio_History!N$1))</f>
        <v>0</v>
      </c>
      <c r="O264" s="4">
        <f>SUMIFS(Transactions_History!$G$6:$G$1355, Transactions_History!$C$6:$C$1355, "Acquire", Transactions_History!$I$6:$I$1355, Portfolio_History!$F264, Transactions_History!$H$6:$H$1355, "&lt;="&amp;YEAR(Portfolio_History!O$1))-
SUMIFS(Transactions_History!$G$6:$G$1355, Transactions_History!$C$6:$C$1355, "Redeem", Transactions_History!$I$6:$I$1355, Portfolio_History!$F264, Transactions_History!$H$6:$H$1355, "&lt;="&amp;YEAR(Portfolio_History!O$1))</f>
        <v>0</v>
      </c>
      <c r="P264" s="4">
        <f>SUMIFS(Transactions_History!$G$6:$G$1355, Transactions_History!$C$6:$C$1355, "Acquire", Transactions_History!$I$6:$I$1355, Portfolio_History!$F264, Transactions_History!$H$6:$H$1355, "&lt;="&amp;YEAR(Portfolio_History!P$1))-
SUMIFS(Transactions_History!$G$6:$G$1355, Transactions_History!$C$6:$C$1355, "Redeem", Transactions_History!$I$6:$I$1355, Portfolio_History!$F264, Transactions_History!$H$6:$H$1355, "&lt;="&amp;YEAR(Portfolio_History!P$1))</f>
        <v>0</v>
      </c>
      <c r="Q264" s="4">
        <f>SUMIFS(Transactions_History!$G$6:$G$1355, Transactions_History!$C$6:$C$1355, "Acquire", Transactions_History!$I$6:$I$1355, Portfolio_History!$F264, Transactions_History!$H$6:$H$1355, "&lt;="&amp;YEAR(Portfolio_History!Q$1))-
SUMIFS(Transactions_History!$G$6:$G$1355, Transactions_History!$C$6:$C$1355, "Redeem", Transactions_History!$I$6:$I$1355, Portfolio_History!$F264, Transactions_History!$H$6:$H$1355, "&lt;="&amp;YEAR(Portfolio_History!Q$1))</f>
        <v>0</v>
      </c>
      <c r="R264" s="4">
        <f>SUMIFS(Transactions_History!$G$6:$G$1355, Transactions_History!$C$6:$C$1355, "Acquire", Transactions_History!$I$6:$I$1355, Portfolio_History!$F264, Transactions_History!$H$6:$H$1355, "&lt;="&amp;YEAR(Portfolio_History!R$1))-
SUMIFS(Transactions_History!$G$6:$G$1355, Transactions_History!$C$6:$C$1355, "Redeem", Transactions_History!$I$6:$I$1355, Portfolio_History!$F264, Transactions_History!$H$6:$H$1355, "&lt;="&amp;YEAR(Portfolio_History!R$1))</f>
        <v>0</v>
      </c>
      <c r="S264" s="4">
        <f>SUMIFS(Transactions_History!$G$6:$G$1355, Transactions_History!$C$6:$C$1355, "Acquire", Transactions_History!$I$6:$I$1355, Portfolio_History!$F264, Transactions_History!$H$6:$H$1355, "&lt;="&amp;YEAR(Portfolio_History!S$1))-
SUMIFS(Transactions_History!$G$6:$G$1355, Transactions_History!$C$6:$C$1355, "Redeem", Transactions_History!$I$6:$I$1355, Portfolio_History!$F264, Transactions_History!$H$6:$H$1355, "&lt;="&amp;YEAR(Portfolio_History!S$1))</f>
        <v>0</v>
      </c>
      <c r="T264" s="4">
        <f>SUMIFS(Transactions_History!$G$6:$G$1355, Transactions_History!$C$6:$C$1355, "Acquire", Transactions_History!$I$6:$I$1355, Portfolio_History!$F264, Transactions_History!$H$6:$H$1355, "&lt;="&amp;YEAR(Portfolio_History!T$1))-
SUMIFS(Transactions_History!$G$6:$G$1355, Transactions_History!$C$6:$C$1355, "Redeem", Transactions_History!$I$6:$I$1355, Portfolio_History!$F264, Transactions_History!$H$6:$H$1355, "&lt;="&amp;YEAR(Portfolio_History!T$1))</f>
        <v>0</v>
      </c>
      <c r="U264" s="4">
        <f>SUMIFS(Transactions_History!$G$6:$G$1355, Transactions_History!$C$6:$C$1355, "Acquire", Transactions_History!$I$6:$I$1355, Portfolio_History!$F264, Transactions_History!$H$6:$H$1355, "&lt;="&amp;YEAR(Portfolio_History!U$1))-
SUMIFS(Transactions_History!$G$6:$G$1355, Transactions_History!$C$6:$C$1355, "Redeem", Transactions_History!$I$6:$I$1355, Portfolio_History!$F264, Transactions_History!$H$6:$H$1355, "&lt;="&amp;YEAR(Portfolio_History!U$1))</f>
        <v>0</v>
      </c>
      <c r="V264" s="4">
        <f>SUMIFS(Transactions_History!$G$6:$G$1355, Transactions_History!$C$6:$C$1355, "Acquire", Transactions_History!$I$6:$I$1355, Portfolio_History!$F264, Transactions_History!$H$6:$H$1355, "&lt;="&amp;YEAR(Portfolio_History!V$1))-
SUMIFS(Transactions_History!$G$6:$G$1355, Transactions_History!$C$6:$C$1355, "Redeem", Transactions_History!$I$6:$I$1355, Portfolio_History!$F264, Transactions_History!$H$6:$H$1355, "&lt;="&amp;YEAR(Portfolio_History!V$1))</f>
        <v>0</v>
      </c>
      <c r="W264" s="4">
        <f>SUMIFS(Transactions_History!$G$6:$G$1355, Transactions_History!$C$6:$C$1355, "Acquire", Transactions_History!$I$6:$I$1355, Portfolio_History!$F264, Transactions_History!$H$6:$H$1355, "&lt;="&amp;YEAR(Portfolio_History!W$1))-
SUMIFS(Transactions_History!$G$6:$G$1355, Transactions_History!$C$6:$C$1355, "Redeem", Transactions_History!$I$6:$I$1355, Portfolio_History!$F264, Transactions_History!$H$6:$H$1355, "&lt;="&amp;YEAR(Portfolio_History!W$1))</f>
        <v>0</v>
      </c>
      <c r="X264" s="4">
        <f>SUMIFS(Transactions_History!$G$6:$G$1355, Transactions_History!$C$6:$C$1355, "Acquire", Transactions_History!$I$6:$I$1355, Portfolio_History!$F264, Transactions_History!$H$6:$H$1355, "&lt;="&amp;YEAR(Portfolio_History!X$1))-
SUMIFS(Transactions_History!$G$6:$G$1355, Transactions_History!$C$6:$C$1355, "Redeem", Transactions_History!$I$6:$I$1355, Portfolio_History!$F264, Transactions_History!$H$6:$H$1355, "&lt;="&amp;YEAR(Portfolio_History!X$1))</f>
        <v>0</v>
      </c>
      <c r="Y264" s="4">
        <f>SUMIFS(Transactions_History!$G$6:$G$1355, Transactions_History!$C$6:$C$1355, "Acquire", Transactions_History!$I$6:$I$1355, Portfolio_History!$F264, Transactions_History!$H$6:$H$1355, "&lt;="&amp;YEAR(Portfolio_History!Y$1))-
SUMIFS(Transactions_History!$G$6:$G$1355, Transactions_History!$C$6:$C$1355, "Redeem", Transactions_History!$I$6:$I$1355, Portfolio_History!$F264, Transactions_History!$H$6:$H$1355, "&lt;="&amp;YEAR(Portfolio_History!Y$1))</f>
        <v>0</v>
      </c>
    </row>
    <row r="265" spans="1:25" x14ac:dyDescent="0.35">
      <c r="A265" s="172" t="s">
        <v>39</v>
      </c>
      <c r="B265" s="172">
        <v>1.875</v>
      </c>
      <c r="C265" s="172">
        <v>2027</v>
      </c>
      <c r="D265" s="173">
        <v>42522</v>
      </c>
      <c r="E265" s="63">
        <v>2016</v>
      </c>
      <c r="F265" s="170" t="str">
        <f t="shared" si="5"/>
        <v>SI bonds_1.875_2027</v>
      </c>
      <c r="G265" s="4">
        <f>SUMIFS(Transactions_History!$G$6:$G$1355, Transactions_History!$C$6:$C$1355, "Acquire", Transactions_History!$I$6:$I$1355, Portfolio_History!$F265, Transactions_History!$H$6:$H$1355, "&lt;="&amp;YEAR(Portfolio_History!G$1))-
SUMIFS(Transactions_History!$G$6:$G$1355, Transactions_History!$C$6:$C$1355, "Redeem", Transactions_History!$I$6:$I$1355, Portfolio_History!$F265, Transactions_History!$H$6:$H$1355, "&lt;="&amp;YEAR(Portfolio_History!G$1))</f>
        <v>2320956</v>
      </c>
      <c r="H265" s="4">
        <f>SUMIFS(Transactions_History!$G$6:$G$1355, Transactions_History!$C$6:$C$1355, "Acquire", Transactions_History!$I$6:$I$1355, Portfolio_History!$F265, Transactions_History!$H$6:$H$1355, "&lt;="&amp;YEAR(Portfolio_History!H$1))-
SUMIFS(Transactions_History!$G$6:$G$1355, Transactions_History!$C$6:$C$1355, "Redeem", Transactions_History!$I$6:$I$1355, Portfolio_History!$F265, Transactions_History!$H$6:$H$1355, "&lt;="&amp;YEAR(Portfolio_History!H$1))</f>
        <v>2320956</v>
      </c>
      <c r="I265" s="4">
        <f>SUMIFS(Transactions_History!$G$6:$G$1355, Transactions_History!$C$6:$C$1355, "Acquire", Transactions_History!$I$6:$I$1355, Portfolio_History!$F265, Transactions_History!$H$6:$H$1355, "&lt;="&amp;YEAR(Portfolio_History!I$1))-
SUMIFS(Transactions_History!$G$6:$G$1355, Transactions_History!$C$6:$C$1355, "Redeem", Transactions_History!$I$6:$I$1355, Portfolio_History!$F265, Transactions_History!$H$6:$H$1355, "&lt;="&amp;YEAR(Portfolio_History!I$1))</f>
        <v>2320956</v>
      </c>
      <c r="J265" s="4">
        <f>SUMIFS(Transactions_History!$G$6:$G$1355, Transactions_History!$C$6:$C$1355, "Acquire", Transactions_History!$I$6:$I$1355, Portfolio_History!$F265, Transactions_History!$H$6:$H$1355, "&lt;="&amp;YEAR(Portfolio_History!J$1))-
SUMIFS(Transactions_History!$G$6:$G$1355, Transactions_History!$C$6:$C$1355, "Redeem", Transactions_History!$I$6:$I$1355, Portfolio_History!$F265, Transactions_History!$H$6:$H$1355, "&lt;="&amp;YEAR(Portfolio_History!J$1))</f>
        <v>2320956</v>
      </c>
      <c r="K265" s="4">
        <f>SUMIFS(Transactions_History!$G$6:$G$1355, Transactions_History!$C$6:$C$1355, "Acquire", Transactions_History!$I$6:$I$1355, Portfolio_History!$F265, Transactions_History!$H$6:$H$1355, "&lt;="&amp;YEAR(Portfolio_History!K$1))-
SUMIFS(Transactions_History!$G$6:$G$1355, Transactions_History!$C$6:$C$1355, "Redeem", Transactions_History!$I$6:$I$1355, Portfolio_History!$F265, Transactions_History!$H$6:$H$1355, "&lt;="&amp;YEAR(Portfolio_History!K$1))</f>
        <v>2320956</v>
      </c>
      <c r="L265" s="4">
        <f>SUMIFS(Transactions_History!$G$6:$G$1355, Transactions_History!$C$6:$C$1355, "Acquire", Transactions_History!$I$6:$I$1355, Portfolio_History!$F265, Transactions_History!$H$6:$H$1355, "&lt;="&amp;YEAR(Portfolio_History!L$1))-
SUMIFS(Transactions_History!$G$6:$G$1355, Transactions_History!$C$6:$C$1355, "Redeem", Transactions_History!$I$6:$I$1355, Portfolio_History!$F265, Transactions_History!$H$6:$H$1355, "&lt;="&amp;YEAR(Portfolio_History!L$1))</f>
        <v>2320956</v>
      </c>
      <c r="M265" s="4">
        <f>SUMIFS(Transactions_History!$G$6:$G$1355, Transactions_History!$C$6:$C$1355, "Acquire", Transactions_History!$I$6:$I$1355, Portfolio_History!$F265, Transactions_History!$H$6:$H$1355, "&lt;="&amp;YEAR(Portfolio_History!M$1))-
SUMIFS(Transactions_History!$G$6:$G$1355, Transactions_History!$C$6:$C$1355, "Redeem", Transactions_History!$I$6:$I$1355, Portfolio_History!$F265, Transactions_History!$H$6:$H$1355, "&lt;="&amp;YEAR(Portfolio_History!M$1))</f>
        <v>2320956</v>
      </c>
      <c r="N265" s="4">
        <f>SUMIFS(Transactions_History!$G$6:$G$1355, Transactions_History!$C$6:$C$1355, "Acquire", Transactions_History!$I$6:$I$1355, Portfolio_History!$F265, Transactions_History!$H$6:$H$1355, "&lt;="&amp;YEAR(Portfolio_History!N$1))-
SUMIFS(Transactions_History!$G$6:$G$1355, Transactions_History!$C$6:$C$1355, "Redeem", Transactions_History!$I$6:$I$1355, Portfolio_History!$F265, Transactions_History!$H$6:$H$1355, "&lt;="&amp;YEAR(Portfolio_History!N$1))</f>
        <v>0</v>
      </c>
      <c r="O265" s="4">
        <f>SUMIFS(Transactions_History!$G$6:$G$1355, Transactions_History!$C$6:$C$1355, "Acquire", Transactions_History!$I$6:$I$1355, Portfolio_History!$F265, Transactions_History!$H$6:$H$1355, "&lt;="&amp;YEAR(Portfolio_History!O$1))-
SUMIFS(Transactions_History!$G$6:$G$1355, Transactions_History!$C$6:$C$1355, "Redeem", Transactions_History!$I$6:$I$1355, Portfolio_History!$F265, Transactions_History!$H$6:$H$1355, "&lt;="&amp;YEAR(Portfolio_History!O$1))</f>
        <v>0</v>
      </c>
      <c r="P265" s="4">
        <f>SUMIFS(Transactions_History!$G$6:$G$1355, Transactions_History!$C$6:$C$1355, "Acquire", Transactions_History!$I$6:$I$1355, Portfolio_History!$F265, Transactions_History!$H$6:$H$1355, "&lt;="&amp;YEAR(Portfolio_History!P$1))-
SUMIFS(Transactions_History!$G$6:$G$1355, Transactions_History!$C$6:$C$1355, "Redeem", Transactions_History!$I$6:$I$1355, Portfolio_History!$F265, Transactions_History!$H$6:$H$1355, "&lt;="&amp;YEAR(Portfolio_History!P$1))</f>
        <v>0</v>
      </c>
      <c r="Q265" s="4">
        <f>SUMIFS(Transactions_History!$G$6:$G$1355, Transactions_History!$C$6:$C$1355, "Acquire", Transactions_History!$I$6:$I$1355, Portfolio_History!$F265, Transactions_History!$H$6:$H$1355, "&lt;="&amp;YEAR(Portfolio_History!Q$1))-
SUMIFS(Transactions_History!$G$6:$G$1355, Transactions_History!$C$6:$C$1355, "Redeem", Transactions_History!$I$6:$I$1355, Portfolio_History!$F265, Transactions_History!$H$6:$H$1355, "&lt;="&amp;YEAR(Portfolio_History!Q$1))</f>
        <v>0</v>
      </c>
      <c r="R265" s="4">
        <f>SUMIFS(Transactions_History!$G$6:$G$1355, Transactions_History!$C$6:$C$1355, "Acquire", Transactions_History!$I$6:$I$1355, Portfolio_History!$F265, Transactions_History!$H$6:$H$1355, "&lt;="&amp;YEAR(Portfolio_History!R$1))-
SUMIFS(Transactions_History!$G$6:$G$1355, Transactions_History!$C$6:$C$1355, "Redeem", Transactions_History!$I$6:$I$1355, Portfolio_History!$F265, Transactions_History!$H$6:$H$1355, "&lt;="&amp;YEAR(Portfolio_History!R$1))</f>
        <v>0</v>
      </c>
      <c r="S265" s="4">
        <f>SUMIFS(Transactions_History!$G$6:$G$1355, Transactions_History!$C$6:$C$1355, "Acquire", Transactions_History!$I$6:$I$1355, Portfolio_History!$F265, Transactions_History!$H$6:$H$1355, "&lt;="&amp;YEAR(Portfolio_History!S$1))-
SUMIFS(Transactions_History!$G$6:$G$1355, Transactions_History!$C$6:$C$1355, "Redeem", Transactions_History!$I$6:$I$1355, Portfolio_History!$F265, Transactions_History!$H$6:$H$1355, "&lt;="&amp;YEAR(Portfolio_History!S$1))</f>
        <v>0</v>
      </c>
      <c r="T265" s="4">
        <f>SUMIFS(Transactions_History!$G$6:$G$1355, Transactions_History!$C$6:$C$1355, "Acquire", Transactions_History!$I$6:$I$1355, Portfolio_History!$F265, Transactions_History!$H$6:$H$1355, "&lt;="&amp;YEAR(Portfolio_History!T$1))-
SUMIFS(Transactions_History!$G$6:$G$1355, Transactions_History!$C$6:$C$1355, "Redeem", Transactions_History!$I$6:$I$1355, Portfolio_History!$F265, Transactions_History!$H$6:$H$1355, "&lt;="&amp;YEAR(Portfolio_History!T$1))</f>
        <v>0</v>
      </c>
      <c r="U265" s="4">
        <f>SUMIFS(Transactions_History!$G$6:$G$1355, Transactions_History!$C$6:$C$1355, "Acquire", Transactions_History!$I$6:$I$1355, Portfolio_History!$F265, Transactions_History!$H$6:$H$1355, "&lt;="&amp;YEAR(Portfolio_History!U$1))-
SUMIFS(Transactions_History!$G$6:$G$1355, Transactions_History!$C$6:$C$1355, "Redeem", Transactions_History!$I$6:$I$1355, Portfolio_History!$F265, Transactions_History!$H$6:$H$1355, "&lt;="&amp;YEAR(Portfolio_History!U$1))</f>
        <v>0</v>
      </c>
      <c r="V265" s="4">
        <f>SUMIFS(Transactions_History!$G$6:$G$1355, Transactions_History!$C$6:$C$1355, "Acquire", Transactions_History!$I$6:$I$1355, Portfolio_History!$F265, Transactions_History!$H$6:$H$1355, "&lt;="&amp;YEAR(Portfolio_History!V$1))-
SUMIFS(Transactions_History!$G$6:$G$1355, Transactions_History!$C$6:$C$1355, "Redeem", Transactions_History!$I$6:$I$1355, Portfolio_History!$F265, Transactions_History!$H$6:$H$1355, "&lt;="&amp;YEAR(Portfolio_History!V$1))</f>
        <v>0</v>
      </c>
      <c r="W265" s="4">
        <f>SUMIFS(Transactions_History!$G$6:$G$1355, Transactions_History!$C$6:$C$1355, "Acquire", Transactions_History!$I$6:$I$1355, Portfolio_History!$F265, Transactions_History!$H$6:$H$1355, "&lt;="&amp;YEAR(Portfolio_History!W$1))-
SUMIFS(Transactions_History!$G$6:$G$1355, Transactions_History!$C$6:$C$1355, "Redeem", Transactions_History!$I$6:$I$1355, Portfolio_History!$F265, Transactions_History!$H$6:$H$1355, "&lt;="&amp;YEAR(Portfolio_History!W$1))</f>
        <v>0</v>
      </c>
      <c r="X265" s="4">
        <f>SUMIFS(Transactions_History!$G$6:$G$1355, Transactions_History!$C$6:$C$1355, "Acquire", Transactions_History!$I$6:$I$1355, Portfolio_History!$F265, Transactions_History!$H$6:$H$1355, "&lt;="&amp;YEAR(Portfolio_History!X$1))-
SUMIFS(Transactions_History!$G$6:$G$1355, Transactions_History!$C$6:$C$1355, "Redeem", Transactions_History!$I$6:$I$1355, Portfolio_History!$F265, Transactions_History!$H$6:$H$1355, "&lt;="&amp;YEAR(Portfolio_History!X$1))</f>
        <v>0</v>
      </c>
      <c r="Y265" s="4">
        <f>SUMIFS(Transactions_History!$G$6:$G$1355, Transactions_History!$C$6:$C$1355, "Acquire", Transactions_History!$I$6:$I$1355, Portfolio_History!$F265, Transactions_History!$H$6:$H$1355, "&lt;="&amp;YEAR(Portfolio_History!Y$1))-
SUMIFS(Transactions_History!$G$6:$G$1355, Transactions_History!$C$6:$C$1355, "Redeem", Transactions_History!$I$6:$I$1355, Portfolio_History!$F265, Transactions_History!$H$6:$H$1355, "&lt;="&amp;YEAR(Portfolio_History!Y$1))</f>
        <v>0</v>
      </c>
    </row>
    <row r="266" spans="1:25" x14ac:dyDescent="0.35">
      <c r="A266" s="172" t="s">
        <v>39</v>
      </c>
      <c r="B266" s="172">
        <v>1.875</v>
      </c>
      <c r="C266" s="172">
        <v>2028</v>
      </c>
      <c r="D266" s="173">
        <v>42522</v>
      </c>
      <c r="E266" s="63">
        <v>2016</v>
      </c>
      <c r="F266" s="170" t="str">
        <f t="shared" si="5"/>
        <v>SI bonds_1.875_2028</v>
      </c>
      <c r="G266" s="4">
        <f>SUMIFS(Transactions_History!$G$6:$G$1355, Transactions_History!$C$6:$C$1355, "Acquire", Transactions_History!$I$6:$I$1355, Portfolio_History!$F266, Transactions_History!$H$6:$H$1355, "&lt;="&amp;YEAR(Portfolio_History!G$1))-
SUMIFS(Transactions_History!$G$6:$G$1355, Transactions_History!$C$6:$C$1355, "Redeem", Transactions_History!$I$6:$I$1355, Portfolio_History!$F266, Transactions_History!$H$6:$H$1355, "&lt;="&amp;YEAR(Portfolio_History!G$1))</f>
        <v>2320955</v>
      </c>
      <c r="H266" s="4">
        <f>SUMIFS(Transactions_History!$G$6:$G$1355, Transactions_History!$C$6:$C$1355, "Acquire", Transactions_History!$I$6:$I$1355, Portfolio_History!$F266, Transactions_History!$H$6:$H$1355, "&lt;="&amp;YEAR(Portfolio_History!H$1))-
SUMIFS(Transactions_History!$G$6:$G$1355, Transactions_History!$C$6:$C$1355, "Redeem", Transactions_History!$I$6:$I$1355, Portfolio_History!$F266, Transactions_History!$H$6:$H$1355, "&lt;="&amp;YEAR(Portfolio_History!H$1))</f>
        <v>2320955</v>
      </c>
      <c r="I266" s="4">
        <f>SUMIFS(Transactions_History!$G$6:$G$1355, Transactions_History!$C$6:$C$1355, "Acquire", Transactions_History!$I$6:$I$1355, Portfolio_History!$F266, Transactions_History!$H$6:$H$1355, "&lt;="&amp;YEAR(Portfolio_History!I$1))-
SUMIFS(Transactions_History!$G$6:$G$1355, Transactions_History!$C$6:$C$1355, "Redeem", Transactions_History!$I$6:$I$1355, Portfolio_History!$F266, Transactions_History!$H$6:$H$1355, "&lt;="&amp;YEAR(Portfolio_History!I$1))</f>
        <v>2320955</v>
      </c>
      <c r="J266" s="4">
        <f>SUMIFS(Transactions_History!$G$6:$G$1355, Transactions_History!$C$6:$C$1355, "Acquire", Transactions_History!$I$6:$I$1355, Portfolio_History!$F266, Transactions_History!$H$6:$H$1355, "&lt;="&amp;YEAR(Portfolio_History!J$1))-
SUMIFS(Transactions_History!$G$6:$G$1355, Transactions_History!$C$6:$C$1355, "Redeem", Transactions_History!$I$6:$I$1355, Portfolio_History!$F266, Transactions_History!$H$6:$H$1355, "&lt;="&amp;YEAR(Portfolio_History!J$1))</f>
        <v>2320955</v>
      </c>
      <c r="K266" s="4">
        <f>SUMIFS(Transactions_History!$G$6:$G$1355, Transactions_History!$C$6:$C$1355, "Acquire", Transactions_History!$I$6:$I$1355, Portfolio_History!$F266, Transactions_History!$H$6:$H$1355, "&lt;="&amp;YEAR(Portfolio_History!K$1))-
SUMIFS(Transactions_History!$G$6:$G$1355, Transactions_History!$C$6:$C$1355, "Redeem", Transactions_History!$I$6:$I$1355, Portfolio_History!$F266, Transactions_History!$H$6:$H$1355, "&lt;="&amp;YEAR(Portfolio_History!K$1))</f>
        <v>2320955</v>
      </c>
      <c r="L266" s="4">
        <f>SUMIFS(Transactions_History!$G$6:$G$1355, Transactions_History!$C$6:$C$1355, "Acquire", Transactions_History!$I$6:$I$1355, Portfolio_History!$F266, Transactions_History!$H$6:$H$1355, "&lt;="&amp;YEAR(Portfolio_History!L$1))-
SUMIFS(Transactions_History!$G$6:$G$1355, Transactions_History!$C$6:$C$1355, "Redeem", Transactions_History!$I$6:$I$1355, Portfolio_History!$F266, Transactions_History!$H$6:$H$1355, "&lt;="&amp;YEAR(Portfolio_History!L$1))</f>
        <v>2320955</v>
      </c>
      <c r="M266" s="4">
        <f>SUMIFS(Transactions_History!$G$6:$G$1355, Transactions_History!$C$6:$C$1355, "Acquire", Transactions_History!$I$6:$I$1355, Portfolio_History!$F266, Transactions_History!$H$6:$H$1355, "&lt;="&amp;YEAR(Portfolio_History!M$1))-
SUMIFS(Transactions_History!$G$6:$G$1355, Transactions_History!$C$6:$C$1355, "Redeem", Transactions_History!$I$6:$I$1355, Portfolio_History!$F266, Transactions_History!$H$6:$H$1355, "&lt;="&amp;YEAR(Portfolio_History!M$1))</f>
        <v>2320955</v>
      </c>
      <c r="N266" s="4">
        <f>SUMIFS(Transactions_History!$G$6:$G$1355, Transactions_History!$C$6:$C$1355, "Acquire", Transactions_History!$I$6:$I$1355, Portfolio_History!$F266, Transactions_History!$H$6:$H$1355, "&lt;="&amp;YEAR(Portfolio_History!N$1))-
SUMIFS(Transactions_History!$G$6:$G$1355, Transactions_History!$C$6:$C$1355, "Redeem", Transactions_History!$I$6:$I$1355, Portfolio_History!$F266, Transactions_History!$H$6:$H$1355, "&lt;="&amp;YEAR(Portfolio_History!N$1))</f>
        <v>0</v>
      </c>
      <c r="O266" s="4">
        <f>SUMIFS(Transactions_History!$G$6:$G$1355, Transactions_History!$C$6:$C$1355, "Acquire", Transactions_History!$I$6:$I$1355, Portfolio_History!$F266, Transactions_History!$H$6:$H$1355, "&lt;="&amp;YEAR(Portfolio_History!O$1))-
SUMIFS(Transactions_History!$G$6:$G$1355, Transactions_History!$C$6:$C$1355, "Redeem", Transactions_History!$I$6:$I$1355, Portfolio_History!$F266, Transactions_History!$H$6:$H$1355, "&lt;="&amp;YEAR(Portfolio_History!O$1))</f>
        <v>0</v>
      </c>
      <c r="P266" s="4">
        <f>SUMIFS(Transactions_History!$G$6:$G$1355, Transactions_History!$C$6:$C$1355, "Acquire", Transactions_History!$I$6:$I$1355, Portfolio_History!$F266, Transactions_History!$H$6:$H$1355, "&lt;="&amp;YEAR(Portfolio_History!P$1))-
SUMIFS(Transactions_History!$G$6:$G$1355, Transactions_History!$C$6:$C$1355, "Redeem", Transactions_History!$I$6:$I$1355, Portfolio_History!$F266, Transactions_History!$H$6:$H$1355, "&lt;="&amp;YEAR(Portfolio_History!P$1))</f>
        <v>0</v>
      </c>
      <c r="Q266" s="4">
        <f>SUMIFS(Transactions_History!$G$6:$G$1355, Transactions_History!$C$6:$C$1355, "Acquire", Transactions_History!$I$6:$I$1355, Portfolio_History!$F266, Transactions_History!$H$6:$H$1355, "&lt;="&amp;YEAR(Portfolio_History!Q$1))-
SUMIFS(Transactions_History!$G$6:$G$1355, Transactions_History!$C$6:$C$1355, "Redeem", Transactions_History!$I$6:$I$1355, Portfolio_History!$F266, Transactions_History!$H$6:$H$1355, "&lt;="&amp;YEAR(Portfolio_History!Q$1))</f>
        <v>0</v>
      </c>
      <c r="R266" s="4">
        <f>SUMIFS(Transactions_History!$G$6:$G$1355, Transactions_History!$C$6:$C$1355, "Acquire", Transactions_History!$I$6:$I$1355, Portfolio_History!$F266, Transactions_History!$H$6:$H$1355, "&lt;="&amp;YEAR(Portfolio_History!R$1))-
SUMIFS(Transactions_History!$G$6:$G$1355, Transactions_History!$C$6:$C$1355, "Redeem", Transactions_History!$I$6:$I$1355, Portfolio_History!$F266, Transactions_History!$H$6:$H$1355, "&lt;="&amp;YEAR(Portfolio_History!R$1))</f>
        <v>0</v>
      </c>
      <c r="S266" s="4">
        <f>SUMIFS(Transactions_History!$G$6:$G$1355, Transactions_History!$C$6:$C$1355, "Acquire", Transactions_History!$I$6:$I$1355, Portfolio_History!$F266, Transactions_History!$H$6:$H$1355, "&lt;="&amp;YEAR(Portfolio_History!S$1))-
SUMIFS(Transactions_History!$G$6:$G$1355, Transactions_History!$C$6:$C$1355, "Redeem", Transactions_History!$I$6:$I$1355, Portfolio_History!$F266, Transactions_History!$H$6:$H$1355, "&lt;="&amp;YEAR(Portfolio_History!S$1))</f>
        <v>0</v>
      </c>
      <c r="T266" s="4">
        <f>SUMIFS(Transactions_History!$G$6:$G$1355, Transactions_History!$C$6:$C$1355, "Acquire", Transactions_History!$I$6:$I$1355, Portfolio_History!$F266, Transactions_History!$H$6:$H$1355, "&lt;="&amp;YEAR(Portfolio_History!T$1))-
SUMIFS(Transactions_History!$G$6:$G$1355, Transactions_History!$C$6:$C$1355, "Redeem", Transactions_History!$I$6:$I$1355, Portfolio_History!$F266, Transactions_History!$H$6:$H$1355, "&lt;="&amp;YEAR(Portfolio_History!T$1))</f>
        <v>0</v>
      </c>
      <c r="U266" s="4">
        <f>SUMIFS(Transactions_History!$G$6:$G$1355, Transactions_History!$C$6:$C$1355, "Acquire", Transactions_History!$I$6:$I$1355, Portfolio_History!$F266, Transactions_History!$H$6:$H$1355, "&lt;="&amp;YEAR(Portfolio_History!U$1))-
SUMIFS(Transactions_History!$G$6:$G$1355, Transactions_History!$C$6:$C$1355, "Redeem", Transactions_History!$I$6:$I$1355, Portfolio_History!$F266, Transactions_History!$H$6:$H$1355, "&lt;="&amp;YEAR(Portfolio_History!U$1))</f>
        <v>0</v>
      </c>
      <c r="V266" s="4">
        <f>SUMIFS(Transactions_History!$G$6:$G$1355, Transactions_History!$C$6:$C$1355, "Acquire", Transactions_History!$I$6:$I$1355, Portfolio_History!$F266, Transactions_History!$H$6:$H$1355, "&lt;="&amp;YEAR(Portfolio_History!V$1))-
SUMIFS(Transactions_History!$G$6:$G$1355, Transactions_History!$C$6:$C$1355, "Redeem", Transactions_History!$I$6:$I$1355, Portfolio_History!$F266, Transactions_History!$H$6:$H$1355, "&lt;="&amp;YEAR(Portfolio_History!V$1))</f>
        <v>0</v>
      </c>
      <c r="W266" s="4">
        <f>SUMIFS(Transactions_History!$G$6:$G$1355, Transactions_History!$C$6:$C$1355, "Acquire", Transactions_History!$I$6:$I$1355, Portfolio_History!$F266, Transactions_History!$H$6:$H$1355, "&lt;="&amp;YEAR(Portfolio_History!W$1))-
SUMIFS(Transactions_History!$G$6:$G$1355, Transactions_History!$C$6:$C$1355, "Redeem", Transactions_History!$I$6:$I$1355, Portfolio_History!$F266, Transactions_History!$H$6:$H$1355, "&lt;="&amp;YEAR(Portfolio_History!W$1))</f>
        <v>0</v>
      </c>
      <c r="X266" s="4">
        <f>SUMIFS(Transactions_History!$G$6:$G$1355, Transactions_History!$C$6:$C$1355, "Acquire", Transactions_History!$I$6:$I$1355, Portfolio_History!$F266, Transactions_History!$H$6:$H$1355, "&lt;="&amp;YEAR(Portfolio_History!X$1))-
SUMIFS(Transactions_History!$G$6:$G$1355, Transactions_History!$C$6:$C$1355, "Redeem", Transactions_History!$I$6:$I$1355, Portfolio_History!$F266, Transactions_History!$H$6:$H$1355, "&lt;="&amp;YEAR(Portfolio_History!X$1))</f>
        <v>0</v>
      </c>
      <c r="Y266" s="4">
        <f>SUMIFS(Transactions_History!$G$6:$G$1355, Transactions_History!$C$6:$C$1355, "Acquire", Transactions_History!$I$6:$I$1355, Portfolio_History!$F266, Transactions_History!$H$6:$H$1355, "&lt;="&amp;YEAR(Portfolio_History!Y$1))-
SUMIFS(Transactions_History!$G$6:$G$1355, Transactions_History!$C$6:$C$1355, "Redeem", Transactions_History!$I$6:$I$1355, Portfolio_History!$F266, Transactions_History!$H$6:$H$1355, "&lt;="&amp;YEAR(Portfolio_History!Y$1))</f>
        <v>0</v>
      </c>
    </row>
    <row r="267" spans="1:25" x14ac:dyDescent="0.35">
      <c r="A267" s="172" t="s">
        <v>39</v>
      </c>
      <c r="B267" s="172">
        <v>1.875</v>
      </c>
      <c r="C267" s="172">
        <v>2029</v>
      </c>
      <c r="D267" s="173">
        <v>42522</v>
      </c>
      <c r="E267" s="63">
        <v>2016</v>
      </c>
      <c r="F267" s="170" t="str">
        <f t="shared" si="5"/>
        <v>SI bonds_1.875_2029</v>
      </c>
      <c r="G267" s="4">
        <f>SUMIFS(Transactions_History!$G$6:$G$1355, Transactions_History!$C$6:$C$1355, "Acquire", Transactions_History!$I$6:$I$1355, Portfolio_History!$F267, Transactions_History!$H$6:$H$1355, "&lt;="&amp;YEAR(Portfolio_History!G$1))-
SUMIFS(Transactions_History!$G$6:$G$1355, Transactions_History!$C$6:$C$1355, "Redeem", Transactions_History!$I$6:$I$1355, Portfolio_History!$F267, Transactions_History!$H$6:$H$1355, "&lt;="&amp;YEAR(Portfolio_History!G$1))</f>
        <v>2320955</v>
      </c>
      <c r="H267" s="4">
        <f>SUMIFS(Transactions_History!$G$6:$G$1355, Transactions_History!$C$6:$C$1355, "Acquire", Transactions_History!$I$6:$I$1355, Portfolio_History!$F267, Transactions_History!$H$6:$H$1355, "&lt;="&amp;YEAR(Portfolio_History!H$1))-
SUMIFS(Transactions_History!$G$6:$G$1355, Transactions_History!$C$6:$C$1355, "Redeem", Transactions_History!$I$6:$I$1355, Portfolio_History!$F267, Transactions_History!$H$6:$H$1355, "&lt;="&amp;YEAR(Portfolio_History!H$1))</f>
        <v>2320955</v>
      </c>
      <c r="I267" s="4">
        <f>SUMIFS(Transactions_History!$G$6:$G$1355, Transactions_History!$C$6:$C$1355, "Acquire", Transactions_History!$I$6:$I$1355, Portfolio_History!$F267, Transactions_History!$H$6:$H$1355, "&lt;="&amp;YEAR(Portfolio_History!I$1))-
SUMIFS(Transactions_History!$G$6:$G$1355, Transactions_History!$C$6:$C$1355, "Redeem", Transactions_History!$I$6:$I$1355, Portfolio_History!$F267, Transactions_History!$H$6:$H$1355, "&lt;="&amp;YEAR(Portfolio_History!I$1))</f>
        <v>2320955</v>
      </c>
      <c r="J267" s="4">
        <f>SUMIFS(Transactions_History!$G$6:$G$1355, Transactions_History!$C$6:$C$1355, "Acquire", Transactions_History!$I$6:$I$1355, Portfolio_History!$F267, Transactions_History!$H$6:$H$1355, "&lt;="&amp;YEAR(Portfolio_History!J$1))-
SUMIFS(Transactions_History!$G$6:$G$1355, Transactions_History!$C$6:$C$1355, "Redeem", Transactions_History!$I$6:$I$1355, Portfolio_History!$F267, Transactions_History!$H$6:$H$1355, "&lt;="&amp;YEAR(Portfolio_History!J$1))</f>
        <v>2320955</v>
      </c>
      <c r="K267" s="4">
        <f>SUMIFS(Transactions_History!$G$6:$G$1355, Transactions_History!$C$6:$C$1355, "Acquire", Transactions_History!$I$6:$I$1355, Portfolio_History!$F267, Transactions_History!$H$6:$H$1355, "&lt;="&amp;YEAR(Portfolio_History!K$1))-
SUMIFS(Transactions_History!$G$6:$G$1355, Transactions_History!$C$6:$C$1355, "Redeem", Transactions_History!$I$6:$I$1355, Portfolio_History!$F267, Transactions_History!$H$6:$H$1355, "&lt;="&amp;YEAR(Portfolio_History!K$1))</f>
        <v>2320955</v>
      </c>
      <c r="L267" s="4">
        <f>SUMIFS(Transactions_History!$G$6:$G$1355, Transactions_History!$C$6:$C$1355, "Acquire", Transactions_History!$I$6:$I$1355, Portfolio_History!$F267, Transactions_History!$H$6:$H$1355, "&lt;="&amp;YEAR(Portfolio_History!L$1))-
SUMIFS(Transactions_History!$G$6:$G$1355, Transactions_History!$C$6:$C$1355, "Redeem", Transactions_History!$I$6:$I$1355, Portfolio_History!$F267, Transactions_History!$H$6:$H$1355, "&lt;="&amp;YEAR(Portfolio_History!L$1))</f>
        <v>2320955</v>
      </c>
      <c r="M267" s="4">
        <f>SUMIFS(Transactions_History!$G$6:$G$1355, Transactions_History!$C$6:$C$1355, "Acquire", Transactions_History!$I$6:$I$1355, Portfolio_History!$F267, Transactions_History!$H$6:$H$1355, "&lt;="&amp;YEAR(Portfolio_History!M$1))-
SUMIFS(Transactions_History!$G$6:$G$1355, Transactions_History!$C$6:$C$1355, "Redeem", Transactions_History!$I$6:$I$1355, Portfolio_History!$F267, Transactions_History!$H$6:$H$1355, "&lt;="&amp;YEAR(Portfolio_History!M$1))</f>
        <v>2320955</v>
      </c>
      <c r="N267" s="4">
        <f>SUMIFS(Transactions_History!$G$6:$G$1355, Transactions_History!$C$6:$C$1355, "Acquire", Transactions_History!$I$6:$I$1355, Portfolio_History!$F267, Transactions_History!$H$6:$H$1355, "&lt;="&amp;YEAR(Portfolio_History!N$1))-
SUMIFS(Transactions_History!$G$6:$G$1355, Transactions_History!$C$6:$C$1355, "Redeem", Transactions_History!$I$6:$I$1355, Portfolio_History!$F267, Transactions_History!$H$6:$H$1355, "&lt;="&amp;YEAR(Portfolio_History!N$1))</f>
        <v>0</v>
      </c>
      <c r="O267" s="4">
        <f>SUMIFS(Transactions_History!$G$6:$G$1355, Transactions_History!$C$6:$C$1355, "Acquire", Transactions_History!$I$6:$I$1355, Portfolio_History!$F267, Transactions_History!$H$6:$H$1355, "&lt;="&amp;YEAR(Portfolio_History!O$1))-
SUMIFS(Transactions_History!$G$6:$G$1355, Transactions_History!$C$6:$C$1355, "Redeem", Transactions_History!$I$6:$I$1355, Portfolio_History!$F267, Transactions_History!$H$6:$H$1355, "&lt;="&amp;YEAR(Portfolio_History!O$1))</f>
        <v>0</v>
      </c>
      <c r="P267" s="4">
        <f>SUMIFS(Transactions_History!$G$6:$G$1355, Transactions_History!$C$6:$C$1355, "Acquire", Transactions_History!$I$6:$I$1355, Portfolio_History!$F267, Transactions_History!$H$6:$H$1355, "&lt;="&amp;YEAR(Portfolio_History!P$1))-
SUMIFS(Transactions_History!$G$6:$G$1355, Transactions_History!$C$6:$C$1355, "Redeem", Transactions_History!$I$6:$I$1355, Portfolio_History!$F267, Transactions_History!$H$6:$H$1355, "&lt;="&amp;YEAR(Portfolio_History!P$1))</f>
        <v>0</v>
      </c>
      <c r="Q267" s="4">
        <f>SUMIFS(Transactions_History!$G$6:$G$1355, Transactions_History!$C$6:$C$1355, "Acquire", Transactions_History!$I$6:$I$1355, Portfolio_History!$F267, Transactions_History!$H$6:$H$1355, "&lt;="&amp;YEAR(Portfolio_History!Q$1))-
SUMIFS(Transactions_History!$G$6:$G$1355, Transactions_History!$C$6:$C$1355, "Redeem", Transactions_History!$I$6:$I$1355, Portfolio_History!$F267, Transactions_History!$H$6:$H$1355, "&lt;="&amp;YEAR(Portfolio_History!Q$1))</f>
        <v>0</v>
      </c>
      <c r="R267" s="4">
        <f>SUMIFS(Transactions_History!$G$6:$G$1355, Transactions_History!$C$6:$C$1355, "Acquire", Transactions_History!$I$6:$I$1355, Portfolio_History!$F267, Transactions_History!$H$6:$H$1355, "&lt;="&amp;YEAR(Portfolio_History!R$1))-
SUMIFS(Transactions_History!$G$6:$G$1355, Transactions_History!$C$6:$C$1355, "Redeem", Transactions_History!$I$6:$I$1355, Portfolio_History!$F267, Transactions_History!$H$6:$H$1355, "&lt;="&amp;YEAR(Portfolio_History!R$1))</f>
        <v>0</v>
      </c>
      <c r="S267" s="4">
        <f>SUMIFS(Transactions_History!$G$6:$G$1355, Transactions_History!$C$6:$C$1355, "Acquire", Transactions_History!$I$6:$I$1355, Portfolio_History!$F267, Transactions_History!$H$6:$H$1355, "&lt;="&amp;YEAR(Portfolio_History!S$1))-
SUMIFS(Transactions_History!$G$6:$G$1355, Transactions_History!$C$6:$C$1355, "Redeem", Transactions_History!$I$6:$I$1355, Portfolio_History!$F267, Transactions_History!$H$6:$H$1355, "&lt;="&amp;YEAR(Portfolio_History!S$1))</f>
        <v>0</v>
      </c>
      <c r="T267" s="4">
        <f>SUMIFS(Transactions_History!$G$6:$G$1355, Transactions_History!$C$6:$C$1355, "Acquire", Transactions_History!$I$6:$I$1355, Portfolio_History!$F267, Transactions_History!$H$6:$H$1355, "&lt;="&amp;YEAR(Portfolio_History!T$1))-
SUMIFS(Transactions_History!$G$6:$G$1355, Transactions_History!$C$6:$C$1355, "Redeem", Transactions_History!$I$6:$I$1355, Portfolio_History!$F267, Transactions_History!$H$6:$H$1355, "&lt;="&amp;YEAR(Portfolio_History!T$1))</f>
        <v>0</v>
      </c>
      <c r="U267" s="4">
        <f>SUMIFS(Transactions_History!$G$6:$G$1355, Transactions_History!$C$6:$C$1355, "Acquire", Transactions_History!$I$6:$I$1355, Portfolio_History!$F267, Transactions_History!$H$6:$H$1355, "&lt;="&amp;YEAR(Portfolio_History!U$1))-
SUMIFS(Transactions_History!$G$6:$G$1355, Transactions_History!$C$6:$C$1355, "Redeem", Transactions_History!$I$6:$I$1355, Portfolio_History!$F267, Transactions_History!$H$6:$H$1355, "&lt;="&amp;YEAR(Portfolio_History!U$1))</f>
        <v>0</v>
      </c>
      <c r="V267" s="4">
        <f>SUMIFS(Transactions_History!$G$6:$G$1355, Transactions_History!$C$6:$C$1355, "Acquire", Transactions_History!$I$6:$I$1355, Portfolio_History!$F267, Transactions_History!$H$6:$H$1355, "&lt;="&amp;YEAR(Portfolio_History!V$1))-
SUMIFS(Transactions_History!$G$6:$G$1355, Transactions_History!$C$6:$C$1355, "Redeem", Transactions_History!$I$6:$I$1355, Portfolio_History!$F267, Transactions_History!$H$6:$H$1355, "&lt;="&amp;YEAR(Portfolio_History!V$1))</f>
        <v>0</v>
      </c>
      <c r="W267" s="4">
        <f>SUMIFS(Transactions_History!$G$6:$G$1355, Transactions_History!$C$6:$C$1355, "Acquire", Transactions_History!$I$6:$I$1355, Portfolio_History!$F267, Transactions_History!$H$6:$H$1355, "&lt;="&amp;YEAR(Portfolio_History!W$1))-
SUMIFS(Transactions_History!$G$6:$G$1355, Transactions_History!$C$6:$C$1355, "Redeem", Transactions_History!$I$6:$I$1355, Portfolio_History!$F267, Transactions_History!$H$6:$H$1355, "&lt;="&amp;YEAR(Portfolio_History!W$1))</f>
        <v>0</v>
      </c>
      <c r="X267" s="4">
        <f>SUMIFS(Transactions_History!$G$6:$G$1355, Transactions_History!$C$6:$C$1355, "Acquire", Transactions_History!$I$6:$I$1355, Portfolio_History!$F267, Transactions_History!$H$6:$H$1355, "&lt;="&amp;YEAR(Portfolio_History!X$1))-
SUMIFS(Transactions_History!$G$6:$G$1355, Transactions_History!$C$6:$C$1355, "Redeem", Transactions_History!$I$6:$I$1355, Portfolio_History!$F267, Transactions_History!$H$6:$H$1355, "&lt;="&amp;YEAR(Portfolio_History!X$1))</f>
        <v>0</v>
      </c>
      <c r="Y267" s="4">
        <f>SUMIFS(Transactions_History!$G$6:$G$1355, Transactions_History!$C$6:$C$1355, "Acquire", Transactions_History!$I$6:$I$1355, Portfolio_History!$F267, Transactions_History!$H$6:$H$1355, "&lt;="&amp;YEAR(Portfolio_History!Y$1))-
SUMIFS(Transactions_History!$G$6:$G$1355, Transactions_History!$C$6:$C$1355, "Redeem", Transactions_History!$I$6:$I$1355, Portfolio_History!$F267, Transactions_History!$H$6:$H$1355, "&lt;="&amp;YEAR(Portfolio_History!Y$1))</f>
        <v>0</v>
      </c>
    </row>
    <row r="268" spans="1:25" x14ac:dyDescent="0.35">
      <c r="A268" s="172" t="s">
        <v>39</v>
      </c>
      <c r="B268" s="172">
        <v>1.875</v>
      </c>
      <c r="C268" s="172">
        <v>2030</v>
      </c>
      <c r="D268" s="173">
        <v>42522</v>
      </c>
      <c r="E268" s="63">
        <v>2016</v>
      </c>
      <c r="F268" s="170" t="str">
        <f t="shared" si="5"/>
        <v>SI bonds_1.875_2030</v>
      </c>
      <c r="G268" s="4">
        <f>SUMIFS(Transactions_History!$G$6:$G$1355, Transactions_History!$C$6:$C$1355, "Acquire", Transactions_History!$I$6:$I$1355, Portfolio_History!$F268, Transactions_History!$H$6:$H$1355, "&lt;="&amp;YEAR(Portfolio_History!G$1))-
SUMIFS(Transactions_History!$G$6:$G$1355, Transactions_History!$C$6:$C$1355, "Redeem", Transactions_History!$I$6:$I$1355, Portfolio_History!$F268, Transactions_History!$H$6:$H$1355, "&lt;="&amp;YEAR(Portfolio_History!G$1))</f>
        <v>2320955</v>
      </c>
      <c r="H268" s="4">
        <f>SUMIFS(Transactions_History!$G$6:$G$1355, Transactions_History!$C$6:$C$1355, "Acquire", Transactions_History!$I$6:$I$1355, Portfolio_History!$F268, Transactions_History!$H$6:$H$1355, "&lt;="&amp;YEAR(Portfolio_History!H$1))-
SUMIFS(Transactions_History!$G$6:$G$1355, Transactions_History!$C$6:$C$1355, "Redeem", Transactions_History!$I$6:$I$1355, Portfolio_History!$F268, Transactions_History!$H$6:$H$1355, "&lt;="&amp;YEAR(Portfolio_History!H$1))</f>
        <v>2320955</v>
      </c>
      <c r="I268" s="4">
        <f>SUMIFS(Transactions_History!$G$6:$G$1355, Transactions_History!$C$6:$C$1355, "Acquire", Transactions_History!$I$6:$I$1355, Portfolio_History!$F268, Transactions_History!$H$6:$H$1355, "&lt;="&amp;YEAR(Portfolio_History!I$1))-
SUMIFS(Transactions_History!$G$6:$G$1355, Transactions_History!$C$6:$C$1355, "Redeem", Transactions_History!$I$6:$I$1355, Portfolio_History!$F268, Transactions_History!$H$6:$H$1355, "&lt;="&amp;YEAR(Portfolio_History!I$1))</f>
        <v>2320955</v>
      </c>
      <c r="J268" s="4">
        <f>SUMIFS(Transactions_History!$G$6:$G$1355, Transactions_History!$C$6:$C$1355, "Acquire", Transactions_History!$I$6:$I$1355, Portfolio_History!$F268, Transactions_History!$H$6:$H$1355, "&lt;="&amp;YEAR(Portfolio_History!J$1))-
SUMIFS(Transactions_History!$G$6:$G$1355, Transactions_History!$C$6:$C$1355, "Redeem", Transactions_History!$I$6:$I$1355, Portfolio_History!$F268, Transactions_History!$H$6:$H$1355, "&lt;="&amp;YEAR(Portfolio_History!J$1))</f>
        <v>2320955</v>
      </c>
      <c r="K268" s="4">
        <f>SUMIFS(Transactions_History!$G$6:$G$1355, Transactions_History!$C$6:$C$1355, "Acquire", Transactions_History!$I$6:$I$1355, Portfolio_History!$F268, Transactions_History!$H$6:$H$1355, "&lt;="&amp;YEAR(Portfolio_History!K$1))-
SUMIFS(Transactions_History!$G$6:$G$1355, Transactions_History!$C$6:$C$1355, "Redeem", Transactions_History!$I$6:$I$1355, Portfolio_History!$F268, Transactions_History!$H$6:$H$1355, "&lt;="&amp;YEAR(Portfolio_History!K$1))</f>
        <v>2320955</v>
      </c>
      <c r="L268" s="4">
        <f>SUMIFS(Transactions_History!$G$6:$G$1355, Transactions_History!$C$6:$C$1355, "Acquire", Transactions_History!$I$6:$I$1355, Portfolio_History!$F268, Transactions_History!$H$6:$H$1355, "&lt;="&amp;YEAR(Portfolio_History!L$1))-
SUMIFS(Transactions_History!$G$6:$G$1355, Transactions_History!$C$6:$C$1355, "Redeem", Transactions_History!$I$6:$I$1355, Portfolio_History!$F268, Transactions_History!$H$6:$H$1355, "&lt;="&amp;YEAR(Portfolio_History!L$1))</f>
        <v>2320955</v>
      </c>
      <c r="M268" s="4">
        <f>SUMIFS(Transactions_History!$G$6:$G$1355, Transactions_History!$C$6:$C$1355, "Acquire", Transactions_History!$I$6:$I$1355, Portfolio_History!$F268, Transactions_History!$H$6:$H$1355, "&lt;="&amp;YEAR(Portfolio_History!M$1))-
SUMIFS(Transactions_History!$G$6:$G$1355, Transactions_History!$C$6:$C$1355, "Redeem", Transactions_History!$I$6:$I$1355, Portfolio_History!$F268, Transactions_History!$H$6:$H$1355, "&lt;="&amp;YEAR(Portfolio_History!M$1))</f>
        <v>2320955</v>
      </c>
      <c r="N268" s="4">
        <f>SUMIFS(Transactions_History!$G$6:$G$1355, Transactions_History!$C$6:$C$1355, "Acquire", Transactions_History!$I$6:$I$1355, Portfolio_History!$F268, Transactions_History!$H$6:$H$1355, "&lt;="&amp;YEAR(Portfolio_History!N$1))-
SUMIFS(Transactions_History!$G$6:$G$1355, Transactions_History!$C$6:$C$1355, "Redeem", Transactions_History!$I$6:$I$1355, Portfolio_History!$F268, Transactions_History!$H$6:$H$1355, "&lt;="&amp;YEAR(Portfolio_History!N$1))</f>
        <v>0</v>
      </c>
      <c r="O268" s="4">
        <f>SUMIFS(Transactions_History!$G$6:$G$1355, Transactions_History!$C$6:$C$1355, "Acquire", Transactions_History!$I$6:$I$1355, Portfolio_History!$F268, Transactions_History!$H$6:$H$1355, "&lt;="&amp;YEAR(Portfolio_History!O$1))-
SUMIFS(Transactions_History!$G$6:$G$1355, Transactions_History!$C$6:$C$1355, "Redeem", Transactions_History!$I$6:$I$1355, Portfolio_History!$F268, Transactions_History!$H$6:$H$1355, "&lt;="&amp;YEAR(Portfolio_History!O$1))</f>
        <v>0</v>
      </c>
      <c r="P268" s="4">
        <f>SUMIFS(Transactions_History!$G$6:$G$1355, Transactions_History!$C$6:$C$1355, "Acquire", Transactions_History!$I$6:$I$1355, Portfolio_History!$F268, Transactions_History!$H$6:$H$1355, "&lt;="&amp;YEAR(Portfolio_History!P$1))-
SUMIFS(Transactions_History!$G$6:$G$1355, Transactions_History!$C$6:$C$1355, "Redeem", Transactions_History!$I$6:$I$1355, Portfolio_History!$F268, Transactions_History!$H$6:$H$1355, "&lt;="&amp;YEAR(Portfolio_History!P$1))</f>
        <v>0</v>
      </c>
      <c r="Q268" s="4">
        <f>SUMIFS(Transactions_History!$G$6:$G$1355, Transactions_History!$C$6:$C$1355, "Acquire", Transactions_History!$I$6:$I$1355, Portfolio_History!$F268, Transactions_History!$H$6:$H$1355, "&lt;="&amp;YEAR(Portfolio_History!Q$1))-
SUMIFS(Transactions_History!$G$6:$G$1355, Transactions_History!$C$6:$C$1355, "Redeem", Transactions_History!$I$6:$I$1355, Portfolio_History!$F268, Transactions_History!$H$6:$H$1355, "&lt;="&amp;YEAR(Portfolio_History!Q$1))</f>
        <v>0</v>
      </c>
      <c r="R268" s="4">
        <f>SUMIFS(Transactions_History!$G$6:$G$1355, Transactions_History!$C$6:$C$1355, "Acquire", Transactions_History!$I$6:$I$1355, Portfolio_History!$F268, Transactions_History!$H$6:$H$1355, "&lt;="&amp;YEAR(Portfolio_History!R$1))-
SUMIFS(Transactions_History!$G$6:$G$1355, Transactions_History!$C$6:$C$1355, "Redeem", Transactions_History!$I$6:$I$1355, Portfolio_History!$F268, Transactions_History!$H$6:$H$1355, "&lt;="&amp;YEAR(Portfolio_History!R$1))</f>
        <v>0</v>
      </c>
      <c r="S268" s="4">
        <f>SUMIFS(Transactions_History!$G$6:$G$1355, Transactions_History!$C$6:$C$1355, "Acquire", Transactions_History!$I$6:$I$1355, Portfolio_History!$F268, Transactions_History!$H$6:$H$1355, "&lt;="&amp;YEAR(Portfolio_History!S$1))-
SUMIFS(Transactions_History!$G$6:$G$1355, Transactions_History!$C$6:$C$1355, "Redeem", Transactions_History!$I$6:$I$1355, Portfolio_History!$F268, Transactions_History!$H$6:$H$1355, "&lt;="&amp;YEAR(Portfolio_History!S$1))</f>
        <v>0</v>
      </c>
      <c r="T268" s="4">
        <f>SUMIFS(Transactions_History!$G$6:$G$1355, Transactions_History!$C$6:$C$1355, "Acquire", Transactions_History!$I$6:$I$1355, Portfolio_History!$F268, Transactions_History!$H$6:$H$1355, "&lt;="&amp;YEAR(Portfolio_History!T$1))-
SUMIFS(Transactions_History!$G$6:$G$1355, Transactions_History!$C$6:$C$1355, "Redeem", Transactions_History!$I$6:$I$1355, Portfolio_History!$F268, Transactions_History!$H$6:$H$1355, "&lt;="&amp;YEAR(Portfolio_History!T$1))</f>
        <v>0</v>
      </c>
      <c r="U268" s="4">
        <f>SUMIFS(Transactions_History!$G$6:$G$1355, Transactions_History!$C$6:$C$1355, "Acquire", Transactions_History!$I$6:$I$1355, Portfolio_History!$F268, Transactions_History!$H$6:$H$1355, "&lt;="&amp;YEAR(Portfolio_History!U$1))-
SUMIFS(Transactions_History!$G$6:$G$1355, Transactions_History!$C$6:$C$1355, "Redeem", Transactions_History!$I$6:$I$1355, Portfolio_History!$F268, Transactions_History!$H$6:$H$1355, "&lt;="&amp;YEAR(Portfolio_History!U$1))</f>
        <v>0</v>
      </c>
      <c r="V268" s="4">
        <f>SUMIFS(Transactions_History!$G$6:$G$1355, Transactions_History!$C$6:$C$1355, "Acquire", Transactions_History!$I$6:$I$1355, Portfolio_History!$F268, Transactions_History!$H$6:$H$1355, "&lt;="&amp;YEAR(Portfolio_History!V$1))-
SUMIFS(Transactions_History!$G$6:$G$1355, Transactions_History!$C$6:$C$1355, "Redeem", Transactions_History!$I$6:$I$1355, Portfolio_History!$F268, Transactions_History!$H$6:$H$1355, "&lt;="&amp;YEAR(Portfolio_History!V$1))</f>
        <v>0</v>
      </c>
      <c r="W268" s="4">
        <f>SUMIFS(Transactions_History!$G$6:$G$1355, Transactions_History!$C$6:$C$1355, "Acquire", Transactions_History!$I$6:$I$1355, Portfolio_History!$F268, Transactions_History!$H$6:$H$1355, "&lt;="&amp;YEAR(Portfolio_History!W$1))-
SUMIFS(Transactions_History!$G$6:$G$1355, Transactions_History!$C$6:$C$1355, "Redeem", Transactions_History!$I$6:$I$1355, Portfolio_History!$F268, Transactions_History!$H$6:$H$1355, "&lt;="&amp;YEAR(Portfolio_History!W$1))</f>
        <v>0</v>
      </c>
      <c r="X268" s="4">
        <f>SUMIFS(Transactions_History!$G$6:$G$1355, Transactions_History!$C$6:$C$1355, "Acquire", Transactions_History!$I$6:$I$1355, Portfolio_History!$F268, Transactions_History!$H$6:$H$1355, "&lt;="&amp;YEAR(Portfolio_History!X$1))-
SUMIFS(Transactions_History!$G$6:$G$1355, Transactions_History!$C$6:$C$1355, "Redeem", Transactions_History!$I$6:$I$1355, Portfolio_History!$F268, Transactions_History!$H$6:$H$1355, "&lt;="&amp;YEAR(Portfolio_History!X$1))</f>
        <v>0</v>
      </c>
      <c r="Y268" s="4">
        <f>SUMIFS(Transactions_History!$G$6:$G$1355, Transactions_History!$C$6:$C$1355, "Acquire", Transactions_History!$I$6:$I$1355, Portfolio_History!$F268, Transactions_History!$H$6:$H$1355, "&lt;="&amp;YEAR(Portfolio_History!Y$1))-
SUMIFS(Transactions_History!$G$6:$G$1355, Transactions_History!$C$6:$C$1355, "Redeem", Transactions_History!$I$6:$I$1355, Portfolio_History!$F268, Transactions_History!$H$6:$H$1355, "&lt;="&amp;YEAR(Portfolio_History!Y$1))</f>
        <v>0</v>
      </c>
    </row>
    <row r="269" spans="1:25" x14ac:dyDescent="0.35">
      <c r="A269" s="172" t="s">
        <v>39</v>
      </c>
      <c r="B269" s="172">
        <v>1.875</v>
      </c>
      <c r="C269" s="172">
        <v>2031</v>
      </c>
      <c r="D269" s="173">
        <v>42522</v>
      </c>
      <c r="E269" s="63">
        <v>2016</v>
      </c>
      <c r="F269" s="170" t="str">
        <f t="shared" si="5"/>
        <v>SI bonds_1.875_2031</v>
      </c>
      <c r="G269" s="4">
        <f>SUMIFS(Transactions_History!$G$6:$G$1355, Transactions_History!$C$6:$C$1355, "Acquire", Transactions_History!$I$6:$I$1355, Portfolio_History!$F269, Transactions_History!$H$6:$H$1355, "&lt;="&amp;YEAR(Portfolio_History!G$1))-
SUMIFS(Transactions_History!$G$6:$G$1355, Transactions_History!$C$6:$C$1355, "Redeem", Transactions_History!$I$6:$I$1355, Portfolio_History!$F269, Transactions_History!$H$6:$H$1355, "&lt;="&amp;YEAR(Portfolio_History!G$1))</f>
        <v>188111583</v>
      </c>
      <c r="H269" s="4">
        <f>SUMIFS(Transactions_History!$G$6:$G$1355, Transactions_History!$C$6:$C$1355, "Acquire", Transactions_History!$I$6:$I$1355, Portfolio_History!$F269, Transactions_History!$H$6:$H$1355, "&lt;="&amp;YEAR(Portfolio_History!H$1))-
SUMIFS(Transactions_History!$G$6:$G$1355, Transactions_History!$C$6:$C$1355, "Redeem", Transactions_History!$I$6:$I$1355, Portfolio_History!$F269, Transactions_History!$H$6:$H$1355, "&lt;="&amp;YEAR(Portfolio_History!H$1))</f>
        <v>188111583</v>
      </c>
      <c r="I269" s="4">
        <f>SUMIFS(Transactions_History!$G$6:$G$1355, Transactions_History!$C$6:$C$1355, "Acquire", Transactions_History!$I$6:$I$1355, Portfolio_History!$F269, Transactions_History!$H$6:$H$1355, "&lt;="&amp;YEAR(Portfolio_History!I$1))-
SUMIFS(Transactions_History!$G$6:$G$1355, Transactions_History!$C$6:$C$1355, "Redeem", Transactions_History!$I$6:$I$1355, Portfolio_History!$F269, Transactions_History!$H$6:$H$1355, "&lt;="&amp;YEAR(Portfolio_History!I$1))</f>
        <v>188111583</v>
      </c>
      <c r="J269" s="4">
        <f>SUMIFS(Transactions_History!$G$6:$G$1355, Transactions_History!$C$6:$C$1355, "Acquire", Transactions_History!$I$6:$I$1355, Portfolio_History!$F269, Transactions_History!$H$6:$H$1355, "&lt;="&amp;YEAR(Portfolio_History!J$1))-
SUMIFS(Transactions_History!$G$6:$G$1355, Transactions_History!$C$6:$C$1355, "Redeem", Transactions_History!$I$6:$I$1355, Portfolio_History!$F269, Transactions_History!$H$6:$H$1355, "&lt;="&amp;YEAR(Portfolio_History!J$1))</f>
        <v>188111583</v>
      </c>
      <c r="K269" s="4">
        <f>SUMIFS(Transactions_History!$G$6:$G$1355, Transactions_History!$C$6:$C$1355, "Acquire", Transactions_History!$I$6:$I$1355, Portfolio_History!$F269, Transactions_History!$H$6:$H$1355, "&lt;="&amp;YEAR(Portfolio_History!K$1))-
SUMIFS(Transactions_History!$G$6:$G$1355, Transactions_History!$C$6:$C$1355, "Redeem", Transactions_History!$I$6:$I$1355, Portfolio_History!$F269, Transactions_History!$H$6:$H$1355, "&lt;="&amp;YEAR(Portfolio_History!K$1))</f>
        <v>188111583</v>
      </c>
      <c r="L269" s="4">
        <f>SUMIFS(Transactions_History!$G$6:$G$1355, Transactions_History!$C$6:$C$1355, "Acquire", Transactions_History!$I$6:$I$1355, Portfolio_History!$F269, Transactions_History!$H$6:$H$1355, "&lt;="&amp;YEAR(Portfolio_History!L$1))-
SUMIFS(Transactions_History!$G$6:$G$1355, Transactions_History!$C$6:$C$1355, "Redeem", Transactions_History!$I$6:$I$1355, Portfolio_History!$F269, Transactions_History!$H$6:$H$1355, "&lt;="&amp;YEAR(Portfolio_History!L$1))</f>
        <v>188111583</v>
      </c>
      <c r="M269" s="4">
        <f>SUMIFS(Transactions_History!$G$6:$G$1355, Transactions_History!$C$6:$C$1355, "Acquire", Transactions_History!$I$6:$I$1355, Portfolio_History!$F269, Transactions_History!$H$6:$H$1355, "&lt;="&amp;YEAR(Portfolio_History!M$1))-
SUMIFS(Transactions_History!$G$6:$G$1355, Transactions_History!$C$6:$C$1355, "Redeem", Transactions_History!$I$6:$I$1355, Portfolio_History!$F269, Transactions_History!$H$6:$H$1355, "&lt;="&amp;YEAR(Portfolio_History!M$1))</f>
        <v>188111583</v>
      </c>
      <c r="N269" s="4">
        <f>SUMIFS(Transactions_History!$G$6:$G$1355, Transactions_History!$C$6:$C$1355, "Acquire", Transactions_History!$I$6:$I$1355, Portfolio_History!$F269, Transactions_History!$H$6:$H$1355, "&lt;="&amp;YEAR(Portfolio_History!N$1))-
SUMIFS(Transactions_History!$G$6:$G$1355, Transactions_History!$C$6:$C$1355, "Redeem", Transactions_History!$I$6:$I$1355, Portfolio_History!$F269, Transactions_History!$H$6:$H$1355, "&lt;="&amp;YEAR(Portfolio_History!N$1))</f>
        <v>0</v>
      </c>
      <c r="O269" s="4">
        <f>SUMIFS(Transactions_History!$G$6:$G$1355, Transactions_History!$C$6:$C$1355, "Acquire", Transactions_History!$I$6:$I$1355, Portfolio_History!$F269, Transactions_History!$H$6:$H$1355, "&lt;="&amp;YEAR(Portfolio_History!O$1))-
SUMIFS(Transactions_History!$G$6:$G$1355, Transactions_History!$C$6:$C$1355, "Redeem", Transactions_History!$I$6:$I$1355, Portfolio_History!$F269, Transactions_History!$H$6:$H$1355, "&lt;="&amp;YEAR(Portfolio_History!O$1))</f>
        <v>0</v>
      </c>
      <c r="P269" s="4">
        <f>SUMIFS(Transactions_History!$G$6:$G$1355, Transactions_History!$C$6:$C$1355, "Acquire", Transactions_History!$I$6:$I$1355, Portfolio_History!$F269, Transactions_History!$H$6:$H$1355, "&lt;="&amp;YEAR(Portfolio_History!P$1))-
SUMIFS(Transactions_History!$G$6:$G$1355, Transactions_History!$C$6:$C$1355, "Redeem", Transactions_History!$I$6:$I$1355, Portfolio_History!$F269, Transactions_History!$H$6:$H$1355, "&lt;="&amp;YEAR(Portfolio_History!P$1))</f>
        <v>0</v>
      </c>
      <c r="Q269" s="4">
        <f>SUMIFS(Transactions_History!$G$6:$G$1355, Transactions_History!$C$6:$C$1355, "Acquire", Transactions_History!$I$6:$I$1355, Portfolio_History!$F269, Transactions_History!$H$6:$H$1355, "&lt;="&amp;YEAR(Portfolio_History!Q$1))-
SUMIFS(Transactions_History!$G$6:$G$1355, Transactions_History!$C$6:$C$1355, "Redeem", Transactions_History!$I$6:$I$1355, Portfolio_History!$F269, Transactions_History!$H$6:$H$1355, "&lt;="&amp;YEAR(Portfolio_History!Q$1))</f>
        <v>0</v>
      </c>
      <c r="R269" s="4">
        <f>SUMIFS(Transactions_History!$G$6:$G$1355, Transactions_History!$C$6:$C$1355, "Acquire", Transactions_History!$I$6:$I$1355, Portfolio_History!$F269, Transactions_History!$H$6:$H$1355, "&lt;="&amp;YEAR(Portfolio_History!R$1))-
SUMIFS(Transactions_History!$G$6:$G$1355, Transactions_History!$C$6:$C$1355, "Redeem", Transactions_History!$I$6:$I$1355, Portfolio_History!$F269, Transactions_History!$H$6:$H$1355, "&lt;="&amp;YEAR(Portfolio_History!R$1))</f>
        <v>0</v>
      </c>
      <c r="S269" s="4">
        <f>SUMIFS(Transactions_History!$G$6:$G$1355, Transactions_History!$C$6:$C$1355, "Acquire", Transactions_History!$I$6:$I$1355, Portfolio_History!$F269, Transactions_History!$H$6:$H$1355, "&lt;="&amp;YEAR(Portfolio_History!S$1))-
SUMIFS(Transactions_History!$G$6:$G$1355, Transactions_History!$C$6:$C$1355, "Redeem", Transactions_History!$I$6:$I$1355, Portfolio_History!$F269, Transactions_History!$H$6:$H$1355, "&lt;="&amp;YEAR(Portfolio_History!S$1))</f>
        <v>0</v>
      </c>
      <c r="T269" s="4">
        <f>SUMIFS(Transactions_History!$G$6:$G$1355, Transactions_History!$C$6:$C$1355, "Acquire", Transactions_History!$I$6:$I$1355, Portfolio_History!$F269, Transactions_History!$H$6:$H$1355, "&lt;="&amp;YEAR(Portfolio_History!T$1))-
SUMIFS(Transactions_History!$G$6:$G$1355, Transactions_History!$C$6:$C$1355, "Redeem", Transactions_History!$I$6:$I$1355, Portfolio_History!$F269, Transactions_History!$H$6:$H$1355, "&lt;="&amp;YEAR(Portfolio_History!T$1))</f>
        <v>0</v>
      </c>
      <c r="U269" s="4">
        <f>SUMIFS(Transactions_History!$G$6:$G$1355, Transactions_History!$C$6:$C$1355, "Acquire", Transactions_History!$I$6:$I$1355, Portfolio_History!$F269, Transactions_History!$H$6:$H$1355, "&lt;="&amp;YEAR(Portfolio_History!U$1))-
SUMIFS(Transactions_History!$G$6:$G$1355, Transactions_History!$C$6:$C$1355, "Redeem", Transactions_History!$I$6:$I$1355, Portfolio_History!$F269, Transactions_History!$H$6:$H$1355, "&lt;="&amp;YEAR(Portfolio_History!U$1))</f>
        <v>0</v>
      </c>
      <c r="V269" s="4">
        <f>SUMIFS(Transactions_History!$G$6:$G$1355, Transactions_History!$C$6:$C$1355, "Acquire", Transactions_History!$I$6:$I$1355, Portfolio_History!$F269, Transactions_History!$H$6:$H$1355, "&lt;="&amp;YEAR(Portfolio_History!V$1))-
SUMIFS(Transactions_History!$G$6:$G$1355, Transactions_History!$C$6:$C$1355, "Redeem", Transactions_History!$I$6:$I$1355, Portfolio_History!$F269, Transactions_History!$H$6:$H$1355, "&lt;="&amp;YEAR(Portfolio_History!V$1))</f>
        <v>0</v>
      </c>
      <c r="W269" s="4">
        <f>SUMIFS(Transactions_History!$G$6:$G$1355, Transactions_History!$C$6:$C$1355, "Acquire", Transactions_History!$I$6:$I$1355, Portfolio_History!$F269, Transactions_History!$H$6:$H$1355, "&lt;="&amp;YEAR(Portfolio_History!W$1))-
SUMIFS(Transactions_History!$G$6:$G$1355, Transactions_History!$C$6:$C$1355, "Redeem", Transactions_History!$I$6:$I$1355, Portfolio_History!$F269, Transactions_History!$H$6:$H$1355, "&lt;="&amp;YEAR(Portfolio_History!W$1))</f>
        <v>0</v>
      </c>
      <c r="X269" s="4">
        <f>SUMIFS(Transactions_History!$G$6:$G$1355, Transactions_History!$C$6:$C$1355, "Acquire", Transactions_History!$I$6:$I$1355, Portfolio_History!$F269, Transactions_History!$H$6:$H$1355, "&lt;="&amp;YEAR(Portfolio_History!X$1))-
SUMIFS(Transactions_History!$G$6:$G$1355, Transactions_History!$C$6:$C$1355, "Redeem", Transactions_History!$I$6:$I$1355, Portfolio_History!$F269, Transactions_History!$H$6:$H$1355, "&lt;="&amp;YEAR(Portfolio_History!X$1))</f>
        <v>0</v>
      </c>
      <c r="Y269" s="4">
        <f>SUMIFS(Transactions_History!$G$6:$G$1355, Transactions_History!$C$6:$C$1355, "Acquire", Transactions_History!$I$6:$I$1355, Portfolio_History!$F269, Transactions_History!$H$6:$H$1355, "&lt;="&amp;YEAR(Portfolio_History!Y$1))-
SUMIFS(Transactions_History!$G$6:$G$1355, Transactions_History!$C$6:$C$1355, "Redeem", Transactions_History!$I$6:$I$1355, Portfolio_History!$F269, Transactions_History!$H$6:$H$1355, "&lt;="&amp;YEAR(Portfolio_History!Y$1))</f>
        <v>0</v>
      </c>
    </row>
    <row r="270" spans="1:25" x14ac:dyDescent="0.35">
      <c r="A270" s="172" t="s">
        <v>39</v>
      </c>
      <c r="B270" s="172">
        <v>4.125</v>
      </c>
      <c r="C270" s="172">
        <v>2016</v>
      </c>
      <c r="D270" s="173">
        <v>38504</v>
      </c>
      <c r="E270" s="63">
        <v>2016</v>
      </c>
      <c r="F270" s="170" t="str">
        <f t="shared" si="5"/>
        <v>SI bonds_4.125_2016</v>
      </c>
      <c r="G270" s="4">
        <f>SUMIFS(Transactions_History!$G$6:$G$1355, Transactions_History!$C$6:$C$1355, "Acquire", Transactions_History!$I$6:$I$1355, Portfolio_History!$F270, Transactions_History!$H$6:$H$1355, "&lt;="&amp;YEAR(Portfolio_History!G$1))-
SUMIFS(Transactions_History!$G$6:$G$1355, Transactions_History!$C$6:$C$1355, "Redeem", Transactions_History!$I$6:$I$1355, Portfolio_History!$F270, Transactions_History!$H$6:$H$1355, "&lt;="&amp;YEAR(Portfolio_History!G$1))</f>
        <v>-11194331</v>
      </c>
      <c r="H270" s="4">
        <f>SUMIFS(Transactions_History!$G$6:$G$1355, Transactions_History!$C$6:$C$1355, "Acquire", Transactions_History!$I$6:$I$1355, Portfolio_History!$F270, Transactions_History!$H$6:$H$1355, "&lt;="&amp;YEAR(Portfolio_History!H$1))-
SUMIFS(Transactions_History!$G$6:$G$1355, Transactions_History!$C$6:$C$1355, "Redeem", Transactions_History!$I$6:$I$1355, Portfolio_History!$F270, Transactions_History!$H$6:$H$1355, "&lt;="&amp;YEAR(Portfolio_History!H$1))</f>
        <v>-11194331</v>
      </c>
      <c r="I270" s="4">
        <f>SUMIFS(Transactions_History!$G$6:$G$1355, Transactions_History!$C$6:$C$1355, "Acquire", Transactions_History!$I$6:$I$1355, Portfolio_History!$F270, Transactions_History!$H$6:$H$1355, "&lt;="&amp;YEAR(Portfolio_History!I$1))-
SUMIFS(Transactions_History!$G$6:$G$1355, Transactions_History!$C$6:$C$1355, "Redeem", Transactions_History!$I$6:$I$1355, Portfolio_History!$F270, Transactions_History!$H$6:$H$1355, "&lt;="&amp;YEAR(Portfolio_History!I$1))</f>
        <v>-11194331</v>
      </c>
      <c r="J270" s="4">
        <f>SUMIFS(Transactions_History!$G$6:$G$1355, Transactions_History!$C$6:$C$1355, "Acquire", Transactions_History!$I$6:$I$1355, Portfolio_History!$F270, Transactions_History!$H$6:$H$1355, "&lt;="&amp;YEAR(Portfolio_History!J$1))-
SUMIFS(Transactions_History!$G$6:$G$1355, Transactions_History!$C$6:$C$1355, "Redeem", Transactions_History!$I$6:$I$1355, Portfolio_History!$F270, Transactions_History!$H$6:$H$1355, "&lt;="&amp;YEAR(Portfolio_History!J$1))</f>
        <v>-11194331</v>
      </c>
      <c r="K270" s="4">
        <f>SUMIFS(Transactions_History!$G$6:$G$1355, Transactions_History!$C$6:$C$1355, "Acquire", Transactions_History!$I$6:$I$1355, Portfolio_History!$F270, Transactions_History!$H$6:$H$1355, "&lt;="&amp;YEAR(Portfolio_History!K$1))-
SUMIFS(Transactions_History!$G$6:$G$1355, Transactions_History!$C$6:$C$1355, "Redeem", Transactions_History!$I$6:$I$1355, Portfolio_History!$F270, Transactions_History!$H$6:$H$1355, "&lt;="&amp;YEAR(Portfolio_History!K$1))</f>
        <v>-11194331</v>
      </c>
      <c r="L270" s="4">
        <f>SUMIFS(Transactions_History!$G$6:$G$1355, Transactions_History!$C$6:$C$1355, "Acquire", Transactions_History!$I$6:$I$1355, Portfolio_History!$F270, Transactions_History!$H$6:$H$1355, "&lt;="&amp;YEAR(Portfolio_History!L$1))-
SUMIFS(Transactions_History!$G$6:$G$1355, Transactions_History!$C$6:$C$1355, "Redeem", Transactions_History!$I$6:$I$1355, Portfolio_History!$F270, Transactions_History!$H$6:$H$1355, "&lt;="&amp;YEAR(Portfolio_History!L$1))</f>
        <v>-11194331</v>
      </c>
      <c r="M270" s="4">
        <f>SUMIFS(Transactions_History!$G$6:$G$1355, Transactions_History!$C$6:$C$1355, "Acquire", Transactions_History!$I$6:$I$1355, Portfolio_History!$F270, Transactions_History!$H$6:$H$1355, "&lt;="&amp;YEAR(Portfolio_History!M$1))-
SUMIFS(Transactions_History!$G$6:$G$1355, Transactions_History!$C$6:$C$1355, "Redeem", Transactions_History!$I$6:$I$1355, Portfolio_History!$F270, Transactions_History!$H$6:$H$1355, "&lt;="&amp;YEAR(Portfolio_History!M$1))</f>
        <v>-11194331</v>
      </c>
      <c r="N270" s="4">
        <f>SUMIFS(Transactions_History!$G$6:$G$1355, Transactions_History!$C$6:$C$1355, "Acquire", Transactions_History!$I$6:$I$1355, Portfolio_History!$F270, Transactions_History!$H$6:$H$1355, "&lt;="&amp;YEAR(Portfolio_History!N$1))-
SUMIFS(Transactions_History!$G$6:$G$1355, Transactions_History!$C$6:$C$1355, "Redeem", Transactions_History!$I$6:$I$1355, Portfolio_History!$F270, Transactions_History!$H$6:$H$1355, "&lt;="&amp;YEAR(Portfolio_History!N$1))</f>
        <v>-1257809</v>
      </c>
      <c r="O270" s="4">
        <f>SUMIFS(Transactions_History!$G$6:$G$1355, Transactions_History!$C$6:$C$1355, "Acquire", Transactions_History!$I$6:$I$1355, Portfolio_History!$F270, Transactions_History!$H$6:$H$1355, "&lt;="&amp;YEAR(Portfolio_History!O$1))-
SUMIFS(Transactions_History!$G$6:$G$1355, Transactions_History!$C$6:$C$1355, "Redeem", Transactions_History!$I$6:$I$1355, Portfolio_History!$F270, Transactions_History!$H$6:$H$1355, "&lt;="&amp;YEAR(Portfolio_History!O$1))</f>
        <v>-677385</v>
      </c>
      <c r="P270" s="4">
        <f>SUMIFS(Transactions_History!$G$6:$G$1355, Transactions_History!$C$6:$C$1355, "Acquire", Transactions_History!$I$6:$I$1355, Portfolio_History!$F270, Transactions_History!$H$6:$H$1355, "&lt;="&amp;YEAR(Portfolio_History!P$1))-
SUMIFS(Transactions_History!$G$6:$G$1355, Transactions_History!$C$6:$C$1355, "Redeem", Transactions_History!$I$6:$I$1355, Portfolio_History!$F270, Transactions_History!$H$6:$H$1355, "&lt;="&amp;YEAR(Portfolio_History!P$1))</f>
        <v>-677385</v>
      </c>
      <c r="Q270" s="4">
        <f>SUMIFS(Transactions_History!$G$6:$G$1355, Transactions_History!$C$6:$C$1355, "Acquire", Transactions_History!$I$6:$I$1355, Portfolio_History!$F270, Transactions_History!$H$6:$H$1355, "&lt;="&amp;YEAR(Portfolio_History!Q$1))-
SUMIFS(Transactions_History!$G$6:$G$1355, Transactions_History!$C$6:$C$1355, "Redeem", Transactions_History!$I$6:$I$1355, Portfolio_History!$F270, Transactions_History!$H$6:$H$1355, "&lt;="&amp;YEAR(Portfolio_History!Q$1))</f>
        <v>-677385</v>
      </c>
      <c r="R270" s="4">
        <f>SUMIFS(Transactions_History!$G$6:$G$1355, Transactions_History!$C$6:$C$1355, "Acquire", Transactions_History!$I$6:$I$1355, Portfolio_History!$F270, Transactions_History!$H$6:$H$1355, "&lt;="&amp;YEAR(Portfolio_History!R$1))-
SUMIFS(Transactions_History!$G$6:$G$1355, Transactions_History!$C$6:$C$1355, "Redeem", Transactions_History!$I$6:$I$1355, Portfolio_History!$F270, Transactions_History!$H$6:$H$1355, "&lt;="&amp;YEAR(Portfolio_History!R$1))</f>
        <v>0</v>
      </c>
      <c r="S270" s="4">
        <f>SUMIFS(Transactions_History!$G$6:$G$1355, Transactions_History!$C$6:$C$1355, "Acquire", Transactions_History!$I$6:$I$1355, Portfolio_History!$F270, Transactions_History!$H$6:$H$1355, "&lt;="&amp;YEAR(Portfolio_History!S$1))-
SUMIFS(Transactions_History!$G$6:$G$1355, Transactions_History!$C$6:$C$1355, "Redeem", Transactions_History!$I$6:$I$1355, Portfolio_History!$F270, Transactions_History!$H$6:$H$1355, "&lt;="&amp;YEAR(Portfolio_History!S$1))</f>
        <v>0</v>
      </c>
      <c r="T270" s="4">
        <f>SUMIFS(Transactions_History!$G$6:$G$1355, Transactions_History!$C$6:$C$1355, "Acquire", Transactions_History!$I$6:$I$1355, Portfolio_History!$F270, Transactions_History!$H$6:$H$1355, "&lt;="&amp;YEAR(Portfolio_History!T$1))-
SUMIFS(Transactions_History!$G$6:$G$1355, Transactions_History!$C$6:$C$1355, "Redeem", Transactions_History!$I$6:$I$1355, Portfolio_History!$F270, Transactions_History!$H$6:$H$1355, "&lt;="&amp;YEAR(Portfolio_History!T$1))</f>
        <v>0</v>
      </c>
      <c r="U270" s="4">
        <f>SUMIFS(Transactions_History!$G$6:$G$1355, Transactions_History!$C$6:$C$1355, "Acquire", Transactions_History!$I$6:$I$1355, Portfolio_History!$F270, Transactions_History!$H$6:$H$1355, "&lt;="&amp;YEAR(Portfolio_History!U$1))-
SUMIFS(Transactions_History!$G$6:$G$1355, Transactions_History!$C$6:$C$1355, "Redeem", Transactions_History!$I$6:$I$1355, Portfolio_History!$F270, Transactions_History!$H$6:$H$1355, "&lt;="&amp;YEAR(Portfolio_History!U$1))</f>
        <v>0</v>
      </c>
      <c r="V270" s="4">
        <f>SUMIFS(Transactions_History!$G$6:$G$1355, Transactions_History!$C$6:$C$1355, "Acquire", Transactions_History!$I$6:$I$1355, Portfolio_History!$F270, Transactions_History!$H$6:$H$1355, "&lt;="&amp;YEAR(Portfolio_History!V$1))-
SUMIFS(Transactions_History!$G$6:$G$1355, Transactions_History!$C$6:$C$1355, "Redeem", Transactions_History!$I$6:$I$1355, Portfolio_History!$F270, Transactions_History!$H$6:$H$1355, "&lt;="&amp;YEAR(Portfolio_History!V$1))</f>
        <v>0</v>
      </c>
      <c r="W270" s="4">
        <f>SUMIFS(Transactions_History!$G$6:$G$1355, Transactions_History!$C$6:$C$1355, "Acquire", Transactions_History!$I$6:$I$1355, Portfolio_History!$F270, Transactions_History!$H$6:$H$1355, "&lt;="&amp;YEAR(Portfolio_History!W$1))-
SUMIFS(Transactions_History!$G$6:$G$1355, Transactions_History!$C$6:$C$1355, "Redeem", Transactions_History!$I$6:$I$1355, Portfolio_History!$F270, Transactions_History!$H$6:$H$1355, "&lt;="&amp;YEAR(Portfolio_History!W$1))</f>
        <v>0</v>
      </c>
      <c r="X270" s="4">
        <f>SUMIFS(Transactions_History!$G$6:$G$1355, Transactions_History!$C$6:$C$1355, "Acquire", Transactions_History!$I$6:$I$1355, Portfolio_History!$F270, Transactions_History!$H$6:$H$1355, "&lt;="&amp;YEAR(Portfolio_History!X$1))-
SUMIFS(Transactions_History!$G$6:$G$1355, Transactions_History!$C$6:$C$1355, "Redeem", Transactions_History!$I$6:$I$1355, Portfolio_History!$F270, Transactions_History!$H$6:$H$1355, "&lt;="&amp;YEAR(Portfolio_History!X$1))</f>
        <v>0</v>
      </c>
      <c r="Y270" s="4">
        <f>SUMIFS(Transactions_History!$G$6:$G$1355, Transactions_History!$C$6:$C$1355, "Acquire", Transactions_History!$I$6:$I$1355, Portfolio_History!$F270, Transactions_History!$H$6:$H$1355, "&lt;="&amp;YEAR(Portfolio_History!Y$1))-
SUMIFS(Transactions_History!$G$6:$G$1355, Transactions_History!$C$6:$C$1355, "Redeem", Transactions_History!$I$6:$I$1355, Portfolio_History!$F270, Transactions_History!$H$6:$H$1355, "&lt;="&amp;YEAR(Portfolio_History!Y$1))</f>
        <v>0</v>
      </c>
    </row>
    <row r="271" spans="1:25" x14ac:dyDescent="0.35">
      <c r="A271" s="172" t="s">
        <v>39</v>
      </c>
      <c r="B271" s="172">
        <v>4.625</v>
      </c>
      <c r="C271" s="172">
        <v>2016</v>
      </c>
      <c r="D271" s="173">
        <v>38139</v>
      </c>
      <c r="E271" s="63">
        <v>2016</v>
      </c>
      <c r="F271" s="170" t="str">
        <f t="shared" si="5"/>
        <v>SI bonds_4.625_2016</v>
      </c>
      <c r="G271" s="4">
        <f>SUMIFS(Transactions_History!$G$6:$G$1355, Transactions_History!$C$6:$C$1355, "Acquire", Transactions_History!$I$6:$I$1355, Portfolio_History!$F271, Transactions_History!$H$6:$H$1355, "&lt;="&amp;YEAR(Portfolio_History!G$1))-
SUMIFS(Transactions_History!$G$6:$G$1355, Transactions_History!$C$6:$C$1355, "Redeem", Transactions_History!$I$6:$I$1355, Portfolio_History!$F271, Transactions_History!$H$6:$H$1355, "&lt;="&amp;YEAR(Portfolio_History!G$1))</f>
        <v>-10023160</v>
      </c>
      <c r="H271" s="4">
        <f>SUMIFS(Transactions_History!$G$6:$G$1355, Transactions_History!$C$6:$C$1355, "Acquire", Transactions_History!$I$6:$I$1355, Portfolio_History!$F271, Transactions_History!$H$6:$H$1355, "&lt;="&amp;YEAR(Portfolio_History!H$1))-
SUMIFS(Transactions_History!$G$6:$G$1355, Transactions_History!$C$6:$C$1355, "Redeem", Transactions_History!$I$6:$I$1355, Portfolio_History!$F271, Transactions_History!$H$6:$H$1355, "&lt;="&amp;YEAR(Portfolio_History!H$1))</f>
        <v>-10023160</v>
      </c>
      <c r="I271" s="4">
        <f>SUMIFS(Transactions_History!$G$6:$G$1355, Transactions_History!$C$6:$C$1355, "Acquire", Transactions_History!$I$6:$I$1355, Portfolio_History!$F271, Transactions_History!$H$6:$H$1355, "&lt;="&amp;YEAR(Portfolio_History!I$1))-
SUMIFS(Transactions_History!$G$6:$G$1355, Transactions_History!$C$6:$C$1355, "Redeem", Transactions_History!$I$6:$I$1355, Portfolio_History!$F271, Transactions_History!$H$6:$H$1355, "&lt;="&amp;YEAR(Portfolio_History!I$1))</f>
        <v>-10023160</v>
      </c>
      <c r="J271" s="4">
        <f>SUMIFS(Transactions_History!$G$6:$G$1355, Transactions_History!$C$6:$C$1355, "Acquire", Transactions_History!$I$6:$I$1355, Portfolio_History!$F271, Transactions_History!$H$6:$H$1355, "&lt;="&amp;YEAR(Portfolio_History!J$1))-
SUMIFS(Transactions_History!$G$6:$G$1355, Transactions_History!$C$6:$C$1355, "Redeem", Transactions_History!$I$6:$I$1355, Portfolio_History!$F271, Transactions_History!$H$6:$H$1355, "&lt;="&amp;YEAR(Portfolio_History!J$1))</f>
        <v>-10023160</v>
      </c>
      <c r="K271" s="4">
        <f>SUMIFS(Transactions_History!$G$6:$G$1355, Transactions_History!$C$6:$C$1355, "Acquire", Transactions_History!$I$6:$I$1355, Portfolio_History!$F271, Transactions_History!$H$6:$H$1355, "&lt;="&amp;YEAR(Portfolio_History!K$1))-
SUMIFS(Transactions_History!$G$6:$G$1355, Transactions_History!$C$6:$C$1355, "Redeem", Transactions_History!$I$6:$I$1355, Portfolio_History!$F271, Transactions_History!$H$6:$H$1355, "&lt;="&amp;YEAR(Portfolio_History!K$1))</f>
        <v>-10023160</v>
      </c>
      <c r="L271" s="4">
        <f>SUMIFS(Transactions_History!$G$6:$G$1355, Transactions_History!$C$6:$C$1355, "Acquire", Transactions_History!$I$6:$I$1355, Portfolio_History!$F271, Transactions_History!$H$6:$H$1355, "&lt;="&amp;YEAR(Portfolio_History!L$1))-
SUMIFS(Transactions_History!$G$6:$G$1355, Transactions_History!$C$6:$C$1355, "Redeem", Transactions_History!$I$6:$I$1355, Portfolio_History!$F271, Transactions_History!$H$6:$H$1355, "&lt;="&amp;YEAR(Portfolio_History!L$1))</f>
        <v>-10023160</v>
      </c>
      <c r="M271" s="4">
        <f>SUMIFS(Transactions_History!$G$6:$G$1355, Transactions_History!$C$6:$C$1355, "Acquire", Transactions_History!$I$6:$I$1355, Portfolio_History!$F271, Transactions_History!$H$6:$H$1355, "&lt;="&amp;YEAR(Portfolio_History!M$1))-
SUMIFS(Transactions_History!$G$6:$G$1355, Transactions_History!$C$6:$C$1355, "Redeem", Transactions_History!$I$6:$I$1355, Portfolio_History!$F271, Transactions_History!$H$6:$H$1355, "&lt;="&amp;YEAR(Portfolio_History!M$1))</f>
        <v>-10023160</v>
      </c>
      <c r="N271" s="4">
        <f>SUMIFS(Transactions_History!$G$6:$G$1355, Transactions_History!$C$6:$C$1355, "Acquire", Transactions_History!$I$6:$I$1355, Portfolio_History!$F271, Transactions_History!$H$6:$H$1355, "&lt;="&amp;YEAR(Portfolio_History!N$1))-
SUMIFS(Transactions_History!$G$6:$G$1355, Transactions_History!$C$6:$C$1355, "Redeem", Transactions_History!$I$6:$I$1355, Portfolio_History!$F271, Transactions_History!$H$6:$H$1355, "&lt;="&amp;YEAR(Portfolio_History!N$1))</f>
        <v>-855497</v>
      </c>
      <c r="O271" s="4">
        <f>SUMIFS(Transactions_History!$G$6:$G$1355, Transactions_History!$C$6:$C$1355, "Acquire", Transactions_History!$I$6:$I$1355, Portfolio_History!$F271, Transactions_History!$H$6:$H$1355, "&lt;="&amp;YEAR(Portfolio_History!O$1))-
SUMIFS(Transactions_History!$G$6:$G$1355, Transactions_History!$C$6:$C$1355, "Redeem", Transactions_History!$I$6:$I$1355, Portfolio_History!$F271, Transactions_History!$H$6:$H$1355, "&lt;="&amp;YEAR(Portfolio_History!O$1))</f>
        <v>-855497</v>
      </c>
      <c r="P271" s="4">
        <f>SUMIFS(Transactions_History!$G$6:$G$1355, Transactions_History!$C$6:$C$1355, "Acquire", Transactions_History!$I$6:$I$1355, Portfolio_History!$F271, Transactions_History!$H$6:$H$1355, "&lt;="&amp;YEAR(Portfolio_History!P$1))-
SUMIFS(Transactions_History!$G$6:$G$1355, Transactions_History!$C$6:$C$1355, "Redeem", Transactions_History!$I$6:$I$1355, Portfolio_History!$F271, Transactions_History!$H$6:$H$1355, "&lt;="&amp;YEAR(Portfolio_History!P$1))</f>
        <v>-855497</v>
      </c>
      <c r="Q271" s="4">
        <f>SUMIFS(Transactions_History!$G$6:$G$1355, Transactions_History!$C$6:$C$1355, "Acquire", Transactions_History!$I$6:$I$1355, Portfolio_History!$F271, Transactions_History!$H$6:$H$1355, "&lt;="&amp;YEAR(Portfolio_History!Q$1))-
SUMIFS(Transactions_History!$G$6:$G$1355, Transactions_History!$C$6:$C$1355, "Redeem", Transactions_History!$I$6:$I$1355, Portfolio_History!$F271, Transactions_History!$H$6:$H$1355, "&lt;="&amp;YEAR(Portfolio_History!Q$1))</f>
        <v>-801029</v>
      </c>
      <c r="R271" s="4">
        <f>SUMIFS(Transactions_History!$G$6:$G$1355, Transactions_History!$C$6:$C$1355, "Acquire", Transactions_History!$I$6:$I$1355, Portfolio_History!$F271, Transactions_History!$H$6:$H$1355, "&lt;="&amp;YEAR(Portfolio_History!R$1))-
SUMIFS(Transactions_History!$G$6:$G$1355, Transactions_History!$C$6:$C$1355, "Redeem", Transactions_History!$I$6:$I$1355, Portfolio_History!$F271, Transactions_History!$H$6:$H$1355, "&lt;="&amp;YEAR(Portfolio_History!R$1))</f>
        <v>0</v>
      </c>
      <c r="S271" s="4">
        <f>SUMIFS(Transactions_History!$G$6:$G$1355, Transactions_History!$C$6:$C$1355, "Acquire", Transactions_History!$I$6:$I$1355, Portfolio_History!$F271, Transactions_History!$H$6:$H$1355, "&lt;="&amp;YEAR(Portfolio_History!S$1))-
SUMIFS(Transactions_History!$G$6:$G$1355, Transactions_History!$C$6:$C$1355, "Redeem", Transactions_History!$I$6:$I$1355, Portfolio_History!$F271, Transactions_History!$H$6:$H$1355, "&lt;="&amp;YEAR(Portfolio_History!S$1))</f>
        <v>0</v>
      </c>
      <c r="T271" s="4">
        <f>SUMIFS(Transactions_History!$G$6:$G$1355, Transactions_History!$C$6:$C$1355, "Acquire", Transactions_History!$I$6:$I$1355, Portfolio_History!$F271, Transactions_History!$H$6:$H$1355, "&lt;="&amp;YEAR(Portfolio_History!T$1))-
SUMIFS(Transactions_History!$G$6:$G$1355, Transactions_History!$C$6:$C$1355, "Redeem", Transactions_History!$I$6:$I$1355, Portfolio_History!$F271, Transactions_History!$H$6:$H$1355, "&lt;="&amp;YEAR(Portfolio_History!T$1))</f>
        <v>0</v>
      </c>
      <c r="U271" s="4">
        <f>SUMIFS(Transactions_History!$G$6:$G$1355, Transactions_History!$C$6:$C$1355, "Acquire", Transactions_History!$I$6:$I$1355, Portfolio_History!$F271, Transactions_History!$H$6:$H$1355, "&lt;="&amp;YEAR(Portfolio_History!U$1))-
SUMIFS(Transactions_History!$G$6:$G$1355, Transactions_History!$C$6:$C$1355, "Redeem", Transactions_History!$I$6:$I$1355, Portfolio_History!$F271, Transactions_History!$H$6:$H$1355, "&lt;="&amp;YEAR(Portfolio_History!U$1))</f>
        <v>0</v>
      </c>
      <c r="V271" s="4">
        <f>SUMIFS(Transactions_History!$G$6:$G$1355, Transactions_History!$C$6:$C$1355, "Acquire", Transactions_History!$I$6:$I$1355, Portfolio_History!$F271, Transactions_History!$H$6:$H$1355, "&lt;="&amp;YEAR(Portfolio_History!V$1))-
SUMIFS(Transactions_History!$G$6:$G$1355, Transactions_History!$C$6:$C$1355, "Redeem", Transactions_History!$I$6:$I$1355, Portfolio_History!$F271, Transactions_History!$H$6:$H$1355, "&lt;="&amp;YEAR(Portfolio_History!V$1))</f>
        <v>0</v>
      </c>
      <c r="W271" s="4">
        <f>SUMIFS(Transactions_History!$G$6:$G$1355, Transactions_History!$C$6:$C$1355, "Acquire", Transactions_History!$I$6:$I$1355, Portfolio_History!$F271, Transactions_History!$H$6:$H$1355, "&lt;="&amp;YEAR(Portfolio_History!W$1))-
SUMIFS(Transactions_History!$G$6:$G$1355, Transactions_History!$C$6:$C$1355, "Redeem", Transactions_History!$I$6:$I$1355, Portfolio_History!$F271, Transactions_History!$H$6:$H$1355, "&lt;="&amp;YEAR(Portfolio_History!W$1))</f>
        <v>0</v>
      </c>
      <c r="X271" s="4">
        <f>SUMIFS(Transactions_History!$G$6:$G$1355, Transactions_History!$C$6:$C$1355, "Acquire", Transactions_History!$I$6:$I$1355, Portfolio_History!$F271, Transactions_History!$H$6:$H$1355, "&lt;="&amp;YEAR(Portfolio_History!X$1))-
SUMIFS(Transactions_History!$G$6:$G$1355, Transactions_History!$C$6:$C$1355, "Redeem", Transactions_History!$I$6:$I$1355, Portfolio_History!$F271, Transactions_History!$H$6:$H$1355, "&lt;="&amp;YEAR(Portfolio_History!X$1))</f>
        <v>0</v>
      </c>
      <c r="Y271" s="4">
        <f>SUMIFS(Transactions_History!$G$6:$G$1355, Transactions_History!$C$6:$C$1355, "Acquire", Transactions_History!$I$6:$I$1355, Portfolio_History!$F271, Transactions_History!$H$6:$H$1355, "&lt;="&amp;YEAR(Portfolio_History!Y$1))-
SUMIFS(Transactions_History!$G$6:$G$1355, Transactions_History!$C$6:$C$1355, "Redeem", Transactions_History!$I$6:$I$1355, Portfolio_History!$F271, Transactions_History!$H$6:$H$1355, "&lt;="&amp;YEAR(Portfolio_History!Y$1))</f>
        <v>0</v>
      </c>
    </row>
    <row r="272" spans="1:25" x14ac:dyDescent="0.35">
      <c r="A272" s="172" t="s">
        <v>39</v>
      </c>
      <c r="B272" s="172">
        <v>5</v>
      </c>
      <c r="C272" s="172">
        <v>2016</v>
      </c>
      <c r="D272" s="173">
        <v>39234</v>
      </c>
      <c r="E272" s="63">
        <v>2016</v>
      </c>
      <c r="F272" s="170" t="str">
        <f t="shared" si="5"/>
        <v>SI bonds_5_2016</v>
      </c>
      <c r="G272" s="4">
        <f>SUMIFS(Transactions_History!$G$6:$G$1355, Transactions_History!$C$6:$C$1355, "Acquire", Transactions_History!$I$6:$I$1355, Portfolio_History!$F272, Transactions_History!$H$6:$H$1355, "&lt;="&amp;YEAR(Portfolio_History!G$1))-
SUMIFS(Transactions_History!$G$6:$G$1355, Transactions_History!$C$6:$C$1355, "Redeem", Transactions_History!$I$6:$I$1355, Portfolio_History!$F272, Transactions_History!$H$6:$H$1355, "&lt;="&amp;YEAR(Portfolio_History!G$1))</f>
        <v>-12930818</v>
      </c>
      <c r="H272" s="4">
        <f>SUMIFS(Transactions_History!$G$6:$G$1355, Transactions_History!$C$6:$C$1355, "Acquire", Transactions_History!$I$6:$I$1355, Portfolio_History!$F272, Transactions_History!$H$6:$H$1355, "&lt;="&amp;YEAR(Portfolio_History!H$1))-
SUMIFS(Transactions_History!$G$6:$G$1355, Transactions_History!$C$6:$C$1355, "Redeem", Transactions_History!$I$6:$I$1355, Portfolio_History!$F272, Transactions_History!$H$6:$H$1355, "&lt;="&amp;YEAR(Portfolio_History!H$1))</f>
        <v>-12930818</v>
      </c>
      <c r="I272" s="4">
        <f>SUMIFS(Transactions_History!$G$6:$G$1355, Transactions_History!$C$6:$C$1355, "Acquire", Transactions_History!$I$6:$I$1355, Portfolio_History!$F272, Transactions_History!$H$6:$H$1355, "&lt;="&amp;YEAR(Portfolio_History!I$1))-
SUMIFS(Transactions_History!$G$6:$G$1355, Transactions_History!$C$6:$C$1355, "Redeem", Transactions_History!$I$6:$I$1355, Portfolio_History!$F272, Transactions_History!$H$6:$H$1355, "&lt;="&amp;YEAR(Portfolio_History!I$1))</f>
        <v>-12930818</v>
      </c>
      <c r="J272" s="4">
        <f>SUMIFS(Transactions_History!$G$6:$G$1355, Transactions_History!$C$6:$C$1355, "Acquire", Transactions_History!$I$6:$I$1355, Portfolio_History!$F272, Transactions_History!$H$6:$H$1355, "&lt;="&amp;YEAR(Portfolio_History!J$1))-
SUMIFS(Transactions_History!$G$6:$G$1355, Transactions_History!$C$6:$C$1355, "Redeem", Transactions_History!$I$6:$I$1355, Portfolio_History!$F272, Transactions_History!$H$6:$H$1355, "&lt;="&amp;YEAR(Portfolio_History!J$1))</f>
        <v>-12930818</v>
      </c>
      <c r="K272" s="4">
        <f>SUMIFS(Transactions_History!$G$6:$G$1355, Transactions_History!$C$6:$C$1355, "Acquire", Transactions_History!$I$6:$I$1355, Portfolio_History!$F272, Transactions_History!$H$6:$H$1355, "&lt;="&amp;YEAR(Portfolio_History!K$1))-
SUMIFS(Transactions_History!$G$6:$G$1355, Transactions_History!$C$6:$C$1355, "Redeem", Transactions_History!$I$6:$I$1355, Portfolio_History!$F272, Transactions_History!$H$6:$H$1355, "&lt;="&amp;YEAR(Portfolio_History!K$1))</f>
        <v>-12930818</v>
      </c>
      <c r="L272" s="4">
        <f>SUMIFS(Transactions_History!$G$6:$G$1355, Transactions_History!$C$6:$C$1355, "Acquire", Transactions_History!$I$6:$I$1355, Portfolio_History!$F272, Transactions_History!$H$6:$H$1355, "&lt;="&amp;YEAR(Portfolio_History!L$1))-
SUMIFS(Transactions_History!$G$6:$G$1355, Transactions_History!$C$6:$C$1355, "Redeem", Transactions_History!$I$6:$I$1355, Portfolio_History!$F272, Transactions_History!$H$6:$H$1355, "&lt;="&amp;YEAR(Portfolio_History!L$1))</f>
        <v>-12930818</v>
      </c>
      <c r="M272" s="4">
        <f>SUMIFS(Transactions_History!$G$6:$G$1355, Transactions_History!$C$6:$C$1355, "Acquire", Transactions_History!$I$6:$I$1355, Portfolio_History!$F272, Transactions_History!$H$6:$H$1355, "&lt;="&amp;YEAR(Portfolio_History!M$1))-
SUMIFS(Transactions_History!$G$6:$G$1355, Transactions_History!$C$6:$C$1355, "Redeem", Transactions_History!$I$6:$I$1355, Portfolio_History!$F272, Transactions_History!$H$6:$H$1355, "&lt;="&amp;YEAR(Portfolio_History!M$1))</f>
        <v>-12930818</v>
      </c>
      <c r="N272" s="4">
        <f>SUMIFS(Transactions_History!$G$6:$G$1355, Transactions_History!$C$6:$C$1355, "Acquire", Transactions_History!$I$6:$I$1355, Portfolio_History!$F272, Transactions_History!$H$6:$H$1355, "&lt;="&amp;YEAR(Portfolio_History!N$1))-
SUMIFS(Transactions_History!$G$6:$G$1355, Transactions_History!$C$6:$C$1355, "Redeem", Transactions_History!$I$6:$I$1355, Portfolio_History!$F272, Transactions_History!$H$6:$H$1355, "&lt;="&amp;YEAR(Portfolio_History!N$1))</f>
        <v>-476586</v>
      </c>
      <c r="O272" s="4">
        <f>SUMIFS(Transactions_History!$G$6:$G$1355, Transactions_History!$C$6:$C$1355, "Acquire", Transactions_History!$I$6:$I$1355, Portfolio_History!$F272, Transactions_History!$H$6:$H$1355, "&lt;="&amp;YEAR(Portfolio_History!O$1))-
SUMIFS(Transactions_History!$G$6:$G$1355, Transactions_History!$C$6:$C$1355, "Redeem", Transactions_History!$I$6:$I$1355, Portfolio_History!$F272, Transactions_History!$H$6:$H$1355, "&lt;="&amp;YEAR(Portfolio_History!O$1))</f>
        <v>-476586</v>
      </c>
      <c r="P272" s="4">
        <f>SUMIFS(Transactions_History!$G$6:$G$1355, Transactions_History!$C$6:$C$1355, "Acquire", Transactions_History!$I$6:$I$1355, Portfolio_History!$F272, Transactions_History!$H$6:$H$1355, "&lt;="&amp;YEAR(Portfolio_History!P$1))-
SUMIFS(Transactions_History!$G$6:$G$1355, Transactions_History!$C$6:$C$1355, "Redeem", Transactions_History!$I$6:$I$1355, Portfolio_History!$F272, Transactions_History!$H$6:$H$1355, "&lt;="&amp;YEAR(Portfolio_History!P$1))</f>
        <v>-476586</v>
      </c>
      <c r="Q272" s="4">
        <f>SUMIFS(Transactions_History!$G$6:$G$1355, Transactions_History!$C$6:$C$1355, "Acquire", Transactions_History!$I$6:$I$1355, Portfolio_History!$F272, Transactions_History!$H$6:$H$1355, "&lt;="&amp;YEAR(Portfolio_History!Q$1))-
SUMIFS(Transactions_History!$G$6:$G$1355, Transactions_History!$C$6:$C$1355, "Redeem", Transactions_History!$I$6:$I$1355, Portfolio_History!$F272, Transactions_History!$H$6:$H$1355, "&lt;="&amp;YEAR(Portfolio_History!Q$1))</f>
        <v>0</v>
      </c>
      <c r="R272" s="4">
        <f>SUMIFS(Transactions_History!$G$6:$G$1355, Transactions_History!$C$6:$C$1355, "Acquire", Transactions_History!$I$6:$I$1355, Portfolio_History!$F272, Transactions_History!$H$6:$H$1355, "&lt;="&amp;YEAR(Portfolio_History!R$1))-
SUMIFS(Transactions_History!$G$6:$G$1355, Transactions_History!$C$6:$C$1355, "Redeem", Transactions_History!$I$6:$I$1355, Portfolio_History!$F272, Transactions_History!$H$6:$H$1355, "&lt;="&amp;YEAR(Portfolio_History!R$1))</f>
        <v>0</v>
      </c>
      <c r="S272" s="4">
        <f>SUMIFS(Transactions_History!$G$6:$G$1355, Transactions_History!$C$6:$C$1355, "Acquire", Transactions_History!$I$6:$I$1355, Portfolio_History!$F272, Transactions_History!$H$6:$H$1355, "&lt;="&amp;YEAR(Portfolio_History!S$1))-
SUMIFS(Transactions_History!$G$6:$G$1355, Transactions_History!$C$6:$C$1355, "Redeem", Transactions_History!$I$6:$I$1355, Portfolio_History!$F272, Transactions_History!$H$6:$H$1355, "&lt;="&amp;YEAR(Portfolio_History!S$1))</f>
        <v>0</v>
      </c>
      <c r="T272" s="4">
        <f>SUMIFS(Transactions_History!$G$6:$G$1355, Transactions_History!$C$6:$C$1355, "Acquire", Transactions_History!$I$6:$I$1355, Portfolio_History!$F272, Transactions_History!$H$6:$H$1355, "&lt;="&amp;YEAR(Portfolio_History!T$1))-
SUMIFS(Transactions_History!$G$6:$G$1355, Transactions_History!$C$6:$C$1355, "Redeem", Transactions_History!$I$6:$I$1355, Portfolio_History!$F272, Transactions_History!$H$6:$H$1355, "&lt;="&amp;YEAR(Portfolio_History!T$1))</f>
        <v>0</v>
      </c>
      <c r="U272" s="4">
        <f>SUMIFS(Transactions_History!$G$6:$G$1355, Transactions_History!$C$6:$C$1355, "Acquire", Transactions_History!$I$6:$I$1355, Portfolio_History!$F272, Transactions_History!$H$6:$H$1355, "&lt;="&amp;YEAR(Portfolio_History!U$1))-
SUMIFS(Transactions_History!$G$6:$G$1355, Transactions_History!$C$6:$C$1355, "Redeem", Transactions_History!$I$6:$I$1355, Portfolio_History!$F272, Transactions_History!$H$6:$H$1355, "&lt;="&amp;YEAR(Portfolio_History!U$1))</f>
        <v>0</v>
      </c>
      <c r="V272" s="4">
        <f>SUMIFS(Transactions_History!$G$6:$G$1355, Transactions_History!$C$6:$C$1355, "Acquire", Transactions_History!$I$6:$I$1355, Portfolio_History!$F272, Transactions_History!$H$6:$H$1355, "&lt;="&amp;YEAR(Portfolio_History!V$1))-
SUMIFS(Transactions_History!$G$6:$G$1355, Transactions_History!$C$6:$C$1355, "Redeem", Transactions_History!$I$6:$I$1355, Portfolio_History!$F272, Transactions_History!$H$6:$H$1355, "&lt;="&amp;YEAR(Portfolio_History!V$1))</f>
        <v>0</v>
      </c>
      <c r="W272" s="4">
        <f>SUMIFS(Transactions_History!$G$6:$G$1355, Transactions_History!$C$6:$C$1355, "Acquire", Transactions_History!$I$6:$I$1355, Portfolio_History!$F272, Transactions_History!$H$6:$H$1355, "&lt;="&amp;YEAR(Portfolio_History!W$1))-
SUMIFS(Transactions_History!$G$6:$G$1355, Transactions_History!$C$6:$C$1355, "Redeem", Transactions_History!$I$6:$I$1355, Portfolio_History!$F272, Transactions_History!$H$6:$H$1355, "&lt;="&amp;YEAR(Portfolio_History!W$1))</f>
        <v>0</v>
      </c>
      <c r="X272" s="4">
        <f>SUMIFS(Transactions_History!$G$6:$G$1355, Transactions_History!$C$6:$C$1355, "Acquire", Transactions_History!$I$6:$I$1355, Portfolio_History!$F272, Transactions_History!$H$6:$H$1355, "&lt;="&amp;YEAR(Portfolio_History!X$1))-
SUMIFS(Transactions_History!$G$6:$G$1355, Transactions_History!$C$6:$C$1355, "Redeem", Transactions_History!$I$6:$I$1355, Portfolio_History!$F272, Transactions_History!$H$6:$H$1355, "&lt;="&amp;YEAR(Portfolio_History!X$1))</f>
        <v>0</v>
      </c>
      <c r="Y272" s="4">
        <f>SUMIFS(Transactions_History!$G$6:$G$1355, Transactions_History!$C$6:$C$1355, "Acquire", Transactions_History!$I$6:$I$1355, Portfolio_History!$F272, Transactions_History!$H$6:$H$1355, "&lt;="&amp;YEAR(Portfolio_History!Y$1))-
SUMIFS(Transactions_History!$G$6:$G$1355, Transactions_History!$C$6:$C$1355, "Redeem", Transactions_History!$I$6:$I$1355, Portfolio_History!$F272, Transactions_History!$H$6:$H$1355, "&lt;="&amp;YEAR(Portfolio_History!Y$1))</f>
        <v>0</v>
      </c>
    </row>
    <row r="273" spans="1:25" x14ac:dyDescent="0.35">
      <c r="A273" s="172" t="s">
        <v>39</v>
      </c>
      <c r="B273" s="172">
        <v>5.125</v>
      </c>
      <c r="C273" s="172">
        <v>2016</v>
      </c>
      <c r="D273" s="173">
        <v>38869</v>
      </c>
      <c r="E273" s="63">
        <v>2016</v>
      </c>
      <c r="F273" s="170" t="str">
        <f t="shared" si="5"/>
        <v>SI bonds_5.125_2016</v>
      </c>
      <c r="G273" s="4">
        <f>SUMIFS(Transactions_History!$G$6:$G$1355, Transactions_History!$C$6:$C$1355, "Acquire", Transactions_History!$I$6:$I$1355, Portfolio_History!$F273, Transactions_History!$H$6:$H$1355, "&lt;="&amp;YEAR(Portfolio_History!G$1))-
SUMIFS(Transactions_History!$G$6:$G$1355, Transactions_History!$C$6:$C$1355, "Redeem", Transactions_History!$I$6:$I$1355, Portfolio_History!$F273, Transactions_History!$H$6:$H$1355, "&lt;="&amp;YEAR(Portfolio_History!G$1))</f>
        <v>-12232997</v>
      </c>
      <c r="H273" s="4">
        <f>SUMIFS(Transactions_History!$G$6:$G$1355, Transactions_History!$C$6:$C$1355, "Acquire", Transactions_History!$I$6:$I$1355, Portfolio_History!$F273, Transactions_History!$H$6:$H$1355, "&lt;="&amp;YEAR(Portfolio_History!H$1))-
SUMIFS(Transactions_History!$G$6:$G$1355, Transactions_History!$C$6:$C$1355, "Redeem", Transactions_History!$I$6:$I$1355, Portfolio_History!$F273, Transactions_History!$H$6:$H$1355, "&lt;="&amp;YEAR(Portfolio_History!H$1))</f>
        <v>-12232997</v>
      </c>
      <c r="I273" s="4">
        <f>SUMIFS(Transactions_History!$G$6:$G$1355, Transactions_History!$C$6:$C$1355, "Acquire", Transactions_History!$I$6:$I$1355, Portfolio_History!$F273, Transactions_History!$H$6:$H$1355, "&lt;="&amp;YEAR(Portfolio_History!I$1))-
SUMIFS(Transactions_History!$G$6:$G$1355, Transactions_History!$C$6:$C$1355, "Redeem", Transactions_History!$I$6:$I$1355, Portfolio_History!$F273, Transactions_History!$H$6:$H$1355, "&lt;="&amp;YEAR(Portfolio_History!I$1))</f>
        <v>-12232997</v>
      </c>
      <c r="J273" s="4">
        <f>SUMIFS(Transactions_History!$G$6:$G$1355, Transactions_History!$C$6:$C$1355, "Acquire", Transactions_History!$I$6:$I$1355, Portfolio_History!$F273, Transactions_History!$H$6:$H$1355, "&lt;="&amp;YEAR(Portfolio_History!J$1))-
SUMIFS(Transactions_History!$G$6:$G$1355, Transactions_History!$C$6:$C$1355, "Redeem", Transactions_History!$I$6:$I$1355, Portfolio_History!$F273, Transactions_History!$H$6:$H$1355, "&lt;="&amp;YEAR(Portfolio_History!J$1))</f>
        <v>-12232997</v>
      </c>
      <c r="K273" s="4">
        <f>SUMIFS(Transactions_History!$G$6:$G$1355, Transactions_History!$C$6:$C$1355, "Acquire", Transactions_History!$I$6:$I$1355, Portfolio_History!$F273, Transactions_History!$H$6:$H$1355, "&lt;="&amp;YEAR(Portfolio_History!K$1))-
SUMIFS(Transactions_History!$G$6:$G$1355, Transactions_History!$C$6:$C$1355, "Redeem", Transactions_History!$I$6:$I$1355, Portfolio_History!$F273, Transactions_History!$H$6:$H$1355, "&lt;="&amp;YEAR(Portfolio_History!K$1))</f>
        <v>-12232997</v>
      </c>
      <c r="L273" s="4">
        <f>SUMIFS(Transactions_History!$G$6:$G$1355, Transactions_History!$C$6:$C$1355, "Acquire", Transactions_History!$I$6:$I$1355, Portfolio_History!$F273, Transactions_History!$H$6:$H$1355, "&lt;="&amp;YEAR(Portfolio_History!L$1))-
SUMIFS(Transactions_History!$G$6:$G$1355, Transactions_History!$C$6:$C$1355, "Redeem", Transactions_History!$I$6:$I$1355, Portfolio_History!$F273, Transactions_History!$H$6:$H$1355, "&lt;="&amp;YEAR(Portfolio_History!L$1))</f>
        <v>-12232997</v>
      </c>
      <c r="M273" s="4">
        <f>SUMIFS(Transactions_History!$G$6:$G$1355, Transactions_History!$C$6:$C$1355, "Acquire", Transactions_History!$I$6:$I$1355, Portfolio_History!$F273, Transactions_History!$H$6:$H$1355, "&lt;="&amp;YEAR(Portfolio_History!M$1))-
SUMIFS(Transactions_History!$G$6:$G$1355, Transactions_History!$C$6:$C$1355, "Redeem", Transactions_History!$I$6:$I$1355, Portfolio_History!$F273, Transactions_History!$H$6:$H$1355, "&lt;="&amp;YEAR(Portfolio_History!M$1))</f>
        <v>-12232997</v>
      </c>
      <c r="N273" s="4">
        <f>SUMIFS(Transactions_History!$G$6:$G$1355, Transactions_History!$C$6:$C$1355, "Acquire", Transactions_History!$I$6:$I$1355, Portfolio_History!$F273, Transactions_History!$H$6:$H$1355, "&lt;="&amp;YEAR(Portfolio_History!N$1))-
SUMIFS(Transactions_History!$G$6:$G$1355, Transactions_History!$C$6:$C$1355, "Redeem", Transactions_History!$I$6:$I$1355, Portfolio_History!$F273, Transactions_History!$H$6:$H$1355, "&lt;="&amp;YEAR(Portfolio_History!N$1))</f>
        <v>-665131</v>
      </c>
      <c r="O273" s="4">
        <f>SUMIFS(Transactions_History!$G$6:$G$1355, Transactions_History!$C$6:$C$1355, "Acquire", Transactions_History!$I$6:$I$1355, Portfolio_History!$F273, Transactions_History!$H$6:$H$1355, "&lt;="&amp;YEAR(Portfolio_History!O$1))-
SUMIFS(Transactions_History!$G$6:$G$1355, Transactions_History!$C$6:$C$1355, "Redeem", Transactions_History!$I$6:$I$1355, Portfolio_History!$F273, Transactions_History!$H$6:$H$1355, "&lt;="&amp;YEAR(Portfolio_History!O$1))</f>
        <v>-665131</v>
      </c>
      <c r="P273" s="4">
        <f>SUMIFS(Transactions_History!$G$6:$G$1355, Transactions_History!$C$6:$C$1355, "Acquire", Transactions_History!$I$6:$I$1355, Portfolio_History!$F273, Transactions_History!$H$6:$H$1355, "&lt;="&amp;YEAR(Portfolio_History!P$1))-
SUMIFS(Transactions_History!$G$6:$G$1355, Transactions_History!$C$6:$C$1355, "Redeem", Transactions_History!$I$6:$I$1355, Portfolio_History!$F273, Transactions_History!$H$6:$H$1355, "&lt;="&amp;YEAR(Portfolio_History!P$1))</f>
        <v>-665131</v>
      </c>
      <c r="Q273" s="4">
        <f>SUMIFS(Transactions_History!$G$6:$G$1355, Transactions_History!$C$6:$C$1355, "Acquire", Transactions_History!$I$6:$I$1355, Portfolio_History!$F273, Transactions_History!$H$6:$H$1355, "&lt;="&amp;YEAR(Portfolio_History!Q$1))-
SUMIFS(Transactions_History!$G$6:$G$1355, Transactions_History!$C$6:$C$1355, "Redeem", Transactions_History!$I$6:$I$1355, Portfolio_History!$F273, Transactions_History!$H$6:$H$1355, "&lt;="&amp;YEAR(Portfolio_History!Q$1))</f>
        <v>0</v>
      </c>
      <c r="R273" s="4">
        <f>SUMIFS(Transactions_History!$G$6:$G$1355, Transactions_History!$C$6:$C$1355, "Acquire", Transactions_History!$I$6:$I$1355, Portfolio_History!$F273, Transactions_History!$H$6:$H$1355, "&lt;="&amp;YEAR(Portfolio_History!R$1))-
SUMIFS(Transactions_History!$G$6:$G$1355, Transactions_History!$C$6:$C$1355, "Redeem", Transactions_History!$I$6:$I$1355, Portfolio_History!$F273, Transactions_History!$H$6:$H$1355, "&lt;="&amp;YEAR(Portfolio_History!R$1))</f>
        <v>0</v>
      </c>
      <c r="S273" s="4">
        <f>SUMIFS(Transactions_History!$G$6:$G$1355, Transactions_History!$C$6:$C$1355, "Acquire", Transactions_History!$I$6:$I$1355, Portfolio_History!$F273, Transactions_History!$H$6:$H$1355, "&lt;="&amp;YEAR(Portfolio_History!S$1))-
SUMIFS(Transactions_History!$G$6:$G$1355, Transactions_History!$C$6:$C$1355, "Redeem", Transactions_History!$I$6:$I$1355, Portfolio_History!$F273, Transactions_History!$H$6:$H$1355, "&lt;="&amp;YEAR(Portfolio_History!S$1))</f>
        <v>0</v>
      </c>
      <c r="T273" s="4">
        <f>SUMIFS(Transactions_History!$G$6:$G$1355, Transactions_History!$C$6:$C$1355, "Acquire", Transactions_History!$I$6:$I$1355, Portfolio_History!$F273, Transactions_History!$H$6:$H$1355, "&lt;="&amp;YEAR(Portfolio_History!T$1))-
SUMIFS(Transactions_History!$G$6:$G$1355, Transactions_History!$C$6:$C$1355, "Redeem", Transactions_History!$I$6:$I$1355, Portfolio_History!$F273, Transactions_History!$H$6:$H$1355, "&lt;="&amp;YEAR(Portfolio_History!T$1))</f>
        <v>0</v>
      </c>
      <c r="U273" s="4">
        <f>SUMIFS(Transactions_History!$G$6:$G$1355, Transactions_History!$C$6:$C$1355, "Acquire", Transactions_History!$I$6:$I$1355, Portfolio_History!$F273, Transactions_History!$H$6:$H$1355, "&lt;="&amp;YEAR(Portfolio_History!U$1))-
SUMIFS(Transactions_History!$G$6:$G$1355, Transactions_History!$C$6:$C$1355, "Redeem", Transactions_History!$I$6:$I$1355, Portfolio_History!$F273, Transactions_History!$H$6:$H$1355, "&lt;="&amp;YEAR(Portfolio_History!U$1))</f>
        <v>0</v>
      </c>
      <c r="V273" s="4">
        <f>SUMIFS(Transactions_History!$G$6:$G$1355, Transactions_History!$C$6:$C$1355, "Acquire", Transactions_History!$I$6:$I$1355, Portfolio_History!$F273, Transactions_History!$H$6:$H$1355, "&lt;="&amp;YEAR(Portfolio_History!V$1))-
SUMIFS(Transactions_History!$G$6:$G$1355, Transactions_History!$C$6:$C$1355, "Redeem", Transactions_History!$I$6:$I$1355, Portfolio_History!$F273, Transactions_History!$H$6:$H$1355, "&lt;="&amp;YEAR(Portfolio_History!V$1))</f>
        <v>0</v>
      </c>
      <c r="W273" s="4">
        <f>SUMIFS(Transactions_History!$G$6:$G$1355, Transactions_History!$C$6:$C$1355, "Acquire", Transactions_History!$I$6:$I$1355, Portfolio_History!$F273, Transactions_History!$H$6:$H$1355, "&lt;="&amp;YEAR(Portfolio_History!W$1))-
SUMIFS(Transactions_History!$G$6:$G$1355, Transactions_History!$C$6:$C$1355, "Redeem", Transactions_History!$I$6:$I$1355, Portfolio_History!$F273, Transactions_History!$H$6:$H$1355, "&lt;="&amp;YEAR(Portfolio_History!W$1))</f>
        <v>0</v>
      </c>
      <c r="X273" s="4">
        <f>SUMIFS(Transactions_History!$G$6:$G$1355, Transactions_History!$C$6:$C$1355, "Acquire", Transactions_History!$I$6:$I$1355, Portfolio_History!$F273, Transactions_History!$H$6:$H$1355, "&lt;="&amp;YEAR(Portfolio_History!X$1))-
SUMIFS(Transactions_History!$G$6:$G$1355, Transactions_History!$C$6:$C$1355, "Redeem", Transactions_History!$I$6:$I$1355, Portfolio_History!$F273, Transactions_History!$H$6:$H$1355, "&lt;="&amp;YEAR(Portfolio_History!X$1))</f>
        <v>0</v>
      </c>
      <c r="Y273" s="4">
        <f>SUMIFS(Transactions_History!$G$6:$G$1355, Transactions_History!$C$6:$C$1355, "Acquire", Transactions_History!$I$6:$I$1355, Portfolio_History!$F273, Transactions_History!$H$6:$H$1355, "&lt;="&amp;YEAR(Portfolio_History!Y$1))-
SUMIFS(Transactions_History!$G$6:$G$1355, Transactions_History!$C$6:$C$1355, "Redeem", Transactions_History!$I$6:$I$1355, Portfolio_History!$F273, Transactions_History!$H$6:$H$1355, "&lt;="&amp;YEAR(Portfolio_History!Y$1))</f>
        <v>0</v>
      </c>
    </row>
    <row r="274" spans="1:25" x14ac:dyDescent="0.35">
      <c r="A274" s="172" t="s">
        <v>39</v>
      </c>
      <c r="B274" s="172">
        <v>5.25</v>
      </c>
      <c r="C274" s="172">
        <v>2016</v>
      </c>
      <c r="D274" s="173">
        <v>37408</v>
      </c>
      <c r="E274" s="63">
        <v>2016</v>
      </c>
      <c r="F274" s="170" t="str">
        <f t="shared" si="5"/>
        <v>SI bonds_5.25_2016</v>
      </c>
      <c r="G274" s="4">
        <f>SUMIFS(Transactions_History!$G$6:$G$1355, Transactions_History!$C$6:$C$1355, "Acquire", Transactions_History!$I$6:$I$1355, Portfolio_History!$F274, Transactions_History!$H$6:$H$1355, "&lt;="&amp;YEAR(Portfolio_History!G$1))-
SUMIFS(Transactions_History!$G$6:$G$1355, Transactions_History!$C$6:$C$1355, "Redeem", Transactions_History!$I$6:$I$1355, Portfolio_History!$F274, Transactions_History!$H$6:$H$1355, "&lt;="&amp;YEAR(Portfolio_History!G$1))</f>
        <v>-10599319</v>
      </c>
      <c r="H274" s="4">
        <f>SUMIFS(Transactions_History!$G$6:$G$1355, Transactions_History!$C$6:$C$1355, "Acquire", Transactions_History!$I$6:$I$1355, Portfolio_History!$F274, Transactions_History!$H$6:$H$1355, "&lt;="&amp;YEAR(Portfolio_History!H$1))-
SUMIFS(Transactions_History!$G$6:$G$1355, Transactions_History!$C$6:$C$1355, "Redeem", Transactions_History!$I$6:$I$1355, Portfolio_History!$F274, Transactions_History!$H$6:$H$1355, "&lt;="&amp;YEAR(Portfolio_History!H$1))</f>
        <v>-10599319</v>
      </c>
      <c r="I274" s="4">
        <f>SUMIFS(Transactions_History!$G$6:$G$1355, Transactions_History!$C$6:$C$1355, "Acquire", Transactions_History!$I$6:$I$1355, Portfolio_History!$F274, Transactions_History!$H$6:$H$1355, "&lt;="&amp;YEAR(Portfolio_History!I$1))-
SUMIFS(Transactions_History!$G$6:$G$1355, Transactions_History!$C$6:$C$1355, "Redeem", Transactions_History!$I$6:$I$1355, Portfolio_History!$F274, Transactions_History!$H$6:$H$1355, "&lt;="&amp;YEAR(Portfolio_History!I$1))</f>
        <v>-10599319</v>
      </c>
      <c r="J274" s="4">
        <f>SUMIFS(Transactions_History!$G$6:$G$1355, Transactions_History!$C$6:$C$1355, "Acquire", Transactions_History!$I$6:$I$1355, Portfolio_History!$F274, Transactions_History!$H$6:$H$1355, "&lt;="&amp;YEAR(Portfolio_History!J$1))-
SUMIFS(Transactions_History!$G$6:$G$1355, Transactions_History!$C$6:$C$1355, "Redeem", Transactions_History!$I$6:$I$1355, Portfolio_History!$F274, Transactions_History!$H$6:$H$1355, "&lt;="&amp;YEAR(Portfolio_History!J$1))</f>
        <v>-10599319</v>
      </c>
      <c r="K274" s="4">
        <f>SUMIFS(Transactions_History!$G$6:$G$1355, Transactions_History!$C$6:$C$1355, "Acquire", Transactions_History!$I$6:$I$1355, Portfolio_History!$F274, Transactions_History!$H$6:$H$1355, "&lt;="&amp;YEAR(Portfolio_History!K$1))-
SUMIFS(Transactions_History!$G$6:$G$1355, Transactions_History!$C$6:$C$1355, "Redeem", Transactions_History!$I$6:$I$1355, Portfolio_History!$F274, Transactions_History!$H$6:$H$1355, "&lt;="&amp;YEAR(Portfolio_History!K$1))</f>
        <v>-10599319</v>
      </c>
      <c r="L274" s="4">
        <f>SUMIFS(Transactions_History!$G$6:$G$1355, Transactions_History!$C$6:$C$1355, "Acquire", Transactions_History!$I$6:$I$1355, Portfolio_History!$F274, Transactions_History!$H$6:$H$1355, "&lt;="&amp;YEAR(Portfolio_History!L$1))-
SUMIFS(Transactions_History!$G$6:$G$1355, Transactions_History!$C$6:$C$1355, "Redeem", Transactions_History!$I$6:$I$1355, Portfolio_History!$F274, Transactions_History!$H$6:$H$1355, "&lt;="&amp;YEAR(Portfolio_History!L$1))</f>
        <v>-10599319</v>
      </c>
      <c r="M274" s="4">
        <f>SUMIFS(Transactions_History!$G$6:$G$1355, Transactions_History!$C$6:$C$1355, "Acquire", Transactions_History!$I$6:$I$1355, Portfolio_History!$F274, Transactions_History!$H$6:$H$1355, "&lt;="&amp;YEAR(Portfolio_History!M$1))-
SUMIFS(Transactions_History!$G$6:$G$1355, Transactions_History!$C$6:$C$1355, "Redeem", Transactions_History!$I$6:$I$1355, Portfolio_History!$F274, Transactions_History!$H$6:$H$1355, "&lt;="&amp;YEAR(Portfolio_History!M$1))</f>
        <v>-10599319</v>
      </c>
      <c r="N274" s="4">
        <f>SUMIFS(Transactions_History!$G$6:$G$1355, Transactions_History!$C$6:$C$1355, "Acquire", Transactions_History!$I$6:$I$1355, Portfolio_History!$F274, Transactions_History!$H$6:$H$1355, "&lt;="&amp;YEAR(Portfolio_History!N$1))-
SUMIFS(Transactions_History!$G$6:$G$1355, Transactions_History!$C$6:$C$1355, "Redeem", Transactions_History!$I$6:$I$1355, Portfolio_History!$F274, Transactions_History!$H$6:$H$1355, "&lt;="&amp;YEAR(Portfolio_History!N$1))</f>
        <v>-1363408</v>
      </c>
      <c r="O274" s="4">
        <f>SUMIFS(Transactions_History!$G$6:$G$1355, Transactions_History!$C$6:$C$1355, "Acquire", Transactions_History!$I$6:$I$1355, Portfolio_History!$F274, Transactions_History!$H$6:$H$1355, "&lt;="&amp;YEAR(Portfolio_History!O$1))-
SUMIFS(Transactions_History!$G$6:$G$1355, Transactions_History!$C$6:$C$1355, "Redeem", Transactions_History!$I$6:$I$1355, Portfolio_History!$F274, Transactions_History!$H$6:$H$1355, "&lt;="&amp;YEAR(Portfolio_History!O$1))</f>
        <v>-1363408</v>
      </c>
      <c r="P274" s="4">
        <f>SUMIFS(Transactions_History!$G$6:$G$1355, Transactions_History!$C$6:$C$1355, "Acquire", Transactions_History!$I$6:$I$1355, Portfolio_History!$F274, Transactions_History!$H$6:$H$1355, "&lt;="&amp;YEAR(Portfolio_History!P$1))-
SUMIFS(Transactions_History!$G$6:$G$1355, Transactions_History!$C$6:$C$1355, "Redeem", Transactions_History!$I$6:$I$1355, Portfolio_History!$F274, Transactions_History!$H$6:$H$1355, "&lt;="&amp;YEAR(Portfolio_History!P$1))</f>
        <v>-1363408</v>
      </c>
      <c r="Q274" s="4">
        <f>SUMIFS(Transactions_History!$G$6:$G$1355, Transactions_History!$C$6:$C$1355, "Acquire", Transactions_History!$I$6:$I$1355, Portfolio_History!$F274, Transactions_History!$H$6:$H$1355, "&lt;="&amp;YEAR(Portfolio_History!Q$1))-
SUMIFS(Transactions_History!$G$6:$G$1355, Transactions_History!$C$6:$C$1355, "Redeem", Transactions_History!$I$6:$I$1355, Portfolio_History!$F274, Transactions_History!$H$6:$H$1355, "&lt;="&amp;YEAR(Portfolio_History!Q$1))</f>
        <v>0</v>
      </c>
      <c r="R274" s="4">
        <f>SUMIFS(Transactions_History!$G$6:$G$1355, Transactions_History!$C$6:$C$1355, "Acquire", Transactions_History!$I$6:$I$1355, Portfolio_History!$F274, Transactions_History!$H$6:$H$1355, "&lt;="&amp;YEAR(Portfolio_History!R$1))-
SUMIFS(Transactions_History!$G$6:$G$1355, Transactions_History!$C$6:$C$1355, "Redeem", Transactions_History!$I$6:$I$1355, Portfolio_History!$F274, Transactions_History!$H$6:$H$1355, "&lt;="&amp;YEAR(Portfolio_History!R$1))</f>
        <v>0</v>
      </c>
      <c r="S274" s="4">
        <f>SUMIFS(Transactions_History!$G$6:$G$1355, Transactions_History!$C$6:$C$1355, "Acquire", Transactions_History!$I$6:$I$1355, Portfolio_History!$F274, Transactions_History!$H$6:$H$1355, "&lt;="&amp;YEAR(Portfolio_History!S$1))-
SUMIFS(Transactions_History!$G$6:$G$1355, Transactions_History!$C$6:$C$1355, "Redeem", Transactions_History!$I$6:$I$1355, Portfolio_History!$F274, Transactions_History!$H$6:$H$1355, "&lt;="&amp;YEAR(Portfolio_History!S$1))</f>
        <v>0</v>
      </c>
      <c r="T274" s="4">
        <f>SUMIFS(Transactions_History!$G$6:$G$1355, Transactions_History!$C$6:$C$1355, "Acquire", Transactions_History!$I$6:$I$1355, Portfolio_History!$F274, Transactions_History!$H$6:$H$1355, "&lt;="&amp;YEAR(Portfolio_History!T$1))-
SUMIFS(Transactions_History!$G$6:$G$1355, Transactions_History!$C$6:$C$1355, "Redeem", Transactions_History!$I$6:$I$1355, Portfolio_History!$F274, Transactions_History!$H$6:$H$1355, "&lt;="&amp;YEAR(Portfolio_History!T$1))</f>
        <v>0</v>
      </c>
      <c r="U274" s="4">
        <f>SUMIFS(Transactions_History!$G$6:$G$1355, Transactions_History!$C$6:$C$1355, "Acquire", Transactions_History!$I$6:$I$1355, Portfolio_History!$F274, Transactions_History!$H$6:$H$1355, "&lt;="&amp;YEAR(Portfolio_History!U$1))-
SUMIFS(Transactions_History!$G$6:$G$1355, Transactions_History!$C$6:$C$1355, "Redeem", Transactions_History!$I$6:$I$1355, Portfolio_History!$F274, Transactions_History!$H$6:$H$1355, "&lt;="&amp;YEAR(Portfolio_History!U$1))</f>
        <v>0</v>
      </c>
      <c r="V274" s="4">
        <f>SUMIFS(Transactions_History!$G$6:$G$1355, Transactions_History!$C$6:$C$1355, "Acquire", Transactions_History!$I$6:$I$1355, Portfolio_History!$F274, Transactions_History!$H$6:$H$1355, "&lt;="&amp;YEAR(Portfolio_History!V$1))-
SUMIFS(Transactions_History!$G$6:$G$1355, Transactions_History!$C$6:$C$1355, "Redeem", Transactions_History!$I$6:$I$1355, Portfolio_History!$F274, Transactions_History!$H$6:$H$1355, "&lt;="&amp;YEAR(Portfolio_History!V$1))</f>
        <v>0</v>
      </c>
      <c r="W274" s="4">
        <f>SUMIFS(Transactions_History!$G$6:$G$1355, Transactions_History!$C$6:$C$1355, "Acquire", Transactions_History!$I$6:$I$1355, Portfolio_History!$F274, Transactions_History!$H$6:$H$1355, "&lt;="&amp;YEAR(Portfolio_History!W$1))-
SUMIFS(Transactions_History!$G$6:$G$1355, Transactions_History!$C$6:$C$1355, "Redeem", Transactions_History!$I$6:$I$1355, Portfolio_History!$F274, Transactions_History!$H$6:$H$1355, "&lt;="&amp;YEAR(Portfolio_History!W$1))</f>
        <v>0</v>
      </c>
      <c r="X274" s="4">
        <f>SUMIFS(Transactions_History!$G$6:$G$1355, Transactions_History!$C$6:$C$1355, "Acquire", Transactions_History!$I$6:$I$1355, Portfolio_History!$F274, Transactions_History!$H$6:$H$1355, "&lt;="&amp;YEAR(Portfolio_History!X$1))-
SUMIFS(Transactions_History!$G$6:$G$1355, Transactions_History!$C$6:$C$1355, "Redeem", Transactions_History!$I$6:$I$1355, Portfolio_History!$F274, Transactions_History!$H$6:$H$1355, "&lt;="&amp;YEAR(Portfolio_History!X$1))</f>
        <v>0</v>
      </c>
      <c r="Y274" s="4">
        <f>SUMIFS(Transactions_History!$G$6:$G$1355, Transactions_History!$C$6:$C$1355, "Acquire", Transactions_History!$I$6:$I$1355, Portfolio_History!$F274, Transactions_History!$H$6:$H$1355, "&lt;="&amp;YEAR(Portfolio_History!Y$1))-
SUMIFS(Transactions_History!$G$6:$G$1355, Transactions_History!$C$6:$C$1355, "Redeem", Transactions_History!$I$6:$I$1355, Portfolio_History!$F274, Transactions_History!$H$6:$H$1355, "&lt;="&amp;YEAR(Portfolio_History!Y$1))</f>
        <v>0</v>
      </c>
    </row>
    <row r="275" spans="1:25" x14ac:dyDescent="0.35">
      <c r="A275" s="172" t="s">
        <v>39</v>
      </c>
      <c r="B275" s="172">
        <v>5.625</v>
      </c>
      <c r="C275" s="172">
        <v>2016</v>
      </c>
      <c r="D275" s="173">
        <v>37043</v>
      </c>
      <c r="E275" s="63">
        <v>2016</v>
      </c>
      <c r="F275" s="170" t="str">
        <f t="shared" si="5"/>
        <v>SI bonds_5.625_2016</v>
      </c>
      <c r="G275" s="4">
        <f>SUMIFS(Transactions_History!$G$6:$G$1355, Transactions_History!$C$6:$C$1355, "Acquire", Transactions_History!$I$6:$I$1355, Portfolio_History!$F275, Transactions_History!$H$6:$H$1355, "&lt;="&amp;YEAR(Portfolio_History!G$1))-
SUMIFS(Transactions_History!$G$6:$G$1355, Transactions_History!$C$6:$C$1355, "Redeem", Transactions_History!$I$6:$I$1355, Portfolio_History!$F275, Transactions_History!$H$6:$H$1355, "&lt;="&amp;YEAR(Portfolio_History!G$1))</f>
        <v>-77051179</v>
      </c>
      <c r="H275" s="4">
        <f>SUMIFS(Transactions_History!$G$6:$G$1355, Transactions_History!$C$6:$C$1355, "Acquire", Transactions_History!$I$6:$I$1355, Portfolio_History!$F275, Transactions_History!$H$6:$H$1355, "&lt;="&amp;YEAR(Portfolio_History!H$1))-
SUMIFS(Transactions_History!$G$6:$G$1355, Transactions_History!$C$6:$C$1355, "Redeem", Transactions_History!$I$6:$I$1355, Portfolio_History!$F275, Transactions_History!$H$6:$H$1355, "&lt;="&amp;YEAR(Portfolio_History!H$1))</f>
        <v>-77051179</v>
      </c>
      <c r="I275" s="4">
        <f>SUMIFS(Transactions_History!$G$6:$G$1355, Transactions_History!$C$6:$C$1355, "Acquire", Transactions_History!$I$6:$I$1355, Portfolio_History!$F275, Transactions_History!$H$6:$H$1355, "&lt;="&amp;YEAR(Portfolio_History!I$1))-
SUMIFS(Transactions_History!$G$6:$G$1355, Transactions_History!$C$6:$C$1355, "Redeem", Transactions_History!$I$6:$I$1355, Portfolio_History!$F275, Transactions_History!$H$6:$H$1355, "&lt;="&amp;YEAR(Portfolio_History!I$1))</f>
        <v>-77051179</v>
      </c>
      <c r="J275" s="4">
        <f>SUMIFS(Transactions_History!$G$6:$G$1355, Transactions_History!$C$6:$C$1355, "Acquire", Transactions_History!$I$6:$I$1355, Portfolio_History!$F275, Transactions_History!$H$6:$H$1355, "&lt;="&amp;YEAR(Portfolio_History!J$1))-
SUMIFS(Transactions_History!$G$6:$G$1355, Transactions_History!$C$6:$C$1355, "Redeem", Transactions_History!$I$6:$I$1355, Portfolio_History!$F275, Transactions_History!$H$6:$H$1355, "&lt;="&amp;YEAR(Portfolio_History!J$1))</f>
        <v>-77051179</v>
      </c>
      <c r="K275" s="4">
        <f>SUMIFS(Transactions_History!$G$6:$G$1355, Transactions_History!$C$6:$C$1355, "Acquire", Transactions_History!$I$6:$I$1355, Portfolio_History!$F275, Transactions_History!$H$6:$H$1355, "&lt;="&amp;YEAR(Portfolio_History!K$1))-
SUMIFS(Transactions_History!$G$6:$G$1355, Transactions_History!$C$6:$C$1355, "Redeem", Transactions_History!$I$6:$I$1355, Portfolio_History!$F275, Transactions_History!$H$6:$H$1355, "&lt;="&amp;YEAR(Portfolio_History!K$1))</f>
        <v>-77051179</v>
      </c>
      <c r="L275" s="4">
        <f>SUMIFS(Transactions_History!$G$6:$G$1355, Transactions_History!$C$6:$C$1355, "Acquire", Transactions_History!$I$6:$I$1355, Portfolio_History!$F275, Transactions_History!$H$6:$H$1355, "&lt;="&amp;YEAR(Portfolio_History!L$1))-
SUMIFS(Transactions_History!$G$6:$G$1355, Transactions_History!$C$6:$C$1355, "Redeem", Transactions_History!$I$6:$I$1355, Portfolio_History!$F275, Transactions_History!$H$6:$H$1355, "&lt;="&amp;YEAR(Portfolio_History!L$1))</f>
        <v>-77051179</v>
      </c>
      <c r="M275" s="4">
        <f>SUMIFS(Transactions_History!$G$6:$G$1355, Transactions_History!$C$6:$C$1355, "Acquire", Transactions_History!$I$6:$I$1355, Portfolio_History!$F275, Transactions_History!$H$6:$H$1355, "&lt;="&amp;YEAR(Portfolio_History!M$1))-
SUMIFS(Transactions_History!$G$6:$G$1355, Transactions_History!$C$6:$C$1355, "Redeem", Transactions_History!$I$6:$I$1355, Portfolio_History!$F275, Transactions_History!$H$6:$H$1355, "&lt;="&amp;YEAR(Portfolio_History!M$1))</f>
        <v>-77051179</v>
      </c>
      <c r="N275" s="4">
        <f>SUMIFS(Transactions_History!$G$6:$G$1355, Transactions_History!$C$6:$C$1355, "Acquire", Transactions_History!$I$6:$I$1355, Portfolio_History!$F275, Transactions_History!$H$6:$H$1355, "&lt;="&amp;YEAR(Portfolio_History!N$1))-
SUMIFS(Transactions_History!$G$6:$G$1355, Transactions_History!$C$6:$C$1355, "Redeem", Transactions_History!$I$6:$I$1355, Portfolio_History!$F275, Transactions_History!$H$6:$H$1355, "&lt;="&amp;YEAR(Portfolio_History!N$1))</f>
        <v>-8899848</v>
      </c>
      <c r="O275" s="4">
        <f>SUMIFS(Transactions_History!$G$6:$G$1355, Transactions_History!$C$6:$C$1355, "Acquire", Transactions_History!$I$6:$I$1355, Portfolio_History!$F275, Transactions_History!$H$6:$H$1355, "&lt;="&amp;YEAR(Portfolio_History!O$1))-
SUMIFS(Transactions_History!$G$6:$G$1355, Transactions_History!$C$6:$C$1355, "Redeem", Transactions_History!$I$6:$I$1355, Portfolio_History!$F275, Transactions_History!$H$6:$H$1355, "&lt;="&amp;YEAR(Portfolio_History!O$1))</f>
        <v>-8899848</v>
      </c>
      <c r="P275" s="4">
        <f>SUMIFS(Transactions_History!$G$6:$G$1355, Transactions_History!$C$6:$C$1355, "Acquire", Transactions_History!$I$6:$I$1355, Portfolio_History!$F275, Transactions_History!$H$6:$H$1355, "&lt;="&amp;YEAR(Portfolio_History!P$1))-
SUMIFS(Transactions_History!$G$6:$G$1355, Transactions_History!$C$6:$C$1355, "Redeem", Transactions_History!$I$6:$I$1355, Portfolio_History!$F275, Transactions_History!$H$6:$H$1355, "&lt;="&amp;YEAR(Portfolio_History!P$1))</f>
        <v>-8899848</v>
      </c>
      <c r="Q275" s="4">
        <f>SUMIFS(Transactions_History!$G$6:$G$1355, Transactions_History!$C$6:$C$1355, "Acquire", Transactions_History!$I$6:$I$1355, Portfolio_History!$F275, Transactions_History!$H$6:$H$1355, "&lt;="&amp;YEAR(Portfolio_History!Q$1))-
SUMIFS(Transactions_History!$G$6:$G$1355, Transactions_History!$C$6:$C$1355, "Redeem", Transactions_History!$I$6:$I$1355, Portfolio_History!$F275, Transactions_History!$H$6:$H$1355, "&lt;="&amp;YEAR(Portfolio_History!Q$1))</f>
        <v>0</v>
      </c>
      <c r="R275" s="4">
        <f>SUMIFS(Transactions_History!$G$6:$G$1355, Transactions_History!$C$6:$C$1355, "Acquire", Transactions_History!$I$6:$I$1355, Portfolio_History!$F275, Transactions_History!$H$6:$H$1355, "&lt;="&amp;YEAR(Portfolio_History!R$1))-
SUMIFS(Transactions_History!$G$6:$G$1355, Transactions_History!$C$6:$C$1355, "Redeem", Transactions_History!$I$6:$I$1355, Portfolio_History!$F275, Transactions_History!$H$6:$H$1355, "&lt;="&amp;YEAR(Portfolio_History!R$1))</f>
        <v>0</v>
      </c>
      <c r="S275" s="4">
        <f>SUMIFS(Transactions_History!$G$6:$G$1355, Transactions_History!$C$6:$C$1355, "Acquire", Transactions_History!$I$6:$I$1355, Portfolio_History!$F275, Transactions_History!$H$6:$H$1355, "&lt;="&amp;YEAR(Portfolio_History!S$1))-
SUMIFS(Transactions_History!$G$6:$G$1355, Transactions_History!$C$6:$C$1355, "Redeem", Transactions_History!$I$6:$I$1355, Portfolio_History!$F275, Transactions_History!$H$6:$H$1355, "&lt;="&amp;YEAR(Portfolio_History!S$1))</f>
        <v>0</v>
      </c>
      <c r="T275" s="4">
        <f>SUMIFS(Transactions_History!$G$6:$G$1355, Transactions_History!$C$6:$C$1355, "Acquire", Transactions_History!$I$6:$I$1355, Portfolio_History!$F275, Transactions_History!$H$6:$H$1355, "&lt;="&amp;YEAR(Portfolio_History!T$1))-
SUMIFS(Transactions_History!$G$6:$G$1355, Transactions_History!$C$6:$C$1355, "Redeem", Transactions_History!$I$6:$I$1355, Portfolio_History!$F275, Transactions_History!$H$6:$H$1355, "&lt;="&amp;YEAR(Portfolio_History!T$1))</f>
        <v>0</v>
      </c>
      <c r="U275" s="4">
        <f>SUMIFS(Transactions_History!$G$6:$G$1355, Transactions_History!$C$6:$C$1355, "Acquire", Transactions_History!$I$6:$I$1355, Portfolio_History!$F275, Transactions_History!$H$6:$H$1355, "&lt;="&amp;YEAR(Portfolio_History!U$1))-
SUMIFS(Transactions_History!$G$6:$G$1355, Transactions_History!$C$6:$C$1355, "Redeem", Transactions_History!$I$6:$I$1355, Portfolio_History!$F275, Transactions_History!$H$6:$H$1355, "&lt;="&amp;YEAR(Portfolio_History!U$1))</f>
        <v>0</v>
      </c>
      <c r="V275" s="4">
        <f>SUMIFS(Transactions_History!$G$6:$G$1355, Transactions_History!$C$6:$C$1355, "Acquire", Transactions_History!$I$6:$I$1355, Portfolio_History!$F275, Transactions_History!$H$6:$H$1355, "&lt;="&amp;YEAR(Portfolio_History!V$1))-
SUMIFS(Transactions_History!$G$6:$G$1355, Transactions_History!$C$6:$C$1355, "Redeem", Transactions_History!$I$6:$I$1355, Portfolio_History!$F275, Transactions_History!$H$6:$H$1355, "&lt;="&amp;YEAR(Portfolio_History!V$1))</f>
        <v>0</v>
      </c>
      <c r="W275" s="4">
        <f>SUMIFS(Transactions_History!$G$6:$G$1355, Transactions_History!$C$6:$C$1355, "Acquire", Transactions_History!$I$6:$I$1355, Portfolio_History!$F275, Transactions_History!$H$6:$H$1355, "&lt;="&amp;YEAR(Portfolio_History!W$1))-
SUMIFS(Transactions_History!$G$6:$G$1355, Transactions_History!$C$6:$C$1355, "Redeem", Transactions_History!$I$6:$I$1355, Portfolio_History!$F275, Transactions_History!$H$6:$H$1355, "&lt;="&amp;YEAR(Portfolio_History!W$1))</f>
        <v>0</v>
      </c>
      <c r="X275" s="4">
        <f>SUMIFS(Transactions_History!$G$6:$G$1355, Transactions_History!$C$6:$C$1355, "Acquire", Transactions_History!$I$6:$I$1355, Portfolio_History!$F275, Transactions_History!$H$6:$H$1355, "&lt;="&amp;YEAR(Portfolio_History!X$1))-
SUMIFS(Transactions_History!$G$6:$G$1355, Transactions_History!$C$6:$C$1355, "Redeem", Transactions_History!$I$6:$I$1355, Portfolio_History!$F275, Transactions_History!$H$6:$H$1355, "&lt;="&amp;YEAR(Portfolio_History!X$1))</f>
        <v>0</v>
      </c>
      <c r="Y275" s="4">
        <f>SUMIFS(Transactions_History!$G$6:$G$1355, Transactions_History!$C$6:$C$1355, "Acquire", Transactions_History!$I$6:$I$1355, Portfolio_History!$F275, Transactions_History!$H$6:$H$1355, "&lt;="&amp;YEAR(Portfolio_History!Y$1))-
SUMIFS(Transactions_History!$G$6:$G$1355, Transactions_History!$C$6:$C$1355, "Redeem", Transactions_History!$I$6:$I$1355, Portfolio_History!$F275, Transactions_History!$H$6:$H$1355, "&lt;="&amp;YEAR(Portfolio_History!Y$1))</f>
        <v>0</v>
      </c>
    </row>
    <row r="276" spans="1:25" x14ac:dyDescent="0.35">
      <c r="A276" s="172" t="s">
        <v>34</v>
      </c>
      <c r="B276" s="172">
        <v>1.875</v>
      </c>
      <c r="C276" s="172">
        <v>2016</v>
      </c>
      <c r="D276" s="173">
        <v>42522</v>
      </c>
      <c r="E276" s="63">
        <v>2016</v>
      </c>
      <c r="F276" s="170" t="str">
        <f t="shared" si="5"/>
        <v>SI certificates_1.875_2016</v>
      </c>
      <c r="G276" s="4">
        <f>SUMIFS(Transactions_History!$G$6:$G$1355, Transactions_History!$C$6:$C$1355, "Acquire", Transactions_History!$I$6:$I$1355, Portfolio_History!$F276, Transactions_History!$H$6:$H$1355, "&lt;="&amp;YEAR(Portfolio_History!G$1))-
SUMIFS(Transactions_History!$G$6:$G$1355, Transactions_History!$C$6:$C$1355, "Redeem", Transactions_History!$I$6:$I$1355, Portfolio_History!$F276, Transactions_History!$H$6:$H$1355, "&lt;="&amp;YEAR(Portfolio_History!G$1))</f>
        <v>0</v>
      </c>
      <c r="H276" s="4">
        <f>SUMIFS(Transactions_History!$G$6:$G$1355, Transactions_History!$C$6:$C$1355, "Acquire", Transactions_History!$I$6:$I$1355, Portfolio_History!$F276, Transactions_History!$H$6:$H$1355, "&lt;="&amp;YEAR(Portfolio_History!H$1))-
SUMIFS(Transactions_History!$G$6:$G$1355, Transactions_History!$C$6:$C$1355, "Redeem", Transactions_History!$I$6:$I$1355, Portfolio_History!$F276, Transactions_History!$H$6:$H$1355, "&lt;="&amp;YEAR(Portfolio_History!H$1))</f>
        <v>0</v>
      </c>
      <c r="I276" s="4">
        <f>SUMIFS(Transactions_History!$G$6:$G$1355, Transactions_History!$C$6:$C$1355, "Acquire", Transactions_History!$I$6:$I$1355, Portfolio_History!$F276, Transactions_History!$H$6:$H$1355, "&lt;="&amp;YEAR(Portfolio_History!I$1))-
SUMIFS(Transactions_History!$G$6:$G$1355, Transactions_History!$C$6:$C$1355, "Redeem", Transactions_History!$I$6:$I$1355, Portfolio_History!$F276, Transactions_History!$H$6:$H$1355, "&lt;="&amp;YEAR(Portfolio_History!I$1))</f>
        <v>0</v>
      </c>
      <c r="J276" s="4">
        <f>SUMIFS(Transactions_History!$G$6:$G$1355, Transactions_History!$C$6:$C$1355, "Acquire", Transactions_History!$I$6:$I$1355, Portfolio_History!$F276, Transactions_History!$H$6:$H$1355, "&lt;="&amp;YEAR(Portfolio_History!J$1))-
SUMIFS(Transactions_History!$G$6:$G$1355, Transactions_History!$C$6:$C$1355, "Redeem", Transactions_History!$I$6:$I$1355, Portfolio_History!$F276, Transactions_History!$H$6:$H$1355, "&lt;="&amp;YEAR(Portfolio_History!J$1))</f>
        <v>0</v>
      </c>
      <c r="K276" s="4">
        <f>SUMIFS(Transactions_History!$G$6:$G$1355, Transactions_History!$C$6:$C$1355, "Acquire", Transactions_History!$I$6:$I$1355, Portfolio_History!$F276, Transactions_History!$H$6:$H$1355, "&lt;="&amp;YEAR(Portfolio_History!K$1))-
SUMIFS(Transactions_History!$G$6:$G$1355, Transactions_History!$C$6:$C$1355, "Redeem", Transactions_History!$I$6:$I$1355, Portfolio_History!$F276, Transactions_History!$H$6:$H$1355, "&lt;="&amp;YEAR(Portfolio_History!K$1))</f>
        <v>0</v>
      </c>
      <c r="L276" s="4">
        <f>SUMIFS(Transactions_History!$G$6:$G$1355, Transactions_History!$C$6:$C$1355, "Acquire", Transactions_History!$I$6:$I$1355, Portfolio_History!$F276, Transactions_History!$H$6:$H$1355, "&lt;="&amp;YEAR(Portfolio_History!L$1))-
SUMIFS(Transactions_History!$G$6:$G$1355, Transactions_History!$C$6:$C$1355, "Redeem", Transactions_History!$I$6:$I$1355, Portfolio_History!$F276, Transactions_History!$H$6:$H$1355, "&lt;="&amp;YEAR(Portfolio_History!L$1))</f>
        <v>0</v>
      </c>
      <c r="M276" s="4">
        <f>SUMIFS(Transactions_History!$G$6:$G$1355, Transactions_History!$C$6:$C$1355, "Acquire", Transactions_History!$I$6:$I$1355, Portfolio_History!$F276, Transactions_History!$H$6:$H$1355, "&lt;="&amp;YEAR(Portfolio_History!M$1))-
SUMIFS(Transactions_History!$G$6:$G$1355, Transactions_History!$C$6:$C$1355, "Redeem", Transactions_History!$I$6:$I$1355, Portfolio_History!$F276, Transactions_History!$H$6:$H$1355, "&lt;="&amp;YEAR(Portfolio_History!M$1))</f>
        <v>0</v>
      </c>
      <c r="N276" s="4">
        <f>SUMIFS(Transactions_History!$G$6:$G$1355, Transactions_History!$C$6:$C$1355, "Acquire", Transactions_History!$I$6:$I$1355, Portfolio_History!$F276, Transactions_History!$H$6:$H$1355, "&lt;="&amp;YEAR(Portfolio_History!N$1))-
SUMIFS(Transactions_History!$G$6:$G$1355, Transactions_History!$C$6:$C$1355, "Redeem", Transactions_History!$I$6:$I$1355, Portfolio_History!$F276, Transactions_History!$H$6:$H$1355, "&lt;="&amp;YEAR(Portfolio_History!N$1))</f>
        <v>0</v>
      </c>
      <c r="O276" s="4">
        <f>SUMIFS(Transactions_History!$G$6:$G$1355, Transactions_History!$C$6:$C$1355, "Acquire", Transactions_History!$I$6:$I$1355, Portfolio_History!$F276, Transactions_History!$H$6:$H$1355, "&lt;="&amp;YEAR(Portfolio_History!O$1))-
SUMIFS(Transactions_History!$G$6:$G$1355, Transactions_History!$C$6:$C$1355, "Redeem", Transactions_History!$I$6:$I$1355, Portfolio_History!$F276, Transactions_History!$H$6:$H$1355, "&lt;="&amp;YEAR(Portfolio_History!O$1))</f>
        <v>0</v>
      </c>
      <c r="P276" s="4">
        <f>SUMIFS(Transactions_History!$G$6:$G$1355, Transactions_History!$C$6:$C$1355, "Acquire", Transactions_History!$I$6:$I$1355, Portfolio_History!$F276, Transactions_History!$H$6:$H$1355, "&lt;="&amp;YEAR(Portfolio_History!P$1))-
SUMIFS(Transactions_History!$G$6:$G$1355, Transactions_History!$C$6:$C$1355, "Redeem", Transactions_History!$I$6:$I$1355, Portfolio_History!$F276, Transactions_History!$H$6:$H$1355, "&lt;="&amp;YEAR(Portfolio_History!P$1))</f>
        <v>0</v>
      </c>
      <c r="Q276" s="4">
        <f>SUMIFS(Transactions_History!$G$6:$G$1355, Transactions_History!$C$6:$C$1355, "Acquire", Transactions_History!$I$6:$I$1355, Portfolio_History!$F276, Transactions_History!$H$6:$H$1355, "&lt;="&amp;YEAR(Portfolio_History!Q$1))-
SUMIFS(Transactions_History!$G$6:$G$1355, Transactions_History!$C$6:$C$1355, "Redeem", Transactions_History!$I$6:$I$1355, Portfolio_History!$F276, Transactions_History!$H$6:$H$1355, "&lt;="&amp;YEAR(Portfolio_History!Q$1))</f>
        <v>0</v>
      </c>
      <c r="R276" s="4">
        <f>SUMIFS(Transactions_History!$G$6:$G$1355, Transactions_History!$C$6:$C$1355, "Acquire", Transactions_History!$I$6:$I$1355, Portfolio_History!$F276, Transactions_History!$H$6:$H$1355, "&lt;="&amp;YEAR(Portfolio_History!R$1))-
SUMIFS(Transactions_History!$G$6:$G$1355, Transactions_History!$C$6:$C$1355, "Redeem", Transactions_History!$I$6:$I$1355, Portfolio_History!$F276, Transactions_History!$H$6:$H$1355, "&lt;="&amp;YEAR(Portfolio_History!R$1))</f>
        <v>0</v>
      </c>
      <c r="S276" s="4">
        <f>SUMIFS(Transactions_History!$G$6:$G$1355, Transactions_History!$C$6:$C$1355, "Acquire", Transactions_History!$I$6:$I$1355, Portfolio_History!$F276, Transactions_History!$H$6:$H$1355, "&lt;="&amp;YEAR(Portfolio_History!S$1))-
SUMIFS(Transactions_History!$G$6:$G$1355, Transactions_History!$C$6:$C$1355, "Redeem", Transactions_History!$I$6:$I$1355, Portfolio_History!$F276, Transactions_History!$H$6:$H$1355, "&lt;="&amp;YEAR(Portfolio_History!S$1))</f>
        <v>0</v>
      </c>
      <c r="T276" s="4">
        <f>SUMIFS(Transactions_History!$G$6:$G$1355, Transactions_History!$C$6:$C$1355, "Acquire", Transactions_History!$I$6:$I$1355, Portfolio_History!$F276, Transactions_History!$H$6:$H$1355, "&lt;="&amp;YEAR(Portfolio_History!T$1))-
SUMIFS(Transactions_History!$G$6:$G$1355, Transactions_History!$C$6:$C$1355, "Redeem", Transactions_History!$I$6:$I$1355, Portfolio_History!$F276, Transactions_History!$H$6:$H$1355, "&lt;="&amp;YEAR(Portfolio_History!T$1))</f>
        <v>0</v>
      </c>
      <c r="U276" s="4">
        <f>SUMIFS(Transactions_History!$G$6:$G$1355, Transactions_History!$C$6:$C$1355, "Acquire", Transactions_History!$I$6:$I$1355, Portfolio_History!$F276, Transactions_History!$H$6:$H$1355, "&lt;="&amp;YEAR(Portfolio_History!U$1))-
SUMIFS(Transactions_History!$G$6:$G$1355, Transactions_History!$C$6:$C$1355, "Redeem", Transactions_History!$I$6:$I$1355, Portfolio_History!$F276, Transactions_History!$H$6:$H$1355, "&lt;="&amp;YEAR(Portfolio_History!U$1))</f>
        <v>0</v>
      </c>
      <c r="V276" s="4">
        <f>SUMIFS(Transactions_History!$G$6:$G$1355, Transactions_History!$C$6:$C$1355, "Acquire", Transactions_History!$I$6:$I$1355, Portfolio_History!$F276, Transactions_History!$H$6:$H$1355, "&lt;="&amp;YEAR(Portfolio_History!V$1))-
SUMIFS(Transactions_History!$G$6:$G$1355, Transactions_History!$C$6:$C$1355, "Redeem", Transactions_History!$I$6:$I$1355, Portfolio_History!$F276, Transactions_History!$H$6:$H$1355, "&lt;="&amp;YEAR(Portfolio_History!V$1))</f>
        <v>0</v>
      </c>
      <c r="W276" s="4">
        <f>SUMIFS(Transactions_History!$G$6:$G$1355, Transactions_History!$C$6:$C$1355, "Acquire", Transactions_History!$I$6:$I$1355, Portfolio_History!$F276, Transactions_History!$H$6:$H$1355, "&lt;="&amp;YEAR(Portfolio_History!W$1))-
SUMIFS(Transactions_History!$G$6:$G$1355, Transactions_History!$C$6:$C$1355, "Redeem", Transactions_History!$I$6:$I$1355, Portfolio_History!$F276, Transactions_History!$H$6:$H$1355, "&lt;="&amp;YEAR(Portfolio_History!W$1))</f>
        <v>0</v>
      </c>
      <c r="X276" s="4">
        <f>SUMIFS(Transactions_History!$G$6:$G$1355, Transactions_History!$C$6:$C$1355, "Acquire", Transactions_History!$I$6:$I$1355, Portfolio_History!$F276, Transactions_History!$H$6:$H$1355, "&lt;="&amp;YEAR(Portfolio_History!X$1))-
SUMIFS(Transactions_History!$G$6:$G$1355, Transactions_History!$C$6:$C$1355, "Redeem", Transactions_History!$I$6:$I$1355, Portfolio_History!$F276, Transactions_History!$H$6:$H$1355, "&lt;="&amp;YEAR(Portfolio_History!X$1))</f>
        <v>0</v>
      </c>
      <c r="Y276" s="4">
        <f>SUMIFS(Transactions_History!$G$6:$G$1355, Transactions_History!$C$6:$C$1355, "Acquire", Transactions_History!$I$6:$I$1355, Portfolio_History!$F276, Transactions_History!$H$6:$H$1355, "&lt;="&amp;YEAR(Portfolio_History!Y$1))-
SUMIFS(Transactions_History!$G$6:$G$1355, Transactions_History!$C$6:$C$1355, "Redeem", Transactions_History!$I$6:$I$1355, Portfolio_History!$F276, Transactions_History!$H$6:$H$1355, "&lt;="&amp;YEAR(Portfolio_History!Y$1))</f>
        <v>0</v>
      </c>
    </row>
    <row r="277" spans="1:25" x14ac:dyDescent="0.35">
      <c r="A277" s="172" t="s">
        <v>39</v>
      </c>
      <c r="B277" s="172">
        <v>1.375</v>
      </c>
      <c r="C277" s="172">
        <v>2017</v>
      </c>
      <c r="D277" s="173">
        <v>41061</v>
      </c>
      <c r="E277" s="63">
        <v>2016</v>
      </c>
      <c r="F277" s="170" t="str">
        <f t="shared" si="5"/>
        <v>SI bonds_1.375_2017</v>
      </c>
      <c r="G277" s="4">
        <f>SUMIFS(Transactions_History!$G$6:$G$1355, Transactions_History!$C$6:$C$1355, "Acquire", Transactions_History!$I$6:$I$1355, Portfolio_History!$F277, Transactions_History!$H$6:$H$1355, "&lt;="&amp;YEAR(Portfolio_History!G$1))-
SUMIFS(Transactions_History!$G$6:$G$1355, Transactions_History!$C$6:$C$1355, "Redeem", Transactions_History!$I$6:$I$1355, Portfolio_History!$F277, Transactions_History!$H$6:$H$1355, "&lt;="&amp;YEAR(Portfolio_History!G$1))</f>
        <v>0</v>
      </c>
      <c r="H277" s="4">
        <f>SUMIFS(Transactions_History!$G$6:$G$1355, Transactions_History!$C$6:$C$1355, "Acquire", Transactions_History!$I$6:$I$1355, Portfolio_History!$F277, Transactions_History!$H$6:$H$1355, "&lt;="&amp;YEAR(Portfolio_History!H$1))-
SUMIFS(Transactions_History!$G$6:$G$1355, Transactions_History!$C$6:$C$1355, "Redeem", Transactions_History!$I$6:$I$1355, Portfolio_History!$F277, Transactions_History!$H$6:$H$1355, "&lt;="&amp;YEAR(Portfolio_History!H$1))</f>
        <v>0</v>
      </c>
      <c r="I277" s="4">
        <f>SUMIFS(Transactions_History!$G$6:$G$1355, Transactions_History!$C$6:$C$1355, "Acquire", Transactions_History!$I$6:$I$1355, Portfolio_History!$F277, Transactions_History!$H$6:$H$1355, "&lt;="&amp;YEAR(Portfolio_History!I$1))-
SUMIFS(Transactions_History!$G$6:$G$1355, Transactions_History!$C$6:$C$1355, "Redeem", Transactions_History!$I$6:$I$1355, Portfolio_History!$F277, Transactions_History!$H$6:$H$1355, "&lt;="&amp;YEAR(Portfolio_History!I$1))</f>
        <v>0</v>
      </c>
      <c r="J277" s="4">
        <f>SUMIFS(Transactions_History!$G$6:$G$1355, Transactions_History!$C$6:$C$1355, "Acquire", Transactions_History!$I$6:$I$1355, Portfolio_History!$F277, Transactions_History!$H$6:$H$1355, "&lt;="&amp;YEAR(Portfolio_History!J$1))-
SUMIFS(Transactions_History!$G$6:$G$1355, Transactions_History!$C$6:$C$1355, "Redeem", Transactions_History!$I$6:$I$1355, Portfolio_History!$F277, Transactions_History!$H$6:$H$1355, "&lt;="&amp;YEAR(Portfolio_History!J$1))</f>
        <v>0</v>
      </c>
      <c r="K277" s="4">
        <f>SUMIFS(Transactions_History!$G$6:$G$1355, Transactions_History!$C$6:$C$1355, "Acquire", Transactions_History!$I$6:$I$1355, Portfolio_History!$F277, Transactions_History!$H$6:$H$1355, "&lt;="&amp;YEAR(Portfolio_History!K$1))-
SUMIFS(Transactions_History!$G$6:$G$1355, Transactions_History!$C$6:$C$1355, "Redeem", Transactions_History!$I$6:$I$1355, Portfolio_History!$F277, Transactions_History!$H$6:$H$1355, "&lt;="&amp;YEAR(Portfolio_History!K$1))</f>
        <v>0</v>
      </c>
      <c r="L277" s="4">
        <f>SUMIFS(Transactions_History!$G$6:$G$1355, Transactions_History!$C$6:$C$1355, "Acquire", Transactions_History!$I$6:$I$1355, Portfolio_History!$F277, Transactions_History!$H$6:$H$1355, "&lt;="&amp;YEAR(Portfolio_History!L$1))-
SUMIFS(Transactions_History!$G$6:$G$1355, Transactions_History!$C$6:$C$1355, "Redeem", Transactions_History!$I$6:$I$1355, Portfolio_History!$F277, Transactions_History!$H$6:$H$1355, "&lt;="&amp;YEAR(Portfolio_History!L$1))</f>
        <v>0</v>
      </c>
      <c r="M277" s="4">
        <f>SUMIFS(Transactions_History!$G$6:$G$1355, Transactions_History!$C$6:$C$1355, "Acquire", Transactions_History!$I$6:$I$1355, Portfolio_History!$F277, Transactions_History!$H$6:$H$1355, "&lt;="&amp;YEAR(Portfolio_History!M$1))-
SUMIFS(Transactions_History!$G$6:$G$1355, Transactions_History!$C$6:$C$1355, "Redeem", Transactions_History!$I$6:$I$1355, Portfolio_History!$F277, Transactions_History!$H$6:$H$1355, "&lt;="&amp;YEAR(Portfolio_History!M$1))</f>
        <v>0</v>
      </c>
      <c r="N277" s="4">
        <f>SUMIFS(Transactions_History!$G$6:$G$1355, Transactions_History!$C$6:$C$1355, "Acquire", Transactions_History!$I$6:$I$1355, Portfolio_History!$F277, Transactions_History!$H$6:$H$1355, "&lt;="&amp;YEAR(Portfolio_History!N$1))-
SUMIFS(Transactions_History!$G$6:$G$1355, Transactions_History!$C$6:$C$1355, "Redeem", Transactions_History!$I$6:$I$1355, Portfolio_History!$F277, Transactions_History!$H$6:$H$1355, "&lt;="&amp;YEAR(Portfolio_History!N$1))</f>
        <v>6693020</v>
      </c>
      <c r="O277" s="4">
        <f>SUMIFS(Transactions_History!$G$6:$G$1355, Transactions_History!$C$6:$C$1355, "Acquire", Transactions_History!$I$6:$I$1355, Portfolio_History!$F277, Transactions_History!$H$6:$H$1355, "&lt;="&amp;YEAR(Portfolio_History!O$1))-
SUMIFS(Transactions_History!$G$6:$G$1355, Transactions_History!$C$6:$C$1355, "Redeem", Transactions_History!$I$6:$I$1355, Portfolio_History!$F277, Transactions_History!$H$6:$H$1355, "&lt;="&amp;YEAR(Portfolio_History!O$1))</f>
        <v>6693020</v>
      </c>
      <c r="P277" s="4">
        <f>SUMIFS(Transactions_History!$G$6:$G$1355, Transactions_History!$C$6:$C$1355, "Acquire", Transactions_History!$I$6:$I$1355, Portfolio_History!$F277, Transactions_History!$H$6:$H$1355, "&lt;="&amp;YEAR(Portfolio_History!P$1))-
SUMIFS(Transactions_History!$G$6:$G$1355, Transactions_History!$C$6:$C$1355, "Redeem", Transactions_History!$I$6:$I$1355, Portfolio_History!$F277, Transactions_History!$H$6:$H$1355, "&lt;="&amp;YEAR(Portfolio_History!P$1))</f>
        <v>6693020</v>
      </c>
      <c r="Q277" s="4">
        <f>SUMIFS(Transactions_History!$G$6:$G$1355, Transactions_History!$C$6:$C$1355, "Acquire", Transactions_History!$I$6:$I$1355, Portfolio_History!$F277, Transactions_History!$H$6:$H$1355, "&lt;="&amp;YEAR(Portfolio_History!Q$1))-
SUMIFS(Transactions_History!$G$6:$G$1355, Transactions_History!$C$6:$C$1355, "Redeem", Transactions_History!$I$6:$I$1355, Portfolio_History!$F277, Transactions_History!$H$6:$H$1355, "&lt;="&amp;YEAR(Portfolio_History!Q$1))</f>
        <v>6693020</v>
      </c>
      <c r="R277" s="4">
        <f>SUMIFS(Transactions_History!$G$6:$G$1355, Transactions_History!$C$6:$C$1355, "Acquire", Transactions_History!$I$6:$I$1355, Portfolio_History!$F277, Transactions_History!$H$6:$H$1355, "&lt;="&amp;YEAR(Portfolio_History!R$1))-
SUMIFS(Transactions_History!$G$6:$G$1355, Transactions_History!$C$6:$C$1355, "Redeem", Transactions_History!$I$6:$I$1355, Portfolio_History!$F277, Transactions_History!$H$6:$H$1355, "&lt;="&amp;YEAR(Portfolio_History!R$1))</f>
        <v>0</v>
      </c>
      <c r="S277" s="4">
        <f>SUMIFS(Transactions_History!$G$6:$G$1355, Transactions_History!$C$6:$C$1355, "Acquire", Transactions_History!$I$6:$I$1355, Portfolio_History!$F277, Transactions_History!$H$6:$H$1355, "&lt;="&amp;YEAR(Portfolio_History!S$1))-
SUMIFS(Transactions_History!$G$6:$G$1355, Transactions_History!$C$6:$C$1355, "Redeem", Transactions_History!$I$6:$I$1355, Portfolio_History!$F277, Transactions_History!$H$6:$H$1355, "&lt;="&amp;YEAR(Portfolio_History!S$1))</f>
        <v>0</v>
      </c>
      <c r="T277" s="4">
        <f>SUMIFS(Transactions_History!$G$6:$G$1355, Transactions_History!$C$6:$C$1355, "Acquire", Transactions_History!$I$6:$I$1355, Portfolio_History!$F277, Transactions_History!$H$6:$H$1355, "&lt;="&amp;YEAR(Portfolio_History!T$1))-
SUMIFS(Transactions_History!$G$6:$G$1355, Transactions_History!$C$6:$C$1355, "Redeem", Transactions_History!$I$6:$I$1355, Portfolio_History!$F277, Transactions_History!$H$6:$H$1355, "&lt;="&amp;YEAR(Portfolio_History!T$1))</f>
        <v>0</v>
      </c>
      <c r="U277" s="4">
        <f>SUMIFS(Transactions_History!$G$6:$G$1355, Transactions_History!$C$6:$C$1355, "Acquire", Transactions_History!$I$6:$I$1355, Portfolio_History!$F277, Transactions_History!$H$6:$H$1355, "&lt;="&amp;YEAR(Portfolio_History!U$1))-
SUMIFS(Transactions_History!$G$6:$G$1355, Transactions_History!$C$6:$C$1355, "Redeem", Transactions_History!$I$6:$I$1355, Portfolio_History!$F277, Transactions_History!$H$6:$H$1355, "&lt;="&amp;YEAR(Portfolio_History!U$1))</f>
        <v>0</v>
      </c>
      <c r="V277" s="4">
        <f>SUMIFS(Transactions_History!$G$6:$G$1355, Transactions_History!$C$6:$C$1355, "Acquire", Transactions_History!$I$6:$I$1355, Portfolio_History!$F277, Transactions_History!$H$6:$H$1355, "&lt;="&amp;YEAR(Portfolio_History!V$1))-
SUMIFS(Transactions_History!$G$6:$G$1355, Transactions_History!$C$6:$C$1355, "Redeem", Transactions_History!$I$6:$I$1355, Portfolio_History!$F277, Transactions_History!$H$6:$H$1355, "&lt;="&amp;YEAR(Portfolio_History!V$1))</f>
        <v>0</v>
      </c>
      <c r="W277" s="4">
        <f>SUMIFS(Transactions_History!$G$6:$G$1355, Transactions_History!$C$6:$C$1355, "Acquire", Transactions_History!$I$6:$I$1355, Portfolio_History!$F277, Transactions_History!$H$6:$H$1355, "&lt;="&amp;YEAR(Portfolio_History!W$1))-
SUMIFS(Transactions_History!$G$6:$G$1355, Transactions_History!$C$6:$C$1355, "Redeem", Transactions_History!$I$6:$I$1355, Portfolio_History!$F277, Transactions_History!$H$6:$H$1355, "&lt;="&amp;YEAR(Portfolio_History!W$1))</f>
        <v>0</v>
      </c>
      <c r="X277" s="4">
        <f>SUMIFS(Transactions_History!$G$6:$G$1355, Transactions_History!$C$6:$C$1355, "Acquire", Transactions_History!$I$6:$I$1355, Portfolio_History!$F277, Transactions_History!$H$6:$H$1355, "&lt;="&amp;YEAR(Portfolio_History!X$1))-
SUMIFS(Transactions_History!$G$6:$G$1355, Transactions_History!$C$6:$C$1355, "Redeem", Transactions_History!$I$6:$I$1355, Portfolio_History!$F277, Transactions_History!$H$6:$H$1355, "&lt;="&amp;YEAR(Portfolio_History!X$1))</f>
        <v>0</v>
      </c>
      <c r="Y277" s="4">
        <f>SUMIFS(Transactions_History!$G$6:$G$1355, Transactions_History!$C$6:$C$1355, "Acquire", Transactions_History!$I$6:$I$1355, Portfolio_History!$F277, Transactions_History!$H$6:$H$1355, "&lt;="&amp;YEAR(Portfolio_History!Y$1))-
SUMIFS(Transactions_History!$G$6:$G$1355, Transactions_History!$C$6:$C$1355, "Redeem", Transactions_History!$I$6:$I$1355, Portfolio_History!$F277, Transactions_History!$H$6:$H$1355, "&lt;="&amp;YEAR(Portfolio_History!Y$1))</f>
        <v>0</v>
      </c>
    </row>
    <row r="278" spans="1:25" x14ac:dyDescent="0.35">
      <c r="A278" s="172" t="s">
        <v>39</v>
      </c>
      <c r="B278" s="172">
        <v>1.75</v>
      </c>
      <c r="C278" s="172">
        <v>2017</v>
      </c>
      <c r="D278" s="173">
        <v>41426</v>
      </c>
      <c r="E278" s="63">
        <v>2016</v>
      </c>
      <c r="F278" s="170" t="str">
        <f t="shared" si="5"/>
        <v>SI bonds_1.75_2017</v>
      </c>
      <c r="G278" s="4">
        <f>SUMIFS(Transactions_History!$G$6:$G$1355, Transactions_History!$C$6:$C$1355, "Acquire", Transactions_History!$I$6:$I$1355, Portfolio_History!$F278, Transactions_History!$H$6:$H$1355, "&lt;="&amp;YEAR(Portfolio_History!G$1))-
SUMIFS(Transactions_History!$G$6:$G$1355, Transactions_History!$C$6:$C$1355, "Redeem", Transactions_History!$I$6:$I$1355, Portfolio_History!$F278, Transactions_History!$H$6:$H$1355, "&lt;="&amp;YEAR(Portfolio_History!G$1))</f>
        <v>0</v>
      </c>
      <c r="H278" s="4">
        <f>SUMIFS(Transactions_History!$G$6:$G$1355, Transactions_History!$C$6:$C$1355, "Acquire", Transactions_History!$I$6:$I$1355, Portfolio_History!$F278, Transactions_History!$H$6:$H$1355, "&lt;="&amp;YEAR(Portfolio_History!H$1))-
SUMIFS(Transactions_History!$G$6:$G$1355, Transactions_History!$C$6:$C$1355, "Redeem", Transactions_History!$I$6:$I$1355, Portfolio_History!$F278, Transactions_History!$H$6:$H$1355, "&lt;="&amp;YEAR(Portfolio_History!H$1))</f>
        <v>0</v>
      </c>
      <c r="I278" s="4">
        <f>SUMIFS(Transactions_History!$G$6:$G$1355, Transactions_History!$C$6:$C$1355, "Acquire", Transactions_History!$I$6:$I$1355, Portfolio_History!$F278, Transactions_History!$H$6:$H$1355, "&lt;="&amp;YEAR(Portfolio_History!I$1))-
SUMIFS(Transactions_History!$G$6:$G$1355, Transactions_History!$C$6:$C$1355, "Redeem", Transactions_History!$I$6:$I$1355, Portfolio_History!$F278, Transactions_History!$H$6:$H$1355, "&lt;="&amp;YEAR(Portfolio_History!I$1))</f>
        <v>0</v>
      </c>
      <c r="J278" s="4">
        <f>SUMIFS(Transactions_History!$G$6:$G$1355, Transactions_History!$C$6:$C$1355, "Acquire", Transactions_History!$I$6:$I$1355, Portfolio_History!$F278, Transactions_History!$H$6:$H$1355, "&lt;="&amp;YEAR(Portfolio_History!J$1))-
SUMIFS(Transactions_History!$G$6:$G$1355, Transactions_History!$C$6:$C$1355, "Redeem", Transactions_History!$I$6:$I$1355, Portfolio_History!$F278, Transactions_History!$H$6:$H$1355, "&lt;="&amp;YEAR(Portfolio_History!J$1))</f>
        <v>0</v>
      </c>
      <c r="K278" s="4">
        <f>SUMIFS(Transactions_History!$G$6:$G$1355, Transactions_History!$C$6:$C$1355, "Acquire", Transactions_History!$I$6:$I$1355, Portfolio_History!$F278, Transactions_History!$H$6:$H$1355, "&lt;="&amp;YEAR(Portfolio_History!K$1))-
SUMIFS(Transactions_History!$G$6:$G$1355, Transactions_History!$C$6:$C$1355, "Redeem", Transactions_History!$I$6:$I$1355, Portfolio_History!$F278, Transactions_History!$H$6:$H$1355, "&lt;="&amp;YEAR(Portfolio_History!K$1))</f>
        <v>0</v>
      </c>
      <c r="L278" s="4">
        <f>SUMIFS(Transactions_History!$G$6:$G$1355, Transactions_History!$C$6:$C$1355, "Acquire", Transactions_History!$I$6:$I$1355, Portfolio_History!$F278, Transactions_History!$H$6:$H$1355, "&lt;="&amp;YEAR(Portfolio_History!L$1))-
SUMIFS(Transactions_History!$G$6:$G$1355, Transactions_History!$C$6:$C$1355, "Redeem", Transactions_History!$I$6:$I$1355, Portfolio_History!$F278, Transactions_History!$H$6:$H$1355, "&lt;="&amp;YEAR(Portfolio_History!L$1))</f>
        <v>0</v>
      </c>
      <c r="M278" s="4">
        <f>SUMIFS(Transactions_History!$G$6:$G$1355, Transactions_History!$C$6:$C$1355, "Acquire", Transactions_History!$I$6:$I$1355, Portfolio_History!$F278, Transactions_History!$H$6:$H$1355, "&lt;="&amp;YEAR(Portfolio_History!M$1))-
SUMIFS(Transactions_History!$G$6:$G$1355, Transactions_History!$C$6:$C$1355, "Redeem", Transactions_History!$I$6:$I$1355, Portfolio_History!$F278, Transactions_History!$H$6:$H$1355, "&lt;="&amp;YEAR(Portfolio_History!M$1))</f>
        <v>0</v>
      </c>
      <c r="N278" s="4">
        <f>SUMIFS(Transactions_History!$G$6:$G$1355, Transactions_History!$C$6:$C$1355, "Acquire", Transactions_History!$I$6:$I$1355, Portfolio_History!$F278, Transactions_History!$H$6:$H$1355, "&lt;="&amp;YEAR(Portfolio_History!N$1))-
SUMIFS(Transactions_History!$G$6:$G$1355, Transactions_History!$C$6:$C$1355, "Redeem", Transactions_History!$I$6:$I$1355, Portfolio_History!$F278, Transactions_History!$H$6:$H$1355, "&lt;="&amp;YEAR(Portfolio_History!N$1))</f>
        <v>4908186</v>
      </c>
      <c r="O278" s="4">
        <f>SUMIFS(Transactions_History!$G$6:$G$1355, Transactions_History!$C$6:$C$1355, "Acquire", Transactions_History!$I$6:$I$1355, Portfolio_History!$F278, Transactions_History!$H$6:$H$1355, "&lt;="&amp;YEAR(Portfolio_History!O$1))-
SUMIFS(Transactions_History!$G$6:$G$1355, Transactions_History!$C$6:$C$1355, "Redeem", Transactions_History!$I$6:$I$1355, Portfolio_History!$F278, Transactions_History!$H$6:$H$1355, "&lt;="&amp;YEAR(Portfolio_History!O$1))</f>
        <v>4908186</v>
      </c>
      <c r="P278" s="4">
        <f>SUMIFS(Transactions_History!$G$6:$G$1355, Transactions_History!$C$6:$C$1355, "Acquire", Transactions_History!$I$6:$I$1355, Portfolio_History!$F278, Transactions_History!$H$6:$H$1355, "&lt;="&amp;YEAR(Portfolio_History!P$1))-
SUMIFS(Transactions_History!$G$6:$G$1355, Transactions_History!$C$6:$C$1355, "Redeem", Transactions_History!$I$6:$I$1355, Portfolio_History!$F278, Transactions_History!$H$6:$H$1355, "&lt;="&amp;YEAR(Portfolio_History!P$1))</f>
        <v>4908186</v>
      </c>
      <c r="Q278" s="4">
        <f>SUMIFS(Transactions_History!$G$6:$G$1355, Transactions_History!$C$6:$C$1355, "Acquire", Transactions_History!$I$6:$I$1355, Portfolio_History!$F278, Transactions_History!$H$6:$H$1355, "&lt;="&amp;YEAR(Portfolio_History!Q$1))-
SUMIFS(Transactions_History!$G$6:$G$1355, Transactions_History!$C$6:$C$1355, "Redeem", Transactions_History!$I$6:$I$1355, Portfolio_History!$F278, Transactions_History!$H$6:$H$1355, "&lt;="&amp;YEAR(Portfolio_History!Q$1))</f>
        <v>0</v>
      </c>
      <c r="R278" s="4">
        <f>SUMIFS(Transactions_History!$G$6:$G$1355, Transactions_History!$C$6:$C$1355, "Acquire", Transactions_History!$I$6:$I$1355, Portfolio_History!$F278, Transactions_History!$H$6:$H$1355, "&lt;="&amp;YEAR(Portfolio_History!R$1))-
SUMIFS(Transactions_History!$G$6:$G$1355, Transactions_History!$C$6:$C$1355, "Redeem", Transactions_History!$I$6:$I$1355, Portfolio_History!$F278, Transactions_History!$H$6:$H$1355, "&lt;="&amp;YEAR(Portfolio_History!R$1))</f>
        <v>0</v>
      </c>
      <c r="S278" s="4">
        <f>SUMIFS(Transactions_History!$G$6:$G$1355, Transactions_History!$C$6:$C$1355, "Acquire", Transactions_History!$I$6:$I$1355, Portfolio_History!$F278, Transactions_History!$H$6:$H$1355, "&lt;="&amp;YEAR(Portfolio_History!S$1))-
SUMIFS(Transactions_History!$G$6:$G$1355, Transactions_History!$C$6:$C$1355, "Redeem", Transactions_History!$I$6:$I$1355, Portfolio_History!$F278, Transactions_History!$H$6:$H$1355, "&lt;="&amp;YEAR(Portfolio_History!S$1))</f>
        <v>0</v>
      </c>
      <c r="T278" s="4">
        <f>SUMIFS(Transactions_History!$G$6:$G$1355, Transactions_History!$C$6:$C$1355, "Acquire", Transactions_History!$I$6:$I$1355, Portfolio_History!$F278, Transactions_History!$H$6:$H$1355, "&lt;="&amp;YEAR(Portfolio_History!T$1))-
SUMIFS(Transactions_History!$G$6:$G$1355, Transactions_History!$C$6:$C$1355, "Redeem", Transactions_History!$I$6:$I$1355, Portfolio_History!$F278, Transactions_History!$H$6:$H$1355, "&lt;="&amp;YEAR(Portfolio_History!T$1))</f>
        <v>0</v>
      </c>
      <c r="U278" s="4">
        <f>SUMIFS(Transactions_History!$G$6:$G$1355, Transactions_History!$C$6:$C$1355, "Acquire", Transactions_History!$I$6:$I$1355, Portfolio_History!$F278, Transactions_History!$H$6:$H$1355, "&lt;="&amp;YEAR(Portfolio_History!U$1))-
SUMIFS(Transactions_History!$G$6:$G$1355, Transactions_History!$C$6:$C$1355, "Redeem", Transactions_History!$I$6:$I$1355, Portfolio_History!$F278, Transactions_History!$H$6:$H$1355, "&lt;="&amp;YEAR(Portfolio_History!U$1))</f>
        <v>0</v>
      </c>
      <c r="V278" s="4">
        <f>SUMIFS(Transactions_History!$G$6:$G$1355, Transactions_History!$C$6:$C$1355, "Acquire", Transactions_History!$I$6:$I$1355, Portfolio_History!$F278, Transactions_History!$H$6:$H$1355, "&lt;="&amp;YEAR(Portfolio_History!V$1))-
SUMIFS(Transactions_History!$G$6:$G$1355, Transactions_History!$C$6:$C$1355, "Redeem", Transactions_History!$I$6:$I$1355, Portfolio_History!$F278, Transactions_History!$H$6:$H$1355, "&lt;="&amp;YEAR(Portfolio_History!V$1))</f>
        <v>0</v>
      </c>
      <c r="W278" s="4">
        <f>SUMIFS(Transactions_History!$G$6:$G$1355, Transactions_History!$C$6:$C$1355, "Acquire", Transactions_History!$I$6:$I$1355, Portfolio_History!$F278, Transactions_History!$H$6:$H$1355, "&lt;="&amp;YEAR(Portfolio_History!W$1))-
SUMIFS(Transactions_History!$G$6:$G$1355, Transactions_History!$C$6:$C$1355, "Redeem", Transactions_History!$I$6:$I$1355, Portfolio_History!$F278, Transactions_History!$H$6:$H$1355, "&lt;="&amp;YEAR(Portfolio_History!W$1))</f>
        <v>0</v>
      </c>
      <c r="X278" s="4">
        <f>SUMIFS(Transactions_History!$G$6:$G$1355, Transactions_History!$C$6:$C$1355, "Acquire", Transactions_History!$I$6:$I$1355, Portfolio_History!$F278, Transactions_History!$H$6:$H$1355, "&lt;="&amp;YEAR(Portfolio_History!X$1))-
SUMIFS(Transactions_History!$G$6:$G$1355, Transactions_History!$C$6:$C$1355, "Redeem", Transactions_History!$I$6:$I$1355, Portfolio_History!$F278, Transactions_History!$H$6:$H$1355, "&lt;="&amp;YEAR(Portfolio_History!X$1))</f>
        <v>0</v>
      </c>
      <c r="Y278" s="4">
        <f>SUMIFS(Transactions_History!$G$6:$G$1355, Transactions_History!$C$6:$C$1355, "Acquire", Transactions_History!$I$6:$I$1355, Portfolio_History!$F278, Transactions_History!$H$6:$H$1355, "&lt;="&amp;YEAR(Portfolio_History!Y$1))-
SUMIFS(Transactions_History!$G$6:$G$1355, Transactions_History!$C$6:$C$1355, "Redeem", Transactions_History!$I$6:$I$1355, Portfolio_History!$F278, Transactions_History!$H$6:$H$1355, "&lt;="&amp;YEAR(Portfolio_History!Y$1))</f>
        <v>0</v>
      </c>
    </row>
    <row r="279" spans="1:25" x14ac:dyDescent="0.35">
      <c r="A279" s="172" t="s">
        <v>34</v>
      </c>
      <c r="B279" s="172">
        <v>1.5</v>
      </c>
      <c r="C279" s="172">
        <v>2017</v>
      </c>
      <c r="D279" s="173">
        <v>42552</v>
      </c>
      <c r="E279" s="63">
        <v>2016</v>
      </c>
      <c r="F279" s="170" t="str">
        <f t="shared" si="5"/>
        <v>SI certificates_1.5_2017</v>
      </c>
      <c r="G279" s="4">
        <f>SUMIFS(Transactions_History!$G$6:$G$1355, Transactions_History!$C$6:$C$1355, "Acquire", Transactions_History!$I$6:$I$1355, Portfolio_History!$F279, Transactions_History!$H$6:$H$1355, "&lt;="&amp;YEAR(Portfolio_History!G$1))-
SUMIFS(Transactions_History!$G$6:$G$1355, Transactions_History!$C$6:$C$1355, "Redeem", Transactions_History!$I$6:$I$1355, Portfolio_History!$F279, Transactions_History!$H$6:$H$1355, "&lt;="&amp;YEAR(Portfolio_History!G$1))</f>
        <v>0</v>
      </c>
      <c r="H279" s="4">
        <f>SUMIFS(Transactions_History!$G$6:$G$1355, Transactions_History!$C$6:$C$1355, "Acquire", Transactions_History!$I$6:$I$1355, Portfolio_History!$F279, Transactions_History!$H$6:$H$1355, "&lt;="&amp;YEAR(Portfolio_History!H$1))-
SUMIFS(Transactions_History!$G$6:$G$1355, Transactions_History!$C$6:$C$1355, "Redeem", Transactions_History!$I$6:$I$1355, Portfolio_History!$F279, Transactions_History!$H$6:$H$1355, "&lt;="&amp;YEAR(Portfolio_History!H$1))</f>
        <v>0</v>
      </c>
      <c r="I279" s="4">
        <f>SUMIFS(Transactions_History!$G$6:$G$1355, Transactions_History!$C$6:$C$1355, "Acquire", Transactions_History!$I$6:$I$1355, Portfolio_History!$F279, Transactions_History!$H$6:$H$1355, "&lt;="&amp;YEAR(Portfolio_History!I$1))-
SUMIFS(Transactions_History!$G$6:$G$1355, Transactions_History!$C$6:$C$1355, "Redeem", Transactions_History!$I$6:$I$1355, Portfolio_History!$F279, Transactions_History!$H$6:$H$1355, "&lt;="&amp;YEAR(Portfolio_History!I$1))</f>
        <v>0</v>
      </c>
      <c r="J279" s="4">
        <f>SUMIFS(Transactions_History!$G$6:$G$1355, Transactions_History!$C$6:$C$1355, "Acquire", Transactions_History!$I$6:$I$1355, Portfolio_History!$F279, Transactions_History!$H$6:$H$1355, "&lt;="&amp;YEAR(Portfolio_History!J$1))-
SUMIFS(Transactions_History!$G$6:$G$1355, Transactions_History!$C$6:$C$1355, "Redeem", Transactions_History!$I$6:$I$1355, Portfolio_History!$F279, Transactions_History!$H$6:$H$1355, "&lt;="&amp;YEAR(Portfolio_History!J$1))</f>
        <v>0</v>
      </c>
      <c r="K279" s="4">
        <f>SUMIFS(Transactions_History!$G$6:$G$1355, Transactions_History!$C$6:$C$1355, "Acquire", Transactions_History!$I$6:$I$1355, Portfolio_History!$F279, Transactions_History!$H$6:$H$1355, "&lt;="&amp;YEAR(Portfolio_History!K$1))-
SUMIFS(Transactions_History!$G$6:$G$1355, Transactions_History!$C$6:$C$1355, "Redeem", Transactions_History!$I$6:$I$1355, Portfolio_History!$F279, Transactions_History!$H$6:$H$1355, "&lt;="&amp;YEAR(Portfolio_History!K$1))</f>
        <v>0</v>
      </c>
      <c r="L279" s="4">
        <f>SUMIFS(Transactions_History!$G$6:$G$1355, Transactions_History!$C$6:$C$1355, "Acquire", Transactions_History!$I$6:$I$1355, Portfolio_History!$F279, Transactions_History!$H$6:$H$1355, "&lt;="&amp;YEAR(Portfolio_History!L$1))-
SUMIFS(Transactions_History!$G$6:$G$1355, Transactions_History!$C$6:$C$1355, "Redeem", Transactions_History!$I$6:$I$1355, Portfolio_History!$F279, Transactions_History!$H$6:$H$1355, "&lt;="&amp;YEAR(Portfolio_History!L$1))</f>
        <v>0</v>
      </c>
      <c r="M279" s="4">
        <f>SUMIFS(Transactions_History!$G$6:$G$1355, Transactions_History!$C$6:$C$1355, "Acquire", Transactions_History!$I$6:$I$1355, Portfolio_History!$F279, Transactions_History!$H$6:$H$1355, "&lt;="&amp;YEAR(Portfolio_History!M$1))-
SUMIFS(Transactions_History!$G$6:$G$1355, Transactions_History!$C$6:$C$1355, "Redeem", Transactions_History!$I$6:$I$1355, Portfolio_History!$F279, Transactions_History!$H$6:$H$1355, "&lt;="&amp;YEAR(Portfolio_History!M$1))</f>
        <v>0</v>
      </c>
      <c r="N279" s="4">
        <f>SUMIFS(Transactions_History!$G$6:$G$1355, Transactions_History!$C$6:$C$1355, "Acquire", Transactions_History!$I$6:$I$1355, Portfolio_History!$F279, Transactions_History!$H$6:$H$1355, "&lt;="&amp;YEAR(Portfolio_History!N$1))-
SUMIFS(Transactions_History!$G$6:$G$1355, Transactions_History!$C$6:$C$1355, "Redeem", Transactions_History!$I$6:$I$1355, Portfolio_History!$F279, Transactions_History!$H$6:$H$1355, "&lt;="&amp;YEAR(Portfolio_History!N$1))</f>
        <v>0</v>
      </c>
      <c r="O279" s="4">
        <f>SUMIFS(Transactions_History!$G$6:$G$1355, Transactions_History!$C$6:$C$1355, "Acquire", Transactions_History!$I$6:$I$1355, Portfolio_History!$F279, Transactions_History!$H$6:$H$1355, "&lt;="&amp;YEAR(Portfolio_History!O$1))-
SUMIFS(Transactions_History!$G$6:$G$1355, Transactions_History!$C$6:$C$1355, "Redeem", Transactions_History!$I$6:$I$1355, Portfolio_History!$F279, Transactions_History!$H$6:$H$1355, "&lt;="&amp;YEAR(Portfolio_History!O$1))</f>
        <v>0</v>
      </c>
      <c r="P279" s="4">
        <f>SUMIFS(Transactions_History!$G$6:$G$1355, Transactions_History!$C$6:$C$1355, "Acquire", Transactions_History!$I$6:$I$1355, Portfolio_History!$F279, Transactions_History!$H$6:$H$1355, "&lt;="&amp;YEAR(Portfolio_History!P$1))-
SUMIFS(Transactions_History!$G$6:$G$1355, Transactions_History!$C$6:$C$1355, "Redeem", Transactions_History!$I$6:$I$1355, Portfolio_History!$F279, Transactions_History!$H$6:$H$1355, "&lt;="&amp;YEAR(Portfolio_History!P$1))</f>
        <v>0</v>
      </c>
      <c r="Q279" s="4">
        <f>SUMIFS(Transactions_History!$G$6:$G$1355, Transactions_History!$C$6:$C$1355, "Acquire", Transactions_History!$I$6:$I$1355, Portfolio_History!$F279, Transactions_History!$H$6:$H$1355, "&lt;="&amp;YEAR(Portfolio_History!Q$1))-
SUMIFS(Transactions_History!$G$6:$G$1355, Transactions_History!$C$6:$C$1355, "Redeem", Transactions_History!$I$6:$I$1355, Portfolio_History!$F279, Transactions_History!$H$6:$H$1355, "&lt;="&amp;YEAR(Portfolio_History!Q$1))</f>
        <v>0</v>
      </c>
      <c r="R279" s="4">
        <f>SUMIFS(Transactions_History!$G$6:$G$1355, Transactions_History!$C$6:$C$1355, "Acquire", Transactions_History!$I$6:$I$1355, Portfolio_History!$F279, Transactions_History!$H$6:$H$1355, "&lt;="&amp;YEAR(Portfolio_History!R$1))-
SUMIFS(Transactions_History!$G$6:$G$1355, Transactions_History!$C$6:$C$1355, "Redeem", Transactions_History!$I$6:$I$1355, Portfolio_History!$F279, Transactions_History!$H$6:$H$1355, "&lt;="&amp;YEAR(Portfolio_History!R$1))</f>
        <v>0</v>
      </c>
      <c r="S279" s="4">
        <f>SUMIFS(Transactions_History!$G$6:$G$1355, Transactions_History!$C$6:$C$1355, "Acquire", Transactions_History!$I$6:$I$1355, Portfolio_History!$F279, Transactions_History!$H$6:$H$1355, "&lt;="&amp;YEAR(Portfolio_History!S$1))-
SUMIFS(Transactions_History!$G$6:$G$1355, Transactions_History!$C$6:$C$1355, "Redeem", Transactions_History!$I$6:$I$1355, Portfolio_History!$F279, Transactions_History!$H$6:$H$1355, "&lt;="&amp;YEAR(Portfolio_History!S$1))</f>
        <v>0</v>
      </c>
      <c r="T279" s="4">
        <f>SUMIFS(Transactions_History!$G$6:$G$1355, Transactions_History!$C$6:$C$1355, "Acquire", Transactions_History!$I$6:$I$1355, Portfolio_History!$F279, Transactions_History!$H$6:$H$1355, "&lt;="&amp;YEAR(Portfolio_History!T$1))-
SUMIFS(Transactions_History!$G$6:$G$1355, Transactions_History!$C$6:$C$1355, "Redeem", Transactions_History!$I$6:$I$1355, Portfolio_History!$F279, Transactions_History!$H$6:$H$1355, "&lt;="&amp;YEAR(Portfolio_History!T$1))</f>
        <v>0</v>
      </c>
      <c r="U279" s="4">
        <f>SUMIFS(Transactions_History!$G$6:$G$1355, Transactions_History!$C$6:$C$1355, "Acquire", Transactions_History!$I$6:$I$1355, Portfolio_History!$F279, Transactions_History!$H$6:$H$1355, "&lt;="&amp;YEAR(Portfolio_History!U$1))-
SUMIFS(Transactions_History!$G$6:$G$1355, Transactions_History!$C$6:$C$1355, "Redeem", Transactions_History!$I$6:$I$1355, Portfolio_History!$F279, Transactions_History!$H$6:$H$1355, "&lt;="&amp;YEAR(Portfolio_History!U$1))</f>
        <v>0</v>
      </c>
      <c r="V279" s="4">
        <f>SUMIFS(Transactions_History!$G$6:$G$1355, Transactions_History!$C$6:$C$1355, "Acquire", Transactions_History!$I$6:$I$1355, Portfolio_History!$F279, Transactions_History!$H$6:$H$1355, "&lt;="&amp;YEAR(Portfolio_History!V$1))-
SUMIFS(Transactions_History!$G$6:$G$1355, Transactions_History!$C$6:$C$1355, "Redeem", Transactions_History!$I$6:$I$1355, Portfolio_History!$F279, Transactions_History!$H$6:$H$1355, "&lt;="&amp;YEAR(Portfolio_History!V$1))</f>
        <v>0</v>
      </c>
      <c r="W279" s="4">
        <f>SUMIFS(Transactions_History!$G$6:$G$1355, Transactions_History!$C$6:$C$1355, "Acquire", Transactions_History!$I$6:$I$1355, Portfolio_History!$F279, Transactions_History!$H$6:$H$1355, "&lt;="&amp;YEAR(Portfolio_History!W$1))-
SUMIFS(Transactions_History!$G$6:$G$1355, Transactions_History!$C$6:$C$1355, "Redeem", Transactions_History!$I$6:$I$1355, Portfolio_History!$F279, Transactions_History!$H$6:$H$1355, "&lt;="&amp;YEAR(Portfolio_History!W$1))</f>
        <v>0</v>
      </c>
      <c r="X279" s="4">
        <f>SUMIFS(Transactions_History!$G$6:$G$1355, Transactions_History!$C$6:$C$1355, "Acquire", Transactions_History!$I$6:$I$1355, Portfolio_History!$F279, Transactions_History!$H$6:$H$1355, "&lt;="&amp;YEAR(Portfolio_History!X$1))-
SUMIFS(Transactions_History!$G$6:$G$1355, Transactions_History!$C$6:$C$1355, "Redeem", Transactions_History!$I$6:$I$1355, Portfolio_History!$F279, Transactions_History!$H$6:$H$1355, "&lt;="&amp;YEAR(Portfolio_History!X$1))</f>
        <v>0</v>
      </c>
      <c r="Y279" s="4">
        <f>SUMIFS(Transactions_History!$G$6:$G$1355, Transactions_History!$C$6:$C$1355, "Acquire", Transactions_History!$I$6:$I$1355, Portfolio_History!$F279, Transactions_History!$H$6:$H$1355, "&lt;="&amp;YEAR(Portfolio_History!Y$1))-
SUMIFS(Transactions_History!$G$6:$G$1355, Transactions_History!$C$6:$C$1355, "Redeem", Transactions_History!$I$6:$I$1355, Portfolio_History!$F279, Transactions_History!$H$6:$H$1355, "&lt;="&amp;YEAR(Portfolio_History!Y$1))</f>
        <v>0</v>
      </c>
    </row>
    <row r="280" spans="1:25" x14ac:dyDescent="0.35">
      <c r="A280" s="172" t="s">
        <v>39</v>
      </c>
      <c r="B280" s="172">
        <v>2</v>
      </c>
      <c r="C280" s="172">
        <v>2017</v>
      </c>
      <c r="D280" s="173">
        <v>42156</v>
      </c>
      <c r="E280" s="63">
        <v>2016</v>
      </c>
      <c r="F280" s="170" t="str">
        <f t="shared" si="5"/>
        <v>SI bonds_2_2017</v>
      </c>
      <c r="G280" s="4">
        <f>SUMIFS(Transactions_History!$G$6:$G$1355, Transactions_History!$C$6:$C$1355, "Acquire", Transactions_History!$I$6:$I$1355, Portfolio_History!$F280, Transactions_History!$H$6:$H$1355, "&lt;="&amp;YEAR(Portfolio_History!G$1))-
SUMIFS(Transactions_History!$G$6:$G$1355, Transactions_History!$C$6:$C$1355, "Redeem", Transactions_History!$I$6:$I$1355, Portfolio_History!$F280, Transactions_History!$H$6:$H$1355, "&lt;="&amp;YEAR(Portfolio_History!G$1))</f>
        <v>0</v>
      </c>
      <c r="H280" s="4">
        <f>SUMIFS(Transactions_History!$G$6:$G$1355, Transactions_History!$C$6:$C$1355, "Acquire", Transactions_History!$I$6:$I$1355, Portfolio_History!$F280, Transactions_History!$H$6:$H$1355, "&lt;="&amp;YEAR(Portfolio_History!H$1))-
SUMIFS(Transactions_History!$G$6:$G$1355, Transactions_History!$C$6:$C$1355, "Redeem", Transactions_History!$I$6:$I$1355, Portfolio_History!$F280, Transactions_History!$H$6:$H$1355, "&lt;="&amp;YEAR(Portfolio_History!H$1))</f>
        <v>0</v>
      </c>
      <c r="I280" s="4">
        <f>SUMIFS(Transactions_History!$G$6:$G$1355, Transactions_History!$C$6:$C$1355, "Acquire", Transactions_History!$I$6:$I$1355, Portfolio_History!$F280, Transactions_History!$H$6:$H$1355, "&lt;="&amp;YEAR(Portfolio_History!I$1))-
SUMIFS(Transactions_History!$G$6:$G$1355, Transactions_History!$C$6:$C$1355, "Redeem", Transactions_History!$I$6:$I$1355, Portfolio_History!$F280, Transactions_History!$H$6:$H$1355, "&lt;="&amp;YEAR(Portfolio_History!I$1))</f>
        <v>0</v>
      </c>
      <c r="J280" s="4">
        <f>SUMIFS(Transactions_History!$G$6:$G$1355, Transactions_History!$C$6:$C$1355, "Acquire", Transactions_History!$I$6:$I$1355, Portfolio_History!$F280, Transactions_History!$H$6:$H$1355, "&lt;="&amp;YEAR(Portfolio_History!J$1))-
SUMIFS(Transactions_History!$G$6:$G$1355, Transactions_History!$C$6:$C$1355, "Redeem", Transactions_History!$I$6:$I$1355, Portfolio_History!$F280, Transactions_History!$H$6:$H$1355, "&lt;="&amp;YEAR(Portfolio_History!J$1))</f>
        <v>0</v>
      </c>
      <c r="K280" s="4">
        <f>SUMIFS(Transactions_History!$G$6:$G$1355, Transactions_History!$C$6:$C$1355, "Acquire", Transactions_History!$I$6:$I$1355, Portfolio_History!$F280, Transactions_History!$H$6:$H$1355, "&lt;="&amp;YEAR(Portfolio_History!K$1))-
SUMIFS(Transactions_History!$G$6:$G$1355, Transactions_History!$C$6:$C$1355, "Redeem", Transactions_History!$I$6:$I$1355, Portfolio_History!$F280, Transactions_History!$H$6:$H$1355, "&lt;="&amp;YEAR(Portfolio_History!K$1))</f>
        <v>0</v>
      </c>
      <c r="L280" s="4">
        <f>SUMIFS(Transactions_History!$G$6:$G$1355, Transactions_History!$C$6:$C$1355, "Acquire", Transactions_History!$I$6:$I$1355, Portfolio_History!$F280, Transactions_History!$H$6:$H$1355, "&lt;="&amp;YEAR(Portfolio_History!L$1))-
SUMIFS(Transactions_History!$G$6:$G$1355, Transactions_History!$C$6:$C$1355, "Redeem", Transactions_History!$I$6:$I$1355, Portfolio_History!$F280, Transactions_History!$H$6:$H$1355, "&lt;="&amp;YEAR(Portfolio_History!L$1))</f>
        <v>0</v>
      </c>
      <c r="M280" s="4">
        <f>SUMIFS(Transactions_History!$G$6:$G$1355, Transactions_History!$C$6:$C$1355, "Acquire", Transactions_History!$I$6:$I$1355, Portfolio_History!$F280, Transactions_History!$H$6:$H$1355, "&lt;="&amp;YEAR(Portfolio_History!M$1))-
SUMIFS(Transactions_History!$G$6:$G$1355, Transactions_History!$C$6:$C$1355, "Redeem", Transactions_History!$I$6:$I$1355, Portfolio_History!$F280, Transactions_History!$H$6:$H$1355, "&lt;="&amp;YEAR(Portfolio_History!M$1))</f>
        <v>0</v>
      </c>
      <c r="N280" s="4">
        <f>SUMIFS(Transactions_History!$G$6:$G$1355, Transactions_History!$C$6:$C$1355, "Acquire", Transactions_History!$I$6:$I$1355, Portfolio_History!$F280, Transactions_History!$H$6:$H$1355, "&lt;="&amp;YEAR(Portfolio_History!N$1))-
SUMIFS(Transactions_History!$G$6:$G$1355, Transactions_History!$C$6:$C$1355, "Redeem", Transactions_History!$I$6:$I$1355, Portfolio_History!$F280, Transactions_History!$H$6:$H$1355, "&lt;="&amp;YEAR(Portfolio_History!N$1))</f>
        <v>3655629</v>
      </c>
      <c r="O280" s="4">
        <f>SUMIFS(Transactions_History!$G$6:$G$1355, Transactions_History!$C$6:$C$1355, "Acquire", Transactions_History!$I$6:$I$1355, Portfolio_History!$F280, Transactions_History!$H$6:$H$1355, "&lt;="&amp;YEAR(Portfolio_History!O$1))-
SUMIFS(Transactions_History!$G$6:$G$1355, Transactions_History!$C$6:$C$1355, "Redeem", Transactions_History!$I$6:$I$1355, Portfolio_History!$F280, Transactions_History!$H$6:$H$1355, "&lt;="&amp;YEAR(Portfolio_History!O$1))</f>
        <v>0</v>
      </c>
      <c r="P280" s="4">
        <f>SUMIFS(Transactions_History!$G$6:$G$1355, Transactions_History!$C$6:$C$1355, "Acquire", Transactions_History!$I$6:$I$1355, Portfolio_History!$F280, Transactions_History!$H$6:$H$1355, "&lt;="&amp;YEAR(Portfolio_History!P$1))-
SUMIFS(Transactions_History!$G$6:$G$1355, Transactions_History!$C$6:$C$1355, "Redeem", Transactions_History!$I$6:$I$1355, Portfolio_History!$F280, Transactions_History!$H$6:$H$1355, "&lt;="&amp;YEAR(Portfolio_History!P$1))</f>
        <v>0</v>
      </c>
      <c r="Q280" s="4">
        <f>SUMIFS(Transactions_History!$G$6:$G$1355, Transactions_History!$C$6:$C$1355, "Acquire", Transactions_History!$I$6:$I$1355, Portfolio_History!$F280, Transactions_History!$H$6:$H$1355, "&lt;="&amp;YEAR(Portfolio_History!Q$1))-
SUMIFS(Transactions_History!$G$6:$G$1355, Transactions_History!$C$6:$C$1355, "Redeem", Transactions_History!$I$6:$I$1355, Portfolio_History!$F280, Transactions_History!$H$6:$H$1355, "&lt;="&amp;YEAR(Portfolio_History!Q$1))</f>
        <v>0</v>
      </c>
      <c r="R280" s="4">
        <f>SUMIFS(Transactions_History!$G$6:$G$1355, Transactions_History!$C$6:$C$1355, "Acquire", Transactions_History!$I$6:$I$1355, Portfolio_History!$F280, Transactions_History!$H$6:$H$1355, "&lt;="&amp;YEAR(Portfolio_History!R$1))-
SUMIFS(Transactions_History!$G$6:$G$1355, Transactions_History!$C$6:$C$1355, "Redeem", Transactions_History!$I$6:$I$1355, Portfolio_History!$F280, Transactions_History!$H$6:$H$1355, "&lt;="&amp;YEAR(Portfolio_History!R$1))</f>
        <v>0</v>
      </c>
      <c r="S280" s="4">
        <f>SUMIFS(Transactions_History!$G$6:$G$1355, Transactions_History!$C$6:$C$1355, "Acquire", Transactions_History!$I$6:$I$1355, Portfolio_History!$F280, Transactions_History!$H$6:$H$1355, "&lt;="&amp;YEAR(Portfolio_History!S$1))-
SUMIFS(Transactions_History!$G$6:$G$1355, Transactions_History!$C$6:$C$1355, "Redeem", Transactions_History!$I$6:$I$1355, Portfolio_History!$F280, Transactions_History!$H$6:$H$1355, "&lt;="&amp;YEAR(Portfolio_History!S$1))</f>
        <v>0</v>
      </c>
      <c r="T280" s="4">
        <f>SUMIFS(Transactions_History!$G$6:$G$1355, Transactions_History!$C$6:$C$1355, "Acquire", Transactions_History!$I$6:$I$1355, Portfolio_History!$F280, Transactions_History!$H$6:$H$1355, "&lt;="&amp;YEAR(Portfolio_History!T$1))-
SUMIFS(Transactions_History!$G$6:$G$1355, Transactions_History!$C$6:$C$1355, "Redeem", Transactions_History!$I$6:$I$1355, Portfolio_History!$F280, Transactions_History!$H$6:$H$1355, "&lt;="&amp;YEAR(Portfolio_History!T$1))</f>
        <v>0</v>
      </c>
      <c r="U280" s="4">
        <f>SUMIFS(Transactions_History!$G$6:$G$1355, Transactions_History!$C$6:$C$1355, "Acquire", Transactions_History!$I$6:$I$1355, Portfolio_History!$F280, Transactions_History!$H$6:$H$1355, "&lt;="&amp;YEAR(Portfolio_History!U$1))-
SUMIFS(Transactions_History!$G$6:$G$1355, Transactions_History!$C$6:$C$1355, "Redeem", Transactions_History!$I$6:$I$1355, Portfolio_History!$F280, Transactions_History!$H$6:$H$1355, "&lt;="&amp;YEAR(Portfolio_History!U$1))</f>
        <v>0</v>
      </c>
      <c r="V280" s="4">
        <f>SUMIFS(Transactions_History!$G$6:$G$1355, Transactions_History!$C$6:$C$1355, "Acquire", Transactions_History!$I$6:$I$1355, Portfolio_History!$F280, Transactions_History!$H$6:$H$1355, "&lt;="&amp;YEAR(Portfolio_History!V$1))-
SUMIFS(Transactions_History!$G$6:$G$1355, Transactions_History!$C$6:$C$1355, "Redeem", Transactions_History!$I$6:$I$1355, Portfolio_History!$F280, Transactions_History!$H$6:$H$1355, "&lt;="&amp;YEAR(Portfolio_History!V$1))</f>
        <v>0</v>
      </c>
      <c r="W280" s="4">
        <f>SUMIFS(Transactions_History!$G$6:$G$1355, Transactions_History!$C$6:$C$1355, "Acquire", Transactions_History!$I$6:$I$1355, Portfolio_History!$F280, Transactions_History!$H$6:$H$1355, "&lt;="&amp;YEAR(Portfolio_History!W$1))-
SUMIFS(Transactions_History!$G$6:$G$1355, Transactions_History!$C$6:$C$1355, "Redeem", Transactions_History!$I$6:$I$1355, Portfolio_History!$F280, Transactions_History!$H$6:$H$1355, "&lt;="&amp;YEAR(Portfolio_History!W$1))</f>
        <v>0</v>
      </c>
      <c r="X280" s="4">
        <f>SUMIFS(Transactions_History!$G$6:$G$1355, Transactions_History!$C$6:$C$1355, "Acquire", Transactions_History!$I$6:$I$1355, Portfolio_History!$F280, Transactions_History!$H$6:$H$1355, "&lt;="&amp;YEAR(Portfolio_History!X$1))-
SUMIFS(Transactions_History!$G$6:$G$1355, Transactions_History!$C$6:$C$1355, "Redeem", Transactions_History!$I$6:$I$1355, Portfolio_History!$F280, Transactions_History!$H$6:$H$1355, "&lt;="&amp;YEAR(Portfolio_History!X$1))</f>
        <v>0</v>
      </c>
      <c r="Y280" s="4">
        <f>SUMIFS(Transactions_History!$G$6:$G$1355, Transactions_History!$C$6:$C$1355, "Acquire", Transactions_History!$I$6:$I$1355, Portfolio_History!$F280, Transactions_History!$H$6:$H$1355, "&lt;="&amp;YEAR(Portfolio_History!Y$1))-
SUMIFS(Transactions_History!$G$6:$G$1355, Transactions_History!$C$6:$C$1355, "Redeem", Transactions_History!$I$6:$I$1355, Portfolio_History!$F280, Transactions_History!$H$6:$H$1355, "&lt;="&amp;YEAR(Portfolio_History!Y$1))</f>
        <v>0</v>
      </c>
    </row>
    <row r="281" spans="1:25" x14ac:dyDescent="0.35">
      <c r="A281" s="172" t="s">
        <v>39</v>
      </c>
      <c r="B281" s="172">
        <v>2.25</v>
      </c>
      <c r="C281" s="172">
        <v>2017</v>
      </c>
      <c r="D281" s="173">
        <v>41791</v>
      </c>
      <c r="E281" s="63">
        <v>2016</v>
      </c>
      <c r="F281" s="170" t="str">
        <f t="shared" si="5"/>
        <v>SI bonds_2.25_2017</v>
      </c>
      <c r="G281" s="4">
        <f>SUMIFS(Transactions_History!$G$6:$G$1355, Transactions_History!$C$6:$C$1355, "Acquire", Transactions_History!$I$6:$I$1355, Portfolio_History!$F281, Transactions_History!$H$6:$H$1355, "&lt;="&amp;YEAR(Portfolio_History!G$1))-
SUMIFS(Transactions_History!$G$6:$G$1355, Transactions_History!$C$6:$C$1355, "Redeem", Transactions_History!$I$6:$I$1355, Portfolio_History!$F281, Transactions_History!$H$6:$H$1355, "&lt;="&amp;YEAR(Portfolio_History!G$1))</f>
        <v>0</v>
      </c>
      <c r="H281" s="4">
        <f>SUMIFS(Transactions_History!$G$6:$G$1355, Transactions_History!$C$6:$C$1355, "Acquire", Transactions_History!$I$6:$I$1355, Portfolio_History!$F281, Transactions_History!$H$6:$H$1355, "&lt;="&amp;YEAR(Portfolio_History!H$1))-
SUMIFS(Transactions_History!$G$6:$G$1355, Transactions_History!$C$6:$C$1355, "Redeem", Transactions_History!$I$6:$I$1355, Portfolio_History!$F281, Transactions_History!$H$6:$H$1355, "&lt;="&amp;YEAR(Portfolio_History!H$1))</f>
        <v>0</v>
      </c>
      <c r="I281" s="4">
        <f>SUMIFS(Transactions_History!$G$6:$G$1355, Transactions_History!$C$6:$C$1355, "Acquire", Transactions_History!$I$6:$I$1355, Portfolio_History!$F281, Transactions_History!$H$6:$H$1355, "&lt;="&amp;YEAR(Portfolio_History!I$1))-
SUMIFS(Transactions_History!$G$6:$G$1355, Transactions_History!$C$6:$C$1355, "Redeem", Transactions_History!$I$6:$I$1355, Portfolio_History!$F281, Transactions_History!$H$6:$H$1355, "&lt;="&amp;YEAR(Portfolio_History!I$1))</f>
        <v>0</v>
      </c>
      <c r="J281" s="4">
        <f>SUMIFS(Transactions_History!$G$6:$G$1355, Transactions_History!$C$6:$C$1355, "Acquire", Transactions_History!$I$6:$I$1355, Portfolio_History!$F281, Transactions_History!$H$6:$H$1355, "&lt;="&amp;YEAR(Portfolio_History!J$1))-
SUMIFS(Transactions_History!$G$6:$G$1355, Transactions_History!$C$6:$C$1355, "Redeem", Transactions_History!$I$6:$I$1355, Portfolio_History!$F281, Transactions_History!$H$6:$H$1355, "&lt;="&amp;YEAR(Portfolio_History!J$1))</f>
        <v>0</v>
      </c>
      <c r="K281" s="4">
        <f>SUMIFS(Transactions_History!$G$6:$G$1355, Transactions_History!$C$6:$C$1355, "Acquire", Transactions_History!$I$6:$I$1355, Portfolio_History!$F281, Transactions_History!$H$6:$H$1355, "&lt;="&amp;YEAR(Portfolio_History!K$1))-
SUMIFS(Transactions_History!$G$6:$G$1355, Transactions_History!$C$6:$C$1355, "Redeem", Transactions_History!$I$6:$I$1355, Portfolio_History!$F281, Transactions_History!$H$6:$H$1355, "&lt;="&amp;YEAR(Portfolio_History!K$1))</f>
        <v>0</v>
      </c>
      <c r="L281" s="4">
        <f>SUMIFS(Transactions_History!$G$6:$G$1355, Transactions_History!$C$6:$C$1355, "Acquire", Transactions_History!$I$6:$I$1355, Portfolio_History!$F281, Transactions_History!$H$6:$H$1355, "&lt;="&amp;YEAR(Portfolio_History!L$1))-
SUMIFS(Transactions_History!$G$6:$G$1355, Transactions_History!$C$6:$C$1355, "Redeem", Transactions_History!$I$6:$I$1355, Portfolio_History!$F281, Transactions_History!$H$6:$H$1355, "&lt;="&amp;YEAR(Portfolio_History!L$1))</f>
        <v>0</v>
      </c>
      <c r="M281" s="4">
        <f>SUMIFS(Transactions_History!$G$6:$G$1355, Transactions_History!$C$6:$C$1355, "Acquire", Transactions_History!$I$6:$I$1355, Portfolio_History!$F281, Transactions_History!$H$6:$H$1355, "&lt;="&amp;YEAR(Portfolio_History!M$1))-
SUMIFS(Transactions_History!$G$6:$G$1355, Transactions_History!$C$6:$C$1355, "Redeem", Transactions_History!$I$6:$I$1355, Portfolio_History!$F281, Transactions_History!$H$6:$H$1355, "&lt;="&amp;YEAR(Portfolio_History!M$1))</f>
        <v>0</v>
      </c>
      <c r="N281" s="4">
        <f>SUMIFS(Transactions_History!$G$6:$G$1355, Transactions_History!$C$6:$C$1355, "Acquire", Transactions_History!$I$6:$I$1355, Portfolio_History!$F281, Transactions_History!$H$6:$H$1355, "&lt;="&amp;YEAR(Portfolio_History!N$1))-
SUMIFS(Transactions_History!$G$6:$G$1355, Transactions_History!$C$6:$C$1355, "Redeem", Transactions_History!$I$6:$I$1355, Portfolio_History!$F281, Transactions_History!$H$6:$H$1355, "&lt;="&amp;YEAR(Portfolio_History!N$1))</f>
        <v>3986412</v>
      </c>
      <c r="O281" s="4">
        <f>SUMIFS(Transactions_History!$G$6:$G$1355, Transactions_History!$C$6:$C$1355, "Acquire", Transactions_History!$I$6:$I$1355, Portfolio_History!$F281, Transactions_History!$H$6:$H$1355, "&lt;="&amp;YEAR(Portfolio_History!O$1))-
SUMIFS(Transactions_History!$G$6:$G$1355, Transactions_History!$C$6:$C$1355, "Redeem", Transactions_History!$I$6:$I$1355, Portfolio_History!$F281, Transactions_History!$H$6:$H$1355, "&lt;="&amp;YEAR(Portfolio_History!O$1))</f>
        <v>3986412</v>
      </c>
      <c r="P281" s="4">
        <f>SUMIFS(Transactions_History!$G$6:$G$1355, Transactions_History!$C$6:$C$1355, "Acquire", Transactions_History!$I$6:$I$1355, Portfolio_History!$F281, Transactions_History!$H$6:$H$1355, "&lt;="&amp;YEAR(Portfolio_History!P$1))-
SUMIFS(Transactions_History!$G$6:$G$1355, Transactions_History!$C$6:$C$1355, "Redeem", Transactions_History!$I$6:$I$1355, Portfolio_History!$F281, Transactions_History!$H$6:$H$1355, "&lt;="&amp;YEAR(Portfolio_History!P$1))</f>
        <v>0</v>
      </c>
      <c r="Q281" s="4">
        <f>SUMIFS(Transactions_History!$G$6:$G$1355, Transactions_History!$C$6:$C$1355, "Acquire", Transactions_History!$I$6:$I$1355, Portfolio_History!$F281, Transactions_History!$H$6:$H$1355, "&lt;="&amp;YEAR(Portfolio_History!Q$1))-
SUMIFS(Transactions_History!$G$6:$G$1355, Transactions_History!$C$6:$C$1355, "Redeem", Transactions_History!$I$6:$I$1355, Portfolio_History!$F281, Transactions_History!$H$6:$H$1355, "&lt;="&amp;YEAR(Portfolio_History!Q$1))</f>
        <v>0</v>
      </c>
      <c r="R281" s="4">
        <f>SUMIFS(Transactions_History!$G$6:$G$1355, Transactions_History!$C$6:$C$1355, "Acquire", Transactions_History!$I$6:$I$1355, Portfolio_History!$F281, Transactions_History!$H$6:$H$1355, "&lt;="&amp;YEAR(Portfolio_History!R$1))-
SUMIFS(Transactions_History!$G$6:$G$1355, Transactions_History!$C$6:$C$1355, "Redeem", Transactions_History!$I$6:$I$1355, Portfolio_History!$F281, Transactions_History!$H$6:$H$1355, "&lt;="&amp;YEAR(Portfolio_History!R$1))</f>
        <v>0</v>
      </c>
      <c r="S281" s="4">
        <f>SUMIFS(Transactions_History!$G$6:$G$1355, Transactions_History!$C$6:$C$1355, "Acquire", Transactions_History!$I$6:$I$1355, Portfolio_History!$F281, Transactions_History!$H$6:$H$1355, "&lt;="&amp;YEAR(Portfolio_History!S$1))-
SUMIFS(Transactions_History!$G$6:$G$1355, Transactions_History!$C$6:$C$1355, "Redeem", Transactions_History!$I$6:$I$1355, Portfolio_History!$F281, Transactions_History!$H$6:$H$1355, "&lt;="&amp;YEAR(Portfolio_History!S$1))</f>
        <v>0</v>
      </c>
      <c r="T281" s="4">
        <f>SUMIFS(Transactions_History!$G$6:$G$1355, Transactions_History!$C$6:$C$1355, "Acquire", Transactions_History!$I$6:$I$1355, Portfolio_History!$F281, Transactions_History!$H$6:$H$1355, "&lt;="&amp;YEAR(Portfolio_History!T$1))-
SUMIFS(Transactions_History!$G$6:$G$1355, Transactions_History!$C$6:$C$1355, "Redeem", Transactions_History!$I$6:$I$1355, Portfolio_History!$F281, Transactions_History!$H$6:$H$1355, "&lt;="&amp;YEAR(Portfolio_History!T$1))</f>
        <v>0</v>
      </c>
      <c r="U281" s="4">
        <f>SUMIFS(Transactions_History!$G$6:$G$1355, Transactions_History!$C$6:$C$1355, "Acquire", Transactions_History!$I$6:$I$1355, Portfolio_History!$F281, Transactions_History!$H$6:$H$1355, "&lt;="&amp;YEAR(Portfolio_History!U$1))-
SUMIFS(Transactions_History!$G$6:$G$1355, Transactions_History!$C$6:$C$1355, "Redeem", Transactions_History!$I$6:$I$1355, Portfolio_History!$F281, Transactions_History!$H$6:$H$1355, "&lt;="&amp;YEAR(Portfolio_History!U$1))</f>
        <v>0</v>
      </c>
      <c r="V281" s="4">
        <f>SUMIFS(Transactions_History!$G$6:$G$1355, Transactions_History!$C$6:$C$1355, "Acquire", Transactions_History!$I$6:$I$1355, Portfolio_History!$F281, Transactions_History!$H$6:$H$1355, "&lt;="&amp;YEAR(Portfolio_History!V$1))-
SUMIFS(Transactions_History!$G$6:$G$1355, Transactions_History!$C$6:$C$1355, "Redeem", Transactions_History!$I$6:$I$1355, Portfolio_History!$F281, Transactions_History!$H$6:$H$1355, "&lt;="&amp;YEAR(Portfolio_History!V$1))</f>
        <v>0</v>
      </c>
      <c r="W281" s="4">
        <f>SUMIFS(Transactions_History!$G$6:$G$1355, Transactions_History!$C$6:$C$1355, "Acquire", Transactions_History!$I$6:$I$1355, Portfolio_History!$F281, Transactions_History!$H$6:$H$1355, "&lt;="&amp;YEAR(Portfolio_History!W$1))-
SUMIFS(Transactions_History!$G$6:$G$1355, Transactions_History!$C$6:$C$1355, "Redeem", Transactions_History!$I$6:$I$1355, Portfolio_History!$F281, Transactions_History!$H$6:$H$1355, "&lt;="&amp;YEAR(Portfolio_History!W$1))</f>
        <v>0</v>
      </c>
      <c r="X281" s="4">
        <f>SUMIFS(Transactions_History!$G$6:$G$1355, Transactions_History!$C$6:$C$1355, "Acquire", Transactions_History!$I$6:$I$1355, Portfolio_History!$F281, Transactions_History!$H$6:$H$1355, "&lt;="&amp;YEAR(Portfolio_History!X$1))-
SUMIFS(Transactions_History!$G$6:$G$1355, Transactions_History!$C$6:$C$1355, "Redeem", Transactions_History!$I$6:$I$1355, Portfolio_History!$F281, Transactions_History!$H$6:$H$1355, "&lt;="&amp;YEAR(Portfolio_History!X$1))</f>
        <v>0</v>
      </c>
      <c r="Y281" s="4">
        <f>SUMIFS(Transactions_History!$G$6:$G$1355, Transactions_History!$C$6:$C$1355, "Acquire", Transactions_History!$I$6:$I$1355, Portfolio_History!$F281, Transactions_History!$H$6:$H$1355, "&lt;="&amp;YEAR(Portfolio_History!Y$1))-
SUMIFS(Transactions_History!$G$6:$G$1355, Transactions_History!$C$6:$C$1355, "Redeem", Transactions_History!$I$6:$I$1355, Portfolio_History!$F281, Transactions_History!$H$6:$H$1355, "&lt;="&amp;YEAR(Portfolio_History!Y$1))</f>
        <v>0</v>
      </c>
    </row>
    <row r="282" spans="1:25" x14ac:dyDescent="0.35">
      <c r="A282" s="172" t="s">
        <v>39</v>
      </c>
      <c r="B282" s="172">
        <v>2.5</v>
      </c>
      <c r="C282" s="172">
        <v>2017</v>
      </c>
      <c r="D282" s="173">
        <v>40695</v>
      </c>
      <c r="E282" s="63">
        <v>2016</v>
      </c>
      <c r="F282" s="170" t="str">
        <f t="shared" si="5"/>
        <v>SI bonds_2.5_2017</v>
      </c>
      <c r="G282" s="4">
        <f>SUMIFS(Transactions_History!$G$6:$G$1355, Transactions_History!$C$6:$C$1355, "Acquire", Transactions_History!$I$6:$I$1355, Portfolio_History!$F282, Transactions_History!$H$6:$H$1355, "&lt;="&amp;YEAR(Portfolio_History!G$1))-
SUMIFS(Transactions_History!$G$6:$G$1355, Transactions_History!$C$6:$C$1355, "Redeem", Transactions_History!$I$6:$I$1355, Portfolio_History!$F282, Transactions_History!$H$6:$H$1355, "&lt;="&amp;YEAR(Portfolio_History!G$1))</f>
        <v>0</v>
      </c>
      <c r="H282" s="4">
        <f>SUMIFS(Transactions_History!$G$6:$G$1355, Transactions_History!$C$6:$C$1355, "Acquire", Transactions_History!$I$6:$I$1355, Portfolio_History!$F282, Transactions_History!$H$6:$H$1355, "&lt;="&amp;YEAR(Portfolio_History!H$1))-
SUMIFS(Transactions_History!$G$6:$G$1355, Transactions_History!$C$6:$C$1355, "Redeem", Transactions_History!$I$6:$I$1355, Portfolio_History!$F282, Transactions_History!$H$6:$H$1355, "&lt;="&amp;YEAR(Portfolio_History!H$1))</f>
        <v>0</v>
      </c>
      <c r="I282" s="4">
        <f>SUMIFS(Transactions_History!$G$6:$G$1355, Transactions_History!$C$6:$C$1355, "Acquire", Transactions_History!$I$6:$I$1355, Portfolio_History!$F282, Transactions_History!$H$6:$H$1355, "&lt;="&amp;YEAR(Portfolio_History!I$1))-
SUMIFS(Transactions_History!$G$6:$G$1355, Transactions_History!$C$6:$C$1355, "Redeem", Transactions_History!$I$6:$I$1355, Portfolio_History!$F282, Transactions_History!$H$6:$H$1355, "&lt;="&amp;YEAR(Portfolio_History!I$1))</f>
        <v>0</v>
      </c>
      <c r="J282" s="4">
        <f>SUMIFS(Transactions_History!$G$6:$G$1355, Transactions_History!$C$6:$C$1355, "Acquire", Transactions_History!$I$6:$I$1355, Portfolio_History!$F282, Transactions_History!$H$6:$H$1355, "&lt;="&amp;YEAR(Portfolio_History!J$1))-
SUMIFS(Transactions_History!$G$6:$G$1355, Transactions_History!$C$6:$C$1355, "Redeem", Transactions_History!$I$6:$I$1355, Portfolio_History!$F282, Transactions_History!$H$6:$H$1355, "&lt;="&amp;YEAR(Portfolio_History!J$1))</f>
        <v>0</v>
      </c>
      <c r="K282" s="4">
        <f>SUMIFS(Transactions_History!$G$6:$G$1355, Transactions_History!$C$6:$C$1355, "Acquire", Transactions_History!$I$6:$I$1355, Portfolio_History!$F282, Transactions_History!$H$6:$H$1355, "&lt;="&amp;YEAR(Portfolio_History!K$1))-
SUMIFS(Transactions_History!$G$6:$G$1355, Transactions_History!$C$6:$C$1355, "Redeem", Transactions_History!$I$6:$I$1355, Portfolio_History!$F282, Transactions_History!$H$6:$H$1355, "&lt;="&amp;YEAR(Portfolio_History!K$1))</f>
        <v>0</v>
      </c>
      <c r="L282" s="4">
        <f>SUMIFS(Transactions_History!$G$6:$G$1355, Transactions_History!$C$6:$C$1355, "Acquire", Transactions_History!$I$6:$I$1355, Portfolio_History!$F282, Transactions_History!$H$6:$H$1355, "&lt;="&amp;YEAR(Portfolio_History!L$1))-
SUMIFS(Transactions_History!$G$6:$G$1355, Transactions_History!$C$6:$C$1355, "Redeem", Transactions_History!$I$6:$I$1355, Portfolio_History!$F282, Transactions_History!$H$6:$H$1355, "&lt;="&amp;YEAR(Portfolio_History!L$1))</f>
        <v>0</v>
      </c>
      <c r="M282" s="4">
        <f>SUMIFS(Transactions_History!$G$6:$G$1355, Transactions_History!$C$6:$C$1355, "Acquire", Transactions_History!$I$6:$I$1355, Portfolio_History!$F282, Transactions_History!$H$6:$H$1355, "&lt;="&amp;YEAR(Portfolio_History!M$1))-
SUMIFS(Transactions_History!$G$6:$G$1355, Transactions_History!$C$6:$C$1355, "Redeem", Transactions_History!$I$6:$I$1355, Portfolio_History!$F282, Transactions_History!$H$6:$H$1355, "&lt;="&amp;YEAR(Portfolio_History!M$1))</f>
        <v>0</v>
      </c>
      <c r="N282" s="4">
        <f>SUMIFS(Transactions_History!$G$6:$G$1355, Transactions_History!$C$6:$C$1355, "Acquire", Transactions_History!$I$6:$I$1355, Portfolio_History!$F282, Transactions_History!$H$6:$H$1355, "&lt;="&amp;YEAR(Portfolio_History!N$1))-
SUMIFS(Transactions_History!$G$6:$G$1355, Transactions_History!$C$6:$C$1355, "Redeem", Transactions_History!$I$6:$I$1355, Portfolio_History!$F282, Transactions_History!$H$6:$H$1355, "&lt;="&amp;YEAR(Portfolio_History!N$1))</f>
        <v>5971787</v>
      </c>
      <c r="O282" s="4">
        <f>SUMIFS(Transactions_History!$G$6:$G$1355, Transactions_History!$C$6:$C$1355, "Acquire", Transactions_History!$I$6:$I$1355, Portfolio_History!$F282, Transactions_History!$H$6:$H$1355, "&lt;="&amp;YEAR(Portfolio_History!O$1))-
SUMIFS(Transactions_History!$G$6:$G$1355, Transactions_History!$C$6:$C$1355, "Redeem", Transactions_History!$I$6:$I$1355, Portfolio_History!$F282, Transactions_History!$H$6:$H$1355, "&lt;="&amp;YEAR(Portfolio_History!O$1))</f>
        <v>5971787</v>
      </c>
      <c r="P282" s="4">
        <f>SUMIFS(Transactions_History!$G$6:$G$1355, Transactions_History!$C$6:$C$1355, "Acquire", Transactions_History!$I$6:$I$1355, Portfolio_History!$F282, Transactions_History!$H$6:$H$1355, "&lt;="&amp;YEAR(Portfolio_History!P$1))-
SUMIFS(Transactions_History!$G$6:$G$1355, Transactions_History!$C$6:$C$1355, "Redeem", Transactions_History!$I$6:$I$1355, Portfolio_History!$F282, Transactions_History!$H$6:$H$1355, "&lt;="&amp;YEAR(Portfolio_History!P$1))</f>
        <v>5971787</v>
      </c>
      <c r="Q282" s="4">
        <f>SUMIFS(Transactions_History!$G$6:$G$1355, Transactions_History!$C$6:$C$1355, "Acquire", Transactions_History!$I$6:$I$1355, Portfolio_History!$F282, Transactions_History!$H$6:$H$1355, "&lt;="&amp;YEAR(Portfolio_History!Q$1))-
SUMIFS(Transactions_History!$G$6:$G$1355, Transactions_History!$C$6:$C$1355, "Redeem", Transactions_History!$I$6:$I$1355, Portfolio_History!$F282, Transactions_History!$H$6:$H$1355, "&lt;="&amp;YEAR(Portfolio_History!Q$1))</f>
        <v>5971787</v>
      </c>
      <c r="R282" s="4">
        <f>SUMIFS(Transactions_History!$G$6:$G$1355, Transactions_History!$C$6:$C$1355, "Acquire", Transactions_History!$I$6:$I$1355, Portfolio_History!$F282, Transactions_History!$H$6:$H$1355, "&lt;="&amp;YEAR(Portfolio_History!R$1))-
SUMIFS(Transactions_History!$G$6:$G$1355, Transactions_History!$C$6:$C$1355, "Redeem", Transactions_History!$I$6:$I$1355, Portfolio_History!$F282, Transactions_History!$H$6:$H$1355, "&lt;="&amp;YEAR(Portfolio_History!R$1))</f>
        <v>5971787</v>
      </c>
      <c r="S282" s="4">
        <f>SUMIFS(Transactions_History!$G$6:$G$1355, Transactions_History!$C$6:$C$1355, "Acquire", Transactions_History!$I$6:$I$1355, Portfolio_History!$F282, Transactions_History!$H$6:$H$1355, "&lt;="&amp;YEAR(Portfolio_History!S$1))-
SUMIFS(Transactions_History!$G$6:$G$1355, Transactions_History!$C$6:$C$1355, "Redeem", Transactions_History!$I$6:$I$1355, Portfolio_History!$F282, Transactions_History!$H$6:$H$1355, "&lt;="&amp;YEAR(Portfolio_History!S$1))</f>
        <v>0</v>
      </c>
      <c r="T282" s="4">
        <f>SUMIFS(Transactions_History!$G$6:$G$1355, Transactions_History!$C$6:$C$1355, "Acquire", Transactions_History!$I$6:$I$1355, Portfolio_History!$F282, Transactions_History!$H$6:$H$1355, "&lt;="&amp;YEAR(Portfolio_History!T$1))-
SUMIFS(Transactions_History!$G$6:$G$1355, Transactions_History!$C$6:$C$1355, "Redeem", Transactions_History!$I$6:$I$1355, Portfolio_History!$F282, Transactions_History!$H$6:$H$1355, "&lt;="&amp;YEAR(Portfolio_History!T$1))</f>
        <v>0</v>
      </c>
      <c r="U282" s="4">
        <f>SUMIFS(Transactions_History!$G$6:$G$1355, Transactions_History!$C$6:$C$1355, "Acquire", Transactions_History!$I$6:$I$1355, Portfolio_History!$F282, Transactions_History!$H$6:$H$1355, "&lt;="&amp;YEAR(Portfolio_History!U$1))-
SUMIFS(Transactions_History!$G$6:$G$1355, Transactions_History!$C$6:$C$1355, "Redeem", Transactions_History!$I$6:$I$1355, Portfolio_History!$F282, Transactions_History!$H$6:$H$1355, "&lt;="&amp;YEAR(Portfolio_History!U$1))</f>
        <v>0</v>
      </c>
      <c r="V282" s="4">
        <f>SUMIFS(Transactions_History!$G$6:$G$1355, Transactions_History!$C$6:$C$1355, "Acquire", Transactions_History!$I$6:$I$1355, Portfolio_History!$F282, Transactions_History!$H$6:$H$1355, "&lt;="&amp;YEAR(Portfolio_History!V$1))-
SUMIFS(Transactions_History!$G$6:$G$1355, Transactions_History!$C$6:$C$1355, "Redeem", Transactions_History!$I$6:$I$1355, Portfolio_History!$F282, Transactions_History!$H$6:$H$1355, "&lt;="&amp;YEAR(Portfolio_History!V$1))</f>
        <v>0</v>
      </c>
      <c r="W282" s="4">
        <f>SUMIFS(Transactions_History!$G$6:$G$1355, Transactions_History!$C$6:$C$1355, "Acquire", Transactions_History!$I$6:$I$1355, Portfolio_History!$F282, Transactions_History!$H$6:$H$1355, "&lt;="&amp;YEAR(Portfolio_History!W$1))-
SUMIFS(Transactions_History!$G$6:$G$1355, Transactions_History!$C$6:$C$1355, "Redeem", Transactions_History!$I$6:$I$1355, Portfolio_History!$F282, Transactions_History!$H$6:$H$1355, "&lt;="&amp;YEAR(Portfolio_History!W$1))</f>
        <v>0</v>
      </c>
      <c r="X282" s="4">
        <f>SUMIFS(Transactions_History!$G$6:$G$1355, Transactions_History!$C$6:$C$1355, "Acquire", Transactions_History!$I$6:$I$1355, Portfolio_History!$F282, Transactions_History!$H$6:$H$1355, "&lt;="&amp;YEAR(Portfolio_History!X$1))-
SUMIFS(Transactions_History!$G$6:$G$1355, Transactions_History!$C$6:$C$1355, "Redeem", Transactions_History!$I$6:$I$1355, Portfolio_History!$F282, Transactions_History!$H$6:$H$1355, "&lt;="&amp;YEAR(Portfolio_History!X$1))</f>
        <v>0</v>
      </c>
      <c r="Y282" s="4">
        <f>SUMIFS(Transactions_History!$G$6:$G$1355, Transactions_History!$C$6:$C$1355, "Acquire", Transactions_History!$I$6:$I$1355, Portfolio_History!$F282, Transactions_History!$H$6:$H$1355, "&lt;="&amp;YEAR(Portfolio_History!Y$1))-
SUMIFS(Transactions_History!$G$6:$G$1355, Transactions_History!$C$6:$C$1355, "Redeem", Transactions_History!$I$6:$I$1355, Portfolio_History!$F282, Transactions_History!$H$6:$H$1355, "&lt;="&amp;YEAR(Portfolio_History!Y$1))</f>
        <v>0</v>
      </c>
    </row>
    <row r="283" spans="1:25" x14ac:dyDescent="0.35">
      <c r="A283" s="172" t="s">
        <v>34</v>
      </c>
      <c r="B283" s="172">
        <v>1.5</v>
      </c>
      <c r="C283" s="172">
        <v>2017</v>
      </c>
      <c r="D283" s="173">
        <v>42583</v>
      </c>
      <c r="E283" s="63">
        <v>2016</v>
      </c>
      <c r="F283" s="170" t="str">
        <f t="shared" si="5"/>
        <v>SI certificates_1.5_2017</v>
      </c>
      <c r="G283" s="4">
        <f>SUMIFS(Transactions_History!$G$6:$G$1355, Transactions_History!$C$6:$C$1355, "Acquire", Transactions_History!$I$6:$I$1355, Portfolio_History!$F283, Transactions_History!$H$6:$H$1355, "&lt;="&amp;YEAR(Portfolio_History!G$1))-
SUMIFS(Transactions_History!$G$6:$G$1355, Transactions_History!$C$6:$C$1355, "Redeem", Transactions_History!$I$6:$I$1355, Portfolio_History!$F283, Transactions_History!$H$6:$H$1355, "&lt;="&amp;YEAR(Portfolio_History!G$1))</f>
        <v>0</v>
      </c>
      <c r="H283" s="4">
        <f>SUMIFS(Transactions_History!$G$6:$G$1355, Transactions_History!$C$6:$C$1355, "Acquire", Transactions_History!$I$6:$I$1355, Portfolio_History!$F283, Transactions_History!$H$6:$H$1355, "&lt;="&amp;YEAR(Portfolio_History!H$1))-
SUMIFS(Transactions_History!$G$6:$G$1355, Transactions_History!$C$6:$C$1355, "Redeem", Transactions_History!$I$6:$I$1355, Portfolio_History!$F283, Transactions_History!$H$6:$H$1355, "&lt;="&amp;YEAR(Portfolio_History!H$1))</f>
        <v>0</v>
      </c>
      <c r="I283" s="4">
        <f>SUMIFS(Transactions_History!$G$6:$G$1355, Transactions_History!$C$6:$C$1355, "Acquire", Transactions_History!$I$6:$I$1355, Portfolio_History!$F283, Transactions_History!$H$6:$H$1355, "&lt;="&amp;YEAR(Portfolio_History!I$1))-
SUMIFS(Transactions_History!$G$6:$G$1355, Transactions_History!$C$6:$C$1355, "Redeem", Transactions_History!$I$6:$I$1355, Portfolio_History!$F283, Transactions_History!$H$6:$H$1355, "&lt;="&amp;YEAR(Portfolio_History!I$1))</f>
        <v>0</v>
      </c>
      <c r="J283" s="4">
        <f>SUMIFS(Transactions_History!$G$6:$G$1355, Transactions_History!$C$6:$C$1355, "Acquire", Transactions_History!$I$6:$I$1355, Portfolio_History!$F283, Transactions_History!$H$6:$H$1355, "&lt;="&amp;YEAR(Portfolio_History!J$1))-
SUMIFS(Transactions_History!$G$6:$G$1355, Transactions_History!$C$6:$C$1355, "Redeem", Transactions_History!$I$6:$I$1355, Portfolio_History!$F283, Transactions_History!$H$6:$H$1355, "&lt;="&amp;YEAR(Portfolio_History!J$1))</f>
        <v>0</v>
      </c>
      <c r="K283" s="4">
        <f>SUMIFS(Transactions_History!$G$6:$G$1355, Transactions_History!$C$6:$C$1355, "Acquire", Transactions_History!$I$6:$I$1355, Portfolio_History!$F283, Transactions_History!$H$6:$H$1355, "&lt;="&amp;YEAR(Portfolio_History!K$1))-
SUMIFS(Transactions_History!$G$6:$G$1355, Transactions_History!$C$6:$C$1355, "Redeem", Transactions_History!$I$6:$I$1355, Portfolio_History!$F283, Transactions_History!$H$6:$H$1355, "&lt;="&amp;YEAR(Portfolio_History!K$1))</f>
        <v>0</v>
      </c>
      <c r="L283" s="4">
        <f>SUMIFS(Transactions_History!$G$6:$G$1355, Transactions_History!$C$6:$C$1355, "Acquire", Transactions_History!$I$6:$I$1355, Portfolio_History!$F283, Transactions_History!$H$6:$H$1355, "&lt;="&amp;YEAR(Portfolio_History!L$1))-
SUMIFS(Transactions_History!$G$6:$G$1355, Transactions_History!$C$6:$C$1355, "Redeem", Transactions_History!$I$6:$I$1355, Portfolio_History!$F283, Transactions_History!$H$6:$H$1355, "&lt;="&amp;YEAR(Portfolio_History!L$1))</f>
        <v>0</v>
      </c>
      <c r="M283" s="4">
        <f>SUMIFS(Transactions_History!$G$6:$G$1355, Transactions_History!$C$6:$C$1355, "Acquire", Transactions_History!$I$6:$I$1355, Portfolio_History!$F283, Transactions_History!$H$6:$H$1355, "&lt;="&amp;YEAR(Portfolio_History!M$1))-
SUMIFS(Transactions_History!$G$6:$G$1355, Transactions_History!$C$6:$C$1355, "Redeem", Transactions_History!$I$6:$I$1355, Portfolio_History!$F283, Transactions_History!$H$6:$H$1355, "&lt;="&amp;YEAR(Portfolio_History!M$1))</f>
        <v>0</v>
      </c>
      <c r="N283" s="4">
        <f>SUMIFS(Transactions_History!$G$6:$G$1355, Transactions_History!$C$6:$C$1355, "Acquire", Transactions_History!$I$6:$I$1355, Portfolio_History!$F283, Transactions_History!$H$6:$H$1355, "&lt;="&amp;YEAR(Portfolio_History!N$1))-
SUMIFS(Transactions_History!$G$6:$G$1355, Transactions_History!$C$6:$C$1355, "Redeem", Transactions_History!$I$6:$I$1355, Portfolio_History!$F283, Transactions_History!$H$6:$H$1355, "&lt;="&amp;YEAR(Portfolio_History!N$1))</f>
        <v>0</v>
      </c>
      <c r="O283" s="4">
        <f>SUMIFS(Transactions_History!$G$6:$G$1355, Transactions_History!$C$6:$C$1355, "Acquire", Transactions_History!$I$6:$I$1355, Portfolio_History!$F283, Transactions_History!$H$6:$H$1355, "&lt;="&amp;YEAR(Portfolio_History!O$1))-
SUMIFS(Transactions_History!$G$6:$G$1355, Transactions_History!$C$6:$C$1355, "Redeem", Transactions_History!$I$6:$I$1355, Portfolio_History!$F283, Transactions_History!$H$6:$H$1355, "&lt;="&amp;YEAR(Portfolio_History!O$1))</f>
        <v>0</v>
      </c>
      <c r="P283" s="4">
        <f>SUMIFS(Transactions_History!$G$6:$G$1355, Transactions_History!$C$6:$C$1355, "Acquire", Transactions_History!$I$6:$I$1355, Portfolio_History!$F283, Transactions_History!$H$6:$H$1355, "&lt;="&amp;YEAR(Portfolio_History!P$1))-
SUMIFS(Transactions_History!$G$6:$G$1355, Transactions_History!$C$6:$C$1355, "Redeem", Transactions_History!$I$6:$I$1355, Portfolio_History!$F283, Transactions_History!$H$6:$H$1355, "&lt;="&amp;YEAR(Portfolio_History!P$1))</f>
        <v>0</v>
      </c>
      <c r="Q283" s="4">
        <f>SUMIFS(Transactions_History!$G$6:$G$1355, Transactions_History!$C$6:$C$1355, "Acquire", Transactions_History!$I$6:$I$1355, Portfolio_History!$F283, Transactions_History!$H$6:$H$1355, "&lt;="&amp;YEAR(Portfolio_History!Q$1))-
SUMIFS(Transactions_History!$G$6:$G$1355, Transactions_History!$C$6:$C$1355, "Redeem", Transactions_History!$I$6:$I$1355, Portfolio_History!$F283, Transactions_History!$H$6:$H$1355, "&lt;="&amp;YEAR(Portfolio_History!Q$1))</f>
        <v>0</v>
      </c>
      <c r="R283" s="4">
        <f>SUMIFS(Transactions_History!$G$6:$G$1355, Transactions_History!$C$6:$C$1355, "Acquire", Transactions_History!$I$6:$I$1355, Portfolio_History!$F283, Transactions_History!$H$6:$H$1355, "&lt;="&amp;YEAR(Portfolio_History!R$1))-
SUMIFS(Transactions_History!$G$6:$G$1355, Transactions_History!$C$6:$C$1355, "Redeem", Transactions_History!$I$6:$I$1355, Portfolio_History!$F283, Transactions_History!$H$6:$H$1355, "&lt;="&amp;YEAR(Portfolio_History!R$1))</f>
        <v>0</v>
      </c>
      <c r="S283" s="4">
        <f>SUMIFS(Transactions_History!$G$6:$G$1355, Transactions_History!$C$6:$C$1355, "Acquire", Transactions_History!$I$6:$I$1355, Portfolio_History!$F283, Transactions_History!$H$6:$H$1355, "&lt;="&amp;YEAR(Portfolio_History!S$1))-
SUMIFS(Transactions_History!$G$6:$G$1355, Transactions_History!$C$6:$C$1355, "Redeem", Transactions_History!$I$6:$I$1355, Portfolio_History!$F283, Transactions_History!$H$6:$H$1355, "&lt;="&amp;YEAR(Portfolio_History!S$1))</f>
        <v>0</v>
      </c>
      <c r="T283" s="4">
        <f>SUMIFS(Transactions_History!$G$6:$G$1355, Transactions_History!$C$6:$C$1355, "Acquire", Transactions_History!$I$6:$I$1355, Portfolio_History!$F283, Transactions_History!$H$6:$H$1355, "&lt;="&amp;YEAR(Portfolio_History!T$1))-
SUMIFS(Transactions_History!$G$6:$G$1355, Transactions_History!$C$6:$C$1355, "Redeem", Transactions_History!$I$6:$I$1355, Portfolio_History!$F283, Transactions_History!$H$6:$H$1355, "&lt;="&amp;YEAR(Portfolio_History!T$1))</f>
        <v>0</v>
      </c>
      <c r="U283" s="4">
        <f>SUMIFS(Transactions_History!$G$6:$G$1355, Transactions_History!$C$6:$C$1355, "Acquire", Transactions_History!$I$6:$I$1355, Portfolio_History!$F283, Transactions_History!$H$6:$H$1355, "&lt;="&amp;YEAR(Portfolio_History!U$1))-
SUMIFS(Transactions_History!$G$6:$G$1355, Transactions_History!$C$6:$C$1355, "Redeem", Transactions_History!$I$6:$I$1355, Portfolio_History!$F283, Transactions_History!$H$6:$H$1355, "&lt;="&amp;YEAR(Portfolio_History!U$1))</f>
        <v>0</v>
      </c>
      <c r="V283" s="4">
        <f>SUMIFS(Transactions_History!$G$6:$G$1355, Transactions_History!$C$6:$C$1355, "Acquire", Transactions_History!$I$6:$I$1355, Portfolio_History!$F283, Transactions_History!$H$6:$H$1355, "&lt;="&amp;YEAR(Portfolio_History!V$1))-
SUMIFS(Transactions_History!$G$6:$G$1355, Transactions_History!$C$6:$C$1355, "Redeem", Transactions_History!$I$6:$I$1355, Portfolio_History!$F283, Transactions_History!$H$6:$H$1355, "&lt;="&amp;YEAR(Portfolio_History!V$1))</f>
        <v>0</v>
      </c>
      <c r="W283" s="4">
        <f>SUMIFS(Transactions_History!$G$6:$G$1355, Transactions_History!$C$6:$C$1355, "Acquire", Transactions_History!$I$6:$I$1355, Portfolio_History!$F283, Transactions_History!$H$6:$H$1355, "&lt;="&amp;YEAR(Portfolio_History!W$1))-
SUMIFS(Transactions_History!$G$6:$G$1355, Transactions_History!$C$6:$C$1355, "Redeem", Transactions_History!$I$6:$I$1355, Portfolio_History!$F283, Transactions_History!$H$6:$H$1355, "&lt;="&amp;YEAR(Portfolio_History!W$1))</f>
        <v>0</v>
      </c>
      <c r="X283" s="4">
        <f>SUMIFS(Transactions_History!$G$6:$G$1355, Transactions_History!$C$6:$C$1355, "Acquire", Transactions_History!$I$6:$I$1355, Portfolio_History!$F283, Transactions_History!$H$6:$H$1355, "&lt;="&amp;YEAR(Portfolio_History!X$1))-
SUMIFS(Transactions_History!$G$6:$G$1355, Transactions_History!$C$6:$C$1355, "Redeem", Transactions_History!$I$6:$I$1355, Portfolio_History!$F283, Transactions_History!$H$6:$H$1355, "&lt;="&amp;YEAR(Portfolio_History!X$1))</f>
        <v>0</v>
      </c>
      <c r="Y283" s="4">
        <f>SUMIFS(Transactions_History!$G$6:$G$1355, Transactions_History!$C$6:$C$1355, "Acquire", Transactions_History!$I$6:$I$1355, Portfolio_History!$F283, Transactions_History!$H$6:$H$1355, "&lt;="&amp;YEAR(Portfolio_History!Y$1))-
SUMIFS(Transactions_History!$G$6:$G$1355, Transactions_History!$C$6:$C$1355, "Redeem", Transactions_History!$I$6:$I$1355, Portfolio_History!$F283, Transactions_History!$H$6:$H$1355, "&lt;="&amp;YEAR(Portfolio_History!Y$1))</f>
        <v>0</v>
      </c>
    </row>
    <row r="284" spans="1:25" x14ac:dyDescent="0.35">
      <c r="A284" s="172" t="s">
        <v>39</v>
      </c>
      <c r="B284" s="172">
        <v>2.875</v>
      </c>
      <c r="C284" s="172">
        <v>2017</v>
      </c>
      <c r="D284" s="173">
        <v>40330</v>
      </c>
      <c r="E284" s="63">
        <v>2016</v>
      </c>
      <c r="F284" s="170" t="str">
        <f t="shared" si="5"/>
        <v>SI bonds_2.875_2017</v>
      </c>
      <c r="G284" s="4">
        <f>SUMIFS(Transactions_History!$G$6:$G$1355, Transactions_History!$C$6:$C$1355, "Acquire", Transactions_History!$I$6:$I$1355, Portfolio_History!$F284, Transactions_History!$H$6:$H$1355, "&lt;="&amp;YEAR(Portfolio_History!G$1))-
SUMIFS(Transactions_History!$G$6:$G$1355, Transactions_History!$C$6:$C$1355, "Redeem", Transactions_History!$I$6:$I$1355, Portfolio_History!$F284, Transactions_History!$H$6:$H$1355, "&lt;="&amp;YEAR(Portfolio_History!G$1))</f>
        <v>0</v>
      </c>
      <c r="H284" s="4">
        <f>SUMIFS(Transactions_History!$G$6:$G$1355, Transactions_History!$C$6:$C$1355, "Acquire", Transactions_History!$I$6:$I$1355, Portfolio_History!$F284, Transactions_History!$H$6:$H$1355, "&lt;="&amp;YEAR(Portfolio_History!H$1))-
SUMIFS(Transactions_History!$G$6:$G$1355, Transactions_History!$C$6:$C$1355, "Redeem", Transactions_History!$I$6:$I$1355, Portfolio_History!$F284, Transactions_History!$H$6:$H$1355, "&lt;="&amp;YEAR(Portfolio_History!H$1))</f>
        <v>0</v>
      </c>
      <c r="I284" s="4">
        <f>SUMIFS(Transactions_History!$G$6:$G$1355, Transactions_History!$C$6:$C$1355, "Acquire", Transactions_History!$I$6:$I$1355, Portfolio_History!$F284, Transactions_History!$H$6:$H$1355, "&lt;="&amp;YEAR(Portfolio_History!I$1))-
SUMIFS(Transactions_History!$G$6:$G$1355, Transactions_History!$C$6:$C$1355, "Redeem", Transactions_History!$I$6:$I$1355, Portfolio_History!$F284, Transactions_History!$H$6:$H$1355, "&lt;="&amp;YEAR(Portfolio_History!I$1))</f>
        <v>0</v>
      </c>
      <c r="J284" s="4">
        <f>SUMIFS(Transactions_History!$G$6:$G$1355, Transactions_History!$C$6:$C$1355, "Acquire", Transactions_History!$I$6:$I$1355, Portfolio_History!$F284, Transactions_History!$H$6:$H$1355, "&lt;="&amp;YEAR(Portfolio_History!J$1))-
SUMIFS(Transactions_History!$G$6:$G$1355, Transactions_History!$C$6:$C$1355, "Redeem", Transactions_History!$I$6:$I$1355, Portfolio_History!$F284, Transactions_History!$H$6:$H$1355, "&lt;="&amp;YEAR(Portfolio_History!J$1))</f>
        <v>0</v>
      </c>
      <c r="K284" s="4">
        <f>SUMIFS(Transactions_History!$G$6:$G$1355, Transactions_History!$C$6:$C$1355, "Acquire", Transactions_History!$I$6:$I$1355, Portfolio_History!$F284, Transactions_History!$H$6:$H$1355, "&lt;="&amp;YEAR(Portfolio_History!K$1))-
SUMIFS(Transactions_History!$G$6:$G$1355, Transactions_History!$C$6:$C$1355, "Redeem", Transactions_History!$I$6:$I$1355, Portfolio_History!$F284, Transactions_History!$H$6:$H$1355, "&lt;="&amp;YEAR(Portfolio_History!K$1))</f>
        <v>0</v>
      </c>
      <c r="L284" s="4">
        <f>SUMIFS(Transactions_History!$G$6:$G$1355, Transactions_History!$C$6:$C$1355, "Acquire", Transactions_History!$I$6:$I$1355, Portfolio_History!$F284, Transactions_History!$H$6:$H$1355, "&lt;="&amp;YEAR(Portfolio_History!L$1))-
SUMIFS(Transactions_History!$G$6:$G$1355, Transactions_History!$C$6:$C$1355, "Redeem", Transactions_History!$I$6:$I$1355, Portfolio_History!$F284, Transactions_History!$H$6:$H$1355, "&lt;="&amp;YEAR(Portfolio_History!L$1))</f>
        <v>0</v>
      </c>
      <c r="M284" s="4">
        <f>SUMIFS(Transactions_History!$G$6:$G$1355, Transactions_History!$C$6:$C$1355, "Acquire", Transactions_History!$I$6:$I$1355, Portfolio_History!$F284, Transactions_History!$H$6:$H$1355, "&lt;="&amp;YEAR(Portfolio_History!M$1))-
SUMIFS(Transactions_History!$G$6:$G$1355, Transactions_History!$C$6:$C$1355, "Redeem", Transactions_History!$I$6:$I$1355, Portfolio_History!$F284, Transactions_History!$H$6:$H$1355, "&lt;="&amp;YEAR(Portfolio_History!M$1))</f>
        <v>0</v>
      </c>
      <c r="N284" s="4">
        <f>SUMIFS(Transactions_History!$G$6:$G$1355, Transactions_History!$C$6:$C$1355, "Acquire", Transactions_History!$I$6:$I$1355, Portfolio_History!$F284, Transactions_History!$H$6:$H$1355, "&lt;="&amp;YEAR(Portfolio_History!N$1))-
SUMIFS(Transactions_History!$G$6:$G$1355, Transactions_History!$C$6:$C$1355, "Redeem", Transactions_History!$I$6:$I$1355, Portfolio_History!$F284, Transactions_History!$H$6:$H$1355, "&lt;="&amp;YEAR(Portfolio_History!N$1))</f>
        <v>7264432</v>
      </c>
      <c r="O284" s="4">
        <f>SUMIFS(Transactions_History!$G$6:$G$1355, Transactions_History!$C$6:$C$1355, "Acquire", Transactions_History!$I$6:$I$1355, Portfolio_History!$F284, Transactions_History!$H$6:$H$1355, "&lt;="&amp;YEAR(Portfolio_History!O$1))-
SUMIFS(Transactions_History!$G$6:$G$1355, Transactions_History!$C$6:$C$1355, "Redeem", Transactions_History!$I$6:$I$1355, Portfolio_History!$F284, Transactions_History!$H$6:$H$1355, "&lt;="&amp;YEAR(Portfolio_History!O$1))</f>
        <v>7264432</v>
      </c>
      <c r="P284" s="4">
        <f>SUMIFS(Transactions_History!$G$6:$G$1355, Transactions_History!$C$6:$C$1355, "Acquire", Transactions_History!$I$6:$I$1355, Portfolio_History!$F284, Transactions_History!$H$6:$H$1355, "&lt;="&amp;YEAR(Portfolio_History!P$1))-
SUMIFS(Transactions_History!$G$6:$G$1355, Transactions_History!$C$6:$C$1355, "Redeem", Transactions_History!$I$6:$I$1355, Portfolio_History!$F284, Transactions_History!$H$6:$H$1355, "&lt;="&amp;YEAR(Portfolio_History!P$1))</f>
        <v>7264432</v>
      </c>
      <c r="Q284" s="4">
        <f>SUMIFS(Transactions_History!$G$6:$G$1355, Transactions_History!$C$6:$C$1355, "Acquire", Transactions_History!$I$6:$I$1355, Portfolio_History!$F284, Transactions_History!$H$6:$H$1355, "&lt;="&amp;YEAR(Portfolio_History!Q$1))-
SUMIFS(Transactions_History!$G$6:$G$1355, Transactions_History!$C$6:$C$1355, "Redeem", Transactions_History!$I$6:$I$1355, Portfolio_History!$F284, Transactions_History!$H$6:$H$1355, "&lt;="&amp;YEAR(Portfolio_History!Q$1))</f>
        <v>7264432</v>
      </c>
      <c r="R284" s="4">
        <f>SUMIFS(Transactions_History!$G$6:$G$1355, Transactions_History!$C$6:$C$1355, "Acquire", Transactions_History!$I$6:$I$1355, Portfolio_History!$F284, Transactions_History!$H$6:$H$1355, "&lt;="&amp;YEAR(Portfolio_History!R$1))-
SUMIFS(Transactions_History!$G$6:$G$1355, Transactions_History!$C$6:$C$1355, "Redeem", Transactions_History!$I$6:$I$1355, Portfolio_History!$F284, Transactions_History!$H$6:$H$1355, "&lt;="&amp;YEAR(Portfolio_History!R$1))</f>
        <v>7264432</v>
      </c>
      <c r="S284" s="4">
        <f>SUMIFS(Transactions_History!$G$6:$G$1355, Transactions_History!$C$6:$C$1355, "Acquire", Transactions_History!$I$6:$I$1355, Portfolio_History!$F284, Transactions_History!$H$6:$H$1355, "&lt;="&amp;YEAR(Portfolio_History!S$1))-
SUMIFS(Transactions_History!$G$6:$G$1355, Transactions_History!$C$6:$C$1355, "Redeem", Transactions_History!$I$6:$I$1355, Portfolio_History!$F284, Transactions_History!$H$6:$H$1355, "&lt;="&amp;YEAR(Portfolio_History!S$1))</f>
        <v>7264432</v>
      </c>
      <c r="T284" s="4">
        <f>SUMIFS(Transactions_History!$G$6:$G$1355, Transactions_History!$C$6:$C$1355, "Acquire", Transactions_History!$I$6:$I$1355, Portfolio_History!$F284, Transactions_History!$H$6:$H$1355, "&lt;="&amp;YEAR(Portfolio_History!T$1))-
SUMIFS(Transactions_History!$G$6:$G$1355, Transactions_History!$C$6:$C$1355, "Redeem", Transactions_History!$I$6:$I$1355, Portfolio_History!$F284, Transactions_History!$H$6:$H$1355, "&lt;="&amp;YEAR(Portfolio_History!T$1))</f>
        <v>0</v>
      </c>
      <c r="U284" s="4">
        <f>SUMIFS(Transactions_History!$G$6:$G$1355, Transactions_History!$C$6:$C$1355, "Acquire", Transactions_History!$I$6:$I$1355, Portfolio_History!$F284, Transactions_History!$H$6:$H$1355, "&lt;="&amp;YEAR(Portfolio_History!U$1))-
SUMIFS(Transactions_History!$G$6:$G$1355, Transactions_History!$C$6:$C$1355, "Redeem", Transactions_History!$I$6:$I$1355, Portfolio_History!$F284, Transactions_History!$H$6:$H$1355, "&lt;="&amp;YEAR(Portfolio_History!U$1))</f>
        <v>0</v>
      </c>
      <c r="V284" s="4">
        <f>SUMIFS(Transactions_History!$G$6:$G$1355, Transactions_History!$C$6:$C$1355, "Acquire", Transactions_History!$I$6:$I$1355, Portfolio_History!$F284, Transactions_History!$H$6:$H$1355, "&lt;="&amp;YEAR(Portfolio_History!V$1))-
SUMIFS(Transactions_History!$G$6:$G$1355, Transactions_History!$C$6:$C$1355, "Redeem", Transactions_History!$I$6:$I$1355, Portfolio_History!$F284, Transactions_History!$H$6:$H$1355, "&lt;="&amp;YEAR(Portfolio_History!V$1))</f>
        <v>0</v>
      </c>
      <c r="W284" s="4">
        <f>SUMIFS(Transactions_History!$G$6:$G$1355, Transactions_History!$C$6:$C$1355, "Acquire", Transactions_History!$I$6:$I$1355, Portfolio_History!$F284, Transactions_History!$H$6:$H$1355, "&lt;="&amp;YEAR(Portfolio_History!W$1))-
SUMIFS(Transactions_History!$G$6:$G$1355, Transactions_History!$C$6:$C$1355, "Redeem", Transactions_History!$I$6:$I$1355, Portfolio_History!$F284, Transactions_History!$H$6:$H$1355, "&lt;="&amp;YEAR(Portfolio_History!W$1))</f>
        <v>0</v>
      </c>
      <c r="X284" s="4">
        <f>SUMIFS(Transactions_History!$G$6:$G$1355, Transactions_History!$C$6:$C$1355, "Acquire", Transactions_History!$I$6:$I$1355, Portfolio_History!$F284, Transactions_History!$H$6:$H$1355, "&lt;="&amp;YEAR(Portfolio_History!X$1))-
SUMIFS(Transactions_History!$G$6:$G$1355, Transactions_History!$C$6:$C$1355, "Redeem", Transactions_History!$I$6:$I$1355, Portfolio_History!$F284, Transactions_History!$H$6:$H$1355, "&lt;="&amp;YEAR(Portfolio_History!X$1))</f>
        <v>0</v>
      </c>
      <c r="Y284" s="4">
        <f>SUMIFS(Transactions_History!$G$6:$G$1355, Transactions_History!$C$6:$C$1355, "Acquire", Transactions_History!$I$6:$I$1355, Portfolio_History!$F284, Transactions_History!$H$6:$H$1355, "&lt;="&amp;YEAR(Portfolio_History!Y$1))-
SUMIFS(Transactions_History!$G$6:$G$1355, Transactions_History!$C$6:$C$1355, "Redeem", Transactions_History!$I$6:$I$1355, Portfolio_History!$F284, Transactions_History!$H$6:$H$1355, "&lt;="&amp;YEAR(Portfolio_History!Y$1))</f>
        <v>0</v>
      </c>
    </row>
    <row r="285" spans="1:25" x14ac:dyDescent="0.35">
      <c r="A285" s="172" t="s">
        <v>34</v>
      </c>
      <c r="B285" s="172">
        <v>1.625</v>
      </c>
      <c r="C285" s="172">
        <v>2017</v>
      </c>
      <c r="D285" s="173">
        <v>42614</v>
      </c>
      <c r="E285" s="63">
        <v>2016</v>
      </c>
      <c r="F285" s="170" t="str">
        <f t="shared" si="5"/>
        <v>SI certificates_1.625_2017</v>
      </c>
      <c r="G285" s="4">
        <f>SUMIFS(Transactions_History!$G$6:$G$1355, Transactions_History!$C$6:$C$1355, "Acquire", Transactions_History!$I$6:$I$1355, Portfolio_History!$F285, Transactions_History!$H$6:$H$1355, "&lt;="&amp;YEAR(Portfolio_History!G$1))-
SUMIFS(Transactions_History!$G$6:$G$1355, Transactions_History!$C$6:$C$1355, "Redeem", Transactions_History!$I$6:$I$1355, Portfolio_History!$F285, Transactions_History!$H$6:$H$1355, "&lt;="&amp;YEAR(Portfolio_History!G$1))</f>
        <v>0</v>
      </c>
      <c r="H285" s="4">
        <f>SUMIFS(Transactions_History!$G$6:$G$1355, Transactions_History!$C$6:$C$1355, "Acquire", Transactions_History!$I$6:$I$1355, Portfolio_History!$F285, Transactions_History!$H$6:$H$1355, "&lt;="&amp;YEAR(Portfolio_History!H$1))-
SUMIFS(Transactions_History!$G$6:$G$1355, Transactions_History!$C$6:$C$1355, "Redeem", Transactions_History!$I$6:$I$1355, Portfolio_History!$F285, Transactions_History!$H$6:$H$1355, "&lt;="&amp;YEAR(Portfolio_History!H$1))</f>
        <v>0</v>
      </c>
      <c r="I285" s="4">
        <f>SUMIFS(Transactions_History!$G$6:$G$1355, Transactions_History!$C$6:$C$1355, "Acquire", Transactions_History!$I$6:$I$1355, Portfolio_History!$F285, Transactions_History!$H$6:$H$1355, "&lt;="&amp;YEAR(Portfolio_History!I$1))-
SUMIFS(Transactions_History!$G$6:$G$1355, Transactions_History!$C$6:$C$1355, "Redeem", Transactions_History!$I$6:$I$1355, Portfolio_History!$F285, Transactions_History!$H$6:$H$1355, "&lt;="&amp;YEAR(Portfolio_History!I$1))</f>
        <v>0</v>
      </c>
      <c r="J285" s="4">
        <f>SUMIFS(Transactions_History!$G$6:$G$1355, Transactions_History!$C$6:$C$1355, "Acquire", Transactions_History!$I$6:$I$1355, Portfolio_History!$F285, Transactions_History!$H$6:$H$1355, "&lt;="&amp;YEAR(Portfolio_History!J$1))-
SUMIFS(Transactions_History!$G$6:$G$1355, Transactions_History!$C$6:$C$1355, "Redeem", Transactions_History!$I$6:$I$1355, Portfolio_History!$F285, Transactions_History!$H$6:$H$1355, "&lt;="&amp;YEAR(Portfolio_History!J$1))</f>
        <v>0</v>
      </c>
      <c r="K285" s="4">
        <f>SUMIFS(Transactions_History!$G$6:$G$1355, Transactions_History!$C$6:$C$1355, "Acquire", Transactions_History!$I$6:$I$1355, Portfolio_History!$F285, Transactions_History!$H$6:$H$1355, "&lt;="&amp;YEAR(Portfolio_History!K$1))-
SUMIFS(Transactions_History!$G$6:$G$1355, Transactions_History!$C$6:$C$1355, "Redeem", Transactions_History!$I$6:$I$1355, Portfolio_History!$F285, Transactions_History!$H$6:$H$1355, "&lt;="&amp;YEAR(Portfolio_History!K$1))</f>
        <v>0</v>
      </c>
      <c r="L285" s="4">
        <f>SUMIFS(Transactions_History!$G$6:$G$1355, Transactions_History!$C$6:$C$1355, "Acquire", Transactions_History!$I$6:$I$1355, Portfolio_History!$F285, Transactions_History!$H$6:$H$1355, "&lt;="&amp;YEAR(Portfolio_History!L$1))-
SUMIFS(Transactions_History!$G$6:$G$1355, Transactions_History!$C$6:$C$1355, "Redeem", Transactions_History!$I$6:$I$1355, Portfolio_History!$F285, Transactions_History!$H$6:$H$1355, "&lt;="&amp;YEAR(Portfolio_History!L$1))</f>
        <v>0</v>
      </c>
      <c r="M285" s="4">
        <f>SUMIFS(Transactions_History!$G$6:$G$1355, Transactions_History!$C$6:$C$1355, "Acquire", Transactions_History!$I$6:$I$1355, Portfolio_History!$F285, Transactions_History!$H$6:$H$1355, "&lt;="&amp;YEAR(Portfolio_History!M$1))-
SUMIFS(Transactions_History!$G$6:$G$1355, Transactions_History!$C$6:$C$1355, "Redeem", Transactions_History!$I$6:$I$1355, Portfolio_History!$F285, Transactions_History!$H$6:$H$1355, "&lt;="&amp;YEAR(Portfolio_History!M$1))</f>
        <v>0</v>
      </c>
      <c r="N285" s="4">
        <f>SUMIFS(Transactions_History!$G$6:$G$1355, Transactions_History!$C$6:$C$1355, "Acquire", Transactions_History!$I$6:$I$1355, Portfolio_History!$F285, Transactions_History!$H$6:$H$1355, "&lt;="&amp;YEAR(Portfolio_History!N$1))-
SUMIFS(Transactions_History!$G$6:$G$1355, Transactions_History!$C$6:$C$1355, "Redeem", Transactions_History!$I$6:$I$1355, Portfolio_History!$F285, Transactions_History!$H$6:$H$1355, "&lt;="&amp;YEAR(Portfolio_History!N$1))</f>
        <v>0</v>
      </c>
      <c r="O285" s="4">
        <f>SUMIFS(Transactions_History!$G$6:$G$1355, Transactions_History!$C$6:$C$1355, "Acquire", Transactions_History!$I$6:$I$1355, Portfolio_History!$F285, Transactions_History!$H$6:$H$1355, "&lt;="&amp;YEAR(Portfolio_History!O$1))-
SUMIFS(Transactions_History!$G$6:$G$1355, Transactions_History!$C$6:$C$1355, "Redeem", Transactions_History!$I$6:$I$1355, Portfolio_History!$F285, Transactions_History!$H$6:$H$1355, "&lt;="&amp;YEAR(Portfolio_History!O$1))</f>
        <v>0</v>
      </c>
      <c r="P285" s="4">
        <f>SUMIFS(Transactions_History!$G$6:$G$1355, Transactions_History!$C$6:$C$1355, "Acquire", Transactions_History!$I$6:$I$1355, Portfolio_History!$F285, Transactions_History!$H$6:$H$1355, "&lt;="&amp;YEAR(Portfolio_History!P$1))-
SUMIFS(Transactions_History!$G$6:$G$1355, Transactions_History!$C$6:$C$1355, "Redeem", Transactions_History!$I$6:$I$1355, Portfolio_History!$F285, Transactions_History!$H$6:$H$1355, "&lt;="&amp;YEAR(Portfolio_History!P$1))</f>
        <v>0</v>
      </c>
      <c r="Q285" s="4">
        <f>SUMIFS(Transactions_History!$G$6:$G$1355, Transactions_History!$C$6:$C$1355, "Acquire", Transactions_History!$I$6:$I$1355, Portfolio_History!$F285, Transactions_History!$H$6:$H$1355, "&lt;="&amp;YEAR(Portfolio_History!Q$1))-
SUMIFS(Transactions_History!$G$6:$G$1355, Transactions_History!$C$6:$C$1355, "Redeem", Transactions_History!$I$6:$I$1355, Portfolio_History!$F285, Transactions_History!$H$6:$H$1355, "&lt;="&amp;YEAR(Portfolio_History!Q$1))</f>
        <v>0</v>
      </c>
      <c r="R285" s="4">
        <f>SUMIFS(Transactions_History!$G$6:$G$1355, Transactions_History!$C$6:$C$1355, "Acquire", Transactions_History!$I$6:$I$1355, Portfolio_History!$F285, Transactions_History!$H$6:$H$1355, "&lt;="&amp;YEAR(Portfolio_History!R$1))-
SUMIFS(Transactions_History!$G$6:$G$1355, Transactions_History!$C$6:$C$1355, "Redeem", Transactions_History!$I$6:$I$1355, Portfolio_History!$F285, Transactions_History!$H$6:$H$1355, "&lt;="&amp;YEAR(Portfolio_History!R$1))</f>
        <v>0</v>
      </c>
      <c r="S285" s="4">
        <f>SUMIFS(Transactions_History!$G$6:$G$1355, Transactions_History!$C$6:$C$1355, "Acquire", Transactions_History!$I$6:$I$1355, Portfolio_History!$F285, Transactions_History!$H$6:$H$1355, "&lt;="&amp;YEAR(Portfolio_History!S$1))-
SUMIFS(Transactions_History!$G$6:$G$1355, Transactions_History!$C$6:$C$1355, "Redeem", Transactions_History!$I$6:$I$1355, Portfolio_History!$F285, Transactions_History!$H$6:$H$1355, "&lt;="&amp;YEAR(Portfolio_History!S$1))</f>
        <v>0</v>
      </c>
      <c r="T285" s="4">
        <f>SUMIFS(Transactions_History!$G$6:$G$1355, Transactions_History!$C$6:$C$1355, "Acquire", Transactions_History!$I$6:$I$1355, Portfolio_History!$F285, Transactions_History!$H$6:$H$1355, "&lt;="&amp;YEAR(Portfolio_History!T$1))-
SUMIFS(Transactions_History!$G$6:$G$1355, Transactions_History!$C$6:$C$1355, "Redeem", Transactions_History!$I$6:$I$1355, Portfolio_History!$F285, Transactions_History!$H$6:$H$1355, "&lt;="&amp;YEAR(Portfolio_History!T$1))</f>
        <v>0</v>
      </c>
      <c r="U285" s="4">
        <f>SUMIFS(Transactions_History!$G$6:$G$1355, Transactions_History!$C$6:$C$1355, "Acquire", Transactions_History!$I$6:$I$1355, Portfolio_History!$F285, Transactions_History!$H$6:$H$1355, "&lt;="&amp;YEAR(Portfolio_History!U$1))-
SUMIFS(Transactions_History!$G$6:$G$1355, Transactions_History!$C$6:$C$1355, "Redeem", Transactions_History!$I$6:$I$1355, Portfolio_History!$F285, Transactions_History!$H$6:$H$1355, "&lt;="&amp;YEAR(Portfolio_History!U$1))</f>
        <v>0</v>
      </c>
      <c r="V285" s="4">
        <f>SUMIFS(Transactions_History!$G$6:$G$1355, Transactions_History!$C$6:$C$1355, "Acquire", Transactions_History!$I$6:$I$1355, Portfolio_History!$F285, Transactions_History!$H$6:$H$1355, "&lt;="&amp;YEAR(Portfolio_History!V$1))-
SUMIFS(Transactions_History!$G$6:$G$1355, Transactions_History!$C$6:$C$1355, "Redeem", Transactions_History!$I$6:$I$1355, Portfolio_History!$F285, Transactions_History!$H$6:$H$1355, "&lt;="&amp;YEAR(Portfolio_History!V$1))</f>
        <v>0</v>
      </c>
      <c r="W285" s="4">
        <f>SUMIFS(Transactions_History!$G$6:$G$1355, Transactions_History!$C$6:$C$1355, "Acquire", Transactions_History!$I$6:$I$1355, Portfolio_History!$F285, Transactions_History!$H$6:$H$1355, "&lt;="&amp;YEAR(Portfolio_History!W$1))-
SUMIFS(Transactions_History!$G$6:$G$1355, Transactions_History!$C$6:$C$1355, "Redeem", Transactions_History!$I$6:$I$1355, Portfolio_History!$F285, Transactions_History!$H$6:$H$1355, "&lt;="&amp;YEAR(Portfolio_History!W$1))</f>
        <v>0</v>
      </c>
      <c r="X285" s="4">
        <f>SUMIFS(Transactions_History!$G$6:$G$1355, Transactions_History!$C$6:$C$1355, "Acquire", Transactions_History!$I$6:$I$1355, Portfolio_History!$F285, Transactions_History!$H$6:$H$1355, "&lt;="&amp;YEAR(Portfolio_History!X$1))-
SUMIFS(Transactions_History!$G$6:$G$1355, Transactions_History!$C$6:$C$1355, "Redeem", Transactions_History!$I$6:$I$1355, Portfolio_History!$F285, Transactions_History!$H$6:$H$1355, "&lt;="&amp;YEAR(Portfolio_History!X$1))</f>
        <v>0</v>
      </c>
      <c r="Y285" s="4">
        <f>SUMIFS(Transactions_History!$G$6:$G$1355, Transactions_History!$C$6:$C$1355, "Acquire", Transactions_History!$I$6:$I$1355, Portfolio_History!$F285, Transactions_History!$H$6:$H$1355, "&lt;="&amp;YEAR(Portfolio_History!Y$1))-
SUMIFS(Transactions_History!$G$6:$G$1355, Transactions_History!$C$6:$C$1355, "Redeem", Transactions_History!$I$6:$I$1355, Portfolio_History!$F285, Transactions_History!$H$6:$H$1355, "&lt;="&amp;YEAR(Portfolio_History!Y$1))</f>
        <v>0</v>
      </c>
    </row>
    <row r="286" spans="1:25" x14ac:dyDescent="0.35">
      <c r="A286" s="172" t="s">
        <v>39</v>
      </c>
      <c r="B286" s="172">
        <v>3.25</v>
      </c>
      <c r="C286" s="172">
        <v>2017</v>
      </c>
      <c r="D286" s="173">
        <v>39965</v>
      </c>
      <c r="E286" s="63">
        <v>2016</v>
      </c>
      <c r="F286" s="170" t="str">
        <f t="shared" si="5"/>
        <v>SI bonds_3.25_2017</v>
      </c>
      <c r="G286" s="4">
        <f>SUMIFS(Transactions_History!$G$6:$G$1355, Transactions_History!$C$6:$C$1355, "Acquire", Transactions_History!$I$6:$I$1355, Portfolio_History!$F286, Transactions_History!$H$6:$H$1355, "&lt;="&amp;YEAR(Portfolio_History!G$1))-
SUMIFS(Transactions_History!$G$6:$G$1355, Transactions_History!$C$6:$C$1355, "Redeem", Transactions_History!$I$6:$I$1355, Portfolio_History!$F286, Transactions_History!$H$6:$H$1355, "&lt;="&amp;YEAR(Portfolio_History!G$1))</f>
        <v>0</v>
      </c>
      <c r="H286" s="4">
        <f>SUMIFS(Transactions_History!$G$6:$G$1355, Transactions_History!$C$6:$C$1355, "Acquire", Transactions_History!$I$6:$I$1355, Portfolio_History!$F286, Transactions_History!$H$6:$H$1355, "&lt;="&amp;YEAR(Portfolio_History!H$1))-
SUMIFS(Transactions_History!$G$6:$G$1355, Transactions_History!$C$6:$C$1355, "Redeem", Transactions_History!$I$6:$I$1355, Portfolio_History!$F286, Transactions_History!$H$6:$H$1355, "&lt;="&amp;YEAR(Portfolio_History!H$1))</f>
        <v>0</v>
      </c>
      <c r="I286" s="4">
        <f>SUMIFS(Transactions_History!$G$6:$G$1355, Transactions_History!$C$6:$C$1355, "Acquire", Transactions_History!$I$6:$I$1355, Portfolio_History!$F286, Transactions_History!$H$6:$H$1355, "&lt;="&amp;YEAR(Portfolio_History!I$1))-
SUMIFS(Transactions_History!$G$6:$G$1355, Transactions_History!$C$6:$C$1355, "Redeem", Transactions_History!$I$6:$I$1355, Portfolio_History!$F286, Transactions_History!$H$6:$H$1355, "&lt;="&amp;YEAR(Portfolio_History!I$1))</f>
        <v>0</v>
      </c>
      <c r="J286" s="4">
        <f>SUMIFS(Transactions_History!$G$6:$G$1355, Transactions_History!$C$6:$C$1355, "Acquire", Transactions_History!$I$6:$I$1355, Portfolio_History!$F286, Transactions_History!$H$6:$H$1355, "&lt;="&amp;YEAR(Portfolio_History!J$1))-
SUMIFS(Transactions_History!$G$6:$G$1355, Transactions_History!$C$6:$C$1355, "Redeem", Transactions_History!$I$6:$I$1355, Portfolio_History!$F286, Transactions_History!$H$6:$H$1355, "&lt;="&amp;YEAR(Portfolio_History!J$1))</f>
        <v>0</v>
      </c>
      <c r="K286" s="4">
        <f>SUMIFS(Transactions_History!$G$6:$G$1355, Transactions_History!$C$6:$C$1355, "Acquire", Transactions_History!$I$6:$I$1355, Portfolio_History!$F286, Transactions_History!$H$6:$H$1355, "&lt;="&amp;YEAR(Portfolio_History!K$1))-
SUMIFS(Transactions_History!$G$6:$G$1355, Transactions_History!$C$6:$C$1355, "Redeem", Transactions_History!$I$6:$I$1355, Portfolio_History!$F286, Transactions_History!$H$6:$H$1355, "&lt;="&amp;YEAR(Portfolio_History!K$1))</f>
        <v>0</v>
      </c>
      <c r="L286" s="4">
        <f>SUMIFS(Transactions_History!$G$6:$G$1355, Transactions_History!$C$6:$C$1355, "Acquire", Transactions_History!$I$6:$I$1355, Portfolio_History!$F286, Transactions_History!$H$6:$H$1355, "&lt;="&amp;YEAR(Portfolio_History!L$1))-
SUMIFS(Transactions_History!$G$6:$G$1355, Transactions_History!$C$6:$C$1355, "Redeem", Transactions_History!$I$6:$I$1355, Portfolio_History!$F286, Transactions_History!$H$6:$H$1355, "&lt;="&amp;YEAR(Portfolio_History!L$1))</f>
        <v>0</v>
      </c>
      <c r="M286" s="4">
        <f>SUMIFS(Transactions_History!$G$6:$G$1355, Transactions_History!$C$6:$C$1355, "Acquire", Transactions_History!$I$6:$I$1355, Portfolio_History!$F286, Transactions_History!$H$6:$H$1355, "&lt;="&amp;YEAR(Portfolio_History!M$1))-
SUMIFS(Transactions_History!$G$6:$G$1355, Transactions_History!$C$6:$C$1355, "Redeem", Transactions_History!$I$6:$I$1355, Portfolio_History!$F286, Transactions_History!$H$6:$H$1355, "&lt;="&amp;YEAR(Portfolio_History!M$1))</f>
        <v>0</v>
      </c>
      <c r="N286" s="4">
        <f>SUMIFS(Transactions_History!$G$6:$G$1355, Transactions_History!$C$6:$C$1355, "Acquire", Transactions_History!$I$6:$I$1355, Portfolio_History!$F286, Transactions_History!$H$6:$H$1355, "&lt;="&amp;YEAR(Portfolio_History!N$1))-
SUMIFS(Transactions_History!$G$6:$G$1355, Transactions_History!$C$6:$C$1355, "Redeem", Transactions_History!$I$6:$I$1355, Portfolio_History!$F286, Transactions_History!$H$6:$H$1355, "&lt;="&amp;YEAR(Portfolio_History!N$1))</f>
        <v>10628270</v>
      </c>
      <c r="O286" s="4">
        <f>SUMIFS(Transactions_History!$G$6:$G$1355, Transactions_History!$C$6:$C$1355, "Acquire", Transactions_History!$I$6:$I$1355, Portfolio_History!$F286, Transactions_History!$H$6:$H$1355, "&lt;="&amp;YEAR(Portfolio_History!O$1))-
SUMIFS(Transactions_History!$G$6:$G$1355, Transactions_History!$C$6:$C$1355, "Redeem", Transactions_History!$I$6:$I$1355, Portfolio_History!$F286, Transactions_History!$H$6:$H$1355, "&lt;="&amp;YEAR(Portfolio_History!O$1))</f>
        <v>10628270</v>
      </c>
      <c r="P286" s="4">
        <f>SUMIFS(Transactions_History!$G$6:$G$1355, Transactions_History!$C$6:$C$1355, "Acquire", Transactions_History!$I$6:$I$1355, Portfolio_History!$F286, Transactions_History!$H$6:$H$1355, "&lt;="&amp;YEAR(Portfolio_History!P$1))-
SUMIFS(Transactions_History!$G$6:$G$1355, Transactions_History!$C$6:$C$1355, "Redeem", Transactions_History!$I$6:$I$1355, Portfolio_History!$F286, Transactions_History!$H$6:$H$1355, "&lt;="&amp;YEAR(Portfolio_History!P$1))</f>
        <v>10628270</v>
      </c>
      <c r="Q286" s="4">
        <f>SUMIFS(Transactions_History!$G$6:$G$1355, Transactions_History!$C$6:$C$1355, "Acquire", Transactions_History!$I$6:$I$1355, Portfolio_History!$F286, Transactions_History!$H$6:$H$1355, "&lt;="&amp;YEAR(Portfolio_History!Q$1))-
SUMIFS(Transactions_History!$G$6:$G$1355, Transactions_History!$C$6:$C$1355, "Redeem", Transactions_History!$I$6:$I$1355, Portfolio_History!$F286, Transactions_History!$H$6:$H$1355, "&lt;="&amp;YEAR(Portfolio_History!Q$1))</f>
        <v>11505830</v>
      </c>
      <c r="R286" s="4">
        <f>SUMIFS(Transactions_History!$G$6:$G$1355, Transactions_History!$C$6:$C$1355, "Acquire", Transactions_History!$I$6:$I$1355, Portfolio_History!$F286, Transactions_History!$H$6:$H$1355, "&lt;="&amp;YEAR(Portfolio_History!R$1))-
SUMIFS(Transactions_History!$G$6:$G$1355, Transactions_History!$C$6:$C$1355, "Redeem", Transactions_History!$I$6:$I$1355, Portfolio_History!$F286, Transactions_History!$H$6:$H$1355, "&lt;="&amp;YEAR(Portfolio_History!R$1))</f>
        <v>11505830</v>
      </c>
      <c r="S286" s="4">
        <f>SUMIFS(Transactions_History!$G$6:$G$1355, Transactions_History!$C$6:$C$1355, "Acquire", Transactions_History!$I$6:$I$1355, Portfolio_History!$F286, Transactions_History!$H$6:$H$1355, "&lt;="&amp;YEAR(Portfolio_History!S$1))-
SUMIFS(Transactions_History!$G$6:$G$1355, Transactions_History!$C$6:$C$1355, "Redeem", Transactions_History!$I$6:$I$1355, Portfolio_History!$F286, Transactions_History!$H$6:$H$1355, "&lt;="&amp;YEAR(Portfolio_History!S$1))</f>
        <v>11505830</v>
      </c>
      <c r="T286" s="4">
        <f>SUMIFS(Transactions_History!$G$6:$G$1355, Transactions_History!$C$6:$C$1355, "Acquire", Transactions_History!$I$6:$I$1355, Portfolio_History!$F286, Transactions_History!$H$6:$H$1355, "&lt;="&amp;YEAR(Portfolio_History!T$1))-
SUMIFS(Transactions_History!$G$6:$G$1355, Transactions_History!$C$6:$C$1355, "Redeem", Transactions_History!$I$6:$I$1355, Portfolio_History!$F286, Transactions_History!$H$6:$H$1355, "&lt;="&amp;YEAR(Portfolio_History!T$1))</f>
        <v>11505830</v>
      </c>
      <c r="U286" s="4">
        <f>SUMIFS(Transactions_History!$G$6:$G$1355, Transactions_History!$C$6:$C$1355, "Acquire", Transactions_History!$I$6:$I$1355, Portfolio_History!$F286, Transactions_History!$H$6:$H$1355, "&lt;="&amp;YEAR(Portfolio_History!U$1))-
SUMIFS(Transactions_History!$G$6:$G$1355, Transactions_History!$C$6:$C$1355, "Redeem", Transactions_History!$I$6:$I$1355, Portfolio_History!$F286, Transactions_History!$H$6:$H$1355, "&lt;="&amp;YEAR(Portfolio_History!U$1))</f>
        <v>0</v>
      </c>
      <c r="V286" s="4">
        <f>SUMIFS(Transactions_History!$G$6:$G$1355, Transactions_History!$C$6:$C$1355, "Acquire", Transactions_History!$I$6:$I$1355, Portfolio_History!$F286, Transactions_History!$H$6:$H$1355, "&lt;="&amp;YEAR(Portfolio_History!V$1))-
SUMIFS(Transactions_History!$G$6:$G$1355, Transactions_History!$C$6:$C$1355, "Redeem", Transactions_History!$I$6:$I$1355, Portfolio_History!$F286, Transactions_History!$H$6:$H$1355, "&lt;="&amp;YEAR(Portfolio_History!V$1))</f>
        <v>0</v>
      </c>
      <c r="W286" s="4">
        <f>SUMIFS(Transactions_History!$G$6:$G$1355, Transactions_History!$C$6:$C$1355, "Acquire", Transactions_History!$I$6:$I$1355, Portfolio_History!$F286, Transactions_History!$H$6:$H$1355, "&lt;="&amp;YEAR(Portfolio_History!W$1))-
SUMIFS(Transactions_History!$G$6:$G$1355, Transactions_History!$C$6:$C$1355, "Redeem", Transactions_History!$I$6:$I$1355, Portfolio_History!$F286, Transactions_History!$H$6:$H$1355, "&lt;="&amp;YEAR(Portfolio_History!W$1))</f>
        <v>0</v>
      </c>
      <c r="X286" s="4">
        <f>SUMIFS(Transactions_History!$G$6:$G$1355, Transactions_History!$C$6:$C$1355, "Acquire", Transactions_History!$I$6:$I$1355, Portfolio_History!$F286, Transactions_History!$H$6:$H$1355, "&lt;="&amp;YEAR(Portfolio_History!X$1))-
SUMIFS(Transactions_History!$G$6:$G$1355, Transactions_History!$C$6:$C$1355, "Redeem", Transactions_History!$I$6:$I$1355, Portfolio_History!$F286, Transactions_History!$H$6:$H$1355, "&lt;="&amp;YEAR(Portfolio_History!X$1))</f>
        <v>0</v>
      </c>
      <c r="Y286" s="4">
        <f>SUMIFS(Transactions_History!$G$6:$G$1355, Transactions_History!$C$6:$C$1355, "Acquire", Transactions_History!$I$6:$I$1355, Portfolio_History!$F286, Transactions_History!$H$6:$H$1355, "&lt;="&amp;YEAR(Portfolio_History!Y$1))-
SUMIFS(Transactions_History!$G$6:$G$1355, Transactions_History!$C$6:$C$1355, "Redeem", Transactions_History!$I$6:$I$1355, Portfolio_History!$F286, Transactions_History!$H$6:$H$1355, "&lt;="&amp;YEAR(Portfolio_History!Y$1))</f>
        <v>0</v>
      </c>
    </row>
    <row r="287" spans="1:25" x14ac:dyDescent="0.35">
      <c r="A287" s="172" t="s">
        <v>34</v>
      </c>
      <c r="B287" s="172">
        <v>1.625</v>
      </c>
      <c r="C287" s="172">
        <v>2017</v>
      </c>
      <c r="D287" s="173">
        <v>42644</v>
      </c>
      <c r="E287" s="63">
        <v>2016</v>
      </c>
      <c r="F287" s="170" t="str">
        <f t="shared" si="5"/>
        <v>SI certificates_1.625_2017</v>
      </c>
      <c r="G287" s="4">
        <f>SUMIFS(Transactions_History!$G$6:$G$1355, Transactions_History!$C$6:$C$1355, "Acquire", Transactions_History!$I$6:$I$1355, Portfolio_History!$F287, Transactions_History!$H$6:$H$1355, "&lt;="&amp;YEAR(Portfolio_History!G$1))-
SUMIFS(Transactions_History!$G$6:$G$1355, Transactions_History!$C$6:$C$1355, "Redeem", Transactions_History!$I$6:$I$1355, Portfolio_History!$F287, Transactions_History!$H$6:$H$1355, "&lt;="&amp;YEAR(Portfolio_History!G$1))</f>
        <v>0</v>
      </c>
      <c r="H287" s="4">
        <f>SUMIFS(Transactions_History!$G$6:$G$1355, Transactions_History!$C$6:$C$1355, "Acquire", Transactions_History!$I$6:$I$1355, Portfolio_History!$F287, Transactions_History!$H$6:$H$1355, "&lt;="&amp;YEAR(Portfolio_History!H$1))-
SUMIFS(Transactions_History!$G$6:$G$1355, Transactions_History!$C$6:$C$1355, "Redeem", Transactions_History!$I$6:$I$1355, Portfolio_History!$F287, Transactions_History!$H$6:$H$1355, "&lt;="&amp;YEAR(Portfolio_History!H$1))</f>
        <v>0</v>
      </c>
      <c r="I287" s="4">
        <f>SUMIFS(Transactions_History!$G$6:$G$1355, Transactions_History!$C$6:$C$1355, "Acquire", Transactions_History!$I$6:$I$1355, Portfolio_History!$F287, Transactions_History!$H$6:$H$1355, "&lt;="&amp;YEAR(Portfolio_History!I$1))-
SUMIFS(Transactions_History!$G$6:$G$1355, Transactions_History!$C$6:$C$1355, "Redeem", Transactions_History!$I$6:$I$1355, Portfolio_History!$F287, Transactions_History!$H$6:$H$1355, "&lt;="&amp;YEAR(Portfolio_History!I$1))</f>
        <v>0</v>
      </c>
      <c r="J287" s="4">
        <f>SUMIFS(Transactions_History!$G$6:$G$1355, Transactions_History!$C$6:$C$1355, "Acquire", Transactions_History!$I$6:$I$1355, Portfolio_History!$F287, Transactions_History!$H$6:$H$1355, "&lt;="&amp;YEAR(Portfolio_History!J$1))-
SUMIFS(Transactions_History!$G$6:$G$1355, Transactions_History!$C$6:$C$1355, "Redeem", Transactions_History!$I$6:$I$1355, Portfolio_History!$F287, Transactions_History!$H$6:$H$1355, "&lt;="&amp;YEAR(Portfolio_History!J$1))</f>
        <v>0</v>
      </c>
      <c r="K287" s="4">
        <f>SUMIFS(Transactions_History!$G$6:$G$1355, Transactions_History!$C$6:$C$1355, "Acquire", Transactions_History!$I$6:$I$1355, Portfolio_History!$F287, Transactions_History!$H$6:$H$1355, "&lt;="&amp;YEAR(Portfolio_History!K$1))-
SUMIFS(Transactions_History!$G$6:$G$1355, Transactions_History!$C$6:$C$1355, "Redeem", Transactions_History!$I$6:$I$1355, Portfolio_History!$F287, Transactions_History!$H$6:$H$1355, "&lt;="&amp;YEAR(Portfolio_History!K$1))</f>
        <v>0</v>
      </c>
      <c r="L287" s="4">
        <f>SUMIFS(Transactions_History!$G$6:$G$1355, Transactions_History!$C$6:$C$1355, "Acquire", Transactions_History!$I$6:$I$1355, Portfolio_History!$F287, Transactions_History!$H$6:$H$1355, "&lt;="&amp;YEAR(Portfolio_History!L$1))-
SUMIFS(Transactions_History!$G$6:$G$1355, Transactions_History!$C$6:$C$1355, "Redeem", Transactions_History!$I$6:$I$1355, Portfolio_History!$F287, Transactions_History!$H$6:$H$1355, "&lt;="&amp;YEAR(Portfolio_History!L$1))</f>
        <v>0</v>
      </c>
      <c r="M287" s="4">
        <f>SUMIFS(Transactions_History!$G$6:$G$1355, Transactions_History!$C$6:$C$1355, "Acquire", Transactions_History!$I$6:$I$1355, Portfolio_History!$F287, Transactions_History!$H$6:$H$1355, "&lt;="&amp;YEAR(Portfolio_History!M$1))-
SUMIFS(Transactions_History!$G$6:$G$1355, Transactions_History!$C$6:$C$1355, "Redeem", Transactions_History!$I$6:$I$1355, Portfolio_History!$F287, Transactions_History!$H$6:$H$1355, "&lt;="&amp;YEAR(Portfolio_History!M$1))</f>
        <v>0</v>
      </c>
      <c r="N287" s="4">
        <f>SUMIFS(Transactions_History!$G$6:$G$1355, Transactions_History!$C$6:$C$1355, "Acquire", Transactions_History!$I$6:$I$1355, Portfolio_History!$F287, Transactions_History!$H$6:$H$1355, "&lt;="&amp;YEAR(Portfolio_History!N$1))-
SUMIFS(Transactions_History!$G$6:$G$1355, Transactions_History!$C$6:$C$1355, "Redeem", Transactions_History!$I$6:$I$1355, Portfolio_History!$F287, Transactions_History!$H$6:$H$1355, "&lt;="&amp;YEAR(Portfolio_History!N$1))</f>
        <v>0</v>
      </c>
      <c r="O287" s="4">
        <f>SUMIFS(Transactions_History!$G$6:$G$1355, Transactions_History!$C$6:$C$1355, "Acquire", Transactions_History!$I$6:$I$1355, Portfolio_History!$F287, Transactions_History!$H$6:$H$1355, "&lt;="&amp;YEAR(Portfolio_History!O$1))-
SUMIFS(Transactions_History!$G$6:$G$1355, Transactions_History!$C$6:$C$1355, "Redeem", Transactions_History!$I$6:$I$1355, Portfolio_History!$F287, Transactions_History!$H$6:$H$1355, "&lt;="&amp;YEAR(Portfolio_History!O$1))</f>
        <v>0</v>
      </c>
      <c r="P287" s="4">
        <f>SUMIFS(Transactions_History!$G$6:$G$1355, Transactions_History!$C$6:$C$1355, "Acquire", Transactions_History!$I$6:$I$1355, Portfolio_History!$F287, Transactions_History!$H$6:$H$1355, "&lt;="&amp;YEAR(Portfolio_History!P$1))-
SUMIFS(Transactions_History!$G$6:$G$1355, Transactions_History!$C$6:$C$1355, "Redeem", Transactions_History!$I$6:$I$1355, Portfolio_History!$F287, Transactions_History!$H$6:$H$1355, "&lt;="&amp;YEAR(Portfolio_History!P$1))</f>
        <v>0</v>
      </c>
      <c r="Q287" s="4">
        <f>SUMIFS(Transactions_History!$G$6:$G$1355, Transactions_History!$C$6:$C$1355, "Acquire", Transactions_History!$I$6:$I$1355, Portfolio_History!$F287, Transactions_History!$H$6:$H$1355, "&lt;="&amp;YEAR(Portfolio_History!Q$1))-
SUMIFS(Transactions_History!$G$6:$G$1355, Transactions_History!$C$6:$C$1355, "Redeem", Transactions_History!$I$6:$I$1355, Portfolio_History!$F287, Transactions_History!$H$6:$H$1355, "&lt;="&amp;YEAR(Portfolio_History!Q$1))</f>
        <v>0</v>
      </c>
      <c r="R287" s="4">
        <f>SUMIFS(Transactions_History!$G$6:$G$1355, Transactions_History!$C$6:$C$1355, "Acquire", Transactions_History!$I$6:$I$1355, Portfolio_History!$F287, Transactions_History!$H$6:$H$1355, "&lt;="&amp;YEAR(Portfolio_History!R$1))-
SUMIFS(Transactions_History!$G$6:$G$1355, Transactions_History!$C$6:$C$1355, "Redeem", Transactions_History!$I$6:$I$1355, Portfolio_History!$F287, Transactions_History!$H$6:$H$1355, "&lt;="&amp;YEAR(Portfolio_History!R$1))</f>
        <v>0</v>
      </c>
      <c r="S287" s="4">
        <f>SUMIFS(Transactions_History!$G$6:$G$1355, Transactions_History!$C$6:$C$1355, "Acquire", Transactions_History!$I$6:$I$1355, Portfolio_History!$F287, Transactions_History!$H$6:$H$1355, "&lt;="&amp;YEAR(Portfolio_History!S$1))-
SUMIFS(Transactions_History!$G$6:$G$1355, Transactions_History!$C$6:$C$1355, "Redeem", Transactions_History!$I$6:$I$1355, Portfolio_History!$F287, Transactions_History!$H$6:$H$1355, "&lt;="&amp;YEAR(Portfolio_History!S$1))</f>
        <v>0</v>
      </c>
      <c r="T287" s="4">
        <f>SUMIFS(Transactions_History!$G$6:$G$1355, Transactions_History!$C$6:$C$1355, "Acquire", Transactions_History!$I$6:$I$1355, Portfolio_History!$F287, Transactions_History!$H$6:$H$1355, "&lt;="&amp;YEAR(Portfolio_History!T$1))-
SUMIFS(Transactions_History!$G$6:$G$1355, Transactions_History!$C$6:$C$1355, "Redeem", Transactions_History!$I$6:$I$1355, Portfolio_History!$F287, Transactions_History!$H$6:$H$1355, "&lt;="&amp;YEAR(Portfolio_History!T$1))</f>
        <v>0</v>
      </c>
      <c r="U287" s="4">
        <f>SUMIFS(Transactions_History!$G$6:$G$1355, Transactions_History!$C$6:$C$1355, "Acquire", Transactions_History!$I$6:$I$1355, Portfolio_History!$F287, Transactions_History!$H$6:$H$1355, "&lt;="&amp;YEAR(Portfolio_History!U$1))-
SUMIFS(Transactions_History!$G$6:$G$1355, Transactions_History!$C$6:$C$1355, "Redeem", Transactions_History!$I$6:$I$1355, Portfolio_History!$F287, Transactions_History!$H$6:$H$1355, "&lt;="&amp;YEAR(Portfolio_History!U$1))</f>
        <v>0</v>
      </c>
      <c r="V287" s="4">
        <f>SUMIFS(Transactions_History!$G$6:$G$1355, Transactions_History!$C$6:$C$1355, "Acquire", Transactions_History!$I$6:$I$1355, Portfolio_History!$F287, Transactions_History!$H$6:$H$1355, "&lt;="&amp;YEAR(Portfolio_History!V$1))-
SUMIFS(Transactions_History!$G$6:$G$1355, Transactions_History!$C$6:$C$1355, "Redeem", Transactions_History!$I$6:$I$1355, Portfolio_History!$F287, Transactions_History!$H$6:$H$1355, "&lt;="&amp;YEAR(Portfolio_History!V$1))</f>
        <v>0</v>
      </c>
      <c r="W287" s="4">
        <f>SUMIFS(Transactions_History!$G$6:$G$1355, Transactions_History!$C$6:$C$1355, "Acquire", Transactions_History!$I$6:$I$1355, Portfolio_History!$F287, Transactions_History!$H$6:$H$1355, "&lt;="&amp;YEAR(Portfolio_History!W$1))-
SUMIFS(Transactions_History!$G$6:$G$1355, Transactions_History!$C$6:$C$1355, "Redeem", Transactions_History!$I$6:$I$1355, Portfolio_History!$F287, Transactions_History!$H$6:$H$1355, "&lt;="&amp;YEAR(Portfolio_History!W$1))</f>
        <v>0</v>
      </c>
      <c r="X287" s="4">
        <f>SUMIFS(Transactions_History!$G$6:$G$1355, Transactions_History!$C$6:$C$1355, "Acquire", Transactions_History!$I$6:$I$1355, Portfolio_History!$F287, Transactions_History!$H$6:$H$1355, "&lt;="&amp;YEAR(Portfolio_History!X$1))-
SUMIFS(Transactions_History!$G$6:$G$1355, Transactions_History!$C$6:$C$1355, "Redeem", Transactions_History!$I$6:$I$1355, Portfolio_History!$F287, Transactions_History!$H$6:$H$1355, "&lt;="&amp;YEAR(Portfolio_History!X$1))</f>
        <v>0</v>
      </c>
      <c r="Y287" s="4">
        <f>SUMIFS(Transactions_History!$G$6:$G$1355, Transactions_History!$C$6:$C$1355, "Acquire", Transactions_History!$I$6:$I$1355, Portfolio_History!$F287, Transactions_History!$H$6:$H$1355, "&lt;="&amp;YEAR(Portfolio_History!Y$1))-
SUMIFS(Transactions_History!$G$6:$G$1355, Transactions_History!$C$6:$C$1355, "Redeem", Transactions_History!$I$6:$I$1355, Portfolio_History!$F287, Transactions_History!$H$6:$H$1355, "&lt;="&amp;YEAR(Portfolio_History!Y$1))</f>
        <v>0</v>
      </c>
    </row>
    <row r="288" spans="1:25" x14ac:dyDescent="0.35">
      <c r="A288" s="172" t="s">
        <v>39</v>
      </c>
      <c r="B288" s="172">
        <v>3.5</v>
      </c>
      <c r="C288" s="172">
        <v>2017</v>
      </c>
      <c r="D288" s="173">
        <v>37773</v>
      </c>
      <c r="E288" s="63">
        <v>2016</v>
      </c>
      <c r="F288" s="170" t="str">
        <f t="shared" si="5"/>
        <v>SI bonds_3.5_2017</v>
      </c>
      <c r="G288" s="4">
        <f>SUMIFS(Transactions_History!$G$6:$G$1355, Transactions_History!$C$6:$C$1355, "Acquire", Transactions_History!$I$6:$I$1355, Portfolio_History!$F288, Transactions_History!$H$6:$H$1355, "&lt;="&amp;YEAR(Portfolio_History!G$1))-
SUMIFS(Transactions_History!$G$6:$G$1355, Transactions_History!$C$6:$C$1355, "Redeem", Transactions_History!$I$6:$I$1355, Portfolio_History!$F288, Transactions_History!$H$6:$H$1355, "&lt;="&amp;YEAR(Portfolio_History!G$1))</f>
        <v>-10628880</v>
      </c>
      <c r="H288" s="4">
        <f>SUMIFS(Transactions_History!$G$6:$G$1355, Transactions_History!$C$6:$C$1355, "Acquire", Transactions_History!$I$6:$I$1355, Portfolio_History!$F288, Transactions_History!$H$6:$H$1355, "&lt;="&amp;YEAR(Portfolio_History!H$1))-
SUMIFS(Transactions_History!$G$6:$G$1355, Transactions_History!$C$6:$C$1355, "Redeem", Transactions_History!$I$6:$I$1355, Portfolio_History!$F288, Transactions_History!$H$6:$H$1355, "&lt;="&amp;YEAR(Portfolio_History!H$1))</f>
        <v>-10628880</v>
      </c>
      <c r="I288" s="4">
        <f>SUMIFS(Transactions_History!$G$6:$G$1355, Transactions_History!$C$6:$C$1355, "Acquire", Transactions_History!$I$6:$I$1355, Portfolio_History!$F288, Transactions_History!$H$6:$H$1355, "&lt;="&amp;YEAR(Portfolio_History!I$1))-
SUMIFS(Transactions_History!$G$6:$G$1355, Transactions_History!$C$6:$C$1355, "Redeem", Transactions_History!$I$6:$I$1355, Portfolio_History!$F288, Transactions_History!$H$6:$H$1355, "&lt;="&amp;YEAR(Portfolio_History!I$1))</f>
        <v>-10628880</v>
      </c>
      <c r="J288" s="4">
        <f>SUMIFS(Transactions_History!$G$6:$G$1355, Transactions_History!$C$6:$C$1355, "Acquire", Transactions_History!$I$6:$I$1355, Portfolio_History!$F288, Transactions_History!$H$6:$H$1355, "&lt;="&amp;YEAR(Portfolio_History!J$1))-
SUMIFS(Transactions_History!$G$6:$G$1355, Transactions_History!$C$6:$C$1355, "Redeem", Transactions_History!$I$6:$I$1355, Portfolio_History!$F288, Transactions_History!$H$6:$H$1355, "&lt;="&amp;YEAR(Portfolio_History!J$1))</f>
        <v>-10628880</v>
      </c>
      <c r="K288" s="4">
        <f>SUMIFS(Transactions_History!$G$6:$G$1355, Transactions_History!$C$6:$C$1355, "Acquire", Transactions_History!$I$6:$I$1355, Portfolio_History!$F288, Transactions_History!$H$6:$H$1355, "&lt;="&amp;YEAR(Portfolio_History!K$1))-
SUMIFS(Transactions_History!$G$6:$G$1355, Transactions_History!$C$6:$C$1355, "Redeem", Transactions_History!$I$6:$I$1355, Portfolio_History!$F288, Transactions_History!$H$6:$H$1355, "&lt;="&amp;YEAR(Portfolio_History!K$1))</f>
        <v>-10628880</v>
      </c>
      <c r="L288" s="4">
        <f>SUMIFS(Transactions_History!$G$6:$G$1355, Transactions_History!$C$6:$C$1355, "Acquire", Transactions_History!$I$6:$I$1355, Portfolio_History!$F288, Transactions_History!$H$6:$H$1355, "&lt;="&amp;YEAR(Portfolio_History!L$1))-
SUMIFS(Transactions_History!$G$6:$G$1355, Transactions_History!$C$6:$C$1355, "Redeem", Transactions_History!$I$6:$I$1355, Portfolio_History!$F288, Transactions_History!$H$6:$H$1355, "&lt;="&amp;YEAR(Portfolio_History!L$1))</f>
        <v>-10628880</v>
      </c>
      <c r="M288" s="4">
        <f>SUMIFS(Transactions_History!$G$6:$G$1355, Transactions_History!$C$6:$C$1355, "Acquire", Transactions_History!$I$6:$I$1355, Portfolio_History!$F288, Transactions_History!$H$6:$H$1355, "&lt;="&amp;YEAR(Portfolio_History!M$1))-
SUMIFS(Transactions_History!$G$6:$G$1355, Transactions_History!$C$6:$C$1355, "Redeem", Transactions_History!$I$6:$I$1355, Portfolio_History!$F288, Transactions_History!$H$6:$H$1355, "&lt;="&amp;YEAR(Portfolio_History!M$1))</f>
        <v>-10628880</v>
      </c>
      <c r="N288" s="4">
        <f>SUMIFS(Transactions_History!$G$6:$G$1355, Transactions_History!$C$6:$C$1355, "Acquire", Transactions_History!$I$6:$I$1355, Portfolio_History!$F288, Transactions_History!$H$6:$H$1355, "&lt;="&amp;YEAR(Portfolio_History!N$1))-
SUMIFS(Transactions_History!$G$6:$G$1355, Transactions_History!$C$6:$C$1355, "Redeem", Transactions_History!$I$6:$I$1355, Portfolio_History!$F288, Transactions_History!$H$6:$H$1355, "&lt;="&amp;YEAR(Portfolio_History!N$1))</f>
        <v>-1115128</v>
      </c>
      <c r="O288" s="4">
        <f>SUMIFS(Transactions_History!$G$6:$G$1355, Transactions_History!$C$6:$C$1355, "Acquire", Transactions_History!$I$6:$I$1355, Portfolio_History!$F288, Transactions_History!$H$6:$H$1355, "&lt;="&amp;YEAR(Portfolio_History!O$1))-
SUMIFS(Transactions_History!$G$6:$G$1355, Transactions_History!$C$6:$C$1355, "Redeem", Transactions_History!$I$6:$I$1355, Portfolio_History!$F288, Transactions_History!$H$6:$H$1355, "&lt;="&amp;YEAR(Portfolio_History!O$1))</f>
        <v>-1115128</v>
      </c>
      <c r="P288" s="4">
        <f>SUMIFS(Transactions_History!$G$6:$G$1355, Transactions_History!$C$6:$C$1355, "Acquire", Transactions_History!$I$6:$I$1355, Portfolio_History!$F288, Transactions_History!$H$6:$H$1355, "&lt;="&amp;YEAR(Portfolio_History!P$1))-
SUMIFS(Transactions_History!$G$6:$G$1355, Transactions_History!$C$6:$C$1355, "Redeem", Transactions_History!$I$6:$I$1355, Portfolio_History!$F288, Transactions_History!$H$6:$H$1355, "&lt;="&amp;YEAR(Portfolio_History!P$1))</f>
        <v>-1115128</v>
      </c>
      <c r="Q288" s="4">
        <f>SUMIFS(Transactions_History!$G$6:$G$1355, Transactions_History!$C$6:$C$1355, "Acquire", Transactions_History!$I$6:$I$1355, Portfolio_History!$F288, Transactions_History!$H$6:$H$1355, "&lt;="&amp;YEAR(Portfolio_History!Q$1))-
SUMIFS(Transactions_History!$G$6:$G$1355, Transactions_History!$C$6:$C$1355, "Redeem", Transactions_History!$I$6:$I$1355, Portfolio_History!$F288, Transactions_History!$H$6:$H$1355, "&lt;="&amp;YEAR(Portfolio_History!Q$1))</f>
        <v>0</v>
      </c>
      <c r="R288" s="4">
        <f>SUMIFS(Transactions_History!$G$6:$G$1355, Transactions_History!$C$6:$C$1355, "Acquire", Transactions_History!$I$6:$I$1355, Portfolio_History!$F288, Transactions_History!$H$6:$H$1355, "&lt;="&amp;YEAR(Portfolio_History!R$1))-
SUMIFS(Transactions_History!$G$6:$G$1355, Transactions_History!$C$6:$C$1355, "Redeem", Transactions_History!$I$6:$I$1355, Portfolio_History!$F288, Transactions_History!$H$6:$H$1355, "&lt;="&amp;YEAR(Portfolio_History!R$1))</f>
        <v>0</v>
      </c>
      <c r="S288" s="4">
        <f>SUMIFS(Transactions_History!$G$6:$G$1355, Transactions_History!$C$6:$C$1355, "Acquire", Transactions_History!$I$6:$I$1355, Portfolio_History!$F288, Transactions_History!$H$6:$H$1355, "&lt;="&amp;YEAR(Portfolio_History!S$1))-
SUMIFS(Transactions_History!$G$6:$G$1355, Transactions_History!$C$6:$C$1355, "Redeem", Transactions_History!$I$6:$I$1355, Portfolio_History!$F288, Transactions_History!$H$6:$H$1355, "&lt;="&amp;YEAR(Portfolio_History!S$1))</f>
        <v>0</v>
      </c>
      <c r="T288" s="4">
        <f>SUMIFS(Transactions_History!$G$6:$G$1355, Transactions_History!$C$6:$C$1355, "Acquire", Transactions_History!$I$6:$I$1355, Portfolio_History!$F288, Transactions_History!$H$6:$H$1355, "&lt;="&amp;YEAR(Portfolio_History!T$1))-
SUMIFS(Transactions_History!$G$6:$G$1355, Transactions_History!$C$6:$C$1355, "Redeem", Transactions_History!$I$6:$I$1355, Portfolio_History!$F288, Transactions_History!$H$6:$H$1355, "&lt;="&amp;YEAR(Portfolio_History!T$1))</f>
        <v>0</v>
      </c>
      <c r="U288" s="4">
        <f>SUMIFS(Transactions_History!$G$6:$G$1355, Transactions_History!$C$6:$C$1355, "Acquire", Transactions_History!$I$6:$I$1355, Portfolio_History!$F288, Transactions_History!$H$6:$H$1355, "&lt;="&amp;YEAR(Portfolio_History!U$1))-
SUMIFS(Transactions_History!$G$6:$G$1355, Transactions_History!$C$6:$C$1355, "Redeem", Transactions_History!$I$6:$I$1355, Portfolio_History!$F288, Transactions_History!$H$6:$H$1355, "&lt;="&amp;YEAR(Portfolio_History!U$1))</f>
        <v>0</v>
      </c>
      <c r="V288" s="4">
        <f>SUMIFS(Transactions_History!$G$6:$G$1355, Transactions_History!$C$6:$C$1355, "Acquire", Transactions_History!$I$6:$I$1355, Portfolio_History!$F288, Transactions_History!$H$6:$H$1355, "&lt;="&amp;YEAR(Portfolio_History!V$1))-
SUMIFS(Transactions_History!$G$6:$G$1355, Transactions_History!$C$6:$C$1355, "Redeem", Transactions_History!$I$6:$I$1355, Portfolio_History!$F288, Transactions_History!$H$6:$H$1355, "&lt;="&amp;YEAR(Portfolio_History!V$1))</f>
        <v>0</v>
      </c>
      <c r="W288" s="4">
        <f>SUMIFS(Transactions_History!$G$6:$G$1355, Transactions_History!$C$6:$C$1355, "Acquire", Transactions_History!$I$6:$I$1355, Portfolio_History!$F288, Transactions_History!$H$6:$H$1355, "&lt;="&amp;YEAR(Portfolio_History!W$1))-
SUMIFS(Transactions_History!$G$6:$G$1355, Transactions_History!$C$6:$C$1355, "Redeem", Transactions_History!$I$6:$I$1355, Portfolio_History!$F288, Transactions_History!$H$6:$H$1355, "&lt;="&amp;YEAR(Portfolio_History!W$1))</f>
        <v>0</v>
      </c>
      <c r="X288" s="4">
        <f>SUMIFS(Transactions_History!$G$6:$G$1355, Transactions_History!$C$6:$C$1355, "Acquire", Transactions_History!$I$6:$I$1355, Portfolio_History!$F288, Transactions_History!$H$6:$H$1355, "&lt;="&amp;YEAR(Portfolio_History!X$1))-
SUMIFS(Transactions_History!$G$6:$G$1355, Transactions_History!$C$6:$C$1355, "Redeem", Transactions_History!$I$6:$I$1355, Portfolio_History!$F288, Transactions_History!$H$6:$H$1355, "&lt;="&amp;YEAR(Portfolio_History!X$1))</f>
        <v>0</v>
      </c>
      <c r="Y288" s="4">
        <f>SUMIFS(Transactions_History!$G$6:$G$1355, Transactions_History!$C$6:$C$1355, "Acquire", Transactions_History!$I$6:$I$1355, Portfolio_History!$F288, Transactions_History!$H$6:$H$1355, "&lt;="&amp;YEAR(Portfolio_History!Y$1))-
SUMIFS(Transactions_History!$G$6:$G$1355, Transactions_History!$C$6:$C$1355, "Redeem", Transactions_History!$I$6:$I$1355, Portfolio_History!$F288, Transactions_History!$H$6:$H$1355, "&lt;="&amp;YEAR(Portfolio_History!Y$1))</f>
        <v>0</v>
      </c>
    </row>
    <row r="289" spans="1:25" x14ac:dyDescent="0.35">
      <c r="A289" s="172" t="s">
        <v>39</v>
      </c>
      <c r="B289" s="172">
        <v>4</v>
      </c>
      <c r="C289" s="172">
        <v>2017</v>
      </c>
      <c r="D289" s="173">
        <v>39600</v>
      </c>
      <c r="E289" s="63">
        <v>2016</v>
      </c>
      <c r="F289" s="170" t="str">
        <f t="shared" si="5"/>
        <v>SI bonds_4_2017</v>
      </c>
      <c r="G289" s="4">
        <f>SUMIFS(Transactions_History!$G$6:$G$1355, Transactions_History!$C$6:$C$1355, "Acquire", Transactions_History!$I$6:$I$1355, Portfolio_History!$F289, Transactions_History!$H$6:$H$1355, "&lt;="&amp;YEAR(Portfolio_History!G$1))-
SUMIFS(Transactions_History!$G$6:$G$1355, Transactions_History!$C$6:$C$1355, "Redeem", Transactions_History!$I$6:$I$1355, Portfolio_History!$F289, Transactions_History!$H$6:$H$1355, "&lt;="&amp;YEAR(Portfolio_History!G$1))</f>
        <v>0</v>
      </c>
      <c r="H289" s="4">
        <f>SUMIFS(Transactions_History!$G$6:$G$1355, Transactions_History!$C$6:$C$1355, "Acquire", Transactions_History!$I$6:$I$1355, Portfolio_History!$F289, Transactions_History!$H$6:$H$1355, "&lt;="&amp;YEAR(Portfolio_History!H$1))-
SUMIFS(Transactions_History!$G$6:$G$1355, Transactions_History!$C$6:$C$1355, "Redeem", Transactions_History!$I$6:$I$1355, Portfolio_History!$F289, Transactions_History!$H$6:$H$1355, "&lt;="&amp;YEAR(Portfolio_History!H$1))</f>
        <v>0</v>
      </c>
      <c r="I289" s="4">
        <f>SUMIFS(Transactions_History!$G$6:$G$1355, Transactions_History!$C$6:$C$1355, "Acquire", Transactions_History!$I$6:$I$1355, Portfolio_History!$F289, Transactions_History!$H$6:$H$1355, "&lt;="&amp;YEAR(Portfolio_History!I$1))-
SUMIFS(Transactions_History!$G$6:$G$1355, Transactions_History!$C$6:$C$1355, "Redeem", Transactions_History!$I$6:$I$1355, Portfolio_History!$F289, Transactions_History!$H$6:$H$1355, "&lt;="&amp;YEAR(Portfolio_History!I$1))</f>
        <v>0</v>
      </c>
      <c r="J289" s="4">
        <f>SUMIFS(Transactions_History!$G$6:$G$1355, Transactions_History!$C$6:$C$1355, "Acquire", Transactions_History!$I$6:$I$1355, Portfolio_History!$F289, Transactions_History!$H$6:$H$1355, "&lt;="&amp;YEAR(Portfolio_History!J$1))-
SUMIFS(Transactions_History!$G$6:$G$1355, Transactions_History!$C$6:$C$1355, "Redeem", Transactions_History!$I$6:$I$1355, Portfolio_History!$F289, Transactions_History!$H$6:$H$1355, "&lt;="&amp;YEAR(Portfolio_History!J$1))</f>
        <v>0</v>
      </c>
      <c r="K289" s="4">
        <f>SUMIFS(Transactions_History!$G$6:$G$1355, Transactions_History!$C$6:$C$1355, "Acquire", Transactions_History!$I$6:$I$1355, Portfolio_History!$F289, Transactions_History!$H$6:$H$1355, "&lt;="&amp;YEAR(Portfolio_History!K$1))-
SUMIFS(Transactions_History!$G$6:$G$1355, Transactions_History!$C$6:$C$1355, "Redeem", Transactions_History!$I$6:$I$1355, Portfolio_History!$F289, Transactions_History!$H$6:$H$1355, "&lt;="&amp;YEAR(Portfolio_History!K$1))</f>
        <v>0</v>
      </c>
      <c r="L289" s="4">
        <f>SUMIFS(Transactions_History!$G$6:$G$1355, Transactions_History!$C$6:$C$1355, "Acquire", Transactions_History!$I$6:$I$1355, Portfolio_History!$F289, Transactions_History!$H$6:$H$1355, "&lt;="&amp;YEAR(Portfolio_History!L$1))-
SUMIFS(Transactions_History!$G$6:$G$1355, Transactions_History!$C$6:$C$1355, "Redeem", Transactions_History!$I$6:$I$1355, Portfolio_History!$F289, Transactions_History!$H$6:$H$1355, "&lt;="&amp;YEAR(Portfolio_History!L$1))</f>
        <v>0</v>
      </c>
      <c r="M289" s="4">
        <f>SUMIFS(Transactions_History!$G$6:$G$1355, Transactions_History!$C$6:$C$1355, "Acquire", Transactions_History!$I$6:$I$1355, Portfolio_History!$F289, Transactions_History!$H$6:$H$1355, "&lt;="&amp;YEAR(Portfolio_History!M$1))-
SUMIFS(Transactions_History!$G$6:$G$1355, Transactions_History!$C$6:$C$1355, "Redeem", Transactions_History!$I$6:$I$1355, Portfolio_History!$F289, Transactions_History!$H$6:$H$1355, "&lt;="&amp;YEAR(Portfolio_History!M$1))</f>
        <v>0</v>
      </c>
      <c r="N289" s="4">
        <f>SUMIFS(Transactions_History!$G$6:$G$1355, Transactions_History!$C$6:$C$1355, "Acquire", Transactions_History!$I$6:$I$1355, Portfolio_History!$F289, Transactions_History!$H$6:$H$1355, "&lt;="&amp;YEAR(Portfolio_History!N$1))-
SUMIFS(Transactions_History!$G$6:$G$1355, Transactions_History!$C$6:$C$1355, "Redeem", Transactions_History!$I$6:$I$1355, Portfolio_History!$F289, Transactions_History!$H$6:$H$1355, "&lt;="&amp;YEAR(Portfolio_History!N$1))</f>
        <v>12075192</v>
      </c>
      <c r="O289" s="4">
        <f>SUMIFS(Transactions_History!$G$6:$G$1355, Transactions_History!$C$6:$C$1355, "Acquire", Transactions_History!$I$6:$I$1355, Portfolio_History!$F289, Transactions_History!$H$6:$H$1355, "&lt;="&amp;YEAR(Portfolio_History!O$1))-
SUMIFS(Transactions_History!$G$6:$G$1355, Transactions_History!$C$6:$C$1355, "Redeem", Transactions_History!$I$6:$I$1355, Portfolio_History!$F289, Transactions_History!$H$6:$H$1355, "&lt;="&amp;YEAR(Portfolio_History!O$1))</f>
        <v>12075192</v>
      </c>
      <c r="P289" s="4">
        <f>SUMIFS(Transactions_History!$G$6:$G$1355, Transactions_History!$C$6:$C$1355, "Acquire", Transactions_History!$I$6:$I$1355, Portfolio_History!$F289, Transactions_History!$H$6:$H$1355, "&lt;="&amp;YEAR(Portfolio_History!P$1))-
SUMIFS(Transactions_History!$G$6:$G$1355, Transactions_History!$C$6:$C$1355, "Redeem", Transactions_History!$I$6:$I$1355, Portfolio_History!$F289, Transactions_History!$H$6:$H$1355, "&lt;="&amp;YEAR(Portfolio_History!P$1))</f>
        <v>12075192</v>
      </c>
      <c r="Q289" s="4">
        <f>SUMIFS(Transactions_History!$G$6:$G$1355, Transactions_History!$C$6:$C$1355, "Acquire", Transactions_History!$I$6:$I$1355, Portfolio_History!$F289, Transactions_History!$H$6:$H$1355, "&lt;="&amp;YEAR(Portfolio_History!Q$1))-
SUMIFS(Transactions_History!$G$6:$G$1355, Transactions_History!$C$6:$C$1355, "Redeem", Transactions_History!$I$6:$I$1355, Portfolio_History!$F289, Transactions_History!$H$6:$H$1355, "&lt;="&amp;YEAR(Portfolio_History!Q$1))</f>
        <v>12697763</v>
      </c>
      <c r="R289" s="4">
        <f>SUMIFS(Transactions_History!$G$6:$G$1355, Transactions_History!$C$6:$C$1355, "Acquire", Transactions_History!$I$6:$I$1355, Portfolio_History!$F289, Transactions_History!$H$6:$H$1355, "&lt;="&amp;YEAR(Portfolio_History!R$1))-
SUMIFS(Transactions_History!$G$6:$G$1355, Transactions_History!$C$6:$C$1355, "Redeem", Transactions_History!$I$6:$I$1355, Portfolio_History!$F289, Transactions_History!$H$6:$H$1355, "&lt;="&amp;YEAR(Portfolio_History!R$1))</f>
        <v>12697763</v>
      </c>
      <c r="S289" s="4">
        <f>SUMIFS(Transactions_History!$G$6:$G$1355, Transactions_History!$C$6:$C$1355, "Acquire", Transactions_History!$I$6:$I$1355, Portfolio_History!$F289, Transactions_History!$H$6:$H$1355, "&lt;="&amp;YEAR(Portfolio_History!S$1))-
SUMIFS(Transactions_History!$G$6:$G$1355, Transactions_History!$C$6:$C$1355, "Redeem", Transactions_History!$I$6:$I$1355, Portfolio_History!$F289, Transactions_History!$H$6:$H$1355, "&lt;="&amp;YEAR(Portfolio_History!S$1))</f>
        <v>12697763</v>
      </c>
      <c r="T289" s="4">
        <f>SUMIFS(Transactions_History!$G$6:$G$1355, Transactions_History!$C$6:$C$1355, "Acquire", Transactions_History!$I$6:$I$1355, Portfolio_History!$F289, Transactions_History!$H$6:$H$1355, "&lt;="&amp;YEAR(Portfolio_History!T$1))-
SUMIFS(Transactions_History!$G$6:$G$1355, Transactions_History!$C$6:$C$1355, "Redeem", Transactions_History!$I$6:$I$1355, Portfolio_History!$F289, Transactions_History!$H$6:$H$1355, "&lt;="&amp;YEAR(Portfolio_History!T$1))</f>
        <v>12697763</v>
      </c>
      <c r="U289" s="4">
        <f>SUMIFS(Transactions_History!$G$6:$G$1355, Transactions_History!$C$6:$C$1355, "Acquire", Transactions_History!$I$6:$I$1355, Portfolio_History!$F289, Transactions_History!$H$6:$H$1355, "&lt;="&amp;YEAR(Portfolio_History!U$1))-
SUMIFS(Transactions_History!$G$6:$G$1355, Transactions_History!$C$6:$C$1355, "Redeem", Transactions_History!$I$6:$I$1355, Portfolio_History!$F289, Transactions_History!$H$6:$H$1355, "&lt;="&amp;YEAR(Portfolio_History!U$1))</f>
        <v>12697763</v>
      </c>
      <c r="V289" s="4">
        <f>SUMIFS(Transactions_History!$G$6:$G$1355, Transactions_History!$C$6:$C$1355, "Acquire", Transactions_History!$I$6:$I$1355, Portfolio_History!$F289, Transactions_History!$H$6:$H$1355, "&lt;="&amp;YEAR(Portfolio_History!V$1))-
SUMIFS(Transactions_History!$G$6:$G$1355, Transactions_History!$C$6:$C$1355, "Redeem", Transactions_History!$I$6:$I$1355, Portfolio_History!$F289, Transactions_History!$H$6:$H$1355, "&lt;="&amp;YEAR(Portfolio_History!V$1))</f>
        <v>0</v>
      </c>
      <c r="W289" s="4">
        <f>SUMIFS(Transactions_History!$G$6:$G$1355, Transactions_History!$C$6:$C$1355, "Acquire", Transactions_History!$I$6:$I$1355, Portfolio_History!$F289, Transactions_History!$H$6:$H$1355, "&lt;="&amp;YEAR(Portfolio_History!W$1))-
SUMIFS(Transactions_History!$G$6:$G$1355, Transactions_History!$C$6:$C$1355, "Redeem", Transactions_History!$I$6:$I$1355, Portfolio_History!$F289, Transactions_History!$H$6:$H$1355, "&lt;="&amp;YEAR(Portfolio_History!W$1))</f>
        <v>0</v>
      </c>
      <c r="X289" s="4">
        <f>SUMIFS(Transactions_History!$G$6:$G$1355, Transactions_History!$C$6:$C$1355, "Acquire", Transactions_History!$I$6:$I$1355, Portfolio_History!$F289, Transactions_History!$H$6:$H$1355, "&lt;="&amp;YEAR(Portfolio_History!X$1))-
SUMIFS(Transactions_History!$G$6:$G$1355, Transactions_History!$C$6:$C$1355, "Redeem", Transactions_History!$I$6:$I$1355, Portfolio_History!$F289, Transactions_History!$H$6:$H$1355, "&lt;="&amp;YEAR(Portfolio_History!X$1))</f>
        <v>0</v>
      </c>
      <c r="Y289" s="4">
        <f>SUMIFS(Transactions_History!$G$6:$G$1355, Transactions_History!$C$6:$C$1355, "Acquire", Transactions_History!$I$6:$I$1355, Portfolio_History!$F289, Transactions_History!$H$6:$H$1355, "&lt;="&amp;YEAR(Portfolio_History!Y$1))-
SUMIFS(Transactions_History!$G$6:$G$1355, Transactions_History!$C$6:$C$1355, "Redeem", Transactions_History!$I$6:$I$1355, Portfolio_History!$F289, Transactions_History!$H$6:$H$1355, "&lt;="&amp;YEAR(Portfolio_History!Y$1))</f>
        <v>0</v>
      </c>
    </row>
    <row r="290" spans="1:25" x14ac:dyDescent="0.35">
      <c r="A290" s="172" t="s">
        <v>34</v>
      </c>
      <c r="B290" s="172">
        <v>1.875</v>
      </c>
      <c r="C290" s="172">
        <v>2017</v>
      </c>
      <c r="D290" s="173">
        <v>42675</v>
      </c>
      <c r="E290" s="63">
        <v>2016</v>
      </c>
      <c r="F290" s="170" t="str">
        <f t="shared" si="5"/>
        <v>SI certificates_1.875_2017</v>
      </c>
      <c r="G290" s="4">
        <f>SUMIFS(Transactions_History!$G$6:$G$1355, Transactions_History!$C$6:$C$1355, "Acquire", Transactions_History!$I$6:$I$1355, Portfolio_History!$F290, Transactions_History!$H$6:$H$1355, "&lt;="&amp;YEAR(Portfolio_History!G$1))-
SUMIFS(Transactions_History!$G$6:$G$1355, Transactions_History!$C$6:$C$1355, "Redeem", Transactions_History!$I$6:$I$1355, Portfolio_History!$F290, Transactions_History!$H$6:$H$1355, "&lt;="&amp;YEAR(Portfolio_History!G$1))</f>
        <v>0</v>
      </c>
      <c r="H290" s="4">
        <f>SUMIFS(Transactions_History!$G$6:$G$1355, Transactions_History!$C$6:$C$1355, "Acquire", Transactions_History!$I$6:$I$1355, Portfolio_History!$F290, Transactions_History!$H$6:$H$1355, "&lt;="&amp;YEAR(Portfolio_History!H$1))-
SUMIFS(Transactions_History!$G$6:$G$1355, Transactions_History!$C$6:$C$1355, "Redeem", Transactions_History!$I$6:$I$1355, Portfolio_History!$F290, Transactions_History!$H$6:$H$1355, "&lt;="&amp;YEAR(Portfolio_History!H$1))</f>
        <v>0</v>
      </c>
      <c r="I290" s="4">
        <f>SUMIFS(Transactions_History!$G$6:$G$1355, Transactions_History!$C$6:$C$1355, "Acquire", Transactions_History!$I$6:$I$1355, Portfolio_History!$F290, Transactions_History!$H$6:$H$1355, "&lt;="&amp;YEAR(Portfolio_History!I$1))-
SUMIFS(Transactions_History!$G$6:$G$1355, Transactions_History!$C$6:$C$1355, "Redeem", Transactions_History!$I$6:$I$1355, Portfolio_History!$F290, Transactions_History!$H$6:$H$1355, "&lt;="&amp;YEAR(Portfolio_History!I$1))</f>
        <v>0</v>
      </c>
      <c r="J290" s="4">
        <f>SUMIFS(Transactions_History!$G$6:$G$1355, Transactions_History!$C$6:$C$1355, "Acquire", Transactions_History!$I$6:$I$1355, Portfolio_History!$F290, Transactions_History!$H$6:$H$1355, "&lt;="&amp;YEAR(Portfolio_History!J$1))-
SUMIFS(Transactions_History!$G$6:$G$1355, Transactions_History!$C$6:$C$1355, "Redeem", Transactions_History!$I$6:$I$1355, Portfolio_History!$F290, Transactions_History!$H$6:$H$1355, "&lt;="&amp;YEAR(Portfolio_History!J$1))</f>
        <v>0</v>
      </c>
      <c r="K290" s="4">
        <f>SUMIFS(Transactions_History!$G$6:$G$1355, Transactions_History!$C$6:$C$1355, "Acquire", Transactions_History!$I$6:$I$1355, Portfolio_History!$F290, Transactions_History!$H$6:$H$1355, "&lt;="&amp;YEAR(Portfolio_History!K$1))-
SUMIFS(Transactions_History!$G$6:$G$1355, Transactions_History!$C$6:$C$1355, "Redeem", Transactions_History!$I$6:$I$1355, Portfolio_History!$F290, Transactions_History!$H$6:$H$1355, "&lt;="&amp;YEAR(Portfolio_History!K$1))</f>
        <v>0</v>
      </c>
      <c r="L290" s="4">
        <f>SUMIFS(Transactions_History!$G$6:$G$1355, Transactions_History!$C$6:$C$1355, "Acquire", Transactions_History!$I$6:$I$1355, Portfolio_History!$F290, Transactions_History!$H$6:$H$1355, "&lt;="&amp;YEAR(Portfolio_History!L$1))-
SUMIFS(Transactions_History!$G$6:$G$1355, Transactions_History!$C$6:$C$1355, "Redeem", Transactions_History!$I$6:$I$1355, Portfolio_History!$F290, Transactions_History!$H$6:$H$1355, "&lt;="&amp;YEAR(Portfolio_History!L$1))</f>
        <v>0</v>
      </c>
      <c r="M290" s="4">
        <f>SUMIFS(Transactions_History!$G$6:$G$1355, Transactions_History!$C$6:$C$1355, "Acquire", Transactions_History!$I$6:$I$1355, Portfolio_History!$F290, Transactions_History!$H$6:$H$1355, "&lt;="&amp;YEAR(Portfolio_History!M$1))-
SUMIFS(Transactions_History!$G$6:$G$1355, Transactions_History!$C$6:$C$1355, "Redeem", Transactions_History!$I$6:$I$1355, Portfolio_History!$F290, Transactions_History!$H$6:$H$1355, "&lt;="&amp;YEAR(Portfolio_History!M$1))</f>
        <v>0</v>
      </c>
      <c r="N290" s="4">
        <f>SUMIFS(Transactions_History!$G$6:$G$1355, Transactions_History!$C$6:$C$1355, "Acquire", Transactions_History!$I$6:$I$1355, Portfolio_History!$F290, Transactions_History!$H$6:$H$1355, "&lt;="&amp;YEAR(Portfolio_History!N$1))-
SUMIFS(Transactions_History!$G$6:$G$1355, Transactions_History!$C$6:$C$1355, "Redeem", Transactions_History!$I$6:$I$1355, Portfolio_History!$F290, Transactions_History!$H$6:$H$1355, "&lt;="&amp;YEAR(Portfolio_History!N$1))</f>
        <v>0</v>
      </c>
      <c r="O290" s="4">
        <f>SUMIFS(Transactions_History!$G$6:$G$1355, Transactions_History!$C$6:$C$1355, "Acquire", Transactions_History!$I$6:$I$1355, Portfolio_History!$F290, Transactions_History!$H$6:$H$1355, "&lt;="&amp;YEAR(Portfolio_History!O$1))-
SUMIFS(Transactions_History!$G$6:$G$1355, Transactions_History!$C$6:$C$1355, "Redeem", Transactions_History!$I$6:$I$1355, Portfolio_History!$F290, Transactions_History!$H$6:$H$1355, "&lt;="&amp;YEAR(Portfolio_History!O$1))</f>
        <v>0</v>
      </c>
      <c r="P290" s="4">
        <f>SUMIFS(Transactions_History!$G$6:$G$1355, Transactions_History!$C$6:$C$1355, "Acquire", Transactions_History!$I$6:$I$1355, Portfolio_History!$F290, Transactions_History!$H$6:$H$1355, "&lt;="&amp;YEAR(Portfolio_History!P$1))-
SUMIFS(Transactions_History!$G$6:$G$1355, Transactions_History!$C$6:$C$1355, "Redeem", Transactions_History!$I$6:$I$1355, Portfolio_History!$F290, Transactions_History!$H$6:$H$1355, "&lt;="&amp;YEAR(Portfolio_History!P$1))</f>
        <v>0</v>
      </c>
      <c r="Q290" s="4">
        <f>SUMIFS(Transactions_History!$G$6:$G$1355, Transactions_History!$C$6:$C$1355, "Acquire", Transactions_History!$I$6:$I$1355, Portfolio_History!$F290, Transactions_History!$H$6:$H$1355, "&lt;="&amp;YEAR(Portfolio_History!Q$1))-
SUMIFS(Transactions_History!$G$6:$G$1355, Transactions_History!$C$6:$C$1355, "Redeem", Transactions_History!$I$6:$I$1355, Portfolio_History!$F290, Transactions_History!$H$6:$H$1355, "&lt;="&amp;YEAR(Portfolio_History!Q$1))</f>
        <v>0</v>
      </c>
      <c r="R290" s="4">
        <f>SUMIFS(Transactions_History!$G$6:$G$1355, Transactions_History!$C$6:$C$1355, "Acquire", Transactions_History!$I$6:$I$1355, Portfolio_History!$F290, Transactions_History!$H$6:$H$1355, "&lt;="&amp;YEAR(Portfolio_History!R$1))-
SUMIFS(Transactions_History!$G$6:$G$1355, Transactions_History!$C$6:$C$1355, "Redeem", Transactions_History!$I$6:$I$1355, Portfolio_History!$F290, Transactions_History!$H$6:$H$1355, "&lt;="&amp;YEAR(Portfolio_History!R$1))</f>
        <v>0</v>
      </c>
      <c r="S290" s="4">
        <f>SUMIFS(Transactions_History!$G$6:$G$1355, Transactions_History!$C$6:$C$1355, "Acquire", Transactions_History!$I$6:$I$1355, Portfolio_History!$F290, Transactions_History!$H$6:$H$1355, "&lt;="&amp;YEAR(Portfolio_History!S$1))-
SUMIFS(Transactions_History!$G$6:$G$1355, Transactions_History!$C$6:$C$1355, "Redeem", Transactions_History!$I$6:$I$1355, Portfolio_History!$F290, Transactions_History!$H$6:$H$1355, "&lt;="&amp;YEAR(Portfolio_History!S$1))</f>
        <v>0</v>
      </c>
      <c r="T290" s="4">
        <f>SUMIFS(Transactions_History!$G$6:$G$1355, Transactions_History!$C$6:$C$1355, "Acquire", Transactions_History!$I$6:$I$1355, Portfolio_History!$F290, Transactions_History!$H$6:$H$1355, "&lt;="&amp;YEAR(Portfolio_History!T$1))-
SUMIFS(Transactions_History!$G$6:$G$1355, Transactions_History!$C$6:$C$1355, "Redeem", Transactions_History!$I$6:$I$1355, Portfolio_History!$F290, Transactions_History!$H$6:$H$1355, "&lt;="&amp;YEAR(Portfolio_History!T$1))</f>
        <v>0</v>
      </c>
      <c r="U290" s="4">
        <f>SUMIFS(Transactions_History!$G$6:$G$1355, Transactions_History!$C$6:$C$1355, "Acquire", Transactions_History!$I$6:$I$1355, Portfolio_History!$F290, Transactions_History!$H$6:$H$1355, "&lt;="&amp;YEAR(Portfolio_History!U$1))-
SUMIFS(Transactions_History!$G$6:$G$1355, Transactions_History!$C$6:$C$1355, "Redeem", Transactions_History!$I$6:$I$1355, Portfolio_History!$F290, Transactions_History!$H$6:$H$1355, "&lt;="&amp;YEAR(Portfolio_History!U$1))</f>
        <v>0</v>
      </c>
      <c r="V290" s="4">
        <f>SUMIFS(Transactions_History!$G$6:$G$1355, Transactions_History!$C$6:$C$1355, "Acquire", Transactions_History!$I$6:$I$1355, Portfolio_History!$F290, Transactions_History!$H$6:$H$1355, "&lt;="&amp;YEAR(Portfolio_History!V$1))-
SUMIFS(Transactions_History!$G$6:$G$1355, Transactions_History!$C$6:$C$1355, "Redeem", Transactions_History!$I$6:$I$1355, Portfolio_History!$F290, Transactions_History!$H$6:$H$1355, "&lt;="&amp;YEAR(Portfolio_History!V$1))</f>
        <v>0</v>
      </c>
      <c r="W290" s="4">
        <f>SUMIFS(Transactions_History!$G$6:$G$1355, Transactions_History!$C$6:$C$1355, "Acquire", Transactions_History!$I$6:$I$1355, Portfolio_History!$F290, Transactions_History!$H$6:$H$1355, "&lt;="&amp;YEAR(Portfolio_History!W$1))-
SUMIFS(Transactions_History!$G$6:$G$1355, Transactions_History!$C$6:$C$1355, "Redeem", Transactions_History!$I$6:$I$1355, Portfolio_History!$F290, Transactions_History!$H$6:$H$1355, "&lt;="&amp;YEAR(Portfolio_History!W$1))</f>
        <v>0</v>
      </c>
      <c r="X290" s="4">
        <f>SUMIFS(Transactions_History!$G$6:$G$1355, Transactions_History!$C$6:$C$1355, "Acquire", Transactions_History!$I$6:$I$1355, Portfolio_History!$F290, Transactions_History!$H$6:$H$1355, "&lt;="&amp;YEAR(Portfolio_History!X$1))-
SUMIFS(Transactions_History!$G$6:$G$1355, Transactions_History!$C$6:$C$1355, "Redeem", Transactions_History!$I$6:$I$1355, Portfolio_History!$F290, Transactions_History!$H$6:$H$1355, "&lt;="&amp;YEAR(Portfolio_History!X$1))</f>
        <v>0</v>
      </c>
      <c r="Y290" s="4">
        <f>SUMIFS(Transactions_History!$G$6:$G$1355, Transactions_History!$C$6:$C$1355, "Acquire", Transactions_History!$I$6:$I$1355, Portfolio_History!$F290, Transactions_History!$H$6:$H$1355, "&lt;="&amp;YEAR(Portfolio_History!Y$1))-
SUMIFS(Transactions_History!$G$6:$G$1355, Transactions_History!$C$6:$C$1355, "Redeem", Transactions_History!$I$6:$I$1355, Portfolio_History!$F290, Transactions_History!$H$6:$H$1355, "&lt;="&amp;YEAR(Portfolio_History!Y$1))</f>
        <v>0</v>
      </c>
    </row>
    <row r="291" spans="1:25" x14ac:dyDescent="0.35">
      <c r="A291" s="172" t="s">
        <v>39</v>
      </c>
      <c r="B291" s="172">
        <v>4.125</v>
      </c>
      <c r="C291" s="172">
        <v>2017</v>
      </c>
      <c r="D291" s="173">
        <v>38504</v>
      </c>
      <c r="E291" s="63">
        <v>2016</v>
      </c>
      <c r="F291" s="170" t="str">
        <f t="shared" si="5"/>
        <v>SI bonds_4.125_2017</v>
      </c>
      <c r="G291" s="4">
        <f>SUMIFS(Transactions_History!$G$6:$G$1355, Transactions_History!$C$6:$C$1355, "Acquire", Transactions_History!$I$6:$I$1355, Portfolio_History!$F291, Transactions_History!$H$6:$H$1355, "&lt;="&amp;YEAR(Portfolio_History!G$1))-
SUMIFS(Transactions_History!$G$6:$G$1355, Transactions_History!$C$6:$C$1355, "Redeem", Transactions_History!$I$6:$I$1355, Portfolio_History!$F291, Transactions_History!$H$6:$H$1355, "&lt;="&amp;YEAR(Portfolio_History!G$1))</f>
        <v>-11194331</v>
      </c>
      <c r="H291" s="4">
        <f>SUMIFS(Transactions_History!$G$6:$G$1355, Transactions_History!$C$6:$C$1355, "Acquire", Transactions_History!$I$6:$I$1355, Portfolio_History!$F291, Transactions_History!$H$6:$H$1355, "&lt;="&amp;YEAR(Portfolio_History!H$1))-
SUMIFS(Transactions_History!$G$6:$G$1355, Transactions_History!$C$6:$C$1355, "Redeem", Transactions_History!$I$6:$I$1355, Portfolio_History!$F291, Transactions_History!$H$6:$H$1355, "&lt;="&amp;YEAR(Portfolio_History!H$1))</f>
        <v>-11194331</v>
      </c>
      <c r="I291" s="4">
        <f>SUMIFS(Transactions_History!$G$6:$G$1355, Transactions_History!$C$6:$C$1355, "Acquire", Transactions_History!$I$6:$I$1355, Portfolio_History!$F291, Transactions_History!$H$6:$H$1355, "&lt;="&amp;YEAR(Portfolio_History!I$1))-
SUMIFS(Transactions_History!$G$6:$G$1355, Transactions_History!$C$6:$C$1355, "Redeem", Transactions_History!$I$6:$I$1355, Portfolio_History!$F291, Transactions_History!$H$6:$H$1355, "&lt;="&amp;YEAR(Portfolio_History!I$1))</f>
        <v>-11194331</v>
      </c>
      <c r="J291" s="4">
        <f>SUMIFS(Transactions_History!$G$6:$G$1355, Transactions_History!$C$6:$C$1355, "Acquire", Transactions_History!$I$6:$I$1355, Portfolio_History!$F291, Transactions_History!$H$6:$H$1355, "&lt;="&amp;YEAR(Portfolio_History!J$1))-
SUMIFS(Transactions_History!$G$6:$G$1355, Transactions_History!$C$6:$C$1355, "Redeem", Transactions_History!$I$6:$I$1355, Portfolio_History!$F291, Transactions_History!$H$6:$H$1355, "&lt;="&amp;YEAR(Portfolio_History!J$1))</f>
        <v>-11194331</v>
      </c>
      <c r="K291" s="4">
        <f>SUMIFS(Transactions_History!$G$6:$G$1355, Transactions_History!$C$6:$C$1355, "Acquire", Transactions_History!$I$6:$I$1355, Portfolio_History!$F291, Transactions_History!$H$6:$H$1355, "&lt;="&amp;YEAR(Portfolio_History!K$1))-
SUMIFS(Transactions_History!$G$6:$G$1355, Transactions_History!$C$6:$C$1355, "Redeem", Transactions_History!$I$6:$I$1355, Portfolio_History!$F291, Transactions_History!$H$6:$H$1355, "&lt;="&amp;YEAR(Portfolio_History!K$1))</f>
        <v>-11194331</v>
      </c>
      <c r="L291" s="4">
        <f>SUMIFS(Transactions_History!$G$6:$G$1355, Transactions_History!$C$6:$C$1355, "Acquire", Transactions_History!$I$6:$I$1355, Portfolio_History!$F291, Transactions_History!$H$6:$H$1355, "&lt;="&amp;YEAR(Portfolio_History!L$1))-
SUMIFS(Transactions_History!$G$6:$G$1355, Transactions_History!$C$6:$C$1355, "Redeem", Transactions_History!$I$6:$I$1355, Portfolio_History!$F291, Transactions_History!$H$6:$H$1355, "&lt;="&amp;YEAR(Portfolio_History!L$1))</f>
        <v>-11194331</v>
      </c>
      <c r="M291" s="4">
        <f>SUMIFS(Transactions_History!$G$6:$G$1355, Transactions_History!$C$6:$C$1355, "Acquire", Transactions_History!$I$6:$I$1355, Portfolio_History!$F291, Transactions_History!$H$6:$H$1355, "&lt;="&amp;YEAR(Portfolio_History!M$1))-
SUMIFS(Transactions_History!$G$6:$G$1355, Transactions_History!$C$6:$C$1355, "Redeem", Transactions_History!$I$6:$I$1355, Portfolio_History!$F291, Transactions_History!$H$6:$H$1355, "&lt;="&amp;YEAR(Portfolio_History!M$1))</f>
        <v>-4311019</v>
      </c>
      <c r="N291" s="4">
        <f>SUMIFS(Transactions_History!$G$6:$G$1355, Transactions_History!$C$6:$C$1355, "Acquire", Transactions_History!$I$6:$I$1355, Portfolio_History!$F291, Transactions_History!$H$6:$H$1355, "&lt;="&amp;YEAR(Portfolio_History!N$1))-
SUMIFS(Transactions_History!$G$6:$G$1355, Transactions_History!$C$6:$C$1355, "Redeem", Transactions_History!$I$6:$I$1355, Portfolio_History!$F291, Transactions_History!$H$6:$H$1355, "&lt;="&amp;YEAR(Portfolio_History!N$1))</f>
        <v>-677385</v>
      </c>
      <c r="O291" s="4">
        <f>SUMIFS(Transactions_History!$G$6:$G$1355, Transactions_History!$C$6:$C$1355, "Acquire", Transactions_History!$I$6:$I$1355, Portfolio_History!$F291, Transactions_History!$H$6:$H$1355, "&lt;="&amp;YEAR(Portfolio_History!O$1))-
SUMIFS(Transactions_History!$G$6:$G$1355, Transactions_History!$C$6:$C$1355, "Redeem", Transactions_History!$I$6:$I$1355, Portfolio_History!$F291, Transactions_History!$H$6:$H$1355, "&lt;="&amp;YEAR(Portfolio_History!O$1))</f>
        <v>-677385</v>
      </c>
      <c r="P291" s="4">
        <f>SUMIFS(Transactions_History!$G$6:$G$1355, Transactions_History!$C$6:$C$1355, "Acquire", Transactions_History!$I$6:$I$1355, Portfolio_History!$F291, Transactions_History!$H$6:$H$1355, "&lt;="&amp;YEAR(Portfolio_History!P$1))-
SUMIFS(Transactions_History!$G$6:$G$1355, Transactions_History!$C$6:$C$1355, "Redeem", Transactions_History!$I$6:$I$1355, Portfolio_History!$F291, Transactions_History!$H$6:$H$1355, "&lt;="&amp;YEAR(Portfolio_History!P$1))</f>
        <v>-677385</v>
      </c>
      <c r="Q291" s="4">
        <f>SUMIFS(Transactions_History!$G$6:$G$1355, Transactions_History!$C$6:$C$1355, "Acquire", Transactions_History!$I$6:$I$1355, Portfolio_History!$F291, Transactions_History!$H$6:$H$1355, "&lt;="&amp;YEAR(Portfolio_History!Q$1))-
SUMIFS(Transactions_History!$G$6:$G$1355, Transactions_History!$C$6:$C$1355, "Redeem", Transactions_History!$I$6:$I$1355, Portfolio_History!$F291, Transactions_History!$H$6:$H$1355, "&lt;="&amp;YEAR(Portfolio_History!Q$1))</f>
        <v>0</v>
      </c>
      <c r="R291" s="4">
        <f>SUMIFS(Transactions_History!$G$6:$G$1355, Transactions_History!$C$6:$C$1355, "Acquire", Transactions_History!$I$6:$I$1355, Portfolio_History!$F291, Transactions_History!$H$6:$H$1355, "&lt;="&amp;YEAR(Portfolio_History!R$1))-
SUMIFS(Transactions_History!$G$6:$G$1355, Transactions_History!$C$6:$C$1355, "Redeem", Transactions_History!$I$6:$I$1355, Portfolio_History!$F291, Transactions_History!$H$6:$H$1355, "&lt;="&amp;YEAR(Portfolio_History!R$1))</f>
        <v>0</v>
      </c>
      <c r="S291" s="4">
        <f>SUMIFS(Transactions_History!$G$6:$G$1355, Transactions_History!$C$6:$C$1355, "Acquire", Transactions_History!$I$6:$I$1355, Portfolio_History!$F291, Transactions_History!$H$6:$H$1355, "&lt;="&amp;YEAR(Portfolio_History!S$1))-
SUMIFS(Transactions_History!$G$6:$G$1355, Transactions_History!$C$6:$C$1355, "Redeem", Transactions_History!$I$6:$I$1355, Portfolio_History!$F291, Transactions_History!$H$6:$H$1355, "&lt;="&amp;YEAR(Portfolio_History!S$1))</f>
        <v>0</v>
      </c>
      <c r="T291" s="4">
        <f>SUMIFS(Transactions_History!$G$6:$G$1355, Transactions_History!$C$6:$C$1355, "Acquire", Transactions_History!$I$6:$I$1355, Portfolio_History!$F291, Transactions_History!$H$6:$H$1355, "&lt;="&amp;YEAR(Portfolio_History!T$1))-
SUMIFS(Transactions_History!$G$6:$G$1355, Transactions_History!$C$6:$C$1355, "Redeem", Transactions_History!$I$6:$I$1355, Portfolio_History!$F291, Transactions_History!$H$6:$H$1355, "&lt;="&amp;YEAR(Portfolio_History!T$1))</f>
        <v>0</v>
      </c>
      <c r="U291" s="4">
        <f>SUMIFS(Transactions_History!$G$6:$G$1355, Transactions_History!$C$6:$C$1355, "Acquire", Transactions_History!$I$6:$I$1355, Portfolio_History!$F291, Transactions_History!$H$6:$H$1355, "&lt;="&amp;YEAR(Portfolio_History!U$1))-
SUMIFS(Transactions_History!$G$6:$G$1355, Transactions_History!$C$6:$C$1355, "Redeem", Transactions_History!$I$6:$I$1355, Portfolio_History!$F291, Transactions_History!$H$6:$H$1355, "&lt;="&amp;YEAR(Portfolio_History!U$1))</f>
        <v>0</v>
      </c>
      <c r="V291" s="4">
        <f>SUMIFS(Transactions_History!$G$6:$G$1355, Transactions_History!$C$6:$C$1355, "Acquire", Transactions_History!$I$6:$I$1355, Portfolio_History!$F291, Transactions_History!$H$6:$H$1355, "&lt;="&amp;YEAR(Portfolio_History!V$1))-
SUMIFS(Transactions_History!$G$6:$G$1355, Transactions_History!$C$6:$C$1355, "Redeem", Transactions_History!$I$6:$I$1355, Portfolio_History!$F291, Transactions_History!$H$6:$H$1355, "&lt;="&amp;YEAR(Portfolio_History!V$1))</f>
        <v>0</v>
      </c>
      <c r="W291" s="4">
        <f>SUMIFS(Transactions_History!$G$6:$G$1355, Transactions_History!$C$6:$C$1355, "Acquire", Transactions_History!$I$6:$I$1355, Portfolio_History!$F291, Transactions_History!$H$6:$H$1355, "&lt;="&amp;YEAR(Portfolio_History!W$1))-
SUMIFS(Transactions_History!$G$6:$G$1355, Transactions_History!$C$6:$C$1355, "Redeem", Transactions_History!$I$6:$I$1355, Portfolio_History!$F291, Transactions_History!$H$6:$H$1355, "&lt;="&amp;YEAR(Portfolio_History!W$1))</f>
        <v>0</v>
      </c>
      <c r="X291" s="4">
        <f>SUMIFS(Transactions_History!$G$6:$G$1355, Transactions_History!$C$6:$C$1355, "Acquire", Transactions_History!$I$6:$I$1355, Portfolio_History!$F291, Transactions_History!$H$6:$H$1355, "&lt;="&amp;YEAR(Portfolio_History!X$1))-
SUMIFS(Transactions_History!$G$6:$G$1355, Transactions_History!$C$6:$C$1355, "Redeem", Transactions_History!$I$6:$I$1355, Portfolio_History!$F291, Transactions_History!$H$6:$H$1355, "&lt;="&amp;YEAR(Portfolio_History!X$1))</f>
        <v>0</v>
      </c>
      <c r="Y291" s="4">
        <f>SUMIFS(Transactions_History!$G$6:$G$1355, Transactions_History!$C$6:$C$1355, "Acquire", Transactions_History!$I$6:$I$1355, Portfolio_History!$F291, Transactions_History!$H$6:$H$1355, "&lt;="&amp;YEAR(Portfolio_History!Y$1))-
SUMIFS(Transactions_History!$G$6:$G$1355, Transactions_History!$C$6:$C$1355, "Redeem", Transactions_History!$I$6:$I$1355, Portfolio_History!$F291, Transactions_History!$H$6:$H$1355, "&lt;="&amp;YEAR(Portfolio_History!Y$1))</f>
        <v>0</v>
      </c>
    </row>
    <row r="292" spans="1:25" x14ac:dyDescent="0.35">
      <c r="A292" s="172" t="s">
        <v>34</v>
      </c>
      <c r="B292" s="172">
        <v>2.375</v>
      </c>
      <c r="C292" s="172">
        <v>2017</v>
      </c>
      <c r="D292" s="173">
        <v>42705</v>
      </c>
      <c r="E292" s="63">
        <v>2016</v>
      </c>
      <c r="F292" s="170" t="str">
        <f t="shared" si="5"/>
        <v>SI certificates_2.375_2017</v>
      </c>
      <c r="G292" s="4">
        <f>SUMIFS(Transactions_History!$G$6:$G$1355, Transactions_History!$C$6:$C$1355, "Acquire", Transactions_History!$I$6:$I$1355, Portfolio_History!$F292, Transactions_History!$H$6:$H$1355, "&lt;="&amp;YEAR(Portfolio_History!G$1))-
SUMIFS(Transactions_History!$G$6:$G$1355, Transactions_History!$C$6:$C$1355, "Redeem", Transactions_History!$I$6:$I$1355, Portfolio_History!$F292, Transactions_History!$H$6:$H$1355, "&lt;="&amp;YEAR(Portfolio_History!G$1))</f>
        <v>0</v>
      </c>
      <c r="H292" s="4">
        <f>SUMIFS(Transactions_History!$G$6:$G$1355, Transactions_History!$C$6:$C$1355, "Acquire", Transactions_History!$I$6:$I$1355, Portfolio_History!$F292, Transactions_History!$H$6:$H$1355, "&lt;="&amp;YEAR(Portfolio_History!H$1))-
SUMIFS(Transactions_History!$G$6:$G$1355, Transactions_History!$C$6:$C$1355, "Redeem", Transactions_History!$I$6:$I$1355, Portfolio_History!$F292, Transactions_History!$H$6:$H$1355, "&lt;="&amp;YEAR(Portfolio_History!H$1))</f>
        <v>0</v>
      </c>
      <c r="I292" s="4">
        <f>SUMIFS(Transactions_History!$G$6:$G$1355, Transactions_History!$C$6:$C$1355, "Acquire", Transactions_History!$I$6:$I$1355, Portfolio_History!$F292, Transactions_History!$H$6:$H$1355, "&lt;="&amp;YEAR(Portfolio_History!I$1))-
SUMIFS(Transactions_History!$G$6:$G$1355, Transactions_History!$C$6:$C$1355, "Redeem", Transactions_History!$I$6:$I$1355, Portfolio_History!$F292, Transactions_History!$H$6:$H$1355, "&lt;="&amp;YEAR(Portfolio_History!I$1))</f>
        <v>0</v>
      </c>
      <c r="J292" s="4">
        <f>SUMIFS(Transactions_History!$G$6:$G$1355, Transactions_History!$C$6:$C$1355, "Acquire", Transactions_History!$I$6:$I$1355, Portfolio_History!$F292, Transactions_History!$H$6:$H$1355, "&lt;="&amp;YEAR(Portfolio_History!J$1))-
SUMIFS(Transactions_History!$G$6:$G$1355, Transactions_History!$C$6:$C$1355, "Redeem", Transactions_History!$I$6:$I$1355, Portfolio_History!$F292, Transactions_History!$H$6:$H$1355, "&lt;="&amp;YEAR(Portfolio_History!J$1))</f>
        <v>0</v>
      </c>
      <c r="K292" s="4">
        <f>SUMIFS(Transactions_History!$G$6:$G$1355, Transactions_History!$C$6:$C$1355, "Acquire", Transactions_History!$I$6:$I$1355, Portfolio_History!$F292, Transactions_History!$H$6:$H$1355, "&lt;="&amp;YEAR(Portfolio_History!K$1))-
SUMIFS(Transactions_History!$G$6:$G$1355, Transactions_History!$C$6:$C$1355, "Redeem", Transactions_History!$I$6:$I$1355, Portfolio_History!$F292, Transactions_History!$H$6:$H$1355, "&lt;="&amp;YEAR(Portfolio_History!K$1))</f>
        <v>0</v>
      </c>
      <c r="L292" s="4">
        <f>SUMIFS(Transactions_History!$G$6:$G$1355, Transactions_History!$C$6:$C$1355, "Acquire", Transactions_History!$I$6:$I$1355, Portfolio_History!$F292, Transactions_History!$H$6:$H$1355, "&lt;="&amp;YEAR(Portfolio_History!L$1))-
SUMIFS(Transactions_History!$G$6:$G$1355, Transactions_History!$C$6:$C$1355, "Redeem", Transactions_History!$I$6:$I$1355, Portfolio_History!$F292, Transactions_History!$H$6:$H$1355, "&lt;="&amp;YEAR(Portfolio_History!L$1))</f>
        <v>0</v>
      </c>
      <c r="M292" s="4">
        <f>SUMIFS(Transactions_History!$G$6:$G$1355, Transactions_History!$C$6:$C$1355, "Acquire", Transactions_History!$I$6:$I$1355, Portfolio_History!$F292, Transactions_History!$H$6:$H$1355, "&lt;="&amp;YEAR(Portfolio_History!M$1))-
SUMIFS(Transactions_History!$G$6:$G$1355, Transactions_History!$C$6:$C$1355, "Redeem", Transactions_History!$I$6:$I$1355, Portfolio_History!$F292, Transactions_History!$H$6:$H$1355, "&lt;="&amp;YEAR(Portfolio_History!M$1))</f>
        <v>58820312</v>
      </c>
      <c r="N292" s="4">
        <f>SUMIFS(Transactions_History!$G$6:$G$1355, Transactions_History!$C$6:$C$1355, "Acquire", Transactions_History!$I$6:$I$1355, Portfolio_History!$F292, Transactions_History!$H$6:$H$1355, "&lt;="&amp;YEAR(Portfolio_History!N$1))-
SUMIFS(Transactions_History!$G$6:$G$1355, Transactions_History!$C$6:$C$1355, "Redeem", Transactions_History!$I$6:$I$1355, Portfolio_History!$F292, Transactions_History!$H$6:$H$1355, "&lt;="&amp;YEAR(Portfolio_History!N$1))</f>
        <v>0</v>
      </c>
      <c r="O292" s="4">
        <f>SUMIFS(Transactions_History!$G$6:$G$1355, Transactions_History!$C$6:$C$1355, "Acquire", Transactions_History!$I$6:$I$1355, Portfolio_History!$F292, Transactions_History!$H$6:$H$1355, "&lt;="&amp;YEAR(Portfolio_History!O$1))-
SUMIFS(Transactions_History!$G$6:$G$1355, Transactions_History!$C$6:$C$1355, "Redeem", Transactions_History!$I$6:$I$1355, Portfolio_History!$F292, Transactions_History!$H$6:$H$1355, "&lt;="&amp;YEAR(Portfolio_History!O$1))</f>
        <v>0</v>
      </c>
      <c r="P292" s="4">
        <f>SUMIFS(Transactions_History!$G$6:$G$1355, Transactions_History!$C$6:$C$1355, "Acquire", Transactions_History!$I$6:$I$1355, Portfolio_History!$F292, Transactions_History!$H$6:$H$1355, "&lt;="&amp;YEAR(Portfolio_History!P$1))-
SUMIFS(Transactions_History!$G$6:$G$1355, Transactions_History!$C$6:$C$1355, "Redeem", Transactions_History!$I$6:$I$1355, Portfolio_History!$F292, Transactions_History!$H$6:$H$1355, "&lt;="&amp;YEAR(Portfolio_History!P$1))</f>
        <v>0</v>
      </c>
      <c r="Q292" s="4">
        <f>SUMIFS(Transactions_History!$G$6:$G$1355, Transactions_History!$C$6:$C$1355, "Acquire", Transactions_History!$I$6:$I$1355, Portfolio_History!$F292, Transactions_History!$H$6:$H$1355, "&lt;="&amp;YEAR(Portfolio_History!Q$1))-
SUMIFS(Transactions_History!$G$6:$G$1355, Transactions_History!$C$6:$C$1355, "Redeem", Transactions_History!$I$6:$I$1355, Portfolio_History!$F292, Transactions_History!$H$6:$H$1355, "&lt;="&amp;YEAR(Portfolio_History!Q$1))</f>
        <v>0</v>
      </c>
      <c r="R292" s="4">
        <f>SUMIFS(Transactions_History!$G$6:$G$1355, Transactions_History!$C$6:$C$1355, "Acquire", Transactions_History!$I$6:$I$1355, Portfolio_History!$F292, Transactions_History!$H$6:$H$1355, "&lt;="&amp;YEAR(Portfolio_History!R$1))-
SUMIFS(Transactions_History!$G$6:$G$1355, Transactions_History!$C$6:$C$1355, "Redeem", Transactions_History!$I$6:$I$1355, Portfolio_History!$F292, Transactions_History!$H$6:$H$1355, "&lt;="&amp;YEAR(Portfolio_History!R$1))</f>
        <v>0</v>
      </c>
      <c r="S292" s="4">
        <f>SUMIFS(Transactions_History!$G$6:$G$1355, Transactions_History!$C$6:$C$1355, "Acquire", Transactions_History!$I$6:$I$1355, Portfolio_History!$F292, Transactions_History!$H$6:$H$1355, "&lt;="&amp;YEAR(Portfolio_History!S$1))-
SUMIFS(Transactions_History!$G$6:$G$1355, Transactions_History!$C$6:$C$1355, "Redeem", Transactions_History!$I$6:$I$1355, Portfolio_History!$F292, Transactions_History!$H$6:$H$1355, "&lt;="&amp;YEAR(Portfolio_History!S$1))</f>
        <v>0</v>
      </c>
      <c r="T292" s="4">
        <f>SUMIFS(Transactions_History!$G$6:$G$1355, Transactions_History!$C$6:$C$1355, "Acquire", Transactions_History!$I$6:$I$1355, Portfolio_History!$F292, Transactions_History!$H$6:$H$1355, "&lt;="&amp;YEAR(Portfolio_History!T$1))-
SUMIFS(Transactions_History!$G$6:$G$1355, Transactions_History!$C$6:$C$1355, "Redeem", Transactions_History!$I$6:$I$1355, Portfolio_History!$F292, Transactions_History!$H$6:$H$1355, "&lt;="&amp;YEAR(Portfolio_History!T$1))</f>
        <v>0</v>
      </c>
      <c r="U292" s="4">
        <f>SUMIFS(Transactions_History!$G$6:$G$1355, Transactions_History!$C$6:$C$1355, "Acquire", Transactions_History!$I$6:$I$1355, Portfolio_History!$F292, Transactions_History!$H$6:$H$1355, "&lt;="&amp;YEAR(Portfolio_History!U$1))-
SUMIFS(Transactions_History!$G$6:$G$1355, Transactions_History!$C$6:$C$1355, "Redeem", Transactions_History!$I$6:$I$1355, Portfolio_History!$F292, Transactions_History!$H$6:$H$1355, "&lt;="&amp;YEAR(Portfolio_History!U$1))</f>
        <v>0</v>
      </c>
      <c r="V292" s="4">
        <f>SUMIFS(Transactions_History!$G$6:$G$1355, Transactions_History!$C$6:$C$1355, "Acquire", Transactions_History!$I$6:$I$1355, Portfolio_History!$F292, Transactions_History!$H$6:$H$1355, "&lt;="&amp;YEAR(Portfolio_History!V$1))-
SUMIFS(Transactions_History!$G$6:$G$1355, Transactions_History!$C$6:$C$1355, "Redeem", Transactions_History!$I$6:$I$1355, Portfolio_History!$F292, Transactions_History!$H$6:$H$1355, "&lt;="&amp;YEAR(Portfolio_History!V$1))</f>
        <v>0</v>
      </c>
      <c r="W292" s="4">
        <f>SUMIFS(Transactions_History!$G$6:$G$1355, Transactions_History!$C$6:$C$1355, "Acquire", Transactions_History!$I$6:$I$1355, Portfolio_History!$F292, Transactions_History!$H$6:$H$1355, "&lt;="&amp;YEAR(Portfolio_History!W$1))-
SUMIFS(Transactions_History!$G$6:$G$1355, Transactions_History!$C$6:$C$1355, "Redeem", Transactions_History!$I$6:$I$1355, Portfolio_History!$F292, Transactions_History!$H$6:$H$1355, "&lt;="&amp;YEAR(Portfolio_History!W$1))</f>
        <v>0</v>
      </c>
      <c r="X292" s="4">
        <f>SUMIFS(Transactions_History!$G$6:$G$1355, Transactions_History!$C$6:$C$1355, "Acquire", Transactions_History!$I$6:$I$1355, Portfolio_History!$F292, Transactions_History!$H$6:$H$1355, "&lt;="&amp;YEAR(Portfolio_History!X$1))-
SUMIFS(Transactions_History!$G$6:$G$1355, Transactions_History!$C$6:$C$1355, "Redeem", Transactions_History!$I$6:$I$1355, Portfolio_History!$F292, Transactions_History!$H$6:$H$1355, "&lt;="&amp;YEAR(Portfolio_History!X$1))</f>
        <v>0</v>
      </c>
      <c r="Y292" s="4">
        <f>SUMIFS(Transactions_History!$G$6:$G$1355, Transactions_History!$C$6:$C$1355, "Acquire", Transactions_History!$I$6:$I$1355, Portfolio_History!$F292, Transactions_History!$H$6:$H$1355, "&lt;="&amp;YEAR(Portfolio_History!Y$1))-
SUMIFS(Transactions_History!$G$6:$G$1355, Transactions_History!$C$6:$C$1355, "Redeem", Transactions_History!$I$6:$I$1355, Portfolio_History!$F292, Transactions_History!$H$6:$H$1355, "&lt;="&amp;YEAR(Portfolio_History!Y$1))</f>
        <v>0</v>
      </c>
    </row>
    <row r="293" spans="1:25" x14ac:dyDescent="0.35">
      <c r="A293" s="172" t="s">
        <v>39</v>
      </c>
      <c r="B293" s="172">
        <v>4.125</v>
      </c>
      <c r="C293" s="172">
        <v>2020</v>
      </c>
      <c r="D293" s="173">
        <v>38504</v>
      </c>
      <c r="E293" s="63">
        <v>2015</v>
      </c>
      <c r="F293" s="170" t="str">
        <f t="shared" si="5"/>
        <v>SI bonds_4.125_2020</v>
      </c>
      <c r="G293" s="4">
        <f>SUMIFS(Transactions_History!$G$6:$G$1355, Transactions_History!$C$6:$C$1355, "Acquire", Transactions_History!$I$6:$I$1355, Portfolio_History!$F293, Transactions_History!$H$6:$H$1355, "&lt;="&amp;YEAR(Portfolio_History!G$1))-
SUMIFS(Transactions_History!$G$6:$G$1355, Transactions_History!$C$6:$C$1355, "Redeem", Transactions_History!$I$6:$I$1355, Portfolio_History!$F293, Transactions_History!$H$6:$H$1355, "&lt;="&amp;YEAR(Portfolio_History!G$1))</f>
        <v>-119496983</v>
      </c>
      <c r="H293" s="4">
        <f>SUMIFS(Transactions_History!$G$6:$G$1355, Transactions_History!$C$6:$C$1355, "Acquire", Transactions_History!$I$6:$I$1355, Portfolio_History!$F293, Transactions_History!$H$6:$H$1355, "&lt;="&amp;YEAR(Portfolio_History!H$1))-
SUMIFS(Transactions_History!$G$6:$G$1355, Transactions_History!$C$6:$C$1355, "Redeem", Transactions_History!$I$6:$I$1355, Portfolio_History!$F293, Transactions_History!$H$6:$H$1355, "&lt;="&amp;YEAR(Portfolio_History!H$1))</f>
        <v>-119496983</v>
      </c>
      <c r="I293" s="4">
        <f>SUMIFS(Transactions_History!$G$6:$G$1355, Transactions_History!$C$6:$C$1355, "Acquire", Transactions_History!$I$6:$I$1355, Portfolio_History!$F293, Transactions_History!$H$6:$H$1355, "&lt;="&amp;YEAR(Portfolio_History!I$1))-
SUMIFS(Transactions_History!$G$6:$G$1355, Transactions_History!$C$6:$C$1355, "Redeem", Transactions_History!$I$6:$I$1355, Portfolio_History!$F293, Transactions_History!$H$6:$H$1355, "&lt;="&amp;YEAR(Portfolio_History!I$1))</f>
        <v>-119496983</v>
      </c>
      <c r="J293" s="4">
        <f>SUMIFS(Transactions_History!$G$6:$G$1355, Transactions_History!$C$6:$C$1355, "Acquire", Transactions_History!$I$6:$I$1355, Portfolio_History!$F293, Transactions_History!$H$6:$H$1355, "&lt;="&amp;YEAR(Portfolio_History!J$1))-
SUMIFS(Transactions_History!$G$6:$G$1355, Transactions_History!$C$6:$C$1355, "Redeem", Transactions_History!$I$6:$I$1355, Portfolio_History!$F293, Transactions_History!$H$6:$H$1355, "&lt;="&amp;YEAR(Portfolio_History!J$1))</f>
        <v>-37167270</v>
      </c>
      <c r="K293" s="4">
        <f>SUMIFS(Transactions_History!$G$6:$G$1355, Transactions_History!$C$6:$C$1355, "Acquire", Transactions_History!$I$6:$I$1355, Portfolio_History!$F293, Transactions_History!$H$6:$H$1355, "&lt;="&amp;YEAR(Portfolio_History!K$1))-
SUMIFS(Transactions_History!$G$6:$G$1355, Transactions_History!$C$6:$C$1355, "Redeem", Transactions_History!$I$6:$I$1355, Portfolio_History!$F293, Transactions_History!$H$6:$H$1355, "&lt;="&amp;YEAR(Portfolio_History!K$1))</f>
        <v>-12911283</v>
      </c>
      <c r="L293" s="4">
        <f>SUMIFS(Transactions_History!$G$6:$G$1355, Transactions_History!$C$6:$C$1355, "Acquire", Transactions_History!$I$6:$I$1355, Portfolio_History!$F293, Transactions_History!$H$6:$H$1355, "&lt;="&amp;YEAR(Portfolio_History!L$1))-
SUMIFS(Transactions_History!$G$6:$G$1355, Transactions_History!$C$6:$C$1355, "Redeem", Transactions_History!$I$6:$I$1355, Portfolio_History!$F293, Transactions_History!$H$6:$H$1355, "&lt;="&amp;YEAR(Portfolio_History!L$1))</f>
        <v>-12911283</v>
      </c>
      <c r="M293" s="4">
        <f>SUMIFS(Transactions_History!$G$6:$G$1355, Transactions_History!$C$6:$C$1355, "Acquire", Transactions_History!$I$6:$I$1355, Portfolio_History!$F293, Transactions_History!$H$6:$H$1355, "&lt;="&amp;YEAR(Portfolio_History!M$1))-
SUMIFS(Transactions_History!$G$6:$G$1355, Transactions_History!$C$6:$C$1355, "Redeem", Transactions_History!$I$6:$I$1355, Portfolio_History!$F293, Transactions_History!$H$6:$H$1355, "&lt;="&amp;YEAR(Portfolio_History!M$1))</f>
        <v>-12911283</v>
      </c>
      <c r="N293" s="4">
        <f>SUMIFS(Transactions_History!$G$6:$G$1355, Transactions_History!$C$6:$C$1355, "Acquire", Transactions_History!$I$6:$I$1355, Portfolio_History!$F293, Transactions_History!$H$6:$H$1355, "&lt;="&amp;YEAR(Portfolio_History!N$1))-
SUMIFS(Transactions_History!$G$6:$G$1355, Transactions_History!$C$6:$C$1355, "Redeem", Transactions_History!$I$6:$I$1355, Portfolio_History!$F293, Transactions_History!$H$6:$H$1355, "&lt;="&amp;YEAR(Portfolio_History!N$1))</f>
        <v>-12911283</v>
      </c>
      <c r="O293" s="4">
        <f>SUMIFS(Transactions_History!$G$6:$G$1355, Transactions_History!$C$6:$C$1355, "Acquire", Transactions_History!$I$6:$I$1355, Portfolio_History!$F293, Transactions_History!$H$6:$H$1355, "&lt;="&amp;YEAR(Portfolio_History!O$1))-
SUMIFS(Transactions_History!$G$6:$G$1355, Transactions_History!$C$6:$C$1355, "Redeem", Transactions_History!$I$6:$I$1355, Portfolio_History!$F293, Transactions_History!$H$6:$H$1355, "&lt;="&amp;YEAR(Portfolio_History!O$1))</f>
        <v>-1262265</v>
      </c>
      <c r="P293" s="4">
        <f>SUMIFS(Transactions_History!$G$6:$G$1355, Transactions_History!$C$6:$C$1355, "Acquire", Transactions_History!$I$6:$I$1355, Portfolio_History!$F293, Transactions_History!$H$6:$H$1355, "&lt;="&amp;YEAR(Portfolio_History!P$1))-
SUMIFS(Transactions_History!$G$6:$G$1355, Transactions_History!$C$6:$C$1355, "Redeem", Transactions_History!$I$6:$I$1355, Portfolio_History!$F293, Transactions_History!$H$6:$H$1355, "&lt;="&amp;YEAR(Portfolio_History!P$1))</f>
        <v>0</v>
      </c>
      <c r="Q293" s="4">
        <f>SUMIFS(Transactions_History!$G$6:$G$1355, Transactions_History!$C$6:$C$1355, "Acquire", Transactions_History!$I$6:$I$1355, Portfolio_History!$F293, Transactions_History!$H$6:$H$1355, "&lt;="&amp;YEAR(Portfolio_History!Q$1))-
SUMIFS(Transactions_History!$G$6:$G$1355, Transactions_History!$C$6:$C$1355, "Redeem", Transactions_History!$I$6:$I$1355, Portfolio_History!$F293, Transactions_History!$H$6:$H$1355, "&lt;="&amp;YEAR(Portfolio_History!Q$1))</f>
        <v>0</v>
      </c>
      <c r="R293" s="4">
        <f>SUMIFS(Transactions_History!$G$6:$G$1355, Transactions_History!$C$6:$C$1355, "Acquire", Transactions_History!$I$6:$I$1355, Portfolio_History!$F293, Transactions_History!$H$6:$H$1355, "&lt;="&amp;YEAR(Portfolio_History!R$1))-
SUMIFS(Transactions_History!$G$6:$G$1355, Transactions_History!$C$6:$C$1355, "Redeem", Transactions_History!$I$6:$I$1355, Portfolio_History!$F293, Transactions_History!$H$6:$H$1355, "&lt;="&amp;YEAR(Portfolio_History!R$1))</f>
        <v>0</v>
      </c>
      <c r="S293" s="4">
        <f>SUMIFS(Transactions_History!$G$6:$G$1355, Transactions_History!$C$6:$C$1355, "Acquire", Transactions_History!$I$6:$I$1355, Portfolio_History!$F293, Transactions_History!$H$6:$H$1355, "&lt;="&amp;YEAR(Portfolio_History!S$1))-
SUMIFS(Transactions_History!$G$6:$G$1355, Transactions_History!$C$6:$C$1355, "Redeem", Transactions_History!$I$6:$I$1355, Portfolio_History!$F293, Transactions_History!$H$6:$H$1355, "&lt;="&amp;YEAR(Portfolio_History!S$1))</f>
        <v>0</v>
      </c>
      <c r="T293" s="4">
        <f>SUMIFS(Transactions_History!$G$6:$G$1355, Transactions_History!$C$6:$C$1355, "Acquire", Transactions_History!$I$6:$I$1355, Portfolio_History!$F293, Transactions_History!$H$6:$H$1355, "&lt;="&amp;YEAR(Portfolio_History!T$1))-
SUMIFS(Transactions_History!$G$6:$G$1355, Transactions_History!$C$6:$C$1355, "Redeem", Transactions_History!$I$6:$I$1355, Portfolio_History!$F293, Transactions_History!$H$6:$H$1355, "&lt;="&amp;YEAR(Portfolio_History!T$1))</f>
        <v>0</v>
      </c>
      <c r="U293" s="4">
        <f>SUMIFS(Transactions_History!$G$6:$G$1355, Transactions_History!$C$6:$C$1355, "Acquire", Transactions_History!$I$6:$I$1355, Portfolio_History!$F293, Transactions_History!$H$6:$H$1355, "&lt;="&amp;YEAR(Portfolio_History!U$1))-
SUMIFS(Transactions_History!$G$6:$G$1355, Transactions_History!$C$6:$C$1355, "Redeem", Transactions_History!$I$6:$I$1355, Portfolio_History!$F293, Transactions_History!$H$6:$H$1355, "&lt;="&amp;YEAR(Portfolio_History!U$1))</f>
        <v>0</v>
      </c>
      <c r="V293" s="4">
        <f>SUMIFS(Transactions_History!$G$6:$G$1355, Transactions_History!$C$6:$C$1355, "Acquire", Transactions_History!$I$6:$I$1355, Portfolio_History!$F293, Transactions_History!$H$6:$H$1355, "&lt;="&amp;YEAR(Portfolio_History!V$1))-
SUMIFS(Transactions_History!$G$6:$G$1355, Transactions_History!$C$6:$C$1355, "Redeem", Transactions_History!$I$6:$I$1355, Portfolio_History!$F293, Transactions_History!$H$6:$H$1355, "&lt;="&amp;YEAR(Portfolio_History!V$1))</f>
        <v>0</v>
      </c>
      <c r="W293" s="4">
        <f>SUMIFS(Transactions_History!$G$6:$G$1355, Transactions_History!$C$6:$C$1355, "Acquire", Transactions_History!$I$6:$I$1355, Portfolio_History!$F293, Transactions_History!$H$6:$H$1355, "&lt;="&amp;YEAR(Portfolio_History!W$1))-
SUMIFS(Transactions_History!$G$6:$G$1355, Transactions_History!$C$6:$C$1355, "Redeem", Transactions_History!$I$6:$I$1355, Portfolio_History!$F293, Transactions_History!$H$6:$H$1355, "&lt;="&amp;YEAR(Portfolio_History!W$1))</f>
        <v>0</v>
      </c>
      <c r="X293" s="4">
        <f>SUMIFS(Transactions_History!$G$6:$G$1355, Transactions_History!$C$6:$C$1355, "Acquire", Transactions_History!$I$6:$I$1355, Portfolio_History!$F293, Transactions_History!$H$6:$H$1355, "&lt;="&amp;YEAR(Portfolio_History!X$1))-
SUMIFS(Transactions_History!$G$6:$G$1355, Transactions_History!$C$6:$C$1355, "Redeem", Transactions_History!$I$6:$I$1355, Portfolio_History!$F293, Transactions_History!$H$6:$H$1355, "&lt;="&amp;YEAR(Portfolio_History!X$1))</f>
        <v>0</v>
      </c>
      <c r="Y293" s="4">
        <f>SUMIFS(Transactions_History!$G$6:$G$1355, Transactions_History!$C$6:$C$1355, "Acquire", Transactions_History!$I$6:$I$1355, Portfolio_History!$F293, Transactions_History!$H$6:$H$1355, "&lt;="&amp;YEAR(Portfolio_History!Y$1))-
SUMIFS(Transactions_History!$G$6:$G$1355, Transactions_History!$C$6:$C$1355, "Redeem", Transactions_History!$I$6:$I$1355, Portfolio_History!$F293, Transactions_History!$H$6:$H$1355, "&lt;="&amp;YEAR(Portfolio_History!Y$1))</f>
        <v>0</v>
      </c>
    </row>
    <row r="294" spans="1:25" x14ac:dyDescent="0.35">
      <c r="A294" s="172" t="s">
        <v>34</v>
      </c>
      <c r="B294" s="172">
        <v>2.125</v>
      </c>
      <c r="C294" s="172">
        <v>2015</v>
      </c>
      <c r="D294" s="173">
        <v>42005</v>
      </c>
      <c r="E294" s="63">
        <v>2015</v>
      </c>
      <c r="F294" s="170" t="str">
        <f t="shared" si="5"/>
        <v>SI certificates_2.125_2015</v>
      </c>
      <c r="G294" s="4">
        <f>SUMIFS(Transactions_History!$G$6:$G$1355, Transactions_History!$C$6:$C$1355, "Acquire", Transactions_History!$I$6:$I$1355, Portfolio_History!$F294, Transactions_History!$H$6:$H$1355, "&lt;="&amp;YEAR(Portfolio_History!G$1))-
SUMIFS(Transactions_History!$G$6:$G$1355, Transactions_History!$C$6:$C$1355, "Redeem", Transactions_History!$I$6:$I$1355, Portfolio_History!$F294, Transactions_History!$H$6:$H$1355, "&lt;="&amp;YEAR(Portfolio_History!G$1))</f>
        <v>0</v>
      </c>
      <c r="H294" s="4">
        <f>SUMIFS(Transactions_History!$G$6:$G$1355, Transactions_History!$C$6:$C$1355, "Acquire", Transactions_History!$I$6:$I$1355, Portfolio_History!$F294, Transactions_History!$H$6:$H$1355, "&lt;="&amp;YEAR(Portfolio_History!H$1))-
SUMIFS(Transactions_History!$G$6:$G$1355, Transactions_History!$C$6:$C$1355, "Redeem", Transactions_History!$I$6:$I$1355, Portfolio_History!$F294, Transactions_History!$H$6:$H$1355, "&lt;="&amp;YEAR(Portfolio_History!H$1))</f>
        <v>0</v>
      </c>
      <c r="I294" s="4">
        <f>SUMIFS(Transactions_History!$G$6:$G$1355, Transactions_History!$C$6:$C$1355, "Acquire", Transactions_History!$I$6:$I$1355, Portfolio_History!$F294, Transactions_History!$H$6:$H$1355, "&lt;="&amp;YEAR(Portfolio_History!I$1))-
SUMIFS(Transactions_History!$G$6:$G$1355, Transactions_History!$C$6:$C$1355, "Redeem", Transactions_History!$I$6:$I$1355, Portfolio_History!$F294, Transactions_History!$H$6:$H$1355, "&lt;="&amp;YEAR(Portfolio_History!I$1))</f>
        <v>0</v>
      </c>
      <c r="J294" s="4">
        <f>SUMIFS(Transactions_History!$G$6:$G$1355, Transactions_History!$C$6:$C$1355, "Acquire", Transactions_History!$I$6:$I$1355, Portfolio_History!$F294, Transactions_History!$H$6:$H$1355, "&lt;="&amp;YEAR(Portfolio_History!J$1))-
SUMIFS(Transactions_History!$G$6:$G$1355, Transactions_History!$C$6:$C$1355, "Redeem", Transactions_History!$I$6:$I$1355, Portfolio_History!$F294, Transactions_History!$H$6:$H$1355, "&lt;="&amp;YEAR(Portfolio_History!J$1))</f>
        <v>0</v>
      </c>
      <c r="K294" s="4">
        <f>SUMIFS(Transactions_History!$G$6:$G$1355, Transactions_History!$C$6:$C$1355, "Acquire", Transactions_History!$I$6:$I$1355, Portfolio_History!$F294, Transactions_History!$H$6:$H$1355, "&lt;="&amp;YEAR(Portfolio_History!K$1))-
SUMIFS(Transactions_History!$G$6:$G$1355, Transactions_History!$C$6:$C$1355, "Redeem", Transactions_History!$I$6:$I$1355, Portfolio_History!$F294, Transactions_History!$H$6:$H$1355, "&lt;="&amp;YEAR(Portfolio_History!K$1))</f>
        <v>0</v>
      </c>
      <c r="L294" s="4">
        <f>SUMIFS(Transactions_History!$G$6:$G$1355, Transactions_History!$C$6:$C$1355, "Acquire", Transactions_History!$I$6:$I$1355, Portfolio_History!$F294, Transactions_History!$H$6:$H$1355, "&lt;="&amp;YEAR(Portfolio_History!L$1))-
SUMIFS(Transactions_History!$G$6:$G$1355, Transactions_History!$C$6:$C$1355, "Redeem", Transactions_History!$I$6:$I$1355, Portfolio_History!$F294, Transactions_History!$H$6:$H$1355, "&lt;="&amp;YEAR(Portfolio_History!L$1))</f>
        <v>0</v>
      </c>
      <c r="M294" s="4">
        <f>SUMIFS(Transactions_History!$G$6:$G$1355, Transactions_History!$C$6:$C$1355, "Acquire", Transactions_History!$I$6:$I$1355, Portfolio_History!$F294, Transactions_History!$H$6:$H$1355, "&lt;="&amp;YEAR(Portfolio_History!M$1))-
SUMIFS(Transactions_History!$G$6:$G$1355, Transactions_History!$C$6:$C$1355, "Redeem", Transactions_History!$I$6:$I$1355, Portfolio_History!$F294, Transactions_History!$H$6:$H$1355, "&lt;="&amp;YEAR(Portfolio_History!M$1))</f>
        <v>0</v>
      </c>
      <c r="N294" s="4">
        <f>SUMIFS(Transactions_History!$G$6:$G$1355, Transactions_History!$C$6:$C$1355, "Acquire", Transactions_History!$I$6:$I$1355, Portfolio_History!$F294, Transactions_History!$H$6:$H$1355, "&lt;="&amp;YEAR(Portfolio_History!N$1))-
SUMIFS(Transactions_History!$G$6:$G$1355, Transactions_History!$C$6:$C$1355, "Redeem", Transactions_History!$I$6:$I$1355, Portfolio_History!$F294, Transactions_History!$H$6:$H$1355, "&lt;="&amp;YEAR(Portfolio_History!N$1))</f>
        <v>0</v>
      </c>
      <c r="O294" s="4">
        <f>SUMIFS(Transactions_History!$G$6:$G$1355, Transactions_History!$C$6:$C$1355, "Acquire", Transactions_History!$I$6:$I$1355, Portfolio_History!$F294, Transactions_History!$H$6:$H$1355, "&lt;="&amp;YEAR(Portfolio_History!O$1))-
SUMIFS(Transactions_History!$G$6:$G$1355, Transactions_History!$C$6:$C$1355, "Redeem", Transactions_History!$I$6:$I$1355, Portfolio_History!$F294, Transactions_History!$H$6:$H$1355, "&lt;="&amp;YEAR(Portfolio_History!O$1))</f>
        <v>0</v>
      </c>
      <c r="P294" s="4">
        <f>SUMIFS(Transactions_History!$G$6:$G$1355, Transactions_History!$C$6:$C$1355, "Acquire", Transactions_History!$I$6:$I$1355, Portfolio_History!$F294, Transactions_History!$H$6:$H$1355, "&lt;="&amp;YEAR(Portfolio_History!P$1))-
SUMIFS(Transactions_History!$G$6:$G$1355, Transactions_History!$C$6:$C$1355, "Redeem", Transactions_History!$I$6:$I$1355, Portfolio_History!$F294, Transactions_History!$H$6:$H$1355, "&lt;="&amp;YEAR(Portfolio_History!P$1))</f>
        <v>0</v>
      </c>
      <c r="Q294" s="4">
        <f>SUMIFS(Transactions_History!$G$6:$G$1355, Transactions_History!$C$6:$C$1355, "Acquire", Transactions_History!$I$6:$I$1355, Portfolio_History!$F294, Transactions_History!$H$6:$H$1355, "&lt;="&amp;YEAR(Portfolio_History!Q$1))-
SUMIFS(Transactions_History!$G$6:$G$1355, Transactions_History!$C$6:$C$1355, "Redeem", Transactions_History!$I$6:$I$1355, Portfolio_History!$F294, Transactions_History!$H$6:$H$1355, "&lt;="&amp;YEAR(Portfolio_History!Q$1))</f>
        <v>0</v>
      </c>
      <c r="R294" s="4">
        <f>SUMIFS(Transactions_History!$G$6:$G$1355, Transactions_History!$C$6:$C$1355, "Acquire", Transactions_History!$I$6:$I$1355, Portfolio_History!$F294, Transactions_History!$H$6:$H$1355, "&lt;="&amp;YEAR(Portfolio_History!R$1))-
SUMIFS(Transactions_History!$G$6:$G$1355, Transactions_History!$C$6:$C$1355, "Redeem", Transactions_History!$I$6:$I$1355, Portfolio_History!$F294, Transactions_History!$H$6:$H$1355, "&lt;="&amp;YEAR(Portfolio_History!R$1))</f>
        <v>0</v>
      </c>
      <c r="S294" s="4">
        <f>SUMIFS(Transactions_History!$G$6:$G$1355, Transactions_History!$C$6:$C$1355, "Acquire", Transactions_History!$I$6:$I$1355, Portfolio_History!$F294, Transactions_History!$H$6:$H$1355, "&lt;="&amp;YEAR(Portfolio_History!S$1))-
SUMIFS(Transactions_History!$G$6:$G$1355, Transactions_History!$C$6:$C$1355, "Redeem", Transactions_History!$I$6:$I$1355, Portfolio_History!$F294, Transactions_History!$H$6:$H$1355, "&lt;="&amp;YEAR(Portfolio_History!S$1))</f>
        <v>0</v>
      </c>
      <c r="T294" s="4">
        <f>SUMIFS(Transactions_History!$G$6:$G$1355, Transactions_History!$C$6:$C$1355, "Acquire", Transactions_History!$I$6:$I$1355, Portfolio_History!$F294, Transactions_History!$H$6:$H$1355, "&lt;="&amp;YEAR(Portfolio_History!T$1))-
SUMIFS(Transactions_History!$G$6:$G$1355, Transactions_History!$C$6:$C$1355, "Redeem", Transactions_History!$I$6:$I$1355, Portfolio_History!$F294, Transactions_History!$H$6:$H$1355, "&lt;="&amp;YEAR(Portfolio_History!T$1))</f>
        <v>0</v>
      </c>
      <c r="U294" s="4">
        <f>SUMIFS(Transactions_History!$G$6:$G$1355, Transactions_History!$C$6:$C$1355, "Acquire", Transactions_History!$I$6:$I$1355, Portfolio_History!$F294, Transactions_History!$H$6:$H$1355, "&lt;="&amp;YEAR(Portfolio_History!U$1))-
SUMIFS(Transactions_History!$G$6:$G$1355, Transactions_History!$C$6:$C$1355, "Redeem", Transactions_History!$I$6:$I$1355, Portfolio_History!$F294, Transactions_History!$H$6:$H$1355, "&lt;="&amp;YEAR(Portfolio_History!U$1))</f>
        <v>0</v>
      </c>
      <c r="V294" s="4">
        <f>SUMIFS(Transactions_History!$G$6:$G$1355, Transactions_History!$C$6:$C$1355, "Acquire", Transactions_History!$I$6:$I$1355, Portfolio_History!$F294, Transactions_History!$H$6:$H$1355, "&lt;="&amp;YEAR(Portfolio_History!V$1))-
SUMIFS(Transactions_History!$G$6:$G$1355, Transactions_History!$C$6:$C$1355, "Redeem", Transactions_History!$I$6:$I$1355, Portfolio_History!$F294, Transactions_History!$H$6:$H$1355, "&lt;="&amp;YEAR(Portfolio_History!V$1))</f>
        <v>0</v>
      </c>
      <c r="W294" s="4">
        <f>SUMIFS(Transactions_History!$G$6:$G$1355, Transactions_History!$C$6:$C$1355, "Acquire", Transactions_History!$I$6:$I$1355, Portfolio_History!$F294, Transactions_History!$H$6:$H$1355, "&lt;="&amp;YEAR(Portfolio_History!W$1))-
SUMIFS(Transactions_History!$G$6:$G$1355, Transactions_History!$C$6:$C$1355, "Redeem", Transactions_History!$I$6:$I$1355, Portfolio_History!$F294, Transactions_History!$H$6:$H$1355, "&lt;="&amp;YEAR(Portfolio_History!W$1))</f>
        <v>0</v>
      </c>
      <c r="X294" s="4">
        <f>SUMIFS(Transactions_History!$G$6:$G$1355, Transactions_History!$C$6:$C$1355, "Acquire", Transactions_History!$I$6:$I$1355, Portfolio_History!$F294, Transactions_History!$H$6:$H$1355, "&lt;="&amp;YEAR(Portfolio_History!X$1))-
SUMIFS(Transactions_History!$G$6:$G$1355, Transactions_History!$C$6:$C$1355, "Redeem", Transactions_History!$I$6:$I$1355, Portfolio_History!$F294, Transactions_History!$H$6:$H$1355, "&lt;="&amp;YEAR(Portfolio_History!X$1))</f>
        <v>0</v>
      </c>
      <c r="Y294" s="4">
        <f>SUMIFS(Transactions_History!$G$6:$G$1355, Transactions_History!$C$6:$C$1355, "Acquire", Transactions_History!$I$6:$I$1355, Portfolio_History!$F294, Transactions_History!$H$6:$H$1355, "&lt;="&amp;YEAR(Portfolio_History!Y$1))-
SUMIFS(Transactions_History!$G$6:$G$1355, Transactions_History!$C$6:$C$1355, "Redeem", Transactions_History!$I$6:$I$1355, Portfolio_History!$F294, Transactions_History!$H$6:$H$1355, "&lt;="&amp;YEAR(Portfolio_History!Y$1))</f>
        <v>0</v>
      </c>
    </row>
    <row r="295" spans="1:25" x14ac:dyDescent="0.35">
      <c r="A295" s="172" t="s">
        <v>34</v>
      </c>
      <c r="B295" s="172">
        <v>2</v>
      </c>
      <c r="C295" s="172">
        <v>2015</v>
      </c>
      <c r="D295" s="173">
        <v>41974</v>
      </c>
      <c r="E295" s="63">
        <v>2015</v>
      </c>
      <c r="F295" s="170" t="str">
        <f t="shared" si="5"/>
        <v>SI certificates_2_2015</v>
      </c>
      <c r="G295" s="4">
        <f>SUMIFS(Transactions_History!$G$6:$G$1355, Transactions_History!$C$6:$C$1355, "Acquire", Transactions_History!$I$6:$I$1355, Portfolio_History!$F295, Transactions_History!$H$6:$H$1355, "&lt;="&amp;YEAR(Portfolio_History!G$1))-
SUMIFS(Transactions_History!$G$6:$G$1355, Transactions_History!$C$6:$C$1355, "Redeem", Transactions_History!$I$6:$I$1355, Portfolio_History!$F295, Transactions_History!$H$6:$H$1355, "&lt;="&amp;YEAR(Portfolio_History!G$1))</f>
        <v>0</v>
      </c>
      <c r="H295" s="4">
        <f>SUMIFS(Transactions_History!$G$6:$G$1355, Transactions_History!$C$6:$C$1355, "Acquire", Transactions_History!$I$6:$I$1355, Portfolio_History!$F295, Transactions_History!$H$6:$H$1355, "&lt;="&amp;YEAR(Portfolio_History!H$1))-
SUMIFS(Transactions_History!$G$6:$G$1355, Transactions_History!$C$6:$C$1355, "Redeem", Transactions_History!$I$6:$I$1355, Portfolio_History!$F295, Transactions_History!$H$6:$H$1355, "&lt;="&amp;YEAR(Portfolio_History!H$1))</f>
        <v>0</v>
      </c>
      <c r="I295" s="4">
        <f>SUMIFS(Transactions_History!$G$6:$G$1355, Transactions_History!$C$6:$C$1355, "Acquire", Transactions_History!$I$6:$I$1355, Portfolio_History!$F295, Transactions_History!$H$6:$H$1355, "&lt;="&amp;YEAR(Portfolio_History!I$1))-
SUMIFS(Transactions_History!$G$6:$G$1355, Transactions_History!$C$6:$C$1355, "Redeem", Transactions_History!$I$6:$I$1355, Portfolio_History!$F295, Transactions_History!$H$6:$H$1355, "&lt;="&amp;YEAR(Portfolio_History!I$1))</f>
        <v>0</v>
      </c>
      <c r="J295" s="4">
        <f>SUMIFS(Transactions_History!$G$6:$G$1355, Transactions_History!$C$6:$C$1355, "Acquire", Transactions_History!$I$6:$I$1355, Portfolio_History!$F295, Transactions_History!$H$6:$H$1355, "&lt;="&amp;YEAR(Portfolio_History!J$1))-
SUMIFS(Transactions_History!$G$6:$G$1355, Transactions_History!$C$6:$C$1355, "Redeem", Transactions_History!$I$6:$I$1355, Portfolio_History!$F295, Transactions_History!$H$6:$H$1355, "&lt;="&amp;YEAR(Portfolio_History!J$1))</f>
        <v>0</v>
      </c>
      <c r="K295" s="4">
        <f>SUMIFS(Transactions_History!$G$6:$G$1355, Transactions_History!$C$6:$C$1355, "Acquire", Transactions_History!$I$6:$I$1355, Portfolio_History!$F295, Transactions_History!$H$6:$H$1355, "&lt;="&amp;YEAR(Portfolio_History!K$1))-
SUMIFS(Transactions_History!$G$6:$G$1355, Transactions_History!$C$6:$C$1355, "Redeem", Transactions_History!$I$6:$I$1355, Portfolio_History!$F295, Transactions_History!$H$6:$H$1355, "&lt;="&amp;YEAR(Portfolio_History!K$1))</f>
        <v>0</v>
      </c>
      <c r="L295" s="4">
        <f>SUMIFS(Transactions_History!$G$6:$G$1355, Transactions_History!$C$6:$C$1355, "Acquire", Transactions_History!$I$6:$I$1355, Portfolio_History!$F295, Transactions_History!$H$6:$H$1355, "&lt;="&amp;YEAR(Portfolio_History!L$1))-
SUMIFS(Transactions_History!$G$6:$G$1355, Transactions_History!$C$6:$C$1355, "Redeem", Transactions_History!$I$6:$I$1355, Portfolio_History!$F295, Transactions_History!$H$6:$H$1355, "&lt;="&amp;YEAR(Portfolio_History!L$1))</f>
        <v>0</v>
      </c>
      <c r="M295" s="4">
        <f>SUMIFS(Transactions_History!$G$6:$G$1355, Transactions_History!$C$6:$C$1355, "Acquire", Transactions_History!$I$6:$I$1355, Portfolio_History!$F295, Transactions_History!$H$6:$H$1355, "&lt;="&amp;YEAR(Portfolio_History!M$1))-
SUMIFS(Transactions_History!$G$6:$G$1355, Transactions_History!$C$6:$C$1355, "Redeem", Transactions_History!$I$6:$I$1355, Portfolio_History!$F295, Transactions_History!$H$6:$H$1355, "&lt;="&amp;YEAR(Portfolio_History!M$1))</f>
        <v>0</v>
      </c>
      <c r="N295" s="4">
        <f>SUMIFS(Transactions_History!$G$6:$G$1355, Transactions_History!$C$6:$C$1355, "Acquire", Transactions_History!$I$6:$I$1355, Portfolio_History!$F295, Transactions_History!$H$6:$H$1355, "&lt;="&amp;YEAR(Portfolio_History!N$1))-
SUMIFS(Transactions_History!$G$6:$G$1355, Transactions_History!$C$6:$C$1355, "Redeem", Transactions_History!$I$6:$I$1355, Portfolio_History!$F295, Transactions_History!$H$6:$H$1355, "&lt;="&amp;YEAR(Portfolio_History!N$1))</f>
        <v>0</v>
      </c>
      <c r="O295" s="4">
        <f>SUMIFS(Transactions_History!$G$6:$G$1355, Transactions_History!$C$6:$C$1355, "Acquire", Transactions_History!$I$6:$I$1355, Portfolio_History!$F295, Transactions_History!$H$6:$H$1355, "&lt;="&amp;YEAR(Portfolio_History!O$1))-
SUMIFS(Transactions_History!$G$6:$G$1355, Transactions_History!$C$6:$C$1355, "Redeem", Transactions_History!$I$6:$I$1355, Portfolio_History!$F295, Transactions_History!$H$6:$H$1355, "&lt;="&amp;YEAR(Portfolio_History!O$1))</f>
        <v>60802772</v>
      </c>
      <c r="P295" s="4">
        <f>SUMIFS(Transactions_History!$G$6:$G$1355, Transactions_History!$C$6:$C$1355, "Acquire", Transactions_History!$I$6:$I$1355, Portfolio_History!$F295, Transactions_History!$H$6:$H$1355, "&lt;="&amp;YEAR(Portfolio_History!P$1))-
SUMIFS(Transactions_History!$G$6:$G$1355, Transactions_History!$C$6:$C$1355, "Redeem", Transactions_History!$I$6:$I$1355, Portfolio_History!$F295, Transactions_History!$H$6:$H$1355, "&lt;="&amp;YEAR(Portfolio_History!P$1))</f>
        <v>0</v>
      </c>
      <c r="Q295" s="4">
        <f>SUMIFS(Transactions_History!$G$6:$G$1355, Transactions_History!$C$6:$C$1355, "Acquire", Transactions_History!$I$6:$I$1355, Portfolio_History!$F295, Transactions_History!$H$6:$H$1355, "&lt;="&amp;YEAR(Portfolio_History!Q$1))-
SUMIFS(Transactions_History!$G$6:$G$1355, Transactions_History!$C$6:$C$1355, "Redeem", Transactions_History!$I$6:$I$1355, Portfolio_History!$F295, Transactions_History!$H$6:$H$1355, "&lt;="&amp;YEAR(Portfolio_History!Q$1))</f>
        <v>0</v>
      </c>
      <c r="R295" s="4">
        <f>SUMIFS(Transactions_History!$G$6:$G$1355, Transactions_History!$C$6:$C$1355, "Acquire", Transactions_History!$I$6:$I$1355, Portfolio_History!$F295, Transactions_History!$H$6:$H$1355, "&lt;="&amp;YEAR(Portfolio_History!R$1))-
SUMIFS(Transactions_History!$G$6:$G$1355, Transactions_History!$C$6:$C$1355, "Redeem", Transactions_History!$I$6:$I$1355, Portfolio_History!$F295, Transactions_History!$H$6:$H$1355, "&lt;="&amp;YEAR(Portfolio_History!R$1))</f>
        <v>0</v>
      </c>
      <c r="S295" s="4">
        <f>SUMIFS(Transactions_History!$G$6:$G$1355, Transactions_History!$C$6:$C$1355, "Acquire", Transactions_History!$I$6:$I$1355, Portfolio_History!$F295, Transactions_History!$H$6:$H$1355, "&lt;="&amp;YEAR(Portfolio_History!S$1))-
SUMIFS(Transactions_History!$G$6:$G$1355, Transactions_History!$C$6:$C$1355, "Redeem", Transactions_History!$I$6:$I$1355, Portfolio_History!$F295, Transactions_History!$H$6:$H$1355, "&lt;="&amp;YEAR(Portfolio_History!S$1))</f>
        <v>0</v>
      </c>
      <c r="T295" s="4">
        <f>SUMIFS(Transactions_History!$G$6:$G$1355, Transactions_History!$C$6:$C$1355, "Acquire", Transactions_History!$I$6:$I$1355, Portfolio_History!$F295, Transactions_History!$H$6:$H$1355, "&lt;="&amp;YEAR(Portfolio_History!T$1))-
SUMIFS(Transactions_History!$G$6:$G$1355, Transactions_History!$C$6:$C$1355, "Redeem", Transactions_History!$I$6:$I$1355, Portfolio_History!$F295, Transactions_History!$H$6:$H$1355, "&lt;="&amp;YEAR(Portfolio_History!T$1))</f>
        <v>0</v>
      </c>
      <c r="U295" s="4">
        <f>SUMIFS(Transactions_History!$G$6:$G$1355, Transactions_History!$C$6:$C$1355, "Acquire", Transactions_History!$I$6:$I$1355, Portfolio_History!$F295, Transactions_History!$H$6:$H$1355, "&lt;="&amp;YEAR(Portfolio_History!U$1))-
SUMIFS(Transactions_History!$G$6:$G$1355, Transactions_History!$C$6:$C$1355, "Redeem", Transactions_History!$I$6:$I$1355, Portfolio_History!$F295, Transactions_History!$H$6:$H$1355, "&lt;="&amp;YEAR(Portfolio_History!U$1))</f>
        <v>0</v>
      </c>
      <c r="V295" s="4">
        <f>SUMIFS(Transactions_History!$G$6:$G$1355, Transactions_History!$C$6:$C$1355, "Acquire", Transactions_History!$I$6:$I$1355, Portfolio_History!$F295, Transactions_History!$H$6:$H$1355, "&lt;="&amp;YEAR(Portfolio_History!V$1))-
SUMIFS(Transactions_History!$G$6:$G$1355, Transactions_History!$C$6:$C$1355, "Redeem", Transactions_History!$I$6:$I$1355, Portfolio_History!$F295, Transactions_History!$H$6:$H$1355, "&lt;="&amp;YEAR(Portfolio_History!V$1))</f>
        <v>0</v>
      </c>
      <c r="W295" s="4">
        <f>SUMIFS(Transactions_History!$G$6:$G$1355, Transactions_History!$C$6:$C$1355, "Acquire", Transactions_History!$I$6:$I$1355, Portfolio_History!$F295, Transactions_History!$H$6:$H$1355, "&lt;="&amp;YEAR(Portfolio_History!W$1))-
SUMIFS(Transactions_History!$G$6:$G$1355, Transactions_History!$C$6:$C$1355, "Redeem", Transactions_History!$I$6:$I$1355, Portfolio_History!$F295, Transactions_History!$H$6:$H$1355, "&lt;="&amp;YEAR(Portfolio_History!W$1))</f>
        <v>0</v>
      </c>
      <c r="X295" s="4">
        <f>SUMIFS(Transactions_History!$G$6:$G$1355, Transactions_History!$C$6:$C$1355, "Acquire", Transactions_History!$I$6:$I$1355, Portfolio_History!$F295, Transactions_History!$H$6:$H$1355, "&lt;="&amp;YEAR(Portfolio_History!X$1))-
SUMIFS(Transactions_History!$G$6:$G$1355, Transactions_History!$C$6:$C$1355, "Redeem", Transactions_History!$I$6:$I$1355, Portfolio_History!$F295, Transactions_History!$H$6:$H$1355, "&lt;="&amp;YEAR(Portfolio_History!X$1))</f>
        <v>0</v>
      </c>
      <c r="Y295" s="4">
        <f>SUMIFS(Transactions_History!$G$6:$G$1355, Transactions_History!$C$6:$C$1355, "Acquire", Transactions_History!$I$6:$I$1355, Portfolio_History!$F295, Transactions_History!$H$6:$H$1355, "&lt;="&amp;YEAR(Portfolio_History!Y$1))-
SUMIFS(Transactions_History!$G$6:$G$1355, Transactions_History!$C$6:$C$1355, "Redeem", Transactions_History!$I$6:$I$1355, Portfolio_History!$F295, Transactions_History!$H$6:$H$1355, "&lt;="&amp;YEAR(Portfolio_History!Y$1))</f>
        <v>0</v>
      </c>
    </row>
    <row r="296" spans="1:25" x14ac:dyDescent="0.35">
      <c r="A296" s="172" t="s">
        <v>34</v>
      </c>
      <c r="B296" s="172">
        <v>1.625</v>
      </c>
      <c r="C296" s="172">
        <v>2015</v>
      </c>
      <c r="D296" s="173">
        <v>42036</v>
      </c>
      <c r="E296" s="63">
        <v>2015</v>
      </c>
      <c r="F296" s="170" t="str">
        <f t="shared" si="5"/>
        <v>SI certificates_1.625_2015</v>
      </c>
      <c r="G296" s="4">
        <f>SUMIFS(Transactions_History!$G$6:$G$1355, Transactions_History!$C$6:$C$1355, "Acquire", Transactions_History!$I$6:$I$1355, Portfolio_History!$F296, Transactions_History!$H$6:$H$1355, "&lt;="&amp;YEAR(Portfolio_History!G$1))-
SUMIFS(Transactions_History!$G$6:$G$1355, Transactions_History!$C$6:$C$1355, "Redeem", Transactions_History!$I$6:$I$1355, Portfolio_History!$F296, Transactions_History!$H$6:$H$1355, "&lt;="&amp;YEAR(Portfolio_History!G$1))</f>
        <v>0</v>
      </c>
      <c r="H296" s="4">
        <f>SUMIFS(Transactions_History!$G$6:$G$1355, Transactions_History!$C$6:$C$1355, "Acquire", Transactions_History!$I$6:$I$1355, Portfolio_History!$F296, Transactions_History!$H$6:$H$1355, "&lt;="&amp;YEAR(Portfolio_History!H$1))-
SUMIFS(Transactions_History!$G$6:$G$1355, Transactions_History!$C$6:$C$1355, "Redeem", Transactions_History!$I$6:$I$1355, Portfolio_History!$F296, Transactions_History!$H$6:$H$1355, "&lt;="&amp;YEAR(Portfolio_History!H$1))</f>
        <v>0</v>
      </c>
      <c r="I296" s="4">
        <f>SUMIFS(Transactions_History!$G$6:$G$1355, Transactions_History!$C$6:$C$1355, "Acquire", Transactions_History!$I$6:$I$1355, Portfolio_History!$F296, Transactions_History!$H$6:$H$1355, "&lt;="&amp;YEAR(Portfolio_History!I$1))-
SUMIFS(Transactions_History!$G$6:$G$1355, Transactions_History!$C$6:$C$1355, "Redeem", Transactions_History!$I$6:$I$1355, Portfolio_History!$F296, Transactions_History!$H$6:$H$1355, "&lt;="&amp;YEAR(Portfolio_History!I$1))</f>
        <v>0</v>
      </c>
      <c r="J296" s="4">
        <f>SUMIFS(Transactions_History!$G$6:$G$1355, Transactions_History!$C$6:$C$1355, "Acquire", Transactions_History!$I$6:$I$1355, Portfolio_History!$F296, Transactions_History!$H$6:$H$1355, "&lt;="&amp;YEAR(Portfolio_History!J$1))-
SUMIFS(Transactions_History!$G$6:$G$1355, Transactions_History!$C$6:$C$1355, "Redeem", Transactions_History!$I$6:$I$1355, Portfolio_History!$F296, Transactions_History!$H$6:$H$1355, "&lt;="&amp;YEAR(Portfolio_History!J$1))</f>
        <v>0</v>
      </c>
      <c r="K296" s="4">
        <f>SUMIFS(Transactions_History!$G$6:$G$1355, Transactions_History!$C$6:$C$1355, "Acquire", Transactions_History!$I$6:$I$1355, Portfolio_History!$F296, Transactions_History!$H$6:$H$1355, "&lt;="&amp;YEAR(Portfolio_History!K$1))-
SUMIFS(Transactions_History!$G$6:$G$1355, Transactions_History!$C$6:$C$1355, "Redeem", Transactions_History!$I$6:$I$1355, Portfolio_History!$F296, Transactions_History!$H$6:$H$1355, "&lt;="&amp;YEAR(Portfolio_History!K$1))</f>
        <v>0</v>
      </c>
      <c r="L296" s="4">
        <f>SUMIFS(Transactions_History!$G$6:$G$1355, Transactions_History!$C$6:$C$1355, "Acquire", Transactions_History!$I$6:$I$1355, Portfolio_History!$F296, Transactions_History!$H$6:$H$1355, "&lt;="&amp;YEAR(Portfolio_History!L$1))-
SUMIFS(Transactions_History!$G$6:$G$1355, Transactions_History!$C$6:$C$1355, "Redeem", Transactions_History!$I$6:$I$1355, Portfolio_History!$F296, Transactions_History!$H$6:$H$1355, "&lt;="&amp;YEAR(Portfolio_History!L$1))</f>
        <v>0</v>
      </c>
      <c r="M296" s="4">
        <f>SUMIFS(Transactions_History!$G$6:$G$1355, Transactions_History!$C$6:$C$1355, "Acquire", Transactions_History!$I$6:$I$1355, Portfolio_History!$F296, Transactions_History!$H$6:$H$1355, "&lt;="&amp;YEAR(Portfolio_History!M$1))-
SUMIFS(Transactions_History!$G$6:$G$1355, Transactions_History!$C$6:$C$1355, "Redeem", Transactions_History!$I$6:$I$1355, Portfolio_History!$F296, Transactions_History!$H$6:$H$1355, "&lt;="&amp;YEAR(Portfolio_History!M$1))</f>
        <v>0</v>
      </c>
      <c r="N296" s="4">
        <f>SUMIFS(Transactions_History!$G$6:$G$1355, Transactions_History!$C$6:$C$1355, "Acquire", Transactions_History!$I$6:$I$1355, Portfolio_History!$F296, Transactions_History!$H$6:$H$1355, "&lt;="&amp;YEAR(Portfolio_History!N$1))-
SUMIFS(Transactions_History!$G$6:$G$1355, Transactions_History!$C$6:$C$1355, "Redeem", Transactions_History!$I$6:$I$1355, Portfolio_History!$F296, Transactions_History!$H$6:$H$1355, "&lt;="&amp;YEAR(Portfolio_History!N$1))</f>
        <v>0</v>
      </c>
      <c r="O296" s="4">
        <f>SUMIFS(Transactions_History!$G$6:$G$1355, Transactions_History!$C$6:$C$1355, "Acquire", Transactions_History!$I$6:$I$1355, Portfolio_History!$F296, Transactions_History!$H$6:$H$1355, "&lt;="&amp;YEAR(Portfolio_History!O$1))-
SUMIFS(Transactions_History!$G$6:$G$1355, Transactions_History!$C$6:$C$1355, "Redeem", Transactions_History!$I$6:$I$1355, Portfolio_History!$F296, Transactions_History!$H$6:$H$1355, "&lt;="&amp;YEAR(Portfolio_History!O$1))</f>
        <v>0</v>
      </c>
      <c r="P296" s="4">
        <f>SUMIFS(Transactions_History!$G$6:$G$1355, Transactions_History!$C$6:$C$1355, "Acquire", Transactions_History!$I$6:$I$1355, Portfolio_History!$F296, Transactions_History!$H$6:$H$1355, "&lt;="&amp;YEAR(Portfolio_History!P$1))-
SUMIFS(Transactions_History!$G$6:$G$1355, Transactions_History!$C$6:$C$1355, "Redeem", Transactions_History!$I$6:$I$1355, Portfolio_History!$F296, Transactions_History!$H$6:$H$1355, "&lt;="&amp;YEAR(Portfolio_History!P$1))</f>
        <v>0</v>
      </c>
      <c r="Q296" s="4">
        <f>SUMIFS(Transactions_History!$G$6:$G$1355, Transactions_History!$C$6:$C$1355, "Acquire", Transactions_History!$I$6:$I$1355, Portfolio_History!$F296, Transactions_History!$H$6:$H$1355, "&lt;="&amp;YEAR(Portfolio_History!Q$1))-
SUMIFS(Transactions_History!$G$6:$G$1355, Transactions_History!$C$6:$C$1355, "Redeem", Transactions_History!$I$6:$I$1355, Portfolio_History!$F296, Transactions_History!$H$6:$H$1355, "&lt;="&amp;YEAR(Portfolio_History!Q$1))</f>
        <v>0</v>
      </c>
      <c r="R296" s="4">
        <f>SUMIFS(Transactions_History!$G$6:$G$1355, Transactions_History!$C$6:$C$1355, "Acquire", Transactions_History!$I$6:$I$1355, Portfolio_History!$F296, Transactions_History!$H$6:$H$1355, "&lt;="&amp;YEAR(Portfolio_History!R$1))-
SUMIFS(Transactions_History!$G$6:$G$1355, Transactions_History!$C$6:$C$1355, "Redeem", Transactions_History!$I$6:$I$1355, Portfolio_History!$F296, Transactions_History!$H$6:$H$1355, "&lt;="&amp;YEAR(Portfolio_History!R$1))</f>
        <v>0</v>
      </c>
      <c r="S296" s="4">
        <f>SUMIFS(Transactions_History!$G$6:$G$1355, Transactions_History!$C$6:$C$1355, "Acquire", Transactions_History!$I$6:$I$1355, Portfolio_History!$F296, Transactions_History!$H$6:$H$1355, "&lt;="&amp;YEAR(Portfolio_History!S$1))-
SUMIFS(Transactions_History!$G$6:$G$1355, Transactions_History!$C$6:$C$1355, "Redeem", Transactions_History!$I$6:$I$1355, Portfolio_History!$F296, Transactions_History!$H$6:$H$1355, "&lt;="&amp;YEAR(Portfolio_History!S$1))</f>
        <v>0</v>
      </c>
      <c r="T296" s="4">
        <f>SUMIFS(Transactions_History!$G$6:$G$1355, Transactions_History!$C$6:$C$1355, "Acquire", Transactions_History!$I$6:$I$1355, Portfolio_History!$F296, Transactions_History!$H$6:$H$1355, "&lt;="&amp;YEAR(Portfolio_History!T$1))-
SUMIFS(Transactions_History!$G$6:$G$1355, Transactions_History!$C$6:$C$1355, "Redeem", Transactions_History!$I$6:$I$1355, Portfolio_History!$F296, Transactions_History!$H$6:$H$1355, "&lt;="&amp;YEAR(Portfolio_History!T$1))</f>
        <v>0</v>
      </c>
      <c r="U296" s="4">
        <f>SUMIFS(Transactions_History!$G$6:$G$1355, Transactions_History!$C$6:$C$1355, "Acquire", Transactions_History!$I$6:$I$1355, Portfolio_History!$F296, Transactions_History!$H$6:$H$1355, "&lt;="&amp;YEAR(Portfolio_History!U$1))-
SUMIFS(Transactions_History!$G$6:$G$1355, Transactions_History!$C$6:$C$1355, "Redeem", Transactions_History!$I$6:$I$1355, Portfolio_History!$F296, Transactions_History!$H$6:$H$1355, "&lt;="&amp;YEAR(Portfolio_History!U$1))</f>
        <v>0</v>
      </c>
      <c r="V296" s="4">
        <f>SUMIFS(Transactions_History!$G$6:$G$1355, Transactions_History!$C$6:$C$1355, "Acquire", Transactions_History!$I$6:$I$1355, Portfolio_History!$F296, Transactions_History!$H$6:$H$1355, "&lt;="&amp;YEAR(Portfolio_History!V$1))-
SUMIFS(Transactions_History!$G$6:$G$1355, Transactions_History!$C$6:$C$1355, "Redeem", Transactions_History!$I$6:$I$1355, Portfolio_History!$F296, Transactions_History!$H$6:$H$1355, "&lt;="&amp;YEAR(Portfolio_History!V$1))</f>
        <v>0</v>
      </c>
      <c r="W296" s="4">
        <f>SUMIFS(Transactions_History!$G$6:$G$1355, Transactions_History!$C$6:$C$1355, "Acquire", Transactions_History!$I$6:$I$1355, Portfolio_History!$F296, Transactions_History!$H$6:$H$1355, "&lt;="&amp;YEAR(Portfolio_History!W$1))-
SUMIFS(Transactions_History!$G$6:$G$1355, Transactions_History!$C$6:$C$1355, "Redeem", Transactions_History!$I$6:$I$1355, Portfolio_History!$F296, Transactions_History!$H$6:$H$1355, "&lt;="&amp;YEAR(Portfolio_History!W$1))</f>
        <v>0</v>
      </c>
      <c r="X296" s="4">
        <f>SUMIFS(Transactions_History!$G$6:$G$1355, Transactions_History!$C$6:$C$1355, "Acquire", Transactions_History!$I$6:$I$1355, Portfolio_History!$F296, Transactions_History!$H$6:$H$1355, "&lt;="&amp;YEAR(Portfolio_History!X$1))-
SUMIFS(Transactions_History!$G$6:$G$1355, Transactions_History!$C$6:$C$1355, "Redeem", Transactions_History!$I$6:$I$1355, Portfolio_History!$F296, Transactions_History!$H$6:$H$1355, "&lt;="&amp;YEAR(Portfolio_History!X$1))</f>
        <v>0</v>
      </c>
      <c r="Y296" s="4">
        <f>SUMIFS(Transactions_History!$G$6:$G$1355, Transactions_History!$C$6:$C$1355, "Acquire", Transactions_History!$I$6:$I$1355, Portfolio_History!$F296, Transactions_History!$H$6:$H$1355, "&lt;="&amp;YEAR(Portfolio_History!Y$1))-
SUMIFS(Transactions_History!$G$6:$G$1355, Transactions_History!$C$6:$C$1355, "Redeem", Transactions_History!$I$6:$I$1355, Portfolio_History!$F296, Transactions_History!$H$6:$H$1355, "&lt;="&amp;YEAR(Portfolio_History!Y$1))</f>
        <v>0</v>
      </c>
    </row>
    <row r="297" spans="1:25" x14ac:dyDescent="0.35">
      <c r="A297" s="172" t="s">
        <v>34</v>
      </c>
      <c r="B297" s="172">
        <v>1.875</v>
      </c>
      <c r="C297" s="172">
        <v>2015</v>
      </c>
      <c r="D297" s="173">
        <v>42064</v>
      </c>
      <c r="E297" s="63">
        <v>2015</v>
      </c>
      <c r="F297" s="170" t="str">
        <f t="shared" si="5"/>
        <v>SI certificates_1.875_2015</v>
      </c>
      <c r="G297" s="4">
        <f>SUMIFS(Transactions_History!$G$6:$G$1355, Transactions_History!$C$6:$C$1355, "Acquire", Transactions_History!$I$6:$I$1355, Portfolio_History!$F297, Transactions_History!$H$6:$H$1355, "&lt;="&amp;YEAR(Portfolio_History!G$1))-
SUMIFS(Transactions_History!$G$6:$G$1355, Transactions_History!$C$6:$C$1355, "Redeem", Transactions_History!$I$6:$I$1355, Portfolio_History!$F297, Transactions_History!$H$6:$H$1355, "&lt;="&amp;YEAR(Portfolio_History!G$1))</f>
        <v>0</v>
      </c>
      <c r="H297" s="4">
        <f>SUMIFS(Transactions_History!$G$6:$G$1355, Transactions_History!$C$6:$C$1355, "Acquire", Transactions_History!$I$6:$I$1355, Portfolio_History!$F297, Transactions_History!$H$6:$H$1355, "&lt;="&amp;YEAR(Portfolio_History!H$1))-
SUMIFS(Transactions_History!$G$6:$G$1355, Transactions_History!$C$6:$C$1355, "Redeem", Transactions_History!$I$6:$I$1355, Portfolio_History!$F297, Transactions_History!$H$6:$H$1355, "&lt;="&amp;YEAR(Portfolio_History!H$1))</f>
        <v>0</v>
      </c>
      <c r="I297" s="4">
        <f>SUMIFS(Transactions_History!$G$6:$G$1355, Transactions_History!$C$6:$C$1355, "Acquire", Transactions_History!$I$6:$I$1355, Portfolio_History!$F297, Transactions_History!$H$6:$H$1355, "&lt;="&amp;YEAR(Portfolio_History!I$1))-
SUMIFS(Transactions_History!$G$6:$G$1355, Transactions_History!$C$6:$C$1355, "Redeem", Transactions_History!$I$6:$I$1355, Portfolio_History!$F297, Transactions_History!$H$6:$H$1355, "&lt;="&amp;YEAR(Portfolio_History!I$1))</f>
        <v>0</v>
      </c>
      <c r="J297" s="4">
        <f>SUMIFS(Transactions_History!$G$6:$G$1355, Transactions_History!$C$6:$C$1355, "Acquire", Transactions_History!$I$6:$I$1355, Portfolio_History!$F297, Transactions_History!$H$6:$H$1355, "&lt;="&amp;YEAR(Portfolio_History!J$1))-
SUMIFS(Transactions_History!$G$6:$G$1355, Transactions_History!$C$6:$C$1355, "Redeem", Transactions_History!$I$6:$I$1355, Portfolio_History!$F297, Transactions_History!$H$6:$H$1355, "&lt;="&amp;YEAR(Portfolio_History!J$1))</f>
        <v>0</v>
      </c>
      <c r="K297" s="4">
        <f>SUMIFS(Transactions_History!$G$6:$G$1355, Transactions_History!$C$6:$C$1355, "Acquire", Transactions_History!$I$6:$I$1355, Portfolio_History!$F297, Transactions_History!$H$6:$H$1355, "&lt;="&amp;YEAR(Portfolio_History!K$1))-
SUMIFS(Transactions_History!$G$6:$G$1355, Transactions_History!$C$6:$C$1355, "Redeem", Transactions_History!$I$6:$I$1355, Portfolio_History!$F297, Transactions_History!$H$6:$H$1355, "&lt;="&amp;YEAR(Portfolio_History!K$1))</f>
        <v>0</v>
      </c>
      <c r="L297" s="4">
        <f>SUMIFS(Transactions_History!$G$6:$G$1355, Transactions_History!$C$6:$C$1355, "Acquire", Transactions_History!$I$6:$I$1355, Portfolio_History!$F297, Transactions_History!$H$6:$H$1355, "&lt;="&amp;YEAR(Portfolio_History!L$1))-
SUMIFS(Transactions_History!$G$6:$G$1355, Transactions_History!$C$6:$C$1355, "Redeem", Transactions_History!$I$6:$I$1355, Portfolio_History!$F297, Transactions_History!$H$6:$H$1355, "&lt;="&amp;YEAR(Portfolio_History!L$1))</f>
        <v>0</v>
      </c>
      <c r="M297" s="4">
        <f>SUMIFS(Transactions_History!$G$6:$G$1355, Transactions_History!$C$6:$C$1355, "Acquire", Transactions_History!$I$6:$I$1355, Portfolio_History!$F297, Transactions_History!$H$6:$H$1355, "&lt;="&amp;YEAR(Portfolio_History!M$1))-
SUMIFS(Transactions_History!$G$6:$G$1355, Transactions_History!$C$6:$C$1355, "Redeem", Transactions_History!$I$6:$I$1355, Portfolio_History!$F297, Transactions_History!$H$6:$H$1355, "&lt;="&amp;YEAR(Portfolio_History!M$1))</f>
        <v>0</v>
      </c>
      <c r="N297" s="4">
        <f>SUMIFS(Transactions_History!$G$6:$G$1355, Transactions_History!$C$6:$C$1355, "Acquire", Transactions_History!$I$6:$I$1355, Portfolio_History!$F297, Transactions_History!$H$6:$H$1355, "&lt;="&amp;YEAR(Portfolio_History!N$1))-
SUMIFS(Transactions_History!$G$6:$G$1355, Transactions_History!$C$6:$C$1355, "Redeem", Transactions_History!$I$6:$I$1355, Portfolio_History!$F297, Transactions_History!$H$6:$H$1355, "&lt;="&amp;YEAR(Portfolio_History!N$1))</f>
        <v>0</v>
      </c>
      <c r="O297" s="4">
        <f>SUMIFS(Transactions_History!$G$6:$G$1355, Transactions_History!$C$6:$C$1355, "Acquire", Transactions_History!$I$6:$I$1355, Portfolio_History!$F297, Transactions_History!$H$6:$H$1355, "&lt;="&amp;YEAR(Portfolio_History!O$1))-
SUMIFS(Transactions_History!$G$6:$G$1355, Transactions_History!$C$6:$C$1355, "Redeem", Transactions_History!$I$6:$I$1355, Portfolio_History!$F297, Transactions_History!$H$6:$H$1355, "&lt;="&amp;YEAR(Portfolio_History!O$1))</f>
        <v>0</v>
      </c>
      <c r="P297" s="4">
        <f>SUMIFS(Transactions_History!$G$6:$G$1355, Transactions_History!$C$6:$C$1355, "Acquire", Transactions_History!$I$6:$I$1355, Portfolio_History!$F297, Transactions_History!$H$6:$H$1355, "&lt;="&amp;YEAR(Portfolio_History!P$1))-
SUMIFS(Transactions_History!$G$6:$G$1355, Transactions_History!$C$6:$C$1355, "Redeem", Transactions_History!$I$6:$I$1355, Portfolio_History!$F297, Transactions_History!$H$6:$H$1355, "&lt;="&amp;YEAR(Portfolio_History!P$1))</f>
        <v>0</v>
      </c>
      <c r="Q297" s="4">
        <f>SUMIFS(Transactions_History!$G$6:$G$1355, Transactions_History!$C$6:$C$1355, "Acquire", Transactions_History!$I$6:$I$1355, Portfolio_History!$F297, Transactions_History!$H$6:$H$1355, "&lt;="&amp;YEAR(Portfolio_History!Q$1))-
SUMIFS(Transactions_History!$G$6:$G$1355, Transactions_History!$C$6:$C$1355, "Redeem", Transactions_History!$I$6:$I$1355, Portfolio_History!$F297, Transactions_History!$H$6:$H$1355, "&lt;="&amp;YEAR(Portfolio_History!Q$1))</f>
        <v>0</v>
      </c>
      <c r="R297" s="4">
        <f>SUMIFS(Transactions_History!$G$6:$G$1355, Transactions_History!$C$6:$C$1355, "Acquire", Transactions_History!$I$6:$I$1355, Portfolio_History!$F297, Transactions_History!$H$6:$H$1355, "&lt;="&amp;YEAR(Portfolio_History!R$1))-
SUMIFS(Transactions_History!$G$6:$G$1355, Transactions_History!$C$6:$C$1355, "Redeem", Transactions_History!$I$6:$I$1355, Portfolio_History!$F297, Transactions_History!$H$6:$H$1355, "&lt;="&amp;YEAR(Portfolio_History!R$1))</f>
        <v>0</v>
      </c>
      <c r="S297" s="4">
        <f>SUMIFS(Transactions_History!$G$6:$G$1355, Transactions_History!$C$6:$C$1355, "Acquire", Transactions_History!$I$6:$I$1355, Portfolio_History!$F297, Transactions_History!$H$6:$H$1355, "&lt;="&amp;YEAR(Portfolio_History!S$1))-
SUMIFS(Transactions_History!$G$6:$G$1355, Transactions_History!$C$6:$C$1355, "Redeem", Transactions_History!$I$6:$I$1355, Portfolio_History!$F297, Transactions_History!$H$6:$H$1355, "&lt;="&amp;YEAR(Portfolio_History!S$1))</f>
        <v>0</v>
      </c>
      <c r="T297" s="4">
        <f>SUMIFS(Transactions_History!$G$6:$G$1355, Transactions_History!$C$6:$C$1355, "Acquire", Transactions_History!$I$6:$I$1355, Portfolio_History!$F297, Transactions_History!$H$6:$H$1355, "&lt;="&amp;YEAR(Portfolio_History!T$1))-
SUMIFS(Transactions_History!$G$6:$G$1355, Transactions_History!$C$6:$C$1355, "Redeem", Transactions_History!$I$6:$I$1355, Portfolio_History!$F297, Transactions_History!$H$6:$H$1355, "&lt;="&amp;YEAR(Portfolio_History!T$1))</f>
        <v>0</v>
      </c>
      <c r="U297" s="4">
        <f>SUMIFS(Transactions_History!$G$6:$G$1355, Transactions_History!$C$6:$C$1355, "Acquire", Transactions_History!$I$6:$I$1355, Portfolio_History!$F297, Transactions_History!$H$6:$H$1355, "&lt;="&amp;YEAR(Portfolio_History!U$1))-
SUMIFS(Transactions_History!$G$6:$G$1355, Transactions_History!$C$6:$C$1355, "Redeem", Transactions_History!$I$6:$I$1355, Portfolio_History!$F297, Transactions_History!$H$6:$H$1355, "&lt;="&amp;YEAR(Portfolio_History!U$1))</f>
        <v>0</v>
      </c>
      <c r="V297" s="4">
        <f>SUMIFS(Transactions_History!$G$6:$G$1355, Transactions_History!$C$6:$C$1355, "Acquire", Transactions_History!$I$6:$I$1355, Portfolio_History!$F297, Transactions_History!$H$6:$H$1355, "&lt;="&amp;YEAR(Portfolio_History!V$1))-
SUMIFS(Transactions_History!$G$6:$G$1355, Transactions_History!$C$6:$C$1355, "Redeem", Transactions_History!$I$6:$I$1355, Portfolio_History!$F297, Transactions_History!$H$6:$H$1355, "&lt;="&amp;YEAR(Portfolio_History!V$1))</f>
        <v>0</v>
      </c>
      <c r="W297" s="4">
        <f>SUMIFS(Transactions_History!$G$6:$G$1355, Transactions_History!$C$6:$C$1355, "Acquire", Transactions_History!$I$6:$I$1355, Portfolio_History!$F297, Transactions_History!$H$6:$H$1355, "&lt;="&amp;YEAR(Portfolio_History!W$1))-
SUMIFS(Transactions_History!$G$6:$G$1355, Transactions_History!$C$6:$C$1355, "Redeem", Transactions_History!$I$6:$I$1355, Portfolio_History!$F297, Transactions_History!$H$6:$H$1355, "&lt;="&amp;YEAR(Portfolio_History!W$1))</f>
        <v>0</v>
      </c>
      <c r="X297" s="4">
        <f>SUMIFS(Transactions_History!$G$6:$G$1355, Transactions_History!$C$6:$C$1355, "Acquire", Transactions_History!$I$6:$I$1355, Portfolio_History!$F297, Transactions_History!$H$6:$H$1355, "&lt;="&amp;YEAR(Portfolio_History!X$1))-
SUMIFS(Transactions_History!$G$6:$G$1355, Transactions_History!$C$6:$C$1355, "Redeem", Transactions_History!$I$6:$I$1355, Portfolio_History!$F297, Transactions_History!$H$6:$H$1355, "&lt;="&amp;YEAR(Portfolio_History!X$1))</f>
        <v>0</v>
      </c>
      <c r="Y297" s="4">
        <f>SUMIFS(Transactions_History!$G$6:$G$1355, Transactions_History!$C$6:$C$1355, "Acquire", Transactions_History!$I$6:$I$1355, Portfolio_History!$F297, Transactions_History!$H$6:$H$1355, "&lt;="&amp;YEAR(Portfolio_History!Y$1))-
SUMIFS(Transactions_History!$G$6:$G$1355, Transactions_History!$C$6:$C$1355, "Redeem", Transactions_History!$I$6:$I$1355, Portfolio_History!$F297, Transactions_History!$H$6:$H$1355, "&lt;="&amp;YEAR(Portfolio_History!Y$1))</f>
        <v>0</v>
      </c>
    </row>
    <row r="298" spans="1:25" x14ac:dyDescent="0.35">
      <c r="A298" s="172" t="s">
        <v>34</v>
      </c>
      <c r="B298" s="172">
        <v>1.875</v>
      </c>
      <c r="C298" s="172">
        <v>2015</v>
      </c>
      <c r="D298" s="173">
        <v>42095</v>
      </c>
      <c r="E298" s="63">
        <v>2015</v>
      </c>
      <c r="F298" s="170" t="str">
        <f t="shared" si="5"/>
        <v>SI certificates_1.875_2015</v>
      </c>
      <c r="G298" s="4">
        <f>SUMIFS(Transactions_History!$G$6:$G$1355, Transactions_History!$C$6:$C$1355, "Acquire", Transactions_History!$I$6:$I$1355, Portfolio_History!$F298, Transactions_History!$H$6:$H$1355, "&lt;="&amp;YEAR(Portfolio_History!G$1))-
SUMIFS(Transactions_History!$G$6:$G$1355, Transactions_History!$C$6:$C$1355, "Redeem", Transactions_History!$I$6:$I$1355, Portfolio_History!$F298, Transactions_History!$H$6:$H$1355, "&lt;="&amp;YEAR(Portfolio_History!G$1))</f>
        <v>0</v>
      </c>
      <c r="H298" s="4">
        <f>SUMIFS(Transactions_History!$G$6:$G$1355, Transactions_History!$C$6:$C$1355, "Acquire", Transactions_History!$I$6:$I$1355, Portfolio_History!$F298, Transactions_History!$H$6:$H$1355, "&lt;="&amp;YEAR(Portfolio_History!H$1))-
SUMIFS(Transactions_History!$G$6:$G$1355, Transactions_History!$C$6:$C$1355, "Redeem", Transactions_History!$I$6:$I$1355, Portfolio_History!$F298, Transactions_History!$H$6:$H$1355, "&lt;="&amp;YEAR(Portfolio_History!H$1))</f>
        <v>0</v>
      </c>
      <c r="I298" s="4">
        <f>SUMIFS(Transactions_History!$G$6:$G$1355, Transactions_History!$C$6:$C$1355, "Acquire", Transactions_History!$I$6:$I$1355, Portfolio_History!$F298, Transactions_History!$H$6:$H$1355, "&lt;="&amp;YEAR(Portfolio_History!I$1))-
SUMIFS(Transactions_History!$G$6:$G$1355, Transactions_History!$C$6:$C$1355, "Redeem", Transactions_History!$I$6:$I$1355, Portfolio_History!$F298, Transactions_History!$H$6:$H$1355, "&lt;="&amp;YEAR(Portfolio_History!I$1))</f>
        <v>0</v>
      </c>
      <c r="J298" s="4">
        <f>SUMIFS(Transactions_History!$G$6:$G$1355, Transactions_History!$C$6:$C$1355, "Acquire", Transactions_History!$I$6:$I$1355, Portfolio_History!$F298, Transactions_History!$H$6:$H$1355, "&lt;="&amp;YEAR(Portfolio_History!J$1))-
SUMIFS(Transactions_History!$G$6:$G$1355, Transactions_History!$C$6:$C$1355, "Redeem", Transactions_History!$I$6:$I$1355, Portfolio_History!$F298, Transactions_History!$H$6:$H$1355, "&lt;="&amp;YEAR(Portfolio_History!J$1))</f>
        <v>0</v>
      </c>
      <c r="K298" s="4">
        <f>SUMIFS(Transactions_History!$G$6:$G$1355, Transactions_History!$C$6:$C$1355, "Acquire", Transactions_History!$I$6:$I$1355, Portfolio_History!$F298, Transactions_History!$H$6:$H$1355, "&lt;="&amp;YEAR(Portfolio_History!K$1))-
SUMIFS(Transactions_History!$G$6:$G$1355, Transactions_History!$C$6:$C$1355, "Redeem", Transactions_History!$I$6:$I$1355, Portfolio_History!$F298, Transactions_History!$H$6:$H$1355, "&lt;="&amp;YEAR(Portfolio_History!K$1))</f>
        <v>0</v>
      </c>
      <c r="L298" s="4">
        <f>SUMIFS(Transactions_History!$G$6:$G$1355, Transactions_History!$C$6:$C$1355, "Acquire", Transactions_History!$I$6:$I$1355, Portfolio_History!$F298, Transactions_History!$H$6:$H$1355, "&lt;="&amp;YEAR(Portfolio_History!L$1))-
SUMIFS(Transactions_History!$G$6:$G$1355, Transactions_History!$C$6:$C$1355, "Redeem", Transactions_History!$I$6:$I$1355, Portfolio_History!$F298, Transactions_History!$H$6:$H$1355, "&lt;="&amp;YEAR(Portfolio_History!L$1))</f>
        <v>0</v>
      </c>
      <c r="M298" s="4">
        <f>SUMIFS(Transactions_History!$G$6:$G$1355, Transactions_History!$C$6:$C$1355, "Acquire", Transactions_History!$I$6:$I$1355, Portfolio_History!$F298, Transactions_History!$H$6:$H$1355, "&lt;="&amp;YEAR(Portfolio_History!M$1))-
SUMIFS(Transactions_History!$G$6:$G$1355, Transactions_History!$C$6:$C$1355, "Redeem", Transactions_History!$I$6:$I$1355, Portfolio_History!$F298, Transactions_History!$H$6:$H$1355, "&lt;="&amp;YEAR(Portfolio_History!M$1))</f>
        <v>0</v>
      </c>
      <c r="N298" s="4">
        <f>SUMIFS(Transactions_History!$G$6:$G$1355, Transactions_History!$C$6:$C$1355, "Acquire", Transactions_History!$I$6:$I$1355, Portfolio_History!$F298, Transactions_History!$H$6:$H$1355, "&lt;="&amp;YEAR(Portfolio_History!N$1))-
SUMIFS(Transactions_History!$G$6:$G$1355, Transactions_History!$C$6:$C$1355, "Redeem", Transactions_History!$I$6:$I$1355, Portfolio_History!$F298, Transactions_History!$H$6:$H$1355, "&lt;="&amp;YEAR(Portfolio_History!N$1))</f>
        <v>0</v>
      </c>
      <c r="O298" s="4">
        <f>SUMIFS(Transactions_History!$G$6:$G$1355, Transactions_History!$C$6:$C$1355, "Acquire", Transactions_History!$I$6:$I$1355, Portfolio_History!$F298, Transactions_History!$H$6:$H$1355, "&lt;="&amp;YEAR(Portfolio_History!O$1))-
SUMIFS(Transactions_History!$G$6:$G$1355, Transactions_History!$C$6:$C$1355, "Redeem", Transactions_History!$I$6:$I$1355, Portfolio_History!$F298, Transactions_History!$H$6:$H$1355, "&lt;="&amp;YEAR(Portfolio_History!O$1))</f>
        <v>0</v>
      </c>
      <c r="P298" s="4">
        <f>SUMIFS(Transactions_History!$G$6:$G$1355, Transactions_History!$C$6:$C$1355, "Acquire", Transactions_History!$I$6:$I$1355, Portfolio_History!$F298, Transactions_History!$H$6:$H$1355, "&lt;="&amp;YEAR(Portfolio_History!P$1))-
SUMIFS(Transactions_History!$G$6:$G$1355, Transactions_History!$C$6:$C$1355, "Redeem", Transactions_History!$I$6:$I$1355, Portfolio_History!$F298, Transactions_History!$H$6:$H$1355, "&lt;="&amp;YEAR(Portfolio_History!P$1))</f>
        <v>0</v>
      </c>
      <c r="Q298" s="4">
        <f>SUMIFS(Transactions_History!$G$6:$G$1355, Transactions_History!$C$6:$C$1355, "Acquire", Transactions_History!$I$6:$I$1355, Portfolio_History!$F298, Transactions_History!$H$6:$H$1355, "&lt;="&amp;YEAR(Portfolio_History!Q$1))-
SUMIFS(Transactions_History!$G$6:$G$1355, Transactions_History!$C$6:$C$1355, "Redeem", Transactions_History!$I$6:$I$1355, Portfolio_History!$F298, Transactions_History!$H$6:$H$1355, "&lt;="&amp;YEAR(Portfolio_History!Q$1))</f>
        <v>0</v>
      </c>
      <c r="R298" s="4">
        <f>SUMIFS(Transactions_History!$G$6:$G$1355, Transactions_History!$C$6:$C$1355, "Acquire", Transactions_History!$I$6:$I$1355, Portfolio_History!$F298, Transactions_History!$H$6:$H$1355, "&lt;="&amp;YEAR(Portfolio_History!R$1))-
SUMIFS(Transactions_History!$G$6:$G$1355, Transactions_History!$C$6:$C$1355, "Redeem", Transactions_History!$I$6:$I$1355, Portfolio_History!$F298, Transactions_History!$H$6:$H$1355, "&lt;="&amp;YEAR(Portfolio_History!R$1))</f>
        <v>0</v>
      </c>
      <c r="S298" s="4">
        <f>SUMIFS(Transactions_History!$G$6:$G$1355, Transactions_History!$C$6:$C$1355, "Acquire", Transactions_History!$I$6:$I$1355, Portfolio_History!$F298, Transactions_History!$H$6:$H$1355, "&lt;="&amp;YEAR(Portfolio_History!S$1))-
SUMIFS(Transactions_History!$G$6:$G$1355, Transactions_History!$C$6:$C$1355, "Redeem", Transactions_History!$I$6:$I$1355, Portfolio_History!$F298, Transactions_History!$H$6:$H$1355, "&lt;="&amp;YEAR(Portfolio_History!S$1))</f>
        <v>0</v>
      </c>
      <c r="T298" s="4">
        <f>SUMIFS(Transactions_History!$G$6:$G$1355, Transactions_History!$C$6:$C$1355, "Acquire", Transactions_History!$I$6:$I$1355, Portfolio_History!$F298, Transactions_History!$H$6:$H$1355, "&lt;="&amp;YEAR(Portfolio_History!T$1))-
SUMIFS(Transactions_History!$G$6:$G$1355, Transactions_History!$C$6:$C$1355, "Redeem", Transactions_History!$I$6:$I$1355, Portfolio_History!$F298, Transactions_History!$H$6:$H$1355, "&lt;="&amp;YEAR(Portfolio_History!T$1))</f>
        <v>0</v>
      </c>
      <c r="U298" s="4">
        <f>SUMIFS(Transactions_History!$G$6:$G$1355, Transactions_History!$C$6:$C$1355, "Acquire", Transactions_History!$I$6:$I$1355, Portfolio_History!$F298, Transactions_History!$H$6:$H$1355, "&lt;="&amp;YEAR(Portfolio_History!U$1))-
SUMIFS(Transactions_History!$G$6:$G$1355, Transactions_History!$C$6:$C$1355, "Redeem", Transactions_History!$I$6:$I$1355, Portfolio_History!$F298, Transactions_History!$H$6:$H$1355, "&lt;="&amp;YEAR(Portfolio_History!U$1))</f>
        <v>0</v>
      </c>
      <c r="V298" s="4">
        <f>SUMIFS(Transactions_History!$G$6:$G$1355, Transactions_History!$C$6:$C$1355, "Acquire", Transactions_History!$I$6:$I$1355, Portfolio_History!$F298, Transactions_History!$H$6:$H$1355, "&lt;="&amp;YEAR(Portfolio_History!V$1))-
SUMIFS(Transactions_History!$G$6:$G$1355, Transactions_History!$C$6:$C$1355, "Redeem", Transactions_History!$I$6:$I$1355, Portfolio_History!$F298, Transactions_History!$H$6:$H$1355, "&lt;="&amp;YEAR(Portfolio_History!V$1))</f>
        <v>0</v>
      </c>
      <c r="W298" s="4">
        <f>SUMIFS(Transactions_History!$G$6:$G$1355, Transactions_History!$C$6:$C$1355, "Acquire", Transactions_History!$I$6:$I$1355, Portfolio_History!$F298, Transactions_History!$H$6:$H$1355, "&lt;="&amp;YEAR(Portfolio_History!W$1))-
SUMIFS(Transactions_History!$G$6:$G$1355, Transactions_History!$C$6:$C$1355, "Redeem", Transactions_History!$I$6:$I$1355, Portfolio_History!$F298, Transactions_History!$H$6:$H$1355, "&lt;="&amp;YEAR(Portfolio_History!W$1))</f>
        <v>0</v>
      </c>
      <c r="X298" s="4">
        <f>SUMIFS(Transactions_History!$G$6:$G$1355, Transactions_History!$C$6:$C$1355, "Acquire", Transactions_History!$I$6:$I$1355, Portfolio_History!$F298, Transactions_History!$H$6:$H$1355, "&lt;="&amp;YEAR(Portfolio_History!X$1))-
SUMIFS(Transactions_History!$G$6:$G$1355, Transactions_History!$C$6:$C$1355, "Redeem", Transactions_History!$I$6:$I$1355, Portfolio_History!$F298, Transactions_History!$H$6:$H$1355, "&lt;="&amp;YEAR(Portfolio_History!X$1))</f>
        <v>0</v>
      </c>
      <c r="Y298" s="4">
        <f>SUMIFS(Transactions_History!$G$6:$G$1355, Transactions_History!$C$6:$C$1355, "Acquire", Transactions_History!$I$6:$I$1355, Portfolio_History!$F298, Transactions_History!$H$6:$H$1355, "&lt;="&amp;YEAR(Portfolio_History!Y$1))-
SUMIFS(Transactions_History!$G$6:$G$1355, Transactions_History!$C$6:$C$1355, "Redeem", Transactions_History!$I$6:$I$1355, Portfolio_History!$F298, Transactions_History!$H$6:$H$1355, "&lt;="&amp;YEAR(Portfolio_History!Y$1))</f>
        <v>0</v>
      </c>
    </row>
    <row r="299" spans="1:25" x14ac:dyDescent="0.35">
      <c r="A299" s="172" t="s">
        <v>34</v>
      </c>
      <c r="B299" s="172">
        <v>2</v>
      </c>
      <c r="C299" s="172">
        <v>2015</v>
      </c>
      <c r="D299" s="173">
        <v>42125</v>
      </c>
      <c r="E299" s="63">
        <v>2015</v>
      </c>
      <c r="F299" s="170" t="str">
        <f t="shared" si="5"/>
        <v>SI certificates_2_2015</v>
      </c>
      <c r="G299" s="4">
        <f>SUMIFS(Transactions_History!$G$6:$G$1355, Transactions_History!$C$6:$C$1355, "Acquire", Transactions_History!$I$6:$I$1355, Portfolio_History!$F299, Transactions_History!$H$6:$H$1355, "&lt;="&amp;YEAR(Portfolio_History!G$1))-
SUMIFS(Transactions_History!$G$6:$G$1355, Transactions_History!$C$6:$C$1355, "Redeem", Transactions_History!$I$6:$I$1355, Portfolio_History!$F299, Transactions_History!$H$6:$H$1355, "&lt;="&amp;YEAR(Portfolio_History!G$1))</f>
        <v>0</v>
      </c>
      <c r="H299" s="4">
        <f>SUMIFS(Transactions_History!$G$6:$G$1355, Transactions_History!$C$6:$C$1355, "Acquire", Transactions_History!$I$6:$I$1355, Portfolio_History!$F299, Transactions_History!$H$6:$H$1355, "&lt;="&amp;YEAR(Portfolio_History!H$1))-
SUMIFS(Transactions_History!$G$6:$G$1355, Transactions_History!$C$6:$C$1355, "Redeem", Transactions_History!$I$6:$I$1355, Portfolio_History!$F299, Transactions_History!$H$6:$H$1355, "&lt;="&amp;YEAR(Portfolio_History!H$1))</f>
        <v>0</v>
      </c>
      <c r="I299" s="4">
        <f>SUMIFS(Transactions_History!$G$6:$G$1355, Transactions_History!$C$6:$C$1355, "Acquire", Transactions_History!$I$6:$I$1355, Portfolio_History!$F299, Transactions_History!$H$6:$H$1355, "&lt;="&amp;YEAR(Portfolio_History!I$1))-
SUMIFS(Transactions_History!$G$6:$G$1355, Transactions_History!$C$6:$C$1355, "Redeem", Transactions_History!$I$6:$I$1355, Portfolio_History!$F299, Transactions_History!$H$6:$H$1355, "&lt;="&amp;YEAR(Portfolio_History!I$1))</f>
        <v>0</v>
      </c>
      <c r="J299" s="4">
        <f>SUMIFS(Transactions_History!$G$6:$G$1355, Transactions_History!$C$6:$C$1355, "Acquire", Transactions_History!$I$6:$I$1355, Portfolio_History!$F299, Transactions_History!$H$6:$H$1355, "&lt;="&amp;YEAR(Portfolio_History!J$1))-
SUMIFS(Transactions_History!$G$6:$G$1355, Transactions_History!$C$6:$C$1355, "Redeem", Transactions_History!$I$6:$I$1355, Portfolio_History!$F299, Transactions_History!$H$6:$H$1355, "&lt;="&amp;YEAR(Portfolio_History!J$1))</f>
        <v>0</v>
      </c>
      <c r="K299" s="4">
        <f>SUMIFS(Transactions_History!$G$6:$G$1355, Transactions_History!$C$6:$C$1355, "Acquire", Transactions_History!$I$6:$I$1355, Portfolio_History!$F299, Transactions_History!$H$6:$H$1355, "&lt;="&amp;YEAR(Portfolio_History!K$1))-
SUMIFS(Transactions_History!$G$6:$G$1355, Transactions_History!$C$6:$C$1355, "Redeem", Transactions_History!$I$6:$I$1355, Portfolio_History!$F299, Transactions_History!$H$6:$H$1355, "&lt;="&amp;YEAR(Portfolio_History!K$1))</f>
        <v>0</v>
      </c>
      <c r="L299" s="4">
        <f>SUMIFS(Transactions_History!$G$6:$G$1355, Transactions_History!$C$6:$C$1355, "Acquire", Transactions_History!$I$6:$I$1355, Portfolio_History!$F299, Transactions_History!$H$6:$H$1355, "&lt;="&amp;YEAR(Portfolio_History!L$1))-
SUMIFS(Transactions_History!$G$6:$G$1355, Transactions_History!$C$6:$C$1355, "Redeem", Transactions_History!$I$6:$I$1355, Portfolio_History!$F299, Transactions_History!$H$6:$H$1355, "&lt;="&amp;YEAR(Portfolio_History!L$1))</f>
        <v>0</v>
      </c>
      <c r="M299" s="4">
        <f>SUMIFS(Transactions_History!$G$6:$G$1355, Transactions_History!$C$6:$C$1355, "Acquire", Transactions_History!$I$6:$I$1355, Portfolio_History!$F299, Transactions_History!$H$6:$H$1355, "&lt;="&amp;YEAR(Portfolio_History!M$1))-
SUMIFS(Transactions_History!$G$6:$G$1355, Transactions_History!$C$6:$C$1355, "Redeem", Transactions_History!$I$6:$I$1355, Portfolio_History!$F299, Transactions_History!$H$6:$H$1355, "&lt;="&amp;YEAR(Portfolio_History!M$1))</f>
        <v>0</v>
      </c>
      <c r="N299" s="4">
        <f>SUMIFS(Transactions_History!$G$6:$G$1355, Transactions_History!$C$6:$C$1355, "Acquire", Transactions_History!$I$6:$I$1355, Portfolio_History!$F299, Transactions_History!$H$6:$H$1355, "&lt;="&amp;YEAR(Portfolio_History!N$1))-
SUMIFS(Transactions_History!$G$6:$G$1355, Transactions_History!$C$6:$C$1355, "Redeem", Transactions_History!$I$6:$I$1355, Portfolio_History!$F299, Transactions_History!$H$6:$H$1355, "&lt;="&amp;YEAR(Portfolio_History!N$1))</f>
        <v>0</v>
      </c>
      <c r="O299" s="4">
        <f>SUMIFS(Transactions_History!$G$6:$G$1355, Transactions_History!$C$6:$C$1355, "Acquire", Transactions_History!$I$6:$I$1355, Portfolio_History!$F299, Transactions_History!$H$6:$H$1355, "&lt;="&amp;YEAR(Portfolio_History!O$1))-
SUMIFS(Transactions_History!$G$6:$G$1355, Transactions_History!$C$6:$C$1355, "Redeem", Transactions_History!$I$6:$I$1355, Portfolio_History!$F299, Transactions_History!$H$6:$H$1355, "&lt;="&amp;YEAR(Portfolio_History!O$1))</f>
        <v>60802772</v>
      </c>
      <c r="P299" s="4">
        <f>SUMIFS(Transactions_History!$G$6:$G$1355, Transactions_History!$C$6:$C$1355, "Acquire", Transactions_History!$I$6:$I$1355, Portfolio_History!$F299, Transactions_History!$H$6:$H$1355, "&lt;="&amp;YEAR(Portfolio_History!P$1))-
SUMIFS(Transactions_History!$G$6:$G$1355, Transactions_History!$C$6:$C$1355, "Redeem", Transactions_History!$I$6:$I$1355, Portfolio_History!$F299, Transactions_History!$H$6:$H$1355, "&lt;="&amp;YEAR(Portfolio_History!P$1))</f>
        <v>0</v>
      </c>
      <c r="Q299" s="4">
        <f>SUMIFS(Transactions_History!$G$6:$G$1355, Transactions_History!$C$6:$C$1355, "Acquire", Transactions_History!$I$6:$I$1355, Portfolio_History!$F299, Transactions_History!$H$6:$H$1355, "&lt;="&amp;YEAR(Portfolio_History!Q$1))-
SUMIFS(Transactions_History!$G$6:$G$1355, Transactions_History!$C$6:$C$1355, "Redeem", Transactions_History!$I$6:$I$1355, Portfolio_History!$F299, Transactions_History!$H$6:$H$1355, "&lt;="&amp;YEAR(Portfolio_History!Q$1))</f>
        <v>0</v>
      </c>
      <c r="R299" s="4">
        <f>SUMIFS(Transactions_History!$G$6:$G$1355, Transactions_History!$C$6:$C$1355, "Acquire", Transactions_History!$I$6:$I$1355, Portfolio_History!$F299, Transactions_History!$H$6:$H$1355, "&lt;="&amp;YEAR(Portfolio_History!R$1))-
SUMIFS(Transactions_History!$G$6:$G$1355, Transactions_History!$C$6:$C$1355, "Redeem", Transactions_History!$I$6:$I$1355, Portfolio_History!$F299, Transactions_History!$H$6:$H$1355, "&lt;="&amp;YEAR(Portfolio_History!R$1))</f>
        <v>0</v>
      </c>
      <c r="S299" s="4">
        <f>SUMIFS(Transactions_History!$G$6:$G$1355, Transactions_History!$C$6:$C$1355, "Acquire", Transactions_History!$I$6:$I$1355, Portfolio_History!$F299, Transactions_History!$H$6:$H$1355, "&lt;="&amp;YEAR(Portfolio_History!S$1))-
SUMIFS(Transactions_History!$G$6:$G$1355, Transactions_History!$C$6:$C$1355, "Redeem", Transactions_History!$I$6:$I$1355, Portfolio_History!$F299, Transactions_History!$H$6:$H$1355, "&lt;="&amp;YEAR(Portfolio_History!S$1))</f>
        <v>0</v>
      </c>
      <c r="T299" s="4">
        <f>SUMIFS(Transactions_History!$G$6:$G$1355, Transactions_History!$C$6:$C$1355, "Acquire", Transactions_History!$I$6:$I$1355, Portfolio_History!$F299, Transactions_History!$H$6:$H$1355, "&lt;="&amp;YEAR(Portfolio_History!T$1))-
SUMIFS(Transactions_History!$G$6:$G$1355, Transactions_History!$C$6:$C$1355, "Redeem", Transactions_History!$I$6:$I$1355, Portfolio_History!$F299, Transactions_History!$H$6:$H$1355, "&lt;="&amp;YEAR(Portfolio_History!T$1))</f>
        <v>0</v>
      </c>
      <c r="U299" s="4">
        <f>SUMIFS(Transactions_History!$G$6:$G$1355, Transactions_History!$C$6:$C$1355, "Acquire", Transactions_History!$I$6:$I$1355, Portfolio_History!$F299, Transactions_History!$H$6:$H$1355, "&lt;="&amp;YEAR(Portfolio_History!U$1))-
SUMIFS(Transactions_History!$G$6:$G$1355, Transactions_History!$C$6:$C$1355, "Redeem", Transactions_History!$I$6:$I$1355, Portfolio_History!$F299, Transactions_History!$H$6:$H$1355, "&lt;="&amp;YEAR(Portfolio_History!U$1))</f>
        <v>0</v>
      </c>
      <c r="V299" s="4">
        <f>SUMIFS(Transactions_History!$G$6:$G$1355, Transactions_History!$C$6:$C$1355, "Acquire", Transactions_History!$I$6:$I$1355, Portfolio_History!$F299, Transactions_History!$H$6:$H$1355, "&lt;="&amp;YEAR(Portfolio_History!V$1))-
SUMIFS(Transactions_History!$G$6:$G$1355, Transactions_History!$C$6:$C$1355, "Redeem", Transactions_History!$I$6:$I$1355, Portfolio_History!$F299, Transactions_History!$H$6:$H$1355, "&lt;="&amp;YEAR(Portfolio_History!V$1))</f>
        <v>0</v>
      </c>
      <c r="W299" s="4">
        <f>SUMIFS(Transactions_History!$G$6:$G$1355, Transactions_History!$C$6:$C$1355, "Acquire", Transactions_History!$I$6:$I$1355, Portfolio_History!$F299, Transactions_History!$H$6:$H$1355, "&lt;="&amp;YEAR(Portfolio_History!W$1))-
SUMIFS(Transactions_History!$G$6:$G$1355, Transactions_History!$C$6:$C$1355, "Redeem", Transactions_History!$I$6:$I$1355, Portfolio_History!$F299, Transactions_History!$H$6:$H$1355, "&lt;="&amp;YEAR(Portfolio_History!W$1))</f>
        <v>0</v>
      </c>
      <c r="X299" s="4">
        <f>SUMIFS(Transactions_History!$G$6:$G$1355, Transactions_History!$C$6:$C$1355, "Acquire", Transactions_History!$I$6:$I$1355, Portfolio_History!$F299, Transactions_History!$H$6:$H$1355, "&lt;="&amp;YEAR(Portfolio_History!X$1))-
SUMIFS(Transactions_History!$G$6:$G$1355, Transactions_History!$C$6:$C$1355, "Redeem", Transactions_History!$I$6:$I$1355, Portfolio_History!$F299, Transactions_History!$H$6:$H$1355, "&lt;="&amp;YEAR(Portfolio_History!X$1))</f>
        <v>0</v>
      </c>
      <c r="Y299" s="4">
        <f>SUMIFS(Transactions_History!$G$6:$G$1355, Transactions_History!$C$6:$C$1355, "Acquire", Transactions_History!$I$6:$I$1355, Portfolio_History!$F299, Transactions_History!$H$6:$H$1355, "&lt;="&amp;YEAR(Portfolio_History!Y$1))-
SUMIFS(Transactions_History!$G$6:$G$1355, Transactions_History!$C$6:$C$1355, "Redeem", Transactions_History!$I$6:$I$1355, Portfolio_History!$F299, Transactions_History!$H$6:$H$1355, "&lt;="&amp;YEAR(Portfolio_History!Y$1))</f>
        <v>0</v>
      </c>
    </row>
    <row r="300" spans="1:25" x14ac:dyDescent="0.35">
      <c r="A300" s="172" t="s">
        <v>39</v>
      </c>
      <c r="B300" s="172">
        <v>2</v>
      </c>
      <c r="C300" s="172">
        <v>2016</v>
      </c>
      <c r="D300" s="173">
        <v>42156</v>
      </c>
      <c r="E300" s="63">
        <v>2015</v>
      </c>
      <c r="F300" s="170" t="str">
        <f t="shared" si="5"/>
        <v>SI bonds_2_2016</v>
      </c>
      <c r="G300" s="4">
        <f>SUMIFS(Transactions_History!$G$6:$G$1355, Transactions_History!$C$6:$C$1355, "Acquire", Transactions_History!$I$6:$I$1355, Portfolio_History!$F300, Transactions_History!$H$6:$H$1355, "&lt;="&amp;YEAR(Portfolio_History!G$1))-
SUMIFS(Transactions_History!$G$6:$G$1355, Transactions_History!$C$6:$C$1355, "Redeem", Transactions_History!$I$6:$I$1355, Portfolio_History!$F300, Transactions_History!$H$6:$H$1355, "&lt;="&amp;YEAR(Portfolio_History!G$1))</f>
        <v>0</v>
      </c>
      <c r="H300" s="4">
        <f>SUMIFS(Transactions_History!$G$6:$G$1355, Transactions_History!$C$6:$C$1355, "Acquire", Transactions_History!$I$6:$I$1355, Portfolio_History!$F300, Transactions_History!$H$6:$H$1355, "&lt;="&amp;YEAR(Portfolio_History!H$1))-
SUMIFS(Transactions_History!$G$6:$G$1355, Transactions_History!$C$6:$C$1355, "Redeem", Transactions_History!$I$6:$I$1355, Portfolio_History!$F300, Transactions_History!$H$6:$H$1355, "&lt;="&amp;YEAR(Portfolio_History!H$1))</f>
        <v>0</v>
      </c>
      <c r="I300" s="4">
        <f>SUMIFS(Transactions_History!$G$6:$G$1355, Transactions_History!$C$6:$C$1355, "Acquire", Transactions_History!$I$6:$I$1355, Portfolio_History!$F300, Transactions_History!$H$6:$H$1355, "&lt;="&amp;YEAR(Portfolio_History!I$1))-
SUMIFS(Transactions_History!$G$6:$G$1355, Transactions_History!$C$6:$C$1355, "Redeem", Transactions_History!$I$6:$I$1355, Portfolio_History!$F300, Transactions_History!$H$6:$H$1355, "&lt;="&amp;YEAR(Portfolio_History!I$1))</f>
        <v>0</v>
      </c>
      <c r="J300" s="4">
        <f>SUMIFS(Transactions_History!$G$6:$G$1355, Transactions_History!$C$6:$C$1355, "Acquire", Transactions_History!$I$6:$I$1355, Portfolio_History!$F300, Transactions_History!$H$6:$H$1355, "&lt;="&amp;YEAR(Portfolio_History!J$1))-
SUMIFS(Transactions_History!$G$6:$G$1355, Transactions_History!$C$6:$C$1355, "Redeem", Transactions_History!$I$6:$I$1355, Portfolio_History!$F300, Transactions_History!$H$6:$H$1355, "&lt;="&amp;YEAR(Portfolio_History!J$1))</f>
        <v>0</v>
      </c>
      <c r="K300" s="4">
        <f>SUMIFS(Transactions_History!$G$6:$G$1355, Transactions_History!$C$6:$C$1355, "Acquire", Transactions_History!$I$6:$I$1355, Portfolio_History!$F300, Transactions_History!$H$6:$H$1355, "&lt;="&amp;YEAR(Portfolio_History!K$1))-
SUMIFS(Transactions_History!$G$6:$G$1355, Transactions_History!$C$6:$C$1355, "Redeem", Transactions_History!$I$6:$I$1355, Portfolio_History!$F300, Transactions_History!$H$6:$H$1355, "&lt;="&amp;YEAR(Portfolio_History!K$1))</f>
        <v>0</v>
      </c>
      <c r="L300" s="4">
        <f>SUMIFS(Transactions_History!$G$6:$G$1355, Transactions_History!$C$6:$C$1355, "Acquire", Transactions_History!$I$6:$I$1355, Portfolio_History!$F300, Transactions_History!$H$6:$H$1355, "&lt;="&amp;YEAR(Portfolio_History!L$1))-
SUMIFS(Transactions_History!$G$6:$G$1355, Transactions_History!$C$6:$C$1355, "Redeem", Transactions_History!$I$6:$I$1355, Portfolio_History!$F300, Transactions_History!$H$6:$H$1355, "&lt;="&amp;YEAR(Portfolio_History!L$1))</f>
        <v>0</v>
      </c>
      <c r="M300" s="4">
        <f>SUMIFS(Transactions_History!$G$6:$G$1355, Transactions_History!$C$6:$C$1355, "Acquire", Transactions_History!$I$6:$I$1355, Portfolio_History!$F300, Transactions_History!$H$6:$H$1355, "&lt;="&amp;YEAR(Portfolio_History!M$1))-
SUMIFS(Transactions_History!$G$6:$G$1355, Transactions_History!$C$6:$C$1355, "Redeem", Transactions_History!$I$6:$I$1355, Portfolio_History!$F300, Transactions_History!$H$6:$H$1355, "&lt;="&amp;YEAR(Portfolio_History!M$1))</f>
        <v>0</v>
      </c>
      <c r="N300" s="4">
        <f>SUMIFS(Transactions_History!$G$6:$G$1355, Transactions_History!$C$6:$C$1355, "Acquire", Transactions_History!$I$6:$I$1355, Portfolio_History!$F300, Transactions_History!$H$6:$H$1355, "&lt;="&amp;YEAR(Portfolio_History!N$1))-
SUMIFS(Transactions_History!$G$6:$G$1355, Transactions_History!$C$6:$C$1355, "Redeem", Transactions_History!$I$6:$I$1355, Portfolio_History!$F300, Transactions_History!$H$6:$H$1355, "&lt;="&amp;YEAR(Portfolio_History!N$1))</f>
        <v>0</v>
      </c>
      <c r="O300" s="4">
        <f>SUMIFS(Transactions_History!$G$6:$G$1355, Transactions_History!$C$6:$C$1355, "Acquire", Transactions_History!$I$6:$I$1355, Portfolio_History!$F300, Transactions_History!$H$6:$H$1355, "&lt;="&amp;YEAR(Portfolio_History!O$1))-
SUMIFS(Transactions_History!$G$6:$G$1355, Transactions_History!$C$6:$C$1355, "Redeem", Transactions_History!$I$6:$I$1355, Portfolio_History!$F300, Transactions_History!$H$6:$H$1355, "&lt;="&amp;YEAR(Portfolio_History!O$1))</f>
        <v>0</v>
      </c>
      <c r="P300" s="4">
        <f>SUMIFS(Transactions_History!$G$6:$G$1355, Transactions_History!$C$6:$C$1355, "Acquire", Transactions_History!$I$6:$I$1355, Portfolio_History!$F300, Transactions_History!$H$6:$H$1355, "&lt;="&amp;YEAR(Portfolio_History!P$1))-
SUMIFS(Transactions_History!$G$6:$G$1355, Transactions_History!$C$6:$C$1355, "Redeem", Transactions_History!$I$6:$I$1355, Portfolio_History!$F300, Transactions_History!$H$6:$H$1355, "&lt;="&amp;YEAR(Portfolio_History!P$1))</f>
        <v>0</v>
      </c>
      <c r="Q300" s="4">
        <f>SUMIFS(Transactions_History!$G$6:$G$1355, Transactions_History!$C$6:$C$1355, "Acquire", Transactions_History!$I$6:$I$1355, Portfolio_History!$F300, Transactions_History!$H$6:$H$1355, "&lt;="&amp;YEAR(Portfolio_History!Q$1))-
SUMIFS(Transactions_History!$G$6:$G$1355, Transactions_History!$C$6:$C$1355, "Redeem", Transactions_History!$I$6:$I$1355, Portfolio_History!$F300, Transactions_History!$H$6:$H$1355, "&lt;="&amp;YEAR(Portfolio_History!Q$1))</f>
        <v>0</v>
      </c>
      <c r="R300" s="4">
        <f>SUMIFS(Transactions_History!$G$6:$G$1355, Transactions_History!$C$6:$C$1355, "Acquire", Transactions_History!$I$6:$I$1355, Portfolio_History!$F300, Transactions_History!$H$6:$H$1355, "&lt;="&amp;YEAR(Portfolio_History!R$1))-
SUMIFS(Transactions_History!$G$6:$G$1355, Transactions_History!$C$6:$C$1355, "Redeem", Transactions_History!$I$6:$I$1355, Portfolio_History!$F300, Transactions_History!$H$6:$H$1355, "&lt;="&amp;YEAR(Portfolio_History!R$1))</f>
        <v>0</v>
      </c>
      <c r="S300" s="4">
        <f>SUMIFS(Transactions_History!$G$6:$G$1355, Transactions_History!$C$6:$C$1355, "Acquire", Transactions_History!$I$6:$I$1355, Portfolio_History!$F300, Transactions_History!$H$6:$H$1355, "&lt;="&amp;YEAR(Portfolio_History!S$1))-
SUMIFS(Transactions_History!$G$6:$G$1355, Transactions_History!$C$6:$C$1355, "Redeem", Transactions_History!$I$6:$I$1355, Portfolio_History!$F300, Transactions_History!$H$6:$H$1355, "&lt;="&amp;YEAR(Portfolio_History!S$1))</f>
        <v>0</v>
      </c>
      <c r="T300" s="4">
        <f>SUMIFS(Transactions_History!$G$6:$G$1355, Transactions_History!$C$6:$C$1355, "Acquire", Transactions_History!$I$6:$I$1355, Portfolio_History!$F300, Transactions_History!$H$6:$H$1355, "&lt;="&amp;YEAR(Portfolio_History!T$1))-
SUMIFS(Transactions_History!$G$6:$G$1355, Transactions_History!$C$6:$C$1355, "Redeem", Transactions_History!$I$6:$I$1355, Portfolio_History!$F300, Transactions_History!$H$6:$H$1355, "&lt;="&amp;YEAR(Portfolio_History!T$1))</f>
        <v>0</v>
      </c>
      <c r="U300" s="4">
        <f>SUMIFS(Transactions_History!$G$6:$G$1355, Transactions_History!$C$6:$C$1355, "Acquire", Transactions_History!$I$6:$I$1355, Portfolio_History!$F300, Transactions_History!$H$6:$H$1355, "&lt;="&amp;YEAR(Portfolio_History!U$1))-
SUMIFS(Transactions_History!$G$6:$G$1355, Transactions_History!$C$6:$C$1355, "Redeem", Transactions_History!$I$6:$I$1355, Portfolio_History!$F300, Transactions_History!$H$6:$H$1355, "&lt;="&amp;YEAR(Portfolio_History!U$1))</f>
        <v>0</v>
      </c>
      <c r="V300" s="4">
        <f>SUMIFS(Transactions_History!$G$6:$G$1355, Transactions_History!$C$6:$C$1355, "Acquire", Transactions_History!$I$6:$I$1355, Portfolio_History!$F300, Transactions_History!$H$6:$H$1355, "&lt;="&amp;YEAR(Portfolio_History!V$1))-
SUMIFS(Transactions_History!$G$6:$G$1355, Transactions_History!$C$6:$C$1355, "Redeem", Transactions_History!$I$6:$I$1355, Portfolio_History!$F300, Transactions_History!$H$6:$H$1355, "&lt;="&amp;YEAR(Portfolio_History!V$1))</f>
        <v>0</v>
      </c>
      <c r="W300" s="4">
        <f>SUMIFS(Transactions_History!$G$6:$G$1355, Transactions_History!$C$6:$C$1355, "Acquire", Transactions_History!$I$6:$I$1355, Portfolio_History!$F300, Transactions_History!$H$6:$H$1355, "&lt;="&amp;YEAR(Portfolio_History!W$1))-
SUMIFS(Transactions_History!$G$6:$G$1355, Transactions_History!$C$6:$C$1355, "Redeem", Transactions_History!$I$6:$I$1355, Portfolio_History!$F300, Transactions_History!$H$6:$H$1355, "&lt;="&amp;YEAR(Portfolio_History!W$1))</f>
        <v>0</v>
      </c>
      <c r="X300" s="4">
        <f>SUMIFS(Transactions_History!$G$6:$G$1355, Transactions_History!$C$6:$C$1355, "Acquire", Transactions_History!$I$6:$I$1355, Portfolio_History!$F300, Transactions_History!$H$6:$H$1355, "&lt;="&amp;YEAR(Portfolio_History!X$1))-
SUMIFS(Transactions_History!$G$6:$G$1355, Transactions_History!$C$6:$C$1355, "Redeem", Transactions_History!$I$6:$I$1355, Portfolio_History!$F300, Transactions_History!$H$6:$H$1355, "&lt;="&amp;YEAR(Portfolio_History!X$1))</f>
        <v>0</v>
      </c>
      <c r="Y300" s="4">
        <f>SUMIFS(Transactions_History!$G$6:$G$1355, Transactions_History!$C$6:$C$1355, "Acquire", Transactions_History!$I$6:$I$1355, Portfolio_History!$F300, Transactions_History!$H$6:$H$1355, "&lt;="&amp;YEAR(Portfolio_History!Y$1))-
SUMIFS(Transactions_History!$G$6:$G$1355, Transactions_History!$C$6:$C$1355, "Redeem", Transactions_History!$I$6:$I$1355, Portfolio_History!$F300, Transactions_History!$H$6:$H$1355, "&lt;="&amp;YEAR(Portfolio_History!Y$1))</f>
        <v>0</v>
      </c>
    </row>
    <row r="301" spans="1:25" x14ac:dyDescent="0.35">
      <c r="A301" s="172" t="s">
        <v>39</v>
      </c>
      <c r="B301" s="172">
        <v>2</v>
      </c>
      <c r="C301" s="172">
        <v>2017</v>
      </c>
      <c r="D301" s="173">
        <v>42156</v>
      </c>
      <c r="E301" s="63">
        <v>2015</v>
      </c>
      <c r="F301" s="170" t="str">
        <f t="shared" si="5"/>
        <v>SI bonds_2_2017</v>
      </c>
      <c r="G301" s="4">
        <f>SUMIFS(Transactions_History!$G$6:$G$1355, Transactions_History!$C$6:$C$1355, "Acquire", Transactions_History!$I$6:$I$1355, Portfolio_History!$F301, Transactions_History!$H$6:$H$1355, "&lt;="&amp;YEAR(Portfolio_History!G$1))-
SUMIFS(Transactions_History!$G$6:$G$1355, Transactions_History!$C$6:$C$1355, "Redeem", Transactions_History!$I$6:$I$1355, Portfolio_History!$F301, Transactions_History!$H$6:$H$1355, "&lt;="&amp;YEAR(Portfolio_History!G$1))</f>
        <v>0</v>
      </c>
      <c r="H301" s="4">
        <f>SUMIFS(Transactions_History!$G$6:$G$1355, Transactions_History!$C$6:$C$1355, "Acquire", Transactions_History!$I$6:$I$1355, Portfolio_History!$F301, Transactions_History!$H$6:$H$1355, "&lt;="&amp;YEAR(Portfolio_History!H$1))-
SUMIFS(Transactions_History!$G$6:$G$1355, Transactions_History!$C$6:$C$1355, "Redeem", Transactions_History!$I$6:$I$1355, Portfolio_History!$F301, Transactions_History!$H$6:$H$1355, "&lt;="&amp;YEAR(Portfolio_History!H$1))</f>
        <v>0</v>
      </c>
      <c r="I301" s="4">
        <f>SUMIFS(Transactions_History!$G$6:$G$1355, Transactions_History!$C$6:$C$1355, "Acquire", Transactions_History!$I$6:$I$1355, Portfolio_History!$F301, Transactions_History!$H$6:$H$1355, "&lt;="&amp;YEAR(Portfolio_History!I$1))-
SUMIFS(Transactions_History!$G$6:$G$1355, Transactions_History!$C$6:$C$1355, "Redeem", Transactions_History!$I$6:$I$1355, Portfolio_History!$F301, Transactions_History!$H$6:$H$1355, "&lt;="&amp;YEAR(Portfolio_History!I$1))</f>
        <v>0</v>
      </c>
      <c r="J301" s="4">
        <f>SUMIFS(Transactions_History!$G$6:$G$1355, Transactions_History!$C$6:$C$1355, "Acquire", Transactions_History!$I$6:$I$1355, Portfolio_History!$F301, Transactions_History!$H$6:$H$1355, "&lt;="&amp;YEAR(Portfolio_History!J$1))-
SUMIFS(Transactions_History!$G$6:$G$1355, Transactions_History!$C$6:$C$1355, "Redeem", Transactions_History!$I$6:$I$1355, Portfolio_History!$F301, Transactions_History!$H$6:$H$1355, "&lt;="&amp;YEAR(Portfolio_History!J$1))</f>
        <v>0</v>
      </c>
      <c r="K301" s="4">
        <f>SUMIFS(Transactions_History!$G$6:$G$1355, Transactions_History!$C$6:$C$1355, "Acquire", Transactions_History!$I$6:$I$1355, Portfolio_History!$F301, Transactions_History!$H$6:$H$1355, "&lt;="&amp;YEAR(Portfolio_History!K$1))-
SUMIFS(Transactions_History!$G$6:$G$1355, Transactions_History!$C$6:$C$1355, "Redeem", Transactions_History!$I$6:$I$1355, Portfolio_History!$F301, Transactions_History!$H$6:$H$1355, "&lt;="&amp;YEAR(Portfolio_History!K$1))</f>
        <v>0</v>
      </c>
      <c r="L301" s="4">
        <f>SUMIFS(Transactions_History!$G$6:$G$1355, Transactions_History!$C$6:$C$1355, "Acquire", Transactions_History!$I$6:$I$1355, Portfolio_History!$F301, Transactions_History!$H$6:$H$1355, "&lt;="&amp;YEAR(Portfolio_History!L$1))-
SUMIFS(Transactions_History!$G$6:$G$1355, Transactions_History!$C$6:$C$1355, "Redeem", Transactions_History!$I$6:$I$1355, Portfolio_History!$F301, Transactions_History!$H$6:$H$1355, "&lt;="&amp;YEAR(Portfolio_History!L$1))</f>
        <v>0</v>
      </c>
      <c r="M301" s="4">
        <f>SUMIFS(Transactions_History!$G$6:$G$1355, Transactions_History!$C$6:$C$1355, "Acquire", Transactions_History!$I$6:$I$1355, Portfolio_History!$F301, Transactions_History!$H$6:$H$1355, "&lt;="&amp;YEAR(Portfolio_History!M$1))-
SUMIFS(Transactions_History!$G$6:$G$1355, Transactions_History!$C$6:$C$1355, "Redeem", Transactions_History!$I$6:$I$1355, Portfolio_History!$F301, Transactions_History!$H$6:$H$1355, "&lt;="&amp;YEAR(Portfolio_History!M$1))</f>
        <v>0</v>
      </c>
      <c r="N301" s="4">
        <f>SUMIFS(Transactions_History!$G$6:$G$1355, Transactions_History!$C$6:$C$1355, "Acquire", Transactions_History!$I$6:$I$1355, Portfolio_History!$F301, Transactions_History!$H$6:$H$1355, "&lt;="&amp;YEAR(Portfolio_History!N$1))-
SUMIFS(Transactions_History!$G$6:$G$1355, Transactions_History!$C$6:$C$1355, "Redeem", Transactions_History!$I$6:$I$1355, Portfolio_History!$F301, Transactions_History!$H$6:$H$1355, "&lt;="&amp;YEAR(Portfolio_History!N$1))</f>
        <v>3655629</v>
      </c>
      <c r="O301" s="4">
        <f>SUMIFS(Transactions_History!$G$6:$G$1355, Transactions_History!$C$6:$C$1355, "Acquire", Transactions_History!$I$6:$I$1355, Portfolio_History!$F301, Transactions_History!$H$6:$H$1355, "&lt;="&amp;YEAR(Portfolio_History!O$1))-
SUMIFS(Transactions_History!$G$6:$G$1355, Transactions_History!$C$6:$C$1355, "Redeem", Transactions_History!$I$6:$I$1355, Portfolio_History!$F301, Transactions_History!$H$6:$H$1355, "&lt;="&amp;YEAR(Portfolio_History!O$1))</f>
        <v>0</v>
      </c>
      <c r="P301" s="4">
        <f>SUMIFS(Transactions_History!$G$6:$G$1355, Transactions_History!$C$6:$C$1355, "Acquire", Transactions_History!$I$6:$I$1355, Portfolio_History!$F301, Transactions_History!$H$6:$H$1355, "&lt;="&amp;YEAR(Portfolio_History!P$1))-
SUMIFS(Transactions_History!$G$6:$G$1355, Transactions_History!$C$6:$C$1355, "Redeem", Transactions_History!$I$6:$I$1355, Portfolio_History!$F301, Transactions_History!$H$6:$H$1355, "&lt;="&amp;YEAR(Portfolio_History!P$1))</f>
        <v>0</v>
      </c>
      <c r="Q301" s="4">
        <f>SUMIFS(Transactions_History!$G$6:$G$1355, Transactions_History!$C$6:$C$1355, "Acquire", Transactions_History!$I$6:$I$1355, Portfolio_History!$F301, Transactions_History!$H$6:$H$1355, "&lt;="&amp;YEAR(Portfolio_History!Q$1))-
SUMIFS(Transactions_History!$G$6:$G$1355, Transactions_History!$C$6:$C$1355, "Redeem", Transactions_History!$I$6:$I$1355, Portfolio_History!$F301, Transactions_History!$H$6:$H$1355, "&lt;="&amp;YEAR(Portfolio_History!Q$1))</f>
        <v>0</v>
      </c>
      <c r="R301" s="4">
        <f>SUMIFS(Transactions_History!$G$6:$G$1355, Transactions_History!$C$6:$C$1355, "Acquire", Transactions_History!$I$6:$I$1355, Portfolio_History!$F301, Transactions_History!$H$6:$H$1355, "&lt;="&amp;YEAR(Portfolio_History!R$1))-
SUMIFS(Transactions_History!$G$6:$G$1355, Transactions_History!$C$6:$C$1355, "Redeem", Transactions_History!$I$6:$I$1355, Portfolio_History!$F301, Transactions_History!$H$6:$H$1355, "&lt;="&amp;YEAR(Portfolio_History!R$1))</f>
        <v>0</v>
      </c>
      <c r="S301" s="4">
        <f>SUMIFS(Transactions_History!$G$6:$G$1355, Transactions_History!$C$6:$C$1355, "Acquire", Transactions_History!$I$6:$I$1355, Portfolio_History!$F301, Transactions_History!$H$6:$H$1355, "&lt;="&amp;YEAR(Portfolio_History!S$1))-
SUMIFS(Transactions_History!$G$6:$G$1355, Transactions_History!$C$6:$C$1355, "Redeem", Transactions_History!$I$6:$I$1355, Portfolio_History!$F301, Transactions_History!$H$6:$H$1355, "&lt;="&amp;YEAR(Portfolio_History!S$1))</f>
        <v>0</v>
      </c>
      <c r="T301" s="4">
        <f>SUMIFS(Transactions_History!$G$6:$G$1355, Transactions_History!$C$6:$C$1355, "Acquire", Transactions_History!$I$6:$I$1355, Portfolio_History!$F301, Transactions_History!$H$6:$H$1355, "&lt;="&amp;YEAR(Portfolio_History!T$1))-
SUMIFS(Transactions_History!$G$6:$G$1355, Transactions_History!$C$6:$C$1355, "Redeem", Transactions_History!$I$6:$I$1355, Portfolio_History!$F301, Transactions_History!$H$6:$H$1355, "&lt;="&amp;YEAR(Portfolio_History!T$1))</f>
        <v>0</v>
      </c>
      <c r="U301" s="4">
        <f>SUMIFS(Transactions_History!$G$6:$G$1355, Transactions_History!$C$6:$C$1355, "Acquire", Transactions_History!$I$6:$I$1355, Portfolio_History!$F301, Transactions_History!$H$6:$H$1355, "&lt;="&amp;YEAR(Portfolio_History!U$1))-
SUMIFS(Transactions_History!$G$6:$G$1355, Transactions_History!$C$6:$C$1355, "Redeem", Transactions_History!$I$6:$I$1355, Portfolio_History!$F301, Transactions_History!$H$6:$H$1355, "&lt;="&amp;YEAR(Portfolio_History!U$1))</f>
        <v>0</v>
      </c>
      <c r="V301" s="4">
        <f>SUMIFS(Transactions_History!$G$6:$G$1355, Transactions_History!$C$6:$C$1355, "Acquire", Transactions_History!$I$6:$I$1355, Portfolio_History!$F301, Transactions_History!$H$6:$H$1355, "&lt;="&amp;YEAR(Portfolio_History!V$1))-
SUMIFS(Transactions_History!$G$6:$G$1355, Transactions_History!$C$6:$C$1355, "Redeem", Transactions_History!$I$6:$I$1355, Portfolio_History!$F301, Transactions_History!$H$6:$H$1355, "&lt;="&amp;YEAR(Portfolio_History!V$1))</f>
        <v>0</v>
      </c>
      <c r="W301" s="4">
        <f>SUMIFS(Transactions_History!$G$6:$G$1355, Transactions_History!$C$6:$C$1355, "Acquire", Transactions_History!$I$6:$I$1355, Portfolio_History!$F301, Transactions_History!$H$6:$H$1355, "&lt;="&amp;YEAR(Portfolio_History!W$1))-
SUMIFS(Transactions_History!$G$6:$G$1355, Transactions_History!$C$6:$C$1355, "Redeem", Transactions_History!$I$6:$I$1355, Portfolio_History!$F301, Transactions_History!$H$6:$H$1355, "&lt;="&amp;YEAR(Portfolio_History!W$1))</f>
        <v>0</v>
      </c>
      <c r="X301" s="4">
        <f>SUMIFS(Transactions_History!$G$6:$G$1355, Transactions_History!$C$6:$C$1355, "Acquire", Transactions_History!$I$6:$I$1355, Portfolio_History!$F301, Transactions_History!$H$6:$H$1355, "&lt;="&amp;YEAR(Portfolio_History!X$1))-
SUMIFS(Transactions_History!$G$6:$G$1355, Transactions_History!$C$6:$C$1355, "Redeem", Transactions_History!$I$6:$I$1355, Portfolio_History!$F301, Transactions_History!$H$6:$H$1355, "&lt;="&amp;YEAR(Portfolio_History!X$1))</f>
        <v>0</v>
      </c>
      <c r="Y301" s="4">
        <f>SUMIFS(Transactions_History!$G$6:$G$1355, Transactions_History!$C$6:$C$1355, "Acquire", Transactions_History!$I$6:$I$1355, Portfolio_History!$F301, Transactions_History!$H$6:$H$1355, "&lt;="&amp;YEAR(Portfolio_History!Y$1))-
SUMIFS(Transactions_History!$G$6:$G$1355, Transactions_History!$C$6:$C$1355, "Redeem", Transactions_History!$I$6:$I$1355, Portfolio_History!$F301, Transactions_History!$H$6:$H$1355, "&lt;="&amp;YEAR(Portfolio_History!Y$1))</f>
        <v>0</v>
      </c>
    </row>
    <row r="302" spans="1:25" x14ac:dyDescent="0.35">
      <c r="A302" s="172" t="s">
        <v>39</v>
      </c>
      <c r="B302" s="172">
        <v>2</v>
      </c>
      <c r="C302" s="172">
        <v>2018</v>
      </c>
      <c r="D302" s="173">
        <v>42156</v>
      </c>
      <c r="E302" s="63">
        <v>2015</v>
      </c>
      <c r="F302" s="170" t="str">
        <f t="shared" si="5"/>
        <v>SI bonds_2_2018</v>
      </c>
      <c r="G302" s="4">
        <f>SUMIFS(Transactions_History!$G$6:$G$1355, Transactions_History!$C$6:$C$1355, "Acquire", Transactions_History!$I$6:$I$1355, Portfolio_History!$F302, Transactions_History!$H$6:$H$1355, "&lt;="&amp;YEAR(Portfolio_History!G$1))-
SUMIFS(Transactions_History!$G$6:$G$1355, Transactions_History!$C$6:$C$1355, "Redeem", Transactions_History!$I$6:$I$1355, Portfolio_History!$F302, Transactions_History!$H$6:$H$1355, "&lt;="&amp;YEAR(Portfolio_History!G$1))</f>
        <v>0</v>
      </c>
      <c r="H302" s="4">
        <f>SUMIFS(Transactions_History!$G$6:$G$1355, Transactions_History!$C$6:$C$1355, "Acquire", Transactions_History!$I$6:$I$1355, Portfolio_History!$F302, Transactions_History!$H$6:$H$1355, "&lt;="&amp;YEAR(Portfolio_History!H$1))-
SUMIFS(Transactions_History!$G$6:$G$1355, Transactions_History!$C$6:$C$1355, "Redeem", Transactions_History!$I$6:$I$1355, Portfolio_History!$F302, Transactions_History!$H$6:$H$1355, "&lt;="&amp;YEAR(Portfolio_History!H$1))</f>
        <v>0</v>
      </c>
      <c r="I302" s="4">
        <f>SUMIFS(Transactions_History!$G$6:$G$1355, Transactions_History!$C$6:$C$1355, "Acquire", Transactions_History!$I$6:$I$1355, Portfolio_History!$F302, Transactions_History!$H$6:$H$1355, "&lt;="&amp;YEAR(Portfolio_History!I$1))-
SUMIFS(Transactions_History!$G$6:$G$1355, Transactions_History!$C$6:$C$1355, "Redeem", Transactions_History!$I$6:$I$1355, Portfolio_History!$F302, Transactions_History!$H$6:$H$1355, "&lt;="&amp;YEAR(Portfolio_History!I$1))</f>
        <v>0</v>
      </c>
      <c r="J302" s="4">
        <f>SUMIFS(Transactions_History!$G$6:$G$1355, Transactions_History!$C$6:$C$1355, "Acquire", Transactions_History!$I$6:$I$1355, Portfolio_History!$F302, Transactions_History!$H$6:$H$1355, "&lt;="&amp;YEAR(Portfolio_History!J$1))-
SUMIFS(Transactions_History!$G$6:$G$1355, Transactions_History!$C$6:$C$1355, "Redeem", Transactions_History!$I$6:$I$1355, Portfolio_History!$F302, Transactions_History!$H$6:$H$1355, "&lt;="&amp;YEAR(Portfolio_History!J$1))</f>
        <v>0</v>
      </c>
      <c r="K302" s="4">
        <f>SUMIFS(Transactions_History!$G$6:$G$1355, Transactions_History!$C$6:$C$1355, "Acquire", Transactions_History!$I$6:$I$1355, Portfolio_History!$F302, Transactions_History!$H$6:$H$1355, "&lt;="&amp;YEAR(Portfolio_History!K$1))-
SUMIFS(Transactions_History!$G$6:$G$1355, Transactions_History!$C$6:$C$1355, "Redeem", Transactions_History!$I$6:$I$1355, Portfolio_History!$F302, Transactions_History!$H$6:$H$1355, "&lt;="&amp;YEAR(Portfolio_History!K$1))</f>
        <v>0</v>
      </c>
      <c r="L302" s="4">
        <f>SUMIFS(Transactions_History!$G$6:$G$1355, Transactions_History!$C$6:$C$1355, "Acquire", Transactions_History!$I$6:$I$1355, Portfolio_History!$F302, Transactions_History!$H$6:$H$1355, "&lt;="&amp;YEAR(Portfolio_History!L$1))-
SUMIFS(Transactions_History!$G$6:$G$1355, Transactions_History!$C$6:$C$1355, "Redeem", Transactions_History!$I$6:$I$1355, Portfolio_History!$F302, Transactions_History!$H$6:$H$1355, "&lt;="&amp;YEAR(Portfolio_History!L$1))</f>
        <v>0</v>
      </c>
      <c r="M302" s="4">
        <f>SUMIFS(Transactions_History!$G$6:$G$1355, Transactions_History!$C$6:$C$1355, "Acquire", Transactions_History!$I$6:$I$1355, Portfolio_History!$F302, Transactions_History!$H$6:$H$1355, "&lt;="&amp;YEAR(Portfolio_History!M$1))-
SUMIFS(Transactions_History!$G$6:$G$1355, Transactions_History!$C$6:$C$1355, "Redeem", Transactions_History!$I$6:$I$1355, Portfolio_History!$F302, Transactions_History!$H$6:$H$1355, "&lt;="&amp;YEAR(Portfolio_History!M$1))</f>
        <v>3655629</v>
      </c>
      <c r="N302" s="4">
        <f>SUMIFS(Transactions_History!$G$6:$G$1355, Transactions_History!$C$6:$C$1355, "Acquire", Transactions_History!$I$6:$I$1355, Portfolio_History!$F302, Transactions_History!$H$6:$H$1355, "&lt;="&amp;YEAR(Portfolio_History!N$1))-
SUMIFS(Transactions_History!$G$6:$G$1355, Transactions_History!$C$6:$C$1355, "Redeem", Transactions_History!$I$6:$I$1355, Portfolio_History!$F302, Transactions_History!$H$6:$H$1355, "&lt;="&amp;YEAR(Portfolio_History!N$1))</f>
        <v>3655629</v>
      </c>
      <c r="O302" s="4">
        <f>SUMIFS(Transactions_History!$G$6:$G$1355, Transactions_History!$C$6:$C$1355, "Acquire", Transactions_History!$I$6:$I$1355, Portfolio_History!$F302, Transactions_History!$H$6:$H$1355, "&lt;="&amp;YEAR(Portfolio_History!O$1))-
SUMIFS(Transactions_History!$G$6:$G$1355, Transactions_History!$C$6:$C$1355, "Redeem", Transactions_History!$I$6:$I$1355, Portfolio_History!$F302, Transactions_History!$H$6:$H$1355, "&lt;="&amp;YEAR(Portfolio_History!O$1))</f>
        <v>0</v>
      </c>
      <c r="P302" s="4">
        <f>SUMIFS(Transactions_History!$G$6:$G$1355, Transactions_History!$C$6:$C$1355, "Acquire", Transactions_History!$I$6:$I$1355, Portfolio_History!$F302, Transactions_History!$H$6:$H$1355, "&lt;="&amp;YEAR(Portfolio_History!P$1))-
SUMIFS(Transactions_History!$G$6:$G$1355, Transactions_History!$C$6:$C$1355, "Redeem", Transactions_History!$I$6:$I$1355, Portfolio_History!$F302, Transactions_History!$H$6:$H$1355, "&lt;="&amp;YEAR(Portfolio_History!P$1))</f>
        <v>0</v>
      </c>
      <c r="Q302" s="4">
        <f>SUMIFS(Transactions_History!$G$6:$G$1355, Transactions_History!$C$6:$C$1355, "Acquire", Transactions_History!$I$6:$I$1355, Portfolio_History!$F302, Transactions_History!$H$6:$H$1355, "&lt;="&amp;YEAR(Portfolio_History!Q$1))-
SUMIFS(Transactions_History!$G$6:$G$1355, Transactions_History!$C$6:$C$1355, "Redeem", Transactions_History!$I$6:$I$1355, Portfolio_History!$F302, Transactions_History!$H$6:$H$1355, "&lt;="&amp;YEAR(Portfolio_History!Q$1))</f>
        <v>0</v>
      </c>
      <c r="R302" s="4">
        <f>SUMIFS(Transactions_History!$G$6:$G$1355, Transactions_History!$C$6:$C$1355, "Acquire", Transactions_History!$I$6:$I$1355, Portfolio_History!$F302, Transactions_History!$H$6:$H$1355, "&lt;="&amp;YEAR(Portfolio_History!R$1))-
SUMIFS(Transactions_History!$G$6:$G$1355, Transactions_History!$C$6:$C$1355, "Redeem", Transactions_History!$I$6:$I$1355, Portfolio_History!$F302, Transactions_History!$H$6:$H$1355, "&lt;="&amp;YEAR(Portfolio_History!R$1))</f>
        <v>0</v>
      </c>
      <c r="S302" s="4">
        <f>SUMIFS(Transactions_History!$G$6:$G$1355, Transactions_History!$C$6:$C$1355, "Acquire", Transactions_History!$I$6:$I$1355, Portfolio_History!$F302, Transactions_History!$H$6:$H$1355, "&lt;="&amp;YEAR(Portfolio_History!S$1))-
SUMIFS(Transactions_History!$G$6:$G$1355, Transactions_History!$C$6:$C$1355, "Redeem", Transactions_History!$I$6:$I$1355, Portfolio_History!$F302, Transactions_History!$H$6:$H$1355, "&lt;="&amp;YEAR(Portfolio_History!S$1))</f>
        <v>0</v>
      </c>
      <c r="T302" s="4">
        <f>SUMIFS(Transactions_History!$G$6:$G$1355, Transactions_History!$C$6:$C$1355, "Acquire", Transactions_History!$I$6:$I$1355, Portfolio_History!$F302, Transactions_History!$H$6:$H$1355, "&lt;="&amp;YEAR(Portfolio_History!T$1))-
SUMIFS(Transactions_History!$G$6:$G$1355, Transactions_History!$C$6:$C$1355, "Redeem", Transactions_History!$I$6:$I$1355, Portfolio_History!$F302, Transactions_History!$H$6:$H$1355, "&lt;="&amp;YEAR(Portfolio_History!T$1))</f>
        <v>0</v>
      </c>
      <c r="U302" s="4">
        <f>SUMIFS(Transactions_History!$G$6:$G$1355, Transactions_History!$C$6:$C$1355, "Acquire", Transactions_History!$I$6:$I$1355, Portfolio_History!$F302, Transactions_History!$H$6:$H$1355, "&lt;="&amp;YEAR(Portfolio_History!U$1))-
SUMIFS(Transactions_History!$G$6:$G$1355, Transactions_History!$C$6:$C$1355, "Redeem", Transactions_History!$I$6:$I$1355, Portfolio_History!$F302, Transactions_History!$H$6:$H$1355, "&lt;="&amp;YEAR(Portfolio_History!U$1))</f>
        <v>0</v>
      </c>
      <c r="V302" s="4">
        <f>SUMIFS(Transactions_History!$G$6:$G$1355, Transactions_History!$C$6:$C$1355, "Acquire", Transactions_History!$I$6:$I$1355, Portfolio_History!$F302, Transactions_History!$H$6:$H$1355, "&lt;="&amp;YEAR(Portfolio_History!V$1))-
SUMIFS(Transactions_History!$G$6:$G$1355, Transactions_History!$C$6:$C$1355, "Redeem", Transactions_History!$I$6:$I$1355, Portfolio_History!$F302, Transactions_History!$H$6:$H$1355, "&lt;="&amp;YEAR(Portfolio_History!V$1))</f>
        <v>0</v>
      </c>
      <c r="W302" s="4">
        <f>SUMIFS(Transactions_History!$G$6:$G$1355, Transactions_History!$C$6:$C$1355, "Acquire", Transactions_History!$I$6:$I$1355, Portfolio_History!$F302, Transactions_History!$H$6:$H$1355, "&lt;="&amp;YEAR(Portfolio_History!W$1))-
SUMIFS(Transactions_History!$G$6:$G$1355, Transactions_History!$C$6:$C$1355, "Redeem", Transactions_History!$I$6:$I$1355, Portfolio_History!$F302, Transactions_History!$H$6:$H$1355, "&lt;="&amp;YEAR(Portfolio_History!W$1))</f>
        <v>0</v>
      </c>
      <c r="X302" s="4">
        <f>SUMIFS(Transactions_History!$G$6:$G$1355, Transactions_History!$C$6:$C$1355, "Acquire", Transactions_History!$I$6:$I$1355, Portfolio_History!$F302, Transactions_History!$H$6:$H$1355, "&lt;="&amp;YEAR(Portfolio_History!X$1))-
SUMIFS(Transactions_History!$G$6:$G$1355, Transactions_History!$C$6:$C$1355, "Redeem", Transactions_History!$I$6:$I$1355, Portfolio_History!$F302, Transactions_History!$H$6:$H$1355, "&lt;="&amp;YEAR(Portfolio_History!X$1))</f>
        <v>0</v>
      </c>
      <c r="Y302" s="4">
        <f>SUMIFS(Transactions_History!$G$6:$G$1355, Transactions_History!$C$6:$C$1355, "Acquire", Transactions_History!$I$6:$I$1355, Portfolio_History!$F302, Transactions_History!$H$6:$H$1355, "&lt;="&amp;YEAR(Portfolio_History!Y$1))-
SUMIFS(Transactions_History!$G$6:$G$1355, Transactions_History!$C$6:$C$1355, "Redeem", Transactions_History!$I$6:$I$1355, Portfolio_History!$F302, Transactions_History!$H$6:$H$1355, "&lt;="&amp;YEAR(Portfolio_History!Y$1))</f>
        <v>0</v>
      </c>
    </row>
    <row r="303" spans="1:25" x14ac:dyDescent="0.35">
      <c r="A303" s="172" t="s">
        <v>39</v>
      </c>
      <c r="B303" s="172">
        <v>2</v>
      </c>
      <c r="C303" s="172">
        <v>2019</v>
      </c>
      <c r="D303" s="173">
        <v>42156</v>
      </c>
      <c r="E303" s="63">
        <v>2015</v>
      </c>
      <c r="F303" s="170" t="str">
        <f t="shared" si="5"/>
        <v>SI bonds_2_2019</v>
      </c>
      <c r="G303" s="4">
        <f>SUMIFS(Transactions_History!$G$6:$G$1355, Transactions_History!$C$6:$C$1355, "Acquire", Transactions_History!$I$6:$I$1355, Portfolio_History!$F303, Transactions_History!$H$6:$H$1355, "&lt;="&amp;YEAR(Portfolio_History!G$1))-
SUMIFS(Transactions_History!$G$6:$G$1355, Transactions_History!$C$6:$C$1355, "Redeem", Transactions_History!$I$6:$I$1355, Portfolio_History!$F303, Transactions_History!$H$6:$H$1355, "&lt;="&amp;YEAR(Portfolio_History!G$1))</f>
        <v>0</v>
      </c>
      <c r="H303" s="4">
        <f>SUMIFS(Transactions_History!$G$6:$G$1355, Transactions_History!$C$6:$C$1355, "Acquire", Transactions_History!$I$6:$I$1355, Portfolio_History!$F303, Transactions_History!$H$6:$H$1355, "&lt;="&amp;YEAR(Portfolio_History!H$1))-
SUMIFS(Transactions_History!$G$6:$G$1355, Transactions_History!$C$6:$C$1355, "Redeem", Transactions_History!$I$6:$I$1355, Portfolio_History!$F303, Transactions_History!$H$6:$H$1355, "&lt;="&amp;YEAR(Portfolio_History!H$1))</f>
        <v>0</v>
      </c>
      <c r="I303" s="4">
        <f>SUMIFS(Transactions_History!$G$6:$G$1355, Transactions_History!$C$6:$C$1355, "Acquire", Transactions_History!$I$6:$I$1355, Portfolio_History!$F303, Transactions_History!$H$6:$H$1355, "&lt;="&amp;YEAR(Portfolio_History!I$1))-
SUMIFS(Transactions_History!$G$6:$G$1355, Transactions_History!$C$6:$C$1355, "Redeem", Transactions_History!$I$6:$I$1355, Portfolio_History!$F303, Transactions_History!$H$6:$H$1355, "&lt;="&amp;YEAR(Portfolio_History!I$1))</f>
        <v>0</v>
      </c>
      <c r="J303" s="4">
        <f>SUMIFS(Transactions_History!$G$6:$G$1355, Transactions_History!$C$6:$C$1355, "Acquire", Transactions_History!$I$6:$I$1355, Portfolio_History!$F303, Transactions_History!$H$6:$H$1355, "&lt;="&amp;YEAR(Portfolio_History!J$1))-
SUMIFS(Transactions_History!$G$6:$G$1355, Transactions_History!$C$6:$C$1355, "Redeem", Transactions_History!$I$6:$I$1355, Portfolio_History!$F303, Transactions_History!$H$6:$H$1355, "&lt;="&amp;YEAR(Portfolio_History!J$1))</f>
        <v>0</v>
      </c>
      <c r="K303" s="4">
        <f>SUMIFS(Transactions_History!$G$6:$G$1355, Transactions_History!$C$6:$C$1355, "Acquire", Transactions_History!$I$6:$I$1355, Portfolio_History!$F303, Transactions_History!$H$6:$H$1355, "&lt;="&amp;YEAR(Portfolio_History!K$1))-
SUMIFS(Transactions_History!$G$6:$G$1355, Transactions_History!$C$6:$C$1355, "Redeem", Transactions_History!$I$6:$I$1355, Portfolio_History!$F303, Transactions_History!$H$6:$H$1355, "&lt;="&amp;YEAR(Portfolio_History!K$1))</f>
        <v>0</v>
      </c>
      <c r="L303" s="4">
        <f>SUMIFS(Transactions_History!$G$6:$G$1355, Transactions_History!$C$6:$C$1355, "Acquire", Transactions_History!$I$6:$I$1355, Portfolio_History!$F303, Transactions_History!$H$6:$H$1355, "&lt;="&amp;YEAR(Portfolio_History!L$1))-
SUMIFS(Transactions_History!$G$6:$G$1355, Transactions_History!$C$6:$C$1355, "Redeem", Transactions_History!$I$6:$I$1355, Portfolio_History!$F303, Transactions_History!$H$6:$H$1355, "&lt;="&amp;YEAR(Portfolio_History!L$1))</f>
        <v>3655629</v>
      </c>
      <c r="M303" s="4">
        <f>SUMIFS(Transactions_History!$G$6:$G$1355, Transactions_History!$C$6:$C$1355, "Acquire", Transactions_History!$I$6:$I$1355, Portfolio_History!$F303, Transactions_History!$H$6:$H$1355, "&lt;="&amp;YEAR(Portfolio_History!M$1))-
SUMIFS(Transactions_History!$G$6:$G$1355, Transactions_History!$C$6:$C$1355, "Redeem", Transactions_History!$I$6:$I$1355, Portfolio_History!$F303, Transactions_History!$H$6:$H$1355, "&lt;="&amp;YEAR(Portfolio_History!M$1))</f>
        <v>3655629</v>
      </c>
      <c r="N303" s="4">
        <f>SUMIFS(Transactions_History!$G$6:$G$1355, Transactions_History!$C$6:$C$1355, "Acquire", Transactions_History!$I$6:$I$1355, Portfolio_History!$F303, Transactions_History!$H$6:$H$1355, "&lt;="&amp;YEAR(Portfolio_History!N$1))-
SUMIFS(Transactions_History!$G$6:$G$1355, Transactions_History!$C$6:$C$1355, "Redeem", Transactions_History!$I$6:$I$1355, Portfolio_History!$F303, Transactions_History!$H$6:$H$1355, "&lt;="&amp;YEAR(Portfolio_History!N$1))</f>
        <v>3655629</v>
      </c>
      <c r="O303" s="4">
        <f>SUMIFS(Transactions_History!$G$6:$G$1355, Transactions_History!$C$6:$C$1355, "Acquire", Transactions_History!$I$6:$I$1355, Portfolio_History!$F303, Transactions_History!$H$6:$H$1355, "&lt;="&amp;YEAR(Portfolio_History!O$1))-
SUMIFS(Transactions_History!$G$6:$G$1355, Transactions_History!$C$6:$C$1355, "Redeem", Transactions_History!$I$6:$I$1355, Portfolio_History!$F303, Transactions_History!$H$6:$H$1355, "&lt;="&amp;YEAR(Portfolio_History!O$1))</f>
        <v>0</v>
      </c>
      <c r="P303" s="4">
        <f>SUMIFS(Transactions_History!$G$6:$G$1355, Transactions_History!$C$6:$C$1355, "Acquire", Transactions_History!$I$6:$I$1355, Portfolio_History!$F303, Transactions_History!$H$6:$H$1355, "&lt;="&amp;YEAR(Portfolio_History!P$1))-
SUMIFS(Transactions_History!$G$6:$G$1355, Transactions_History!$C$6:$C$1355, "Redeem", Transactions_History!$I$6:$I$1355, Portfolio_History!$F303, Transactions_History!$H$6:$H$1355, "&lt;="&amp;YEAR(Portfolio_History!P$1))</f>
        <v>0</v>
      </c>
      <c r="Q303" s="4">
        <f>SUMIFS(Transactions_History!$G$6:$G$1355, Transactions_History!$C$6:$C$1355, "Acquire", Transactions_History!$I$6:$I$1355, Portfolio_History!$F303, Transactions_History!$H$6:$H$1355, "&lt;="&amp;YEAR(Portfolio_History!Q$1))-
SUMIFS(Transactions_History!$G$6:$G$1355, Transactions_History!$C$6:$C$1355, "Redeem", Transactions_History!$I$6:$I$1355, Portfolio_History!$F303, Transactions_History!$H$6:$H$1355, "&lt;="&amp;YEAR(Portfolio_History!Q$1))</f>
        <v>0</v>
      </c>
      <c r="R303" s="4">
        <f>SUMIFS(Transactions_History!$G$6:$G$1355, Transactions_History!$C$6:$C$1355, "Acquire", Transactions_History!$I$6:$I$1355, Portfolio_History!$F303, Transactions_History!$H$6:$H$1355, "&lt;="&amp;YEAR(Portfolio_History!R$1))-
SUMIFS(Transactions_History!$G$6:$G$1355, Transactions_History!$C$6:$C$1355, "Redeem", Transactions_History!$I$6:$I$1355, Portfolio_History!$F303, Transactions_History!$H$6:$H$1355, "&lt;="&amp;YEAR(Portfolio_History!R$1))</f>
        <v>0</v>
      </c>
      <c r="S303" s="4">
        <f>SUMIFS(Transactions_History!$G$6:$G$1355, Transactions_History!$C$6:$C$1355, "Acquire", Transactions_History!$I$6:$I$1355, Portfolio_History!$F303, Transactions_History!$H$6:$H$1355, "&lt;="&amp;YEAR(Portfolio_History!S$1))-
SUMIFS(Transactions_History!$G$6:$G$1355, Transactions_History!$C$6:$C$1355, "Redeem", Transactions_History!$I$6:$I$1355, Portfolio_History!$F303, Transactions_History!$H$6:$H$1355, "&lt;="&amp;YEAR(Portfolio_History!S$1))</f>
        <v>0</v>
      </c>
      <c r="T303" s="4">
        <f>SUMIFS(Transactions_History!$G$6:$G$1355, Transactions_History!$C$6:$C$1355, "Acquire", Transactions_History!$I$6:$I$1355, Portfolio_History!$F303, Transactions_History!$H$6:$H$1355, "&lt;="&amp;YEAR(Portfolio_History!T$1))-
SUMIFS(Transactions_History!$G$6:$G$1355, Transactions_History!$C$6:$C$1355, "Redeem", Transactions_History!$I$6:$I$1355, Portfolio_History!$F303, Transactions_History!$H$6:$H$1355, "&lt;="&amp;YEAR(Portfolio_History!T$1))</f>
        <v>0</v>
      </c>
      <c r="U303" s="4">
        <f>SUMIFS(Transactions_History!$G$6:$G$1355, Transactions_History!$C$6:$C$1355, "Acquire", Transactions_History!$I$6:$I$1355, Portfolio_History!$F303, Transactions_History!$H$6:$H$1355, "&lt;="&amp;YEAR(Portfolio_History!U$1))-
SUMIFS(Transactions_History!$G$6:$G$1355, Transactions_History!$C$6:$C$1355, "Redeem", Transactions_History!$I$6:$I$1355, Portfolio_History!$F303, Transactions_History!$H$6:$H$1355, "&lt;="&amp;YEAR(Portfolio_History!U$1))</f>
        <v>0</v>
      </c>
      <c r="V303" s="4">
        <f>SUMIFS(Transactions_History!$G$6:$G$1355, Transactions_History!$C$6:$C$1355, "Acquire", Transactions_History!$I$6:$I$1355, Portfolio_History!$F303, Transactions_History!$H$6:$H$1355, "&lt;="&amp;YEAR(Portfolio_History!V$1))-
SUMIFS(Transactions_History!$G$6:$G$1355, Transactions_History!$C$6:$C$1355, "Redeem", Transactions_History!$I$6:$I$1355, Portfolio_History!$F303, Transactions_History!$H$6:$H$1355, "&lt;="&amp;YEAR(Portfolio_History!V$1))</f>
        <v>0</v>
      </c>
      <c r="W303" s="4">
        <f>SUMIFS(Transactions_History!$G$6:$G$1355, Transactions_History!$C$6:$C$1355, "Acquire", Transactions_History!$I$6:$I$1355, Portfolio_History!$F303, Transactions_History!$H$6:$H$1355, "&lt;="&amp;YEAR(Portfolio_History!W$1))-
SUMIFS(Transactions_History!$G$6:$G$1355, Transactions_History!$C$6:$C$1355, "Redeem", Transactions_History!$I$6:$I$1355, Portfolio_History!$F303, Transactions_History!$H$6:$H$1355, "&lt;="&amp;YEAR(Portfolio_History!W$1))</f>
        <v>0</v>
      </c>
      <c r="X303" s="4">
        <f>SUMIFS(Transactions_History!$G$6:$G$1355, Transactions_History!$C$6:$C$1355, "Acquire", Transactions_History!$I$6:$I$1355, Portfolio_History!$F303, Transactions_History!$H$6:$H$1355, "&lt;="&amp;YEAR(Portfolio_History!X$1))-
SUMIFS(Transactions_History!$G$6:$G$1355, Transactions_History!$C$6:$C$1355, "Redeem", Transactions_History!$I$6:$I$1355, Portfolio_History!$F303, Transactions_History!$H$6:$H$1355, "&lt;="&amp;YEAR(Portfolio_History!X$1))</f>
        <v>0</v>
      </c>
      <c r="Y303" s="4">
        <f>SUMIFS(Transactions_History!$G$6:$G$1355, Transactions_History!$C$6:$C$1355, "Acquire", Transactions_History!$I$6:$I$1355, Portfolio_History!$F303, Transactions_History!$H$6:$H$1355, "&lt;="&amp;YEAR(Portfolio_History!Y$1))-
SUMIFS(Transactions_History!$G$6:$G$1355, Transactions_History!$C$6:$C$1355, "Redeem", Transactions_History!$I$6:$I$1355, Portfolio_History!$F303, Transactions_History!$H$6:$H$1355, "&lt;="&amp;YEAR(Portfolio_History!Y$1))</f>
        <v>0</v>
      </c>
    </row>
    <row r="304" spans="1:25" x14ac:dyDescent="0.35">
      <c r="A304" s="172" t="s">
        <v>39</v>
      </c>
      <c r="B304" s="172">
        <v>2</v>
      </c>
      <c r="C304" s="172">
        <v>2020</v>
      </c>
      <c r="D304" s="173">
        <v>42156</v>
      </c>
      <c r="E304" s="63">
        <v>2015</v>
      </c>
      <c r="F304" s="170" t="str">
        <f t="shared" si="5"/>
        <v>SI bonds_2_2020</v>
      </c>
      <c r="G304" s="4">
        <f>SUMIFS(Transactions_History!$G$6:$G$1355, Transactions_History!$C$6:$C$1355, "Acquire", Transactions_History!$I$6:$I$1355, Portfolio_History!$F304, Transactions_History!$H$6:$H$1355, "&lt;="&amp;YEAR(Portfolio_History!G$1))-
SUMIFS(Transactions_History!$G$6:$G$1355, Transactions_History!$C$6:$C$1355, "Redeem", Transactions_History!$I$6:$I$1355, Portfolio_History!$F304, Transactions_History!$H$6:$H$1355, "&lt;="&amp;YEAR(Portfolio_History!G$1))</f>
        <v>0</v>
      </c>
      <c r="H304" s="4">
        <f>SUMIFS(Transactions_History!$G$6:$G$1355, Transactions_History!$C$6:$C$1355, "Acquire", Transactions_History!$I$6:$I$1355, Portfolio_History!$F304, Transactions_History!$H$6:$H$1355, "&lt;="&amp;YEAR(Portfolio_History!H$1))-
SUMIFS(Transactions_History!$G$6:$G$1355, Transactions_History!$C$6:$C$1355, "Redeem", Transactions_History!$I$6:$I$1355, Portfolio_History!$F304, Transactions_History!$H$6:$H$1355, "&lt;="&amp;YEAR(Portfolio_History!H$1))</f>
        <v>0</v>
      </c>
      <c r="I304" s="4">
        <f>SUMIFS(Transactions_History!$G$6:$G$1355, Transactions_History!$C$6:$C$1355, "Acquire", Transactions_History!$I$6:$I$1355, Portfolio_History!$F304, Transactions_History!$H$6:$H$1355, "&lt;="&amp;YEAR(Portfolio_History!I$1))-
SUMIFS(Transactions_History!$G$6:$G$1355, Transactions_History!$C$6:$C$1355, "Redeem", Transactions_History!$I$6:$I$1355, Portfolio_History!$F304, Transactions_History!$H$6:$H$1355, "&lt;="&amp;YEAR(Portfolio_History!I$1))</f>
        <v>0</v>
      </c>
      <c r="J304" s="4">
        <f>SUMIFS(Transactions_History!$G$6:$G$1355, Transactions_History!$C$6:$C$1355, "Acquire", Transactions_History!$I$6:$I$1355, Portfolio_History!$F304, Transactions_History!$H$6:$H$1355, "&lt;="&amp;YEAR(Portfolio_History!J$1))-
SUMIFS(Transactions_History!$G$6:$G$1355, Transactions_History!$C$6:$C$1355, "Redeem", Transactions_History!$I$6:$I$1355, Portfolio_History!$F304, Transactions_History!$H$6:$H$1355, "&lt;="&amp;YEAR(Portfolio_History!J$1))</f>
        <v>0</v>
      </c>
      <c r="K304" s="4">
        <f>SUMIFS(Transactions_History!$G$6:$G$1355, Transactions_History!$C$6:$C$1355, "Acquire", Transactions_History!$I$6:$I$1355, Portfolio_History!$F304, Transactions_History!$H$6:$H$1355, "&lt;="&amp;YEAR(Portfolio_History!K$1))-
SUMIFS(Transactions_History!$G$6:$G$1355, Transactions_History!$C$6:$C$1355, "Redeem", Transactions_History!$I$6:$I$1355, Portfolio_History!$F304, Transactions_History!$H$6:$H$1355, "&lt;="&amp;YEAR(Portfolio_History!K$1))</f>
        <v>3655628</v>
      </c>
      <c r="L304" s="4">
        <f>SUMIFS(Transactions_History!$G$6:$G$1355, Transactions_History!$C$6:$C$1355, "Acquire", Transactions_History!$I$6:$I$1355, Portfolio_History!$F304, Transactions_History!$H$6:$H$1355, "&lt;="&amp;YEAR(Portfolio_History!L$1))-
SUMIFS(Transactions_History!$G$6:$G$1355, Transactions_History!$C$6:$C$1355, "Redeem", Transactions_History!$I$6:$I$1355, Portfolio_History!$F304, Transactions_History!$H$6:$H$1355, "&lt;="&amp;YEAR(Portfolio_History!L$1))</f>
        <v>3655628</v>
      </c>
      <c r="M304" s="4">
        <f>SUMIFS(Transactions_History!$G$6:$G$1355, Transactions_History!$C$6:$C$1355, "Acquire", Transactions_History!$I$6:$I$1355, Portfolio_History!$F304, Transactions_History!$H$6:$H$1355, "&lt;="&amp;YEAR(Portfolio_History!M$1))-
SUMIFS(Transactions_History!$G$6:$G$1355, Transactions_History!$C$6:$C$1355, "Redeem", Transactions_History!$I$6:$I$1355, Portfolio_History!$F304, Transactions_History!$H$6:$H$1355, "&lt;="&amp;YEAR(Portfolio_History!M$1))</f>
        <v>3655628</v>
      </c>
      <c r="N304" s="4">
        <f>SUMIFS(Transactions_History!$G$6:$G$1355, Transactions_History!$C$6:$C$1355, "Acquire", Transactions_History!$I$6:$I$1355, Portfolio_History!$F304, Transactions_History!$H$6:$H$1355, "&lt;="&amp;YEAR(Portfolio_History!N$1))-
SUMIFS(Transactions_History!$G$6:$G$1355, Transactions_History!$C$6:$C$1355, "Redeem", Transactions_History!$I$6:$I$1355, Portfolio_History!$F304, Transactions_History!$H$6:$H$1355, "&lt;="&amp;YEAR(Portfolio_History!N$1))</f>
        <v>3655628</v>
      </c>
      <c r="O304" s="4">
        <f>SUMIFS(Transactions_History!$G$6:$G$1355, Transactions_History!$C$6:$C$1355, "Acquire", Transactions_History!$I$6:$I$1355, Portfolio_History!$F304, Transactions_History!$H$6:$H$1355, "&lt;="&amp;YEAR(Portfolio_History!O$1))-
SUMIFS(Transactions_History!$G$6:$G$1355, Transactions_History!$C$6:$C$1355, "Redeem", Transactions_History!$I$6:$I$1355, Portfolio_History!$F304, Transactions_History!$H$6:$H$1355, "&lt;="&amp;YEAR(Portfolio_History!O$1))</f>
        <v>0</v>
      </c>
      <c r="P304" s="4">
        <f>SUMIFS(Transactions_History!$G$6:$G$1355, Transactions_History!$C$6:$C$1355, "Acquire", Transactions_History!$I$6:$I$1355, Portfolio_History!$F304, Transactions_History!$H$6:$H$1355, "&lt;="&amp;YEAR(Portfolio_History!P$1))-
SUMIFS(Transactions_History!$G$6:$G$1355, Transactions_History!$C$6:$C$1355, "Redeem", Transactions_History!$I$6:$I$1355, Portfolio_History!$F304, Transactions_History!$H$6:$H$1355, "&lt;="&amp;YEAR(Portfolio_History!P$1))</f>
        <v>0</v>
      </c>
      <c r="Q304" s="4">
        <f>SUMIFS(Transactions_History!$G$6:$G$1355, Transactions_History!$C$6:$C$1355, "Acquire", Transactions_History!$I$6:$I$1355, Portfolio_History!$F304, Transactions_History!$H$6:$H$1355, "&lt;="&amp;YEAR(Portfolio_History!Q$1))-
SUMIFS(Transactions_History!$G$6:$G$1355, Transactions_History!$C$6:$C$1355, "Redeem", Transactions_History!$I$6:$I$1355, Portfolio_History!$F304, Transactions_History!$H$6:$H$1355, "&lt;="&amp;YEAR(Portfolio_History!Q$1))</f>
        <v>0</v>
      </c>
      <c r="R304" s="4">
        <f>SUMIFS(Transactions_History!$G$6:$G$1355, Transactions_History!$C$6:$C$1355, "Acquire", Transactions_History!$I$6:$I$1355, Portfolio_History!$F304, Transactions_History!$H$6:$H$1355, "&lt;="&amp;YEAR(Portfolio_History!R$1))-
SUMIFS(Transactions_History!$G$6:$G$1355, Transactions_History!$C$6:$C$1355, "Redeem", Transactions_History!$I$6:$I$1355, Portfolio_History!$F304, Transactions_History!$H$6:$H$1355, "&lt;="&amp;YEAR(Portfolio_History!R$1))</f>
        <v>0</v>
      </c>
      <c r="S304" s="4">
        <f>SUMIFS(Transactions_History!$G$6:$G$1355, Transactions_History!$C$6:$C$1355, "Acquire", Transactions_History!$I$6:$I$1355, Portfolio_History!$F304, Transactions_History!$H$6:$H$1355, "&lt;="&amp;YEAR(Portfolio_History!S$1))-
SUMIFS(Transactions_History!$G$6:$G$1355, Transactions_History!$C$6:$C$1355, "Redeem", Transactions_History!$I$6:$I$1355, Portfolio_History!$F304, Transactions_History!$H$6:$H$1355, "&lt;="&amp;YEAR(Portfolio_History!S$1))</f>
        <v>0</v>
      </c>
      <c r="T304" s="4">
        <f>SUMIFS(Transactions_History!$G$6:$G$1355, Transactions_History!$C$6:$C$1355, "Acquire", Transactions_History!$I$6:$I$1355, Portfolio_History!$F304, Transactions_History!$H$6:$H$1355, "&lt;="&amp;YEAR(Portfolio_History!T$1))-
SUMIFS(Transactions_History!$G$6:$G$1355, Transactions_History!$C$6:$C$1355, "Redeem", Transactions_History!$I$6:$I$1355, Portfolio_History!$F304, Transactions_History!$H$6:$H$1355, "&lt;="&amp;YEAR(Portfolio_History!T$1))</f>
        <v>0</v>
      </c>
      <c r="U304" s="4">
        <f>SUMIFS(Transactions_History!$G$6:$G$1355, Transactions_History!$C$6:$C$1355, "Acquire", Transactions_History!$I$6:$I$1355, Portfolio_History!$F304, Transactions_History!$H$6:$H$1355, "&lt;="&amp;YEAR(Portfolio_History!U$1))-
SUMIFS(Transactions_History!$G$6:$G$1355, Transactions_History!$C$6:$C$1355, "Redeem", Transactions_History!$I$6:$I$1355, Portfolio_History!$F304, Transactions_History!$H$6:$H$1355, "&lt;="&amp;YEAR(Portfolio_History!U$1))</f>
        <v>0</v>
      </c>
      <c r="V304" s="4">
        <f>SUMIFS(Transactions_History!$G$6:$G$1355, Transactions_History!$C$6:$C$1355, "Acquire", Transactions_History!$I$6:$I$1355, Portfolio_History!$F304, Transactions_History!$H$6:$H$1355, "&lt;="&amp;YEAR(Portfolio_History!V$1))-
SUMIFS(Transactions_History!$G$6:$G$1355, Transactions_History!$C$6:$C$1355, "Redeem", Transactions_History!$I$6:$I$1355, Portfolio_History!$F304, Transactions_History!$H$6:$H$1355, "&lt;="&amp;YEAR(Portfolio_History!V$1))</f>
        <v>0</v>
      </c>
      <c r="W304" s="4">
        <f>SUMIFS(Transactions_History!$G$6:$G$1355, Transactions_History!$C$6:$C$1355, "Acquire", Transactions_History!$I$6:$I$1355, Portfolio_History!$F304, Transactions_History!$H$6:$H$1355, "&lt;="&amp;YEAR(Portfolio_History!W$1))-
SUMIFS(Transactions_History!$G$6:$G$1355, Transactions_History!$C$6:$C$1355, "Redeem", Transactions_History!$I$6:$I$1355, Portfolio_History!$F304, Transactions_History!$H$6:$H$1355, "&lt;="&amp;YEAR(Portfolio_History!W$1))</f>
        <v>0</v>
      </c>
      <c r="X304" s="4">
        <f>SUMIFS(Transactions_History!$G$6:$G$1355, Transactions_History!$C$6:$C$1355, "Acquire", Transactions_History!$I$6:$I$1355, Portfolio_History!$F304, Transactions_History!$H$6:$H$1355, "&lt;="&amp;YEAR(Portfolio_History!X$1))-
SUMIFS(Transactions_History!$G$6:$G$1355, Transactions_History!$C$6:$C$1355, "Redeem", Transactions_History!$I$6:$I$1355, Portfolio_History!$F304, Transactions_History!$H$6:$H$1355, "&lt;="&amp;YEAR(Portfolio_History!X$1))</f>
        <v>0</v>
      </c>
      <c r="Y304" s="4">
        <f>SUMIFS(Transactions_History!$G$6:$G$1355, Transactions_History!$C$6:$C$1355, "Acquire", Transactions_History!$I$6:$I$1355, Portfolio_History!$F304, Transactions_History!$H$6:$H$1355, "&lt;="&amp;YEAR(Portfolio_History!Y$1))-
SUMIFS(Transactions_History!$G$6:$G$1355, Transactions_History!$C$6:$C$1355, "Redeem", Transactions_History!$I$6:$I$1355, Portfolio_History!$F304, Transactions_History!$H$6:$H$1355, "&lt;="&amp;YEAR(Portfolio_History!Y$1))</f>
        <v>0</v>
      </c>
    </row>
    <row r="305" spans="1:25" x14ac:dyDescent="0.35">
      <c r="A305" s="172" t="s">
        <v>39</v>
      </c>
      <c r="B305" s="172">
        <v>2</v>
      </c>
      <c r="C305" s="172">
        <v>2021</v>
      </c>
      <c r="D305" s="173">
        <v>42156</v>
      </c>
      <c r="E305" s="63">
        <v>2015</v>
      </c>
      <c r="F305" s="170" t="str">
        <f t="shared" si="5"/>
        <v>SI bonds_2_2021</v>
      </c>
      <c r="G305" s="4">
        <f>SUMIFS(Transactions_History!$G$6:$G$1355, Transactions_History!$C$6:$C$1355, "Acquire", Transactions_History!$I$6:$I$1355, Portfolio_History!$F305, Transactions_History!$H$6:$H$1355, "&lt;="&amp;YEAR(Portfolio_History!G$1))-
SUMIFS(Transactions_History!$G$6:$G$1355, Transactions_History!$C$6:$C$1355, "Redeem", Transactions_History!$I$6:$I$1355, Portfolio_History!$F305, Transactions_History!$H$6:$H$1355, "&lt;="&amp;YEAR(Portfolio_History!G$1))</f>
        <v>0</v>
      </c>
      <c r="H305" s="4">
        <f>SUMIFS(Transactions_History!$G$6:$G$1355, Transactions_History!$C$6:$C$1355, "Acquire", Transactions_History!$I$6:$I$1355, Portfolio_History!$F305, Transactions_History!$H$6:$H$1355, "&lt;="&amp;YEAR(Portfolio_History!H$1))-
SUMIFS(Transactions_History!$G$6:$G$1355, Transactions_History!$C$6:$C$1355, "Redeem", Transactions_History!$I$6:$I$1355, Portfolio_History!$F305, Transactions_History!$H$6:$H$1355, "&lt;="&amp;YEAR(Portfolio_History!H$1))</f>
        <v>0</v>
      </c>
      <c r="I305" s="4">
        <f>SUMIFS(Transactions_History!$G$6:$G$1355, Transactions_History!$C$6:$C$1355, "Acquire", Transactions_History!$I$6:$I$1355, Portfolio_History!$F305, Transactions_History!$H$6:$H$1355, "&lt;="&amp;YEAR(Portfolio_History!I$1))-
SUMIFS(Transactions_History!$G$6:$G$1355, Transactions_History!$C$6:$C$1355, "Redeem", Transactions_History!$I$6:$I$1355, Portfolio_History!$F305, Transactions_History!$H$6:$H$1355, "&lt;="&amp;YEAR(Portfolio_History!I$1))</f>
        <v>0</v>
      </c>
      <c r="J305" s="4">
        <f>SUMIFS(Transactions_History!$G$6:$G$1355, Transactions_History!$C$6:$C$1355, "Acquire", Transactions_History!$I$6:$I$1355, Portfolio_History!$F305, Transactions_History!$H$6:$H$1355, "&lt;="&amp;YEAR(Portfolio_History!J$1))-
SUMIFS(Transactions_History!$G$6:$G$1355, Transactions_History!$C$6:$C$1355, "Redeem", Transactions_History!$I$6:$I$1355, Portfolio_History!$F305, Transactions_History!$H$6:$H$1355, "&lt;="&amp;YEAR(Portfolio_History!J$1))</f>
        <v>3655628</v>
      </c>
      <c r="K305" s="4">
        <f>SUMIFS(Transactions_History!$G$6:$G$1355, Transactions_History!$C$6:$C$1355, "Acquire", Transactions_History!$I$6:$I$1355, Portfolio_History!$F305, Transactions_History!$H$6:$H$1355, "&lt;="&amp;YEAR(Portfolio_History!K$1))-
SUMIFS(Transactions_History!$G$6:$G$1355, Transactions_History!$C$6:$C$1355, "Redeem", Transactions_History!$I$6:$I$1355, Portfolio_History!$F305, Transactions_History!$H$6:$H$1355, "&lt;="&amp;YEAR(Portfolio_History!K$1))</f>
        <v>3655628</v>
      </c>
      <c r="L305" s="4">
        <f>SUMIFS(Transactions_History!$G$6:$G$1355, Transactions_History!$C$6:$C$1355, "Acquire", Transactions_History!$I$6:$I$1355, Portfolio_History!$F305, Transactions_History!$H$6:$H$1355, "&lt;="&amp;YEAR(Portfolio_History!L$1))-
SUMIFS(Transactions_History!$G$6:$G$1355, Transactions_History!$C$6:$C$1355, "Redeem", Transactions_History!$I$6:$I$1355, Portfolio_History!$F305, Transactions_History!$H$6:$H$1355, "&lt;="&amp;YEAR(Portfolio_History!L$1))</f>
        <v>3655628</v>
      </c>
      <c r="M305" s="4">
        <f>SUMIFS(Transactions_History!$G$6:$G$1355, Transactions_History!$C$6:$C$1355, "Acquire", Transactions_History!$I$6:$I$1355, Portfolio_History!$F305, Transactions_History!$H$6:$H$1355, "&lt;="&amp;YEAR(Portfolio_History!M$1))-
SUMIFS(Transactions_History!$G$6:$G$1355, Transactions_History!$C$6:$C$1355, "Redeem", Transactions_History!$I$6:$I$1355, Portfolio_History!$F305, Transactions_History!$H$6:$H$1355, "&lt;="&amp;YEAR(Portfolio_History!M$1))</f>
        <v>3655628</v>
      </c>
      <c r="N305" s="4">
        <f>SUMIFS(Transactions_History!$G$6:$G$1355, Transactions_History!$C$6:$C$1355, "Acquire", Transactions_History!$I$6:$I$1355, Portfolio_History!$F305, Transactions_History!$H$6:$H$1355, "&lt;="&amp;YEAR(Portfolio_History!N$1))-
SUMIFS(Transactions_History!$G$6:$G$1355, Transactions_History!$C$6:$C$1355, "Redeem", Transactions_History!$I$6:$I$1355, Portfolio_History!$F305, Transactions_History!$H$6:$H$1355, "&lt;="&amp;YEAR(Portfolio_History!N$1))</f>
        <v>3655628</v>
      </c>
      <c r="O305" s="4">
        <f>SUMIFS(Transactions_History!$G$6:$G$1355, Transactions_History!$C$6:$C$1355, "Acquire", Transactions_History!$I$6:$I$1355, Portfolio_History!$F305, Transactions_History!$H$6:$H$1355, "&lt;="&amp;YEAR(Portfolio_History!O$1))-
SUMIFS(Transactions_History!$G$6:$G$1355, Transactions_History!$C$6:$C$1355, "Redeem", Transactions_History!$I$6:$I$1355, Portfolio_History!$F305, Transactions_History!$H$6:$H$1355, "&lt;="&amp;YEAR(Portfolio_History!O$1))</f>
        <v>0</v>
      </c>
      <c r="P305" s="4">
        <f>SUMIFS(Transactions_History!$G$6:$G$1355, Transactions_History!$C$6:$C$1355, "Acquire", Transactions_History!$I$6:$I$1355, Portfolio_History!$F305, Transactions_History!$H$6:$H$1355, "&lt;="&amp;YEAR(Portfolio_History!P$1))-
SUMIFS(Transactions_History!$G$6:$G$1355, Transactions_History!$C$6:$C$1355, "Redeem", Transactions_History!$I$6:$I$1355, Portfolio_History!$F305, Transactions_History!$H$6:$H$1355, "&lt;="&amp;YEAR(Portfolio_History!P$1))</f>
        <v>0</v>
      </c>
      <c r="Q305" s="4">
        <f>SUMIFS(Transactions_History!$G$6:$G$1355, Transactions_History!$C$6:$C$1355, "Acquire", Transactions_History!$I$6:$I$1355, Portfolio_History!$F305, Transactions_History!$H$6:$H$1355, "&lt;="&amp;YEAR(Portfolio_History!Q$1))-
SUMIFS(Transactions_History!$G$6:$G$1355, Transactions_History!$C$6:$C$1355, "Redeem", Transactions_History!$I$6:$I$1355, Portfolio_History!$F305, Transactions_History!$H$6:$H$1355, "&lt;="&amp;YEAR(Portfolio_History!Q$1))</f>
        <v>0</v>
      </c>
      <c r="R305" s="4">
        <f>SUMIFS(Transactions_History!$G$6:$G$1355, Transactions_History!$C$6:$C$1355, "Acquire", Transactions_History!$I$6:$I$1355, Portfolio_History!$F305, Transactions_History!$H$6:$H$1355, "&lt;="&amp;YEAR(Portfolio_History!R$1))-
SUMIFS(Transactions_History!$G$6:$G$1355, Transactions_History!$C$6:$C$1355, "Redeem", Transactions_History!$I$6:$I$1355, Portfolio_History!$F305, Transactions_History!$H$6:$H$1355, "&lt;="&amp;YEAR(Portfolio_History!R$1))</f>
        <v>0</v>
      </c>
      <c r="S305" s="4">
        <f>SUMIFS(Transactions_History!$G$6:$G$1355, Transactions_History!$C$6:$C$1355, "Acquire", Transactions_History!$I$6:$I$1355, Portfolio_History!$F305, Transactions_History!$H$6:$H$1355, "&lt;="&amp;YEAR(Portfolio_History!S$1))-
SUMIFS(Transactions_History!$G$6:$G$1355, Transactions_History!$C$6:$C$1355, "Redeem", Transactions_History!$I$6:$I$1355, Portfolio_History!$F305, Transactions_History!$H$6:$H$1355, "&lt;="&amp;YEAR(Portfolio_History!S$1))</f>
        <v>0</v>
      </c>
      <c r="T305" s="4">
        <f>SUMIFS(Transactions_History!$G$6:$G$1355, Transactions_History!$C$6:$C$1355, "Acquire", Transactions_History!$I$6:$I$1355, Portfolio_History!$F305, Transactions_History!$H$6:$H$1355, "&lt;="&amp;YEAR(Portfolio_History!T$1))-
SUMIFS(Transactions_History!$G$6:$G$1355, Transactions_History!$C$6:$C$1355, "Redeem", Transactions_History!$I$6:$I$1355, Portfolio_History!$F305, Transactions_History!$H$6:$H$1355, "&lt;="&amp;YEAR(Portfolio_History!T$1))</f>
        <v>0</v>
      </c>
      <c r="U305" s="4">
        <f>SUMIFS(Transactions_History!$G$6:$G$1355, Transactions_History!$C$6:$C$1355, "Acquire", Transactions_History!$I$6:$I$1355, Portfolio_History!$F305, Transactions_History!$H$6:$H$1355, "&lt;="&amp;YEAR(Portfolio_History!U$1))-
SUMIFS(Transactions_History!$G$6:$G$1355, Transactions_History!$C$6:$C$1355, "Redeem", Transactions_History!$I$6:$I$1355, Portfolio_History!$F305, Transactions_History!$H$6:$H$1355, "&lt;="&amp;YEAR(Portfolio_History!U$1))</f>
        <v>0</v>
      </c>
      <c r="V305" s="4">
        <f>SUMIFS(Transactions_History!$G$6:$G$1355, Transactions_History!$C$6:$C$1355, "Acquire", Transactions_History!$I$6:$I$1355, Portfolio_History!$F305, Transactions_History!$H$6:$H$1355, "&lt;="&amp;YEAR(Portfolio_History!V$1))-
SUMIFS(Transactions_History!$G$6:$G$1355, Transactions_History!$C$6:$C$1355, "Redeem", Transactions_History!$I$6:$I$1355, Portfolio_History!$F305, Transactions_History!$H$6:$H$1355, "&lt;="&amp;YEAR(Portfolio_History!V$1))</f>
        <v>0</v>
      </c>
      <c r="W305" s="4">
        <f>SUMIFS(Transactions_History!$G$6:$G$1355, Transactions_History!$C$6:$C$1355, "Acquire", Transactions_History!$I$6:$I$1355, Portfolio_History!$F305, Transactions_History!$H$6:$H$1355, "&lt;="&amp;YEAR(Portfolio_History!W$1))-
SUMIFS(Transactions_History!$G$6:$G$1355, Transactions_History!$C$6:$C$1355, "Redeem", Transactions_History!$I$6:$I$1355, Portfolio_History!$F305, Transactions_History!$H$6:$H$1355, "&lt;="&amp;YEAR(Portfolio_History!W$1))</f>
        <v>0</v>
      </c>
      <c r="X305" s="4">
        <f>SUMIFS(Transactions_History!$G$6:$G$1355, Transactions_History!$C$6:$C$1355, "Acquire", Transactions_History!$I$6:$I$1355, Portfolio_History!$F305, Transactions_History!$H$6:$H$1355, "&lt;="&amp;YEAR(Portfolio_History!X$1))-
SUMIFS(Transactions_History!$G$6:$G$1355, Transactions_History!$C$6:$C$1355, "Redeem", Transactions_History!$I$6:$I$1355, Portfolio_History!$F305, Transactions_History!$H$6:$H$1355, "&lt;="&amp;YEAR(Portfolio_History!X$1))</f>
        <v>0</v>
      </c>
      <c r="Y305" s="4">
        <f>SUMIFS(Transactions_History!$G$6:$G$1355, Transactions_History!$C$6:$C$1355, "Acquire", Transactions_History!$I$6:$I$1355, Portfolio_History!$F305, Transactions_History!$H$6:$H$1355, "&lt;="&amp;YEAR(Portfolio_History!Y$1))-
SUMIFS(Transactions_History!$G$6:$G$1355, Transactions_History!$C$6:$C$1355, "Redeem", Transactions_History!$I$6:$I$1355, Portfolio_History!$F305, Transactions_History!$H$6:$H$1355, "&lt;="&amp;YEAR(Portfolio_History!Y$1))</f>
        <v>0</v>
      </c>
    </row>
    <row r="306" spans="1:25" x14ac:dyDescent="0.35">
      <c r="A306" s="172" t="s">
        <v>39</v>
      </c>
      <c r="B306" s="172">
        <v>2</v>
      </c>
      <c r="C306" s="172">
        <v>2022</v>
      </c>
      <c r="D306" s="173">
        <v>42156</v>
      </c>
      <c r="E306" s="63">
        <v>2015</v>
      </c>
      <c r="F306" s="170" t="str">
        <f t="shared" si="5"/>
        <v>SI bonds_2_2022</v>
      </c>
      <c r="G306" s="4">
        <f>SUMIFS(Transactions_History!$G$6:$G$1355, Transactions_History!$C$6:$C$1355, "Acquire", Transactions_History!$I$6:$I$1355, Portfolio_History!$F306, Transactions_History!$H$6:$H$1355, "&lt;="&amp;YEAR(Portfolio_History!G$1))-
SUMIFS(Transactions_History!$G$6:$G$1355, Transactions_History!$C$6:$C$1355, "Redeem", Transactions_History!$I$6:$I$1355, Portfolio_History!$F306, Transactions_History!$H$6:$H$1355, "&lt;="&amp;YEAR(Portfolio_History!G$1))</f>
        <v>0</v>
      </c>
      <c r="H306" s="4">
        <f>SUMIFS(Transactions_History!$G$6:$G$1355, Transactions_History!$C$6:$C$1355, "Acquire", Transactions_History!$I$6:$I$1355, Portfolio_History!$F306, Transactions_History!$H$6:$H$1355, "&lt;="&amp;YEAR(Portfolio_History!H$1))-
SUMIFS(Transactions_History!$G$6:$G$1355, Transactions_History!$C$6:$C$1355, "Redeem", Transactions_History!$I$6:$I$1355, Portfolio_History!$F306, Transactions_History!$H$6:$H$1355, "&lt;="&amp;YEAR(Portfolio_History!H$1))</f>
        <v>0</v>
      </c>
      <c r="I306" s="4">
        <f>SUMIFS(Transactions_History!$G$6:$G$1355, Transactions_History!$C$6:$C$1355, "Acquire", Transactions_History!$I$6:$I$1355, Portfolio_History!$F306, Transactions_History!$H$6:$H$1355, "&lt;="&amp;YEAR(Portfolio_History!I$1))-
SUMIFS(Transactions_History!$G$6:$G$1355, Transactions_History!$C$6:$C$1355, "Redeem", Transactions_History!$I$6:$I$1355, Portfolio_History!$F306, Transactions_History!$H$6:$H$1355, "&lt;="&amp;YEAR(Portfolio_History!I$1))</f>
        <v>3655628</v>
      </c>
      <c r="J306" s="4">
        <f>SUMIFS(Transactions_History!$G$6:$G$1355, Transactions_History!$C$6:$C$1355, "Acquire", Transactions_History!$I$6:$I$1355, Portfolio_History!$F306, Transactions_History!$H$6:$H$1355, "&lt;="&amp;YEAR(Portfolio_History!J$1))-
SUMIFS(Transactions_History!$G$6:$G$1355, Transactions_History!$C$6:$C$1355, "Redeem", Transactions_History!$I$6:$I$1355, Portfolio_History!$F306, Transactions_History!$H$6:$H$1355, "&lt;="&amp;YEAR(Portfolio_History!J$1))</f>
        <v>3655628</v>
      </c>
      <c r="K306" s="4">
        <f>SUMIFS(Transactions_History!$G$6:$G$1355, Transactions_History!$C$6:$C$1355, "Acquire", Transactions_History!$I$6:$I$1355, Portfolio_History!$F306, Transactions_History!$H$6:$H$1355, "&lt;="&amp;YEAR(Portfolio_History!K$1))-
SUMIFS(Transactions_History!$G$6:$G$1355, Transactions_History!$C$6:$C$1355, "Redeem", Transactions_History!$I$6:$I$1355, Portfolio_History!$F306, Transactions_History!$H$6:$H$1355, "&lt;="&amp;YEAR(Portfolio_History!K$1))</f>
        <v>3655628</v>
      </c>
      <c r="L306" s="4">
        <f>SUMIFS(Transactions_History!$G$6:$G$1355, Transactions_History!$C$6:$C$1355, "Acquire", Transactions_History!$I$6:$I$1355, Portfolio_History!$F306, Transactions_History!$H$6:$H$1355, "&lt;="&amp;YEAR(Portfolio_History!L$1))-
SUMIFS(Transactions_History!$G$6:$G$1355, Transactions_History!$C$6:$C$1355, "Redeem", Transactions_History!$I$6:$I$1355, Portfolio_History!$F306, Transactions_History!$H$6:$H$1355, "&lt;="&amp;YEAR(Portfolio_History!L$1))</f>
        <v>3655628</v>
      </c>
      <c r="M306" s="4">
        <f>SUMIFS(Transactions_History!$G$6:$G$1355, Transactions_History!$C$6:$C$1355, "Acquire", Transactions_History!$I$6:$I$1355, Portfolio_History!$F306, Transactions_History!$H$6:$H$1355, "&lt;="&amp;YEAR(Portfolio_History!M$1))-
SUMIFS(Transactions_History!$G$6:$G$1355, Transactions_History!$C$6:$C$1355, "Redeem", Transactions_History!$I$6:$I$1355, Portfolio_History!$F306, Transactions_History!$H$6:$H$1355, "&lt;="&amp;YEAR(Portfolio_History!M$1))</f>
        <v>3655628</v>
      </c>
      <c r="N306" s="4">
        <f>SUMIFS(Transactions_History!$G$6:$G$1355, Transactions_History!$C$6:$C$1355, "Acquire", Transactions_History!$I$6:$I$1355, Portfolio_History!$F306, Transactions_History!$H$6:$H$1355, "&lt;="&amp;YEAR(Portfolio_History!N$1))-
SUMIFS(Transactions_History!$G$6:$G$1355, Transactions_History!$C$6:$C$1355, "Redeem", Transactions_History!$I$6:$I$1355, Portfolio_History!$F306, Transactions_History!$H$6:$H$1355, "&lt;="&amp;YEAR(Portfolio_History!N$1))</f>
        <v>3655628</v>
      </c>
      <c r="O306" s="4">
        <f>SUMIFS(Transactions_History!$G$6:$G$1355, Transactions_History!$C$6:$C$1355, "Acquire", Transactions_History!$I$6:$I$1355, Portfolio_History!$F306, Transactions_History!$H$6:$H$1355, "&lt;="&amp;YEAR(Portfolio_History!O$1))-
SUMIFS(Transactions_History!$G$6:$G$1355, Transactions_History!$C$6:$C$1355, "Redeem", Transactions_History!$I$6:$I$1355, Portfolio_History!$F306, Transactions_History!$H$6:$H$1355, "&lt;="&amp;YEAR(Portfolio_History!O$1))</f>
        <v>0</v>
      </c>
      <c r="P306" s="4">
        <f>SUMIFS(Transactions_History!$G$6:$G$1355, Transactions_History!$C$6:$C$1355, "Acquire", Transactions_History!$I$6:$I$1355, Portfolio_History!$F306, Transactions_History!$H$6:$H$1355, "&lt;="&amp;YEAR(Portfolio_History!P$1))-
SUMIFS(Transactions_History!$G$6:$G$1355, Transactions_History!$C$6:$C$1355, "Redeem", Transactions_History!$I$6:$I$1355, Portfolio_History!$F306, Transactions_History!$H$6:$H$1355, "&lt;="&amp;YEAR(Portfolio_History!P$1))</f>
        <v>0</v>
      </c>
      <c r="Q306" s="4">
        <f>SUMIFS(Transactions_History!$G$6:$G$1355, Transactions_History!$C$6:$C$1355, "Acquire", Transactions_History!$I$6:$I$1355, Portfolio_History!$F306, Transactions_History!$H$6:$H$1355, "&lt;="&amp;YEAR(Portfolio_History!Q$1))-
SUMIFS(Transactions_History!$G$6:$G$1355, Transactions_History!$C$6:$C$1355, "Redeem", Transactions_History!$I$6:$I$1355, Portfolio_History!$F306, Transactions_History!$H$6:$H$1355, "&lt;="&amp;YEAR(Portfolio_History!Q$1))</f>
        <v>0</v>
      </c>
      <c r="R306" s="4">
        <f>SUMIFS(Transactions_History!$G$6:$G$1355, Transactions_History!$C$6:$C$1355, "Acquire", Transactions_History!$I$6:$I$1355, Portfolio_History!$F306, Transactions_History!$H$6:$H$1355, "&lt;="&amp;YEAR(Portfolio_History!R$1))-
SUMIFS(Transactions_History!$G$6:$G$1355, Transactions_History!$C$6:$C$1355, "Redeem", Transactions_History!$I$6:$I$1355, Portfolio_History!$F306, Transactions_History!$H$6:$H$1355, "&lt;="&amp;YEAR(Portfolio_History!R$1))</f>
        <v>0</v>
      </c>
      <c r="S306" s="4">
        <f>SUMIFS(Transactions_History!$G$6:$G$1355, Transactions_History!$C$6:$C$1355, "Acquire", Transactions_History!$I$6:$I$1355, Portfolio_History!$F306, Transactions_History!$H$6:$H$1355, "&lt;="&amp;YEAR(Portfolio_History!S$1))-
SUMIFS(Transactions_History!$G$6:$G$1355, Transactions_History!$C$6:$C$1355, "Redeem", Transactions_History!$I$6:$I$1355, Portfolio_History!$F306, Transactions_History!$H$6:$H$1355, "&lt;="&amp;YEAR(Portfolio_History!S$1))</f>
        <v>0</v>
      </c>
      <c r="T306" s="4">
        <f>SUMIFS(Transactions_History!$G$6:$G$1355, Transactions_History!$C$6:$C$1355, "Acquire", Transactions_History!$I$6:$I$1355, Portfolio_History!$F306, Transactions_History!$H$6:$H$1355, "&lt;="&amp;YEAR(Portfolio_History!T$1))-
SUMIFS(Transactions_History!$G$6:$G$1355, Transactions_History!$C$6:$C$1355, "Redeem", Transactions_History!$I$6:$I$1355, Portfolio_History!$F306, Transactions_History!$H$6:$H$1355, "&lt;="&amp;YEAR(Portfolio_History!T$1))</f>
        <v>0</v>
      </c>
      <c r="U306" s="4">
        <f>SUMIFS(Transactions_History!$G$6:$G$1355, Transactions_History!$C$6:$C$1355, "Acquire", Transactions_History!$I$6:$I$1355, Portfolio_History!$F306, Transactions_History!$H$6:$H$1355, "&lt;="&amp;YEAR(Portfolio_History!U$1))-
SUMIFS(Transactions_History!$G$6:$G$1355, Transactions_History!$C$6:$C$1355, "Redeem", Transactions_History!$I$6:$I$1355, Portfolio_History!$F306, Transactions_History!$H$6:$H$1355, "&lt;="&amp;YEAR(Portfolio_History!U$1))</f>
        <v>0</v>
      </c>
      <c r="V306" s="4">
        <f>SUMIFS(Transactions_History!$G$6:$G$1355, Transactions_History!$C$6:$C$1355, "Acquire", Transactions_History!$I$6:$I$1355, Portfolio_History!$F306, Transactions_History!$H$6:$H$1355, "&lt;="&amp;YEAR(Portfolio_History!V$1))-
SUMIFS(Transactions_History!$G$6:$G$1355, Transactions_History!$C$6:$C$1355, "Redeem", Transactions_History!$I$6:$I$1355, Portfolio_History!$F306, Transactions_History!$H$6:$H$1355, "&lt;="&amp;YEAR(Portfolio_History!V$1))</f>
        <v>0</v>
      </c>
      <c r="W306" s="4">
        <f>SUMIFS(Transactions_History!$G$6:$G$1355, Transactions_History!$C$6:$C$1355, "Acquire", Transactions_History!$I$6:$I$1355, Portfolio_History!$F306, Transactions_History!$H$6:$H$1355, "&lt;="&amp;YEAR(Portfolio_History!W$1))-
SUMIFS(Transactions_History!$G$6:$G$1355, Transactions_History!$C$6:$C$1355, "Redeem", Transactions_History!$I$6:$I$1355, Portfolio_History!$F306, Transactions_History!$H$6:$H$1355, "&lt;="&amp;YEAR(Portfolio_History!W$1))</f>
        <v>0</v>
      </c>
      <c r="X306" s="4">
        <f>SUMIFS(Transactions_History!$G$6:$G$1355, Transactions_History!$C$6:$C$1355, "Acquire", Transactions_History!$I$6:$I$1355, Portfolio_History!$F306, Transactions_History!$H$6:$H$1355, "&lt;="&amp;YEAR(Portfolio_History!X$1))-
SUMIFS(Transactions_History!$G$6:$G$1355, Transactions_History!$C$6:$C$1355, "Redeem", Transactions_History!$I$6:$I$1355, Portfolio_History!$F306, Transactions_History!$H$6:$H$1355, "&lt;="&amp;YEAR(Portfolio_History!X$1))</f>
        <v>0</v>
      </c>
      <c r="Y306" s="4">
        <f>SUMIFS(Transactions_History!$G$6:$G$1355, Transactions_History!$C$6:$C$1355, "Acquire", Transactions_History!$I$6:$I$1355, Portfolio_History!$F306, Transactions_History!$H$6:$H$1355, "&lt;="&amp;YEAR(Portfolio_History!Y$1))-
SUMIFS(Transactions_History!$G$6:$G$1355, Transactions_History!$C$6:$C$1355, "Redeem", Transactions_History!$I$6:$I$1355, Portfolio_History!$F306, Transactions_History!$H$6:$H$1355, "&lt;="&amp;YEAR(Portfolio_History!Y$1))</f>
        <v>0</v>
      </c>
    </row>
    <row r="307" spans="1:25" x14ac:dyDescent="0.35">
      <c r="A307" s="172" t="s">
        <v>39</v>
      </c>
      <c r="B307" s="172">
        <v>2</v>
      </c>
      <c r="C307" s="172">
        <v>2023</v>
      </c>
      <c r="D307" s="173">
        <v>42156</v>
      </c>
      <c r="E307" s="63">
        <v>2015</v>
      </c>
      <c r="F307" s="170" t="str">
        <f t="shared" si="5"/>
        <v>SI bonds_2_2023</v>
      </c>
      <c r="G307" s="4">
        <f>SUMIFS(Transactions_History!$G$6:$G$1355, Transactions_History!$C$6:$C$1355, "Acquire", Transactions_History!$I$6:$I$1355, Portfolio_History!$F307, Transactions_History!$H$6:$H$1355, "&lt;="&amp;YEAR(Portfolio_History!G$1))-
SUMIFS(Transactions_History!$G$6:$G$1355, Transactions_History!$C$6:$C$1355, "Redeem", Transactions_History!$I$6:$I$1355, Portfolio_History!$F307, Transactions_History!$H$6:$H$1355, "&lt;="&amp;YEAR(Portfolio_History!G$1))</f>
        <v>0</v>
      </c>
      <c r="H307" s="4">
        <f>SUMIFS(Transactions_History!$G$6:$G$1355, Transactions_History!$C$6:$C$1355, "Acquire", Transactions_History!$I$6:$I$1355, Portfolio_History!$F307, Transactions_History!$H$6:$H$1355, "&lt;="&amp;YEAR(Portfolio_History!H$1))-
SUMIFS(Transactions_History!$G$6:$G$1355, Transactions_History!$C$6:$C$1355, "Redeem", Transactions_History!$I$6:$I$1355, Portfolio_History!$F307, Transactions_History!$H$6:$H$1355, "&lt;="&amp;YEAR(Portfolio_History!H$1))</f>
        <v>3655628</v>
      </c>
      <c r="I307" s="4">
        <f>SUMIFS(Transactions_History!$G$6:$G$1355, Transactions_History!$C$6:$C$1355, "Acquire", Transactions_History!$I$6:$I$1355, Portfolio_History!$F307, Transactions_History!$H$6:$H$1355, "&lt;="&amp;YEAR(Portfolio_History!I$1))-
SUMIFS(Transactions_History!$G$6:$G$1355, Transactions_History!$C$6:$C$1355, "Redeem", Transactions_History!$I$6:$I$1355, Portfolio_History!$F307, Transactions_History!$H$6:$H$1355, "&lt;="&amp;YEAR(Portfolio_History!I$1))</f>
        <v>3655628</v>
      </c>
      <c r="J307" s="4">
        <f>SUMIFS(Transactions_History!$G$6:$G$1355, Transactions_History!$C$6:$C$1355, "Acquire", Transactions_History!$I$6:$I$1355, Portfolio_History!$F307, Transactions_History!$H$6:$H$1355, "&lt;="&amp;YEAR(Portfolio_History!J$1))-
SUMIFS(Transactions_History!$G$6:$G$1355, Transactions_History!$C$6:$C$1355, "Redeem", Transactions_History!$I$6:$I$1355, Portfolio_History!$F307, Transactions_History!$H$6:$H$1355, "&lt;="&amp;YEAR(Portfolio_History!J$1))</f>
        <v>3655628</v>
      </c>
      <c r="K307" s="4">
        <f>SUMIFS(Transactions_History!$G$6:$G$1355, Transactions_History!$C$6:$C$1355, "Acquire", Transactions_History!$I$6:$I$1355, Portfolio_History!$F307, Transactions_History!$H$6:$H$1355, "&lt;="&amp;YEAR(Portfolio_History!K$1))-
SUMIFS(Transactions_History!$G$6:$G$1355, Transactions_History!$C$6:$C$1355, "Redeem", Transactions_History!$I$6:$I$1355, Portfolio_History!$F307, Transactions_History!$H$6:$H$1355, "&lt;="&amp;YEAR(Portfolio_History!K$1))</f>
        <v>3655628</v>
      </c>
      <c r="L307" s="4">
        <f>SUMIFS(Transactions_History!$G$6:$G$1355, Transactions_History!$C$6:$C$1355, "Acquire", Transactions_History!$I$6:$I$1355, Portfolio_History!$F307, Transactions_History!$H$6:$H$1355, "&lt;="&amp;YEAR(Portfolio_History!L$1))-
SUMIFS(Transactions_History!$G$6:$G$1355, Transactions_History!$C$6:$C$1355, "Redeem", Transactions_History!$I$6:$I$1355, Portfolio_History!$F307, Transactions_History!$H$6:$H$1355, "&lt;="&amp;YEAR(Portfolio_History!L$1))</f>
        <v>3655628</v>
      </c>
      <c r="M307" s="4">
        <f>SUMIFS(Transactions_History!$G$6:$G$1355, Transactions_History!$C$6:$C$1355, "Acquire", Transactions_History!$I$6:$I$1355, Portfolio_History!$F307, Transactions_History!$H$6:$H$1355, "&lt;="&amp;YEAR(Portfolio_History!M$1))-
SUMIFS(Transactions_History!$G$6:$G$1355, Transactions_History!$C$6:$C$1355, "Redeem", Transactions_History!$I$6:$I$1355, Portfolio_History!$F307, Transactions_History!$H$6:$H$1355, "&lt;="&amp;YEAR(Portfolio_History!M$1))</f>
        <v>3655628</v>
      </c>
      <c r="N307" s="4">
        <f>SUMIFS(Transactions_History!$G$6:$G$1355, Transactions_History!$C$6:$C$1355, "Acquire", Transactions_History!$I$6:$I$1355, Portfolio_History!$F307, Transactions_History!$H$6:$H$1355, "&lt;="&amp;YEAR(Portfolio_History!N$1))-
SUMIFS(Transactions_History!$G$6:$G$1355, Transactions_History!$C$6:$C$1355, "Redeem", Transactions_History!$I$6:$I$1355, Portfolio_History!$F307, Transactions_History!$H$6:$H$1355, "&lt;="&amp;YEAR(Portfolio_History!N$1))</f>
        <v>3655628</v>
      </c>
      <c r="O307" s="4">
        <f>SUMIFS(Transactions_History!$G$6:$G$1355, Transactions_History!$C$6:$C$1355, "Acquire", Transactions_History!$I$6:$I$1355, Portfolio_History!$F307, Transactions_History!$H$6:$H$1355, "&lt;="&amp;YEAR(Portfolio_History!O$1))-
SUMIFS(Transactions_History!$G$6:$G$1355, Transactions_History!$C$6:$C$1355, "Redeem", Transactions_History!$I$6:$I$1355, Portfolio_History!$F307, Transactions_History!$H$6:$H$1355, "&lt;="&amp;YEAR(Portfolio_History!O$1))</f>
        <v>0</v>
      </c>
      <c r="P307" s="4">
        <f>SUMIFS(Transactions_History!$G$6:$G$1355, Transactions_History!$C$6:$C$1355, "Acquire", Transactions_History!$I$6:$I$1355, Portfolio_History!$F307, Transactions_History!$H$6:$H$1355, "&lt;="&amp;YEAR(Portfolio_History!P$1))-
SUMIFS(Transactions_History!$G$6:$G$1355, Transactions_History!$C$6:$C$1355, "Redeem", Transactions_History!$I$6:$I$1355, Portfolio_History!$F307, Transactions_History!$H$6:$H$1355, "&lt;="&amp;YEAR(Portfolio_History!P$1))</f>
        <v>0</v>
      </c>
      <c r="Q307" s="4">
        <f>SUMIFS(Transactions_History!$G$6:$G$1355, Transactions_History!$C$6:$C$1355, "Acquire", Transactions_History!$I$6:$I$1355, Portfolio_History!$F307, Transactions_History!$H$6:$H$1355, "&lt;="&amp;YEAR(Portfolio_History!Q$1))-
SUMIFS(Transactions_History!$G$6:$G$1355, Transactions_History!$C$6:$C$1355, "Redeem", Transactions_History!$I$6:$I$1355, Portfolio_History!$F307, Transactions_History!$H$6:$H$1355, "&lt;="&amp;YEAR(Portfolio_History!Q$1))</f>
        <v>0</v>
      </c>
      <c r="R307" s="4">
        <f>SUMIFS(Transactions_History!$G$6:$G$1355, Transactions_History!$C$6:$C$1355, "Acquire", Transactions_History!$I$6:$I$1355, Portfolio_History!$F307, Transactions_History!$H$6:$H$1355, "&lt;="&amp;YEAR(Portfolio_History!R$1))-
SUMIFS(Transactions_History!$G$6:$G$1355, Transactions_History!$C$6:$C$1355, "Redeem", Transactions_History!$I$6:$I$1355, Portfolio_History!$F307, Transactions_History!$H$6:$H$1355, "&lt;="&amp;YEAR(Portfolio_History!R$1))</f>
        <v>0</v>
      </c>
      <c r="S307" s="4">
        <f>SUMIFS(Transactions_History!$G$6:$G$1355, Transactions_History!$C$6:$C$1355, "Acquire", Transactions_History!$I$6:$I$1355, Portfolio_History!$F307, Transactions_History!$H$6:$H$1355, "&lt;="&amp;YEAR(Portfolio_History!S$1))-
SUMIFS(Transactions_History!$G$6:$G$1355, Transactions_History!$C$6:$C$1355, "Redeem", Transactions_History!$I$6:$I$1355, Portfolio_History!$F307, Transactions_History!$H$6:$H$1355, "&lt;="&amp;YEAR(Portfolio_History!S$1))</f>
        <v>0</v>
      </c>
      <c r="T307" s="4">
        <f>SUMIFS(Transactions_History!$G$6:$G$1355, Transactions_History!$C$6:$C$1355, "Acquire", Transactions_History!$I$6:$I$1355, Portfolio_History!$F307, Transactions_History!$H$6:$H$1355, "&lt;="&amp;YEAR(Portfolio_History!T$1))-
SUMIFS(Transactions_History!$G$6:$G$1355, Transactions_History!$C$6:$C$1355, "Redeem", Transactions_History!$I$6:$I$1355, Portfolio_History!$F307, Transactions_History!$H$6:$H$1355, "&lt;="&amp;YEAR(Portfolio_History!T$1))</f>
        <v>0</v>
      </c>
      <c r="U307" s="4">
        <f>SUMIFS(Transactions_History!$G$6:$G$1355, Transactions_History!$C$6:$C$1355, "Acquire", Transactions_History!$I$6:$I$1355, Portfolio_History!$F307, Transactions_History!$H$6:$H$1355, "&lt;="&amp;YEAR(Portfolio_History!U$1))-
SUMIFS(Transactions_History!$G$6:$G$1355, Transactions_History!$C$6:$C$1355, "Redeem", Transactions_History!$I$6:$I$1355, Portfolio_History!$F307, Transactions_History!$H$6:$H$1355, "&lt;="&amp;YEAR(Portfolio_History!U$1))</f>
        <v>0</v>
      </c>
      <c r="V307" s="4">
        <f>SUMIFS(Transactions_History!$G$6:$G$1355, Transactions_History!$C$6:$C$1355, "Acquire", Transactions_History!$I$6:$I$1355, Portfolio_History!$F307, Transactions_History!$H$6:$H$1355, "&lt;="&amp;YEAR(Portfolio_History!V$1))-
SUMIFS(Transactions_History!$G$6:$G$1355, Transactions_History!$C$6:$C$1355, "Redeem", Transactions_History!$I$6:$I$1355, Portfolio_History!$F307, Transactions_History!$H$6:$H$1355, "&lt;="&amp;YEAR(Portfolio_History!V$1))</f>
        <v>0</v>
      </c>
      <c r="W307" s="4">
        <f>SUMIFS(Transactions_History!$G$6:$G$1355, Transactions_History!$C$6:$C$1355, "Acquire", Transactions_History!$I$6:$I$1355, Portfolio_History!$F307, Transactions_History!$H$6:$H$1355, "&lt;="&amp;YEAR(Portfolio_History!W$1))-
SUMIFS(Transactions_History!$G$6:$G$1355, Transactions_History!$C$6:$C$1355, "Redeem", Transactions_History!$I$6:$I$1355, Portfolio_History!$F307, Transactions_History!$H$6:$H$1355, "&lt;="&amp;YEAR(Portfolio_History!W$1))</f>
        <v>0</v>
      </c>
      <c r="X307" s="4">
        <f>SUMIFS(Transactions_History!$G$6:$G$1355, Transactions_History!$C$6:$C$1355, "Acquire", Transactions_History!$I$6:$I$1355, Portfolio_History!$F307, Transactions_History!$H$6:$H$1355, "&lt;="&amp;YEAR(Portfolio_History!X$1))-
SUMIFS(Transactions_History!$G$6:$G$1355, Transactions_History!$C$6:$C$1355, "Redeem", Transactions_History!$I$6:$I$1355, Portfolio_History!$F307, Transactions_History!$H$6:$H$1355, "&lt;="&amp;YEAR(Portfolio_History!X$1))</f>
        <v>0</v>
      </c>
      <c r="Y307" s="4">
        <f>SUMIFS(Transactions_History!$G$6:$G$1355, Transactions_History!$C$6:$C$1355, "Acquire", Transactions_History!$I$6:$I$1355, Portfolio_History!$F307, Transactions_History!$H$6:$H$1355, "&lt;="&amp;YEAR(Portfolio_History!Y$1))-
SUMIFS(Transactions_History!$G$6:$G$1355, Transactions_History!$C$6:$C$1355, "Redeem", Transactions_History!$I$6:$I$1355, Portfolio_History!$F307, Transactions_History!$H$6:$H$1355, "&lt;="&amp;YEAR(Portfolio_History!Y$1))</f>
        <v>0</v>
      </c>
    </row>
    <row r="308" spans="1:25" x14ac:dyDescent="0.35">
      <c r="A308" s="172" t="s">
        <v>39</v>
      </c>
      <c r="B308" s="172">
        <v>2</v>
      </c>
      <c r="C308" s="172">
        <v>2024</v>
      </c>
      <c r="D308" s="173">
        <v>42156</v>
      </c>
      <c r="E308" s="63">
        <v>2015</v>
      </c>
      <c r="F308" s="170" t="str">
        <f t="shared" si="5"/>
        <v>SI bonds_2_2024</v>
      </c>
      <c r="G308" s="4">
        <f>SUMIFS(Transactions_History!$G$6:$G$1355, Transactions_History!$C$6:$C$1355, "Acquire", Transactions_History!$I$6:$I$1355, Portfolio_History!$F308, Transactions_History!$H$6:$H$1355, "&lt;="&amp;YEAR(Portfolio_History!G$1))-
SUMIFS(Transactions_History!$G$6:$G$1355, Transactions_History!$C$6:$C$1355, "Redeem", Transactions_History!$I$6:$I$1355, Portfolio_History!$F308, Transactions_History!$H$6:$H$1355, "&lt;="&amp;YEAR(Portfolio_History!G$1))</f>
        <v>3655628</v>
      </c>
      <c r="H308" s="4">
        <f>SUMIFS(Transactions_History!$G$6:$G$1355, Transactions_History!$C$6:$C$1355, "Acquire", Transactions_History!$I$6:$I$1355, Portfolio_History!$F308, Transactions_History!$H$6:$H$1355, "&lt;="&amp;YEAR(Portfolio_History!H$1))-
SUMIFS(Transactions_History!$G$6:$G$1355, Transactions_History!$C$6:$C$1355, "Redeem", Transactions_History!$I$6:$I$1355, Portfolio_History!$F308, Transactions_History!$H$6:$H$1355, "&lt;="&amp;YEAR(Portfolio_History!H$1))</f>
        <v>3655628</v>
      </c>
      <c r="I308" s="4">
        <f>SUMIFS(Transactions_History!$G$6:$G$1355, Transactions_History!$C$6:$C$1355, "Acquire", Transactions_History!$I$6:$I$1355, Portfolio_History!$F308, Transactions_History!$H$6:$H$1355, "&lt;="&amp;YEAR(Portfolio_History!I$1))-
SUMIFS(Transactions_History!$G$6:$G$1355, Transactions_History!$C$6:$C$1355, "Redeem", Transactions_History!$I$6:$I$1355, Portfolio_History!$F308, Transactions_History!$H$6:$H$1355, "&lt;="&amp;YEAR(Portfolio_History!I$1))</f>
        <v>3655628</v>
      </c>
      <c r="J308" s="4">
        <f>SUMIFS(Transactions_History!$G$6:$G$1355, Transactions_History!$C$6:$C$1355, "Acquire", Transactions_History!$I$6:$I$1355, Portfolio_History!$F308, Transactions_History!$H$6:$H$1355, "&lt;="&amp;YEAR(Portfolio_History!J$1))-
SUMIFS(Transactions_History!$G$6:$G$1355, Transactions_History!$C$6:$C$1355, "Redeem", Transactions_History!$I$6:$I$1355, Portfolio_History!$F308, Transactions_History!$H$6:$H$1355, "&lt;="&amp;YEAR(Portfolio_History!J$1))</f>
        <v>3655628</v>
      </c>
      <c r="K308" s="4">
        <f>SUMIFS(Transactions_History!$G$6:$G$1355, Transactions_History!$C$6:$C$1355, "Acquire", Transactions_History!$I$6:$I$1355, Portfolio_History!$F308, Transactions_History!$H$6:$H$1355, "&lt;="&amp;YEAR(Portfolio_History!K$1))-
SUMIFS(Transactions_History!$G$6:$G$1355, Transactions_History!$C$6:$C$1355, "Redeem", Transactions_History!$I$6:$I$1355, Portfolio_History!$F308, Transactions_History!$H$6:$H$1355, "&lt;="&amp;YEAR(Portfolio_History!K$1))</f>
        <v>3655628</v>
      </c>
      <c r="L308" s="4">
        <f>SUMIFS(Transactions_History!$G$6:$G$1355, Transactions_History!$C$6:$C$1355, "Acquire", Transactions_History!$I$6:$I$1355, Portfolio_History!$F308, Transactions_History!$H$6:$H$1355, "&lt;="&amp;YEAR(Portfolio_History!L$1))-
SUMIFS(Transactions_History!$G$6:$G$1355, Transactions_History!$C$6:$C$1355, "Redeem", Transactions_History!$I$6:$I$1355, Portfolio_History!$F308, Transactions_History!$H$6:$H$1355, "&lt;="&amp;YEAR(Portfolio_History!L$1))</f>
        <v>3655628</v>
      </c>
      <c r="M308" s="4">
        <f>SUMIFS(Transactions_History!$G$6:$G$1355, Transactions_History!$C$6:$C$1355, "Acquire", Transactions_History!$I$6:$I$1355, Portfolio_History!$F308, Transactions_History!$H$6:$H$1355, "&lt;="&amp;YEAR(Portfolio_History!M$1))-
SUMIFS(Transactions_History!$G$6:$G$1355, Transactions_History!$C$6:$C$1355, "Redeem", Transactions_History!$I$6:$I$1355, Portfolio_History!$F308, Transactions_History!$H$6:$H$1355, "&lt;="&amp;YEAR(Portfolio_History!M$1))</f>
        <v>3655628</v>
      </c>
      <c r="N308" s="4">
        <f>SUMIFS(Transactions_History!$G$6:$G$1355, Transactions_History!$C$6:$C$1355, "Acquire", Transactions_History!$I$6:$I$1355, Portfolio_History!$F308, Transactions_History!$H$6:$H$1355, "&lt;="&amp;YEAR(Portfolio_History!N$1))-
SUMIFS(Transactions_History!$G$6:$G$1355, Transactions_History!$C$6:$C$1355, "Redeem", Transactions_History!$I$6:$I$1355, Portfolio_History!$F308, Transactions_History!$H$6:$H$1355, "&lt;="&amp;YEAR(Portfolio_History!N$1))</f>
        <v>3655628</v>
      </c>
      <c r="O308" s="4">
        <f>SUMIFS(Transactions_History!$G$6:$G$1355, Transactions_History!$C$6:$C$1355, "Acquire", Transactions_History!$I$6:$I$1355, Portfolio_History!$F308, Transactions_History!$H$6:$H$1355, "&lt;="&amp;YEAR(Portfolio_History!O$1))-
SUMIFS(Transactions_History!$G$6:$G$1355, Transactions_History!$C$6:$C$1355, "Redeem", Transactions_History!$I$6:$I$1355, Portfolio_History!$F308, Transactions_History!$H$6:$H$1355, "&lt;="&amp;YEAR(Portfolio_History!O$1))</f>
        <v>0</v>
      </c>
      <c r="P308" s="4">
        <f>SUMIFS(Transactions_History!$G$6:$G$1355, Transactions_History!$C$6:$C$1355, "Acquire", Transactions_History!$I$6:$I$1355, Portfolio_History!$F308, Transactions_History!$H$6:$H$1355, "&lt;="&amp;YEAR(Portfolio_History!P$1))-
SUMIFS(Transactions_History!$G$6:$G$1355, Transactions_History!$C$6:$C$1355, "Redeem", Transactions_History!$I$6:$I$1355, Portfolio_History!$F308, Transactions_History!$H$6:$H$1355, "&lt;="&amp;YEAR(Portfolio_History!P$1))</f>
        <v>0</v>
      </c>
      <c r="Q308" s="4">
        <f>SUMIFS(Transactions_History!$G$6:$G$1355, Transactions_History!$C$6:$C$1355, "Acquire", Transactions_History!$I$6:$I$1355, Portfolio_History!$F308, Transactions_History!$H$6:$H$1355, "&lt;="&amp;YEAR(Portfolio_History!Q$1))-
SUMIFS(Transactions_History!$G$6:$G$1355, Transactions_History!$C$6:$C$1355, "Redeem", Transactions_History!$I$6:$I$1355, Portfolio_History!$F308, Transactions_History!$H$6:$H$1355, "&lt;="&amp;YEAR(Portfolio_History!Q$1))</f>
        <v>0</v>
      </c>
      <c r="R308" s="4">
        <f>SUMIFS(Transactions_History!$G$6:$G$1355, Transactions_History!$C$6:$C$1355, "Acquire", Transactions_History!$I$6:$I$1355, Portfolio_History!$F308, Transactions_History!$H$6:$H$1355, "&lt;="&amp;YEAR(Portfolio_History!R$1))-
SUMIFS(Transactions_History!$G$6:$G$1355, Transactions_History!$C$6:$C$1355, "Redeem", Transactions_History!$I$6:$I$1355, Portfolio_History!$F308, Transactions_History!$H$6:$H$1355, "&lt;="&amp;YEAR(Portfolio_History!R$1))</f>
        <v>0</v>
      </c>
      <c r="S308" s="4">
        <f>SUMIFS(Transactions_History!$G$6:$G$1355, Transactions_History!$C$6:$C$1355, "Acquire", Transactions_History!$I$6:$I$1355, Portfolio_History!$F308, Transactions_History!$H$6:$H$1355, "&lt;="&amp;YEAR(Portfolio_History!S$1))-
SUMIFS(Transactions_History!$G$6:$G$1355, Transactions_History!$C$6:$C$1355, "Redeem", Transactions_History!$I$6:$I$1355, Portfolio_History!$F308, Transactions_History!$H$6:$H$1355, "&lt;="&amp;YEAR(Portfolio_History!S$1))</f>
        <v>0</v>
      </c>
      <c r="T308" s="4">
        <f>SUMIFS(Transactions_History!$G$6:$G$1355, Transactions_History!$C$6:$C$1355, "Acquire", Transactions_History!$I$6:$I$1355, Portfolio_History!$F308, Transactions_History!$H$6:$H$1355, "&lt;="&amp;YEAR(Portfolio_History!T$1))-
SUMIFS(Transactions_History!$G$6:$G$1355, Transactions_History!$C$6:$C$1355, "Redeem", Transactions_History!$I$6:$I$1355, Portfolio_History!$F308, Transactions_History!$H$6:$H$1355, "&lt;="&amp;YEAR(Portfolio_History!T$1))</f>
        <v>0</v>
      </c>
      <c r="U308" s="4">
        <f>SUMIFS(Transactions_History!$G$6:$G$1355, Transactions_History!$C$6:$C$1355, "Acquire", Transactions_History!$I$6:$I$1355, Portfolio_History!$F308, Transactions_History!$H$6:$H$1355, "&lt;="&amp;YEAR(Portfolio_History!U$1))-
SUMIFS(Transactions_History!$G$6:$G$1355, Transactions_History!$C$6:$C$1355, "Redeem", Transactions_History!$I$6:$I$1355, Portfolio_History!$F308, Transactions_History!$H$6:$H$1355, "&lt;="&amp;YEAR(Portfolio_History!U$1))</f>
        <v>0</v>
      </c>
      <c r="V308" s="4">
        <f>SUMIFS(Transactions_History!$G$6:$G$1355, Transactions_History!$C$6:$C$1355, "Acquire", Transactions_History!$I$6:$I$1355, Portfolio_History!$F308, Transactions_History!$H$6:$H$1355, "&lt;="&amp;YEAR(Portfolio_History!V$1))-
SUMIFS(Transactions_History!$G$6:$G$1355, Transactions_History!$C$6:$C$1355, "Redeem", Transactions_History!$I$6:$I$1355, Portfolio_History!$F308, Transactions_History!$H$6:$H$1355, "&lt;="&amp;YEAR(Portfolio_History!V$1))</f>
        <v>0</v>
      </c>
      <c r="W308" s="4">
        <f>SUMIFS(Transactions_History!$G$6:$G$1355, Transactions_History!$C$6:$C$1355, "Acquire", Transactions_History!$I$6:$I$1355, Portfolio_History!$F308, Transactions_History!$H$6:$H$1355, "&lt;="&amp;YEAR(Portfolio_History!W$1))-
SUMIFS(Transactions_History!$G$6:$G$1355, Transactions_History!$C$6:$C$1355, "Redeem", Transactions_History!$I$6:$I$1355, Portfolio_History!$F308, Transactions_History!$H$6:$H$1355, "&lt;="&amp;YEAR(Portfolio_History!W$1))</f>
        <v>0</v>
      </c>
      <c r="X308" s="4">
        <f>SUMIFS(Transactions_History!$G$6:$G$1355, Transactions_History!$C$6:$C$1355, "Acquire", Transactions_History!$I$6:$I$1355, Portfolio_History!$F308, Transactions_History!$H$6:$H$1355, "&lt;="&amp;YEAR(Portfolio_History!X$1))-
SUMIFS(Transactions_History!$G$6:$G$1355, Transactions_History!$C$6:$C$1355, "Redeem", Transactions_History!$I$6:$I$1355, Portfolio_History!$F308, Transactions_History!$H$6:$H$1355, "&lt;="&amp;YEAR(Portfolio_History!X$1))</f>
        <v>0</v>
      </c>
      <c r="Y308" s="4">
        <f>SUMIFS(Transactions_History!$G$6:$G$1355, Transactions_History!$C$6:$C$1355, "Acquire", Transactions_History!$I$6:$I$1355, Portfolio_History!$F308, Transactions_History!$H$6:$H$1355, "&lt;="&amp;YEAR(Portfolio_History!Y$1))-
SUMIFS(Transactions_History!$G$6:$G$1355, Transactions_History!$C$6:$C$1355, "Redeem", Transactions_History!$I$6:$I$1355, Portfolio_History!$F308, Transactions_History!$H$6:$H$1355, "&lt;="&amp;YEAR(Portfolio_History!Y$1))</f>
        <v>0</v>
      </c>
    </row>
    <row r="309" spans="1:25" x14ac:dyDescent="0.35">
      <c r="A309" s="172" t="s">
        <v>39</v>
      </c>
      <c r="B309" s="172">
        <v>2</v>
      </c>
      <c r="C309" s="172">
        <v>2025</v>
      </c>
      <c r="D309" s="173">
        <v>42156</v>
      </c>
      <c r="E309" s="63">
        <v>2015</v>
      </c>
      <c r="F309" s="170" t="str">
        <f t="shared" si="5"/>
        <v>SI bonds_2_2025</v>
      </c>
      <c r="G309" s="4">
        <f>SUMIFS(Transactions_History!$G$6:$G$1355, Transactions_History!$C$6:$C$1355, "Acquire", Transactions_History!$I$6:$I$1355, Portfolio_History!$F309, Transactions_History!$H$6:$H$1355, "&lt;="&amp;YEAR(Portfolio_History!G$1))-
SUMIFS(Transactions_History!$G$6:$G$1355, Transactions_History!$C$6:$C$1355, "Redeem", Transactions_History!$I$6:$I$1355, Portfolio_History!$F309, Transactions_History!$H$6:$H$1355, "&lt;="&amp;YEAR(Portfolio_History!G$1))</f>
        <v>3655628</v>
      </c>
      <c r="H309" s="4">
        <f>SUMIFS(Transactions_History!$G$6:$G$1355, Transactions_History!$C$6:$C$1355, "Acquire", Transactions_History!$I$6:$I$1355, Portfolio_History!$F309, Transactions_History!$H$6:$H$1355, "&lt;="&amp;YEAR(Portfolio_History!H$1))-
SUMIFS(Transactions_History!$G$6:$G$1355, Transactions_History!$C$6:$C$1355, "Redeem", Transactions_History!$I$6:$I$1355, Portfolio_History!$F309, Transactions_History!$H$6:$H$1355, "&lt;="&amp;YEAR(Portfolio_History!H$1))</f>
        <v>3655628</v>
      </c>
      <c r="I309" s="4">
        <f>SUMIFS(Transactions_History!$G$6:$G$1355, Transactions_History!$C$6:$C$1355, "Acquire", Transactions_History!$I$6:$I$1355, Portfolio_History!$F309, Transactions_History!$H$6:$H$1355, "&lt;="&amp;YEAR(Portfolio_History!I$1))-
SUMIFS(Transactions_History!$G$6:$G$1355, Transactions_History!$C$6:$C$1355, "Redeem", Transactions_History!$I$6:$I$1355, Portfolio_History!$F309, Transactions_History!$H$6:$H$1355, "&lt;="&amp;YEAR(Portfolio_History!I$1))</f>
        <v>3655628</v>
      </c>
      <c r="J309" s="4">
        <f>SUMIFS(Transactions_History!$G$6:$G$1355, Transactions_History!$C$6:$C$1355, "Acquire", Transactions_History!$I$6:$I$1355, Portfolio_History!$F309, Transactions_History!$H$6:$H$1355, "&lt;="&amp;YEAR(Portfolio_History!J$1))-
SUMIFS(Transactions_History!$G$6:$G$1355, Transactions_History!$C$6:$C$1355, "Redeem", Transactions_History!$I$6:$I$1355, Portfolio_History!$F309, Transactions_History!$H$6:$H$1355, "&lt;="&amp;YEAR(Portfolio_History!J$1))</f>
        <v>3655628</v>
      </c>
      <c r="K309" s="4">
        <f>SUMIFS(Transactions_History!$G$6:$G$1355, Transactions_History!$C$6:$C$1355, "Acquire", Transactions_History!$I$6:$I$1355, Portfolio_History!$F309, Transactions_History!$H$6:$H$1355, "&lt;="&amp;YEAR(Portfolio_History!K$1))-
SUMIFS(Transactions_History!$G$6:$G$1355, Transactions_History!$C$6:$C$1355, "Redeem", Transactions_History!$I$6:$I$1355, Portfolio_History!$F309, Transactions_History!$H$6:$H$1355, "&lt;="&amp;YEAR(Portfolio_History!K$1))</f>
        <v>3655628</v>
      </c>
      <c r="L309" s="4">
        <f>SUMIFS(Transactions_History!$G$6:$G$1355, Transactions_History!$C$6:$C$1355, "Acquire", Transactions_History!$I$6:$I$1355, Portfolio_History!$F309, Transactions_History!$H$6:$H$1355, "&lt;="&amp;YEAR(Portfolio_History!L$1))-
SUMIFS(Transactions_History!$G$6:$G$1355, Transactions_History!$C$6:$C$1355, "Redeem", Transactions_History!$I$6:$I$1355, Portfolio_History!$F309, Transactions_History!$H$6:$H$1355, "&lt;="&amp;YEAR(Portfolio_History!L$1))</f>
        <v>3655628</v>
      </c>
      <c r="M309" s="4">
        <f>SUMIFS(Transactions_History!$G$6:$G$1355, Transactions_History!$C$6:$C$1355, "Acquire", Transactions_History!$I$6:$I$1355, Portfolio_History!$F309, Transactions_History!$H$6:$H$1355, "&lt;="&amp;YEAR(Portfolio_History!M$1))-
SUMIFS(Transactions_History!$G$6:$G$1355, Transactions_History!$C$6:$C$1355, "Redeem", Transactions_History!$I$6:$I$1355, Portfolio_History!$F309, Transactions_History!$H$6:$H$1355, "&lt;="&amp;YEAR(Portfolio_History!M$1))</f>
        <v>3655628</v>
      </c>
      <c r="N309" s="4">
        <f>SUMIFS(Transactions_History!$G$6:$G$1355, Transactions_History!$C$6:$C$1355, "Acquire", Transactions_History!$I$6:$I$1355, Portfolio_History!$F309, Transactions_History!$H$6:$H$1355, "&lt;="&amp;YEAR(Portfolio_History!N$1))-
SUMIFS(Transactions_History!$G$6:$G$1355, Transactions_History!$C$6:$C$1355, "Redeem", Transactions_History!$I$6:$I$1355, Portfolio_History!$F309, Transactions_History!$H$6:$H$1355, "&lt;="&amp;YEAR(Portfolio_History!N$1))</f>
        <v>3655628</v>
      </c>
      <c r="O309" s="4">
        <f>SUMIFS(Transactions_History!$G$6:$G$1355, Transactions_History!$C$6:$C$1355, "Acquire", Transactions_History!$I$6:$I$1355, Portfolio_History!$F309, Transactions_History!$H$6:$H$1355, "&lt;="&amp;YEAR(Portfolio_History!O$1))-
SUMIFS(Transactions_History!$G$6:$G$1355, Transactions_History!$C$6:$C$1355, "Redeem", Transactions_History!$I$6:$I$1355, Portfolio_History!$F309, Transactions_History!$H$6:$H$1355, "&lt;="&amp;YEAR(Portfolio_History!O$1))</f>
        <v>0</v>
      </c>
      <c r="P309" s="4">
        <f>SUMIFS(Transactions_History!$G$6:$G$1355, Transactions_History!$C$6:$C$1355, "Acquire", Transactions_History!$I$6:$I$1355, Portfolio_History!$F309, Transactions_History!$H$6:$H$1355, "&lt;="&amp;YEAR(Portfolio_History!P$1))-
SUMIFS(Transactions_History!$G$6:$G$1355, Transactions_History!$C$6:$C$1355, "Redeem", Transactions_History!$I$6:$I$1355, Portfolio_History!$F309, Transactions_History!$H$6:$H$1355, "&lt;="&amp;YEAR(Portfolio_History!P$1))</f>
        <v>0</v>
      </c>
      <c r="Q309" s="4">
        <f>SUMIFS(Transactions_History!$G$6:$G$1355, Transactions_History!$C$6:$C$1355, "Acquire", Transactions_History!$I$6:$I$1355, Portfolio_History!$F309, Transactions_History!$H$6:$H$1355, "&lt;="&amp;YEAR(Portfolio_History!Q$1))-
SUMIFS(Transactions_History!$G$6:$G$1355, Transactions_History!$C$6:$C$1355, "Redeem", Transactions_History!$I$6:$I$1355, Portfolio_History!$F309, Transactions_History!$H$6:$H$1355, "&lt;="&amp;YEAR(Portfolio_History!Q$1))</f>
        <v>0</v>
      </c>
      <c r="R309" s="4">
        <f>SUMIFS(Transactions_History!$G$6:$G$1355, Transactions_History!$C$6:$C$1355, "Acquire", Transactions_History!$I$6:$I$1355, Portfolio_History!$F309, Transactions_History!$H$6:$H$1355, "&lt;="&amp;YEAR(Portfolio_History!R$1))-
SUMIFS(Transactions_History!$G$6:$G$1355, Transactions_History!$C$6:$C$1355, "Redeem", Transactions_History!$I$6:$I$1355, Portfolio_History!$F309, Transactions_History!$H$6:$H$1355, "&lt;="&amp;YEAR(Portfolio_History!R$1))</f>
        <v>0</v>
      </c>
      <c r="S309" s="4">
        <f>SUMIFS(Transactions_History!$G$6:$G$1355, Transactions_History!$C$6:$C$1355, "Acquire", Transactions_History!$I$6:$I$1355, Portfolio_History!$F309, Transactions_History!$H$6:$H$1355, "&lt;="&amp;YEAR(Portfolio_History!S$1))-
SUMIFS(Transactions_History!$G$6:$G$1355, Transactions_History!$C$6:$C$1355, "Redeem", Transactions_History!$I$6:$I$1355, Portfolio_History!$F309, Transactions_History!$H$6:$H$1355, "&lt;="&amp;YEAR(Portfolio_History!S$1))</f>
        <v>0</v>
      </c>
      <c r="T309" s="4">
        <f>SUMIFS(Transactions_History!$G$6:$G$1355, Transactions_History!$C$6:$C$1355, "Acquire", Transactions_History!$I$6:$I$1355, Portfolio_History!$F309, Transactions_History!$H$6:$H$1355, "&lt;="&amp;YEAR(Portfolio_History!T$1))-
SUMIFS(Transactions_History!$G$6:$G$1355, Transactions_History!$C$6:$C$1355, "Redeem", Transactions_History!$I$6:$I$1355, Portfolio_History!$F309, Transactions_History!$H$6:$H$1355, "&lt;="&amp;YEAR(Portfolio_History!T$1))</f>
        <v>0</v>
      </c>
      <c r="U309" s="4">
        <f>SUMIFS(Transactions_History!$G$6:$G$1355, Transactions_History!$C$6:$C$1355, "Acquire", Transactions_History!$I$6:$I$1355, Portfolio_History!$F309, Transactions_History!$H$6:$H$1355, "&lt;="&amp;YEAR(Portfolio_History!U$1))-
SUMIFS(Transactions_History!$G$6:$G$1355, Transactions_History!$C$6:$C$1355, "Redeem", Transactions_History!$I$6:$I$1355, Portfolio_History!$F309, Transactions_History!$H$6:$H$1355, "&lt;="&amp;YEAR(Portfolio_History!U$1))</f>
        <v>0</v>
      </c>
      <c r="V309" s="4">
        <f>SUMIFS(Transactions_History!$G$6:$G$1355, Transactions_History!$C$6:$C$1355, "Acquire", Transactions_History!$I$6:$I$1355, Portfolio_History!$F309, Transactions_History!$H$6:$H$1355, "&lt;="&amp;YEAR(Portfolio_History!V$1))-
SUMIFS(Transactions_History!$G$6:$G$1355, Transactions_History!$C$6:$C$1355, "Redeem", Transactions_History!$I$6:$I$1355, Portfolio_History!$F309, Transactions_History!$H$6:$H$1355, "&lt;="&amp;YEAR(Portfolio_History!V$1))</f>
        <v>0</v>
      </c>
      <c r="W309" s="4">
        <f>SUMIFS(Transactions_History!$G$6:$G$1355, Transactions_History!$C$6:$C$1355, "Acquire", Transactions_History!$I$6:$I$1355, Portfolio_History!$F309, Transactions_History!$H$6:$H$1355, "&lt;="&amp;YEAR(Portfolio_History!W$1))-
SUMIFS(Transactions_History!$G$6:$G$1355, Transactions_History!$C$6:$C$1355, "Redeem", Transactions_History!$I$6:$I$1355, Portfolio_History!$F309, Transactions_History!$H$6:$H$1355, "&lt;="&amp;YEAR(Portfolio_History!W$1))</f>
        <v>0</v>
      </c>
      <c r="X309" s="4">
        <f>SUMIFS(Transactions_History!$G$6:$G$1355, Transactions_History!$C$6:$C$1355, "Acquire", Transactions_History!$I$6:$I$1355, Portfolio_History!$F309, Transactions_History!$H$6:$H$1355, "&lt;="&amp;YEAR(Portfolio_History!X$1))-
SUMIFS(Transactions_History!$G$6:$G$1355, Transactions_History!$C$6:$C$1355, "Redeem", Transactions_History!$I$6:$I$1355, Portfolio_History!$F309, Transactions_History!$H$6:$H$1355, "&lt;="&amp;YEAR(Portfolio_History!X$1))</f>
        <v>0</v>
      </c>
      <c r="Y309" s="4">
        <f>SUMIFS(Transactions_History!$G$6:$G$1355, Transactions_History!$C$6:$C$1355, "Acquire", Transactions_History!$I$6:$I$1355, Portfolio_History!$F309, Transactions_History!$H$6:$H$1355, "&lt;="&amp;YEAR(Portfolio_History!Y$1))-
SUMIFS(Transactions_History!$G$6:$G$1355, Transactions_History!$C$6:$C$1355, "Redeem", Transactions_History!$I$6:$I$1355, Portfolio_History!$F309, Transactions_History!$H$6:$H$1355, "&lt;="&amp;YEAR(Portfolio_History!Y$1))</f>
        <v>0</v>
      </c>
    </row>
    <row r="310" spans="1:25" x14ac:dyDescent="0.35">
      <c r="A310" s="172" t="s">
        <v>39</v>
      </c>
      <c r="B310" s="172">
        <v>2</v>
      </c>
      <c r="C310" s="172">
        <v>2026</v>
      </c>
      <c r="D310" s="173">
        <v>42156</v>
      </c>
      <c r="E310" s="63">
        <v>2015</v>
      </c>
      <c r="F310" s="170" t="str">
        <f t="shared" si="5"/>
        <v>SI bonds_2_2026</v>
      </c>
      <c r="G310" s="4">
        <f>SUMIFS(Transactions_History!$G$6:$G$1355, Transactions_History!$C$6:$C$1355, "Acquire", Transactions_History!$I$6:$I$1355, Portfolio_History!$F310, Transactions_History!$H$6:$H$1355, "&lt;="&amp;YEAR(Portfolio_History!G$1))-
SUMIFS(Transactions_History!$G$6:$G$1355, Transactions_History!$C$6:$C$1355, "Redeem", Transactions_History!$I$6:$I$1355, Portfolio_History!$F310, Transactions_History!$H$6:$H$1355, "&lt;="&amp;YEAR(Portfolio_History!G$1))</f>
        <v>3655629</v>
      </c>
      <c r="H310" s="4">
        <f>SUMIFS(Transactions_History!$G$6:$G$1355, Transactions_History!$C$6:$C$1355, "Acquire", Transactions_History!$I$6:$I$1355, Portfolio_History!$F310, Transactions_History!$H$6:$H$1355, "&lt;="&amp;YEAR(Portfolio_History!H$1))-
SUMIFS(Transactions_History!$G$6:$G$1355, Transactions_History!$C$6:$C$1355, "Redeem", Transactions_History!$I$6:$I$1355, Portfolio_History!$F310, Transactions_History!$H$6:$H$1355, "&lt;="&amp;YEAR(Portfolio_History!H$1))</f>
        <v>3655629</v>
      </c>
      <c r="I310" s="4">
        <f>SUMIFS(Transactions_History!$G$6:$G$1355, Transactions_History!$C$6:$C$1355, "Acquire", Transactions_History!$I$6:$I$1355, Portfolio_History!$F310, Transactions_History!$H$6:$H$1355, "&lt;="&amp;YEAR(Portfolio_History!I$1))-
SUMIFS(Transactions_History!$G$6:$G$1355, Transactions_History!$C$6:$C$1355, "Redeem", Transactions_History!$I$6:$I$1355, Portfolio_History!$F310, Transactions_History!$H$6:$H$1355, "&lt;="&amp;YEAR(Portfolio_History!I$1))</f>
        <v>3655629</v>
      </c>
      <c r="J310" s="4">
        <f>SUMIFS(Transactions_History!$G$6:$G$1355, Transactions_History!$C$6:$C$1355, "Acquire", Transactions_History!$I$6:$I$1355, Portfolio_History!$F310, Transactions_History!$H$6:$H$1355, "&lt;="&amp;YEAR(Portfolio_History!J$1))-
SUMIFS(Transactions_History!$G$6:$G$1355, Transactions_History!$C$6:$C$1355, "Redeem", Transactions_History!$I$6:$I$1355, Portfolio_History!$F310, Transactions_History!$H$6:$H$1355, "&lt;="&amp;YEAR(Portfolio_History!J$1))</f>
        <v>3655629</v>
      </c>
      <c r="K310" s="4">
        <f>SUMIFS(Transactions_History!$G$6:$G$1355, Transactions_History!$C$6:$C$1355, "Acquire", Transactions_History!$I$6:$I$1355, Portfolio_History!$F310, Transactions_History!$H$6:$H$1355, "&lt;="&amp;YEAR(Portfolio_History!K$1))-
SUMIFS(Transactions_History!$G$6:$G$1355, Transactions_History!$C$6:$C$1355, "Redeem", Transactions_History!$I$6:$I$1355, Portfolio_History!$F310, Transactions_History!$H$6:$H$1355, "&lt;="&amp;YEAR(Portfolio_History!K$1))</f>
        <v>3655629</v>
      </c>
      <c r="L310" s="4">
        <f>SUMIFS(Transactions_History!$G$6:$G$1355, Transactions_History!$C$6:$C$1355, "Acquire", Transactions_History!$I$6:$I$1355, Portfolio_History!$F310, Transactions_History!$H$6:$H$1355, "&lt;="&amp;YEAR(Portfolio_History!L$1))-
SUMIFS(Transactions_History!$G$6:$G$1355, Transactions_History!$C$6:$C$1355, "Redeem", Transactions_History!$I$6:$I$1355, Portfolio_History!$F310, Transactions_History!$H$6:$H$1355, "&lt;="&amp;YEAR(Portfolio_History!L$1))</f>
        <v>3655629</v>
      </c>
      <c r="M310" s="4">
        <f>SUMIFS(Transactions_History!$G$6:$G$1355, Transactions_History!$C$6:$C$1355, "Acquire", Transactions_History!$I$6:$I$1355, Portfolio_History!$F310, Transactions_History!$H$6:$H$1355, "&lt;="&amp;YEAR(Portfolio_History!M$1))-
SUMIFS(Transactions_History!$G$6:$G$1355, Transactions_History!$C$6:$C$1355, "Redeem", Transactions_History!$I$6:$I$1355, Portfolio_History!$F310, Transactions_History!$H$6:$H$1355, "&lt;="&amp;YEAR(Portfolio_History!M$1))</f>
        <v>3655629</v>
      </c>
      <c r="N310" s="4">
        <f>SUMIFS(Transactions_History!$G$6:$G$1355, Transactions_History!$C$6:$C$1355, "Acquire", Transactions_History!$I$6:$I$1355, Portfolio_History!$F310, Transactions_History!$H$6:$H$1355, "&lt;="&amp;YEAR(Portfolio_History!N$1))-
SUMIFS(Transactions_History!$G$6:$G$1355, Transactions_History!$C$6:$C$1355, "Redeem", Transactions_History!$I$6:$I$1355, Portfolio_History!$F310, Transactions_History!$H$6:$H$1355, "&lt;="&amp;YEAR(Portfolio_History!N$1))</f>
        <v>3655629</v>
      </c>
      <c r="O310" s="4">
        <f>SUMIFS(Transactions_History!$G$6:$G$1355, Transactions_History!$C$6:$C$1355, "Acquire", Transactions_History!$I$6:$I$1355, Portfolio_History!$F310, Transactions_History!$H$6:$H$1355, "&lt;="&amp;YEAR(Portfolio_History!O$1))-
SUMIFS(Transactions_History!$G$6:$G$1355, Transactions_History!$C$6:$C$1355, "Redeem", Transactions_History!$I$6:$I$1355, Portfolio_History!$F310, Transactions_History!$H$6:$H$1355, "&lt;="&amp;YEAR(Portfolio_History!O$1))</f>
        <v>0</v>
      </c>
      <c r="P310" s="4">
        <f>SUMIFS(Transactions_History!$G$6:$G$1355, Transactions_History!$C$6:$C$1355, "Acquire", Transactions_History!$I$6:$I$1355, Portfolio_History!$F310, Transactions_History!$H$6:$H$1355, "&lt;="&amp;YEAR(Portfolio_History!P$1))-
SUMIFS(Transactions_History!$G$6:$G$1355, Transactions_History!$C$6:$C$1355, "Redeem", Transactions_History!$I$6:$I$1355, Portfolio_History!$F310, Transactions_History!$H$6:$H$1355, "&lt;="&amp;YEAR(Portfolio_History!P$1))</f>
        <v>0</v>
      </c>
      <c r="Q310" s="4">
        <f>SUMIFS(Transactions_History!$G$6:$G$1355, Transactions_History!$C$6:$C$1355, "Acquire", Transactions_History!$I$6:$I$1355, Portfolio_History!$F310, Transactions_History!$H$6:$H$1355, "&lt;="&amp;YEAR(Portfolio_History!Q$1))-
SUMIFS(Transactions_History!$G$6:$G$1355, Transactions_History!$C$6:$C$1355, "Redeem", Transactions_History!$I$6:$I$1355, Portfolio_History!$F310, Transactions_History!$H$6:$H$1355, "&lt;="&amp;YEAR(Portfolio_History!Q$1))</f>
        <v>0</v>
      </c>
      <c r="R310" s="4">
        <f>SUMIFS(Transactions_History!$G$6:$G$1355, Transactions_History!$C$6:$C$1355, "Acquire", Transactions_History!$I$6:$I$1355, Portfolio_History!$F310, Transactions_History!$H$6:$H$1355, "&lt;="&amp;YEAR(Portfolio_History!R$1))-
SUMIFS(Transactions_History!$G$6:$G$1355, Transactions_History!$C$6:$C$1355, "Redeem", Transactions_History!$I$6:$I$1355, Portfolio_History!$F310, Transactions_History!$H$6:$H$1355, "&lt;="&amp;YEAR(Portfolio_History!R$1))</f>
        <v>0</v>
      </c>
      <c r="S310" s="4">
        <f>SUMIFS(Transactions_History!$G$6:$G$1355, Transactions_History!$C$6:$C$1355, "Acquire", Transactions_History!$I$6:$I$1355, Portfolio_History!$F310, Transactions_History!$H$6:$H$1355, "&lt;="&amp;YEAR(Portfolio_History!S$1))-
SUMIFS(Transactions_History!$G$6:$G$1355, Transactions_History!$C$6:$C$1355, "Redeem", Transactions_History!$I$6:$I$1355, Portfolio_History!$F310, Transactions_History!$H$6:$H$1355, "&lt;="&amp;YEAR(Portfolio_History!S$1))</f>
        <v>0</v>
      </c>
      <c r="T310" s="4">
        <f>SUMIFS(Transactions_History!$G$6:$G$1355, Transactions_History!$C$6:$C$1355, "Acquire", Transactions_History!$I$6:$I$1355, Portfolio_History!$F310, Transactions_History!$H$6:$H$1355, "&lt;="&amp;YEAR(Portfolio_History!T$1))-
SUMIFS(Transactions_History!$G$6:$G$1355, Transactions_History!$C$6:$C$1355, "Redeem", Transactions_History!$I$6:$I$1355, Portfolio_History!$F310, Transactions_History!$H$6:$H$1355, "&lt;="&amp;YEAR(Portfolio_History!T$1))</f>
        <v>0</v>
      </c>
      <c r="U310" s="4">
        <f>SUMIFS(Transactions_History!$G$6:$G$1355, Transactions_History!$C$6:$C$1355, "Acquire", Transactions_History!$I$6:$I$1355, Portfolio_History!$F310, Transactions_History!$H$6:$H$1355, "&lt;="&amp;YEAR(Portfolio_History!U$1))-
SUMIFS(Transactions_History!$G$6:$G$1355, Transactions_History!$C$6:$C$1355, "Redeem", Transactions_History!$I$6:$I$1355, Portfolio_History!$F310, Transactions_History!$H$6:$H$1355, "&lt;="&amp;YEAR(Portfolio_History!U$1))</f>
        <v>0</v>
      </c>
      <c r="V310" s="4">
        <f>SUMIFS(Transactions_History!$G$6:$G$1355, Transactions_History!$C$6:$C$1355, "Acquire", Transactions_History!$I$6:$I$1355, Portfolio_History!$F310, Transactions_History!$H$6:$H$1355, "&lt;="&amp;YEAR(Portfolio_History!V$1))-
SUMIFS(Transactions_History!$G$6:$G$1355, Transactions_History!$C$6:$C$1355, "Redeem", Transactions_History!$I$6:$I$1355, Portfolio_History!$F310, Transactions_History!$H$6:$H$1355, "&lt;="&amp;YEAR(Portfolio_History!V$1))</f>
        <v>0</v>
      </c>
      <c r="W310" s="4">
        <f>SUMIFS(Transactions_History!$G$6:$G$1355, Transactions_History!$C$6:$C$1355, "Acquire", Transactions_History!$I$6:$I$1355, Portfolio_History!$F310, Transactions_History!$H$6:$H$1355, "&lt;="&amp;YEAR(Portfolio_History!W$1))-
SUMIFS(Transactions_History!$G$6:$G$1355, Transactions_History!$C$6:$C$1355, "Redeem", Transactions_History!$I$6:$I$1355, Portfolio_History!$F310, Transactions_History!$H$6:$H$1355, "&lt;="&amp;YEAR(Portfolio_History!W$1))</f>
        <v>0</v>
      </c>
      <c r="X310" s="4">
        <f>SUMIFS(Transactions_History!$G$6:$G$1355, Transactions_History!$C$6:$C$1355, "Acquire", Transactions_History!$I$6:$I$1355, Portfolio_History!$F310, Transactions_History!$H$6:$H$1355, "&lt;="&amp;YEAR(Portfolio_History!X$1))-
SUMIFS(Transactions_History!$G$6:$G$1355, Transactions_History!$C$6:$C$1355, "Redeem", Transactions_History!$I$6:$I$1355, Portfolio_History!$F310, Transactions_History!$H$6:$H$1355, "&lt;="&amp;YEAR(Portfolio_History!X$1))</f>
        <v>0</v>
      </c>
      <c r="Y310" s="4">
        <f>SUMIFS(Transactions_History!$G$6:$G$1355, Transactions_History!$C$6:$C$1355, "Acquire", Transactions_History!$I$6:$I$1355, Portfolio_History!$F310, Transactions_History!$H$6:$H$1355, "&lt;="&amp;YEAR(Portfolio_History!Y$1))-
SUMIFS(Transactions_History!$G$6:$G$1355, Transactions_History!$C$6:$C$1355, "Redeem", Transactions_History!$I$6:$I$1355, Portfolio_History!$F310, Transactions_History!$H$6:$H$1355, "&lt;="&amp;YEAR(Portfolio_History!Y$1))</f>
        <v>0</v>
      </c>
    </row>
    <row r="311" spans="1:25" x14ac:dyDescent="0.35">
      <c r="A311" s="172" t="s">
        <v>39</v>
      </c>
      <c r="B311" s="172">
        <v>2</v>
      </c>
      <c r="C311" s="172">
        <v>2027</v>
      </c>
      <c r="D311" s="173">
        <v>42156</v>
      </c>
      <c r="E311" s="63">
        <v>2015</v>
      </c>
      <c r="F311" s="170" t="str">
        <f t="shared" si="5"/>
        <v>SI bonds_2_2027</v>
      </c>
      <c r="G311" s="4">
        <f>SUMIFS(Transactions_History!$G$6:$G$1355, Transactions_History!$C$6:$C$1355, "Acquire", Transactions_History!$I$6:$I$1355, Portfolio_History!$F311, Transactions_History!$H$6:$H$1355, "&lt;="&amp;YEAR(Portfolio_History!G$1))-
SUMIFS(Transactions_History!$G$6:$G$1355, Transactions_History!$C$6:$C$1355, "Redeem", Transactions_History!$I$6:$I$1355, Portfolio_History!$F311, Transactions_History!$H$6:$H$1355, "&lt;="&amp;YEAR(Portfolio_History!G$1))</f>
        <v>3655629</v>
      </c>
      <c r="H311" s="4">
        <f>SUMIFS(Transactions_History!$G$6:$G$1355, Transactions_History!$C$6:$C$1355, "Acquire", Transactions_History!$I$6:$I$1355, Portfolio_History!$F311, Transactions_History!$H$6:$H$1355, "&lt;="&amp;YEAR(Portfolio_History!H$1))-
SUMIFS(Transactions_History!$G$6:$G$1355, Transactions_History!$C$6:$C$1355, "Redeem", Transactions_History!$I$6:$I$1355, Portfolio_History!$F311, Transactions_History!$H$6:$H$1355, "&lt;="&amp;YEAR(Portfolio_History!H$1))</f>
        <v>3655629</v>
      </c>
      <c r="I311" s="4">
        <f>SUMIFS(Transactions_History!$G$6:$G$1355, Transactions_History!$C$6:$C$1355, "Acquire", Transactions_History!$I$6:$I$1355, Portfolio_History!$F311, Transactions_History!$H$6:$H$1355, "&lt;="&amp;YEAR(Portfolio_History!I$1))-
SUMIFS(Transactions_History!$G$6:$G$1355, Transactions_History!$C$6:$C$1355, "Redeem", Transactions_History!$I$6:$I$1355, Portfolio_History!$F311, Transactions_History!$H$6:$H$1355, "&lt;="&amp;YEAR(Portfolio_History!I$1))</f>
        <v>3655629</v>
      </c>
      <c r="J311" s="4">
        <f>SUMIFS(Transactions_History!$G$6:$G$1355, Transactions_History!$C$6:$C$1355, "Acquire", Transactions_History!$I$6:$I$1355, Portfolio_History!$F311, Transactions_History!$H$6:$H$1355, "&lt;="&amp;YEAR(Portfolio_History!J$1))-
SUMIFS(Transactions_History!$G$6:$G$1355, Transactions_History!$C$6:$C$1355, "Redeem", Transactions_History!$I$6:$I$1355, Portfolio_History!$F311, Transactions_History!$H$6:$H$1355, "&lt;="&amp;YEAR(Portfolio_History!J$1))</f>
        <v>3655629</v>
      </c>
      <c r="K311" s="4">
        <f>SUMIFS(Transactions_History!$G$6:$G$1355, Transactions_History!$C$6:$C$1355, "Acquire", Transactions_History!$I$6:$I$1355, Portfolio_History!$F311, Transactions_History!$H$6:$H$1355, "&lt;="&amp;YEAR(Portfolio_History!K$1))-
SUMIFS(Transactions_History!$G$6:$G$1355, Transactions_History!$C$6:$C$1355, "Redeem", Transactions_History!$I$6:$I$1355, Portfolio_History!$F311, Transactions_History!$H$6:$H$1355, "&lt;="&amp;YEAR(Portfolio_History!K$1))</f>
        <v>3655629</v>
      </c>
      <c r="L311" s="4">
        <f>SUMIFS(Transactions_History!$G$6:$G$1355, Transactions_History!$C$6:$C$1355, "Acquire", Transactions_History!$I$6:$I$1355, Portfolio_History!$F311, Transactions_History!$H$6:$H$1355, "&lt;="&amp;YEAR(Portfolio_History!L$1))-
SUMIFS(Transactions_History!$G$6:$G$1355, Transactions_History!$C$6:$C$1355, "Redeem", Transactions_History!$I$6:$I$1355, Portfolio_History!$F311, Transactions_History!$H$6:$H$1355, "&lt;="&amp;YEAR(Portfolio_History!L$1))</f>
        <v>3655629</v>
      </c>
      <c r="M311" s="4">
        <f>SUMIFS(Transactions_History!$G$6:$G$1355, Transactions_History!$C$6:$C$1355, "Acquire", Transactions_History!$I$6:$I$1355, Portfolio_History!$F311, Transactions_History!$H$6:$H$1355, "&lt;="&amp;YEAR(Portfolio_History!M$1))-
SUMIFS(Transactions_History!$G$6:$G$1355, Transactions_History!$C$6:$C$1355, "Redeem", Transactions_History!$I$6:$I$1355, Portfolio_History!$F311, Transactions_History!$H$6:$H$1355, "&lt;="&amp;YEAR(Portfolio_History!M$1))</f>
        <v>3655629</v>
      </c>
      <c r="N311" s="4">
        <f>SUMIFS(Transactions_History!$G$6:$G$1355, Transactions_History!$C$6:$C$1355, "Acquire", Transactions_History!$I$6:$I$1355, Portfolio_History!$F311, Transactions_History!$H$6:$H$1355, "&lt;="&amp;YEAR(Portfolio_History!N$1))-
SUMIFS(Transactions_History!$G$6:$G$1355, Transactions_History!$C$6:$C$1355, "Redeem", Transactions_History!$I$6:$I$1355, Portfolio_History!$F311, Transactions_History!$H$6:$H$1355, "&lt;="&amp;YEAR(Portfolio_History!N$1))</f>
        <v>3655629</v>
      </c>
      <c r="O311" s="4">
        <f>SUMIFS(Transactions_History!$G$6:$G$1355, Transactions_History!$C$6:$C$1355, "Acquire", Transactions_History!$I$6:$I$1355, Portfolio_History!$F311, Transactions_History!$H$6:$H$1355, "&lt;="&amp;YEAR(Portfolio_History!O$1))-
SUMIFS(Transactions_History!$G$6:$G$1355, Transactions_History!$C$6:$C$1355, "Redeem", Transactions_History!$I$6:$I$1355, Portfolio_History!$F311, Transactions_History!$H$6:$H$1355, "&lt;="&amp;YEAR(Portfolio_History!O$1))</f>
        <v>0</v>
      </c>
      <c r="P311" s="4">
        <f>SUMIFS(Transactions_History!$G$6:$G$1355, Transactions_History!$C$6:$C$1355, "Acquire", Transactions_History!$I$6:$I$1355, Portfolio_History!$F311, Transactions_History!$H$6:$H$1355, "&lt;="&amp;YEAR(Portfolio_History!P$1))-
SUMIFS(Transactions_History!$G$6:$G$1355, Transactions_History!$C$6:$C$1355, "Redeem", Transactions_History!$I$6:$I$1355, Portfolio_History!$F311, Transactions_History!$H$6:$H$1355, "&lt;="&amp;YEAR(Portfolio_History!P$1))</f>
        <v>0</v>
      </c>
      <c r="Q311" s="4">
        <f>SUMIFS(Transactions_History!$G$6:$G$1355, Transactions_History!$C$6:$C$1355, "Acquire", Transactions_History!$I$6:$I$1355, Portfolio_History!$F311, Transactions_History!$H$6:$H$1355, "&lt;="&amp;YEAR(Portfolio_History!Q$1))-
SUMIFS(Transactions_History!$G$6:$G$1355, Transactions_History!$C$6:$C$1355, "Redeem", Transactions_History!$I$6:$I$1355, Portfolio_History!$F311, Transactions_History!$H$6:$H$1355, "&lt;="&amp;YEAR(Portfolio_History!Q$1))</f>
        <v>0</v>
      </c>
      <c r="R311" s="4">
        <f>SUMIFS(Transactions_History!$G$6:$G$1355, Transactions_History!$C$6:$C$1355, "Acquire", Transactions_History!$I$6:$I$1355, Portfolio_History!$F311, Transactions_History!$H$6:$H$1355, "&lt;="&amp;YEAR(Portfolio_History!R$1))-
SUMIFS(Transactions_History!$G$6:$G$1355, Transactions_History!$C$6:$C$1355, "Redeem", Transactions_History!$I$6:$I$1355, Portfolio_History!$F311, Transactions_History!$H$6:$H$1355, "&lt;="&amp;YEAR(Portfolio_History!R$1))</f>
        <v>0</v>
      </c>
      <c r="S311" s="4">
        <f>SUMIFS(Transactions_History!$G$6:$G$1355, Transactions_History!$C$6:$C$1355, "Acquire", Transactions_History!$I$6:$I$1355, Portfolio_History!$F311, Transactions_History!$H$6:$H$1355, "&lt;="&amp;YEAR(Portfolio_History!S$1))-
SUMIFS(Transactions_History!$G$6:$G$1355, Transactions_History!$C$6:$C$1355, "Redeem", Transactions_History!$I$6:$I$1355, Portfolio_History!$F311, Transactions_History!$H$6:$H$1355, "&lt;="&amp;YEAR(Portfolio_History!S$1))</f>
        <v>0</v>
      </c>
      <c r="T311" s="4">
        <f>SUMIFS(Transactions_History!$G$6:$G$1355, Transactions_History!$C$6:$C$1355, "Acquire", Transactions_History!$I$6:$I$1355, Portfolio_History!$F311, Transactions_History!$H$6:$H$1355, "&lt;="&amp;YEAR(Portfolio_History!T$1))-
SUMIFS(Transactions_History!$G$6:$G$1355, Transactions_History!$C$6:$C$1355, "Redeem", Transactions_History!$I$6:$I$1355, Portfolio_History!$F311, Transactions_History!$H$6:$H$1355, "&lt;="&amp;YEAR(Portfolio_History!T$1))</f>
        <v>0</v>
      </c>
      <c r="U311" s="4">
        <f>SUMIFS(Transactions_History!$G$6:$G$1355, Transactions_History!$C$6:$C$1355, "Acquire", Transactions_History!$I$6:$I$1355, Portfolio_History!$F311, Transactions_History!$H$6:$H$1355, "&lt;="&amp;YEAR(Portfolio_History!U$1))-
SUMIFS(Transactions_History!$G$6:$G$1355, Transactions_History!$C$6:$C$1355, "Redeem", Transactions_History!$I$6:$I$1355, Portfolio_History!$F311, Transactions_History!$H$6:$H$1355, "&lt;="&amp;YEAR(Portfolio_History!U$1))</f>
        <v>0</v>
      </c>
      <c r="V311" s="4">
        <f>SUMIFS(Transactions_History!$G$6:$G$1355, Transactions_History!$C$6:$C$1355, "Acquire", Transactions_History!$I$6:$I$1355, Portfolio_History!$F311, Transactions_History!$H$6:$H$1355, "&lt;="&amp;YEAR(Portfolio_History!V$1))-
SUMIFS(Transactions_History!$G$6:$G$1355, Transactions_History!$C$6:$C$1355, "Redeem", Transactions_History!$I$6:$I$1355, Portfolio_History!$F311, Transactions_History!$H$6:$H$1355, "&lt;="&amp;YEAR(Portfolio_History!V$1))</f>
        <v>0</v>
      </c>
      <c r="W311" s="4">
        <f>SUMIFS(Transactions_History!$G$6:$G$1355, Transactions_History!$C$6:$C$1355, "Acquire", Transactions_History!$I$6:$I$1355, Portfolio_History!$F311, Transactions_History!$H$6:$H$1355, "&lt;="&amp;YEAR(Portfolio_History!W$1))-
SUMIFS(Transactions_History!$G$6:$G$1355, Transactions_History!$C$6:$C$1355, "Redeem", Transactions_History!$I$6:$I$1355, Portfolio_History!$F311, Transactions_History!$H$6:$H$1355, "&lt;="&amp;YEAR(Portfolio_History!W$1))</f>
        <v>0</v>
      </c>
      <c r="X311" s="4">
        <f>SUMIFS(Transactions_History!$G$6:$G$1355, Transactions_History!$C$6:$C$1355, "Acquire", Transactions_History!$I$6:$I$1355, Portfolio_History!$F311, Transactions_History!$H$6:$H$1355, "&lt;="&amp;YEAR(Portfolio_History!X$1))-
SUMIFS(Transactions_History!$G$6:$G$1355, Transactions_History!$C$6:$C$1355, "Redeem", Transactions_History!$I$6:$I$1355, Portfolio_History!$F311, Transactions_History!$H$6:$H$1355, "&lt;="&amp;YEAR(Portfolio_History!X$1))</f>
        <v>0</v>
      </c>
      <c r="Y311" s="4">
        <f>SUMIFS(Transactions_History!$G$6:$G$1355, Transactions_History!$C$6:$C$1355, "Acquire", Transactions_History!$I$6:$I$1355, Portfolio_History!$F311, Transactions_History!$H$6:$H$1355, "&lt;="&amp;YEAR(Portfolio_History!Y$1))-
SUMIFS(Transactions_History!$G$6:$G$1355, Transactions_History!$C$6:$C$1355, "Redeem", Transactions_History!$I$6:$I$1355, Portfolio_History!$F311, Transactions_History!$H$6:$H$1355, "&lt;="&amp;YEAR(Portfolio_History!Y$1))</f>
        <v>0</v>
      </c>
    </row>
    <row r="312" spans="1:25" x14ac:dyDescent="0.35">
      <c r="A312" s="172" t="s">
        <v>39</v>
      </c>
      <c r="B312" s="172">
        <v>2</v>
      </c>
      <c r="C312" s="172">
        <v>2028</v>
      </c>
      <c r="D312" s="173">
        <v>42156</v>
      </c>
      <c r="E312" s="63">
        <v>2015</v>
      </c>
      <c r="F312" s="170" t="str">
        <f t="shared" si="5"/>
        <v>SI bonds_2_2028</v>
      </c>
      <c r="G312" s="4">
        <f>SUMIFS(Transactions_History!$G$6:$G$1355, Transactions_History!$C$6:$C$1355, "Acquire", Transactions_History!$I$6:$I$1355, Portfolio_History!$F312, Transactions_History!$H$6:$H$1355, "&lt;="&amp;YEAR(Portfolio_History!G$1))-
SUMIFS(Transactions_History!$G$6:$G$1355, Transactions_History!$C$6:$C$1355, "Redeem", Transactions_History!$I$6:$I$1355, Portfolio_History!$F312, Transactions_History!$H$6:$H$1355, "&lt;="&amp;YEAR(Portfolio_History!G$1))</f>
        <v>3655629</v>
      </c>
      <c r="H312" s="4">
        <f>SUMIFS(Transactions_History!$G$6:$G$1355, Transactions_History!$C$6:$C$1355, "Acquire", Transactions_History!$I$6:$I$1355, Portfolio_History!$F312, Transactions_History!$H$6:$H$1355, "&lt;="&amp;YEAR(Portfolio_History!H$1))-
SUMIFS(Transactions_History!$G$6:$G$1355, Transactions_History!$C$6:$C$1355, "Redeem", Transactions_History!$I$6:$I$1355, Portfolio_History!$F312, Transactions_History!$H$6:$H$1355, "&lt;="&amp;YEAR(Portfolio_History!H$1))</f>
        <v>3655629</v>
      </c>
      <c r="I312" s="4">
        <f>SUMIFS(Transactions_History!$G$6:$G$1355, Transactions_History!$C$6:$C$1355, "Acquire", Transactions_History!$I$6:$I$1355, Portfolio_History!$F312, Transactions_History!$H$6:$H$1355, "&lt;="&amp;YEAR(Portfolio_History!I$1))-
SUMIFS(Transactions_History!$G$6:$G$1355, Transactions_History!$C$6:$C$1355, "Redeem", Transactions_History!$I$6:$I$1355, Portfolio_History!$F312, Transactions_History!$H$6:$H$1355, "&lt;="&amp;YEAR(Portfolio_History!I$1))</f>
        <v>3655629</v>
      </c>
      <c r="J312" s="4">
        <f>SUMIFS(Transactions_History!$G$6:$G$1355, Transactions_History!$C$6:$C$1355, "Acquire", Transactions_History!$I$6:$I$1355, Portfolio_History!$F312, Transactions_History!$H$6:$H$1355, "&lt;="&amp;YEAR(Portfolio_History!J$1))-
SUMIFS(Transactions_History!$G$6:$G$1355, Transactions_History!$C$6:$C$1355, "Redeem", Transactions_History!$I$6:$I$1355, Portfolio_History!$F312, Transactions_History!$H$6:$H$1355, "&lt;="&amp;YEAR(Portfolio_History!J$1))</f>
        <v>3655629</v>
      </c>
      <c r="K312" s="4">
        <f>SUMIFS(Transactions_History!$G$6:$G$1355, Transactions_History!$C$6:$C$1355, "Acquire", Transactions_History!$I$6:$I$1355, Portfolio_History!$F312, Transactions_History!$H$6:$H$1355, "&lt;="&amp;YEAR(Portfolio_History!K$1))-
SUMIFS(Transactions_History!$G$6:$G$1355, Transactions_History!$C$6:$C$1355, "Redeem", Transactions_History!$I$6:$I$1355, Portfolio_History!$F312, Transactions_History!$H$6:$H$1355, "&lt;="&amp;YEAR(Portfolio_History!K$1))</f>
        <v>3655629</v>
      </c>
      <c r="L312" s="4">
        <f>SUMIFS(Transactions_History!$G$6:$G$1355, Transactions_History!$C$6:$C$1355, "Acquire", Transactions_History!$I$6:$I$1355, Portfolio_History!$F312, Transactions_History!$H$6:$H$1355, "&lt;="&amp;YEAR(Portfolio_History!L$1))-
SUMIFS(Transactions_History!$G$6:$G$1355, Transactions_History!$C$6:$C$1355, "Redeem", Transactions_History!$I$6:$I$1355, Portfolio_History!$F312, Transactions_History!$H$6:$H$1355, "&lt;="&amp;YEAR(Portfolio_History!L$1))</f>
        <v>3655629</v>
      </c>
      <c r="M312" s="4">
        <f>SUMIFS(Transactions_History!$G$6:$G$1355, Transactions_History!$C$6:$C$1355, "Acquire", Transactions_History!$I$6:$I$1355, Portfolio_History!$F312, Transactions_History!$H$6:$H$1355, "&lt;="&amp;YEAR(Portfolio_History!M$1))-
SUMIFS(Transactions_History!$G$6:$G$1355, Transactions_History!$C$6:$C$1355, "Redeem", Transactions_History!$I$6:$I$1355, Portfolio_History!$F312, Transactions_History!$H$6:$H$1355, "&lt;="&amp;YEAR(Portfolio_History!M$1))</f>
        <v>3655629</v>
      </c>
      <c r="N312" s="4">
        <f>SUMIFS(Transactions_History!$G$6:$G$1355, Transactions_History!$C$6:$C$1355, "Acquire", Transactions_History!$I$6:$I$1355, Portfolio_History!$F312, Transactions_History!$H$6:$H$1355, "&lt;="&amp;YEAR(Portfolio_History!N$1))-
SUMIFS(Transactions_History!$G$6:$G$1355, Transactions_History!$C$6:$C$1355, "Redeem", Transactions_History!$I$6:$I$1355, Portfolio_History!$F312, Transactions_History!$H$6:$H$1355, "&lt;="&amp;YEAR(Portfolio_History!N$1))</f>
        <v>3655629</v>
      </c>
      <c r="O312" s="4">
        <f>SUMIFS(Transactions_History!$G$6:$G$1355, Transactions_History!$C$6:$C$1355, "Acquire", Transactions_History!$I$6:$I$1355, Portfolio_History!$F312, Transactions_History!$H$6:$H$1355, "&lt;="&amp;YEAR(Portfolio_History!O$1))-
SUMIFS(Transactions_History!$G$6:$G$1355, Transactions_History!$C$6:$C$1355, "Redeem", Transactions_History!$I$6:$I$1355, Portfolio_History!$F312, Transactions_History!$H$6:$H$1355, "&lt;="&amp;YEAR(Portfolio_History!O$1))</f>
        <v>0</v>
      </c>
      <c r="P312" s="4">
        <f>SUMIFS(Transactions_History!$G$6:$G$1355, Transactions_History!$C$6:$C$1355, "Acquire", Transactions_History!$I$6:$I$1355, Portfolio_History!$F312, Transactions_History!$H$6:$H$1355, "&lt;="&amp;YEAR(Portfolio_History!P$1))-
SUMIFS(Transactions_History!$G$6:$G$1355, Transactions_History!$C$6:$C$1355, "Redeem", Transactions_History!$I$6:$I$1355, Portfolio_History!$F312, Transactions_History!$H$6:$H$1355, "&lt;="&amp;YEAR(Portfolio_History!P$1))</f>
        <v>0</v>
      </c>
      <c r="Q312" s="4">
        <f>SUMIFS(Transactions_History!$G$6:$G$1355, Transactions_History!$C$6:$C$1355, "Acquire", Transactions_History!$I$6:$I$1355, Portfolio_History!$F312, Transactions_History!$H$6:$H$1355, "&lt;="&amp;YEAR(Portfolio_History!Q$1))-
SUMIFS(Transactions_History!$G$6:$G$1355, Transactions_History!$C$6:$C$1355, "Redeem", Transactions_History!$I$6:$I$1355, Portfolio_History!$F312, Transactions_History!$H$6:$H$1355, "&lt;="&amp;YEAR(Portfolio_History!Q$1))</f>
        <v>0</v>
      </c>
      <c r="R312" s="4">
        <f>SUMIFS(Transactions_History!$G$6:$G$1355, Transactions_History!$C$6:$C$1355, "Acquire", Transactions_History!$I$6:$I$1355, Portfolio_History!$F312, Transactions_History!$H$6:$H$1355, "&lt;="&amp;YEAR(Portfolio_History!R$1))-
SUMIFS(Transactions_History!$G$6:$G$1355, Transactions_History!$C$6:$C$1355, "Redeem", Transactions_History!$I$6:$I$1355, Portfolio_History!$F312, Transactions_History!$H$6:$H$1355, "&lt;="&amp;YEAR(Portfolio_History!R$1))</f>
        <v>0</v>
      </c>
      <c r="S312" s="4">
        <f>SUMIFS(Transactions_History!$G$6:$G$1355, Transactions_History!$C$6:$C$1355, "Acquire", Transactions_History!$I$6:$I$1355, Portfolio_History!$F312, Transactions_History!$H$6:$H$1355, "&lt;="&amp;YEAR(Portfolio_History!S$1))-
SUMIFS(Transactions_History!$G$6:$G$1355, Transactions_History!$C$6:$C$1355, "Redeem", Transactions_History!$I$6:$I$1355, Portfolio_History!$F312, Transactions_History!$H$6:$H$1355, "&lt;="&amp;YEAR(Portfolio_History!S$1))</f>
        <v>0</v>
      </c>
      <c r="T312" s="4">
        <f>SUMIFS(Transactions_History!$G$6:$G$1355, Transactions_History!$C$6:$C$1355, "Acquire", Transactions_History!$I$6:$I$1355, Portfolio_History!$F312, Transactions_History!$H$6:$H$1355, "&lt;="&amp;YEAR(Portfolio_History!T$1))-
SUMIFS(Transactions_History!$G$6:$G$1355, Transactions_History!$C$6:$C$1355, "Redeem", Transactions_History!$I$6:$I$1355, Portfolio_History!$F312, Transactions_History!$H$6:$H$1355, "&lt;="&amp;YEAR(Portfolio_History!T$1))</f>
        <v>0</v>
      </c>
      <c r="U312" s="4">
        <f>SUMIFS(Transactions_History!$G$6:$G$1355, Transactions_History!$C$6:$C$1355, "Acquire", Transactions_History!$I$6:$I$1355, Portfolio_History!$F312, Transactions_History!$H$6:$H$1355, "&lt;="&amp;YEAR(Portfolio_History!U$1))-
SUMIFS(Transactions_History!$G$6:$G$1355, Transactions_History!$C$6:$C$1355, "Redeem", Transactions_History!$I$6:$I$1355, Portfolio_History!$F312, Transactions_History!$H$6:$H$1355, "&lt;="&amp;YEAR(Portfolio_History!U$1))</f>
        <v>0</v>
      </c>
      <c r="V312" s="4">
        <f>SUMIFS(Transactions_History!$G$6:$G$1355, Transactions_History!$C$6:$C$1355, "Acquire", Transactions_History!$I$6:$I$1355, Portfolio_History!$F312, Transactions_History!$H$6:$H$1355, "&lt;="&amp;YEAR(Portfolio_History!V$1))-
SUMIFS(Transactions_History!$G$6:$G$1355, Transactions_History!$C$6:$C$1355, "Redeem", Transactions_History!$I$6:$I$1355, Portfolio_History!$F312, Transactions_History!$H$6:$H$1355, "&lt;="&amp;YEAR(Portfolio_History!V$1))</f>
        <v>0</v>
      </c>
      <c r="W312" s="4">
        <f>SUMIFS(Transactions_History!$G$6:$G$1355, Transactions_History!$C$6:$C$1355, "Acquire", Transactions_History!$I$6:$I$1355, Portfolio_History!$F312, Transactions_History!$H$6:$H$1355, "&lt;="&amp;YEAR(Portfolio_History!W$1))-
SUMIFS(Transactions_History!$G$6:$G$1355, Transactions_History!$C$6:$C$1355, "Redeem", Transactions_History!$I$6:$I$1355, Portfolio_History!$F312, Transactions_History!$H$6:$H$1355, "&lt;="&amp;YEAR(Portfolio_History!W$1))</f>
        <v>0</v>
      </c>
      <c r="X312" s="4">
        <f>SUMIFS(Transactions_History!$G$6:$G$1355, Transactions_History!$C$6:$C$1355, "Acquire", Transactions_History!$I$6:$I$1355, Portfolio_History!$F312, Transactions_History!$H$6:$H$1355, "&lt;="&amp;YEAR(Portfolio_History!X$1))-
SUMIFS(Transactions_History!$G$6:$G$1355, Transactions_History!$C$6:$C$1355, "Redeem", Transactions_History!$I$6:$I$1355, Portfolio_History!$F312, Transactions_History!$H$6:$H$1355, "&lt;="&amp;YEAR(Portfolio_History!X$1))</f>
        <v>0</v>
      </c>
      <c r="Y312" s="4">
        <f>SUMIFS(Transactions_History!$G$6:$G$1355, Transactions_History!$C$6:$C$1355, "Acquire", Transactions_History!$I$6:$I$1355, Portfolio_History!$F312, Transactions_History!$H$6:$H$1355, "&lt;="&amp;YEAR(Portfolio_History!Y$1))-
SUMIFS(Transactions_History!$G$6:$G$1355, Transactions_History!$C$6:$C$1355, "Redeem", Transactions_History!$I$6:$I$1355, Portfolio_History!$F312, Transactions_History!$H$6:$H$1355, "&lt;="&amp;YEAR(Portfolio_History!Y$1))</f>
        <v>0</v>
      </c>
    </row>
    <row r="313" spans="1:25" x14ac:dyDescent="0.35">
      <c r="A313" s="172" t="s">
        <v>39</v>
      </c>
      <c r="B313" s="172">
        <v>2</v>
      </c>
      <c r="C313" s="172">
        <v>2029</v>
      </c>
      <c r="D313" s="173">
        <v>42156</v>
      </c>
      <c r="E313" s="63">
        <v>2015</v>
      </c>
      <c r="F313" s="170" t="str">
        <f t="shared" si="5"/>
        <v>SI bonds_2_2029</v>
      </c>
      <c r="G313" s="4">
        <f>SUMIFS(Transactions_History!$G$6:$G$1355, Transactions_History!$C$6:$C$1355, "Acquire", Transactions_History!$I$6:$I$1355, Portfolio_History!$F313, Transactions_History!$H$6:$H$1355, "&lt;="&amp;YEAR(Portfolio_History!G$1))-
SUMIFS(Transactions_History!$G$6:$G$1355, Transactions_History!$C$6:$C$1355, "Redeem", Transactions_History!$I$6:$I$1355, Portfolio_History!$F313, Transactions_History!$H$6:$H$1355, "&lt;="&amp;YEAR(Portfolio_History!G$1))</f>
        <v>3655629</v>
      </c>
      <c r="H313" s="4">
        <f>SUMIFS(Transactions_History!$G$6:$G$1355, Transactions_History!$C$6:$C$1355, "Acquire", Transactions_History!$I$6:$I$1355, Portfolio_History!$F313, Transactions_History!$H$6:$H$1355, "&lt;="&amp;YEAR(Portfolio_History!H$1))-
SUMIFS(Transactions_History!$G$6:$G$1355, Transactions_History!$C$6:$C$1355, "Redeem", Transactions_History!$I$6:$I$1355, Portfolio_History!$F313, Transactions_History!$H$6:$H$1355, "&lt;="&amp;YEAR(Portfolio_History!H$1))</f>
        <v>3655629</v>
      </c>
      <c r="I313" s="4">
        <f>SUMIFS(Transactions_History!$G$6:$G$1355, Transactions_History!$C$6:$C$1355, "Acquire", Transactions_History!$I$6:$I$1355, Portfolio_History!$F313, Transactions_History!$H$6:$H$1355, "&lt;="&amp;YEAR(Portfolio_History!I$1))-
SUMIFS(Transactions_History!$G$6:$G$1355, Transactions_History!$C$6:$C$1355, "Redeem", Transactions_History!$I$6:$I$1355, Portfolio_History!$F313, Transactions_History!$H$6:$H$1355, "&lt;="&amp;YEAR(Portfolio_History!I$1))</f>
        <v>3655629</v>
      </c>
      <c r="J313" s="4">
        <f>SUMIFS(Transactions_History!$G$6:$G$1355, Transactions_History!$C$6:$C$1355, "Acquire", Transactions_History!$I$6:$I$1355, Portfolio_History!$F313, Transactions_History!$H$6:$H$1355, "&lt;="&amp;YEAR(Portfolio_History!J$1))-
SUMIFS(Transactions_History!$G$6:$G$1355, Transactions_History!$C$6:$C$1355, "Redeem", Transactions_History!$I$6:$I$1355, Portfolio_History!$F313, Transactions_History!$H$6:$H$1355, "&lt;="&amp;YEAR(Portfolio_History!J$1))</f>
        <v>3655629</v>
      </c>
      <c r="K313" s="4">
        <f>SUMIFS(Transactions_History!$G$6:$G$1355, Transactions_History!$C$6:$C$1355, "Acquire", Transactions_History!$I$6:$I$1355, Portfolio_History!$F313, Transactions_History!$H$6:$H$1355, "&lt;="&amp;YEAR(Portfolio_History!K$1))-
SUMIFS(Transactions_History!$G$6:$G$1355, Transactions_History!$C$6:$C$1355, "Redeem", Transactions_History!$I$6:$I$1355, Portfolio_History!$F313, Transactions_History!$H$6:$H$1355, "&lt;="&amp;YEAR(Portfolio_History!K$1))</f>
        <v>3655629</v>
      </c>
      <c r="L313" s="4">
        <f>SUMIFS(Transactions_History!$G$6:$G$1355, Transactions_History!$C$6:$C$1355, "Acquire", Transactions_History!$I$6:$I$1355, Portfolio_History!$F313, Transactions_History!$H$6:$H$1355, "&lt;="&amp;YEAR(Portfolio_History!L$1))-
SUMIFS(Transactions_History!$G$6:$G$1355, Transactions_History!$C$6:$C$1355, "Redeem", Transactions_History!$I$6:$I$1355, Portfolio_History!$F313, Transactions_History!$H$6:$H$1355, "&lt;="&amp;YEAR(Portfolio_History!L$1))</f>
        <v>3655629</v>
      </c>
      <c r="M313" s="4">
        <f>SUMIFS(Transactions_History!$G$6:$G$1355, Transactions_History!$C$6:$C$1355, "Acquire", Transactions_History!$I$6:$I$1355, Portfolio_History!$F313, Transactions_History!$H$6:$H$1355, "&lt;="&amp;YEAR(Portfolio_History!M$1))-
SUMIFS(Transactions_History!$G$6:$G$1355, Transactions_History!$C$6:$C$1355, "Redeem", Transactions_History!$I$6:$I$1355, Portfolio_History!$F313, Transactions_History!$H$6:$H$1355, "&lt;="&amp;YEAR(Portfolio_History!M$1))</f>
        <v>3655629</v>
      </c>
      <c r="N313" s="4">
        <f>SUMIFS(Transactions_History!$G$6:$G$1355, Transactions_History!$C$6:$C$1355, "Acquire", Transactions_History!$I$6:$I$1355, Portfolio_History!$F313, Transactions_History!$H$6:$H$1355, "&lt;="&amp;YEAR(Portfolio_History!N$1))-
SUMIFS(Transactions_History!$G$6:$G$1355, Transactions_History!$C$6:$C$1355, "Redeem", Transactions_History!$I$6:$I$1355, Portfolio_History!$F313, Transactions_History!$H$6:$H$1355, "&lt;="&amp;YEAR(Portfolio_History!N$1))</f>
        <v>3655629</v>
      </c>
      <c r="O313" s="4">
        <f>SUMIFS(Transactions_History!$G$6:$G$1355, Transactions_History!$C$6:$C$1355, "Acquire", Transactions_History!$I$6:$I$1355, Portfolio_History!$F313, Transactions_History!$H$6:$H$1355, "&lt;="&amp;YEAR(Portfolio_History!O$1))-
SUMIFS(Transactions_History!$G$6:$G$1355, Transactions_History!$C$6:$C$1355, "Redeem", Transactions_History!$I$6:$I$1355, Portfolio_History!$F313, Transactions_History!$H$6:$H$1355, "&lt;="&amp;YEAR(Portfolio_History!O$1))</f>
        <v>0</v>
      </c>
      <c r="P313" s="4">
        <f>SUMIFS(Transactions_History!$G$6:$G$1355, Transactions_History!$C$6:$C$1355, "Acquire", Transactions_History!$I$6:$I$1355, Portfolio_History!$F313, Transactions_History!$H$6:$H$1355, "&lt;="&amp;YEAR(Portfolio_History!P$1))-
SUMIFS(Transactions_History!$G$6:$G$1355, Transactions_History!$C$6:$C$1355, "Redeem", Transactions_History!$I$6:$I$1355, Portfolio_History!$F313, Transactions_History!$H$6:$H$1355, "&lt;="&amp;YEAR(Portfolio_History!P$1))</f>
        <v>0</v>
      </c>
      <c r="Q313" s="4">
        <f>SUMIFS(Transactions_History!$G$6:$G$1355, Transactions_History!$C$6:$C$1355, "Acquire", Transactions_History!$I$6:$I$1355, Portfolio_History!$F313, Transactions_History!$H$6:$H$1355, "&lt;="&amp;YEAR(Portfolio_History!Q$1))-
SUMIFS(Transactions_History!$G$6:$G$1355, Transactions_History!$C$6:$C$1355, "Redeem", Transactions_History!$I$6:$I$1355, Portfolio_History!$F313, Transactions_History!$H$6:$H$1355, "&lt;="&amp;YEAR(Portfolio_History!Q$1))</f>
        <v>0</v>
      </c>
      <c r="R313" s="4">
        <f>SUMIFS(Transactions_History!$G$6:$G$1355, Transactions_History!$C$6:$C$1355, "Acquire", Transactions_History!$I$6:$I$1355, Portfolio_History!$F313, Transactions_History!$H$6:$H$1355, "&lt;="&amp;YEAR(Portfolio_History!R$1))-
SUMIFS(Transactions_History!$G$6:$G$1355, Transactions_History!$C$6:$C$1355, "Redeem", Transactions_History!$I$6:$I$1355, Portfolio_History!$F313, Transactions_History!$H$6:$H$1355, "&lt;="&amp;YEAR(Portfolio_History!R$1))</f>
        <v>0</v>
      </c>
      <c r="S313" s="4">
        <f>SUMIFS(Transactions_History!$G$6:$G$1355, Transactions_History!$C$6:$C$1355, "Acquire", Transactions_History!$I$6:$I$1355, Portfolio_History!$F313, Transactions_History!$H$6:$H$1355, "&lt;="&amp;YEAR(Portfolio_History!S$1))-
SUMIFS(Transactions_History!$G$6:$G$1355, Transactions_History!$C$6:$C$1355, "Redeem", Transactions_History!$I$6:$I$1355, Portfolio_History!$F313, Transactions_History!$H$6:$H$1355, "&lt;="&amp;YEAR(Portfolio_History!S$1))</f>
        <v>0</v>
      </c>
      <c r="T313" s="4">
        <f>SUMIFS(Transactions_History!$G$6:$G$1355, Transactions_History!$C$6:$C$1355, "Acquire", Transactions_History!$I$6:$I$1355, Portfolio_History!$F313, Transactions_History!$H$6:$H$1355, "&lt;="&amp;YEAR(Portfolio_History!T$1))-
SUMIFS(Transactions_History!$G$6:$G$1355, Transactions_History!$C$6:$C$1355, "Redeem", Transactions_History!$I$6:$I$1355, Portfolio_History!$F313, Transactions_History!$H$6:$H$1355, "&lt;="&amp;YEAR(Portfolio_History!T$1))</f>
        <v>0</v>
      </c>
      <c r="U313" s="4">
        <f>SUMIFS(Transactions_History!$G$6:$G$1355, Transactions_History!$C$6:$C$1355, "Acquire", Transactions_History!$I$6:$I$1355, Portfolio_History!$F313, Transactions_History!$H$6:$H$1355, "&lt;="&amp;YEAR(Portfolio_History!U$1))-
SUMIFS(Transactions_History!$G$6:$G$1355, Transactions_History!$C$6:$C$1355, "Redeem", Transactions_History!$I$6:$I$1355, Portfolio_History!$F313, Transactions_History!$H$6:$H$1355, "&lt;="&amp;YEAR(Portfolio_History!U$1))</f>
        <v>0</v>
      </c>
      <c r="V313" s="4">
        <f>SUMIFS(Transactions_History!$G$6:$G$1355, Transactions_History!$C$6:$C$1355, "Acquire", Transactions_History!$I$6:$I$1355, Portfolio_History!$F313, Transactions_History!$H$6:$H$1355, "&lt;="&amp;YEAR(Portfolio_History!V$1))-
SUMIFS(Transactions_History!$G$6:$G$1355, Transactions_History!$C$6:$C$1355, "Redeem", Transactions_History!$I$6:$I$1355, Portfolio_History!$F313, Transactions_History!$H$6:$H$1355, "&lt;="&amp;YEAR(Portfolio_History!V$1))</f>
        <v>0</v>
      </c>
      <c r="W313" s="4">
        <f>SUMIFS(Transactions_History!$G$6:$G$1355, Transactions_History!$C$6:$C$1355, "Acquire", Transactions_History!$I$6:$I$1355, Portfolio_History!$F313, Transactions_History!$H$6:$H$1355, "&lt;="&amp;YEAR(Portfolio_History!W$1))-
SUMIFS(Transactions_History!$G$6:$G$1355, Transactions_History!$C$6:$C$1355, "Redeem", Transactions_History!$I$6:$I$1355, Portfolio_History!$F313, Transactions_History!$H$6:$H$1355, "&lt;="&amp;YEAR(Portfolio_History!W$1))</f>
        <v>0</v>
      </c>
      <c r="X313" s="4">
        <f>SUMIFS(Transactions_History!$G$6:$G$1355, Transactions_History!$C$6:$C$1355, "Acquire", Transactions_History!$I$6:$I$1355, Portfolio_History!$F313, Transactions_History!$H$6:$H$1355, "&lt;="&amp;YEAR(Portfolio_History!X$1))-
SUMIFS(Transactions_History!$G$6:$G$1355, Transactions_History!$C$6:$C$1355, "Redeem", Transactions_History!$I$6:$I$1355, Portfolio_History!$F313, Transactions_History!$H$6:$H$1355, "&lt;="&amp;YEAR(Portfolio_History!X$1))</f>
        <v>0</v>
      </c>
      <c r="Y313" s="4">
        <f>SUMIFS(Transactions_History!$G$6:$G$1355, Transactions_History!$C$6:$C$1355, "Acquire", Transactions_History!$I$6:$I$1355, Portfolio_History!$F313, Transactions_History!$H$6:$H$1355, "&lt;="&amp;YEAR(Portfolio_History!Y$1))-
SUMIFS(Transactions_History!$G$6:$G$1355, Transactions_History!$C$6:$C$1355, "Redeem", Transactions_History!$I$6:$I$1355, Portfolio_History!$F313, Transactions_History!$H$6:$H$1355, "&lt;="&amp;YEAR(Portfolio_History!Y$1))</f>
        <v>0</v>
      </c>
    </row>
    <row r="314" spans="1:25" x14ac:dyDescent="0.35">
      <c r="A314" s="172" t="s">
        <v>39</v>
      </c>
      <c r="B314" s="172">
        <v>2</v>
      </c>
      <c r="C314" s="172">
        <v>2030</v>
      </c>
      <c r="D314" s="173">
        <v>42156</v>
      </c>
      <c r="E314" s="63">
        <v>2015</v>
      </c>
      <c r="F314" s="170" t="str">
        <f t="shared" si="5"/>
        <v>SI bonds_2_2030</v>
      </c>
      <c r="G314" s="4">
        <f>SUMIFS(Transactions_History!$G$6:$G$1355, Transactions_History!$C$6:$C$1355, "Acquire", Transactions_History!$I$6:$I$1355, Portfolio_History!$F314, Transactions_History!$H$6:$H$1355, "&lt;="&amp;YEAR(Portfolio_History!G$1))-
SUMIFS(Transactions_History!$G$6:$G$1355, Transactions_History!$C$6:$C$1355, "Redeem", Transactions_History!$I$6:$I$1355, Portfolio_History!$F314, Transactions_History!$H$6:$H$1355, "&lt;="&amp;YEAR(Portfolio_History!G$1))</f>
        <v>185790628</v>
      </c>
      <c r="H314" s="4">
        <f>SUMIFS(Transactions_History!$G$6:$G$1355, Transactions_History!$C$6:$C$1355, "Acquire", Transactions_History!$I$6:$I$1355, Portfolio_History!$F314, Transactions_History!$H$6:$H$1355, "&lt;="&amp;YEAR(Portfolio_History!H$1))-
SUMIFS(Transactions_History!$G$6:$G$1355, Transactions_History!$C$6:$C$1355, "Redeem", Transactions_History!$I$6:$I$1355, Portfolio_History!$F314, Transactions_History!$H$6:$H$1355, "&lt;="&amp;YEAR(Portfolio_History!H$1))</f>
        <v>185790628</v>
      </c>
      <c r="I314" s="4">
        <f>SUMIFS(Transactions_History!$G$6:$G$1355, Transactions_History!$C$6:$C$1355, "Acquire", Transactions_History!$I$6:$I$1355, Portfolio_History!$F314, Transactions_History!$H$6:$H$1355, "&lt;="&amp;YEAR(Portfolio_History!I$1))-
SUMIFS(Transactions_History!$G$6:$G$1355, Transactions_History!$C$6:$C$1355, "Redeem", Transactions_History!$I$6:$I$1355, Portfolio_History!$F314, Transactions_History!$H$6:$H$1355, "&lt;="&amp;YEAR(Portfolio_History!I$1))</f>
        <v>185790628</v>
      </c>
      <c r="J314" s="4">
        <f>SUMIFS(Transactions_History!$G$6:$G$1355, Transactions_History!$C$6:$C$1355, "Acquire", Transactions_History!$I$6:$I$1355, Portfolio_History!$F314, Transactions_History!$H$6:$H$1355, "&lt;="&amp;YEAR(Portfolio_History!J$1))-
SUMIFS(Transactions_History!$G$6:$G$1355, Transactions_History!$C$6:$C$1355, "Redeem", Transactions_History!$I$6:$I$1355, Portfolio_History!$F314, Transactions_History!$H$6:$H$1355, "&lt;="&amp;YEAR(Portfolio_History!J$1))</f>
        <v>185790628</v>
      </c>
      <c r="K314" s="4">
        <f>SUMIFS(Transactions_History!$G$6:$G$1355, Transactions_History!$C$6:$C$1355, "Acquire", Transactions_History!$I$6:$I$1355, Portfolio_History!$F314, Transactions_History!$H$6:$H$1355, "&lt;="&amp;YEAR(Portfolio_History!K$1))-
SUMIFS(Transactions_History!$G$6:$G$1355, Transactions_History!$C$6:$C$1355, "Redeem", Transactions_History!$I$6:$I$1355, Portfolio_History!$F314, Transactions_History!$H$6:$H$1355, "&lt;="&amp;YEAR(Portfolio_History!K$1))</f>
        <v>185790628</v>
      </c>
      <c r="L314" s="4">
        <f>SUMIFS(Transactions_History!$G$6:$G$1355, Transactions_History!$C$6:$C$1355, "Acquire", Transactions_History!$I$6:$I$1355, Portfolio_History!$F314, Transactions_History!$H$6:$H$1355, "&lt;="&amp;YEAR(Portfolio_History!L$1))-
SUMIFS(Transactions_History!$G$6:$G$1355, Transactions_History!$C$6:$C$1355, "Redeem", Transactions_History!$I$6:$I$1355, Portfolio_History!$F314, Transactions_History!$H$6:$H$1355, "&lt;="&amp;YEAR(Portfolio_History!L$1))</f>
        <v>185790628</v>
      </c>
      <c r="M314" s="4">
        <f>SUMIFS(Transactions_History!$G$6:$G$1355, Transactions_History!$C$6:$C$1355, "Acquire", Transactions_History!$I$6:$I$1355, Portfolio_History!$F314, Transactions_History!$H$6:$H$1355, "&lt;="&amp;YEAR(Portfolio_History!M$1))-
SUMIFS(Transactions_History!$G$6:$G$1355, Transactions_History!$C$6:$C$1355, "Redeem", Transactions_History!$I$6:$I$1355, Portfolio_History!$F314, Transactions_History!$H$6:$H$1355, "&lt;="&amp;YEAR(Portfolio_History!M$1))</f>
        <v>185790628</v>
      </c>
      <c r="N314" s="4">
        <f>SUMIFS(Transactions_History!$G$6:$G$1355, Transactions_History!$C$6:$C$1355, "Acquire", Transactions_History!$I$6:$I$1355, Portfolio_History!$F314, Transactions_History!$H$6:$H$1355, "&lt;="&amp;YEAR(Portfolio_History!N$1))-
SUMIFS(Transactions_History!$G$6:$G$1355, Transactions_History!$C$6:$C$1355, "Redeem", Transactions_History!$I$6:$I$1355, Portfolio_History!$F314, Transactions_History!$H$6:$H$1355, "&lt;="&amp;YEAR(Portfolio_History!N$1))</f>
        <v>185790628</v>
      </c>
      <c r="O314" s="4">
        <f>SUMIFS(Transactions_History!$G$6:$G$1355, Transactions_History!$C$6:$C$1355, "Acquire", Transactions_History!$I$6:$I$1355, Portfolio_History!$F314, Transactions_History!$H$6:$H$1355, "&lt;="&amp;YEAR(Portfolio_History!O$1))-
SUMIFS(Transactions_History!$G$6:$G$1355, Transactions_History!$C$6:$C$1355, "Redeem", Transactions_History!$I$6:$I$1355, Portfolio_History!$F314, Transactions_History!$H$6:$H$1355, "&lt;="&amp;YEAR(Portfolio_History!O$1))</f>
        <v>0</v>
      </c>
      <c r="P314" s="4">
        <f>SUMIFS(Transactions_History!$G$6:$G$1355, Transactions_History!$C$6:$C$1355, "Acquire", Transactions_History!$I$6:$I$1355, Portfolio_History!$F314, Transactions_History!$H$6:$H$1355, "&lt;="&amp;YEAR(Portfolio_History!P$1))-
SUMIFS(Transactions_History!$G$6:$G$1355, Transactions_History!$C$6:$C$1355, "Redeem", Transactions_History!$I$6:$I$1355, Portfolio_History!$F314, Transactions_History!$H$6:$H$1355, "&lt;="&amp;YEAR(Portfolio_History!P$1))</f>
        <v>0</v>
      </c>
      <c r="Q314" s="4">
        <f>SUMIFS(Transactions_History!$G$6:$G$1355, Transactions_History!$C$6:$C$1355, "Acquire", Transactions_History!$I$6:$I$1355, Portfolio_History!$F314, Transactions_History!$H$6:$H$1355, "&lt;="&amp;YEAR(Portfolio_History!Q$1))-
SUMIFS(Transactions_History!$G$6:$G$1355, Transactions_History!$C$6:$C$1355, "Redeem", Transactions_History!$I$6:$I$1355, Portfolio_History!$F314, Transactions_History!$H$6:$H$1355, "&lt;="&amp;YEAR(Portfolio_History!Q$1))</f>
        <v>0</v>
      </c>
      <c r="R314" s="4">
        <f>SUMIFS(Transactions_History!$G$6:$G$1355, Transactions_History!$C$6:$C$1355, "Acquire", Transactions_History!$I$6:$I$1355, Portfolio_History!$F314, Transactions_History!$H$6:$H$1355, "&lt;="&amp;YEAR(Portfolio_History!R$1))-
SUMIFS(Transactions_History!$G$6:$G$1355, Transactions_History!$C$6:$C$1355, "Redeem", Transactions_History!$I$6:$I$1355, Portfolio_History!$F314, Transactions_History!$H$6:$H$1355, "&lt;="&amp;YEAR(Portfolio_History!R$1))</f>
        <v>0</v>
      </c>
      <c r="S314" s="4">
        <f>SUMIFS(Transactions_History!$G$6:$G$1355, Transactions_History!$C$6:$C$1355, "Acquire", Transactions_History!$I$6:$I$1355, Portfolio_History!$F314, Transactions_History!$H$6:$H$1355, "&lt;="&amp;YEAR(Portfolio_History!S$1))-
SUMIFS(Transactions_History!$G$6:$G$1355, Transactions_History!$C$6:$C$1355, "Redeem", Transactions_History!$I$6:$I$1355, Portfolio_History!$F314, Transactions_History!$H$6:$H$1355, "&lt;="&amp;YEAR(Portfolio_History!S$1))</f>
        <v>0</v>
      </c>
      <c r="T314" s="4">
        <f>SUMIFS(Transactions_History!$G$6:$G$1355, Transactions_History!$C$6:$C$1355, "Acquire", Transactions_History!$I$6:$I$1355, Portfolio_History!$F314, Transactions_History!$H$6:$H$1355, "&lt;="&amp;YEAR(Portfolio_History!T$1))-
SUMIFS(Transactions_History!$G$6:$G$1355, Transactions_History!$C$6:$C$1355, "Redeem", Transactions_History!$I$6:$I$1355, Portfolio_History!$F314, Transactions_History!$H$6:$H$1355, "&lt;="&amp;YEAR(Portfolio_History!T$1))</f>
        <v>0</v>
      </c>
      <c r="U314" s="4">
        <f>SUMIFS(Transactions_History!$G$6:$G$1355, Transactions_History!$C$6:$C$1355, "Acquire", Transactions_History!$I$6:$I$1355, Portfolio_History!$F314, Transactions_History!$H$6:$H$1355, "&lt;="&amp;YEAR(Portfolio_History!U$1))-
SUMIFS(Transactions_History!$G$6:$G$1355, Transactions_History!$C$6:$C$1355, "Redeem", Transactions_History!$I$6:$I$1355, Portfolio_History!$F314, Transactions_History!$H$6:$H$1355, "&lt;="&amp;YEAR(Portfolio_History!U$1))</f>
        <v>0</v>
      </c>
      <c r="V314" s="4">
        <f>SUMIFS(Transactions_History!$G$6:$G$1355, Transactions_History!$C$6:$C$1355, "Acquire", Transactions_History!$I$6:$I$1355, Portfolio_History!$F314, Transactions_History!$H$6:$H$1355, "&lt;="&amp;YEAR(Portfolio_History!V$1))-
SUMIFS(Transactions_History!$G$6:$G$1355, Transactions_History!$C$6:$C$1355, "Redeem", Transactions_History!$I$6:$I$1355, Portfolio_History!$F314, Transactions_History!$H$6:$H$1355, "&lt;="&amp;YEAR(Portfolio_History!V$1))</f>
        <v>0</v>
      </c>
      <c r="W314" s="4">
        <f>SUMIFS(Transactions_History!$G$6:$G$1355, Transactions_History!$C$6:$C$1355, "Acquire", Transactions_History!$I$6:$I$1355, Portfolio_History!$F314, Transactions_History!$H$6:$H$1355, "&lt;="&amp;YEAR(Portfolio_History!W$1))-
SUMIFS(Transactions_History!$G$6:$G$1355, Transactions_History!$C$6:$C$1355, "Redeem", Transactions_History!$I$6:$I$1355, Portfolio_History!$F314, Transactions_History!$H$6:$H$1355, "&lt;="&amp;YEAR(Portfolio_History!W$1))</f>
        <v>0</v>
      </c>
      <c r="X314" s="4">
        <f>SUMIFS(Transactions_History!$G$6:$G$1355, Transactions_History!$C$6:$C$1355, "Acquire", Transactions_History!$I$6:$I$1355, Portfolio_History!$F314, Transactions_History!$H$6:$H$1355, "&lt;="&amp;YEAR(Portfolio_History!X$1))-
SUMIFS(Transactions_History!$G$6:$G$1355, Transactions_History!$C$6:$C$1355, "Redeem", Transactions_History!$I$6:$I$1355, Portfolio_History!$F314, Transactions_History!$H$6:$H$1355, "&lt;="&amp;YEAR(Portfolio_History!X$1))</f>
        <v>0</v>
      </c>
      <c r="Y314" s="4">
        <f>SUMIFS(Transactions_History!$G$6:$G$1355, Transactions_History!$C$6:$C$1355, "Acquire", Transactions_History!$I$6:$I$1355, Portfolio_History!$F314, Transactions_History!$H$6:$H$1355, "&lt;="&amp;YEAR(Portfolio_History!Y$1))-
SUMIFS(Transactions_History!$G$6:$G$1355, Transactions_History!$C$6:$C$1355, "Redeem", Transactions_History!$I$6:$I$1355, Portfolio_History!$F314, Transactions_History!$H$6:$H$1355, "&lt;="&amp;YEAR(Portfolio_History!Y$1))</f>
        <v>0</v>
      </c>
    </row>
    <row r="315" spans="1:25" x14ac:dyDescent="0.35">
      <c r="A315" s="172" t="s">
        <v>39</v>
      </c>
      <c r="B315" s="172">
        <v>4</v>
      </c>
      <c r="C315" s="172">
        <v>2015</v>
      </c>
      <c r="D315" s="173">
        <v>39600</v>
      </c>
      <c r="E315" s="63">
        <v>2015</v>
      </c>
      <c r="F315" s="170" t="str">
        <f t="shared" si="5"/>
        <v>SI bonds_4_2015</v>
      </c>
      <c r="G315" s="4">
        <f>SUMIFS(Transactions_History!$G$6:$G$1355, Transactions_History!$C$6:$C$1355, "Acquire", Transactions_History!$I$6:$I$1355, Portfolio_History!$F315, Transactions_History!$H$6:$H$1355, "&lt;="&amp;YEAR(Portfolio_History!G$1))-
SUMIFS(Transactions_History!$G$6:$G$1355, Transactions_History!$C$6:$C$1355, "Redeem", Transactions_History!$I$6:$I$1355, Portfolio_History!$F315, Transactions_History!$H$6:$H$1355, "&lt;="&amp;YEAR(Portfolio_History!G$1))</f>
        <v>0</v>
      </c>
      <c r="H315" s="4">
        <f>SUMIFS(Transactions_History!$G$6:$G$1355, Transactions_History!$C$6:$C$1355, "Acquire", Transactions_History!$I$6:$I$1355, Portfolio_History!$F315, Transactions_History!$H$6:$H$1355, "&lt;="&amp;YEAR(Portfolio_History!H$1))-
SUMIFS(Transactions_History!$G$6:$G$1355, Transactions_History!$C$6:$C$1355, "Redeem", Transactions_History!$I$6:$I$1355, Portfolio_History!$F315, Transactions_History!$H$6:$H$1355, "&lt;="&amp;YEAR(Portfolio_History!H$1))</f>
        <v>0</v>
      </c>
      <c r="I315" s="4">
        <f>SUMIFS(Transactions_History!$G$6:$G$1355, Transactions_History!$C$6:$C$1355, "Acquire", Transactions_History!$I$6:$I$1355, Portfolio_History!$F315, Transactions_History!$H$6:$H$1355, "&lt;="&amp;YEAR(Portfolio_History!I$1))-
SUMIFS(Transactions_History!$G$6:$G$1355, Transactions_History!$C$6:$C$1355, "Redeem", Transactions_History!$I$6:$I$1355, Portfolio_History!$F315, Transactions_History!$H$6:$H$1355, "&lt;="&amp;YEAR(Portfolio_History!I$1))</f>
        <v>0</v>
      </c>
      <c r="J315" s="4">
        <f>SUMIFS(Transactions_History!$G$6:$G$1355, Transactions_History!$C$6:$C$1355, "Acquire", Transactions_History!$I$6:$I$1355, Portfolio_History!$F315, Transactions_History!$H$6:$H$1355, "&lt;="&amp;YEAR(Portfolio_History!J$1))-
SUMIFS(Transactions_History!$G$6:$G$1355, Transactions_History!$C$6:$C$1355, "Redeem", Transactions_History!$I$6:$I$1355, Portfolio_History!$F315, Transactions_History!$H$6:$H$1355, "&lt;="&amp;YEAR(Portfolio_History!J$1))</f>
        <v>0</v>
      </c>
      <c r="K315" s="4">
        <f>SUMIFS(Transactions_History!$G$6:$G$1355, Transactions_History!$C$6:$C$1355, "Acquire", Transactions_History!$I$6:$I$1355, Portfolio_History!$F315, Transactions_History!$H$6:$H$1355, "&lt;="&amp;YEAR(Portfolio_History!K$1))-
SUMIFS(Transactions_History!$G$6:$G$1355, Transactions_History!$C$6:$C$1355, "Redeem", Transactions_History!$I$6:$I$1355, Portfolio_History!$F315, Transactions_History!$H$6:$H$1355, "&lt;="&amp;YEAR(Portfolio_History!K$1))</f>
        <v>0</v>
      </c>
      <c r="L315" s="4">
        <f>SUMIFS(Transactions_History!$G$6:$G$1355, Transactions_History!$C$6:$C$1355, "Acquire", Transactions_History!$I$6:$I$1355, Portfolio_History!$F315, Transactions_History!$H$6:$H$1355, "&lt;="&amp;YEAR(Portfolio_History!L$1))-
SUMIFS(Transactions_History!$G$6:$G$1355, Transactions_History!$C$6:$C$1355, "Redeem", Transactions_History!$I$6:$I$1355, Portfolio_History!$F315, Transactions_History!$H$6:$H$1355, "&lt;="&amp;YEAR(Portfolio_History!L$1))</f>
        <v>0</v>
      </c>
      <c r="M315" s="4">
        <f>SUMIFS(Transactions_History!$G$6:$G$1355, Transactions_History!$C$6:$C$1355, "Acquire", Transactions_History!$I$6:$I$1355, Portfolio_History!$F315, Transactions_History!$H$6:$H$1355, "&lt;="&amp;YEAR(Portfolio_History!M$1))-
SUMIFS(Transactions_History!$G$6:$G$1355, Transactions_History!$C$6:$C$1355, "Redeem", Transactions_History!$I$6:$I$1355, Portfolio_History!$F315, Transactions_History!$H$6:$H$1355, "&lt;="&amp;YEAR(Portfolio_History!M$1))</f>
        <v>0</v>
      </c>
      <c r="N315" s="4">
        <f>SUMIFS(Transactions_History!$G$6:$G$1355, Transactions_History!$C$6:$C$1355, "Acquire", Transactions_History!$I$6:$I$1355, Portfolio_History!$F315, Transactions_History!$H$6:$H$1355, "&lt;="&amp;YEAR(Portfolio_History!N$1))-
SUMIFS(Transactions_History!$G$6:$G$1355, Transactions_History!$C$6:$C$1355, "Redeem", Transactions_History!$I$6:$I$1355, Portfolio_History!$F315, Transactions_History!$H$6:$H$1355, "&lt;="&amp;YEAR(Portfolio_History!N$1))</f>
        <v>0</v>
      </c>
      <c r="O315" s="4">
        <f>SUMIFS(Transactions_History!$G$6:$G$1355, Transactions_History!$C$6:$C$1355, "Acquire", Transactions_History!$I$6:$I$1355, Portfolio_History!$F315, Transactions_History!$H$6:$H$1355, "&lt;="&amp;YEAR(Portfolio_History!O$1))-
SUMIFS(Transactions_History!$G$6:$G$1355, Transactions_History!$C$6:$C$1355, "Redeem", Transactions_History!$I$6:$I$1355, Portfolio_History!$F315, Transactions_History!$H$6:$H$1355, "&lt;="&amp;YEAR(Portfolio_History!O$1))</f>
        <v>977473</v>
      </c>
      <c r="P315" s="4">
        <f>SUMIFS(Transactions_History!$G$6:$G$1355, Transactions_History!$C$6:$C$1355, "Acquire", Transactions_History!$I$6:$I$1355, Portfolio_History!$F315, Transactions_History!$H$6:$H$1355, "&lt;="&amp;YEAR(Portfolio_History!P$1))-
SUMIFS(Transactions_History!$G$6:$G$1355, Transactions_History!$C$6:$C$1355, "Redeem", Transactions_History!$I$6:$I$1355, Portfolio_History!$F315, Transactions_History!$H$6:$H$1355, "&lt;="&amp;YEAR(Portfolio_History!P$1))</f>
        <v>12075192</v>
      </c>
      <c r="Q315" s="4">
        <f>SUMIFS(Transactions_History!$G$6:$G$1355, Transactions_History!$C$6:$C$1355, "Acquire", Transactions_History!$I$6:$I$1355, Portfolio_History!$F315, Transactions_History!$H$6:$H$1355, "&lt;="&amp;YEAR(Portfolio_History!Q$1))-
SUMIFS(Transactions_History!$G$6:$G$1355, Transactions_History!$C$6:$C$1355, "Redeem", Transactions_History!$I$6:$I$1355, Portfolio_History!$F315, Transactions_History!$H$6:$H$1355, "&lt;="&amp;YEAR(Portfolio_History!Q$1))</f>
        <v>12075192</v>
      </c>
      <c r="R315" s="4">
        <f>SUMIFS(Transactions_History!$G$6:$G$1355, Transactions_History!$C$6:$C$1355, "Acquire", Transactions_History!$I$6:$I$1355, Portfolio_History!$F315, Transactions_History!$H$6:$H$1355, "&lt;="&amp;YEAR(Portfolio_History!R$1))-
SUMIFS(Transactions_History!$G$6:$G$1355, Transactions_History!$C$6:$C$1355, "Redeem", Transactions_History!$I$6:$I$1355, Portfolio_History!$F315, Transactions_History!$H$6:$H$1355, "&lt;="&amp;YEAR(Portfolio_History!R$1))</f>
        <v>12697764</v>
      </c>
      <c r="S315" s="4">
        <f>SUMIFS(Transactions_History!$G$6:$G$1355, Transactions_History!$C$6:$C$1355, "Acquire", Transactions_History!$I$6:$I$1355, Portfolio_History!$F315, Transactions_History!$H$6:$H$1355, "&lt;="&amp;YEAR(Portfolio_History!S$1))-
SUMIFS(Transactions_History!$G$6:$G$1355, Transactions_History!$C$6:$C$1355, "Redeem", Transactions_History!$I$6:$I$1355, Portfolio_History!$F315, Transactions_History!$H$6:$H$1355, "&lt;="&amp;YEAR(Portfolio_History!S$1))</f>
        <v>12697764</v>
      </c>
      <c r="T315" s="4">
        <f>SUMIFS(Transactions_History!$G$6:$G$1355, Transactions_History!$C$6:$C$1355, "Acquire", Transactions_History!$I$6:$I$1355, Portfolio_History!$F315, Transactions_History!$H$6:$H$1355, "&lt;="&amp;YEAR(Portfolio_History!T$1))-
SUMIFS(Transactions_History!$G$6:$G$1355, Transactions_History!$C$6:$C$1355, "Redeem", Transactions_History!$I$6:$I$1355, Portfolio_History!$F315, Transactions_History!$H$6:$H$1355, "&lt;="&amp;YEAR(Portfolio_History!T$1))</f>
        <v>12697764</v>
      </c>
      <c r="U315" s="4">
        <f>SUMIFS(Transactions_History!$G$6:$G$1355, Transactions_History!$C$6:$C$1355, "Acquire", Transactions_History!$I$6:$I$1355, Portfolio_History!$F315, Transactions_History!$H$6:$H$1355, "&lt;="&amp;YEAR(Portfolio_History!U$1))-
SUMIFS(Transactions_History!$G$6:$G$1355, Transactions_History!$C$6:$C$1355, "Redeem", Transactions_History!$I$6:$I$1355, Portfolio_History!$F315, Transactions_History!$H$6:$H$1355, "&lt;="&amp;YEAR(Portfolio_History!U$1))</f>
        <v>12697764</v>
      </c>
      <c r="V315" s="4">
        <f>SUMIFS(Transactions_History!$G$6:$G$1355, Transactions_History!$C$6:$C$1355, "Acquire", Transactions_History!$I$6:$I$1355, Portfolio_History!$F315, Transactions_History!$H$6:$H$1355, "&lt;="&amp;YEAR(Portfolio_History!V$1))-
SUMIFS(Transactions_History!$G$6:$G$1355, Transactions_History!$C$6:$C$1355, "Redeem", Transactions_History!$I$6:$I$1355, Portfolio_History!$F315, Transactions_History!$H$6:$H$1355, "&lt;="&amp;YEAR(Portfolio_History!V$1))</f>
        <v>0</v>
      </c>
      <c r="W315" s="4">
        <f>SUMIFS(Transactions_History!$G$6:$G$1355, Transactions_History!$C$6:$C$1355, "Acquire", Transactions_History!$I$6:$I$1355, Portfolio_History!$F315, Transactions_History!$H$6:$H$1355, "&lt;="&amp;YEAR(Portfolio_History!W$1))-
SUMIFS(Transactions_History!$G$6:$G$1355, Transactions_History!$C$6:$C$1355, "Redeem", Transactions_History!$I$6:$I$1355, Portfolio_History!$F315, Transactions_History!$H$6:$H$1355, "&lt;="&amp;YEAR(Portfolio_History!W$1))</f>
        <v>0</v>
      </c>
      <c r="X315" s="4">
        <f>SUMIFS(Transactions_History!$G$6:$G$1355, Transactions_History!$C$6:$C$1355, "Acquire", Transactions_History!$I$6:$I$1355, Portfolio_History!$F315, Transactions_History!$H$6:$H$1355, "&lt;="&amp;YEAR(Portfolio_History!X$1))-
SUMIFS(Transactions_History!$G$6:$G$1355, Transactions_History!$C$6:$C$1355, "Redeem", Transactions_History!$I$6:$I$1355, Portfolio_History!$F315, Transactions_History!$H$6:$H$1355, "&lt;="&amp;YEAR(Portfolio_History!X$1))</f>
        <v>0</v>
      </c>
      <c r="Y315" s="4">
        <f>SUMIFS(Transactions_History!$G$6:$G$1355, Transactions_History!$C$6:$C$1355, "Acquire", Transactions_History!$I$6:$I$1355, Portfolio_History!$F315, Transactions_History!$H$6:$H$1355, "&lt;="&amp;YEAR(Portfolio_History!Y$1))-
SUMIFS(Transactions_History!$G$6:$G$1355, Transactions_History!$C$6:$C$1355, "Redeem", Transactions_History!$I$6:$I$1355, Portfolio_History!$F315, Transactions_History!$H$6:$H$1355, "&lt;="&amp;YEAR(Portfolio_History!Y$1))</f>
        <v>0</v>
      </c>
    </row>
    <row r="316" spans="1:25" x14ac:dyDescent="0.35">
      <c r="A316" s="172" t="s">
        <v>39</v>
      </c>
      <c r="B316" s="172">
        <v>4.125</v>
      </c>
      <c r="C316" s="172">
        <v>2015</v>
      </c>
      <c r="D316" s="173">
        <v>38504</v>
      </c>
      <c r="E316" s="63">
        <v>2015</v>
      </c>
      <c r="F316" s="170" t="str">
        <f t="shared" si="5"/>
        <v>SI bonds_4.125_2015</v>
      </c>
      <c r="G316" s="4">
        <f>SUMIFS(Transactions_History!$G$6:$G$1355, Transactions_History!$C$6:$C$1355, "Acquire", Transactions_History!$I$6:$I$1355, Portfolio_History!$F316, Transactions_History!$H$6:$H$1355, "&lt;="&amp;YEAR(Portfolio_History!G$1))-
SUMIFS(Transactions_History!$G$6:$G$1355, Transactions_History!$C$6:$C$1355, "Redeem", Transactions_History!$I$6:$I$1355, Portfolio_History!$F316, Transactions_History!$H$6:$H$1355, "&lt;="&amp;YEAR(Portfolio_History!G$1))</f>
        <v>-11194331</v>
      </c>
      <c r="H316" s="4">
        <f>SUMIFS(Transactions_History!$G$6:$G$1355, Transactions_History!$C$6:$C$1355, "Acquire", Transactions_History!$I$6:$I$1355, Portfolio_History!$F316, Transactions_History!$H$6:$H$1355, "&lt;="&amp;YEAR(Portfolio_History!H$1))-
SUMIFS(Transactions_History!$G$6:$G$1355, Transactions_History!$C$6:$C$1355, "Redeem", Transactions_History!$I$6:$I$1355, Portfolio_History!$F316, Transactions_History!$H$6:$H$1355, "&lt;="&amp;YEAR(Portfolio_History!H$1))</f>
        <v>-11194331</v>
      </c>
      <c r="I316" s="4">
        <f>SUMIFS(Transactions_History!$G$6:$G$1355, Transactions_History!$C$6:$C$1355, "Acquire", Transactions_History!$I$6:$I$1355, Portfolio_History!$F316, Transactions_History!$H$6:$H$1355, "&lt;="&amp;YEAR(Portfolio_History!I$1))-
SUMIFS(Transactions_History!$G$6:$G$1355, Transactions_History!$C$6:$C$1355, "Redeem", Transactions_History!$I$6:$I$1355, Portfolio_History!$F316, Transactions_History!$H$6:$H$1355, "&lt;="&amp;YEAR(Portfolio_History!I$1))</f>
        <v>-11194331</v>
      </c>
      <c r="J316" s="4">
        <f>SUMIFS(Transactions_History!$G$6:$G$1355, Transactions_History!$C$6:$C$1355, "Acquire", Transactions_History!$I$6:$I$1355, Portfolio_History!$F316, Transactions_History!$H$6:$H$1355, "&lt;="&amp;YEAR(Portfolio_History!J$1))-
SUMIFS(Transactions_History!$G$6:$G$1355, Transactions_History!$C$6:$C$1355, "Redeem", Transactions_History!$I$6:$I$1355, Portfolio_History!$F316, Transactions_History!$H$6:$H$1355, "&lt;="&amp;YEAR(Portfolio_History!J$1))</f>
        <v>-11194331</v>
      </c>
      <c r="K316" s="4">
        <f>SUMIFS(Transactions_History!$G$6:$G$1355, Transactions_History!$C$6:$C$1355, "Acquire", Transactions_History!$I$6:$I$1355, Portfolio_History!$F316, Transactions_History!$H$6:$H$1355, "&lt;="&amp;YEAR(Portfolio_History!K$1))-
SUMIFS(Transactions_History!$G$6:$G$1355, Transactions_History!$C$6:$C$1355, "Redeem", Transactions_History!$I$6:$I$1355, Portfolio_History!$F316, Transactions_History!$H$6:$H$1355, "&lt;="&amp;YEAR(Portfolio_History!K$1))</f>
        <v>-11194331</v>
      </c>
      <c r="L316" s="4">
        <f>SUMIFS(Transactions_History!$G$6:$G$1355, Transactions_History!$C$6:$C$1355, "Acquire", Transactions_History!$I$6:$I$1355, Portfolio_History!$F316, Transactions_History!$H$6:$H$1355, "&lt;="&amp;YEAR(Portfolio_History!L$1))-
SUMIFS(Transactions_History!$G$6:$G$1355, Transactions_History!$C$6:$C$1355, "Redeem", Transactions_History!$I$6:$I$1355, Portfolio_History!$F316, Transactions_History!$H$6:$H$1355, "&lt;="&amp;YEAR(Portfolio_History!L$1))</f>
        <v>-11194331</v>
      </c>
      <c r="M316" s="4">
        <f>SUMIFS(Transactions_History!$G$6:$G$1355, Transactions_History!$C$6:$C$1355, "Acquire", Transactions_History!$I$6:$I$1355, Portfolio_History!$F316, Transactions_History!$H$6:$H$1355, "&lt;="&amp;YEAR(Portfolio_History!M$1))-
SUMIFS(Transactions_History!$G$6:$G$1355, Transactions_History!$C$6:$C$1355, "Redeem", Transactions_History!$I$6:$I$1355, Portfolio_History!$F316, Transactions_History!$H$6:$H$1355, "&lt;="&amp;YEAR(Portfolio_History!M$1))</f>
        <v>-11194331</v>
      </c>
      <c r="N316" s="4">
        <f>SUMIFS(Transactions_History!$G$6:$G$1355, Transactions_History!$C$6:$C$1355, "Acquire", Transactions_History!$I$6:$I$1355, Portfolio_History!$F316, Transactions_History!$H$6:$H$1355, "&lt;="&amp;YEAR(Portfolio_History!N$1))-
SUMIFS(Transactions_History!$G$6:$G$1355, Transactions_History!$C$6:$C$1355, "Redeem", Transactions_History!$I$6:$I$1355, Portfolio_History!$F316, Transactions_History!$H$6:$H$1355, "&lt;="&amp;YEAR(Portfolio_History!N$1))</f>
        <v>-11194331</v>
      </c>
      <c r="O316" s="4">
        <f>SUMIFS(Transactions_History!$G$6:$G$1355, Transactions_History!$C$6:$C$1355, "Acquire", Transactions_History!$I$6:$I$1355, Portfolio_History!$F316, Transactions_History!$H$6:$H$1355, "&lt;="&amp;YEAR(Portfolio_History!O$1))-
SUMIFS(Transactions_History!$G$6:$G$1355, Transactions_History!$C$6:$C$1355, "Redeem", Transactions_History!$I$6:$I$1355, Portfolio_History!$F316, Transactions_History!$H$6:$H$1355, "&lt;="&amp;YEAR(Portfolio_History!O$1))</f>
        <v>-677385</v>
      </c>
      <c r="P316" s="4">
        <f>SUMIFS(Transactions_History!$G$6:$G$1355, Transactions_History!$C$6:$C$1355, "Acquire", Transactions_History!$I$6:$I$1355, Portfolio_History!$F316, Transactions_History!$H$6:$H$1355, "&lt;="&amp;YEAR(Portfolio_History!P$1))-
SUMIFS(Transactions_History!$G$6:$G$1355, Transactions_History!$C$6:$C$1355, "Redeem", Transactions_History!$I$6:$I$1355, Portfolio_History!$F316, Transactions_History!$H$6:$H$1355, "&lt;="&amp;YEAR(Portfolio_History!P$1))</f>
        <v>-677385</v>
      </c>
      <c r="Q316" s="4">
        <f>SUMIFS(Transactions_History!$G$6:$G$1355, Transactions_History!$C$6:$C$1355, "Acquire", Transactions_History!$I$6:$I$1355, Portfolio_History!$F316, Transactions_History!$H$6:$H$1355, "&lt;="&amp;YEAR(Portfolio_History!Q$1))-
SUMIFS(Transactions_History!$G$6:$G$1355, Transactions_History!$C$6:$C$1355, "Redeem", Transactions_History!$I$6:$I$1355, Portfolio_History!$F316, Transactions_History!$H$6:$H$1355, "&lt;="&amp;YEAR(Portfolio_History!Q$1))</f>
        <v>-677385</v>
      </c>
      <c r="R316" s="4">
        <f>SUMIFS(Transactions_History!$G$6:$G$1355, Transactions_History!$C$6:$C$1355, "Acquire", Transactions_History!$I$6:$I$1355, Portfolio_History!$F316, Transactions_History!$H$6:$H$1355, "&lt;="&amp;YEAR(Portfolio_History!R$1))-
SUMIFS(Transactions_History!$G$6:$G$1355, Transactions_History!$C$6:$C$1355, "Redeem", Transactions_History!$I$6:$I$1355, Portfolio_History!$F316, Transactions_History!$H$6:$H$1355, "&lt;="&amp;YEAR(Portfolio_History!R$1))</f>
        <v>0</v>
      </c>
      <c r="S316" s="4">
        <f>SUMIFS(Transactions_History!$G$6:$G$1355, Transactions_History!$C$6:$C$1355, "Acquire", Transactions_History!$I$6:$I$1355, Portfolio_History!$F316, Transactions_History!$H$6:$H$1355, "&lt;="&amp;YEAR(Portfolio_History!S$1))-
SUMIFS(Transactions_History!$G$6:$G$1355, Transactions_History!$C$6:$C$1355, "Redeem", Transactions_History!$I$6:$I$1355, Portfolio_History!$F316, Transactions_History!$H$6:$H$1355, "&lt;="&amp;YEAR(Portfolio_History!S$1))</f>
        <v>0</v>
      </c>
      <c r="T316" s="4">
        <f>SUMIFS(Transactions_History!$G$6:$G$1355, Transactions_History!$C$6:$C$1355, "Acquire", Transactions_History!$I$6:$I$1355, Portfolio_History!$F316, Transactions_History!$H$6:$H$1355, "&lt;="&amp;YEAR(Portfolio_History!T$1))-
SUMIFS(Transactions_History!$G$6:$G$1355, Transactions_History!$C$6:$C$1355, "Redeem", Transactions_History!$I$6:$I$1355, Portfolio_History!$F316, Transactions_History!$H$6:$H$1355, "&lt;="&amp;YEAR(Portfolio_History!T$1))</f>
        <v>0</v>
      </c>
      <c r="U316" s="4">
        <f>SUMIFS(Transactions_History!$G$6:$G$1355, Transactions_History!$C$6:$C$1355, "Acquire", Transactions_History!$I$6:$I$1355, Portfolio_History!$F316, Transactions_History!$H$6:$H$1355, "&lt;="&amp;YEAR(Portfolio_History!U$1))-
SUMIFS(Transactions_History!$G$6:$G$1355, Transactions_History!$C$6:$C$1355, "Redeem", Transactions_History!$I$6:$I$1355, Portfolio_History!$F316, Transactions_History!$H$6:$H$1355, "&lt;="&amp;YEAR(Portfolio_History!U$1))</f>
        <v>0</v>
      </c>
      <c r="V316" s="4">
        <f>SUMIFS(Transactions_History!$G$6:$G$1355, Transactions_History!$C$6:$C$1355, "Acquire", Transactions_History!$I$6:$I$1355, Portfolio_History!$F316, Transactions_History!$H$6:$H$1355, "&lt;="&amp;YEAR(Portfolio_History!V$1))-
SUMIFS(Transactions_History!$G$6:$G$1355, Transactions_History!$C$6:$C$1355, "Redeem", Transactions_History!$I$6:$I$1355, Portfolio_History!$F316, Transactions_History!$H$6:$H$1355, "&lt;="&amp;YEAR(Portfolio_History!V$1))</f>
        <v>0</v>
      </c>
      <c r="W316" s="4">
        <f>SUMIFS(Transactions_History!$G$6:$G$1355, Transactions_History!$C$6:$C$1355, "Acquire", Transactions_History!$I$6:$I$1355, Portfolio_History!$F316, Transactions_History!$H$6:$H$1355, "&lt;="&amp;YEAR(Portfolio_History!W$1))-
SUMIFS(Transactions_History!$G$6:$G$1355, Transactions_History!$C$6:$C$1355, "Redeem", Transactions_History!$I$6:$I$1355, Portfolio_History!$F316, Transactions_History!$H$6:$H$1355, "&lt;="&amp;YEAR(Portfolio_History!W$1))</f>
        <v>0</v>
      </c>
      <c r="X316" s="4">
        <f>SUMIFS(Transactions_History!$G$6:$G$1355, Transactions_History!$C$6:$C$1355, "Acquire", Transactions_History!$I$6:$I$1355, Portfolio_History!$F316, Transactions_History!$H$6:$H$1355, "&lt;="&amp;YEAR(Portfolio_History!X$1))-
SUMIFS(Transactions_History!$G$6:$G$1355, Transactions_History!$C$6:$C$1355, "Redeem", Transactions_History!$I$6:$I$1355, Portfolio_History!$F316, Transactions_History!$H$6:$H$1355, "&lt;="&amp;YEAR(Portfolio_History!X$1))</f>
        <v>0</v>
      </c>
      <c r="Y316" s="4">
        <f>SUMIFS(Transactions_History!$G$6:$G$1355, Transactions_History!$C$6:$C$1355, "Acquire", Transactions_History!$I$6:$I$1355, Portfolio_History!$F316, Transactions_History!$H$6:$H$1355, "&lt;="&amp;YEAR(Portfolio_History!Y$1))-
SUMIFS(Transactions_History!$G$6:$G$1355, Transactions_History!$C$6:$C$1355, "Redeem", Transactions_History!$I$6:$I$1355, Portfolio_History!$F316, Transactions_History!$H$6:$H$1355, "&lt;="&amp;YEAR(Portfolio_History!Y$1))</f>
        <v>0</v>
      </c>
    </row>
    <row r="317" spans="1:25" x14ac:dyDescent="0.35">
      <c r="A317" s="172" t="s">
        <v>39</v>
      </c>
      <c r="B317" s="172">
        <v>4.625</v>
      </c>
      <c r="C317" s="172">
        <v>2015</v>
      </c>
      <c r="D317" s="173">
        <v>38139</v>
      </c>
      <c r="E317" s="63">
        <v>2015</v>
      </c>
      <c r="F317" s="170" t="str">
        <f t="shared" si="5"/>
        <v>SI bonds_4.625_2015</v>
      </c>
      <c r="G317" s="4">
        <f>SUMIFS(Transactions_History!$G$6:$G$1355, Transactions_History!$C$6:$C$1355, "Acquire", Transactions_History!$I$6:$I$1355, Portfolio_History!$F317, Transactions_History!$H$6:$H$1355, "&lt;="&amp;YEAR(Portfolio_History!G$1))-
SUMIFS(Transactions_History!$G$6:$G$1355, Transactions_History!$C$6:$C$1355, "Redeem", Transactions_History!$I$6:$I$1355, Portfolio_History!$F317, Transactions_History!$H$6:$H$1355, "&lt;="&amp;YEAR(Portfolio_History!G$1))</f>
        <v>-10023162</v>
      </c>
      <c r="H317" s="4">
        <f>SUMIFS(Transactions_History!$G$6:$G$1355, Transactions_History!$C$6:$C$1355, "Acquire", Transactions_History!$I$6:$I$1355, Portfolio_History!$F317, Transactions_History!$H$6:$H$1355, "&lt;="&amp;YEAR(Portfolio_History!H$1))-
SUMIFS(Transactions_History!$G$6:$G$1355, Transactions_History!$C$6:$C$1355, "Redeem", Transactions_History!$I$6:$I$1355, Portfolio_History!$F317, Transactions_History!$H$6:$H$1355, "&lt;="&amp;YEAR(Portfolio_History!H$1))</f>
        <v>-10023162</v>
      </c>
      <c r="I317" s="4">
        <f>SUMIFS(Transactions_History!$G$6:$G$1355, Transactions_History!$C$6:$C$1355, "Acquire", Transactions_History!$I$6:$I$1355, Portfolio_History!$F317, Transactions_History!$H$6:$H$1355, "&lt;="&amp;YEAR(Portfolio_History!I$1))-
SUMIFS(Transactions_History!$G$6:$G$1355, Transactions_History!$C$6:$C$1355, "Redeem", Transactions_History!$I$6:$I$1355, Portfolio_History!$F317, Transactions_History!$H$6:$H$1355, "&lt;="&amp;YEAR(Portfolio_History!I$1))</f>
        <v>-10023162</v>
      </c>
      <c r="J317" s="4">
        <f>SUMIFS(Transactions_History!$G$6:$G$1355, Transactions_History!$C$6:$C$1355, "Acquire", Transactions_History!$I$6:$I$1355, Portfolio_History!$F317, Transactions_History!$H$6:$H$1355, "&lt;="&amp;YEAR(Portfolio_History!J$1))-
SUMIFS(Transactions_History!$G$6:$G$1355, Transactions_History!$C$6:$C$1355, "Redeem", Transactions_History!$I$6:$I$1355, Portfolio_History!$F317, Transactions_History!$H$6:$H$1355, "&lt;="&amp;YEAR(Portfolio_History!J$1))</f>
        <v>-10023162</v>
      </c>
      <c r="K317" s="4">
        <f>SUMIFS(Transactions_History!$G$6:$G$1355, Transactions_History!$C$6:$C$1355, "Acquire", Transactions_History!$I$6:$I$1355, Portfolio_History!$F317, Transactions_History!$H$6:$H$1355, "&lt;="&amp;YEAR(Portfolio_History!K$1))-
SUMIFS(Transactions_History!$G$6:$G$1355, Transactions_History!$C$6:$C$1355, "Redeem", Transactions_History!$I$6:$I$1355, Portfolio_History!$F317, Transactions_History!$H$6:$H$1355, "&lt;="&amp;YEAR(Portfolio_History!K$1))</f>
        <v>-10023162</v>
      </c>
      <c r="L317" s="4">
        <f>SUMIFS(Transactions_History!$G$6:$G$1355, Transactions_History!$C$6:$C$1355, "Acquire", Transactions_History!$I$6:$I$1355, Portfolio_History!$F317, Transactions_History!$H$6:$H$1355, "&lt;="&amp;YEAR(Portfolio_History!L$1))-
SUMIFS(Transactions_History!$G$6:$G$1355, Transactions_History!$C$6:$C$1355, "Redeem", Transactions_History!$I$6:$I$1355, Portfolio_History!$F317, Transactions_History!$H$6:$H$1355, "&lt;="&amp;YEAR(Portfolio_History!L$1))</f>
        <v>-10023162</v>
      </c>
      <c r="M317" s="4">
        <f>SUMIFS(Transactions_History!$G$6:$G$1355, Transactions_History!$C$6:$C$1355, "Acquire", Transactions_History!$I$6:$I$1355, Portfolio_History!$F317, Transactions_History!$H$6:$H$1355, "&lt;="&amp;YEAR(Portfolio_History!M$1))-
SUMIFS(Transactions_History!$G$6:$G$1355, Transactions_History!$C$6:$C$1355, "Redeem", Transactions_History!$I$6:$I$1355, Portfolio_History!$F317, Transactions_History!$H$6:$H$1355, "&lt;="&amp;YEAR(Portfolio_History!M$1))</f>
        <v>-10023162</v>
      </c>
      <c r="N317" s="4">
        <f>SUMIFS(Transactions_History!$G$6:$G$1355, Transactions_History!$C$6:$C$1355, "Acquire", Transactions_History!$I$6:$I$1355, Portfolio_History!$F317, Transactions_History!$H$6:$H$1355, "&lt;="&amp;YEAR(Portfolio_History!N$1))-
SUMIFS(Transactions_History!$G$6:$G$1355, Transactions_History!$C$6:$C$1355, "Redeem", Transactions_History!$I$6:$I$1355, Portfolio_History!$F317, Transactions_History!$H$6:$H$1355, "&lt;="&amp;YEAR(Portfolio_History!N$1))</f>
        <v>-10023162</v>
      </c>
      <c r="O317" s="4">
        <f>SUMIFS(Transactions_History!$G$6:$G$1355, Transactions_History!$C$6:$C$1355, "Acquire", Transactions_History!$I$6:$I$1355, Portfolio_History!$F317, Transactions_History!$H$6:$H$1355, "&lt;="&amp;YEAR(Portfolio_History!O$1))-
SUMIFS(Transactions_History!$G$6:$G$1355, Transactions_History!$C$6:$C$1355, "Redeem", Transactions_History!$I$6:$I$1355, Portfolio_History!$F317, Transactions_History!$H$6:$H$1355, "&lt;="&amp;YEAR(Portfolio_History!O$1))</f>
        <v>-855498</v>
      </c>
      <c r="P317" s="4">
        <f>SUMIFS(Transactions_History!$G$6:$G$1355, Transactions_History!$C$6:$C$1355, "Acquire", Transactions_History!$I$6:$I$1355, Portfolio_History!$F317, Transactions_History!$H$6:$H$1355, "&lt;="&amp;YEAR(Portfolio_History!P$1))-
SUMIFS(Transactions_History!$G$6:$G$1355, Transactions_History!$C$6:$C$1355, "Redeem", Transactions_History!$I$6:$I$1355, Portfolio_History!$F317, Transactions_History!$H$6:$H$1355, "&lt;="&amp;YEAR(Portfolio_History!P$1))</f>
        <v>-855498</v>
      </c>
      <c r="Q317" s="4">
        <f>SUMIFS(Transactions_History!$G$6:$G$1355, Transactions_History!$C$6:$C$1355, "Acquire", Transactions_History!$I$6:$I$1355, Portfolio_History!$F317, Transactions_History!$H$6:$H$1355, "&lt;="&amp;YEAR(Portfolio_History!Q$1))-
SUMIFS(Transactions_History!$G$6:$G$1355, Transactions_History!$C$6:$C$1355, "Redeem", Transactions_History!$I$6:$I$1355, Portfolio_History!$F317, Transactions_History!$H$6:$H$1355, "&lt;="&amp;YEAR(Portfolio_History!Q$1))</f>
        <v>-855498</v>
      </c>
      <c r="R317" s="4">
        <f>SUMIFS(Transactions_History!$G$6:$G$1355, Transactions_History!$C$6:$C$1355, "Acquire", Transactions_History!$I$6:$I$1355, Portfolio_History!$F317, Transactions_History!$H$6:$H$1355, "&lt;="&amp;YEAR(Portfolio_History!R$1))-
SUMIFS(Transactions_History!$G$6:$G$1355, Transactions_History!$C$6:$C$1355, "Redeem", Transactions_History!$I$6:$I$1355, Portfolio_History!$F317, Transactions_History!$H$6:$H$1355, "&lt;="&amp;YEAR(Portfolio_History!R$1))</f>
        <v>0</v>
      </c>
      <c r="S317" s="4">
        <f>SUMIFS(Transactions_History!$G$6:$G$1355, Transactions_History!$C$6:$C$1355, "Acquire", Transactions_History!$I$6:$I$1355, Portfolio_History!$F317, Transactions_History!$H$6:$H$1355, "&lt;="&amp;YEAR(Portfolio_History!S$1))-
SUMIFS(Transactions_History!$G$6:$G$1355, Transactions_History!$C$6:$C$1355, "Redeem", Transactions_History!$I$6:$I$1355, Portfolio_History!$F317, Transactions_History!$H$6:$H$1355, "&lt;="&amp;YEAR(Portfolio_History!S$1))</f>
        <v>0</v>
      </c>
      <c r="T317" s="4">
        <f>SUMIFS(Transactions_History!$G$6:$G$1355, Transactions_History!$C$6:$C$1355, "Acquire", Transactions_History!$I$6:$I$1355, Portfolio_History!$F317, Transactions_History!$H$6:$H$1355, "&lt;="&amp;YEAR(Portfolio_History!T$1))-
SUMIFS(Transactions_History!$G$6:$G$1355, Transactions_History!$C$6:$C$1355, "Redeem", Transactions_History!$I$6:$I$1355, Portfolio_History!$F317, Transactions_History!$H$6:$H$1355, "&lt;="&amp;YEAR(Portfolio_History!T$1))</f>
        <v>0</v>
      </c>
      <c r="U317" s="4">
        <f>SUMIFS(Transactions_History!$G$6:$G$1355, Transactions_History!$C$6:$C$1355, "Acquire", Transactions_History!$I$6:$I$1355, Portfolio_History!$F317, Transactions_History!$H$6:$H$1355, "&lt;="&amp;YEAR(Portfolio_History!U$1))-
SUMIFS(Transactions_History!$G$6:$G$1355, Transactions_History!$C$6:$C$1355, "Redeem", Transactions_History!$I$6:$I$1355, Portfolio_History!$F317, Transactions_History!$H$6:$H$1355, "&lt;="&amp;YEAR(Portfolio_History!U$1))</f>
        <v>0</v>
      </c>
      <c r="V317" s="4">
        <f>SUMIFS(Transactions_History!$G$6:$G$1355, Transactions_History!$C$6:$C$1355, "Acquire", Transactions_History!$I$6:$I$1355, Portfolio_History!$F317, Transactions_History!$H$6:$H$1355, "&lt;="&amp;YEAR(Portfolio_History!V$1))-
SUMIFS(Transactions_History!$G$6:$G$1355, Transactions_History!$C$6:$C$1355, "Redeem", Transactions_History!$I$6:$I$1355, Portfolio_History!$F317, Transactions_History!$H$6:$H$1355, "&lt;="&amp;YEAR(Portfolio_History!V$1))</f>
        <v>0</v>
      </c>
      <c r="W317" s="4">
        <f>SUMIFS(Transactions_History!$G$6:$G$1355, Transactions_History!$C$6:$C$1355, "Acquire", Transactions_History!$I$6:$I$1355, Portfolio_History!$F317, Transactions_History!$H$6:$H$1355, "&lt;="&amp;YEAR(Portfolio_History!W$1))-
SUMIFS(Transactions_History!$G$6:$G$1355, Transactions_History!$C$6:$C$1355, "Redeem", Transactions_History!$I$6:$I$1355, Portfolio_History!$F317, Transactions_History!$H$6:$H$1355, "&lt;="&amp;YEAR(Portfolio_History!W$1))</f>
        <v>0</v>
      </c>
      <c r="X317" s="4">
        <f>SUMIFS(Transactions_History!$G$6:$G$1355, Transactions_History!$C$6:$C$1355, "Acquire", Transactions_History!$I$6:$I$1355, Portfolio_History!$F317, Transactions_History!$H$6:$H$1355, "&lt;="&amp;YEAR(Portfolio_History!X$1))-
SUMIFS(Transactions_History!$G$6:$G$1355, Transactions_History!$C$6:$C$1355, "Redeem", Transactions_History!$I$6:$I$1355, Portfolio_History!$F317, Transactions_History!$H$6:$H$1355, "&lt;="&amp;YEAR(Portfolio_History!X$1))</f>
        <v>0</v>
      </c>
      <c r="Y317" s="4">
        <f>SUMIFS(Transactions_History!$G$6:$G$1355, Transactions_History!$C$6:$C$1355, "Acquire", Transactions_History!$I$6:$I$1355, Portfolio_History!$F317, Transactions_History!$H$6:$H$1355, "&lt;="&amp;YEAR(Portfolio_History!Y$1))-
SUMIFS(Transactions_History!$G$6:$G$1355, Transactions_History!$C$6:$C$1355, "Redeem", Transactions_History!$I$6:$I$1355, Portfolio_History!$F317, Transactions_History!$H$6:$H$1355, "&lt;="&amp;YEAR(Portfolio_History!Y$1))</f>
        <v>0</v>
      </c>
    </row>
    <row r="318" spans="1:25" x14ac:dyDescent="0.35">
      <c r="A318" s="172" t="s">
        <v>39</v>
      </c>
      <c r="B318" s="172">
        <v>5</v>
      </c>
      <c r="C318" s="172">
        <v>2015</v>
      </c>
      <c r="D318" s="173">
        <v>39234</v>
      </c>
      <c r="E318" s="63">
        <v>2015</v>
      </c>
      <c r="F318" s="170" t="str">
        <f t="shared" si="5"/>
        <v>SI bonds_5_2015</v>
      </c>
      <c r="G318" s="4">
        <f>SUMIFS(Transactions_History!$G$6:$G$1355, Transactions_History!$C$6:$C$1355, "Acquire", Transactions_History!$I$6:$I$1355, Portfolio_History!$F318, Transactions_History!$H$6:$H$1355, "&lt;="&amp;YEAR(Portfolio_History!G$1))-
SUMIFS(Transactions_History!$G$6:$G$1355, Transactions_History!$C$6:$C$1355, "Redeem", Transactions_History!$I$6:$I$1355, Portfolio_History!$F318, Transactions_History!$H$6:$H$1355, "&lt;="&amp;YEAR(Portfolio_History!G$1))</f>
        <v>-12930818</v>
      </c>
      <c r="H318" s="4">
        <f>SUMIFS(Transactions_History!$G$6:$G$1355, Transactions_History!$C$6:$C$1355, "Acquire", Transactions_History!$I$6:$I$1355, Portfolio_History!$F318, Transactions_History!$H$6:$H$1355, "&lt;="&amp;YEAR(Portfolio_History!H$1))-
SUMIFS(Transactions_History!$G$6:$G$1355, Transactions_History!$C$6:$C$1355, "Redeem", Transactions_History!$I$6:$I$1355, Portfolio_History!$F318, Transactions_History!$H$6:$H$1355, "&lt;="&amp;YEAR(Portfolio_History!H$1))</f>
        <v>-12930818</v>
      </c>
      <c r="I318" s="4">
        <f>SUMIFS(Transactions_History!$G$6:$G$1355, Transactions_History!$C$6:$C$1355, "Acquire", Transactions_History!$I$6:$I$1355, Portfolio_History!$F318, Transactions_History!$H$6:$H$1355, "&lt;="&amp;YEAR(Portfolio_History!I$1))-
SUMIFS(Transactions_History!$G$6:$G$1355, Transactions_History!$C$6:$C$1355, "Redeem", Transactions_History!$I$6:$I$1355, Portfolio_History!$F318, Transactions_History!$H$6:$H$1355, "&lt;="&amp;YEAR(Portfolio_History!I$1))</f>
        <v>-12930818</v>
      </c>
      <c r="J318" s="4">
        <f>SUMIFS(Transactions_History!$G$6:$G$1355, Transactions_History!$C$6:$C$1355, "Acquire", Transactions_History!$I$6:$I$1355, Portfolio_History!$F318, Transactions_History!$H$6:$H$1355, "&lt;="&amp;YEAR(Portfolio_History!J$1))-
SUMIFS(Transactions_History!$G$6:$G$1355, Transactions_History!$C$6:$C$1355, "Redeem", Transactions_History!$I$6:$I$1355, Portfolio_History!$F318, Transactions_History!$H$6:$H$1355, "&lt;="&amp;YEAR(Portfolio_History!J$1))</f>
        <v>-12930818</v>
      </c>
      <c r="K318" s="4">
        <f>SUMIFS(Transactions_History!$G$6:$G$1355, Transactions_History!$C$6:$C$1355, "Acquire", Transactions_History!$I$6:$I$1355, Portfolio_History!$F318, Transactions_History!$H$6:$H$1355, "&lt;="&amp;YEAR(Portfolio_History!K$1))-
SUMIFS(Transactions_History!$G$6:$G$1355, Transactions_History!$C$6:$C$1355, "Redeem", Transactions_History!$I$6:$I$1355, Portfolio_History!$F318, Transactions_History!$H$6:$H$1355, "&lt;="&amp;YEAR(Portfolio_History!K$1))</f>
        <v>-12930818</v>
      </c>
      <c r="L318" s="4">
        <f>SUMIFS(Transactions_History!$G$6:$G$1355, Transactions_History!$C$6:$C$1355, "Acquire", Transactions_History!$I$6:$I$1355, Portfolio_History!$F318, Transactions_History!$H$6:$H$1355, "&lt;="&amp;YEAR(Portfolio_History!L$1))-
SUMIFS(Transactions_History!$G$6:$G$1355, Transactions_History!$C$6:$C$1355, "Redeem", Transactions_History!$I$6:$I$1355, Portfolio_History!$F318, Transactions_History!$H$6:$H$1355, "&lt;="&amp;YEAR(Portfolio_History!L$1))</f>
        <v>-12930818</v>
      </c>
      <c r="M318" s="4">
        <f>SUMIFS(Transactions_History!$G$6:$G$1355, Transactions_History!$C$6:$C$1355, "Acquire", Transactions_History!$I$6:$I$1355, Portfolio_History!$F318, Transactions_History!$H$6:$H$1355, "&lt;="&amp;YEAR(Portfolio_History!M$1))-
SUMIFS(Transactions_History!$G$6:$G$1355, Transactions_History!$C$6:$C$1355, "Redeem", Transactions_History!$I$6:$I$1355, Portfolio_History!$F318, Transactions_History!$H$6:$H$1355, "&lt;="&amp;YEAR(Portfolio_History!M$1))</f>
        <v>-12930818</v>
      </c>
      <c r="N318" s="4">
        <f>SUMIFS(Transactions_History!$G$6:$G$1355, Transactions_History!$C$6:$C$1355, "Acquire", Transactions_History!$I$6:$I$1355, Portfolio_History!$F318, Transactions_History!$H$6:$H$1355, "&lt;="&amp;YEAR(Portfolio_History!N$1))-
SUMIFS(Transactions_History!$G$6:$G$1355, Transactions_History!$C$6:$C$1355, "Redeem", Transactions_History!$I$6:$I$1355, Portfolio_History!$F318, Transactions_History!$H$6:$H$1355, "&lt;="&amp;YEAR(Portfolio_History!N$1))</f>
        <v>-12930818</v>
      </c>
      <c r="O318" s="4">
        <f>SUMIFS(Transactions_History!$G$6:$G$1355, Transactions_History!$C$6:$C$1355, "Acquire", Transactions_History!$I$6:$I$1355, Portfolio_History!$F318, Transactions_History!$H$6:$H$1355, "&lt;="&amp;YEAR(Portfolio_History!O$1))-
SUMIFS(Transactions_History!$G$6:$G$1355, Transactions_History!$C$6:$C$1355, "Redeem", Transactions_History!$I$6:$I$1355, Portfolio_History!$F318, Transactions_History!$H$6:$H$1355, "&lt;="&amp;YEAR(Portfolio_History!O$1))</f>
        <v>-476586</v>
      </c>
      <c r="P318" s="4">
        <f>SUMIFS(Transactions_History!$G$6:$G$1355, Transactions_History!$C$6:$C$1355, "Acquire", Transactions_History!$I$6:$I$1355, Portfolio_History!$F318, Transactions_History!$H$6:$H$1355, "&lt;="&amp;YEAR(Portfolio_History!P$1))-
SUMIFS(Transactions_History!$G$6:$G$1355, Transactions_History!$C$6:$C$1355, "Redeem", Transactions_History!$I$6:$I$1355, Portfolio_History!$F318, Transactions_History!$H$6:$H$1355, "&lt;="&amp;YEAR(Portfolio_History!P$1))</f>
        <v>-476586</v>
      </c>
      <c r="Q318" s="4">
        <f>SUMIFS(Transactions_History!$G$6:$G$1355, Transactions_History!$C$6:$C$1355, "Acquire", Transactions_History!$I$6:$I$1355, Portfolio_History!$F318, Transactions_History!$H$6:$H$1355, "&lt;="&amp;YEAR(Portfolio_History!Q$1))-
SUMIFS(Transactions_History!$G$6:$G$1355, Transactions_History!$C$6:$C$1355, "Redeem", Transactions_History!$I$6:$I$1355, Portfolio_History!$F318, Transactions_History!$H$6:$H$1355, "&lt;="&amp;YEAR(Portfolio_History!Q$1))</f>
        <v>-476586</v>
      </c>
      <c r="R318" s="4">
        <f>SUMIFS(Transactions_History!$G$6:$G$1355, Transactions_History!$C$6:$C$1355, "Acquire", Transactions_History!$I$6:$I$1355, Portfolio_History!$F318, Transactions_History!$H$6:$H$1355, "&lt;="&amp;YEAR(Portfolio_History!R$1))-
SUMIFS(Transactions_History!$G$6:$G$1355, Transactions_History!$C$6:$C$1355, "Redeem", Transactions_History!$I$6:$I$1355, Portfolio_History!$F318, Transactions_History!$H$6:$H$1355, "&lt;="&amp;YEAR(Portfolio_History!R$1))</f>
        <v>0</v>
      </c>
      <c r="S318" s="4">
        <f>SUMIFS(Transactions_History!$G$6:$G$1355, Transactions_History!$C$6:$C$1355, "Acquire", Transactions_History!$I$6:$I$1355, Portfolio_History!$F318, Transactions_History!$H$6:$H$1355, "&lt;="&amp;YEAR(Portfolio_History!S$1))-
SUMIFS(Transactions_History!$G$6:$G$1355, Transactions_History!$C$6:$C$1355, "Redeem", Transactions_History!$I$6:$I$1355, Portfolio_History!$F318, Transactions_History!$H$6:$H$1355, "&lt;="&amp;YEAR(Portfolio_History!S$1))</f>
        <v>0</v>
      </c>
      <c r="T318" s="4">
        <f>SUMIFS(Transactions_History!$G$6:$G$1355, Transactions_History!$C$6:$C$1355, "Acquire", Transactions_History!$I$6:$I$1355, Portfolio_History!$F318, Transactions_History!$H$6:$H$1355, "&lt;="&amp;YEAR(Portfolio_History!T$1))-
SUMIFS(Transactions_History!$G$6:$G$1355, Transactions_History!$C$6:$C$1355, "Redeem", Transactions_History!$I$6:$I$1355, Portfolio_History!$F318, Transactions_History!$H$6:$H$1355, "&lt;="&amp;YEAR(Portfolio_History!T$1))</f>
        <v>0</v>
      </c>
      <c r="U318" s="4">
        <f>SUMIFS(Transactions_History!$G$6:$G$1355, Transactions_History!$C$6:$C$1355, "Acquire", Transactions_History!$I$6:$I$1355, Portfolio_History!$F318, Transactions_History!$H$6:$H$1355, "&lt;="&amp;YEAR(Portfolio_History!U$1))-
SUMIFS(Transactions_History!$G$6:$G$1355, Transactions_History!$C$6:$C$1355, "Redeem", Transactions_History!$I$6:$I$1355, Portfolio_History!$F318, Transactions_History!$H$6:$H$1355, "&lt;="&amp;YEAR(Portfolio_History!U$1))</f>
        <v>0</v>
      </c>
      <c r="V318" s="4">
        <f>SUMIFS(Transactions_History!$G$6:$G$1355, Transactions_History!$C$6:$C$1355, "Acquire", Transactions_History!$I$6:$I$1355, Portfolio_History!$F318, Transactions_History!$H$6:$H$1355, "&lt;="&amp;YEAR(Portfolio_History!V$1))-
SUMIFS(Transactions_History!$G$6:$G$1355, Transactions_History!$C$6:$C$1355, "Redeem", Transactions_History!$I$6:$I$1355, Portfolio_History!$F318, Transactions_History!$H$6:$H$1355, "&lt;="&amp;YEAR(Portfolio_History!V$1))</f>
        <v>0</v>
      </c>
      <c r="W318" s="4">
        <f>SUMIFS(Transactions_History!$G$6:$G$1355, Transactions_History!$C$6:$C$1355, "Acquire", Transactions_History!$I$6:$I$1355, Portfolio_History!$F318, Transactions_History!$H$6:$H$1355, "&lt;="&amp;YEAR(Portfolio_History!W$1))-
SUMIFS(Transactions_History!$G$6:$G$1355, Transactions_History!$C$6:$C$1355, "Redeem", Transactions_History!$I$6:$I$1355, Portfolio_History!$F318, Transactions_History!$H$6:$H$1355, "&lt;="&amp;YEAR(Portfolio_History!W$1))</f>
        <v>0</v>
      </c>
      <c r="X318" s="4">
        <f>SUMIFS(Transactions_History!$G$6:$G$1355, Transactions_History!$C$6:$C$1355, "Acquire", Transactions_History!$I$6:$I$1355, Portfolio_History!$F318, Transactions_History!$H$6:$H$1355, "&lt;="&amp;YEAR(Portfolio_History!X$1))-
SUMIFS(Transactions_History!$G$6:$G$1355, Transactions_History!$C$6:$C$1355, "Redeem", Transactions_History!$I$6:$I$1355, Portfolio_History!$F318, Transactions_History!$H$6:$H$1355, "&lt;="&amp;YEAR(Portfolio_History!X$1))</f>
        <v>0</v>
      </c>
      <c r="Y318" s="4">
        <f>SUMIFS(Transactions_History!$G$6:$G$1355, Transactions_History!$C$6:$C$1355, "Acquire", Transactions_History!$I$6:$I$1355, Portfolio_History!$F318, Transactions_History!$H$6:$H$1355, "&lt;="&amp;YEAR(Portfolio_History!Y$1))-
SUMIFS(Transactions_History!$G$6:$G$1355, Transactions_History!$C$6:$C$1355, "Redeem", Transactions_History!$I$6:$I$1355, Portfolio_History!$F318, Transactions_History!$H$6:$H$1355, "&lt;="&amp;YEAR(Portfolio_History!Y$1))</f>
        <v>0</v>
      </c>
    </row>
    <row r="319" spans="1:25" x14ac:dyDescent="0.35">
      <c r="A319" s="172" t="s">
        <v>39</v>
      </c>
      <c r="B319" s="172">
        <v>5.125</v>
      </c>
      <c r="C319" s="172">
        <v>2015</v>
      </c>
      <c r="D319" s="173">
        <v>38869</v>
      </c>
      <c r="E319" s="63">
        <v>2015</v>
      </c>
      <c r="F319" s="170" t="str">
        <f t="shared" si="5"/>
        <v>SI bonds_5.125_2015</v>
      </c>
      <c r="G319" s="4">
        <f>SUMIFS(Transactions_History!$G$6:$G$1355, Transactions_History!$C$6:$C$1355, "Acquire", Transactions_History!$I$6:$I$1355, Portfolio_History!$F319, Transactions_History!$H$6:$H$1355, "&lt;="&amp;YEAR(Portfolio_History!G$1))-
SUMIFS(Transactions_History!$G$6:$G$1355, Transactions_History!$C$6:$C$1355, "Redeem", Transactions_History!$I$6:$I$1355, Portfolio_History!$F319, Transactions_History!$H$6:$H$1355, "&lt;="&amp;YEAR(Portfolio_History!G$1))</f>
        <v>-12232997</v>
      </c>
      <c r="H319" s="4">
        <f>SUMIFS(Transactions_History!$G$6:$G$1355, Transactions_History!$C$6:$C$1355, "Acquire", Transactions_History!$I$6:$I$1355, Portfolio_History!$F319, Transactions_History!$H$6:$H$1355, "&lt;="&amp;YEAR(Portfolio_History!H$1))-
SUMIFS(Transactions_History!$G$6:$G$1355, Transactions_History!$C$6:$C$1355, "Redeem", Transactions_History!$I$6:$I$1355, Portfolio_History!$F319, Transactions_History!$H$6:$H$1355, "&lt;="&amp;YEAR(Portfolio_History!H$1))</f>
        <v>-12232997</v>
      </c>
      <c r="I319" s="4">
        <f>SUMIFS(Transactions_History!$G$6:$G$1355, Transactions_History!$C$6:$C$1355, "Acquire", Transactions_History!$I$6:$I$1355, Portfolio_History!$F319, Transactions_History!$H$6:$H$1355, "&lt;="&amp;YEAR(Portfolio_History!I$1))-
SUMIFS(Transactions_History!$G$6:$G$1355, Transactions_History!$C$6:$C$1355, "Redeem", Transactions_History!$I$6:$I$1355, Portfolio_History!$F319, Transactions_History!$H$6:$H$1355, "&lt;="&amp;YEAR(Portfolio_History!I$1))</f>
        <v>-12232997</v>
      </c>
      <c r="J319" s="4">
        <f>SUMIFS(Transactions_History!$G$6:$G$1355, Transactions_History!$C$6:$C$1355, "Acquire", Transactions_History!$I$6:$I$1355, Portfolio_History!$F319, Transactions_History!$H$6:$H$1355, "&lt;="&amp;YEAR(Portfolio_History!J$1))-
SUMIFS(Transactions_History!$G$6:$G$1355, Transactions_History!$C$6:$C$1355, "Redeem", Transactions_History!$I$6:$I$1355, Portfolio_History!$F319, Transactions_History!$H$6:$H$1355, "&lt;="&amp;YEAR(Portfolio_History!J$1))</f>
        <v>-12232997</v>
      </c>
      <c r="K319" s="4">
        <f>SUMIFS(Transactions_History!$G$6:$G$1355, Transactions_History!$C$6:$C$1355, "Acquire", Transactions_History!$I$6:$I$1355, Portfolio_History!$F319, Transactions_History!$H$6:$H$1355, "&lt;="&amp;YEAR(Portfolio_History!K$1))-
SUMIFS(Transactions_History!$G$6:$G$1355, Transactions_History!$C$6:$C$1355, "Redeem", Transactions_History!$I$6:$I$1355, Portfolio_History!$F319, Transactions_History!$H$6:$H$1355, "&lt;="&amp;YEAR(Portfolio_History!K$1))</f>
        <v>-12232997</v>
      </c>
      <c r="L319" s="4">
        <f>SUMIFS(Transactions_History!$G$6:$G$1355, Transactions_History!$C$6:$C$1355, "Acquire", Transactions_History!$I$6:$I$1355, Portfolio_History!$F319, Transactions_History!$H$6:$H$1355, "&lt;="&amp;YEAR(Portfolio_History!L$1))-
SUMIFS(Transactions_History!$G$6:$G$1355, Transactions_History!$C$6:$C$1355, "Redeem", Transactions_History!$I$6:$I$1355, Portfolio_History!$F319, Transactions_History!$H$6:$H$1355, "&lt;="&amp;YEAR(Portfolio_History!L$1))</f>
        <v>-12232997</v>
      </c>
      <c r="M319" s="4">
        <f>SUMIFS(Transactions_History!$G$6:$G$1355, Transactions_History!$C$6:$C$1355, "Acquire", Transactions_History!$I$6:$I$1355, Portfolio_History!$F319, Transactions_History!$H$6:$H$1355, "&lt;="&amp;YEAR(Portfolio_History!M$1))-
SUMIFS(Transactions_History!$G$6:$G$1355, Transactions_History!$C$6:$C$1355, "Redeem", Transactions_History!$I$6:$I$1355, Portfolio_History!$F319, Transactions_History!$H$6:$H$1355, "&lt;="&amp;YEAR(Portfolio_History!M$1))</f>
        <v>-12232997</v>
      </c>
      <c r="N319" s="4">
        <f>SUMIFS(Transactions_History!$G$6:$G$1355, Transactions_History!$C$6:$C$1355, "Acquire", Transactions_History!$I$6:$I$1355, Portfolio_History!$F319, Transactions_History!$H$6:$H$1355, "&lt;="&amp;YEAR(Portfolio_History!N$1))-
SUMIFS(Transactions_History!$G$6:$G$1355, Transactions_History!$C$6:$C$1355, "Redeem", Transactions_History!$I$6:$I$1355, Portfolio_History!$F319, Transactions_History!$H$6:$H$1355, "&lt;="&amp;YEAR(Portfolio_History!N$1))</f>
        <v>-12232997</v>
      </c>
      <c r="O319" s="4">
        <f>SUMIFS(Transactions_History!$G$6:$G$1355, Transactions_History!$C$6:$C$1355, "Acquire", Transactions_History!$I$6:$I$1355, Portfolio_History!$F319, Transactions_History!$H$6:$H$1355, "&lt;="&amp;YEAR(Portfolio_History!O$1))-
SUMIFS(Transactions_History!$G$6:$G$1355, Transactions_History!$C$6:$C$1355, "Redeem", Transactions_History!$I$6:$I$1355, Portfolio_History!$F319, Transactions_History!$H$6:$H$1355, "&lt;="&amp;YEAR(Portfolio_History!O$1))</f>
        <v>-665131</v>
      </c>
      <c r="P319" s="4">
        <f>SUMIFS(Transactions_History!$G$6:$G$1355, Transactions_History!$C$6:$C$1355, "Acquire", Transactions_History!$I$6:$I$1355, Portfolio_History!$F319, Transactions_History!$H$6:$H$1355, "&lt;="&amp;YEAR(Portfolio_History!P$1))-
SUMIFS(Transactions_History!$G$6:$G$1355, Transactions_History!$C$6:$C$1355, "Redeem", Transactions_History!$I$6:$I$1355, Portfolio_History!$F319, Transactions_History!$H$6:$H$1355, "&lt;="&amp;YEAR(Portfolio_History!P$1))</f>
        <v>-665131</v>
      </c>
      <c r="Q319" s="4">
        <f>SUMIFS(Transactions_History!$G$6:$G$1355, Transactions_History!$C$6:$C$1355, "Acquire", Transactions_History!$I$6:$I$1355, Portfolio_History!$F319, Transactions_History!$H$6:$H$1355, "&lt;="&amp;YEAR(Portfolio_History!Q$1))-
SUMIFS(Transactions_History!$G$6:$G$1355, Transactions_History!$C$6:$C$1355, "Redeem", Transactions_History!$I$6:$I$1355, Portfolio_History!$F319, Transactions_History!$H$6:$H$1355, "&lt;="&amp;YEAR(Portfolio_History!Q$1))</f>
        <v>-665131</v>
      </c>
      <c r="R319" s="4">
        <f>SUMIFS(Transactions_History!$G$6:$G$1355, Transactions_History!$C$6:$C$1355, "Acquire", Transactions_History!$I$6:$I$1355, Portfolio_History!$F319, Transactions_History!$H$6:$H$1355, "&lt;="&amp;YEAR(Portfolio_History!R$1))-
SUMIFS(Transactions_History!$G$6:$G$1355, Transactions_History!$C$6:$C$1355, "Redeem", Transactions_History!$I$6:$I$1355, Portfolio_History!$F319, Transactions_History!$H$6:$H$1355, "&lt;="&amp;YEAR(Portfolio_History!R$1))</f>
        <v>0</v>
      </c>
      <c r="S319" s="4">
        <f>SUMIFS(Transactions_History!$G$6:$G$1355, Transactions_History!$C$6:$C$1355, "Acquire", Transactions_History!$I$6:$I$1355, Portfolio_History!$F319, Transactions_History!$H$6:$H$1355, "&lt;="&amp;YEAR(Portfolio_History!S$1))-
SUMIFS(Transactions_History!$G$6:$G$1355, Transactions_History!$C$6:$C$1355, "Redeem", Transactions_History!$I$6:$I$1355, Portfolio_History!$F319, Transactions_History!$H$6:$H$1355, "&lt;="&amp;YEAR(Portfolio_History!S$1))</f>
        <v>0</v>
      </c>
      <c r="T319" s="4">
        <f>SUMIFS(Transactions_History!$G$6:$G$1355, Transactions_History!$C$6:$C$1355, "Acquire", Transactions_History!$I$6:$I$1355, Portfolio_History!$F319, Transactions_History!$H$6:$H$1355, "&lt;="&amp;YEAR(Portfolio_History!T$1))-
SUMIFS(Transactions_History!$G$6:$G$1355, Transactions_History!$C$6:$C$1355, "Redeem", Transactions_History!$I$6:$I$1355, Portfolio_History!$F319, Transactions_History!$H$6:$H$1355, "&lt;="&amp;YEAR(Portfolio_History!T$1))</f>
        <v>0</v>
      </c>
      <c r="U319" s="4">
        <f>SUMIFS(Transactions_History!$G$6:$G$1355, Transactions_History!$C$6:$C$1355, "Acquire", Transactions_History!$I$6:$I$1355, Portfolio_History!$F319, Transactions_History!$H$6:$H$1355, "&lt;="&amp;YEAR(Portfolio_History!U$1))-
SUMIFS(Transactions_History!$G$6:$G$1355, Transactions_History!$C$6:$C$1355, "Redeem", Transactions_History!$I$6:$I$1355, Portfolio_History!$F319, Transactions_History!$H$6:$H$1355, "&lt;="&amp;YEAR(Portfolio_History!U$1))</f>
        <v>0</v>
      </c>
      <c r="V319" s="4">
        <f>SUMIFS(Transactions_History!$G$6:$G$1355, Transactions_History!$C$6:$C$1355, "Acquire", Transactions_History!$I$6:$I$1355, Portfolio_History!$F319, Transactions_History!$H$6:$H$1355, "&lt;="&amp;YEAR(Portfolio_History!V$1))-
SUMIFS(Transactions_History!$G$6:$G$1355, Transactions_History!$C$6:$C$1355, "Redeem", Transactions_History!$I$6:$I$1355, Portfolio_History!$F319, Transactions_History!$H$6:$H$1355, "&lt;="&amp;YEAR(Portfolio_History!V$1))</f>
        <v>0</v>
      </c>
      <c r="W319" s="4">
        <f>SUMIFS(Transactions_History!$G$6:$G$1355, Transactions_History!$C$6:$C$1355, "Acquire", Transactions_History!$I$6:$I$1355, Portfolio_History!$F319, Transactions_History!$H$6:$H$1355, "&lt;="&amp;YEAR(Portfolio_History!W$1))-
SUMIFS(Transactions_History!$G$6:$G$1355, Transactions_History!$C$6:$C$1355, "Redeem", Transactions_History!$I$6:$I$1355, Portfolio_History!$F319, Transactions_History!$H$6:$H$1355, "&lt;="&amp;YEAR(Portfolio_History!W$1))</f>
        <v>0</v>
      </c>
      <c r="X319" s="4">
        <f>SUMIFS(Transactions_History!$G$6:$G$1355, Transactions_History!$C$6:$C$1355, "Acquire", Transactions_History!$I$6:$I$1355, Portfolio_History!$F319, Transactions_History!$H$6:$H$1355, "&lt;="&amp;YEAR(Portfolio_History!X$1))-
SUMIFS(Transactions_History!$G$6:$G$1355, Transactions_History!$C$6:$C$1355, "Redeem", Transactions_History!$I$6:$I$1355, Portfolio_History!$F319, Transactions_History!$H$6:$H$1355, "&lt;="&amp;YEAR(Portfolio_History!X$1))</f>
        <v>0</v>
      </c>
      <c r="Y319" s="4">
        <f>SUMIFS(Transactions_History!$G$6:$G$1355, Transactions_History!$C$6:$C$1355, "Acquire", Transactions_History!$I$6:$I$1355, Portfolio_History!$F319, Transactions_History!$H$6:$H$1355, "&lt;="&amp;YEAR(Portfolio_History!Y$1))-
SUMIFS(Transactions_History!$G$6:$G$1355, Transactions_History!$C$6:$C$1355, "Redeem", Transactions_History!$I$6:$I$1355, Portfolio_History!$F319, Transactions_History!$H$6:$H$1355, "&lt;="&amp;YEAR(Portfolio_History!Y$1))</f>
        <v>0</v>
      </c>
    </row>
    <row r="320" spans="1:25" x14ac:dyDescent="0.35">
      <c r="A320" s="172" t="s">
        <v>39</v>
      </c>
      <c r="B320" s="172">
        <v>5.25</v>
      </c>
      <c r="C320" s="172">
        <v>2015</v>
      </c>
      <c r="D320" s="173">
        <v>37408</v>
      </c>
      <c r="E320" s="63">
        <v>2015</v>
      </c>
      <c r="F320" s="170" t="str">
        <f t="shared" si="5"/>
        <v>SI bonds_5.25_2015</v>
      </c>
      <c r="G320" s="4">
        <f>SUMIFS(Transactions_History!$G$6:$G$1355, Transactions_History!$C$6:$C$1355, "Acquire", Transactions_History!$I$6:$I$1355, Portfolio_History!$F320, Transactions_History!$H$6:$H$1355, "&lt;="&amp;YEAR(Portfolio_History!G$1))-
SUMIFS(Transactions_History!$G$6:$G$1355, Transactions_History!$C$6:$C$1355, "Redeem", Transactions_History!$I$6:$I$1355, Portfolio_History!$F320, Transactions_History!$H$6:$H$1355, "&lt;="&amp;YEAR(Portfolio_History!G$1))</f>
        <v>-10599320</v>
      </c>
      <c r="H320" s="4">
        <f>SUMIFS(Transactions_History!$G$6:$G$1355, Transactions_History!$C$6:$C$1355, "Acquire", Transactions_History!$I$6:$I$1355, Portfolio_History!$F320, Transactions_History!$H$6:$H$1355, "&lt;="&amp;YEAR(Portfolio_History!H$1))-
SUMIFS(Transactions_History!$G$6:$G$1355, Transactions_History!$C$6:$C$1355, "Redeem", Transactions_History!$I$6:$I$1355, Portfolio_History!$F320, Transactions_History!$H$6:$H$1355, "&lt;="&amp;YEAR(Portfolio_History!H$1))</f>
        <v>-10599320</v>
      </c>
      <c r="I320" s="4">
        <f>SUMIFS(Transactions_History!$G$6:$G$1355, Transactions_History!$C$6:$C$1355, "Acquire", Transactions_History!$I$6:$I$1355, Portfolio_History!$F320, Transactions_History!$H$6:$H$1355, "&lt;="&amp;YEAR(Portfolio_History!I$1))-
SUMIFS(Transactions_History!$G$6:$G$1355, Transactions_History!$C$6:$C$1355, "Redeem", Transactions_History!$I$6:$I$1355, Portfolio_History!$F320, Transactions_History!$H$6:$H$1355, "&lt;="&amp;YEAR(Portfolio_History!I$1))</f>
        <v>-10599320</v>
      </c>
      <c r="J320" s="4">
        <f>SUMIFS(Transactions_History!$G$6:$G$1355, Transactions_History!$C$6:$C$1355, "Acquire", Transactions_History!$I$6:$I$1355, Portfolio_History!$F320, Transactions_History!$H$6:$H$1355, "&lt;="&amp;YEAR(Portfolio_History!J$1))-
SUMIFS(Transactions_History!$G$6:$G$1355, Transactions_History!$C$6:$C$1355, "Redeem", Transactions_History!$I$6:$I$1355, Portfolio_History!$F320, Transactions_History!$H$6:$H$1355, "&lt;="&amp;YEAR(Portfolio_History!J$1))</f>
        <v>-10599320</v>
      </c>
      <c r="K320" s="4">
        <f>SUMIFS(Transactions_History!$G$6:$G$1355, Transactions_History!$C$6:$C$1355, "Acquire", Transactions_History!$I$6:$I$1355, Portfolio_History!$F320, Transactions_History!$H$6:$H$1355, "&lt;="&amp;YEAR(Portfolio_History!K$1))-
SUMIFS(Transactions_History!$G$6:$G$1355, Transactions_History!$C$6:$C$1355, "Redeem", Transactions_History!$I$6:$I$1355, Portfolio_History!$F320, Transactions_History!$H$6:$H$1355, "&lt;="&amp;YEAR(Portfolio_History!K$1))</f>
        <v>-10599320</v>
      </c>
      <c r="L320" s="4">
        <f>SUMIFS(Transactions_History!$G$6:$G$1355, Transactions_History!$C$6:$C$1355, "Acquire", Transactions_History!$I$6:$I$1355, Portfolio_History!$F320, Transactions_History!$H$6:$H$1355, "&lt;="&amp;YEAR(Portfolio_History!L$1))-
SUMIFS(Transactions_History!$G$6:$G$1355, Transactions_History!$C$6:$C$1355, "Redeem", Transactions_History!$I$6:$I$1355, Portfolio_History!$F320, Transactions_History!$H$6:$H$1355, "&lt;="&amp;YEAR(Portfolio_History!L$1))</f>
        <v>-10599320</v>
      </c>
      <c r="M320" s="4">
        <f>SUMIFS(Transactions_History!$G$6:$G$1355, Transactions_History!$C$6:$C$1355, "Acquire", Transactions_History!$I$6:$I$1355, Portfolio_History!$F320, Transactions_History!$H$6:$H$1355, "&lt;="&amp;YEAR(Portfolio_History!M$1))-
SUMIFS(Transactions_History!$G$6:$G$1355, Transactions_History!$C$6:$C$1355, "Redeem", Transactions_History!$I$6:$I$1355, Portfolio_History!$F320, Transactions_History!$H$6:$H$1355, "&lt;="&amp;YEAR(Portfolio_History!M$1))</f>
        <v>-10599320</v>
      </c>
      <c r="N320" s="4">
        <f>SUMIFS(Transactions_History!$G$6:$G$1355, Transactions_History!$C$6:$C$1355, "Acquire", Transactions_History!$I$6:$I$1355, Portfolio_History!$F320, Transactions_History!$H$6:$H$1355, "&lt;="&amp;YEAR(Portfolio_History!N$1))-
SUMIFS(Transactions_History!$G$6:$G$1355, Transactions_History!$C$6:$C$1355, "Redeem", Transactions_History!$I$6:$I$1355, Portfolio_History!$F320, Transactions_History!$H$6:$H$1355, "&lt;="&amp;YEAR(Portfolio_History!N$1))</f>
        <v>-10599320</v>
      </c>
      <c r="O320" s="4">
        <f>SUMIFS(Transactions_History!$G$6:$G$1355, Transactions_History!$C$6:$C$1355, "Acquire", Transactions_History!$I$6:$I$1355, Portfolio_History!$F320, Transactions_History!$H$6:$H$1355, "&lt;="&amp;YEAR(Portfolio_History!O$1))-
SUMIFS(Transactions_History!$G$6:$G$1355, Transactions_History!$C$6:$C$1355, "Redeem", Transactions_History!$I$6:$I$1355, Portfolio_History!$F320, Transactions_History!$H$6:$H$1355, "&lt;="&amp;YEAR(Portfolio_History!O$1))</f>
        <v>-1363408</v>
      </c>
      <c r="P320" s="4">
        <f>SUMIFS(Transactions_History!$G$6:$G$1355, Transactions_History!$C$6:$C$1355, "Acquire", Transactions_History!$I$6:$I$1355, Portfolio_History!$F320, Transactions_History!$H$6:$H$1355, "&lt;="&amp;YEAR(Portfolio_History!P$1))-
SUMIFS(Transactions_History!$G$6:$G$1355, Transactions_History!$C$6:$C$1355, "Redeem", Transactions_History!$I$6:$I$1355, Portfolio_History!$F320, Transactions_History!$H$6:$H$1355, "&lt;="&amp;YEAR(Portfolio_History!P$1))</f>
        <v>-1363408</v>
      </c>
      <c r="Q320" s="4">
        <f>SUMIFS(Transactions_History!$G$6:$G$1355, Transactions_History!$C$6:$C$1355, "Acquire", Transactions_History!$I$6:$I$1355, Portfolio_History!$F320, Transactions_History!$H$6:$H$1355, "&lt;="&amp;YEAR(Portfolio_History!Q$1))-
SUMIFS(Transactions_History!$G$6:$G$1355, Transactions_History!$C$6:$C$1355, "Redeem", Transactions_History!$I$6:$I$1355, Portfolio_History!$F320, Transactions_History!$H$6:$H$1355, "&lt;="&amp;YEAR(Portfolio_History!Q$1))</f>
        <v>-1363408</v>
      </c>
      <c r="R320" s="4">
        <f>SUMIFS(Transactions_History!$G$6:$G$1355, Transactions_History!$C$6:$C$1355, "Acquire", Transactions_History!$I$6:$I$1355, Portfolio_History!$F320, Transactions_History!$H$6:$H$1355, "&lt;="&amp;YEAR(Portfolio_History!R$1))-
SUMIFS(Transactions_History!$G$6:$G$1355, Transactions_History!$C$6:$C$1355, "Redeem", Transactions_History!$I$6:$I$1355, Portfolio_History!$F320, Transactions_History!$H$6:$H$1355, "&lt;="&amp;YEAR(Portfolio_History!R$1))</f>
        <v>0</v>
      </c>
      <c r="S320" s="4">
        <f>SUMIFS(Transactions_History!$G$6:$G$1355, Transactions_History!$C$6:$C$1355, "Acquire", Transactions_History!$I$6:$I$1355, Portfolio_History!$F320, Transactions_History!$H$6:$H$1355, "&lt;="&amp;YEAR(Portfolio_History!S$1))-
SUMIFS(Transactions_History!$G$6:$G$1355, Transactions_History!$C$6:$C$1355, "Redeem", Transactions_History!$I$6:$I$1355, Portfolio_History!$F320, Transactions_History!$H$6:$H$1355, "&lt;="&amp;YEAR(Portfolio_History!S$1))</f>
        <v>0</v>
      </c>
      <c r="T320" s="4">
        <f>SUMIFS(Transactions_History!$G$6:$G$1355, Transactions_History!$C$6:$C$1355, "Acquire", Transactions_History!$I$6:$I$1355, Portfolio_History!$F320, Transactions_History!$H$6:$H$1355, "&lt;="&amp;YEAR(Portfolio_History!T$1))-
SUMIFS(Transactions_History!$G$6:$G$1355, Transactions_History!$C$6:$C$1355, "Redeem", Transactions_History!$I$6:$I$1355, Portfolio_History!$F320, Transactions_History!$H$6:$H$1355, "&lt;="&amp;YEAR(Portfolio_History!T$1))</f>
        <v>0</v>
      </c>
      <c r="U320" s="4">
        <f>SUMIFS(Transactions_History!$G$6:$G$1355, Transactions_History!$C$6:$C$1355, "Acquire", Transactions_History!$I$6:$I$1355, Portfolio_History!$F320, Transactions_History!$H$6:$H$1355, "&lt;="&amp;YEAR(Portfolio_History!U$1))-
SUMIFS(Transactions_History!$G$6:$G$1355, Transactions_History!$C$6:$C$1355, "Redeem", Transactions_History!$I$6:$I$1355, Portfolio_History!$F320, Transactions_History!$H$6:$H$1355, "&lt;="&amp;YEAR(Portfolio_History!U$1))</f>
        <v>0</v>
      </c>
      <c r="V320" s="4">
        <f>SUMIFS(Transactions_History!$G$6:$G$1355, Transactions_History!$C$6:$C$1355, "Acquire", Transactions_History!$I$6:$I$1355, Portfolio_History!$F320, Transactions_History!$H$6:$H$1355, "&lt;="&amp;YEAR(Portfolio_History!V$1))-
SUMIFS(Transactions_History!$G$6:$G$1355, Transactions_History!$C$6:$C$1355, "Redeem", Transactions_History!$I$6:$I$1355, Portfolio_History!$F320, Transactions_History!$H$6:$H$1355, "&lt;="&amp;YEAR(Portfolio_History!V$1))</f>
        <v>0</v>
      </c>
      <c r="W320" s="4">
        <f>SUMIFS(Transactions_History!$G$6:$G$1355, Transactions_History!$C$6:$C$1355, "Acquire", Transactions_History!$I$6:$I$1355, Portfolio_History!$F320, Transactions_History!$H$6:$H$1355, "&lt;="&amp;YEAR(Portfolio_History!W$1))-
SUMIFS(Transactions_History!$G$6:$G$1355, Transactions_History!$C$6:$C$1355, "Redeem", Transactions_History!$I$6:$I$1355, Portfolio_History!$F320, Transactions_History!$H$6:$H$1355, "&lt;="&amp;YEAR(Portfolio_History!W$1))</f>
        <v>0</v>
      </c>
      <c r="X320" s="4">
        <f>SUMIFS(Transactions_History!$G$6:$G$1355, Transactions_History!$C$6:$C$1355, "Acquire", Transactions_History!$I$6:$I$1355, Portfolio_History!$F320, Transactions_History!$H$6:$H$1355, "&lt;="&amp;YEAR(Portfolio_History!X$1))-
SUMIFS(Transactions_History!$G$6:$G$1355, Transactions_History!$C$6:$C$1355, "Redeem", Transactions_History!$I$6:$I$1355, Portfolio_History!$F320, Transactions_History!$H$6:$H$1355, "&lt;="&amp;YEAR(Portfolio_History!X$1))</f>
        <v>0</v>
      </c>
      <c r="Y320" s="4">
        <f>SUMIFS(Transactions_History!$G$6:$G$1355, Transactions_History!$C$6:$C$1355, "Acquire", Transactions_History!$I$6:$I$1355, Portfolio_History!$F320, Transactions_History!$H$6:$H$1355, "&lt;="&amp;YEAR(Portfolio_History!Y$1))-
SUMIFS(Transactions_History!$G$6:$G$1355, Transactions_History!$C$6:$C$1355, "Redeem", Transactions_History!$I$6:$I$1355, Portfolio_History!$F320, Transactions_History!$H$6:$H$1355, "&lt;="&amp;YEAR(Portfolio_History!Y$1))</f>
        <v>0</v>
      </c>
    </row>
    <row r="321" spans="1:25" x14ac:dyDescent="0.35">
      <c r="A321" s="172" t="s">
        <v>39</v>
      </c>
      <c r="B321" s="172">
        <v>5.625</v>
      </c>
      <c r="C321" s="172">
        <v>2015</v>
      </c>
      <c r="D321" s="173">
        <v>37043</v>
      </c>
      <c r="E321" s="63">
        <v>2015</v>
      </c>
      <c r="F321" s="170" t="str">
        <f t="shared" si="5"/>
        <v>SI bonds_5.625_2015</v>
      </c>
      <c r="G321" s="4">
        <f>SUMIFS(Transactions_History!$G$6:$G$1355, Transactions_History!$C$6:$C$1355, "Acquire", Transactions_History!$I$6:$I$1355, Portfolio_History!$F321, Transactions_History!$H$6:$H$1355, "&lt;="&amp;YEAR(Portfolio_History!G$1))-
SUMIFS(Transactions_History!$G$6:$G$1355, Transactions_History!$C$6:$C$1355, "Redeem", Transactions_History!$I$6:$I$1355, Portfolio_History!$F321, Transactions_History!$H$6:$H$1355, "&lt;="&amp;YEAR(Portfolio_History!G$1))</f>
        <v>-11146404</v>
      </c>
      <c r="H321" s="4">
        <f>SUMIFS(Transactions_History!$G$6:$G$1355, Transactions_History!$C$6:$C$1355, "Acquire", Transactions_History!$I$6:$I$1355, Portfolio_History!$F321, Transactions_History!$H$6:$H$1355, "&lt;="&amp;YEAR(Portfolio_History!H$1))-
SUMIFS(Transactions_History!$G$6:$G$1355, Transactions_History!$C$6:$C$1355, "Redeem", Transactions_History!$I$6:$I$1355, Portfolio_History!$F321, Transactions_History!$H$6:$H$1355, "&lt;="&amp;YEAR(Portfolio_History!H$1))</f>
        <v>-11146404</v>
      </c>
      <c r="I321" s="4">
        <f>SUMIFS(Transactions_History!$G$6:$G$1355, Transactions_History!$C$6:$C$1355, "Acquire", Transactions_History!$I$6:$I$1355, Portfolio_History!$F321, Transactions_History!$H$6:$H$1355, "&lt;="&amp;YEAR(Portfolio_History!I$1))-
SUMIFS(Transactions_History!$G$6:$G$1355, Transactions_History!$C$6:$C$1355, "Redeem", Transactions_History!$I$6:$I$1355, Portfolio_History!$F321, Transactions_History!$H$6:$H$1355, "&lt;="&amp;YEAR(Portfolio_History!I$1))</f>
        <v>-11146404</v>
      </c>
      <c r="J321" s="4">
        <f>SUMIFS(Transactions_History!$G$6:$G$1355, Transactions_History!$C$6:$C$1355, "Acquire", Transactions_History!$I$6:$I$1355, Portfolio_History!$F321, Transactions_History!$H$6:$H$1355, "&lt;="&amp;YEAR(Portfolio_History!J$1))-
SUMIFS(Transactions_History!$G$6:$G$1355, Transactions_History!$C$6:$C$1355, "Redeem", Transactions_History!$I$6:$I$1355, Portfolio_History!$F321, Transactions_History!$H$6:$H$1355, "&lt;="&amp;YEAR(Portfolio_History!J$1))</f>
        <v>-11146404</v>
      </c>
      <c r="K321" s="4">
        <f>SUMIFS(Transactions_History!$G$6:$G$1355, Transactions_History!$C$6:$C$1355, "Acquire", Transactions_History!$I$6:$I$1355, Portfolio_History!$F321, Transactions_History!$H$6:$H$1355, "&lt;="&amp;YEAR(Portfolio_History!K$1))-
SUMIFS(Transactions_History!$G$6:$G$1355, Transactions_History!$C$6:$C$1355, "Redeem", Transactions_History!$I$6:$I$1355, Portfolio_History!$F321, Transactions_History!$H$6:$H$1355, "&lt;="&amp;YEAR(Portfolio_History!K$1))</f>
        <v>-11146404</v>
      </c>
      <c r="L321" s="4">
        <f>SUMIFS(Transactions_History!$G$6:$G$1355, Transactions_History!$C$6:$C$1355, "Acquire", Transactions_History!$I$6:$I$1355, Portfolio_History!$F321, Transactions_History!$H$6:$H$1355, "&lt;="&amp;YEAR(Portfolio_History!L$1))-
SUMIFS(Transactions_History!$G$6:$G$1355, Transactions_History!$C$6:$C$1355, "Redeem", Transactions_History!$I$6:$I$1355, Portfolio_History!$F321, Transactions_History!$H$6:$H$1355, "&lt;="&amp;YEAR(Portfolio_History!L$1))</f>
        <v>-11146404</v>
      </c>
      <c r="M321" s="4">
        <f>SUMIFS(Transactions_History!$G$6:$G$1355, Transactions_History!$C$6:$C$1355, "Acquire", Transactions_History!$I$6:$I$1355, Portfolio_History!$F321, Transactions_History!$H$6:$H$1355, "&lt;="&amp;YEAR(Portfolio_History!M$1))-
SUMIFS(Transactions_History!$G$6:$G$1355, Transactions_History!$C$6:$C$1355, "Redeem", Transactions_History!$I$6:$I$1355, Portfolio_History!$F321, Transactions_History!$H$6:$H$1355, "&lt;="&amp;YEAR(Portfolio_History!M$1))</f>
        <v>-11146404</v>
      </c>
      <c r="N321" s="4">
        <f>SUMIFS(Transactions_History!$G$6:$G$1355, Transactions_History!$C$6:$C$1355, "Acquire", Transactions_History!$I$6:$I$1355, Portfolio_History!$F321, Transactions_History!$H$6:$H$1355, "&lt;="&amp;YEAR(Portfolio_History!N$1))-
SUMIFS(Transactions_History!$G$6:$G$1355, Transactions_History!$C$6:$C$1355, "Redeem", Transactions_History!$I$6:$I$1355, Portfolio_History!$F321, Transactions_History!$H$6:$H$1355, "&lt;="&amp;YEAR(Portfolio_History!N$1))</f>
        <v>-11146404</v>
      </c>
      <c r="O321" s="4">
        <f>SUMIFS(Transactions_History!$G$6:$G$1355, Transactions_History!$C$6:$C$1355, "Acquire", Transactions_History!$I$6:$I$1355, Portfolio_History!$F321, Transactions_History!$H$6:$H$1355, "&lt;="&amp;YEAR(Portfolio_History!O$1))-
SUMIFS(Transactions_History!$G$6:$G$1355, Transactions_History!$C$6:$C$1355, "Redeem", Transactions_History!$I$6:$I$1355, Portfolio_History!$F321, Transactions_History!$H$6:$H$1355, "&lt;="&amp;YEAR(Portfolio_History!O$1))</f>
        <v>-1524967</v>
      </c>
      <c r="P321" s="4">
        <f>SUMIFS(Transactions_History!$G$6:$G$1355, Transactions_History!$C$6:$C$1355, "Acquire", Transactions_History!$I$6:$I$1355, Portfolio_History!$F321, Transactions_History!$H$6:$H$1355, "&lt;="&amp;YEAR(Portfolio_History!P$1))-
SUMIFS(Transactions_History!$G$6:$G$1355, Transactions_History!$C$6:$C$1355, "Redeem", Transactions_History!$I$6:$I$1355, Portfolio_History!$F321, Transactions_History!$H$6:$H$1355, "&lt;="&amp;YEAR(Portfolio_History!P$1))</f>
        <v>-1524967</v>
      </c>
      <c r="Q321" s="4">
        <f>SUMIFS(Transactions_History!$G$6:$G$1355, Transactions_History!$C$6:$C$1355, "Acquire", Transactions_History!$I$6:$I$1355, Portfolio_History!$F321, Transactions_History!$H$6:$H$1355, "&lt;="&amp;YEAR(Portfolio_History!Q$1))-
SUMIFS(Transactions_History!$G$6:$G$1355, Transactions_History!$C$6:$C$1355, "Redeem", Transactions_History!$I$6:$I$1355, Portfolio_History!$F321, Transactions_History!$H$6:$H$1355, "&lt;="&amp;YEAR(Portfolio_History!Q$1))</f>
        <v>-1524967</v>
      </c>
      <c r="R321" s="4">
        <f>SUMIFS(Transactions_History!$G$6:$G$1355, Transactions_History!$C$6:$C$1355, "Acquire", Transactions_History!$I$6:$I$1355, Portfolio_History!$F321, Transactions_History!$H$6:$H$1355, "&lt;="&amp;YEAR(Portfolio_History!R$1))-
SUMIFS(Transactions_History!$G$6:$G$1355, Transactions_History!$C$6:$C$1355, "Redeem", Transactions_History!$I$6:$I$1355, Portfolio_History!$F321, Transactions_History!$H$6:$H$1355, "&lt;="&amp;YEAR(Portfolio_History!R$1))</f>
        <v>0</v>
      </c>
      <c r="S321" s="4">
        <f>SUMIFS(Transactions_History!$G$6:$G$1355, Transactions_History!$C$6:$C$1355, "Acquire", Transactions_History!$I$6:$I$1355, Portfolio_History!$F321, Transactions_History!$H$6:$H$1355, "&lt;="&amp;YEAR(Portfolio_History!S$1))-
SUMIFS(Transactions_History!$G$6:$G$1355, Transactions_History!$C$6:$C$1355, "Redeem", Transactions_History!$I$6:$I$1355, Portfolio_History!$F321, Transactions_History!$H$6:$H$1355, "&lt;="&amp;YEAR(Portfolio_History!S$1))</f>
        <v>0</v>
      </c>
      <c r="T321" s="4">
        <f>SUMIFS(Transactions_History!$G$6:$G$1355, Transactions_History!$C$6:$C$1355, "Acquire", Transactions_History!$I$6:$I$1355, Portfolio_History!$F321, Transactions_History!$H$6:$H$1355, "&lt;="&amp;YEAR(Portfolio_History!T$1))-
SUMIFS(Transactions_History!$G$6:$G$1355, Transactions_History!$C$6:$C$1355, "Redeem", Transactions_History!$I$6:$I$1355, Portfolio_History!$F321, Transactions_History!$H$6:$H$1355, "&lt;="&amp;YEAR(Portfolio_History!T$1))</f>
        <v>0</v>
      </c>
      <c r="U321" s="4">
        <f>SUMIFS(Transactions_History!$G$6:$G$1355, Transactions_History!$C$6:$C$1355, "Acquire", Transactions_History!$I$6:$I$1355, Portfolio_History!$F321, Transactions_History!$H$6:$H$1355, "&lt;="&amp;YEAR(Portfolio_History!U$1))-
SUMIFS(Transactions_History!$G$6:$G$1355, Transactions_History!$C$6:$C$1355, "Redeem", Transactions_History!$I$6:$I$1355, Portfolio_History!$F321, Transactions_History!$H$6:$H$1355, "&lt;="&amp;YEAR(Portfolio_History!U$1))</f>
        <v>0</v>
      </c>
      <c r="V321" s="4">
        <f>SUMIFS(Transactions_History!$G$6:$G$1355, Transactions_History!$C$6:$C$1355, "Acquire", Transactions_History!$I$6:$I$1355, Portfolio_History!$F321, Transactions_History!$H$6:$H$1355, "&lt;="&amp;YEAR(Portfolio_History!V$1))-
SUMIFS(Transactions_History!$G$6:$G$1355, Transactions_History!$C$6:$C$1355, "Redeem", Transactions_History!$I$6:$I$1355, Portfolio_History!$F321, Transactions_History!$H$6:$H$1355, "&lt;="&amp;YEAR(Portfolio_History!V$1))</f>
        <v>0</v>
      </c>
      <c r="W321" s="4">
        <f>SUMIFS(Transactions_History!$G$6:$G$1355, Transactions_History!$C$6:$C$1355, "Acquire", Transactions_History!$I$6:$I$1355, Portfolio_History!$F321, Transactions_History!$H$6:$H$1355, "&lt;="&amp;YEAR(Portfolio_History!W$1))-
SUMIFS(Transactions_History!$G$6:$G$1355, Transactions_History!$C$6:$C$1355, "Redeem", Transactions_History!$I$6:$I$1355, Portfolio_History!$F321, Transactions_History!$H$6:$H$1355, "&lt;="&amp;YEAR(Portfolio_History!W$1))</f>
        <v>0</v>
      </c>
      <c r="X321" s="4">
        <f>SUMIFS(Transactions_History!$G$6:$G$1355, Transactions_History!$C$6:$C$1355, "Acquire", Transactions_History!$I$6:$I$1355, Portfolio_History!$F321, Transactions_History!$H$6:$H$1355, "&lt;="&amp;YEAR(Portfolio_History!X$1))-
SUMIFS(Transactions_History!$G$6:$G$1355, Transactions_History!$C$6:$C$1355, "Redeem", Transactions_History!$I$6:$I$1355, Portfolio_History!$F321, Transactions_History!$H$6:$H$1355, "&lt;="&amp;YEAR(Portfolio_History!X$1))</f>
        <v>0</v>
      </c>
      <c r="Y321" s="4">
        <f>SUMIFS(Transactions_History!$G$6:$G$1355, Transactions_History!$C$6:$C$1355, "Acquire", Transactions_History!$I$6:$I$1355, Portfolio_History!$F321, Transactions_History!$H$6:$H$1355, "&lt;="&amp;YEAR(Portfolio_History!Y$1))-
SUMIFS(Transactions_History!$G$6:$G$1355, Transactions_History!$C$6:$C$1355, "Redeem", Transactions_History!$I$6:$I$1355, Portfolio_History!$F321, Transactions_History!$H$6:$H$1355, "&lt;="&amp;YEAR(Portfolio_History!Y$1))</f>
        <v>0</v>
      </c>
    </row>
    <row r="322" spans="1:25" x14ac:dyDescent="0.35">
      <c r="A322" s="172" t="s">
        <v>39</v>
      </c>
      <c r="B322" s="172">
        <v>6.5</v>
      </c>
      <c r="C322" s="172">
        <v>2015</v>
      </c>
      <c r="D322" s="173">
        <v>36678</v>
      </c>
      <c r="E322" s="63">
        <v>2015</v>
      </c>
      <c r="F322" s="170" t="str">
        <f t="shared" ref="F322:F385" si="6">_xlfn.TEXTJOIN("_", TRUE, A322, B322, C322)</f>
        <v>SI bonds_6.5_2015</v>
      </c>
      <c r="G322" s="4">
        <f>SUMIFS(Transactions_History!$G$6:$G$1355, Transactions_History!$C$6:$C$1355, "Acquire", Transactions_History!$I$6:$I$1355, Portfolio_History!$F322, Transactions_History!$H$6:$H$1355, "&lt;="&amp;YEAR(Portfolio_History!G$1))-
SUMIFS(Transactions_History!$G$6:$G$1355, Transactions_History!$C$6:$C$1355, "Redeem", Transactions_History!$I$6:$I$1355, Portfolio_History!$F322, Transactions_History!$H$6:$H$1355, "&lt;="&amp;YEAR(Portfolio_History!G$1))</f>
        <v>-65904774</v>
      </c>
      <c r="H322" s="4">
        <f>SUMIFS(Transactions_History!$G$6:$G$1355, Transactions_History!$C$6:$C$1355, "Acquire", Transactions_History!$I$6:$I$1355, Portfolio_History!$F322, Transactions_History!$H$6:$H$1355, "&lt;="&amp;YEAR(Portfolio_History!H$1))-
SUMIFS(Transactions_History!$G$6:$G$1355, Transactions_History!$C$6:$C$1355, "Redeem", Transactions_History!$I$6:$I$1355, Portfolio_History!$F322, Transactions_History!$H$6:$H$1355, "&lt;="&amp;YEAR(Portfolio_History!H$1))</f>
        <v>-65904774</v>
      </c>
      <c r="I322" s="4">
        <f>SUMIFS(Transactions_History!$G$6:$G$1355, Transactions_History!$C$6:$C$1355, "Acquire", Transactions_History!$I$6:$I$1355, Portfolio_History!$F322, Transactions_History!$H$6:$H$1355, "&lt;="&amp;YEAR(Portfolio_History!I$1))-
SUMIFS(Transactions_History!$G$6:$G$1355, Transactions_History!$C$6:$C$1355, "Redeem", Transactions_History!$I$6:$I$1355, Portfolio_History!$F322, Transactions_History!$H$6:$H$1355, "&lt;="&amp;YEAR(Portfolio_History!I$1))</f>
        <v>-65904774</v>
      </c>
      <c r="J322" s="4">
        <f>SUMIFS(Transactions_History!$G$6:$G$1355, Transactions_History!$C$6:$C$1355, "Acquire", Transactions_History!$I$6:$I$1355, Portfolio_History!$F322, Transactions_History!$H$6:$H$1355, "&lt;="&amp;YEAR(Portfolio_History!J$1))-
SUMIFS(Transactions_History!$G$6:$G$1355, Transactions_History!$C$6:$C$1355, "Redeem", Transactions_History!$I$6:$I$1355, Portfolio_History!$F322, Transactions_History!$H$6:$H$1355, "&lt;="&amp;YEAR(Portfolio_History!J$1))</f>
        <v>-65904774</v>
      </c>
      <c r="K322" s="4">
        <f>SUMIFS(Transactions_History!$G$6:$G$1355, Transactions_History!$C$6:$C$1355, "Acquire", Transactions_History!$I$6:$I$1355, Portfolio_History!$F322, Transactions_History!$H$6:$H$1355, "&lt;="&amp;YEAR(Portfolio_History!K$1))-
SUMIFS(Transactions_History!$G$6:$G$1355, Transactions_History!$C$6:$C$1355, "Redeem", Transactions_History!$I$6:$I$1355, Portfolio_History!$F322, Transactions_History!$H$6:$H$1355, "&lt;="&amp;YEAR(Portfolio_History!K$1))</f>
        <v>-65904774</v>
      </c>
      <c r="L322" s="4">
        <f>SUMIFS(Transactions_History!$G$6:$G$1355, Transactions_History!$C$6:$C$1355, "Acquire", Transactions_History!$I$6:$I$1355, Portfolio_History!$F322, Transactions_History!$H$6:$H$1355, "&lt;="&amp;YEAR(Portfolio_History!L$1))-
SUMIFS(Transactions_History!$G$6:$G$1355, Transactions_History!$C$6:$C$1355, "Redeem", Transactions_History!$I$6:$I$1355, Portfolio_History!$F322, Transactions_History!$H$6:$H$1355, "&lt;="&amp;YEAR(Portfolio_History!L$1))</f>
        <v>-65904774</v>
      </c>
      <c r="M322" s="4">
        <f>SUMIFS(Transactions_History!$G$6:$G$1355, Transactions_History!$C$6:$C$1355, "Acquire", Transactions_History!$I$6:$I$1355, Portfolio_History!$F322, Transactions_History!$H$6:$H$1355, "&lt;="&amp;YEAR(Portfolio_History!M$1))-
SUMIFS(Transactions_History!$G$6:$G$1355, Transactions_History!$C$6:$C$1355, "Redeem", Transactions_History!$I$6:$I$1355, Portfolio_History!$F322, Transactions_History!$H$6:$H$1355, "&lt;="&amp;YEAR(Portfolio_History!M$1))</f>
        <v>-65904774</v>
      </c>
      <c r="N322" s="4">
        <f>SUMIFS(Transactions_History!$G$6:$G$1355, Transactions_History!$C$6:$C$1355, "Acquire", Transactions_History!$I$6:$I$1355, Portfolio_History!$F322, Transactions_History!$H$6:$H$1355, "&lt;="&amp;YEAR(Portfolio_History!N$1))-
SUMIFS(Transactions_History!$G$6:$G$1355, Transactions_History!$C$6:$C$1355, "Redeem", Transactions_History!$I$6:$I$1355, Portfolio_History!$F322, Transactions_History!$H$6:$H$1355, "&lt;="&amp;YEAR(Portfolio_History!N$1))</f>
        <v>-65904774</v>
      </c>
      <c r="O322" s="4">
        <f>SUMIFS(Transactions_History!$G$6:$G$1355, Transactions_History!$C$6:$C$1355, "Acquire", Transactions_History!$I$6:$I$1355, Portfolio_History!$F322, Transactions_History!$H$6:$H$1355, "&lt;="&amp;YEAR(Portfolio_History!O$1))-
SUMIFS(Transactions_History!$G$6:$G$1355, Transactions_History!$C$6:$C$1355, "Redeem", Transactions_History!$I$6:$I$1355, Portfolio_History!$F322, Transactions_History!$H$6:$H$1355, "&lt;="&amp;YEAR(Portfolio_History!O$1))</f>
        <v>-7374881</v>
      </c>
      <c r="P322" s="4">
        <f>SUMIFS(Transactions_History!$G$6:$G$1355, Transactions_History!$C$6:$C$1355, "Acquire", Transactions_History!$I$6:$I$1355, Portfolio_History!$F322, Transactions_History!$H$6:$H$1355, "&lt;="&amp;YEAR(Portfolio_History!P$1))-
SUMIFS(Transactions_History!$G$6:$G$1355, Transactions_History!$C$6:$C$1355, "Redeem", Transactions_History!$I$6:$I$1355, Portfolio_History!$F322, Transactions_History!$H$6:$H$1355, "&lt;="&amp;YEAR(Portfolio_History!P$1))</f>
        <v>-7374881</v>
      </c>
      <c r="Q322" s="4">
        <f>SUMIFS(Transactions_History!$G$6:$G$1355, Transactions_History!$C$6:$C$1355, "Acquire", Transactions_History!$I$6:$I$1355, Portfolio_History!$F322, Transactions_History!$H$6:$H$1355, "&lt;="&amp;YEAR(Portfolio_History!Q$1))-
SUMIFS(Transactions_History!$G$6:$G$1355, Transactions_History!$C$6:$C$1355, "Redeem", Transactions_History!$I$6:$I$1355, Portfolio_History!$F322, Transactions_History!$H$6:$H$1355, "&lt;="&amp;YEAR(Portfolio_History!Q$1))</f>
        <v>-7374881</v>
      </c>
      <c r="R322" s="4">
        <f>SUMIFS(Transactions_History!$G$6:$G$1355, Transactions_History!$C$6:$C$1355, "Acquire", Transactions_History!$I$6:$I$1355, Portfolio_History!$F322, Transactions_History!$H$6:$H$1355, "&lt;="&amp;YEAR(Portfolio_History!R$1))-
SUMIFS(Transactions_History!$G$6:$G$1355, Transactions_History!$C$6:$C$1355, "Redeem", Transactions_History!$I$6:$I$1355, Portfolio_History!$F322, Transactions_History!$H$6:$H$1355, "&lt;="&amp;YEAR(Portfolio_History!R$1))</f>
        <v>0</v>
      </c>
      <c r="S322" s="4">
        <f>SUMIFS(Transactions_History!$G$6:$G$1355, Transactions_History!$C$6:$C$1355, "Acquire", Transactions_History!$I$6:$I$1355, Portfolio_History!$F322, Transactions_History!$H$6:$H$1355, "&lt;="&amp;YEAR(Portfolio_History!S$1))-
SUMIFS(Transactions_History!$G$6:$G$1355, Transactions_History!$C$6:$C$1355, "Redeem", Transactions_History!$I$6:$I$1355, Portfolio_History!$F322, Transactions_History!$H$6:$H$1355, "&lt;="&amp;YEAR(Portfolio_History!S$1))</f>
        <v>0</v>
      </c>
      <c r="T322" s="4">
        <f>SUMIFS(Transactions_History!$G$6:$G$1355, Transactions_History!$C$6:$C$1355, "Acquire", Transactions_History!$I$6:$I$1355, Portfolio_History!$F322, Transactions_History!$H$6:$H$1355, "&lt;="&amp;YEAR(Portfolio_History!T$1))-
SUMIFS(Transactions_History!$G$6:$G$1355, Transactions_History!$C$6:$C$1355, "Redeem", Transactions_History!$I$6:$I$1355, Portfolio_History!$F322, Transactions_History!$H$6:$H$1355, "&lt;="&amp;YEAR(Portfolio_History!T$1))</f>
        <v>0</v>
      </c>
      <c r="U322" s="4">
        <f>SUMIFS(Transactions_History!$G$6:$G$1355, Transactions_History!$C$6:$C$1355, "Acquire", Transactions_History!$I$6:$I$1355, Portfolio_History!$F322, Transactions_History!$H$6:$H$1355, "&lt;="&amp;YEAR(Portfolio_History!U$1))-
SUMIFS(Transactions_History!$G$6:$G$1355, Transactions_History!$C$6:$C$1355, "Redeem", Transactions_History!$I$6:$I$1355, Portfolio_History!$F322, Transactions_History!$H$6:$H$1355, "&lt;="&amp;YEAR(Portfolio_History!U$1))</f>
        <v>0</v>
      </c>
      <c r="V322" s="4">
        <f>SUMIFS(Transactions_History!$G$6:$G$1355, Transactions_History!$C$6:$C$1355, "Acquire", Transactions_History!$I$6:$I$1355, Portfolio_History!$F322, Transactions_History!$H$6:$H$1355, "&lt;="&amp;YEAR(Portfolio_History!V$1))-
SUMIFS(Transactions_History!$G$6:$G$1355, Transactions_History!$C$6:$C$1355, "Redeem", Transactions_History!$I$6:$I$1355, Portfolio_History!$F322, Transactions_History!$H$6:$H$1355, "&lt;="&amp;YEAR(Portfolio_History!V$1))</f>
        <v>0</v>
      </c>
      <c r="W322" s="4">
        <f>SUMIFS(Transactions_History!$G$6:$G$1355, Transactions_History!$C$6:$C$1355, "Acquire", Transactions_History!$I$6:$I$1355, Portfolio_History!$F322, Transactions_History!$H$6:$H$1355, "&lt;="&amp;YEAR(Portfolio_History!W$1))-
SUMIFS(Transactions_History!$G$6:$G$1355, Transactions_History!$C$6:$C$1355, "Redeem", Transactions_History!$I$6:$I$1355, Portfolio_History!$F322, Transactions_History!$H$6:$H$1355, "&lt;="&amp;YEAR(Portfolio_History!W$1))</f>
        <v>0</v>
      </c>
      <c r="X322" s="4">
        <f>SUMIFS(Transactions_History!$G$6:$G$1355, Transactions_History!$C$6:$C$1355, "Acquire", Transactions_History!$I$6:$I$1355, Portfolio_History!$F322, Transactions_History!$H$6:$H$1355, "&lt;="&amp;YEAR(Portfolio_History!X$1))-
SUMIFS(Transactions_History!$G$6:$G$1355, Transactions_History!$C$6:$C$1355, "Redeem", Transactions_History!$I$6:$I$1355, Portfolio_History!$F322, Transactions_History!$H$6:$H$1355, "&lt;="&amp;YEAR(Portfolio_History!X$1))</f>
        <v>0</v>
      </c>
      <c r="Y322" s="4">
        <f>SUMIFS(Transactions_History!$G$6:$G$1355, Transactions_History!$C$6:$C$1355, "Acquire", Transactions_History!$I$6:$I$1355, Portfolio_History!$F322, Transactions_History!$H$6:$H$1355, "&lt;="&amp;YEAR(Portfolio_History!Y$1))-
SUMIFS(Transactions_History!$G$6:$G$1355, Transactions_History!$C$6:$C$1355, "Redeem", Transactions_History!$I$6:$I$1355, Portfolio_History!$F322, Transactions_History!$H$6:$H$1355, "&lt;="&amp;YEAR(Portfolio_History!Y$1))</f>
        <v>0</v>
      </c>
    </row>
    <row r="323" spans="1:25" x14ac:dyDescent="0.35">
      <c r="A323" s="172" t="s">
        <v>34</v>
      </c>
      <c r="B323" s="172">
        <v>2</v>
      </c>
      <c r="C323" s="172">
        <v>2015</v>
      </c>
      <c r="D323" s="173">
        <v>42156</v>
      </c>
      <c r="E323" s="63">
        <v>2015</v>
      </c>
      <c r="F323" s="170" t="str">
        <f t="shared" si="6"/>
        <v>SI certificates_2_2015</v>
      </c>
      <c r="G323" s="4">
        <f>SUMIFS(Transactions_History!$G$6:$G$1355, Transactions_History!$C$6:$C$1355, "Acquire", Transactions_History!$I$6:$I$1355, Portfolio_History!$F323, Transactions_History!$H$6:$H$1355, "&lt;="&amp;YEAR(Portfolio_History!G$1))-
SUMIFS(Transactions_History!$G$6:$G$1355, Transactions_History!$C$6:$C$1355, "Redeem", Transactions_History!$I$6:$I$1355, Portfolio_History!$F323, Transactions_History!$H$6:$H$1355, "&lt;="&amp;YEAR(Portfolio_History!G$1))</f>
        <v>0</v>
      </c>
      <c r="H323" s="4">
        <f>SUMIFS(Transactions_History!$G$6:$G$1355, Transactions_History!$C$6:$C$1355, "Acquire", Transactions_History!$I$6:$I$1355, Portfolio_History!$F323, Transactions_History!$H$6:$H$1355, "&lt;="&amp;YEAR(Portfolio_History!H$1))-
SUMIFS(Transactions_History!$G$6:$G$1355, Transactions_History!$C$6:$C$1355, "Redeem", Transactions_History!$I$6:$I$1355, Portfolio_History!$F323, Transactions_History!$H$6:$H$1355, "&lt;="&amp;YEAR(Portfolio_History!H$1))</f>
        <v>0</v>
      </c>
      <c r="I323" s="4">
        <f>SUMIFS(Transactions_History!$G$6:$G$1355, Transactions_History!$C$6:$C$1355, "Acquire", Transactions_History!$I$6:$I$1355, Portfolio_History!$F323, Transactions_History!$H$6:$H$1355, "&lt;="&amp;YEAR(Portfolio_History!I$1))-
SUMIFS(Transactions_History!$G$6:$G$1355, Transactions_History!$C$6:$C$1355, "Redeem", Transactions_History!$I$6:$I$1355, Portfolio_History!$F323, Transactions_History!$H$6:$H$1355, "&lt;="&amp;YEAR(Portfolio_History!I$1))</f>
        <v>0</v>
      </c>
      <c r="J323" s="4">
        <f>SUMIFS(Transactions_History!$G$6:$G$1355, Transactions_History!$C$6:$C$1355, "Acquire", Transactions_History!$I$6:$I$1355, Portfolio_History!$F323, Transactions_History!$H$6:$H$1355, "&lt;="&amp;YEAR(Portfolio_History!J$1))-
SUMIFS(Transactions_History!$G$6:$G$1355, Transactions_History!$C$6:$C$1355, "Redeem", Transactions_History!$I$6:$I$1355, Portfolio_History!$F323, Transactions_History!$H$6:$H$1355, "&lt;="&amp;YEAR(Portfolio_History!J$1))</f>
        <v>0</v>
      </c>
      <c r="K323" s="4">
        <f>SUMIFS(Transactions_History!$G$6:$G$1355, Transactions_History!$C$6:$C$1355, "Acquire", Transactions_History!$I$6:$I$1355, Portfolio_History!$F323, Transactions_History!$H$6:$H$1355, "&lt;="&amp;YEAR(Portfolio_History!K$1))-
SUMIFS(Transactions_History!$G$6:$G$1355, Transactions_History!$C$6:$C$1355, "Redeem", Transactions_History!$I$6:$I$1355, Portfolio_History!$F323, Transactions_History!$H$6:$H$1355, "&lt;="&amp;YEAR(Portfolio_History!K$1))</f>
        <v>0</v>
      </c>
      <c r="L323" s="4">
        <f>SUMIFS(Transactions_History!$G$6:$G$1355, Transactions_History!$C$6:$C$1355, "Acquire", Transactions_History!$I$6:$I$1355, Portfolio_History!$F323, Transactions_History!$H$6:$H$1355, "&lt;="&amp;YEAR(Portfolio_History!L$1))-
SUMIFS(Transactions_History!$G$6:$G$1355, Transactions_History!$C$6:$C$1355, "Redeem", Transactions_History!$I$6:$I$1355, Portfolio_History!$F323, Transactions_History!$H$6:$H$1355, "&lt;="&amp;YEAR(Portfolio_History!L$1))</f>
        <v>0</v>
      </c>
      <c r="M323" s="4">
        <f>SUMIFS(Transactions_History!$G$6:$G$1355, Transactions_History!$C$6:$C$1355, "Acquire", Transactions_History!$I$6:$I$1355, Portfolio_History!$F323, Transactions_History!$H$6:$H$1355, "&lt;="&amp;YEAR(Portfolio_History!M$1))-
SUMIFS(Transactions_History!$G$6:$G$1355, Transactions_History!$C$6:$C$1355, "Redeem", Transactions_History!$I$6:$I$1355, Portfolio_History!$F323, Transactions_History!$H$6:$H$1355, "&lt;="&amp;YEAR(Portfolio_History!M$1))</f>
        <v>0</v>
      </c>
      <c r="N323" s="4">
        <f>SUMIFS(Transactions_History!$G$6:$G$1355, Transactions_History!$C$6:$C$1355, "Acquire", Transactions_History!$I$6:$I$1355, Portfolio_History!$F323, Transactions_History!$H$6:$H$1355, "&lt;="&amp;YEAR(Portfolio_History!N$1))-
SUMIFS(Transactions_History!$G$6:$G$1355, Transactions_History!$C$6:$C$1355, "Redeem", Transactions_History!$I$6:$I$1355, Portfolio_History!$F323, Transactions_History!$H$6:$H$1355, "&lt;="&amp;YEAR(Portfolio_History!N$1))</f>
        <v>0</v>
      </c>
      <c r="O323" s="4">
        <f>SUMIFS(Transactions_History!$G$6:$G$1355, Transactions_History!$C$6:$C$1355, "Acquire", Transactions_History!$I$6:$I$1355, Portfolio_History!$F323, Transactions_History!$H$6:$H$1355, "&lt;="&amp;YEAR(Portfolio_History!O$1))-
SUMIFS(Transactions_History!$G$6:$G$1355, Transactions_History!$C$6:$C$1355, "Redeem", Transactions_History!$I$6:$I$1355, Portfolio_History!$F323, Transactions_History!$H$6:$H$1355, "&lt;="&amp;YEAR(Portfolio_History!O$1))</f>
        <v>60802772</v>
      </c>
      <c r="P323" s="4">
        <f>SUMIFS(Transactions_History!$G$6:$G$1355, Transactions_History!$C$6:$C$1355, "Acquire", Transactions_History!$I$6:$I$1355, Portfolio_History!$F323, Transactions_History!$H$6:$H$1355, "&lt;="&amp;YEAR(Portfolio_History!P$1))-
SUMIFS(Transactions_History!$G$6:$G$1355, Transactions_History!$C$6:$C$1355, "Redeem", Transactions_History!$I$6:$I$1355, Portfolio_History!$F323, Transactions_History!$H$6:$H$1355, "&lt;="&amp;YEAR(Portfolio_History!P$1))</f>
        <v>0</v>
      </c>
      <c r="Q323" s="4">
        <f>SUMIFS(Transactions_History!$G$6:$G$1355, Transactions_History!$C$6:$C$1355, "Acquire", Transactions_History!$I$6:$I$1355, Portfolio_History!$F323, Transactions_History!$H$6:$H$1355, "&lt;="&amp;YEAR(Portfolio_History!Q$1))-
SUMIFS(Transactions_History!$G$6:$G$1355, Transactions_History!$C$6:$C$1355, "Redeem", Transactions_History!$I$6:$I$1355, Portfolio_History!$F323, Transactions_History!$H$6:$H$1355, "&lt;="&amp;YEAR(Portfolio_History!Q$1))</f>
        <v>0</v>
      </c>
      <c r="R323" s="4">
        <f>SUMIFS(Transactions_History!$G$6:$G$1355, Transactions_History!$C$6:$C$1355, "Acquire", Transactions_History!$I$6:$I$1355, Portfolio_History!$F323, Transactions_History!$H$6:$H$1355, "&lt;="&amp;YEAR(Portfolio_History!R$1))-
SUMIFS(Transactions_History!$G$6:$G$1355, Transactions_History!$C$6:$C$1355, "Redeem", Transactions_History!$I$6:$I$1355, Portfolio_History!$F323, Transactions_History!$H$6:$H$1355, "&lt;="&amp;YEAR(Portfolio_History!R$1))</f>
        <v>0</v>
      </c>
      <c r="S323" s="4">
        <f>SUMIFS(Transactions_History!$G$6:$G$1355, Transactions_History!$C$6:$C$1355, "Acquire", Transactions_History!$I$6:$I$1355, Portfolio_History!$F323, Transactions_History!$H$6:$H$1355, "&lt;="&amp;YEAR(Portfolio_History!S$1))-
SUMIFS(Transactions_History!$G$6:$G$1355, Transactions_History!$C$6:$C$1355, "Redeem", Transactions_History!$I$6:$I$1355, Portfolio_History!$F323, Transactions_History!$H$6:$H$1355, "&lt;="&amp;YEAR(Portfolio_History!S$1))</f>
        <v>0</v>
      </c>
      <c r="T323" s="4">
        <f>SUMIFS(Transactions_History!$G$6:$G$1355, Transactions_History!$C$6:$C$1355, "Acquire", Transactions_History!$I$6:$I$1355, Portfolio_History!$F323, Transactions_History!$H$6:$H$1355, "&lt;="&amp;YEAR(Portfolio_History!T$1))-
SUMIFS(Transactions_History!$G$6:$G$1355, Transactions_History!$C$6:$C$1355, "Redeem", Transactions_History!$I$6:$I$1355, Portfolio_History!$F323, Transactions_History!$H$6:$H$1355, "&lt;="&amp;YEAR(Portfolio_History!T$1))</f>
        <v>0</v>
      </c>
      <c r="U323" s="4">
        <f>SUMIFS(Transactions_History!$G$6:$G$1355, Transactions_History!$C$6:$C$1355, "Acquire", Transactions_History!$I$6:$I$1355, Portfolio_History!$F323, Transactions_History!$H$6:$H$1355, "&lt;="&amp;YEAR(Portfolio_History!U$1))-
SUMIFS(Transactions_History!$G$6:$G$1355, Transactions_History!$C$6:$C$1355, "Redeem", Transactions_History!$I$6:$I$1355, Portfolio_History!$F323, Transactions_History!$H$6:$H$1355, "&lt;="&amp;YEAR(Portfolio_History!U$1))</f>
        <v>0</v>
      </c>
      <c r="V323" s="4">
        <f>SUMIFS(Transactions_History!$G$6:$G$1355, Transactions_History!$C$6:$C$1355, "Acquire", Transactions_History!$I$6:$I$1355, Portfolio_History!$F323, Transactions_History!$H$6:$H$1355, "&lt;="&amp;YEAR(Portfolio_History!V$1))-
SUMIFS(Transactions_History!$G$6:$G$1355, Transactions_History!$C$6:$C$1355, "Redeem", Transactions_History!$I$6:$I$1355, Portfolio_History!$F323, Transactions_History!$H$6:$H$1355, "&lt;="&amp;YEAR(Portfolio_History!V$1))</f>
        <v>0</v>
      </c>
      <c r="W323" s="4">
        <f>SUMIFS(Transactions_History!$G$6:$G$1355, Transactions_History!$C$6:$C$1355, "Acquire", Transactions_History!$I$6:$I$1355, Portfolio_History!$F323, Transactions_History!$H$6:$H$1355, "&lt;="&amp;YEAR(Portfolio_History!W$1))-
SUMIFS(Transactions_History!$G$6:$G$1355, Transactions_History!$C$6:$C$1355, "Redeem", Transactions_History!$I$6:$I$1355, Portfolio_History!$F323, Transactions_History!$H$6:$H$1355, "&lt;="&amp;YEAR(Portfolio_History!W$1))</f>
        <v>0</v>
      </c>
      <c r="X323" s="4">
        <f>SUMIFS(Transactions_History!$G$6:$G$1355, Transactions_History!$C$6:$C$1355, "Acquire", Transactions_History!$I$6:$I$1355, Portfolio_History!$F323, Transactions_History!$H$6:$H$1355, "&lt;="&amp;YEAR(Portfolio_History!X$1))-
SUMIFS(Transactions_History!$G$6:$G$1355, Transactions_History!$C$6:$C$1355, "Redeem", Transactions_History!$I$6:$I$1355, Portfolio_History!$F323, Transactions_History!$H$6:$H$1355, "&lt;="&amp;YEAR(Portfolio_History!X$1))</f>
        <v>0</v>
      </c>
      <c r="Y323" s="4">
        <f>SUMIFS(Transactions_History!$G$6:$G$1355, Transactions_History!$C$6:$C$1355, "Acquire", Transactions_History!$I$6:$I$1355, Portfolio_History!$F323, Transactions_History!$H$6:$H$1355, "&lt;="&amp;YEAR(Portfolio_History!Y$1))-
SUMIFS(Transactions_History!$G$6:$G$1355, Transactions_History!$C$6:$C$1355, "Redeem", Transactions_History!$I$6:$I$1355, Portfolio_History!$F323, Transactions_History!$H$6:$H$1355, "&lt;="&amp;YEAR(Portfolio_History!Y$1))</f>
        <v>0</v>
      </c>
    </row>
    <row r="324" spans="1:25" x14ac:dyDescent="0.35">
      <c r="A324" s="172" t="s">
        <v>39</v>
      </c>
      <c r="B324" s="172">
        <v>1.375</v>
      </c>
      <c r="C324" s="172">
        <v>2016</v>
      </c>
      <c r="D324" s="173">
        <v>41061</v>
      </c>
      <c r="E324" s="63">
        <v>2015</v>
      </c>
      <c r="F324" s="170" t="str">
        <f t="shared" si="6"/>
        <v>SI bonds_1.375_2016</v>
      </c>
      <c r="G324" s="4">
        <f>SUMIFS(Transactions_History!$G$6:$G$1355, Transactions_History!$C$6:$C$1355, "Acquire", Transactions_History!$I$6:$I$1355, Portfolio_History!$F324, Transactions_History!$H$6:$H$1355, "&lt;="&amp;YEAR(Portfolio_History!G$1))-
SUMIFS(Transactions_History!$G$6:$G$1355, Transactions_History!$C$6:$C$1355, "Redeem", Transactions_History!$I$6:$I$1355, Portfolio_History!$F324, Transactions_History!$H$6:$H$1355, "&lt;="&amp;YEAR(Portfolio_History!G$1))</f>
        <v>0</v>
      </c>
      <c r="H324" s="4">
        <f>SUMIFS(Transactions_History!$G$6:$G$1355, Transactions_History!$C$6:$C$1355, "Acquire", Transactions_History!$I$6:$I$1355, Portfolio_History!$F324, Transactions_History!$H$6:$H$1355, "&lt;="&amp;YEAR(Portfolio_History!H$1))-
SUMIFS(Transactions_History!$G$6:$G$1355, Transactions_History!$C$6:$C$1355, "Redeem", Transactions_History!$I$6:$I$1355, Portfolio_History!$F324, Transactions_History!$H$6:$H$1355, "&lt;="&amp;YEAR(Portfolio_History!H$1))</f>
        <v>0</v>
      </c>
      <c r="I324" s="4">
        <f>SUMIFS(Transactions_History!$G$6:$G$1355, Transactions_History!$C$6:$C$1355, "Acquire", Transactions_History!$I$6:$I$1355, Portfolio_History!$F324, Transactions_History!$H$6:$H$1355, "&lt;="&amp;YEAR(Portfolio_History!I$1))-
SUMIFS(Transactions_History!$G$6:$G$1355, Transactions_History!$C$6:$C$1355, "Redeem", Transactions_History!$I$6:$I$1355, Portfolio_History!$F324, Transactions_History!$H$6:$H$1355, "&lt;="&amp;YEAR(Portfolio_History!I$1))</f>
        <v>0</v>
      </c>
      <c r="J324" s="4">
        <f>SUMIFS(Transactions_History!$G$6:$G$1355, Transactions_History!$C$6:$C$1355, "Acquire", Transactions_History!$I$6:$I$1355, Portfolio_History!$F324, Transactions_History!$H$6:$H$1355, "&lt;="&amp;YEAR(Portfolio_History!J$1))-
SUMIFS(Transactions_History!$G$6:$G$1355, Transactions_History!$C$6:$C$1355, "Redeem", Transactions_History!$I$6:$I$1355, Portfolio_History!$F324, Transactions_History!$H$6:$H$1355, "&lt;="&amp;YEAR(Portfolio_History!J$1))</f>
        <v>0</v>
      </c>
      <c r="K324" s="4">
        <f>SUMIFS(Transactions_History!$G$6:$G$1355, Transactions_History!$C$6:$C$1355, "Acquire", Transactions_History!$I$6:$I$1355, Portfolio_History!$F324, Transactions_History!$H$6:$H$1355, "&lt;="&amp;YEAR(Portfolio_History!K$1))-
SUMIFS(Transactions_History!$G$6:$G$1355, Transactions_History!$C$6:$C$1355, "Redeem", Transactions_History!$I$6:$I$1355, Portfolio_History!$F324, Transactions_History!$H$6:$H$1355, "&lt;="&amp;YEAR(Portfolio_History!K$1))</f>
        <v>0</v>
      </c>
      <c r="L324" s="4">
        <f>SUMIFS(Transactions_History!$G$6:$G$1355, Transactions_History!$C$6:$C$1355, "Acquire", Transactions_History!$I$6:$I$1355, Portfolio_History!$F324, Transactions_History!$H$6:$H$1355, "&lt;="&amp;YEAR(Portfolio_History!L$1))-
SUMIFS(Transactions_History!$G$6:$G$1355, Transactions_History!$C$6:$C$1355, "Redeem", Transactions_History!$I$6:$I$1355, Portfolio_History!$F324, Transactions_History!$H$6:$H$1355, "&lt;="&amp;YEAR(Portfolio_History!L$1))</f>
        <v>0</v>
      </c>
      <c r="M324" s="4">
        <f>SUMIFS(Transactions_History!$G$6:$G$1355, Transactions_History!$C$6:$C$1355, "Acquire", Transactions_History!$I$6:$I$1355, Portfolio_History!$F324, Transactions_History!$H$6:$H$1355, "&lt;="&amp;YEAR(Portfolio_History!M$1))-
SUMIFS(Transactions_History!$G$6:$G$1355, Transactions_History!$C$6:$C$1355, "Redeem", Transactions_History!$I$6:$I$1355, Portfolio_History!$F324, Transactions_History!$H$6:$H$1355, "&lt;="&amp;YEAR(Portfolio_History!M$1))</f>
        <v>0</v>
      </c>
      <c r="N324" s="4">
        <f>SUMIFS(Transactions_History!$G$6:$G$1355, Transactions_History!$C$6:$C$1355, "Acquire", Transactions_History!$I$6:$I$1355, Portfolio_History!$F324, Transactions_History!$H$6:$H$1355, "&lt;="&amp;YEAR(Portfolio_History!N$1))-
SUMIFS(Transactions_History!$G$6:$G$1355, Transactions_History!$C$6:$C$1355, "Redeem", Transactions_History!$I$6:$I$1355, Portfolio_History!$F324, Transactions_History!$H$6:$H$1355, "&lt;="&amp;YEAR(Portfolio_History!N$1))</f>
        <v>0</v>
      </c>
      <c r="O324" s="4">
        <f>SUMIFS(Transactions_History!$G$6:$G$1355, Transactions_History!$C$6:$C$1355, "Acquire", Transactions_History!$I$6:$I$1355, Portfolio_History!$F324, Transactions_History!$H$6:$H$1355, "&lt;="&amp;YEAR(Portfolio_History!O$1))-
SUMIFS(Transactions_History!$G$6:$G$1355, Transactions_History!$C$6:$C$1355, "Redeem", Transactions_History!$I$6:$I$1355, Portfolio_History!$F324, Transactions_History!$H$6:$H$1355, "&lt;="&amp;YEAR(Portfolio_History!O$1))</f>
        <v>6693019</v>
      </c>
      <c r="P324" s="4">
        <f>SUMIFS(Transactions_History!$G$6:$G$1355, Transactions_History!$C$6:$C$1355, "Acquire", Transactions_History!$I$6:$I$1355, Portfolio_History!$F324, Transactions_History!$H$6:$H$1355, "&lt;="&amp;YEAR(Portfolio_History!P$1))-
SUMIFS(Transactions_History!$G$6:$G$1355, Transactions_History!$C$6:$C$1355, "Redeem", Transactions_History!$I$6:$I$1355, Portfolio_History!$F324, Transactions_History!$H$6:$H$1355, "&lt;="&amp;YEAR(Portfolio_History!P$1))</f>
        <v>6693019</v>
      </c>
      <c r="Q324" s="4">
        <f>SUMIFS(Transactions_History!$G$6:$G$1355, Transactions_History!$C$6:$C$1355, "Acquire", Transactions_History!$I$6:$I$1355, Portfolio_History!$F324, Transactions_History!$H$6:$H$1355, "&lt;="&amp;YEAR(Portfolio_History!Q$1))-
SUMIFS(Transactions_History!$G$6:$G$1355, Transactions_History!$C$6:$C$1355, "Redeem", Transactions_History!$I$6:$I$1355, Portfolio_History!$F324, Transactions_History!$H$6:$H$1355, "&lt;="&amp;YEAR(Portfolio_History!Q$1))</f>
        <v>6693019</v>
      </c>
      <c r="R324" s="4">
        <f>SUMIFS(Transactions_History!$G$6:$G$1355, Transactions_History!$C$6:$C$1355, "Acquire", Transactions_History!$I$6:$I$1355, Portfolio_History!$F324, Transactions_History!$H$6:$H$1355, "&lt;="&amp;YEAR(Portfolio_History!R$1))-
SUMIFS(Transactions_History!$G$6:$G$1355, Transactions_History!$C$6:$C$1355, "Redeem", Transactions_History!$I$6:$I$1355, Portfolio_History!$F324, Transactions_History!$H$6:$H$1355, "&lt;="&amp;YEAR(Portfolio_History!R$1))</f>
        <v>0</v>
      </c>
      <c r="S324" s="4">
        <f>SUMIFS(Transactions_History!$G$6:$G$1355, Transactions_History!$C$6:$C$1355, "Acquire", Transactions_History!$I$6:$I$1355, Portfolio_History!$F324, Transactions_History!$H$6:$H$1355, "&lt;="&amp;YEAR(Portfolio_History!S$1))-
SUMIFS(Transactions_History!$G$6:$G$1355, Transactions_History!$C$6:$C$1355, "Redeem", Transactions_History!$I$6:$I$1355, Portfolio_History!$F324, Transactions_History!$H$6:$H$1355, "&lt;="&amp;YEAR(Portfolio_History!S$1))</f>
        <v>0</v>
      </c>
      <c r="T324" s="4">
        <f>SUMIFS(Transactions_History!$G$6:$G$1355, Transactions_History!$C$6:$C$1355, "Acquire", Transactions_History!$I$6:$I$1355, Portfolio_History!$F324, Transactions_History!$H$6:$H$1355, "&lt;="&amp;YEAR(Portfolio_History!T$1))-
SUMIFS(Transactions_History!$G$6:$G$1355, Transactions_History!$C$6:$C$1355, "Redeem", Transactions_History!$I$6:$I$1355, Portfolio_History!$F324, Transactions_History!$H$6:$H$1355, "&lt;="&amp;YEAR(Portfolio_History!T$1))</f>
        <v>0</v>
      </c>
      <c r="U324" s="4">
        <f>SUMIFS(Transactions_History!$G$6:$G$1355, Transactions_History!$C$6:$C$1355, "Acquire", Transactions_History!$I$6:$I$1355, Portfolio_History!$F324, Transactions_History!$H$6:$H$1355, "&lt;="&amp;YEAR(Portfolio_History!U$1))-
SUMIFS(Transactions_History!$G$6:$G$1355, Transactions_History!$C$6:$C$1355, "Redeem", Transactions_History!$I$6:$I$1355, Portfolio_History!$F324, Transactions_History!$H$6:$H$1355, "&lt;="&amp;YEAR(Portfolio_History!U$1))</f>
        <v>0</v>
      </c>
      <c r="V324" s="4">
        <f>SUMIFS(Transactions_History!$G$6:$G$1355, Transactions_History!$C$6:$C$1355, "Acquire", Transactions_History!$I$6:$I$1355, Portfolio_History!$F324, Transactions_History!$H$6:$H$1355, "&lt;="&amp;YEAR(Portfolio_History!V$1))-
SUMIFS(Transactions_History!$G$6:$G$1355, Transactions_History!$C$6:$C$1355, "Redeem", Transactions_History!$I$6:$I$1355, Portfolio_History!$F324, Transactions_History!$H$6:$H$1355, "&lt;="&amp;YEAR(Portfolio_History!V$1))</f>
        <v>0</v>
      </c>
      <c r="W324" s="4">
        <f>SUMIFS(Transactions_History!$G$6:$G$1355, Transactions_History!$C$6:$C$1355, "Acquire", Transactions_History!$I$6:$I$1355, Portfolio_History!$F324, Transactions_History!$H$6:$H$1355, "&lt;="&amp;YEAR(Portfolio_History!W$1))-
SUMIFS(Transactions_History!$G$6:$G$1355, Transactions_History!$C$6:$C$1355, "Redeem", Transactions_History!$I$6:$I$1355, Portfolio_History!$F324, Transactions_History!$H$6:$H$1355, "&lt;="&amp;YEAR(Portfolio_History!W$1))</f>
        <v>0</v>
      </c>
      <c r="X324" s="4">
        <f>SUMIFS(Transactions_History!$G$6:$G$1355, Transactions_History!$C$6:$C$1355, "Acquire", Transactions_History!$I$6:$I$1355, Portfolio_History!$F324, Transactions_History!$H$6:$H$1355, "&lt;="&amp;YEAR(Portfolio_History!X$1))-
SUMIFS(Transactions_History!$G$6:$G$1355, Transactions_History!$C$6:$C$1355, "Redeem", Transactions_History!$I$6:$I$1355, Portfolio_History!$F324, Transactions_History!$H$6:$H$1355, "&lt;="&amp;YEAR(Portfolio_History!X$1))</f>
        <v>0</v>
      </c>
      <c r="Y324" s="4">
        <f>SUMIFS(Transactions_History!$G$6:$G$1355, Transactions_History!$C$6:$C$1355, "Acquire", Transactions_History!$I$6:$I$1355, Portfolio_History!$F324, Transactions_History!$H$6:$H$1355, "&lt;="&amp;YEAR(Portfolio_History!Y$1))-
SUMIFS(Transactions_History!$G$6:$G$1355, Transactions_History!$C$6:$C$1355, "Redeem", Transactions_History!$I$6:$I$1355, Portfolio_History!$F324, Transactions_History!$H$6:$H$1355, "&lt;="&amp;YEAR(Portfolio_History!Y$1))</f>
        <v>0</v>
      </c>
    </row>
    <row r="325" spans="1:25" x14ac:dyDescent="0.35">
      <c r="A325" s="172" t="s">
        <v>39</v>
      </c>
      <c r="B325" s="172">
        <v>1.75</v>
      </c>
      <c r="C325" s="172">
        <v>2016</v>
      </c>
      <c r="D325" s="173">
        <v>41426</v>
      </c>
      <c r="E325" s="63">
        <v>2015</v>
      </c>
      <c r="F325" s="170" t="str">
        <f t="shared" si="6"/>
        <v>SI bonds_1.75_2016</v>
      </c>
      <c r="G325" s="4">
        <f>SUMIFS(Transactions_History!$G$6:$G$1355, Transactions_History!$C$6:$C$1355, "Acquire", Transactions_History!$I$6:$I$1355, Portfolio_History!$F325, Transactions_History!$H$6:$H$1355, "&lt;="&amp;YEAR(Portfolio_History!G$1))-
SUMIFS(Transactions_History!$G$6:$G$1355, Transactions_History!$C$6:$C$1355, "Redeem", Transactions_History!$I$6:$I$1355, Portfolio_History!$F325, Transactions_History!$H$6:$H$1355, "&lt;="&amp;YEAR(Portfolio_History!G$1))</f>
        <v>0</v>
      </c>
      <c r="H325" s="4">
        <f>SUMIFS(Transactions_History!$G$6:$G$1355, Transactions_History!$C$6:$C$1355, "Acquire", Transactions_History!$I$6:$I$1355, Portfolio_History!$F325, Transactions_History!$H$6:$H$1355, "&lt;="&amp;YEAR(Portfolio_History!H$1))-
SUMIFS(Transactions_History!$G$6:$G$1355, Transactions_History!$C$6:$C$1355, "Redeem", Transactions_History!$I$6:$I$1355, Portfolio_History!$F325, Transactions_History!$H$6:$H$1355, "&lt;="&amp;YEAR(Portfolio_History!H$1))</f>
        <v>0</v>
      </c>
      <c r="I325" s="4">
        <f>SUMIFS(Transactions_History!$G$6:$G$1355, Transactions_History!$C$6:$C$1355, "Acquire", Transactions_History!$I$6:$I$1355, Portfolio_History!$F325, Transactions_History!$H$6:$H$1355, "&lt;="&amp;YEAR(Portfolio_History!I$1))-
SUMIFS(Transactions_History!$G$6:$G$1355, Transactions_History!$C$6:$C$1355, "Redeem", Transactions_History!$I$6:$I$1355, Portfolio_History!$F325, Transactions_History!$H$6:$H$1355, "&lt;="&amp;YEAR(Portfolio_History!I$1))</f>
        <v>0</v>
      </c>
      <c r="J325" s="4">
        <f>SUMIFS(Transactions_History!$G$6:$G$1355, Transactions_History!$C$6:$C$1355, "Acquire", Transactions_History!$I$6:$I$1355, Portfolio_History!$F325, Transactions_History!$H$6:$H$1355, "&lt;="&amp;YEAR(Portfolio_History!J$1))-
SUMIFS(Transactions_History!$G$6:$G$1355, Transactions_History!$C$6:$C$1355, "Redeem", Transactions_History!$I$6:$I$1355, Portfolio_History!$F325, Transactions_History!$H$6:$H$1355, "&lt;="&amp;YEAR(Portfolio_History!J$1))</f>
        <v>0</v>
      </c>
      <c r="K325" s="4">
        <f>SUMIFS(Transactions_History!$G$6:$G$1355, Transactions_History!$C$6:$C$1355, "Acquire", Transactions_History!$I$6:$I$1355, Portfolio_History!$F325, Transactions_History!$H$6:$H$1355, "&lt;="&amp;YEAR(Portfolio_History!K$1))-
SUMIFS(Transactions_History!$G$6:$G$1355, Transactions_History!$C$6:$C$1355, "Redeem", Transactions_History!$I$6:$I$1355, Portfolio_History!$F325, Transactions_History!$H$6:$H$1355, "&lt;="&amp;YEAR(Portfolio_History!K$1))</f>
        <v>0</v>
      </c>
      <c r="L325" s="4">
        <f>SUMIFS(Transactions_History!$G$6:$G$1355, Transactions_History!$C$6:$C$1355, "Acquire", Transactions_History!$I$6:$I$1355, Portfolio_History!$F325, Transactions_History!$H$6:$H$1355, "&lt;="&amp;YEAR(Portfolio_History!L$1))-
SUMIFS(Transactions_History!$G$6:$G$1355, Transactions_History!$C$6:$C$1355, "Redeem", Transactions_History!$I$6:$I$1355, Portfolio_History!$F325, Transactions_History!$H$6:$H$1355, "&lt;="&amp;YEAR(Portfolio_History!L$1))</f>
        <v>0</v>
      </c>
      <c r="M325" s="4">
        <f>SUMIFS(Transactions_History!$G$6:$G$1355, Transactions_History!$C$6:$C$1355, "Acquire", Transactions_History!$I$6:$I$1355, Portfolio_History!$F325, Transactions_History!$H$6:$H$1355, "&lt;="&amp;YEAR(Portfolio_History!M$1))-
SUMIFS(Transactions_History!$G$6:$G$1355, Transactions_History!$C$6:$C$1355, "Redeem", Transactions_History!$I$6:$I$1355, Portfolio_History!$F325, Transactions_History!$H$6:$H$1355, "&lt;="&amp;YEAR(Portfolio_History!M$1))</f>
        <v>0</v>
      </c>
      <c r="N325" s="4">
        <f>SUMIFS(Transactions_History!$G$6:$G$1355, Transactions_History!$C$6:$C$1355, "Acquire", Transactions_History!$I$6:$I$1355, Portfolio_History!$F325, Transactions_History!$H$6:$H$1355, "&lt;="&amp;YEAR(Portfolio_History!N$1))-
SUMIFS(Transactions_History!$G$6:$G$1355, Transactions_History!$C$6:$C$1355, "Redeem", Transactions_History!$I$6:$I$1355, Portfolio_History!$F325, Transactions_History!$H$6:$H$1355, "&lt;="&amp;YEAR(Portfolio_History!N$1))</f>
        <v>0</v>
      </c>
      <c r="O325" s="4">
        <f>SUMIFS(Transactions_History!$G$6:$G$1355, Transactions_History!$C$6:$C$1355, "Acquire", Transactions_History!$I$6:$I$1355, Portfolio_History!$F325, Transactions_History!$H$6:$H$1355, "&lt;="&amp;YEAR(Portfolio_History!O$1))-
SUMIFS(Transactions_History!$G$6:$G$1355, Transactions_History!$C$6:$C$1355, "Redeem", Transactions_History!$I$6:$I$1355, Portfolio_History!$F325, Transactions_History!$H$6:$H$1355, "&lt;="&amp;YEAR(Portfolio_History!O$1))</f>
        <v>4908186</v>
      </c>
      <c r="P325" s="4">
        <f>SUMIFS(Transactions_History!$G$6:$G$1355, Transactions_History!$C$6:$C$1355, "Acquire", Transactions_History!$I$6:$I$1355, Portfolio_History!$F325, Transactions_History!$H$6:$H$1355, "&lt;="&amp;YEAR(Portfolio_History!P$1))-
SUMIFS(Transactions_History!$G$6:$G$1355, Transactions_History!$C$6:$C$1355, "Redeem", Transactions_History!$I$6:$I$1355, Portfolio_History!$F325, Transactions_History!$H$6:$H$1355, "&lt;="&amp;YEAR(Portfolio_History!P$1))</f>
        <v>4908186</v>
      </c>
      <c r="Q325" s="4">
        <f>SUMIFS(Transactions_History!$G$6:$G$1355, Transactions_History!$C$6:$C$1355, "Acquire", Transactions_History!$I$6:$I$1355, Portfolio_History!$F325, Transactions_History!$H$6:$H$1355, "&lt;="&amp;YEAR(Portfolio_History!Q$1))-
SUMIFS(Transactions_History!$G$6:$G$1355, Transactions_History!$C$6:$C$1355, "Redeem", Transactions_History!$I$6:$I$1355, Portfolio_History!$F325, Transactions_History!$H$6:$H$1355, "&lt;="&amp;YEAR(Portfolio_History!Q$1))</f>
        <v>0</v>
      </c>
      <c r="R325" s="4">
        <f>SUMIFS(Transactions_History!$G$6:$G$1355, Transactions_History!$C$6:$C$1355, "Acquire", Transactions_History!$I$6:$I$1355, Portfolio_History!$F325, Transactions_History!$H$6:$H$1355, "&lt;="&amp;YEAR(Portfolio_History!R$1))-
SUMIFS(Transactions_History!$G$6:$G$1355, Transactions_History!$C$6:$C$1355, "Redeem", Transactions_History!$I$6:$I$1355, Portfolio_History!$F325, Transactions_History!$H$6:$H$1355, "&lt;="&amp;YEAR(Portfolio_History!R$1))</f>
        <v>0</v>
      </c>
      <c r="S325" s="4">
        <f>SUMIFS(Transactions_History!$G$6:$G$1355, Transactions_History!$C$6:$C$1355, "Acquire", Transactions_History!$I$6:$I$1355, Portfolio_History!$F325, Transactions_History!$H$6:$H$1355, "&lt;="&amp;YEAR(Portfolio_History!S$1))-
SUMIFS(Transactions_History!$G$6:$G$1355, Transactions_History!$C$6:$C$1355, "Redeem", Transactions_History!$I$6:$I$1355, Portfolio_History!$F325, Transactions_History!$H$6:$H$1355, "&lt;="&amp;YEAR(Portfolio_History!S$1))</f>
        <v>0</v>
      </c>
      <c r="T325" s="4">
        <f>SUMIFS(Transactions_History!$G$6:$G$1355, Transactions_History!$C$6:$C$1355, "Acquire", Transactions_History!$I$6:$I$1355, Portfolio_History!$F325, Transactions_History!$H$6:$H$1355, "&lt;="&amp;YEAR(Portfolio_History!T$1))-
SUMIFS(Transactions_History!$G$6:$G$1355, Transactions_History!$C$6:$C$1355, "Redeem", Transactions_History!$I$6:$I$1355, Portfolio_History!$F325, Transactions_History!$H$6:$H$1355, "&lt;="&amp;YEAR(Portfolio_History!T$1))</f>
        <v>0</v>
      </c>
      <c r="U325" s="4">
        <f>SUMIFS(Transactions_History!$G$6:$G$1355, Transactions_History!$C$6:$C$1355, "Acquire", Transactions_History!$I$6:$I$1355, Portfolio_History!$F325, Transactions_History!$H$6:$H$1355, "&lt;="&amp;YEAR(Portfolio_History!U$1))-
SUMIFS(Transactions_History!$G$6:$G$1355, Transactions_History!$C$6:$C$1355, "Redeem", Transactions_History!$I$6:$I$1355, Portfolio_History!$F325, Transactions_History!$H$6:$H$1355, "&lt;="&amp;YEAR(Portfolio_History!U$1))</f>
        <v>0</v>
      </c>
      <c r="V325" s="4">
        <f>SUMIFS(Transactions_History!$G$6:$G$1355, Transactions_History!$C$6:$C$1355, "Acquire", Transactions_History!$I$6:$I$1355, Portfolio_History!$F325, Transactions_History!$H$6:$H$1355, "&lt;="&amp;YEAR(Portfolio_History!V$1))-
SUMIFS(Transactions_History!$G$6:$G$1355, Transactions_History!$C$6:$C$1355, "Redeem", Transactions_History!$I$6:$I$1355, Portfolio_History!$F325, Transactions_History!$H$6:$H$1355, "&lt;="&amp;YEAR(Portfolio_History!V$1))</f>
        <v>0</v>
      </c>
      <c r="W325" s="4">
        <f>SUMIFS(Transactions_History!$G$6:$G$1355, Transactions_History!$C$6:$C$1355, "Acquire", Transactions_History!$I$6:$I$1355, Portfolio_History!$F325, Transactions_History!$H$6:$H$1355, "&lt;="&amp;YEAR(Portfolio_History!W$1))-
SUMIFS(Transactions_History!$G$6:$G$1355, Transactions_History!$C$6:$C$1355, "Redeem", Transactions_History!$I$6:$I$1355, Portfolio_History!$F325, Transactions_History!$H$6:$H$1355, "&lt;="&amp;YEAR(Portfolio_History!W$1))</f>
        <v>0</v>
      </c>
      <c r="X325" s="4">
        <f>SUMIFS(Transactions_History!$G$6:$G$1355, Transactions_History!$C$6:$C$1355, "Acquire", Transactions_History!$I$6:$I$1355, Portfolio_History!$F325, Transactions_History!$H$6:$H$1355, "&lt;="&amp;YEAR(Portfolio_History!X$1))-
SUMIFS(Transactions_History!$G$6:$G$1355, Transactions_History!$C$6:$C$1355, "Redeem", Transactions_History!$I$6:$I$1355, Portfolio_History!$F325, Transactions_History!$H$6:$H$1355, "&lt;="&amp;YEAR(Portfolio_History!X$1))</f>
        <v>0</v>
      </c>
      <c r="Y325" s="4">
        <f>SUMIFS(Transactions_History!$G$6:$G$1355, Transactions_History!$C$6:$C$1355, "Acquire", Transactions_History!$I$6:$I$1355, Portfolio_History!$F325, Transactions_History!$H$6:$H$1355, "&lt;="&amp;YEAR(Portfolio_History!Y$1))-
SUMIFS(Transactions_History!$G$6:$G$1355, Transactions_History!$C$6:$C$1355, "Redeem", Transactions_History!$I$6:$I$1355, Portfolio_History!$F325, Transactions_History!$H$6:$H$1355, "&lt;="&amp;YEAR(Portfolio_History!Y$1))</f>
        <v>0</v>
      </c>
    </row>
    <row r="326" spans="1:25" x14ac:dyDescent="0.35">
      <c r="A326" s="172" t="s">
        <v>39</v>
      </c>
      <c r="B326" s="172">
        <v>2.25</v>
      </c>
      <c r="C326" s="172">
        <v>2016</v>
      </c>
      <c r="D326" s="173">
        <v>41791</v>
      </c>
      <c r="E326" s="63">
        <v>2015</v>
      </c>
      <c r="F326" s="170" t="str">
        <f t="shared" si="6"/>
        <v>SI bonds_2.25_2016</v>
      </c>
      <c r="G326" s="4">
        <f>SUMIFS(Transactions_History!$G$6:$G$1355, Transactions_History!$C$6:$C$1355, "Acquire", Transactions_History!$I$6:$I$1355, Portfolio_History!$F326, Transactions_History!$H$6:$H$1355, "&lt;="&amp;YEAR(Portfolio_History!G$1))-
SUMIFS(Transactions_History!$G$6:$G$1355, Transactions_History!$C$6:$C$1355, "Redeem", Transactions_History!$I$6:$I$1355, Portfolio_History!$F326, Transactions_History!$H$6:$H$1355, "&lt;="&amp;YEAR(Portfolio_History!G$1))</f>
        <v>0</v>
      </c>
      <c r="H326" s="4">
        <f>SUMIFS(Transactions_History!$G$6:$G$1355, Transactions_History!$C$6:$C$1355, "Acquire", Transactions_History!$I$6:$I$1355, Portfolio_History!$F326, Transactions_History!$H$6:$H$1355, "&lt;="&amp;YEAR(Portfolio_History!H$1))-
SUMIFS(Transactions_History!$G$6:$G$1355, Transactions_History!$C$6:$C$1355, "Redeem", Transactions_History!$I$6:$I$1355, Portfolio_History!$F326, Transactions_History!$H$6:$H$1355, "&lt;="&amp;YEAR(Portfolio_History!H$1))</f>
        <v>0</v>
      </c>
      <c r="I326" s="4">
        <f>SUMIFS(Transactions_History!$G$6:$G$1355, Transactions_History!$C$6:$C$1355, "Acquire", Transactions_History!$I$6:$I$1355, Portfolio_History!$F326, Transactions_History!$H$6:$H$1355, "&lt;="&amp;YEAR(Portfolio_History!I$1))-
SUMIFS(Transactions_History!$G$6:$G$1355, Transactions_History!$C$6:$C$1355, "Redeem", Transactions_History!$I$6:$I$1355, Portfolio_History!$F326, Transactions_History!$H$6:$H$1355, "&lt;="&amp;YEAR(Portfolio_History!I$1))</f>
        <v>0</v>
      </c>
      <c r="J326" s="4">
        <f>SUMIFS(Transactions_History!$G$6:$G$1355, Transactions_History!$C$6:$C$1355, "Acquire", Transactions_History!$I$6:$I$1355, Portfolio_History!$F326, Transactions_History!$H$6:$H$1355, "&lt;="&amp;YEAR(Portfolio_History!J$1))-
SUMIFS(Transactions_History!$G$6:$G$1355, Transactions_History!$C$6:$C$1355, "Redeem", Transactions_History!$I$6:$I$1355, Portfolio_History!$F326, Transactions_History!$H$6:$H$1355, "&lt;="&amp;YEAR(Portfolio_History!J$1))</f>
        <v>0</v>
      </c>
      <c r="K326" s="4">
        <f>SUMIFS(Transactions_History!$G$6:$G$1355, Transactions_History!$C$6:$C$1355, "Acquire", Transactions_History!$I$6:$I$1355, Portfolio_History!$F326, Transactions_History!$H$6:$H$1355, "&lt;="&amp;YEAR(Portfolio_History!K$1))-
SUMIFS(Transactions_History!$G$6:$G$1355, Transactions_History!$C$6:$C$1355, "Redeem", Transactions_History!$I$6:$I$1355, Portfolio_History!$F326, Transactions_History!$H$6:$H$1355, "&lt;="&amp;YEAR(Portfolio_History!K$1))</f>
        <v>0</v>
      </c>
      <c r="L326" s="4">
        <f>SUMIFS(Transactions_History!$G$6:$G$1355, Transactions_History!$C$6:$C$1355, "Acquire", Transactions_History!$I$6:$I$1355, Portfolio_History!$F326, Transactions_History!$H$6:$H$1355, "&lt;="&amp;YEAR(Portfolio_History!L$1))-
SUMIFS(Transactions_History!$G$6:$G$1355, Transactions_History!$C$6:$C$1355, "Redeem", Transactions_History!$I$6:$I$1355, Portfolio_History!$F326, Transactions_History!$H$6:$H$1355, "&lt;="&amp;YEAR(Portfolio_History!L$1))</f>
        <v>0</v>
      </c>
      <c r="M326" s="4">
        <f>SUMIFS(Transactions_History!$G$6:$G$1355, Transactions_History!$C$6:$C$1355, "Acquire", Transactions_History!$I$6:$I$1355, Portfolio_History!$F326, Transactions_History!$H$6:$H$1355, "&lt;="&amp;YEAR(Portfolio_History!M$1))-
SUMIFS(Transactions_History!$G$6:$G$1355, Transactions_History!$C$6:$C$1355, "Redeem", Transactions_History!$I$6:$I$1355, Portfolio_History!$F326, Transactions_History!$H$6:$H$1355, "&lt;="&amp;YEAR(Portfolio_History!M$1))</f>
        <v>0</v>
      </c>
      <c r="N326" s="4">
        <f>SUMIFS(Transactions_History!$G$6:$G$1355, Transactions_History!$C$6:$C$1355, "Acquire", Transactions_History!$I$6:$I$1355, Portfolio_History!$F326, Transactions_History!$H$6:$H$1355, "&lt;="&amp;YEAR(Portfolio_History!N$1))-
SUMIFS(Transactions_History!$G$6:$G$1355, Transactions_History!$C$6:$C$1355, "Redeem", Transactions_History!$I$6:$I$1355, Portfolio_History!$F326, Transactions_History!$H$6:$H$1355, "&lt;="&amp;YEAR(Portfolio_History!N$1))</f>
        <v>0</v>
      </c>
      <c r="O326" s="4">
        <f>SUMIFS(Transactions_History!$G$6:$G$1355, Transactions_History!$C$6:$C$1355, "Acquire", Transactions_History!$I$6:$I$1355, Portfolio_History!$F326, Transactions_History!$H$6:$H$1355, "&lt;="&amp;YEAR(Portfolio_History!O$1))-
SUMIFS(Transactions_History!$G$6:$G$1355, Transactions_History!$C$6:$C$1355, "Redeem", Transactions_History!$I$6:$I$1355, Portfolio_History!$F326, Transactions_History!$H$6:$H$1355, "&lt;="&amp;YEAR(Portfolio_History!O$1))</f>
        <v>3986412</v>
      </c>
      <c r="P326" s="4">
        <f>SUMIFS(Transactions_History!$G$6:$G$1355, Transactions_History!$C$6:$C$1355, "Acquire", Transactions_History!$I$6:$I$1355, Portfolio_History!$F326, Transactions_History!$H$6:$H$1355, "&lt;="&amp;YEAR(Portfolio_History!P$1))-
SUMIFS(Transactions_History!$G$6:$G$1355, Transactions_History!$C$6:$C$1355, "Redeem", Transactions_History!$I$6:$I$1355, Portfolio_History!$F326, Transactions_History!$H$6:$H$1355, "&lt;="&amp;YEAR(Portfolio_History!P$1))</f>
        <v>0</v>
      </c>
      <c r="Q326" s="4">
        <f>SUMIFS(Transactions_History!$G$6:$G$1355, Transactions_History!$C$6:$C$1355, "Acquire", Transactions_History!$I$6:$I$1355, Portfolio_History!$F326, Transactions_History!$H$6:$H$1355, "&lt;="&amp;YEAR(Portfolio_History!Q$1))-
SUMIFS(Transactions_History!$G$6:$G$1355, Transactions_History!$C$6:$C$1355, "Redeem", Transactions_History!$I$6:$I$1355, Portfolio_History!$F326, Transactions_History!$H$6:$H$1355, "&lt;="&amp;YEAR(Portfolio_History!Q$1))</f>
        <v>0</v>
      </c>
      <c r="R326" s="4">
        <f>SUMIFS(Transactions_History!$G$6:$G$1355, Transactions_History!$C$6:$C$1355, "Acquire", Transactions_History!$I$6:$I$1355, Portfolio_History!$F326, Transactions_History!$H$6:$H$1355, "&lt;="&amp;YEAR(Portfolio_History!R$1))-
SUMIFS(Transactions_History!$G$6:$G$1355, Transactions_History!$C$6:$C$1355, "Redeem", Transactions_History!$I$6:$I$1355, Portfolio_History!$F326, Transactions_History!$H$6:$H$1355, "&lt;="&amp;YEAR(Portfolio_History!R$1))</f>
        <v>0</v>
      </c>
      <c r="S326" s="4">
        <f>SUMIFS(Transactions_History!$G$6:$G$1355, Transactions_History!$C$6:$C$1355, "Acquire", Transactions_History!$I$6:$I$1355, Portfolio_History!$F326, Transactions_History!$H$6:$H$1355, "&lt;="&amp;YEAR(Portfolio_History!S$1))-
SUMIFS(Transactions_History!$G$6:$G$1355, Transactions_History!$C$6:$C$1355, "Redeem", Transactions_History!$I$6:$I$1355, Portfolio_History!$F326, Transactions_History!$H$6:$H$1355, "&lt;="&amp;YEAR(Portfolio_History!S$1))</f>
        <v>0</v>
      </c>
      <c r="T326" s="4">
        <f>SUMIFS(Transactions_History!$G$6:$G$1355, Transactions_History!$C$6:$C$1355, "Acquire", Transactions_History!$I$6:$I$1355, Portfolio_History!$F326, Transactions_History!$H$6:$H$1355, "&lt;="&amp;YEAR(Portfolio_History!T$1))-
SUMIFS(Transactions_History!$G$6:$G$1355, Transactions_History!$C$6:$C$1355, "Redeem", Transactions_History!$I$6:$I$1355, Portfolio_History!$F326, Transactions_History!$H$6:$H$1355, "&lt;="&amp;YEAR(Portfolio_History!T$1))</f>
        <v>0</v>
      </c>
      <c r="U326" s="4">
        <f>SUMIFS(Transactions_History!$G$6:$G$1355, Transactions_History!$C$6:$C$1355, "Acquire", Transactions_History!$I$6:$I$1355, Portfolio_History!$F326, Transactions_History!$H$6:$H$1355, "&lt;="&amp;YEAR(Portfolio_History!U$1))-
SUMIFS(Transactions_History!$G$6:$G$1355, Transactions_History!$C$6:$C$1355, "Redeem", Transactions_History!$I$6:$I$1355, Portfolio_History!$F326, Transactions_History!$H$6:$H$1355, "&lt;="&amp;YEAR(Portfolio_History!U$1))</f>
        <v>0</v>
      </c>
      <c r="V326" s="4">
        <f>SUMIFS(Transactions_History!$G$6:$G$1355, Transactions_History!$C$6:$C$1355, "Acquire", Transactions_History!$I$6:$I$1355, Portfolio_History!$F326, Transactions_History!$H$6:$H$1355, "&lt;="&amp;YEAR(Portfolio_History!V$1))-
SUMIFS(Transactions_History!$G$6:$G$1355, Transactions_History!$C$6:$C$1355, "Redeem", Transactions_History!$I$6:$I$1355, Portfolio_History!$F326, Transactions_History!$H$6:$H$1355, "&lt;="&amp;YEAR(Portfolio_History!V$1))</f>
        <v>0</v>
      </c>
      <c r="W326" s="4">
        <f>SUMIFS(Transactions_History!$G$6:$G$1355, Transactions_History!$C$6:$C$1355, "Acquire", Transactions_History!$I$6:$I$1355, Portfolio_History!$F326, Transactions_History!$H$6:$H$1355, "&lt;="&amp;YEAR(Portfolio_History!W$1))-
SUMIFS(Transactions_History!$G$6:$G$1355, Transactions_History!$C$6:$C$1355, "Redeem", Transactions_History!$I$6:$I$1355, Portfolio_History!$F326, Transactions_History!$H$6:$H$1355, "&lt;="&amp;YEAR(Portfolio_History!W$1))</f>
        <v>0</v>
      </c>
      <c r="X326" s="4">
        <f>SUMIFS(Transactions_History!$G$6:$G$1355, Transactions_History!$C$6:$C$1355, "Acquire", Transactions_History!$I$6:$I$1355, Portfolio_History!$F326, Transactions_History!$H$6:$H$1355, "&lt;="&amp;YEAR(Portfolio_History!X$1))-
SUMIFS(Transactions_History!$G$6:$G$1355, Transactions_History!$C$6:$C$1355, "Redeem", Transactions_History!$I$6:$I$1355, Portfolio_History!$F326, Transactions_History!$H$6:$H$1355, "&lt;="&amp;YEAR(Portfolio_History!X$1))</f>
        <v>0</v>
      </c>
      <c r="Y326" s="4">
        <f>SUMIFS(Transactions_History!$G$6:$G$1355, Transactions_History!$C$6:$C$1355, "Acquire", Transactions_History!$I$6:$I$1355, Portfolio_History!$F326, Transactions_History!$H$6:$H$1355, "&lt;="&amp;YEAR(Portfolio_History!Y$1))-
SUMIFS(Transactions_History!$G$6:$G$1355, Transactions_History!$C$6:$C$1355, "Redeem", Transactions_History!$I$6:$I$1355, Portfolio_History!$F326, Transactions_History!$H$6:$H$1355, "&lt;="&amp;YEAR(Portfolio_History!Y$1))</f>
        <v>0</v>
      </c>
    </row>
    <row r="327" spans="1:25" x14ac:dyDescent="0.35">
      <c r="A327" s="172" t="s">
        <v>34</v>
      </c>
      <c r="B327" s="172">
        <v>2.25</v>
      </c>
      <c r="C327" s="172">
        <v>2016</v>
      </c>
      <c r="D327" s="173">
        <v>42186</v>
      </c>
      <c r="E327" s="63">
        <v>2015</v>
      </c>
      <c r="F327" s="170" t="str">
        <f t="shared" si="6"/>
        <v>SI certificates_2.25_2016</v>
      </c>
      <c r="G327" s="4">
        <f>SUMIFS(Transactions_History!$G$6:$G$1355, Transactions_History!$C$6:$C$1355, "Acquire", Transactions_History!$I$6:$I$1355, Portfolio_History!$F327, Transactions_History!$H$6:$H$1355, "&lt;="&amp;YEAR(Portfolio_History!G$1))-
SUMIFS(Transactions_History!$G$6:$G$1355, Transactions_History!$C$6:$C$1355, "Redeem", Transactions_History!$I$6:$I$1355, Portfolio_History!$F327, Transactions_History!$H$6:$H$1355, "&lt;="&amp;YEAR(Portfolio_History!G$1))</f>
        <v>0</v>
      </c>
      <c r="H327" s="4">
        <f>SUMIFS(Transactions_History!$G$6:$G$1355, Transactions_History!$C$6:$C$1355, "Acquire", Transactions_History!$I$6:$I$1355, Portfolio_History!$F327, Transactions_History!$H$6:$H$1355, "&lt;="&amp;YEAR(Portfolio_History!H$1))-
SUMIFS(Transactions_History!$G$6:$G$1355, Transactions_History!$C$6:$C$1355, "Redeem", Transactions_History!$I$6:$I$1355, Portfolio_History!$F327, Transactions_History!$H$6:$H$1355, "&lt;="&amp;YEAR(Portfolio_History!H$1))</f>
        <v>0</v>
      </c>
      <c r="I327" s="4">
        <f>SUMIFS(Transactions_History!$G$6:$G$1355, Transactions_History!$C$6:$C$1355, "Acquire", Transactions_History!$I$6:$I$1355, Portfolio_History!$F327, Transactions_History!$H$6:$H$1355, "&lt;="&amp;YEAR(Portfolio_History!I$1))-
SUMIFS(Transactions_History!$G$6:$G$1355, Transactions_History!$C$6:$C$1355, "Redeem", Transactions_History!$I$6:$I$1355, Portfolio_History!$F327, Transactions_History!$H$6:$H$1355, "&lt;="&amp;YEAR(Portfolio_History!I$1))</f>
        <v>0</v>
      </c>
      <c r="J327" s="4">
        <f>SUMIFS(Transactions_History!$G$6:$G$1355, Transactions_History!$C$6:$C$1355, "Acquire", Transactions_History!$I$6:$I$1355, Portfolio_History!$F327, Transactions_History!$H$6:$H$1355, "&lt;="&amp;YEAR(Portfolio_History!J$1))-
SUMIFS(Transactions_History!$G$6:$G$1355, Transactions_History!$C$6:$C$1355, "Redeem", Transactions_History!$I$6:$I$1355, Portfolio_History!$F327, Transactions_History!$H$6:$H$1355, "&lt;="&amp;YEAR(Portfolio_History!J$1))</f>
        <v>0</v>
      </c>
      <c r="K327" s="4">
        <f>SUMIFS(Transactions_History!$G$6:$G$1355, Transactions_History!$C$6:$C$1355, "Acquire", Transactions_History!$I$6:$I$1355, Portfolio_History!$F327, Transactions_History!$H$6:$H$1355, "&lt;="&amp;YEAR(Portfolio_History!K$1))-
SUMIFS(Transactions_History!$G$6:$G$1355, Transactions_History!$C$6:$C$1355, "Redeem", Transactions_History!$I$6:$I$1355, Portfolio_History!$F327, Transactions_History!$H$6:$H$1355, "&lt;="&amp;YEAR(Portfolio_History!K$1))</f>
        <v>0</v>
      </c>
      <c r="L327" s="4">
        <f>SUMIFS(Transactions_History!$G$6:$G$1355, Transactions_History!$C$6:$C$1355, "Acquire", Transactions_History!$I$6:$I$1355, Portfolio_History!$F327, Transactions_History!$H$6:$H$1355, "&lt;="&amp;YEAR(Portfolio_History!L$1))-
SUMIFS(Transactions_History!$G$6:$G$1355, Transactions_History!$C$6:$C$1355, "Redeem", Transactions_History!$I$6:$I$1355, Portfolio_History!$F327, Transactions_History!$H$6:$H$1355, "&lt;="&amp;YEAR(Portfolio_History!L$1))</f>
        <v>0</v>
      </c>
      <c r="M327" s="4">
        <f>SUMIFS(Transactions_History!$G$6:$G$1355, Transactions_History!$C$6:$C$1355, "Acquire", Transactions_History!$I$6:$I$1355, Portfolio_History!$F327, Transactions_History!$H$6:$H$1355, "&lt;="&amp;YEAR(Portfolio_History!M$1))-
SUMIFS(Transactions_History!$G$6:$G$1355, Transactions_History!$C$6:$C$1355, "Redeem", Transactions_History!$I$6:$I$1355, Portfolio_History!$F327, Transactions_History!$H$6:$H$1355, "&lt;="&amp;YEAR(Portfolio_History!M$1))</f>
        <v>0</v>
      </c>
      <c r="N327" s="4">
        <f>SUMIFS(Transactions_History!$G$6:$G$1355, Transactions_History!$C$6:$C$1355, "Acquire", Transactions_History!$I$6:$I$1355, Portfolio_History!$F327, Transactions_History!$H$6:$H$1355, "&lt;="&amp;YEAR(Portfolio_History!N$1))-
SUMIFS(Transactions_History!$G$6:$G$1355, Transactions_History!$C$6:$C$1355, "Redeem", Transactions_History!$I$6:$I$1355, Portfolio_History!$F327, Transactions_History!$H$6:$H$1355, "&lt;="&amp;YEAR(Portfolio_History!N$1))</f>
        <v>0</v>
      </c>
      <c r="O327" s="4">
        <f>SUMIFS(Transactions_History!$G$6:$G$1355, Transactions_History!$C$6:$C$1355, "Acquire", Transactions_History!$I$6:$I$1355, Portfolio_History!$F327, Transactions_History!$H$6:$H$1355, "&lt;="&amp;YEAR(Portfolio_History!O$1))-
SUMIFS(Transactions_History!$G$6:$G$1355, Transactions_History!$C$6:$C$1355, "Redeem", Transactions_History!$I$6:$I$1355, Portfolio_History!$F327, Transactions_History!$H$6:$H$1355, "&lt;="&amp;YEAR(Portfolio_History!O$1))</f>
        <v>0</v>
      </c>
      <c r="P327" s="4">
        <f>SUMIFS(Transactions_History!$G$6:$G$1355, Transactions_History!$C$6:$C$1355, "Acquire", Transactions_History!$I$6:$I$1355, Portfolio_History!$F327, Transactions_History!$H$6:$H$1355, "&lt;="&amp;YEAR(Portfolio_History!P$1))-
SUMIFS(Transactions_History!$G$6:$G$1355, Transactions_History!$C$6:$C$1355, "Redeem", Transactions_History!$I$6:$I$1355, Portfolio_History!$F327, Transactions_History!$H$6:$H$1355, "&lt;="&amp;YEAR(Portfolio_History!P$1))</f>
        <v>0</v>
      </c>
      <c r="Q327" s="4">
        <f>SUMIFS(Transactions_History!$G$6:$G$1355, Transactions_History!$C$6:$C$1355, "Acquire", Transactions_History!$I$6:$I$1355, Portfolio_History!$F327, Transactions_History!$H$6:$H$1355, "&lt;="&amp;YEAR(Portfolio_History!Q$1))-
SUMIFS(Transactions_History!$G$6:$G$1355, Transactions_History!$C$6:$C$1355, "Redeem", Transactions_History!$I$6:$I$1355, Portfolio_History!$F327, Transactions_History!$H$6:$H$1355, "&lt;="&amp;YEAR(Portfolio_History!Q$1))</f>
        <v>0</v>
      </c>
      <c r="R327" s="4">
        <f>SUMIFS(Transactions_History!$G$6:$G$1355, Transactions_History!$C$6:$C$1355, "Acquire", Transactions_History!$I$6:$I$1355, Portfolio_History!$F327, Transactions_History!$H$6:$H$1355, "&lt;="&amp;YEAR(Portfolio_History!R$1))-
SUMIFS(Transactions_History!$G$6:$G$1355, Transactions_History!$C$6:$C$1355, "Redeem", Transactions_History!$I$6:$I$1355, Portfolio_History!$F327, Transactions_History!$H$6:$H$1355, "&lt;="&amp;YEAR(Portfolio_History!R$1))</f>
        <v>0</v>
      </c>
      <c r="S327" s="4">
        <f>SUMIFS(Transactions_History!$G$6:$G$1355, Transactions_History!$C$6:$C$1355, "Acquire", Transactions_History!$I$6:$I$1355, Portfolio_History!$F327, Transactions_History!$H$6:$H$1355, "&lt;="&amp;YEAR(Portfolio_History!S$1))-
SUMIFS(Transactions_History!$G$6:$G$1355, Transactions_History!$C$6:$C$1355, "Redeem", Transactions_History!$I$6:$I$1355, Portfolio_History!$F327, Transactions_History!$H$6:$H$1355, "&lt;="&amp;YEAR(Portfolio_History!S$1))</f>
        <v>0</v>
      </c>
      <c r="T327" s="4">
        <f>SUMIFS(Transactions_History!$G$6:$G$1355, Transactions_History!$C$6:$C$1355, "Acquire", Transactions_History!$I$6:$I$1355, Portfolio_History!$F327, Transactions_History!$H$6:$H$1355, "&lt;="&amp;YEAR(Portfolio_History!T$1))-
SUMIFS(Transactions_History!$G$6:$G$1355, Transactions_History!$C$6:$C$1355, "Redeem", Transactions_History!$I$6:$I$1355, Portfolio_History!$F327, Transactions_History!$H$6:$H$1355, "&lt;="&amp;YEAR(Portfolio_History!T$1))</f>
        <v>0</v>
      </c>
      <c r="U327" s="4">
        <f>SUMIFS(Transactions_History!$G$6:$G$1355, Transactions_History!$C$6:$C$1355, "Acquire", Transactions_History!$I$6:$I$1355, Portfolio_History!$F327, Transactions_History!$H$6:$H$1355, "&lt;="&amp;YEAR(Portfolio_History!U$1))-
SUMIFS(Transactions_History!$G$6:$G$1355, Transactions_History!$C$6:$C$1355, "Redeem", Transactions_History!$I$6:$I$1355, Portfolio_History!$F327, Transactions_History!$H$6:$H$1355, "&lt;="&amp;YEAR(Portfolio_History!U$1))</f>
        <v>0</v>
      </c>
      <c r="V327" s="4">
        <f>SUMIFS(Transactions_History!$G$6:$G$1355, Transactions_History!$C$6:$C$1355, "Acquire", Transactions_History!$I$6:$I$1355, Portfolio_History!$F327, Transactions_History!$H$6:$H$1355, "&lt;="&amp;YEAR(Portfolio_History!V$1))-
SUMIFS(Transactions_History!$G$6:$G$1355, Transactions_History!$C$6:$C$1355, "Redeem", Transactions_History!$I$6:$I$1355, Portfolio_History!$F327, Transactions_History!$H$6:$H$1355, "&lt;="&amp;YEAR(Portfolio_History!V$1))</f>
        <v>0</v>
      </c>
      <c r="W327" s="4">
        <f>SUMIFS(Transactions_History!$G$6:$G$1355, Transactions_History!$C$6:$C$1355, "Acquire", Transactions_History!$I$6:$I$1355, Portfolio_History!$F327, Transactions_History!$H$6:$H$1355, "&lt;="&amp;YEAR(Portfolio_History!W$1))-
SUMIFS(Transactions_History!$G$6:$G$1355, Transactions_History!$C$6:$C$1355, "Redeem", Transactions_History!$I$6:$I$1355, Portfolio_History!$F327, Transactions_History!$H$6:$H$1355, "&lt;="&amp;YEAR(Portfolio_History!W$1))</f>
        <v>0</v>
      </c>
      <c r="X327" s="4">
        <f>SUMIFS(Transactions_History!$G$6:$G$1355, Transactions_History!$C$6:$C$1355, "Acquire", Transactions_History!$I$6:$I$1355, Portfolio_History!$F327, Transactions_History!$H$6:$H$1355, "&lt;="&amp;YEAR(Portfolio_History!X$1))-
SUMIFS(Transactions_History!$G$6:$G$1355, Transactions_History!$C$6:$C$1355, "Redeem", Transactions_History!$I$6:$I$1355, Portfolio_History!$F327, Transactions_History!$H$6:$H$1355, "&lt;="&amp;YEAR(Portfolio_History!X$1))</f>
        <v>0</v>
      </c>
      <c r="Y327" s="4">
        <f>SUMIFS(Transactions_History!$G$6:$G$1355, Transactions_History!$C$6:$C$1355, "Acquire", Transactions_History!$I$6:$I$1355, Portfolio_History!$F327, Transactions_History!$H$6:$H$1355, "&lt;="&amp;YEAR(Portfolio_History!Y$1))-
SUMIFS(Transactions_History!$G$6:$G$1355, Transactions_History!$C$6:$C$1355, "Redeem", Transactions_History!$I$6:$I$1355, Portfolio_History!$F327, Transactions_History!$H$6:$H$1355, "&lt;="&amp;YEAR(Portfolio_History!Y$1))</f>
        <v>0</v>
      </c>
    </row>
    <row r="328" spans="1:25" x14ac:dyDescent="0.35">
      <c r="A328" s="172" t="s">
        <v>39</v>
      </c>
      <c r="B328" s="172">
        <v>2.5</v>
      </c>
      <c r="C328" s="172">
        <v>2016</v>
      </c>
      <c r="D328" s="173">
        <v>40695</v>
      </c>
      <c r="E328" s="63">
        <v>2015</v>
      </c>
      <c r="F328" s="170" t="str">
        <f t="shared" si="6"/>
        <v>SI bonds_2.5_2016</v>
      </c>
      <c r="G328" s="4">
        <f>SUMIFS(Transactions_History!$G$6:$G$1355, Transactions_History!$C$6:$C$1355, "Acquire", Transactions_History!$I$6:$I$1355, Portfolio_History!$F328, Transactions_History!$H$6:$H$1355, "&lt;="&amp;YEAR(Portfolio_History!G$1))-
SUMIFS(Transactions_History!$G$6:$G$1355, Transactions_History!$C$6:$C$1355, "Redeem", Transactions_History!$I$6:$I$1355, Portfolio_History!$F328, Transactions_History!$H$6:$H$1355, "&lt;="&amp;YEAR(Portfolio_History!G$1))</f>
        <v>0</v>
      </c>
      <c r="H328" s="4">
        <f>SUMIFS(Transactions_History!$G$6:$G$1355, Transactions_History!$C$6:$C$1355, "Acquire", Transactions_History!$I$6:$I$1355, Portfolio_History!$F328, Transactions_History!$H$6:$H$1355, "&lt;="&amp;YEAR(Portfolio_History!H$1))-
SUMIFS(Transactions_History!$G$6:$G$1355, Transactions_History!$C$6:$C$1355, "Redeem", Transactions_History!$I$6:$I$1355, Portfolio_History!$F328, Transactions_History!$H$6:$H$1355, "&lt;="&amp;YEAR(Portfolio_History!H$1))</f>
        <v>0</v>
      </c>
      <c r="I328" s="4">
        <f>SUMIFS(Transactions_History!$G$6:$G$1355, Transactions_History!$C$6:$C$1355, "Acquire", Transactions_History!$I$6:$I$1355, Portfolio_History!$F328, Transactions_History!$H$6:$H$1355, "&lt;="&amp;YEAR(Portfolio_History!I$1))-
SUMIFS(Transactions_History!$G$6:$G$1355, Transactions_History!$C$6:$C$1355, "Redeem", Transactions_History!$I$6:$I$1355, Portfolio_History!$F328, Transactions_History!$H$6:$H$1355, "&lt;="&amp;YEAR(Portfolio_History!I$1))</f>
        <v>0</v>
      </c>
      <c r="J328" s="4">
        <f>SUMIFS(Transactions_History!$G$6:$G$1355, Transactions_History!$C$6:$C$1355, "Acquire", Transactions_History!$I$6:$I$1355, Portfolio_History!$F328, Transactions_History!$H$6:$H$1355, "&lt;="&amp;YEAR(Portfolio_History!J$1))-
SUMIFS(Transactions_History!$G$6:$G$1355, Transactions_History!$C$6:$C$1355, "Redeem", Transactions_History!$I$6:$I$1355, Portfolio_History!$F328, Transactions_History!$H$6:$H$1355, "&lt;="&amp;YEAR(Portfolio_History!J$1))</f>
        <v>0</v>
      </c>
      <c r="K328" s="4">
        <f>SUMIFS(Transactions_History!$G$6:$G$1355, Transactions_History!$C$6:$C$1355, "Acquire", Transactions_History!$I$6:$I$1355, Portfolio_History!$F328, Transactions_History!$H$6:$H$1355, "&lt;="&amp;YEAR(Portfolio_History!K$1))-
SUMIFS(Transactions_History!$G$6:$G$1355, Transactions_History!$C$6:$C$1355, "Redeem", Transactions_History!$I$6:$I$1355, Portfolio_History!$F328, Transactions_History!$H$6:$H$1355, "&lt;="&amp;YEAR(Portfolio_History!K$1))</f>
        <v>0</v>
      </c>
      <c r="L328" s="4">
        <f>SUMIFS(Transactions_History!$G$6:$G$1355, Transactions_History!$C$6:$C$1355, "Acquire", Transactions_History!$I$6:$I$1355, Portfolio_History!$F328, Transactions_History!$H$6:$H$1355, "&lt;="&amp;YEAR(Portfolio_History!L$1))-
SUMIFS(Transactions_History!$G$6:$G$1355, Transactions_History!$C$6:$C$1355, "Redeem", Transactions_History!$I$6:$I$1355, Portfolio_History!$F328, Transactions_History!$H$6:$H$1355, "&lt;="&amp;YEAR(Portfolio_History!L$1))</f>
        <v>0</v>
      </c>
      <c r="M328" s="4">
        <f>SUMIFS(Transactions_History!$G$6:$G$1355, Transactions_History!$C$6:$C$1355, "Acquire", Transactions_History!$I$6:$I$1355, Portfolio_History!$F328, Transactions_History!$H$6:$H$1355, "&lt;="&amp;YEAR(Portfolio_History!M$1))-
SUMIFS(Transactions_History!$G$6:$G$1355, Transactions_History!$C$6:$C$1355, "Redeem", Transactions_History!$I$6:$I$1355, Portfolio_History!$F328, Transactions_History!$H$6:$H$1355, "&lt;="&amp;YEAR(Portfolio_History!M$1))</f>
        <v>0</v>
      </c>
      <c r="N328" s="4">
        <f>SUMIFS(Transactions_History!$G$6:$G$1355, Transactions_History!$C$6:$C$1355, "Acquire", Transactions_History!$I$6:$I$1355, Portfolio_History!$F328, Transactions_History!$H$6:$H$1355, "&lt;="&amp;YEAR(Portfolio_History!N$1))-
SUMIFS(Transactions_History!$G$6:$G$1355, Transactions_History!$C$6:$C$1355, "Redeem", Transactions_History!$I$6:$I$1355, Portfolio_History!$F328, Transactions_History!$H$6:$H$1355, "&lt;="&amp;YEAR(Portfolio_History!N$1))</f>
        <v>0</v>
      </c>
      <c r="O328" s="4">
        <f>SUMIFS(Transactions_History!$G$6:$G$1355, Transactions_History!$C$6:$C$1355, "Acquire", Transactions_History!$I$6:$I$1355, Portfolio_History!$F328, Transactions_History!$H$6:$H$1355, "&lt;="&amp;YEAR(Portfolio_History!O$1))-
SUMIFS(Transactions_History!$G$6:$G$1355, Transactions_History!$C$6:$C$1355, "Redeem", Transactions_History!$I$6:$I$1355, Portfolio_History!$F328, Transactions_History!$H$6:$H$1355, "&lt;="&amp;YEAR(Portfolio_History!O$1))</f>
        <v>5971788</v>
      </c>
      <c r="P328" s="4">
        <f>SUMIFS(Transactions_History!$G$6:$G$1355, Transactions_History!$C$6:$C$1355, "Acquire", Transactions_History!$I$6:$I$1355, Portfolio_History!$F328, Transactions_History!$H$6:$H$1355, "&lt;="&amp;YEAR(Portfolio_History!P$1))-
SUMIFS(Transactions_History!$G$6:$G$1355, Transactions_History!$C$6:$C$1355, "Redeem", Transactions_History!$I$6:$I$1355, Portfolio_History!$F328, Transactions_History!$H$6:$H$1355, "&lt;="&amp;YEAR(Portfolio_History!P$1))</f>
        <v>5971788</v>
      </c>
      <c r="Q328" s="4">
        <f>SUMIFS(Transactions_History!$G$6:$G$1355, Transactions_History!$C$6:$C$1355, "Acquire", Transactions_History!$I$6:$I$1355, Portfolio_History!$F328, Transactions_History!$H$6:$H$1355, "&lt;="&amp;YEAR(Portfolio_History!Q$1))-
SUMIFS(Transactions_History!$G$6:$G$1355, Transactions_History!$C$6:$C$1355, "Redeem", Transactions_History!$I$6:$I$1355, Portfolio_History!$F328, Transactions_History!$H$6:$H$1355, "&lt;="&amp;YEAR(Portfolio_History!Q$1))</f>
        <v>5971788</v>
      </c>
      <c r="R328" s="4">
        <f>SUMIFS(Transactions_History!$G$6:$G$1355, Transactions_History!$C$6:$C$1355, "Acquire", Transactions_History!$I$6:$I$1355, Portfolio_History!$F328, Transactions_History!$H$6:$H$1355, "&lt;="&amp;YEAR(Portfolio_History!R$1))-
SUMIFS(Transactions_History!$G$6:$G$1355, Transactions_History!$C$6:$C$1355, "Redeem", Transactions_History!$I$6:$I$1355, Portfolio_History!$F328, Transactions_History!$H$6:$H$1355, "&lt;="&amp;YEAR(Portfolio_History!R$1))</f>
        <v>5971788</v>
      </c>
      <c r="S328" s="4">
        <f>SUMIFS(Transactions_History!$G$6:$G$1355, Transactions_History!$C$6:$C$1355, "Acquire", Transactions_History!$I$6:$I$1355, Portfolio_History!$F328, Transactions_History!$H$6:$H$1355, "&lt;="&amp;YEAR(Portfolio_History!S$1))-
SUMIFS(Transactions_History!$G$6:$G$1355, Transactions_History!$C$6:$C$1355, "Redeem", Transactions_History!$I$6:$I$1355, Portfolio_History!$F328, Transactions_History!$H$6:$H$1355, "&lt;="&amp;YEAR(Portfolio_History!S$1))</f>
        <v>0</v>
      </c>
      <c r="T328" s="4">
        <f>SUMIFS(Transactions_History!$G$6:$G$1355, Transactions_History!$C$6:$C$1355, "Acquire", Transactions_History!$I$6:$I$1355, Portfolio_History!$F328, Transactions_History!$H$6:$H$1355, "&lt;="&amp;YEAR(Portfolio_History!T$1))-
SUMIFS(Transactions_History!$G$6:$G$1355, Transactions_History!$C$6:$C$1355, "Redeem", Transactions_History!$I$6:$I$1355, Portfolio_History!$F328, Transactions_History!$H$6:$H$1355, "&lt;="&amp;YEAR(Portfolio_History!T$1))</f>
        <v>0</v>
      </c>
      <c r="U328" s="4">
        <f>SUMIFS(Transactions_History!$G$6:$G$1355, Transactions_History!$C$6:$C$1355, "Acquire", Transactions_History!$I$6:$I$1355, Portfolio_History!$F328, Transactions_History!$H$6:$H$1355, "&lt;="&amp;YEAR(Portfolio_History!U$1))-
SUMIFS(Transactions_History!$G$6:$G$1355, Transactions_History!$C$6:$C$1355, "Redeem", Transactions_History!$I$6:$I$1355, Portfolio_History!$F328, Transactions_History!$H$6:$H$1355, "&lt;="&amp;YEAR(Portfolio_History!U$1))</f>
        <v>0</v>
      </c>
      <c r="V328" s="4">
        <f>SUMIFS(Transactions_History!$G$6:$G$1355, Transactions_History!$C$6:$C$1355, "Acquire", Transactions_History!$I$6:$I$1355, Portfolio_History!$F328, Transactions_History!$H$6:$H$1355, "&lt;="&amp;YEAR(Portfolio_History!V$1))-
SUMIFS(Transactions_History!$G$6:$G$1355, Transactions_History!$C$6:$C$1355, "Redeem", Transactions_History!$I$6:$I$1355, Portfolio_History!$F328, Transactions_History!$H$6:$H$1355, "&lt;="&amp;YEAR(Portfolio_History!V$1))</f>
        <v>0</v>
      </c>
      <c r="W328" s="4">
        <f>SUMIFS(Transactions_History!$G$6:$G$1355, Transactions_History!$C$6:$C$1355, "Acquire", Transactions_History!$I$6:$I$1355, Portfolio_History!$F328, Transactions_History!$H$6:$H$1355, "&lt;="&amp;YEAR(Portfolio_History!W$1))-
SUMIFS(Transactions_History!$G$6:$G$1355, Transactions_History!$C$6:$C$1355, "Redeem", Transactions_History!$I$6:$I$1355, Portfolio_History!$F328, Transactions_History!$H$6:$H$1355, "&lt;="&amp;YEAR(Portfolio_History!W$1))</f>
        <v>0</v>
      </c>
      <c r="X328" s="4">
        <f>SUMIFS(Transactions_History!$G$6:$G$1355, Transactions_History!$C$6:$C$1355, "Acquire", Transactions_History!$I$6:$I$1355, Portfolio_History!$F328, Transactions_History!$H$6:$H$1355, "&lt;="&amp;YEAR(Portfolio_History!X$1))-
SUMIFS(Transactions_History!$G$6:$G$1355, Transactions_History!$C$6:$C$1355, "Redeem", Transactions_History!$I$6:$I$1355, Portfolio_History!$F328, Transactions_History!$H$6:$H$1355, "&lt;="&amp;YEAR(Portfolio_History!X$1))</f>
        <v>0</v>
      </c>
      <c r="Y328" s="4">
        <f>SUMIFS(Transactions_History!$G$6:$G$1355, Transactions_History!$C$6:$C$1355, "Acquire", Transactions_History!$I$6:$I$1355, Portfolio_History!$F328, Transactions_History!$H$6:$H$1355, "&lt;="&amp;YEAR(Portfolio_History!Y$1))-
SUMIFS(Transactions_History!$G$6:$G$1355, Transactions_History!$C$6:$C$1355, "Redeem", Transactions_History!$I$6:$I$1355, Portfolio_History!$F328, Transactions_History!$H$6:$H$1355, "&lt;="&amp;YEAR(Portfolio_History!Y$1))</f>
        <v>0</v>
      </c>
    </row>
    <row r="329" spans="1:25" x14ac:dyDescent="0.35">
      <c r="A329" s="172" t="s">
        <v>39</v>
      </c>
      <c r="B329" s="172">
        <v>4</v>
      </c>
      <c r="C329" s="172">
        <v>2021</v>
      </c>
      <c r="D329" s="173">
        <v>39600</v>
      </c>
      <c r="E329" s="63">
        <v>2015</v>
      </c>
      <c r="F329" s="170" t="str">
        <f t="shared" si="6"/>
        <v>SI bonds_4_2021</v>
      </c>
      <c r="G329" s="4">
        <f>SUMIFS(Transactions_History!$G$6:$G$1355, Transactions_History!$C$6:$C$1355, "Acquire", Transactions_History!$I$6:$I$1355, Portfolio_History!$F329, Transactions_History!$H$6:$H$1355, "&lt;="&amp;YEAR(Portfolio_History!G$1))-
SUMIFS(Transactions_History!$G$6:$G$1355, Transactions_History!$C$6:$C$1355, "Redeem", Transactions_History!$I$6:$I$1355, Portfolio_History!$F329, Transactions_History!$H$6:$H$1355, "&lt;="&amp;YEAR(Portfolio_History!G$1))</f>
        <v>0</v>
      </c>
      <c r="H329" s="4">
        <f>SUMIFS(Transactions_History!$G$6:$G$1355, Transactions_History!$C$6:$C$1355, "Acquire", Transactions_History!$I$6:$I$1355, Portfolio_History!$F329, Transactions_History!$H$6:$H$1355, "&lt;="&amp;YEAR(Portfolio_History!H$1))-
SUMIFS(Transactions_History!$G$6:$G$1355, Transactions_History!$C$6:$C$1355, "Redeem", Transactions_History!$I$6:$I$1355, Portfolio_History!$F329, Transactions_History!$H$6:$H$1355, "&lt;="&amp;YEAR(Portfolio_History!H$1))</f>
        <v>0</v>
      </c>
      <c r="I329" s="4">
        <f>SUMIFS(Transactions_History!$G$6:$G$1355, Transactions_History!$C$6:$C$1355, "Acquire", Transactions_History!$I$6:$I$1355, Portfolio_History!$F329, Transactions_History!$H$6:$H$1355, "&lt;="&amp;YEAR(Portfolio_History!I$1))-
SUMIFS(Transactions_History!$G$6:$G$1355, Transactions_History!$C$6:$C$1355, "Redeem", Transactions_History!$I$6:$I$1355, Portfolio_History!$F329, Transactions_History!$H$6:$H$1355, "&lt;="&amp;YEAR(Portfolio_History!I$1))</f>
        <v>0</v>
      </c>
      <c r="J329" s="4">
        <f>SUMIFS(Transactions_History!$G$6:$G$1355, Transactions_History!$C$6:$C$1355, "Acquire", Transactions_History!$I$6:$I$1355, Portfolio_History!$F329, Transactions_History!$H$6:$H$1355, "&lt;="&amp;YEAR(Portfolio_History!J$1))-
SUMIFS(Transactions_History!$G$6:$G$1355, Transactions_History!$C$6:$C$1355, "Redeem", Transactions_History!$I$6:$I$1355, Portfolio_History!$F329, Transactions_History!$H$6:$H$1355, "&lt;="&amp;YEAR(Portfolio_History!J$1))</f>
        <v>12075192</v>
      </c>
      <c r="K329" s="4">
        <f>SUMIFS(Transactions_History!$G$6:$G$1355, Transactions_History!$C$6:$C$1355, "Acquire", Transactions_History!$I$6:$I$1355, Portfolio_History!$F329, Transactions_History!$H$6:$H$1355, "&lt;="&amp;YEAR(Portfolio_History!K$1))-
SUMIFS(Transactions_History!$G$6:$G$1355, Transactions_History!$C$6:$C$1355, "Redeem", Transactions_History!$I$6:$I$1355, Portfolio_History!$F329, Transactions_History!$H$6:$H$1355, "&lt;="&amp;YEAR(Portfolio_History!K$1))</f>
        <v>12075192</v>
      </c>
      <c r="L329" s="4">
        <f>SUMIFS(Transactions_History!$G$6:$G$1355, Transactions_History!$C$6:$C$1355, "Acquire", Transactions_History!$I$6:$I$1355, Portfolio_History!$F329, Transactions_History!$H$6:$H$1355, "&lt;="&amp;YEAR(Portfolio_History!L$1))-
SUMIFS(Transactions_History!$G$6:$G$1355, Transactions_History!$C$6:$C$1355, "Redeem", Transactions_History!$I$6:$I$1355, Portfolio_History!$F329, Transactions_History!$H$6:$H$1355, "&lt;="&amp;YEAR(Portfolio_History!L$1))</f>
        <v>12075192</v>
      </c>
      <c r="M329" s="4">
        <f>SUMIFS(Transactions_History!$G$6:$G$1355, Transactions_History!$C$6:$C$1355, "Acquire", Transactions_History!$I$6:$I$1355, Portfolio_History!$F329, Transactions_History!$H$6:$H$1355, "&lt;="&amp;YEAR(Portfolio_History!M$1))-
SUMIFS(Transactions_History!$G$6:$G$1355, Transactions_History!$C$6:$C$1355, "Redeem", Transactions_History!$I$6:$I$1355, Portfolio_History!$F329, Transactions_History!$H$6:$H$1355, "&lt;="&amp;YEAR(Portfolio_History!M$1))</f>
        <v>12075192</v>
      </c>
      <c r="N329" s="4">
        <f>SUMIFS(Transactions_History!$G$6:$G$1355, Transactions_History!$C$6:$C$1355, "Acquire", Transactions_History!$I$6:$I$1355, Portfolio_History!$F329, Transactions_History!$H$6:$H$1355, "&lt;="&amp;YEAR(Portfolio_History!N$1))-
SUMIFS(Transactions_History!$G$6:$G$1355, Transactions_History!$C$6:$C$1355, "Redeem", Transactions_History!$I$6:$I$1355, Portfolio_History!$F329, Transactions_History!$H$6:$H$1355, "&lt;="&amp;YEAR(Portfolio_History!N$1))</f>
        <v>12075192</v>
      </c>
      <c r="O329" s="4">
        <f>SUMIFS(Transactions_History!$G$6:$G$1355, Transactions_History!$C$6:$C$1355, "Acquire", Transactions_History!$I$6:$I$1355, Portfolio_History!$F329, Transactions_History!$H$6:$H$1355, "&lt;="&amp;YEAR(Portfolio_History!O$1))-
SUMIFS(Transactions_History!$G$6:$G$1355, Transactions_History!$C$6:$C$1355, "Redeem", Transactions_History!$I$6:$I$1355, Portfolio_History!$F329, Transactions_History!$H$6:$H$1355, "&lt;="&amp;YEAR(Portfolio_History!O$1))</f>
        <v>12697764</v>
      </c>
      <c r="P329" s="4">
        <f>SUMIFS(Transactions_History!$G$6:$G$1355, Transactions_History!$C$6:$C$1355, "Acquire", Transactions_History!$I$6:$I$1355, Portfolio_History!$F329, Transactions_History!$H$6:$H$1355, "&lt;="&amp;YEAR(Portfolio_History!P$1))-
SUMIFS(Transactions_History!$G$6:$G$1355, Transactions_History!$C$6:$C$1355, "Redeem", Transactions_History!$I$6:$I$1355, Portfolio_History!$F329, Transactions_History!$H$6:$H$1355, "&lt;="&amp;YEAR(Portfolio_History!P$1))</f>
        <v>12697764</v>
      </c>
      <c r="Q329" s="4">
        <f>SUMIFS(Transactions_History!$G$6:$G$1355, Transactions_History!$C$6:$C$1355, "Acquire", Transactions_History!$I$6:$I$1355, Portfolio_History!$F329, Transactions_History!$H$6:$H$1355, "&lt;="&amp;YEAR(Portfolio_History!Q$1))-
SUMIFS(Transactions_History!$G$6:$G$1355, Transactions_History!$C$6:$C$1355, "Redeem", Transactions_History!$I$6:$I$1355, Portfolio_History!$F329, Transactions_History!$H$6:$H$1355, "&lt;="&amp;YEAR(Portfolio_History!Q$1))</f>
        <v>12697764</v>
      </c>
      <c r="R329" s="4">
        <f>SUMIFS(Transactions_History!$G$6:$G$1355, Transactions_History!$C$6:$C$1355, "Acquire", Transactions_History!$I$6:$I$1355, Portfolio_History!$F329, Transactions_History!$H$6:$H$1355, "&lt;="&amp;YEAR(Portfolio_History!R$1))-
SUMIFS(Transactions_History!$G$6:$G$1355, Transactions_History!$C$6:$C$1355, "Redeem", Transactions_History!$I$6:$I$1355, Portfolio_History!$F329, Transactions_History!$H$6:$H$1355, "&lt;="&amp;YEAR(Portfolio_History!R$1))</f>
        <v>12697764</v>
      </c>
      <c r="S329" s="4">
        <f>SUMIFS(Transactions_History!$G$6:$G$1355, Transactions_History!$C$6:$C$1355, "Acquire", Transactions_History!$I$6:$I$1355, Portfolio_History!$F329, Transactions_History!$H$6:$H$1355, "&lt;="&amp;YEAR(Portfolio_History!S$1))-
SUMIFS(Transactions_History!$G$6:$G$1355, Transactions_History!$C$6:$C$1355, "Redeem", Transactions_History!$I$6:$I$1355, Portfolio_History!$F329, Transactions_History!$H$6:$H$1355, "&lt;="&amp;YEAR(Portfolio_History!S$1))</f>
        <v>12697764</v>
      </c>
      <c r="T329" s="4">
        <f>SUMIFS(Transactions_History!$G$6:$G$1355, Transactions_History!$C$6:$C$1355, "Acquire", Transactions_History!$I$6:$I$1355, Portfolio_History!$F329, Transactions_History!$H$6:$H$1355, "&lt;="&amp;YEAR(Portfolio_History!T$1))-
SUMIFS(Transactions_History!$G$6:$G$1355, Transactions_History!$C$6:$C$1355, "Redeem", Transactions_History!$I$6:$I$1355, Portfolio_History!$F329, Transactions_History!$H$6:$H$1355, "&lt;="&amp;YEAR(Portfolio_History!T$1))</f>
        <v>12697764</v>
      </c>
      <c r="U329" s="4">
        <f>SUMIFS(Transactions_History!$G$6:$G$1355, Transactions_History!$C$6:$C$1355, "Acquire", Transactions_History!$I$6:$I$1355, Portfolio_History!$F329, Transactions_History!$H$6:$H$1355, "&lt;="&amp;YEAR(Portfolio_History!U$1))-
SUMIFS(Transactions_History!$G$6:$G$1355, Transactions_History!$C$6:$C$1355, "Redeem", Transactions_History!$I$6:$I$1355, Portfolio_History!$F329, Transactions_History!$H$6:$H$1355, "&lt;="&amp;YEAR(Portfolio_History!U$1))</f>
        <v>12697764</v>
      </c>
      <c r="V329" s="4">
        <f>SUMIFS(Transactions_History!$G$6:$G$1355, Transactions_History!$C$6:$C$1355, "Acquire", Transactions_History!$I$6:$I$1355, Portfolio_History!$F329, Transactions_History!$H$6:$H$1355, "&lt;="&amp;YEAR(Portfolio_History!V$1))-
SUMIFS(Transactions_History!$G$6:$G$1355, Transactions_History!$C$6:$C$1355, "Redeem", Transactions_History!$I$6:$I$1355, Portfolio_History!$F329, Transactions_History!$H$6:$H$1355, "&lt;="&amp;YEAR(Portfolio_History!V$1))</f>
        <v>0</v>
      </c>
      <c r="W329" s="4">
        <f>SUMIFS(Transactions_History!$G$6:$G$1355, Transactions_History!$C$6:$C$1355, "Acquire", Transactions_History!$I$6:$I$1355, Portfolio_History!$F329, Transactions_History!$H$6:$H$1355, "&lt;="&amp;YEAR(Portfolio_History!W$1))-
SUMIFS(Transactions_History!$G$6:$G$1355, Transactions_History!$C$6:$C$1355, "Redeem", Transactions_History!$I$6:$I$1355, Portfolio_History!$F329, Transactions_History!$H$6:$H$1355, "&lt;="&amp;YEAR(Portfolio_History!W$1))</f>
        <v>0</v>
      </c>
      <c r="X329" s="4">
        <f>SUMIFS(Transactions_History!$G$6:$G$1355, Transactions_History!$C$6:$C$1355, "Acquire", Transactions_History!$I$6:$I$1355, Portfolio_History!$F329, Transactions_History!$H$6:$H$1355, "&lt;="&amp;YEAR(Portfolio_History!X$1))-
SUMIFS(Transactions_History!$G$6:$G$1355, Transactions_History!$C$6:$C$1355, "Redeem", Transactions_History!$I$6:$I$1355, Portfolio_History!$F329, Transactions_History!$H$6:$H$1355, "&lt;="&amp;YEAR(Portfolio_History!X$1))</f>
        <v>0</v>
      </c>
      <c r="Y329" s="4">
        <f>SUMIFS(Transactions_History!$G$6:$G$1355, Transactions_History!$C$6:$C$1355, "Acquire", Transactions_History!$I$6:$I$1355, Portfolio_History!$F329, Transactions_History!$H$6:$H$1355, "&lt;="&amp;YEAR(Portfolio_History!Y$1))-
SUMIFS(Transactions_History!$G$6:$G$1355, Transactions_History!$C$6:$C$1355, "Redeem", Transactions_History!$I$6:$I$1355, Portfolio_History!$F329, Transactions_History!$H$6:$H$1355, "&lt;="&amp;YEAR(Portfolio_History!Y$1))</f>
        <v>0</v>
      </c>
    </row>
    <row r="330" spans="1:25" x14ac:dyDescent="0.35">
      <c r="A330" s="172" t="s">
        <v>39</v>
      </c>
      <c r="B330" s="172">
        <v>5</v>
      </c>
      <c r="C330" s="172">
        <v>2020</v>
      </c>
      <c r="D330" s="173">
        <v>39234</v>
      </c>
      <c r="E330" s="63">
        <v>2015</v>
      </c>
      <c r="F330" s="170" t="str">
        <f t="shared" si="6"/>
        <v>SI bonds_5_2020</v>
      </c>
      <c r="G330" s="4">
        <f>SUMIFS(Transactions_History!$G$6:$G$1355, Transactions_History!$C$6:$C$1355, "Acquire", Transactions_History!$I$6:$I$1355, Portfolio_History!$F330, Transactions_History!$H$6:$H$1355, "&lt;="&amp;YEAR(Portfolio_History!G$1))-
SUMIFS(Transactions_History!$G$6:$G$1355, Transactions_History!$C$6:$C$1355, "Redeem", Transactions_History!$I$6:$I$1355, Portfolio_History!$F330, Transactions_History!$H$6:$H$1355, "&lt;="&amp;YEAR(Portfolio_History!G$1))</f>
        <v>-12930816</v>
      </c>
      <c r="H330" s="4">
        <f>SUMIFS(Transactions_History!$G$6:$G$1355, Transactions_History!$C$6:$C$1355, "Acquire", Transactions_History!$I$6:$I$1355, Portfolio_History!$F330, Transactions_History!$H$6:$H$1355, "&lt;="&amp;YEAR(Portfolio_History!H$1))-
SUMIFS(Transactions_History!$G$6:$G$1355, Transactions_History!$C$6:$C$1355, "Redeem", Transactions_History!$I$6:$I$1355, Portfolio_History!$F330, Transactions_History!$H$6:$H$1355, "&lt;="&amp;YEAR(Portfolio_History!H$1))</f>
        <v>-12930816</v>
      </c>
      <c r="I330" s="4">
        <f>SUMIFS(Transactions_History!$G$6:$G$1355, Transactions_History!$C$6:$C$1355, "Acquire", Transactions_History!$I$6:$I$1355, Portfolio_History!$F330, Transactions_History!$H$6:$H$1355, "&lt;="&amp;YEAR(Portfolio_History!I$1))-
SUMIFS(Transactions_History!$G$6:$G$1355, Transactions_History!$C$6:$C$1355, "Redeem", Transactions_History!$I$6:$I$1355, Portfolio_History!$F330, Transactions_History!$H$6:$H$1355, "&lt;="&amp;YEAR(Portfolio_History!I$1))</f>
        <v>-12930816</v>
      </c>
      <c r="J330" s="4">
        <f>SUMIFS(Transactions_History!$G$6:$G$1355, Transactions_History!$C$6:$C$1355, "Acquire", Transactions_History!$I$6:$I$1355, Portfolio_History!$F330, Transactions_History!$H$6:$H$1355, "&lt;="&amp;YEAR(Portfolio_History!J$1))-
SUMIFS(Transactions_History!$G$6:$G$1355, Transactions_History!$C$6:$C$1355, "Redeem", Transactions_History!$I$6:$I$1355, Portfolio_History!$F330, Transactions_History!$H$6:$H$1355, "&lt;="&amp;YEAR(Portfolio_History!J$1))</f>
        <v>-476584</v>
      </c>
      <c r="K330" s="4">
        <f>SUMIFS(Transactions_History!$G$6:$G$1355, Transactions_History!$C$6:$C$1355, "Acquire", Transactions_History!$I$6:$I$1355, Portfolio_History!$F330, Transactions_History!$H$6:$H$1355, "&lt;="&amp;YEAR(Portfolio_History!K$1))-
SUMIFS(Transactions_History!$G$6:$G$1355, Transactions_History!$C$6:$C$1355, "Redeem", Transactions_History!$I$6:$I$1355, Portfolio_History!$F330, Transactions_History!$H$6:$H$1355, "&lt;="&amp;YEAR(Portfolio_History!K$1))</f>
        <v>-476584</v>
      </c>
      <c r="L330" s="4">
        <f>SUMIFS(Transactions_History!$G$6:$G$1355, Transactions_History!$C$6:$C$1355, "Acquire", Transactions_History!$I$6:$I$1355, Portfolio_History!$F330, Transactions_History!$H$6:$H$1355, "&lt;="&amp;YEAR(Portfolio_History!L$1))-
SUMIFS(Transactions_History!$G$6:$G$1355, Transactions_History!$C$6:$C$1355, "Redeem", Transactions_History!$I$6:$I$1355, Portfolio_History!$F330, Transactions_History!$H$6:$H$1355, "&lt;="&amp;YEAR(Portfolio_History!L$1))</f>
        <v>-476584</v>
      </c>
      <c r="M330" s="4">
        <f>SUMIFS(Transactions_History!$G$6:$G$1355, Transactions_History!$C$6:$C$1355, "Acquire", Transactions_History!$I$6:$I$1355, Portfolio_History!$F330, Transactions_History!$H$6:$H$1355, "&lt;="&amp;YEAR(Portfolio_History!M$1))-
SUMIFS(Transactions_History!$G$6:$G$1355, Transactions_History!$C$6:$C$1355, "Redeem", Transactions_History!$I$6:$I$1355, Portfolio_History!$F330, Transactions_History!$H$6:$H$1355, "&lt;="&amp;YEAR(Portfolio_History!M$1))</f>
        <v>-476584</v>
      </c>
      <c r="N330" s="4">
        <f>SUMIFS(Transactions_History!$G$6:$G$1355, Transactions_History!$C$6:$C$1355, "Acquire", Transactions_History!$I$6:$I$1355, Portfolio_History!$F330, Transactions_History!$H$6:$H$1355, "&lt;="&amp;YEAR(Portfolio_History!N$1))-
SUMIFS(Transactions_History!$G$6:$G$1355, Transactions_History!$C$6:$C$1355, "Redeem", Transactions_History!$I$6:$I$1355, Portfolio_History!$F330, Transactions_History!$H$6:$H$1355, "&lt;="&amp;YEAR(Portfolio_History!N$1))</f>
        <v>-476584</v>
      </c>
      <c r="O330" s="4">
        <f>SUMIFS(Transactions_History!$G$6:$G$1355, Transactions_History!$C$6:$C$1355, "Acquire", Transactions_History!$I$6:$I$1355, Portfolio_History!$F330, Transactions_History!$H$6:$H$1355, "&lt;="&amp;YEAR(Portfolio_History!O$1))-
SUMIFS(Transactions_History!$G$6:$G$1355, Transactions_History!$C$6:$C$1355, "Redeem", Transactions_History!$I$6:$I$1355, Portfolio_History!$F330, Transactions_History!$H$6:$H$1355, "&lt;="&amp;YEAR(Portfolio_History!O$1))</f>
        <v>0</v>
      </c>
      <c r="P330" s="4">
        <f>SUMIFS(Transactions_History!$G$6:$G$1355, Transactions_History!$C$6:$C$1355, "Acquire", Transactions_History!$I$6:$I$1355, Portfolio_History!$F330, Transactions_History!$H$6:$H$1355, "&lt;="&amp;YEAR(Portfolio_History!P$1))-
SUMIFS(Transactions_History!$G$6:$G$1355, Transactions_History!$C$6:$C$1355, "Redeem", Transactions_History!$I$6:$I$1355, Portfolio_History!$F330, Transactions_History!$H$6:$H$1355, "&lt;="&amp;YEAR(Portfolio_History!P$1))</f>
        <v>0</v>
      </c>
      <c r="Q330" s="4">
        <f>SUMIFS(Transactions_History!$G$6:$G$1355, Transactions_History!$C$6:$C$1355, "Acquire", Transactions_History!$I$6:$I$1355, Portfolio_History!$F330, Transactions_History!$H$6:$H$1355, "&lt;="&amp;YEAR(Portfolio_History!Q$1))-
SUMIFS(Transactions_History!$G$6:$G$1355, Transactions_History!$C$6:$C$1355, "Redeem", Transactions_History!$I$6:$I$1355, Portfolio_History!$F330, Transactions_History!$H$6:$H$1355, "&lt;="&amp;YEAR(Portfolio_History!Q$1))</f>
        <v>0</v>
      </c>
      <c r="R330" s="4">
        <f>SUMIFS(Transactions_History!$G$6:$G$1355, Transactions_History!$C$6:$C$1355, "Acquire", Transactions_History!$I$6:$I$1355, Portfolio_History!$F330, Transactions_History!$H$6:$H$1355, "&lt;="&amp;YEAR(Portfolio_History!R$1))-
SUMIFS(Transactions_History!$G$6:$G$1355, Transactions_History!$C$6:$C$1355, "Redeem", Transactions_History!$I$6:$I$1355, Portfolio_History!$F330, Transactions_History!$H$6:$H$1355, "&lt;="&amp;YEAR(Portfolio_History!R$1))</f>
        <v>0</v>
      </c>
      <c r="S330" s="4">
        <f>SUMIFS(Transactions_History!$G$6:$G$1355, Transactions_History!$C$6:$C$1355, "Acquire", Transactions_History!$I$6:$I$1355, Portfolio_History!$F330, Transactions_History!$H$6:$H$1355, "&lt;="&amp;YEAR(Portfolio_History!S$1))-
SUMIFS(Transactions_History!$G$6:$G$1355, Transactions_History!$C$6:$C$1355, "Redeem", Transactions_History!$I$6:$I$1355, Portfolio_History!$F330, Transactions_History!$H$6:$H$1355, "&lt;="&amp;YEAR(Portfolio_History!S$1))</f>
        <v>0</v>
      </c>
      <c r="T330" s="4">
        <f>SUMIFS(Transactions_History!$G$6:$G$1355, Transactions_History!$C$6:$C$1355, "Acquire", Transactions_History!$I$6:$I$1355, Portfolio_History!$F330, Transactions_History!$H$6:$H$1355, "&lt;="&amp;YEAR(Portfolio_History!T$1))-
SUMIFS(Transactions_History!$G$6:$G$1355, Transactions_History!$C$6:$C$1355, "Redeem", Transactions_History!$I$6:$I$1355, Portfolio_History!$F330, Transactions_History!$H$6:$H$1355, "&lt;="&amp;YEAR(Portfolio_History!T$1))</f>
        <v>0</v>
      </c>
      <c r="U330" s="4">
        <f>SUMIFS(Transactions_History!$G$6:$G$1355, Transactions_History!$C$6:$C$1355, "Acquire", Transactions_History!$I$6:$I$1355, Portfolio_History!$F330, Transactions_History!$H$6:$H$1355, "&lt;="&amp;YEAR(Portfolio_History!U$1))-
SUMIFS(Transactions_History!$G$6:$G$1355, Transactions_History!$C$6:$C$1355, "Redeem", Transactions_History!$I$6:$I$1355, Portfolio_History!$F330, Transactions_History!$H$6:$H$1355, "&lt;="&amp;YEAR(Portfolio_History!U$1))</f>
        <v>0</v>
      </c>
      <c r="V330" s="4">
        <f>SUMIFS(Transactions_History!$G$6:$G$1355, Transactions_History!$C$6:$C$1355, "Acquire", Transactions_History!$I$6:$I$1355, Portfolio_History!$F330, Transactions_History!$H$6:$H$1355, "&lt;="&amp;YEAR(Portfolio_History!V$1))-
SUMIFS(Transactions_History!$G$6:$G$1355, Transactions_History!$C$6:$C$1355, "Redeem", Transactions_History!$I$6:$I$1355, Portfolio_History!$F330, Transactions_History!$H$6:$H$1355, "&lt;="&amp;YEAR(Portfolio_History!V$1))</f>
        <v>0</v>
      </c>
      <c r="W330" s="4">
        <f>SUMIFS(Transactions_History!$G$6:$G$1355, Transactions_History!$C$6:$C$1355, "Acquire", Transactions_History!$I$6:$I$1355, Portfolio_History!$F330, Transactions_History!$H$6:$H$1355, "&lt;="&amp;YEAR(Portfolio_History!W$1))-
SUMIFS(Transactions_History!$G$6:$G$1355, Transactions_History!$C$6:$C$1355, "Redeem", Transactions_History!$I$6:$I$1355, Portfolio_History!$F330, Transactions_History!$H$6:$H$1355, "&lt;="&amp;YEAR(Portfolio_History!W$1))</f>
        <v>0</v>
      </c>
      <c r="X330" s="4">
        <f>SUMIFS(Transactions_History!$G$6:$G$1355, Transactions_History!$C$6:$C$1355, "Acquire", Transactions_History!$I$6:$I$1355, Portfolio_History!$F330, Transactions_History!$H$6:$H$1355, "&lt;="&amp;YEAR(Portfolio_History!X$1))-
SUMIFS(Transactions_History!$G$6:$G$1355, Transactions_History!$C$6:$C$1355, "Redeem", Transactions_History!$I$6:$I$1355, Portfolio_History!$F330, Transactions_History!$H$6:$H$1355, "&lt;="&amp;YEAR(Portfolio_History!X$1))</f>
        <v>0</v>
      </c>
      <c r="Y330" s="4">
        <f>SUMIFS(Transactions_History!$G$6:$G$1355, Transactions_History!$C$6:$C$1355, "Acquire", Transactions_History!$I$6:$I$1355, Portfolio_History!$F330, Transactions_History!$H$6:$H$1355, "&lt;="&amp;YEAR(Portfolio_History!Y$1))-
SUMIFS(Transactions_History!$G$6:$G$1355, Transactions_History!$C$6:$C$1355, "Redeem", Transactions_History!$I$6:$I$1355, Portfolio_History!$F330, Transactions_History!$H$6:$H$1355, "&lt;="&amp;YEAR(Portfolio_History!Y$1))</f>
        <v>0</v>
      </c>
    </row>
    <row r="331" spans="1:25" x14ac:dyDescent="0.35">
      <c r="A331" s="172" t="s">
        <v>39</v>
      </c>
      <c r="B331" s="172">
        <v>5</v>
      </c>
      <c r="C331" s="172">
        <v>2021</v>
      </c>
      <c r="D331" s="173">
        <v>39234</v>
      </c>
      <c r="E331" s="63">
        <v>2015</v>
      </c>
      <c r="F331" s="170" t="str">
        <f t="shared" si="6"/>
        <v>SI bonds_5_2021</v>
      </c>
      <c r="G331" s="4">
        <f>SUMIFS(Transactions_History!$G$6:$G$1355, Transactions_History!$C$6:$C$1355, "Acquire", Transactions_History!$I$6:$I$1355, Portfolio_History!$F331, Transactions_History!$H$6:$H$1355, "&lt;="&amp;YEAR(Portfolio_History!G$1))-
SUMIFS(Transactions_History!$G$6:$G$1355, Transactions_History!$C$6:$C$1355, "Redeem", Transactions_History!$I$6:$I$1355, Portfolio_History!$F331, Transactions_History!$H$6:$H$1355, "&lt;="&amp;YEAR(Portfolio_History!G$1))</f>
        <v>-12930816</v>
      </c>
      <c r="H331" s="4">
        <f>SUMIFS(Transactions_History!$G$6:$G$1355, Transactions_History!$C$6:$C$1355, "Acquire", Transactions_History!$I$6:$I$1355, Portfolio_History!$F331, Transactions_History!$H$6:$H$1355, "&lt;="&amp;YEAR(Portfolio_History!H$1))-
SUMIFS(Transactions_History!$G$6:$G$1355, Transactions_History!$C$6:$C$1355, "Redeem", Transactions_History!$I$6:$I$1355, Portfolio_History!$F331, Transactions_History!$H$6:$H$1355, "&lt;="&amp;YEAR(Portfolio_History!H$1))</f>
        <v>-12930816</v>
      </c>
      <c r="I331" s="4">
        <f>SUMIFS(Transactions_History!$G$6:$G$1355, Transactions_History!$C$6:$C$1355, "Acquire", Transactions_History!$I$6:$I$1355, Portfolio_History!$F331, Transactions_History!$H$6:$H$1355, "&lt;="&amp;YEAR(Portfolio_History!I$1))-
SUMIFS(Transactions_History!$G$6:$G$1355, Transactions_History!$C$6:$C$1355, "Redeem", Transactions_History!$I$6:$I$1355, Portfolio_History!$F331, Transactions_History!$H$6:$H$1355, "&lt;="&amp;YEAR(Portfolio_History!I$1))</f>
        <v>-2920780</v>
      </c>
      <c r="J331" s="4">
        <f>SUMIFS(Transactions_History!$G$6:$G$1355, Transactions_History!$C$6:$C$1355, "Acquire", Transactions_History!$I$6:$I$1355, Portfolio_History!$F331, Transactions_History!$H$6:$H$1355, "&lt;="&amp;YEAR(Portfolio_History!J$1))-
SUMIFS(Transactions_History!$G$6:$G$1355, Transactions_History!$C$6:$C$1355, "Redeem", Transactions_History!$I$6:$I$1355, Portfolio_History!$F331, Transactions_History!$H$6:$H$1355, "&lt;="&amp;YEAR(Portfolio_History!J$1))</f>
        <v>-476584</v>
      </c>
      <c r="K331" s="4">
        <f>SUMIFS(Transactions_History!$G$6:$G$1355, Transactions_History!$C$6:$C$1355, "Acquire", Transactions_History!$I$6:$I$1355, Portfolio_History!$F331, Transactions_History!$H$6:$H$1355, "&lt;="&amp;YEAR(Portfolio_History!K$1))-
SUMIFS(Transactions_History!$G$6:$G$1355, Transactions_History!$C$6:$C$1355, "Redeem", Transactions_History!$I$6:$I$1355, Portfolio_History!$F331, Transactions_History!$H$6:$H$1355, "&lt;="&amp;YEAR(Portfolio_History!K$1))</f>
        <v>-476584</v>
      </c>
      <c r="L331" s="4">
        <f>SUMIFS(Transactions_History!$G$6:$G$1355, Transactions_History!$C$6:$C$1355, "Acquire", Transactions_History!$I$6:$I$1355, Portfolio_History!$F331, Transactions_History!$H$6:$H$1355, "&lt;="&amp;YEAR(Portfolio_History!L$1))-
SUMIFS(Transactions_History!$G$6:$G$1355, Transactions_History!$C$6:$C$1355, "Redeem", Transactions_History!$I$6:$I$1355, Portfolio_History!$F331, Transactions_History!$H$6:$H$1355, "&lt;="&amp;YEAR(Portfolio_History!L$1))</f>
        <v>-476584</v>
      </c>
      <c r="M331" s="4">
        <f>SUMIFS(Transactions_History!$G$6:$G$1355, Transactions_History!$C$6:$C$1355, "Acquire", Transactions_History!$I$6:$I$1355, Portfolio_History!$F331, Transactions_History!$H$6:$H$1355, "&lt;="&amp;YEAR(Portfolio_History!M$1))-
SUMIFS(Transactions_History!$G$6:$G$1355, Transactions_History!$C$6:$C$1355, "Redeem", Transactions_History!$I$6:$I$1355, Portfolio_History!$F331, Transactions_History!$H$6:$H$1355, "&lt;="&amp;YEAR(Portfolio_History!M$1))</f>
        <v>-476584</v>
      </c>
      <c r="N331" s="4">
        <f>SUMIFS(Transactions_History!$G$6:$G$1355, Transactions_History!$C$6:$C$1355, "Acquire", Transactions_History!$I$6:$I$1355, Portfolio_History!$F331, Transactions_History!$H$6:$H$1355, "&lt;="&amp;YEAR(Portfolio_History!N$1))-
SUMIFS(Transactions_History!$G$6:$G$1355, Transactions_History!$C$6:$C$1355, "Redeem", Transactions_History!$I$6:$I$1355, Portfolio_History!$F331, Transactions_History!$H$6:$H$1355, "&lt;="&amp;YEAR(Portfolio_History!N$1))</f>
        <v>-476584</v>
      </c>
      <c r="O331" s="4">
        <f>SUMIFS(Transactions_History!$G$6:$G$1355, Transactions_History!$C$6:$C$1355, "Acquire", Transactions_History!$I$6:$I$1355, Portfolio_History!$F331, Transactions_History!$H$6:$H$1355, "&lt;="&amp;YEAR(Portfolio_History!O$1))-
SUMIFS(Transactions_History!$G$6:$G$1355, Transactions_History!$C$6:$C$1355, "Redeem", Transactions_History!$I$6:$I$1355, Portfolio_History!$F331, Transactions_History!$H$6:$H$1355, "&lt;="&amp;YEAR(Portfolio_History!O$1))</f>
        <v>0</v>
      </c>
      <c r="P331" s="4">
        <f>SUMIFS(Transactions_History!$G$6:$G$1355, Transactions_History!$C$6:$C$1355, "Acquire", Transactions_History!$I$6:$I$1355, Portfolio_History!$F331, Transactions_History!$H$6:$H$1355, "&lt;="&amp;YEAR(Portfolio_History!P$1))-
SUMIFS(Transactions_History!$G$6:$G$1355, Transactions_History!$C$6:$C$1355, "Redeem", Transactions_History!$I$6:$I$1355, Portfolio_History!$F331, Transactions_History!$H$6:$H$1355, "&lt;="&amp;YEAR(Portfolio_History!P$1))</f>
        <v>0</v>
      </c>
      <c r="Q331" s="4">
        <f>SUMIFS(Transactions_History!$G$6:$G$1355, Transactions_History!$C$6:$C$1355, "Acquire", Transactions_History!$I$6:$I$1355, Portfolio_History!$F331, Transactions_History!$H$6:$H$1355, "&lt;="&amp;YEAR(Portfolio_History!Q$1))-
SUMIFS(Transactions_History!$G$6:$G$1355, Transactions_History!$C$6:$C$1355, "Redeem", Transactions_History!$I$6:$I$1355, Portfolio_History!$F331, Transactions_History!$H$6:$H$1355, "&lt;="&amp;YEAR(Portfolio_History!Q$1))</f>
        <v>0</v>
      </c>
      <c r="R331" s="4">
        <f>SUMIFS(Transactions_History!$G$6:$G$1355, Transactions_History!$C$6:$C$1355, "Acquire", Transactions_History!$I$6:$I$1355, Portfolio_History!$F331, Transactions_History!$H$6:$H$1355, "&lt;="&amp;YEAR(Portfolio_History!R$1))-
SUMIFS(Transactions_History!$G$6:$G$1355, Transactions_History!$C$6:$C$1355, "Redeem", Transactions_History!$I$6:$I$1355, Portfolio_History!$F331, Transactions_History!$H$6:$H$1355, "&lt;="&amp;YEAR(Portfolio_History!R$1))</f>
        <v>0</v>
      </c>
      <c r="S331" s="4">
        <f>SUMIFS(Transactions_History!$G$6:$G$1355, Transactions_History!$C$6:$C$1355, "Acquire", Transactions_History!$I$6:$I$1355, Portfolio_History!$F331, Transactions_History!$H$6:$H$1355, "&lt;="&amp;YEAR(Portfolio_History!S$1))-
SUMIFS(Transactions_History!$G$6:$G$1355, Transactions_History!$C$6:$C$1355, "Redeem", Transactions_History!$I$6:$I$1355, Portfolio_History!$F331, Transactions_History!$H$6:$H$1355, "&lt;="&amp;YEAR(Portfolio_History!S$1))</f>
        <v>0</v>
      </c>
      <c r="T331" s="4">
        <f>SUMIFS(Transactions_History!$G$6:$G$1355, Transactions_History!$C$6:$C$1355, "Acquire", Transactions_History!$I$6:$I$1355, Portfolio_History!$F331, Transactions_History!$H$6:$H$1355, "&lt;="&amp;YEAR(Portfolio_History!T$1))-
SUMIFS(Transactions_History!$G$6:$G$1355, Transactions_History!$C$6:$C$1355, "Redeem", Transactions_History!$I$6:$I$1355, Portfolio_History!$F331, Transactions_History!$H$6:$H$1355, "&lt;="&amp;YEAR(Portfolio_History!T$1))</f>
        <v>0</v>
      </c>
      <c r="U331" s="4">
        <f>SUMIFS(Transactions_History!$G$6:$G$1355, Transactions_History!$C$6:$C$1355, "Acquire", Transactions_History!$I$6:$I$1355, Portfolio_History!$F331, Transactions_History!$H$6:$H$1355, "&lt;="&amp;YEAR(Portfolio_History!U$1))-
SUMIFS(Transactions_History!$G$6:$G$1355, Transactions_History!$C$6:$C$1355, "Redeem", Transactions_History!$I$6:$I$1355, Portfolio_History!$F331, Transactions_History!$H$6:$H$1355, "&lt;="&amp;YEAR(Portfolio_History!U$1))</f>
        <v>0</v>
      </c>
      <c r="V331" s="4">
        <f>SUMIFS(Transactions_History!$G$6:$G$1355, Transactions_History!$C$6:$C$1355, "Acquire", Transactions_History!$I$6:$I$1355, Portfolio_History!$F331, Transactions_History!$H$6:$H$1355, "&lt;="&amp;YEAR(Portfolio_History!V$1))-
SUMIFS(Transactions_History!$G$6:$G$1355, Transactions_History!$C$6:$C$1355, "Redeem", Transactions_History!$I$6:$I$1355, Portfolio_History!$F331, Transactions_History!$H$6:$H$1355, "&lt;="&amp;YEAR(Portfolio_History!V$1))</f>
        <v>0</v>
      </c>
      <c r="W331" s="4">
        <f>SUMIFS(Transactions_History!$G$6:$G$1355, Transactions_History!$C$6:$C$1355, "Acquire", Transactions_History!$I$6:$I$1355, Portfolio_History!$F331, Transactions_History!$H$6:$H$1355, "&lt;="&amp;YEAR(Portfolio_History!W$1))-
SUMIFS(Transactions_History!$G$6:$G$1355, Transactions_History!$C$6:$C$1355, "Redeem", Transactions_History!$I$6:$I$1355, Portfolio_History!$F331, Transactions_History!$H$6:$H$1355, "&lt;="&amp;YEAR(Portfolio_History!W$1))</f>
        <v>0</v>
      </c>
      <c r="X331" s="4">
        <f>SUMIFS(Transactions_History!$G$6:$G$1355, Transactions_History!$C$6:$C$1355, "Acquire", Transactions_History!$I$6:$I$1355, Portfolio_History!$F331, Transactions_History!$H$6:$H$1355, "&lt;="&amp;YEAR(Portfolio_History!X$1))-
SUMIFS(Transactions_History!$G$6:$G$1355, Transactions_History!$C$6:$C$1355, "Redeem", Transactions_History!$I$6:$I$1355, Portfolio_History!$F331, Transactions_History!$H$6:$H$1355, "&lt;="&amp;YEAR(Portfolio_History!X$1))</f>
        <v>0</v>
      </c>
      <c r="Y331" s="4">
        <f>SUMIFS(Transactions_History!$G$6:$G$1355, Transactions_History!$C$6:$C$1355, "Acquire", Transactions_History!$I$6:$I$1355, Portfolio_History!$F331, Transactions_History!$H$6:$H$1355, "&lt;="&amp;YEAR(Portfolio_History!Y$1))-
SUMIFS(Transactions_History!$G$6:$G$1355, Transactions_History!$C$6:$C$1355, "Redeem", Transactions_History!$I$6:$I$1355, Portfolio_History!$F331, Transactions_History!$H$6:$H$1355, "&lt;="&amp;YEAR(Portfolio_History!Y$1))</f>
        <v>0</v>
      </c>
    </row>
    <row r="332" spans="1:25" x14ac:dyDescent="0.35">
      <c r="A332" s="172" t="s">
        <v>39</v>
      </c>
      <c r="B332" s="172">
        <v>5.125</v>
      </c>
      <c r="C332" s="172">
        <v>2020</v>
      </c>
      <c r="D332" s="173">
        <v>38869</v>
      </c>
      <c r="E332" s="63">
        <v>2015</v>
      </c>
      <c r="F332" s="170" t="str">
        <f t="shared" si="6"/>
        <v>SI bonds_5.125_2020</v>
      </c>
      <c r="G332" s="4">
        <f>SUMIFS(Transactions_History!$G$6:$G$1355, Transactions_History!$C$6:$C$1355, "Acquire", Transactions_History!$I$6:$I$1355, Portfolio_History!$F332, Transactions_History!$H$6:$H$1355, "&lt;="&amp;YEAR(Portfolio_History!G$1))-
SUMIFS(Transactions_History!$G$6:$G$1355, Transactions_History!$C$6:$C$1355, "Redeem", Transactions_History!$I$6:$I$1355, Portfolio_History!$F332, Transactions_History!$H$6:$H$1355, "&lt;="&amp;YEAR(Portfolio_History!G$1))</f>
        <v>-12232884</v>
      </c>
      <c r="H332" s="4">
        <f>SUMIFS(Transactions_History!$G$6:$G$1355, Transactions_History!$C$6:$C$1355, "Acquire", Transactions_History!$I$6:$I$1355, Portfolio_History!$F332, Transactions_History!$H$6:$H$1355, "&lt;="&amp;YEAR(Portfolio_History!H$1))-
SUMIFS(Transactions_History!$G$6:$G$1355, Transactions_History!$C$6:$C$1355, "Redeem", Transactions_History!$I$6:$I$1355, Portfolio_History!$F332, Transactions_History!$H$6:$H$1355, "&lt;="&amp;YEAR(Portfolio_History!H$1))</f>
        <v>-12232884</v>
      </c>
      <c r="I332" s="4">
        <f>SUMIFS(Transactions_History!$G$6:$G$1355, Transactions_History!$C$6:$C$1355, "Acquire", Transactions_History!$I$6:$I$1355, Portfolio_History!$F332, Transactions_History!$H$6:$H$1355, "&lt;="&amp;YEAR(Portfolio_History!I$1))-
SUMIFS(Transactions_History!$G$6:$G$1355, Transactions_History!$C$6:$C$1355, "Redeem", Transactions_History!$I$6:$I$1355, Portfolio_History!$F332, Transactions_History!$H$6:$H$1355, "&lt;="&amp;YEAR(Portfolio_History!I$1))</f>
        <v>-12232884</v>
      </c>
      <c r="J332" s="4">
        <f>SUMIFS(Transactions_History!$G$6:$G$1355, Transactions_History!$C$6:$C$1355, "Acquire", Transactions_History!$I$6:$I$1355, Portfolio_History!$F332, Transactions_History!$H$6:$H$1355, "&lt;="&amp;YEAR(Portfolio_History!J$1))-
SUMIFS(Transactions_History!$G$6:$G$1355, Transactions_History!$C$6:$C$1355, "Redeem", Transactions_History!$I$6:$I$1355, Portfolio_History!$F332, Transactions_History!$H$6:$H$1355, "&lt;="&amp;YEAR(Portfolio_History!J$1))</f>
        <v>-665115</v>
      </c>
      <c r="K332" s="4">
        <f>SUMIFS(Transactions_History!$G$6:$G$1355, Transactions_History!$C$6:$C$1355, "Acquire", Transactions_History!$I$6:$I$1355, Portfolio_History!$F332, Transactions_History!$H$6:$H$1355, "&lt;="&amp;YEAR(Portfolio_History!K$1))-
SUMIFS(Transactions_History!$G$6:$G$1355, Transactions_History!$C$6:$C$1355, "Redeem", Transactions_History!$I$6:$I$1355, Portfolio_History!$F332, Transactions_History!$H$6:$H$1355, "&lt;="&amp;YEAR(Portfolio_History!K$1))</f>
        <v>-665115</v>
      </c>
      <c r="L332" s="4">
        <f>SUMIFS(Transactions_History!$G$6:$G$1355, Transactions_History!$C$6:$C$1355, "Acquire", Transactions_History!$I$6:$I$1355, Portfolio_History!$F332, Transactions_History!$H$6:$H$1355, "&lt;="&amp;YEAR(Portfolio_History!L$1))-
SUMIFS(Transactions_History!$G$6:$G$1355, Transactions_History!$C$6:$C$1355, "Redeem", Transactions_History!$I$6:$I$1355, Portfolio_History!$F332, Transactions_History!$H$6:$H$1355, "&lt;="&amp;YEAR(Portfolio_History!L$1))</f>
        <v>-665115</v>
      </c>
      <c r="M332" s="4">
        <f>SUMIFS(Transactions_History!$G$6:$G$1355, Transactions_History!$C$6:$C$1355, "Acquire", Transactions_History!$I$6:$I$1355, Portfolio_History!$F332, Transactions_History!$H$6:$H$1355, "&lt;="&amp;YEAR(Portfolio_History!M$1))-
SUMIFS(Transactions_History!$G$6:$G$1355, Transactions_History!$C$6:$C$1355, "Redeem", Transactions_History!$I$6:$I$1355, Portfolio_History!$F332, Transactions_History!$H$6:$H$1355, "&lt;="&amp;YEAR(Portfolio_History!M$1))</f>
        <v>-665115</v>
      </c>
      <c r="N332" s="4">
        <f>SUMIFS(Transactions_History!$G$6:$G$1355, Transactions_History!$C$6:$C$1355, "Acquire", Transactions_History!$I$6:$I$1355, Portfolio_History!$F332, Transactions_History!$H$6:$H$1355, "&lt;="&amp;YEAR(Portfolio_History!N$1))-
SUMIFS(Transactions_History!$G$6:$G$1355, Transactions_History!$C$6:$C$1355, "Redeem", Transactions_History!$I$6:$I$1355, Portfolio_History!$F332, Transactions_History!$H$6:$H$1355, "&lt;="&amp;YEAR(Portfolio_History!N$1))</f>
        <v>-665115</v>
      </c>
      <c r="O332" s="4">
        <f>SUMIFS(Transactions_History!$G$6:$G$1355, Transactions_History!$C$6:$C$1355, "Acquire", Transactions_History!$I$6:$I$1355, Portfolio_History!$F332, Transactions_History!$H$6:$H$1355, "&lt;="&amp;YEAR(Portfolio_History!O$1))-
SUMIFS(Transactions_History!$G$6:$G$1355, Transactions_History!$C$6:$C$1355, "Redeem", Transactions_History!$I$6:$I$1355, Portfolio_History!$F332, Transactions_History!$H$6:$H$1355, "&lt;="&amp;YEAR(Portfolio_History!O$1))</f>
        <v>0</v>
      </c>
      <c r="P332" s="4">
        <f>SUMIFS(Transactions_History!$G$6:$G$1355, Transactions_History!$C$6:$C$1355, "Acquire", Transactions_History!$I$6:$I$1355, Portfolio_History!$F332, Transactions_History!$H$6:$H$1355, "&lt;="&amp;YEAR(Portfolio_History!P$1))-
SUMIFS(Transactions_History!$G$6:$G$1355, Transactions_History!$C$6:$C$1355, "Redeem", Transactions_History!$I$6:$I$1355, Portfolio_History!$F332, Transactions_History!$H$6:$H$1355, "&lt;="&amp;YEAR(Portfolio_History!P$1))</f>
        <v>0</v>
      </c>
      <c r="Q332" s="4">
        <f>SUMIFS(Transactions_History!$G$6:$G$1355, Transactions_History!$C$6:$C$1355, "Acquire", Transactions_History!$I$6:$I$1355, Portfolio_History!$F332, Transactions_History!$H$6:$H$1355, "&lt;="&amp;YEAR(Portfolio_History!Q$1))-
SUMIFS(Transactions_History!$G$6:$G$1355, Transactions_History!$C$6:$C$1355, "Redeem", Transactions_History!$I$6:$I$1355, Portfolio_History!$F332, Transactions_History!$H$6:$H$1355, "&lt;="&amp;YEAR(Portfolio_History!Q$1))</f>
        <v>0</v>
      </c>
      <c r="R332" s="4">
        <f>SUMIFS(Transactions_History!$G$6:$G$1355, Transactions_History!$C$6:$C$1355, "Acquire", Transactions_History!$I$6:$I$1355, Portfolio_History!$F332, Transactions_History!$H$6:$H$1355, "&lt;="&amp;YEAR(Portfolio_History!R$1))-
SUMIFS(Transactions_History!$G$6:$G$1355, Transactions_History!$C$6:$C$1355, "Redeem", Transactions_History!$I$6:$I$1355, Portfolio_History!$F332, Transactions_History!$H$6:$H$1355, "&lt;="&amp;YEAR(Portfolio_History!R$1))</f>
        <v>0</v>
      </c>
      <c r="S332" s="4">
        <f>SUMIFS(Transactions_History!$G$6:$G$1355, Transactions_History!$C$6:$C$1355, "Acquire", Transactions_History!$I$6:$I$1355, Portfolio_History!$F332, Transactions_History!$H$6:$H$1355, "&lt;="&amp;YEAR(Portfolio_History!S$1))-
SUMIFS(Transactions_History!$G$6:$G$1355, Transactions_History!$C$6:$C$1355, "Redeem", Transactions_History!$I$6:$I$1355, Portfolio_History!$F332, Transactions_History!$H$6:$H$1355, "&lt;="&amp;YEAR(Portfolio_History!S$1))</f>
        <v>0</v>
      </c>
      <c r="T332" s="4">
        <f>SUMIFS(Transactions_History!$G$6:$G$1355, Transactions_History!$C$6:$C$1355, "Acquire", Transactions_History!$I$6:$I$1355, Portfolio_History!$F332, Transactions_History!$H$6:$H$1355, "&lt;="&amp;YEAR(Portfolio_History!T$1))-
SUMIFS(Transactions_History!$G$6:$G$1355, Transactions_History!$C$6:$C$1355, "Redeem", Transactions_History!$I$6:$I$1355, Portfolio_History!$F332, Transactions_History!$H$6:$H$1355, "&lt;="&amp;YEAR(Portfolio_History!T$1))</f>
        <v>0</v>
      </c>
      <c r="U332" s="4">
        <f>SUMIFS(Transactions_History!$G$6:$G$1355, Transactions_History!$C$6:$C$1355, "Acquire", Transactions_History!$I$6:$I$1355, Portfolio_History!$F332, Transactions_History!$H$6:$H$1355, "&lt;="&amp;YEAR(Portfolio_History!U$1))-
SUMIFS(Transactions_History!$G$6:$G$1355, Transactions_History!$C$6:$C$1355, "Redeem", Transactions_History!$I$6:$I$1355, Portfolio_History!$F332, Transactions_History!$H$6:$H$1355, "&lt;="&amp;YEAR(Portfolio_History!U$1))</f>
        <v>0</v>
      </c>
      <c r="V332" s="4">
        <f>SUMIFS(Transactions_History!$G$6:$G$1355, Transactions_History!$C$6:$C$1355, "Acquire", Transactions_History!$I$6:$I$1355, Portfolio_History!$F332, Transactions_History!$H$6:$H$1355, "&lt;="&amp;YEAR(Portfolio_History!V$1))-
SUMIFS(Transactions_History!$G$6:$G$1355, Transactions_History!$C$6:$C$1355, "Redeem", Transactions_History!$I$6:$I$1355, Portfolio_History!$F332, Transactions_History!$H$6:$H$1355, "&lt;="&amp;YEAR(Portfolio_History!V$1))</f>
        <v>0</v>
      </c>
      <c r="W332" s="4">
        <f>SUMIFS(Transactions_History!$G$6:$G$1355, Transactions_History!$C$6:$C$1355, "Acquire", Transactions_History!$I$6:$I$1355, Portfolio_History!$F332, Transactions_History!$H$6:$H$1355, "&lt;="&amp;YEAR(Portfolio_History!W$1))-
SUMIFS(Transactions_History!$G$6:$G$1355, Transactions_History!$C$6:$C$1355, "Redeem", Transactions_History!$I$6:$I$1355, Portfolio_History!$F332, Transactions_History!$H$6:$H$1355, "&lt;="&amp;YEAR(Portfolio_History!W$1))</f>
        <v>0</v>
      </c>
      <c r="X332" s="4">
        <f>SUMIFS(Transactions_History!$G$6:$G$1355, Transactions_History!$C$6:$C$1355, "Acquire", Transactions_History!$I$6:$I$1355, Portfolio_History!$F332, Transactions_History!$H$6:$H$1355, "&lt;="&amp;YEAR(Portfolio_History!X$1))-
SUMIFS(Transactions_History!$G$6:$G$1355, Transactions_History!$C$6:$C$1355, "Redeem", Transactions_History!$I$6:$I$1355, Portfolio_History!$F332, Transactions_History!$H$6:$H$1355, "&lt;="&amp;YEAR(Portfolio_History!X$1))</f>
        <v>0</v>
      </c>
      <c r="Y332" s="4">
        <f>SUMIFS(Transactions_History!$G$6:$G$1355, Transactions_History!$C$6:$C$1355, "Acquire", Transactions_History!$I$6:$I$1355, Portfolio_History!$F332, Transactions_History!$H$6:$H$1355, "&lt;="&amp;YEAR(Portfolio_History!Y$1))-
SUMIFS(Transactions_History!$G$6:$G$1355, Transactions_History!$C$6:$C$1355, "Redeem", Transactions_History!$I$6:$I$1355, Portfolio_History!$F332, Transactions_History!$H$6:$H$1355, "&lt;="&amp;YEAR(Portfolio_History!Y$1))</f>
        <v>0</v>
      </c>
    </row>
    <row r="333" spans="1:25" x14ac:dyDescent="0.35">
      <c r="A333" s="172" t="s">
        <v>39</v>
      </c>
      <c r="B333" s="172">
        <v>5.125</v>
      </c>
      <c r="C333" s="172">
        <v>2021</v>
      </c>
      <c r="D333" s="173">
        <v>38869</v>
      </c>
      <c r="E333" s="63">
        <v>2015</v>
      </c>
      <c r="F333" s="170" t="str">
        <f t="shared" si="6"/>
        <v>SI bonds_5.125_2021</v>
      </c>
      <c r="G333" s="4">
        <f>SUMIFS(Transactions_History!$G$6:$G$1355, Transactions_History!$C$6:$C$1355, "Acquire", Transactions_History!$I$6:$I$1355, Portfolio_History!$F333, Transactions_History!$H$6:$H$1355, "&lt;="&amp;YEAR(Portfolio_History!G$1))-
SUMIFS(Transactions_History!$G$6:$G$1355, Transactions_History!$C$6:$C$1355, "Redeem", Transactions_History!$I$6:$I$1355, Portfolio_History!$F333, Transactions_History!$H$6:$H$1355, "&lt;="&amp;YEAR(Portfolio_History!G$1))</f>
        <v>-131729867</v>
      </c>
      <c r="H333" s="4">
        <f>SUMIFS(Transactions_History!$G$6:$G$1355, Transactions_History!$C$6:$C$1355, "Acquire", Transactions_History!$I$6:$I$1355, Portfolio_History!$F333, Transactions_History!$H$6:$H$1355, "&lt;="&amp;YEAR(Portfolio_History!H$1))-
SUMIFS(Transactions_History!$G$6:$G$1355, Transactions_History!$C$6:$C$1355, "Redeem", Transactions_History!$I$6:$I$1355, Portfolio_History!$F333, Transactions_History!$H$6:$H$1355, "&lt;="&amp;YEAR(Portfolio_History!H$1))</f>
        <v>-131729867</v>
      </c>
      <c r="I333" s="4">
        <f>SUMIFS(Transactions_History!$G$6:$G$1355, Transactions_History!$C$6:$C$1355, "Acquire", Transactions_History!$I$6:$I$1355, Portfolio_History!$F333, Transactions_History!$H$6:$H$1355, "&lt;="&amp;YEAR(Portfolio_History!I$1))-
SUMIFS(Transactions_History!$G$6:$G$1355, Transactions_History!$C$6:$C$1355, "Redeem", Transactions_History!$I$6:$I$1355, Portfolio_History!$F333, Transactions_History!$H$6:$H$1355, "&lt;="&amp;YEAR(Portfolio_History!I$1))</f>
        <v>-13576398</v>
      </c>
      <c r="J333" s="4">
        <f>SUMIFS(Transactions_History!$G$6:$G$1355, Transactions_History!$C$6:$C$1355, "Acquire", Transactions_History!$I$6:$I$1355, Portfolio_History!$F333, Transactions_History!$H$6:$H$1355, "&lt;="&amp;YEAR(Portfolio_History!J$1))-
SUMIFS(Transactions_History!$G$6:$G$1355, Transactions_History!$C$6:$C$1355, "Redeem", Transactions_History!$I$6:$I$1355, Portfolio_History!$F333, Transactions_History!$H$6:$H$1355, "&lt;="&amp;YEAR(Portfolio_History!J$1))</f>
        <v>-13576398</v>
      </c>
      <c r="K333" s="4">
        <f>SUMIFS(Transactions_History!$G$6:$G$1355, Transactions_History!$C$6:$C$1355, "Acquire", Transactions_History!$I$6:$I$1355, Portfolio_History!$F333, Transactions_History!$H$6:$H$1355, "&lt;="&amp;YEAR(Portfolio_History!K$1))-
SUMIFS(Transactions_History!$G$6:$G$1355, Transactions_History!$C$6:$C$1355, "Redeem", Transactions_History!$I$6:$I$1355, Portfolio_History!$F333, Transactions_History!$H$6:$H$1355, "&lt;="&amp;YEAR(Portfolio_History!K$1))</f>
        <v>-13576398</v>
      </c>
      <c r="L333" s="4">
        <f>SUMIFS(Transactions_History!$G$6:$G$1355, Transactions_History!$C$6:$C$1355, "Acquire", Transactions_History!$I$6:$I$1355, Portfolio_History!$F333, Transactions_History!$H$6:$H$1355, "&lt;="&amp;YEAR(Portfolio_History!L$1))-
SUMIFS(Transactions_History!$G$6:$G$1355, Transactions_History!$C$6:$C$1355, "Redeem", Transactions_History!$I$6:$I$1355, Portfolio_History!$F333, Transactions_History!$H$6:$H$1355, "&lt;="&amp;YEAR(Portfolio_History!L$1))</f>
        <v>-13576398</v>
      </c>
      <c r="M333" s="4">
        <f>SUMIFS(Transactions_History!$G$6:$G$1355, Transactions_History!$C$6:$C$1355, "Acquire", Transactions_History!$I$6:$I$1355, Portfolio_History!$F333, Transactions_History!$H$6:$H$1355, "&lt;="&amp;YEAR(Portfolio_History!M$1))-
SUMIFS(Transactions_History!$G$6:$G$1355, Transactions_History!$C$6:$C$1355, "Redeem", Transactions_History!$I$6:$I$1355, Portfolio_History!$F333, Transactions_History!$H$6:$H$1355, "&lt;="&amp;YEAR(Portfolio_History!M$1))</f>
        <v>-13576398</v>
      </c>
      <c r="N333" s="4">
        <f>SUMIFS(Transactions_History!$G$6:$G$1355, Transactions_History!$C$6:$C$1355, "Acquire", Transactions_History!$I$6:$I$1355, Portfolio_History!$F333, Transactions_History!$H$6:$H$1355, "&lt;="&amp;YEAR(Portfolio_History!N$1))-
SUMIFS(Transactions_History!$G$6:$G$1355, Transactions_History!$C$6:$C$1355, "Redeem", Transactions_History!$I$6:$I$1355, Portfolio_History!$F333, Transactions_History!$H$6:$H$1355, "&lt;="&amp;YEAR(Portfolio_History!N$1))</f>
        <v>-13576398</v>
      </c>
      <c r="O333" s="4">
        <f>SUMIFS(Transactions_History!$G$6:$G$1355, Transactions_History!$C$6:$C$1355, "Acquire", Transactions_History!$I$6:$I$1355, Portfolio_History!$F333, Transactions_History!$H$6:$H$1355, "&lt;="&amp;YEAR(Portfolio_History!O$1))-
SUMIFS(Transactions_History!$G$6:$G$1355, Transactions_History!$C$6:$C$1355, "Redeem", Transactions_History!$I$6:$I$1355, Portfolio_History!$F333, Transactions_History!$H$6:$H$1355, "&lt;="&amp;YEAR(Portfolio_History!O$1))</f>
        <v>0</v>
      </c>
      <c r="P333" s="4">
        <f>SUMIFS(Transactions_History!$G$6:$G$1355, Transactions_History!$C$6:$C$1355, "Acquire", Transactions_History!$I$6:$I$1355, Portfolio_History!$F333, Transactions_History!$H$6:$H$1355, "&lt;="&amp;YEAR(Portfolio_History!P$1))-
SUMIFS(Transactions_History!$G$6:$G$1355, Transactions_History!$C$6:$C$1355, "Redeem", Transactions_History!$I$6:$I$1355, Portfolio_History!$F333, Transactions_History!$H$6:$H$1355, "&lt;="&amp;YEAR(Portfolio_History!P$1))</f>
        <v>0</v>
      </c>
      <c r="Q333" s="4">
        <f>SUMIFS(Transactions_History!$G$6:$G$1355, Transactions_History!$C$6:$C$1355, "Acquire", Transactions_History!$I$6:$I$1355, Portfolio_History!$F333, Transactions_History!$H$6:$H$1355, "&lt;="&amp;YEAR(Portfolio_History!Q$1))-
SUMIFS(Transactions_History!$G$6:$G$1355, Transactions_History!$C$6:$C$1355, "Redeem", Transactions_History!$I$6:$I$1355, Portfolio_History!$F333, Transactions_History!$H$6:$H$1355, "&lt;="&amp;YEAR(Portfolio_History!Q$1))</f>
        <v>0</v>
      </c>
      <c r="R333" s="4">
        <f>SUMIFS(Transactions_History!$G$6:$G$1355, Transactions_History!$C$6:$C$1355, "Acquire", Transactions_History!$I$6:$I$1355, Portfolio_History!$F333, Transactions_History!$H$6:$H$1355, "&lt;="&amp;YEAR(Portfolio_History!R$1))-
SUMIFS(Transactions_History!$G$6:$G$1355, Transactions_History!$C$6:$C$1355, "Redeem", Transactions_History!$I$6:$I$1355, Portfolio_History!$F333, Transactions_History!$H$6:$H$1355, "&lt;="&amp;YEAR(Portfolio_History!R$1))</f>
        <v>0</v>
      </c>
      <c r="S333" s="4">
        <f>SUMIFS(Transactions_History!$G$6:$G$1355, Transactions_History!$C$6:$C$1355, "Acquire", Transactions_History!$I$6:$I$1355, Portfolio_History!$F333, Transactions_History!$H$6:$H$1355, "&lt;="&amp;YEAR(Portfolio_History!S$1))-
SUMIFS(Transactions_History!$G$6:$G$1355, Transactions_History!$C$6:$C$1355, "Redeem", Transactions_History!$I$6:$I$1355, Portfolio_History!$F333, Transactions_History!$H$6:$H$1355, "&lt;="&amp;YEAR(Portfolio_History!S$1))</f>
        <v>0</v>
      </c>
      <c r="T333" s="4">
        <f>SUMIFS(Transactions_History!$G$6:$G$1355, Transactions_History!$C$6:$C$1355, "Acquire", Transactions_History!$I$6:$I$1355, Portfolio_History!$F333, Transactions_History!$H$6:$H$1355, "&lt;="&amp;YEAR(Portfolio_History!T$1))-
SUMIFS(Transactions_History!$G$6:$G$1355, Transactions_History!$C$6:$C$1355, "Redeem", Transactions_History!$I$6:$I$1355, Portfolio_History!$F333, Transactions_History!$H$6:$H$1355, "&lt;="&amp;YEAR(Portfolio_History!T$1))</f>
        <v>0</v>
      </c>
      <c r="U333" s="4">
        <f>SUMIFS(Transactions_History!$G$6:$G$1355, Transactions_History!$C$6:$C$1355, "Acquire", Transactions_History!$I$6:$I$1355, Portfolio_History!$F333, Transactions_History!$H$6:$H$1355, "&lt;="&amp;YEAR(Portfolio_History!U$1))-
SUMIFS(Transactions_History!$G$6:$G$1355, Transactions_History!$C$6:$C$1355, "Redeem", Transactions_History!$I$6:$I$1355, Portfolio_History!$F333, Transactions_History!$H$6:$H$1355, "&lt;="&amp;YEAR(Portfolio_History!U$1))</f>
        <v>0</v>
      </c>
      <c r="V333" s="4">
        <f>SUMIFS(Transactions_History!$G$6:$G$1355, Transactions_History!$C$6:$C$1355, "Acquire", Transactions_History!$I$6:$I$1355, Portfolio_History!$F333, Transactions_History!$H$6:$H$1355, "&lt;="&amp;YEAR(Portfolio_History!V$1))-
SUMIFS(Transactions_History!$G$6:$G$1355, Transactions_History!$C$6:$C$1355, "Redeem", Transactions_History!$I$6:$I$1355, Portfolio_History!$F333, Transactions_History!$H$6:$H$1355, "&lt;="&amp;YEAR(Portfolio_History!V$1))</f>
        <v>0</v>
      </c>
      <c r="W333" s="4">
        <f>SUMIFS(Transactions_History!$G$6:$G$1355, Transactions_History!$C$6:$C$1355, "Acquire", Transactions_History!$I$6:$I$1355, Portfolio_History!$F333, Transactions_History!$H$6:$H$1355, "&lt;="&amp;YEAR(Portfolio_History!W$1))-
SUMIFS(Transactions_History!$G$6:$G$1355, Transactions_History!$C$6:$C$1355, "Redeem", Transactions_History!$I$6:$I$1355, Portfolio_History!$F333, Transactions_History!$H$6:$H$1355, "&lt;="&amp;YEAR(Portfolio_History!W$1))</f>
        <v>0</v>
      </c>
      <c r="X333" s="4">
        <f>SUMIFS(Transactions_History!$G$6:$G$1355, Transactions_History!$C$6:$C$1355, "Acquire", Transactions_History!$I$6:$I$1355, Portfolio_History!$F333, Transactions_History!$H$6:$H$1355, "&lt;="&amp;YEAR(Portfolio_History!X$1))-
SUMIFS(Transactions_History!$G$6:$G$1355, Transactions_History!$C$6:$C$1355, "Redeem", Transactions_History!$I$6:$I$1355, Portfolio_History!$F333, Transactions_History!$H$6:$H$1355, "&lt;="&amp;YEAR(Portfolio_History!X$1))</f>
        <v>0</v>
      </c>
      <c r="Y333" s="4">
        <f>SUMIFS(Transactions_History!$G$6:$G$1355, Transactions_History!$C$6:$C$1355, "Acquire", Transactions_History!$I$6:$I$1355, Portfolio_History!$F333, Transactions_History!$H$6:$H$1355, "&lt;="&amp;YEAR(Portfolio_History!Y$1))-
SUMIFS(Transactions_History!$G$6:$G$1355, Transactions_History!$C$6:$C$1355, "Redeem", Transactions_History!$I$6:$I$1355, Portfolio_History!$F333, Transactions_History!$H$6:$H$1355, "&lt;="&amp;YEAR(Portfolio_History!Y$1))</f>
        <v>0</v>
      </c>
    </row>
    <row r="334" spans="1:25" x14ac:dyDescent="0.35">
      <c r="A334" s="172" t="s">
        <v>34</v>
      </c>
      <c r="B334" s="172">
        <v>2.125</v>
      </c>
      <c r="C334" s="172">
        <v>2016</v>
      </c>
      <c r="D334" s="173">
        <v>42217</v>
      </c>
      <c r="E334" s="63">
        <v>2015</v>
      </c>
      <c r="F334" s="170" t="str">
        <f t="shared" si="6"/>
        <v>SI certificates_2.125_2016</v>
      </c>
      <c r="G334" s="4">
        <f>SUMIFS(Transactions_History!$G$6:$G$1355, Transactions_History!$C$6:$C$1355, "Acquire", Transactions_History!$I$6:$I$1355, Portfolio_History!$F334, Transactions_History!$H$6:$H$1355, "&lt;="&amp;YEAR(Portfolio_History!G$1))-
SUMIFS(Transactions_History!$G$6:$G$1355, Transactions_History!$C$6:$C$1355, "Redeem", Transactions_History!$I$6:$I$1355, Portfolio_History!$F334, Transactions_History!$H$6:$H$1355, "&lt;="&amp;YEAR(Portfolio_History!G$1))</f>
        <v>0</v>
      </c>
      <c r="H334" s="4">
        <f>SUMIFS(Transactions_History!$G$6:$G$1355, Transactions_History!$C$6:$C$1355, "Acquire", Transactions_History!$I$6:$I$1355, Portfolio_History!$F334, Transactions_History!$H$6:$H$1355, "&lt;="&amp;YEAR(Portfolio_History!H$1))-
SUMIFS(Transactions_History!$G$6:$G$1355, Transactions_History!$C$6:$C$1355, "Redeem", Transactions_History!$I$6:$I$1355, Portfolio_History!$F334, Transactions_History!$H$6:$H$1355, "&lt;="&amp;YEAR(Portfolio_History!H$1))</f>
        <v>0</v>
      </c>
      <c r="I334" s="4">
        <f>SUMIFS(Transactions_History!$G$6:$G$1355, Transactions_History!$C$6:$C$1355, "Acquire", Transactions_History!$I$6:$I$1355, Portfolio_History!$F334, Transactions_History!$H$6:$H$1355, "&lt;="&amp;YEAR(Portfolio_History!I$1))-
SUMIFS(Transactions_History!$G$6:$G$1355, Transactions_History!$C$6:$C$1355, "Redeem", Transactions_History!$I$6:$I$1355, Portfolio_History!$F334, Transactions_History!$H$6:$H$1355, "&lt;="&amp;YEAR(Portfolio_History!I$1))</f>
        <v>0</v>
      </c>
      <c r="J334" s="4">
        <f>SUMIFS(Transactions_History!$G$6:$G$1355, Transactions_History!$C$6:$C$1355, "Acquire", Transactions_History!$I$6:$I$1355, Portfolio_History!$F334, Transactions_History!$H$6:$H$1355, "&lt;="&amp;YEAR(Portfolio_History!J$1))-
SUMIFS(Transactions_History!$G$6:$G$1355, Transactions_History!$C$6:$C$1355, "Redeem", Transactions_History!$I$6:$I$1355, Portfolio_History!$F334, Transactions_History!$H$6:$H$1355, "&lt;="&amp;YEAR(Portfolio_History!J$1))</f>
        <v>0</v>
      </c>
      <c r="K334" s="4">
        <f>SUMIFS(Transactions_History!$G$6:$G$1355, Transactions_History!$C$6:$C$1355, "Acquire", Transactions_History!$I$6:$I$1355, Portfolio_History!$F334, Transactions_History!$H$6:$H$1355, "&lt;="&amp;YEAR(Portfolio_History!K$1))-
SUMIFS(Transactions_History!$G$6:$G$1355, Transactions_History!$C$6:$C$1355, "Redeem", Transactions_History!$I$6:$I$1355, Portfolio_History!$F334, Transactions_History!$H$6:$H$1355, "&lt;="&amp;YEAR(Portfolio_History!K$1))</f>
        <v>0</v>
      </c>
      <c r="L334" s="4">
        <f>SUMIFS(Transactions_History!$G$6:$G$1355, Transactions_History!$C$6:$C$1355, "Acquire", Transactions_History!$I$6:$I$1355, Portfolio_History!$F334, Transactions_History!$H$6:$H$1355, "&lt;="&amp;YEAR(Portfolio_History!L$1))-
SUMIFS(Transactions_History!$G$6:$G$1355, Transactions_History!$C$6:$C$1355, "Redeem", Transactions_History!$I$6:$I$1355, Portfolio_History!$F334, Transactions_History!$H$6:$H$1355, "&lt;="&amp;YEAR(Portfolio_History!L$1))</f>
        <v>0</v>
      </c>
      <c r="M334" s="4">
        <f>SUMIFS(Transactions_History!$G$6:$G$1355, Transactions_History!$C$6:$C$1355, "Acquire", Transactions_History!$I$6:$I$1355, Portfolio_History!$F334, Transactions_History!$H$6:$H$1355, "&lt;="&amp;YEAR(Portfolio_History!M$1))-
SUMIFS(Transactions_History!$G$6:$G$1355, Transactions_History!$C$6:$C$1355, "Redeem", Transactions_History!$I$6:$I$1355, Portfolio_History!$F334, Transactions_History!$H$6:$H$1355, "&lt;="&amp;YEAR(Portfolio_History!M$1))</f>
        <v>0</v>
      </c>
      <c r="N334" s="4">
        <f>SUMIFS(Transactions_History!$G$6:$G$1355, Transactions_History!$C$6:$C$1355, "Acquire", Transactions_History!$I$6:$I$1355, Portfolio_History!$F334, Transactions_History!$H$6:$H$1355, "&lt;="&amp;YEAR(Portfolio_History!N$1))-
SUMIFS(Transactions_History!$G$6:$G$1355, Transactions_History!$C$6:$C$1355, "Redeem", Transactions_History!$I$6:$I$1355, Portfolio_History!$F334, Transactions_History!$H$6:$H$1355, "&lt;="&amp;YEAR(Portfolio_History!N$1))</f>
        <v>38935438</v>
      </c>
      <c r="O334" s="4">
        <f>SUMIFS(Transactions_History!$G$6:$G$1355, Transactions_History!$C$6:$C$1355, "Acquire", Transactions_History!$I$6:$I$1355, Portfolio_History!$F334, Transactions_History!$H$6:$H$1355, "&lt;="&amp;YEAR(Portfolio_History!O$1))-
SUMIFS(Transactions_History!$G$6:$G$1355, Transactions_History!$C$6:$C$1355, "Redeem", Transactions_History!$I$6:$I$1355, Portfolio_History!$F334, Transactions_History!$H$6:$H$1355, "&lt;="&amp;YEAR(Portfolio_History!O$1))</f>
        <v>0</v>
      </c>
      <c r="P334" s="4">
        <f>SUMIFS(Transactions_History!$G$6:$G$1355, Transactions_History!$C$6:$C$1355, "Acquire", Transactions_History!$I$6:$I$1355, Portfolio_History!$F334, Transactions_History!$H$6:$H$1355, "&lt;="&amp;YEAR(Portfolio_History!P$1))-
SUMIFS(Transactions_History!$G$6:$G$1355, Transactions_History!$C$6:$C$1355, "Redeem", Transactions_History!$I$6:$I$1355, Portfolio_History!$F334, Transactions_History!$H$6:$H$1355, "&lt;="&amp;YEAR(Portfolio_History!P$1))</f>
        <v>0</v>
      </c>
      <c r="Q334" s="4">
        <f>SUMIFS(Transactions_History!$G$6:$G$1355, Transactions_History!$C$6:$C$1355, "Acquire", Transactions_History!$I$6:$I$1355, Portfolio_History!$F334, Transactions_History!$H$6:$H$1355, "&lt;="&amp;YEAR(Portfolio_History!Q$1))-
SUMIFS(Transactions_History!$G$6:$G$1355, Transactions_History!$C$6:$C$1355, "Redeem", Transactions_History!$I$6:$I$1355, Portfolio_History!$F334, Transactions_History!$H$6:$H$1355, "&lt;="&amp;YEAR(Portfolio_History!Q$1))</f>
        <v>0</v>
      </c>
      <c r="R334" s="4">
        <f>SUMIFS(Transactions_History!$G$6:$G$1355, Transactions_History!$C$6:$C$1355, "Acquire", Transactions_History!$I$6:$I$1355, Portfolio_History!$F334, Transactions_History!$H$6:$H$1355, "&lt;="&amp;YEAR(Portfolio_History!R$1))-
SUMIFS(Transactions_History!$G$6:$G$1355, Transactions_History!$C$6:$C$1355, "Redeem", Transactions_History!$I$6:$I$1355, Portfolio_History!$F334, Transactions_History!$H$6:$H$1355, "&lt;="&amp;YEAR(Portfolio_History!R$1))</f>
        <v>0</v>
      </c>
      <c r="S334" s="4">
        <f>SUMIFS(Transactions_History!$G$6:$G$1355, Transactions_History!$C$6:$C$1355, "Acquire", Transactions_History!$I$6:$I$1355, Portfolio_History!$F334, Transactions_History!$H$6:$H$1355, "&lt;="&amp;YEAR(Portfolio_History!S$1))-
SUMIFS(Transactions_History!$G$6:$G$1355, Transactions_History!$C$6:$C$1355, "Redeem", Transactions_History!$I$6:$I$1355, Portfolio_History!$F334, Transactions_History!$H$6:$H$1355, "&lt;="&amp;YEAR(Portfolio_History!S$1))</f>
        <v>0</v>
      </c>
      <c r="T334" s="4">
        <f>SUMIFS(Transactions_History!$G$6:$G$1355, Transactions_History!$C$6:$C$1355, "Acquire", Transactions_History!$I$6:$I$1355, Portfolio_History!$F334, Transactions_History!$H$6:$H$1355, "&lt;="&amp;YEAR(Portfolio_History!T$1))-
SUMIFS(Transactions_History!$G$6:$G$1355, Transactions_History!$C$6:$C$1355, "Redeem", Transactions_History!$I$6:$I$1355, Portfolio_History!$F334, Transactions_History!$H$6:$H$1355, "&lt;="&amp;YEAR(Portfolio_History!T$1))</f>
        <v>0</v>
      </c>
      <c r="U334" s="4">
        <f>SUMIFS(Transactions_History!$G$6:$G$1355, Transactions_History!$C$6:$C$1355, "Acquire", Transactions_History!$I$6:$I$1355, Portfolio_History!$F334, Transactions_History!$H$6:$H$1355, "&lt;="&amp;YEAR(Portfolio_History!U$1))-
SUMIFS(Transactions_History!$G$6:$G$1355, Transactions_History!$C$6:$C$1355, "Redeem", Transactions_History!$I$6:$I$1355, Portfolio_History!$F334, Transactions_History!$H$6:$H$1355, "&lt;="&amp;YEAR(Portfolio_History!U$1))</f>
        <v>0</v>
      </c>
      <c r="V334" s="4">
        <f>SUMIFS(Transactions_History!$G$6:$G$1355, Transactions_History!$C$6:$C$1355, "Acquire", Transactions_History!$I$6:$I$1355, Portfolio_History!$F334, Transactions_History!$H$6:$H$1355, "&lt;="&amp;YEAR(Portfolio_History!V$1))-
SUMIFS(Transactions_History!$G$6:$G$1355, Transactions_History!$C$6:$C$1355, "Redeem", Transactions_History!$I$6:$I$1355, Portfolio_History!$F334, Transactions_History!$H$6:$H$1355, "&lt;="&amp;YEAR(Portfolio_History!V$1))</f>
        <v>0</v>
      </c>
      <c r="W334" s="4">
        <f>SUMIFS(Transactions_History!$G$6:$G$1355, Transactions_History!$C$6:$C$1355, "Acquire", Transactions_History!$I$6:$I$1355, Portfolio_History!$F334, Transactions_History!$H$6:$H$1355, "&lt;="&amp;YEAR(Portfolio_History!W$1))-
SUMIFS(Transactions_History!$G$6:$G$1355, Transactions_History!$C$6:$C$1355, "Redeem", Transactions_History!$I$6:$I$1355, Portfolio_History!$F334, Transactions_History!$H$6:$H$1355, "&lt;="&amp;YEAR(Portfolio_History!W$1))</f>
        <v>0</v>
      </c>
      <c r="X334" s="4">
        <f>SUMIFS(Transactions_History!$G$6:$G$1355, Transactions_History!$C$6:$C$1355, "Acquire", Transactions_History!$I$6:$I$1355, Portfolio_History!$F334, Transactions_History!$H$6:$H$1355, "&lt;="&amp;YEAR(Portfolio_History!X$1))-
SUMIFS(Transactions_History!$G$6:$G$1355, Transactions_History!$C$6:$C$1355, "Redeem", Transactions_History!$I$6:$I$1355, Portfolio_History!$F334, Transactions_History!$H$6:$H$1355, "&lt;="&amp;YEAR(Portfolio_History!X$1))</f>
        <v>0</v>
      </c>
      <c r="Y334" s="4">
        <f>SUMIFS(Transactions_History!$G$6:$G$1355, Transactions_History!$C$6:$C$1355, "Acquire", Transactions_History!$I$6:$I$1355, Portfolio_History!$F334, Transactions_History!$H$6:$H$1355, "&lt;="&amp;YEAR(Portfolio_History!Y$1))-
SUMIFS(Transactions_History!$G$6:$G$1355, Transactions_History!$C$6:$C$1355, "Redeem", Transactions_History!$I$6:$I$1355, Portfolio_History!$F334, Transactions_History!$H$6:$H$1355, "&lt;="&amp;YEAR(Portfolio_History!Y$1))</f>
        <v>0</v>
      </c>
    </row>
    <row r="335" spans="1:25" x14ac:dyDescent="0.35">
      <c r="A335" s="172" t="s">
        <v>39</v>
      </c>
      <c r="B335" s="172">
        <v>2.875</v>
      </c>
      <c r="C335" s="172">
        <v>2016</v>
      </c>
      <c r="D335" s="173">
        <v>40330</v>
      </c>
      <c r="E335" s="63">
        <v>2015</v>
      </c>
      <c r="F335" s="170" t="str">
        <f t="shared" si="6"/>
        <v>SI bonds_2.875_2016</v>
      </c>
      <c r="G335" s="4">
        <f>SUMIFS(Transactions_History!$G$6:$G$1355, Transactions_History!$C$6:$C$1355, "Acquire", Transactions_History!$I$6:$I$1355, Portfolio_History!$F335, Transactions_History!$H$6:$H$1355, "&lt;="&amp;YEAR(Portfolio_History!G$1))-
SUMIFS(Transactions_History!$G$6:$G$1355, Transactions_History!$C$6:$C$1355, "Redeem", Transactions_History!$I$6:$I$1355, Portfolio_History!$F335, Transactions_History!$H$6:$H$1355, "&lt;="&amp;YEAR(Portfolio_History!G$1))</f>
        <v>0</v>
      </c>
      <c r="H335" s="4">
        <f>SUMIFS(Transactions_History!$G$6:$G$1355, Transactions_History!$C$6:$C$1355, "Acquire", Transactions_History!$I$6:$I$1355, Portfolio_History!$F335, Transactions_History!$H$6:$H$1355, "&lt;="&amp;YEAR(Portfolio_History!H$1))-
SUMIFS(Transactions_History!$G$6:$G$1355, Transactions_History!$C$6:$C$1355, "Redeem", Transactions_History!$I$6:$I$1355, Portfolio_History!$F335, Transactions_History!$H$6:$H$1355, "&lt;="&amp;YEAR(Portfolio_History!H$1))</f>
        <v>0</v>
      </c>
      <c r="I335" s="4">
        <f>SUMIFS(Transactions_History!$G$6:$G$1355, Transactions_History!$C$6:$C$1355, "Acquire", Transactions_History!$I$6:$I$1355, Portfolio_History!$F335, Transactions_History!$H$6:$H$1355, "&lt;="&amp;YEAR(Portfolio_History!I$1))-
SUMIFS(Transactions_History!$G$6:$G$1355, Transactions_History!$C$6:$C$1355, "Redeem", Transactions_History!$I$6:$I$1355, Portfolio_History!$F335, Transactions_History!$H$6:$H$1355, "&lt;="&amp;YEAR(Portfolio_History!I$1))</f>
        <v>0</v>
      </c>
      <c r="J335" s="4">
        <f>SUMIFS(Transactions_History!$G$6:$G$1355, Transactions_History!$C$6:$C$1355, "Acquire", Transactions_History!$I$6:$I$1355, Portfolio_History!$F335, Transactions_History!$H$6:$H$1355, "&lt;="&amp;YEAR(Portfolio_History!J$1))-
SUMIFS(Transactions_History!$G$6:$G$1355, Transactions_History!$C$6:$C$1355, "Redeem", Transactions_History!$I$6:$I$1355, Portfolio_History!$F335, Transactions_History!$H$6:$H$1355, "&lt;="&amp;YEAR(Portfolio_History!J$1))</f>
        <v>0</v>
      </c>
      <c r="K335" s="4">
        <f>SUMIFS(Transactions_History!$G$6:$G$1355, Transactions_History!$C$6:$C$1355, "Acquire", Transactions_History!$I$6:$I$1355, Portfolio_History!$F335, Transactions_History!$H$6:$H$1355, "&lt;="&amp;YEAR(Portfolio_History!K$1))-
SUMIFS(Transactions_History!$G$6:$G$1355, Transactions_History!$C$6:$C$1355, "Redeem", Transactions_History!$I$6:$I$1355, Portfolio_History!$F335, Transactions_History!$H$6:$H$1355, "&lt;="&amp;YEAR(Portfolio_History!K$1))</f>
        <v>0</v>
      </c>
      <c r="L335" s="4">
        <f>SUMIFS(Transactions_History!$G$6:$G$1355, Transactions_History!$C$6:$C$1355, "Acquire", Transactions_History!$I$6:$I$1355, Portfolio_History!$F335, Transactions_History!$H$6:$H$1355, "&lt;="&amp;YEAR(Portfolio_History!L$1))-
SUMIFS(Transactions_History!$G$6:$G$1355, Transactions_History!$C$6:$C$1355, "Redeem", Transactions_History!$I$6:$I$1355, Portfolio_History!$F335, Transactions_History!$H$6:$H$1355, "&lt;="&amp;YEAR(Portfolio_History!L$1))</f>
        <v>0</v>
      </c>
      <c r="M335" s="4">
        <f>SUMIFS(Transactions_History!$G$6:$G$1355, Transactions_History!$C$6:$C$1355, "Acquire", Transactions_History!$I$6:$I$1355, Portfolio_History!$F335, Transactions_History!$H$6:$H$1355, "&lt;="&amp;YEAR(Portfolio_History!M$1))-
SUMIFS(Transactions_History!$G$6:$G$1355, Transactions_History!$C$6:$C$1355, "Redeem", Transactions_History!$I$6:$I$1355, Portfolio_History!$F335, Transactions_History!$H$6:$H$1355, "&lt;="&amp;YEAR(Portfolio_History!M$1))</f>
        <v>0</v>
      </c>
      <c r="N335" s="4">
        <f>SUMIFS(Transactions_History!$G$6:$G$1355, Transactions_History!$C$6:$C$1355, "Acquire", Transactions_History!$I$6:$I$1355, Portfolio_History!$F335, Transactions_History!$H$6:$H$1355, "&lt;="&amp;YEAR(Portfolio_History!N$1))-
SUMIFS(Transactions_History!$G$6:$G$1355, Transactions_History!$C$6:$C$1355, "Redeem", Transactions_History!$I$6:$I$1355, Portfolio_History!$F335, Transactions_History!$H$6:$H$1355, "&lt;="&amp;YEAR(Portfolio_History!N$1))</f>
        <v>0</v>
      </c>
      <c r="O335" s="4">
        <f>SUMIFS(Transactions_History!$G$6:$G$1355, Transactions_History!$C$6:$C$1355, "Acquire", Transactions_History!$I$6:$I$1355, Portfolio_History!$F335, Transactions_History!$H$6:$H$1355, "&lt;="&amp;YEAR(Portfolio_History!O$1))-
SUMIFS(Transactions_History!$G$6:$G$1355, Transactions_History!$C$6:$C$1355, "Redeem", Transactions_History!$I$6:$I$1355, Portfolio_History!$F335, Transactions_History!$H$6:$H$1355, "&lt;="&amp;YEAR(Portfolio_History!O$1))</f>
        <v>7264432</v>
      </c>
      <c r="P335" s="4">
        <f>SUMIFS(Transactions_History!$G$6:$G$1355, Transactions_History!$C$6:$C$1355, "Acquire", Transactions_History!$I$6:$I$1355, Portfolio_History!$F335, Transactions_History!$H$6:$H$1355, "&lt;="&amp;YEAR(Portfolio_History!P$1))-
SUMIFS(Transactions_History!$G$6:$G$1355, Transactions_History!$C$6:$C$1355, "Redeem", Transactions_History!$I$6:$I$1355, Portfolio_History!$F335, Transactions_History!$H$6:$H$1355, "&lt;="&amp;YEAR(Portfolio_History!P$1))</f>
        <v>7264432</v>
      </c>
      <c r="Q335" s="4">
        <f>SUMIFS(Transactions_History!$G$6:$G$1355, Transactions_History!$C$6:$C$1355, "Acquire", Transactions_History!$I$6:$I$1355, Portfolio_History!$F335, Transactions_History!$H$6:$H$1355, "&lt;="&amp;YEAR(Portfolio_History!Q$1))-
SUMIFS(Transactions_History!$G$6:$G$1355, Transactions_History!$C$6:$C$1355, "Redeem", Transactions_History!$I$6:$I$1355, Portfolio_History!$F335, Transactions_History!$H$6:$H$1355, "&lt;="&amp;YEAR(Portfolio_History!Q$1))</f>
        <v>7264432</v>
      </c>
      <c r="R335" s="4">
        <f>SUMIFS(Transactions_History!$G$6:$G$1355, Transactions_History!$C$6:$C$1355, "Acquire", Transactions_History!$I$6:$I$1355, Portfolio_History!$F335, Transactions_History!$H$6:$H$1355, "&lt;="&amp;YEAR(Portfolio_History!R$1))-
SUMIFS(Transactions_History!$G$6:$G$1355, Transactions_History!$C$6:$C$1355, "Redeem", Transactions_History!$I$6:$I$1355, Portfolio_History!$F335, Transactions_History!$H$6:$H$1355, "&lt;="&amp;YEAR(Portfolio_History!R$1))</f>
        <v>7264432</v>
      </c>
      <c r="S335" s="4">
        <f>SUMIFS(Transactions_History!$G$6:$G$1355, Transactions_History!$C$6:$C$1355, "Acquire", Transactions_History!$I$6:$I$1355, Portfolio_History!$F335, Transactions_History!$H$6:$H$1355, "&lt;="&amp;YEAR(Portfolio_History!S$1))-
SUMIFS(Transactions_History!$G$6:$G$1355, Transactions_History!$C$6:$C$1355, "Redeem", Transactions_History!$I$6:$I$1355, Portfolio_History!$F335, Transactions_History!$H$6:$H$1355, "&lt;="&amp;YEAR(Portfolio_History!S$1))</f>
        <v>7264432</v>
      </c>
      <c r="T335" s="4">
        <f>SUMIFS(Transactions_History!$G$6:$G$1355, Transactions_History!$C$6:$C$1355, "Acquire", Transactions_History!$I$6:$I$1355, Portfolio_History!$F335, Transactions_History!$H$6:$H$1355, "&lt;="&amp;YEAR(Portfolio_History!T$1))-
SUMIFS(Transactions_History!$G$6:$G$1355, Transactions_History!$C$6:$C$1355, "Redeem", Transactions_History!$I$6:$I$1355, Portfolio_History!$F335, Transactions_History!$H$6:$H$1355, "&lt;="&amp;YEAR(Portfolio_History!T$1))</f>
        <v>0</v>
      </c>
      <c r="U335" s="4">
        <f>SUMIFS(Transactions_History!$G$6:$G$1355, Transactions_History!$C$6:$C$1355, "Acquire", Transactions_History!$I$6:$I$1355, Portfolio_History!$F335, Transactions_History!$H$6:$H$1355, "&lt;="&amp;YEAR(Portfolio_History!U$1))-
SUMIFS(Transactions_History!$G$6:$G$1355, Transactions_History!$C$6:$C$1355, "Redeem", Transactions_History!$I$6:$I$1355, Portfolio_History!$F335, Transactions_History!$H$6:$H$1355, "&lt;="&amp;YEAR(Portfolio_History!U$1))</f>
        <v>0</v>
      </c>
      <c r="V335" s="4">
        <f>SUMIFS(Transactions_History!$G$6:$G$1355, Transactions_History!$C$6:$C$1355, "Acquire", Transactions_History!$I$6:$I$1355, Portfolio_History!$F335, Transactions_History!$H$6:$H$1355, "&lt;="&amp;YEAR(Portfolio_History!V$1))-
SUMIFS(Transactions_History!$G$6:$G$1355, Transactions_History!$C$6:$C$1355, "Redeem", Transactions_History!$I$6:$I$1355, Portfolio_History!$F335, Transactions_History!$H$6:$H$1355, "&lt;="&amp;YEAR(Portfolio_History!V$1))</f>
        <v>0</v>
      </c>
      <c r="W335" s="4">
        <f>SUMIFS(Transactions_History!$G$6:$G$1355, Transactions_History!$C$6:$C$1355, "Acquire", Transactions_History!$I$6:$I$1355, Portfolio_History!$F335, Transactions_History!$H$6:$H$1355, "&lt;="&amp;YEAR(Portfolio_History!W$1))-
SUMIFS(Transactions_History!$G$6:$G$1355, Transactions_History!$C$6:$C$1355, "Redeem", Transactions_History!$I$6:$I$1355, Portfolio_History!$F335, Transactions_History!$H$6:$H$1355, "&lt;="&amp;YEAR(Portfolio_History!W$1))</f>
        <v>0</v>
      </c>
      <c r="X335" s="4">
        <f>SUMIFS(Transactions_History!$G$6:$G$1355, Transactions_History!$C$6:$C$1355, "Acquire", Transactions_History!$I$6:$I$1355, Portfolio_History!$F335, Transactions_History!$H$6:$H$1355, "&lt;="&amp;YEAR(Portfolio_History!X$1))-
SUMIFS(Transactions_History!$G$6:$G$1355, Transactions_History!$C$6:$C$1355, "Redeem", Transactions_History!$I$6:$I$1355, Portfolio_History!$F335, Transactions_History!$H$6:$H$1355, "&lt;="&amp;YEAR(Portfolio_History!X$1))</f>
        <v>0</v>
      </c>
      <c r="Y335" s="4">
        <f>SUMIFS(Transactions_History!$G$6:$G$1355, Transactions_History!$C$6:$C$1355, "Acquire", Transactions_History!$I$6:$I$1355, Portfolio_History!$F335, Transactions_History!$H$6:$H$1355, "&lt;="&amp;YEAR(Portfolio_History!Y$1))-
SUMIFS(Transactions_History!$G$6:$G$1355, Transactions_History!$C$6:$C$1355, "Redeem", Transactions_History!$I$6:$I$1355, Portfolio_History!$F335, Transactions_History!$H$6:$H$1355, "&lt;="&amp;YEAR(Portfolio_History!Y$1))</f>
        <v>0</v>
      </c>
    </row>
    <row r="336" spans="1:25" x14ac:dyDescent="0.35">
      <c r="A336" s="172" t="s">
        <v>39</v>
      </c>
      <c r="B336" s="172">
        <v>3.25</v>
      </c>
      <c r="C336" s="172">
        <v>2016</v>
      </c>
      <c r="D336" s="173">
        <v>39965</v>
      </c>
      <c r="E336" s="63">
        <v>2015</v>
      </c>
      <c r="F336" s="170" t="str">
        <f t="shared" si="6"/>
        <v>SI bonds_3.25_2016</v>
      </c>
      <c r="G336" s="4">
        <f>SUMIFS(Transactions_History!$G$6:$G$1355, Transactions_History!$C$6:$C$1355, "Acquire", Transactions_History!$I$6:$I$1355, Portfolio_History!$F336, Transactions_History!$H$6:$H$1355, "&lt;="&amp;YEAR(Portfolio_History!G$1))-
SUMIFS(Transactions_History!$G$6:$G$1355, Transactions_History!$C$6:$C$1355, "Redeem", Transactions_History!$I$6:$I$1355, Portfolio_History!$F336, Transactions_History!$H$6:$H$1355, "&lt;="&amp;YEAR(Portfolio_History!G$1))</f>
        <v>0</v>
      </c>
      <c r="H336" s="4">
        <f>SUMIFS(Transactions_History!$G$6:$G$1355, Transactions_History!$C$6:$C$1355, "Acquire", Transactions_History!$I$6:$I$1355, Portfolio_History!$F336, Transactions_History!$H$6:$H$1355, "&lt;="&amp;YEAR(Portfolio_History!H$1))-
SUMIFS(Transactions_History!$G$6:$G$1355, Transactions_History!$C$6:$C$1355, "Redeem", Transactions_History!$I$6:$I$1355, Portfolio_History!$F336, Transactions_History!$H$6:$H$1355, "&lt;="&amp;YEAR(Portfolio_History!H$1))</f>
        <v>0</v>
      </c>
      <c r="I336" s="4">
        <f>SUMIFS(Transactions_History!$G$6:$G$1355, Transactions_History!$C$6:$C$1355, "Acquire", Transactions_History!$I$6:$I$1355, Portfolio_History!$F336, Transactions_History!$H$6:$H$1355, "&lt;="&amp;YEAR(Portfolio_History!I$1))-
SUMIFS(Transactions_History!$G$6:$G$1355, Transactions_History!$C$6:$C$1355, "Redeem", Transactions_History!$I$6:$I$1355, Portfolio_History!$F336, Transactions_History!$H$6:$H$1355, "&lt;="&amp;YEAR(Portfolio_History!I$1))</f>
        <v>0</v>
      </c>
      <c r="J336" s="4">
        <f>SUMIFS(Transactions_History!$G$6:$G$1355, Transactions_History!$C$6:$C$1355, "Acquire", Transactions_History!$I$6:$I$1355, Portfolio_History!$F336, Transactions_History!$H$6:$H$1355, "&lt;="&amp;YEAR(Portfolio_History!J$1))-
SUMIFS(Transactions_History!$G$6:$G$1355, Transactions_History!$C$6:$C$1355, "Redeem", Transactions_History!$I$6:$I$1355, Portfolio_History!$F336, Transactions_History!$H$6:$H$1355, "&lt;="&amp;YEAR(Portfolio_History!J$1))</f>
        <v>0</v>
      </c>
      <c r="K336" s="4">
        <f>SUMIFS(Transactions_History!$G$6:$G$1355, Transactions_History!$C$6:$C$1355, "Acquire", Transactions_History!$I$6:$I$1355, Portfolio_History!$F336, Transactions_History!$H$6:$H$1355, "&lt;="&amp;YEAR(Portfolio_History!K$1))-
SUMIFS(Transactions_History!$G$6:$G$1355, Transactions_History!$C$6:$C$1355, "Redeem", Transactions_History!$I$6:$I$1355, Portfolio_History!$F336, Transactions_History!$H$6:$H$1355, "&lt;="&amp;YEAR(Portfolio_History!K$1))</f>
        <v>0</v>
      </c>
      <c r="L336" s="4">
        <f>SUMIFS(Transactions_History!$G$6:$G$1355, Transactions_History!$C$6:$C$1355, "Acquire", Transactions_History!$I$6:$I$1355, Portfolio_History!$F336, Transactions_History!$H$6:$H$1355, "&lt;="&amp;YEAR(Portfolio_History!L$1))-
SUMIFS(Transactions_History!$G$6:$G$1355, Transactions_History!$C$6:$C$1355, "Redeem", Transactions_History!$I$6:$I$1355, Portfolio_History!$F336, Transactions_History!$H$6:$H$1355, "&lt;="&amp;YEAR(Portfolio_History!L$1))</f>
        <v>0</v>
      </c>
      <c r="M336" s="4">
        <f>SUMIFS(Transactions_History!$G$6:$G$1355, Transactions_History!$C$6:$C$1355, "Acquire", Transactions_History!$I$6:$I$1355, Portfolio_History!$F336, Transactions_History!$H$6:$H$1355, "&lt;="&amp;YEAR(Portfolio_History!M$1))-
SUMIFS(Transactions_History!$G$6:$G$1355, Transactions_History!$C$6:$C$1355, "Redeem", Transactions_History!$I$6:$I$1355, Portfolio_History!$F336, Transactions_History!$H$6:$H$1355, "&lt;="&amp;YEAR(Portfolio_History!M$1))</f>
        <v>0</v>
      </c>
      <c r="N336" s="4">
        <f>SUMIFS(Transactions_History!$G$6:$G$1355, Transactions_History!$C$6:$C$1355, "Acquire", Transactions_History!$I$6:$I$1355, Portfolio_History!$F336, Transactions_History!$H$6:$H$1355, "&lt;="&amp;YEAR(Portfolio_History!N$1))-
SUMIFS(Transactions_History!$G$6:$G$1355, Transactions_History!$C$6:$C$1355, "Redeem", Transactions_History!$I$6:$I$1355, Portfolio_History!$F336, Transactions_History!$H$6:$H$1355, "&lt;="&amp;YEAR(Portfolio_History!N$1))</f>
        <v>0</v>
      </c>
      <c r="O336" s="4">
        <f>SUMIFS(Transactions_History!$G$6:$G$1355, Transactions_History!$C$6:$C$1355, "Acquire", Transactions_History!$I$6:$I$1355, Portfolio_History!$F336, Transactions_History!$H$6:$H$1355, "&lt;="&amp;YEAR(Portfolio_History!O$1))-
SUMIFS(Transactions_History!$G$6:$G$1355, Transactions_History!$C$6:$C$1355, "Redeem", Transactions_History!$I$6:$I$1355, Portfolio_History!$F336, Transactions_History!$H$6:$H$1355, "&lt;="&amp;YEAR(Portfolio_History!O$1))</f>
        <v>10628270</v>
      </c>
      <c r="P336" s="4">
        <f>SUMIFS(Transactions_History!$G$6:$G$1355, Transactions_History!$C$6:$C$1355, "Acquire", Transactions_History!$I$6:$I$1355, Portfolio_History!$F336, Transactions_History!$H$6:$H$1355, "&lt;="&amp;YEAR(Portfolio_History!P$1))-
SUMIFS(Transactions_History!$G$6:$G$1355, Transactions_History!$C$6:$C$1355, "Redeem", Transactions_History!$I$6:$I$1355, Portfolio_History!$F336, Transactions_History!$H$6:$H$1355, "&lt;="&amp;YEAR(Portfolio_History!P$1))</f>
        <v>10628270</v>
      </c>
      <c r="Q336" s="4">
        <f>SUMIFS(Transactions_History!$G$6:$G$1355, Transactions_History!$C$6:$C$1355, "Acquire", Transactions_History!$I$6:$I$1355, Portfolio_History!$F336, Transactions_History!$H$6:$H$1355, "&lt;="&amp;YEAR(Portfolio_History!Q$1))-
SUMIFS(Transactions_History!$G$6:$G$1355, Transactions_History!$C$6:$C$1355, "Redeem", Transactions_History!$I$6:$I$1355, Portfolio_History!$F336, Transactions_History!$H$6:$H$1355, "&lt;="&amp;YEAR(Portfolio_History!Q$1))</f>
        <v>10628270</v>
      </c>
      <c r="R336" s="4">
        <f>SUMIFS(Transactions_History!$G$6:$G$1355, Transactions_History!$C$6:$C$1355, "Acquire", Transactions_History!$I$6:$I$1355, Portfolio_History!$F336, Transactions_History!$H$6:$H$1355, "&lt;="&amp;YEAR(Portfolio_History!R$1))-
SUMIFS(Transactions_History!$G$6:$G$1355, Transactions_History!$C$6:$C$1355, "Redeem", Transactions_History!$I$6:$I$1355, Portfolio_History!$F336, Transactions_History!$H$6:$H$1355, "&lt;="&amp;YEAR(Portfolio_History!R$1))</f>
        <v>11505829</v>
      </c>
      <c r="S336" s="4">
        <f>SUMIFS(Transactions_History!$G$6:$G$1355, Transactions_History!$C$6:$C$1355, "Acquire", Transactions_History!$I$6:$I$1355, Portfolio_History!$F336, Transactions_History!$H$6:$H$1355, "&lt;="&amp;YEAR(Portfolio_History!S$1))-
SUMIFS(Transactions_History!$G$6:$G$1355, Transactions_History!$C$6:$C$1355, "Redeem", Transactions_History!$I$6:$I$1355, Portfolio_History!$F336, Transactions_History!$H$6:$H$1355, "&lt;="&amp;YEAR(Portfolio_History!S$1))</f>
        <v>11505829</v>
      </c>
      <c r="T336" s="4">
        <f>SUMIFS(Transactions_History!$G$6:$G$1355, Transactions_History!$C$6:$C$1355, "Acquire", Transactions_History!$I$6:$I$1355, Portfolio_History!$F336, Transactions_History!$H$6:$H$1355, "&lt;="&amp;YEAR(Portfolio_History!T$1))-
SUMIFS(Transactions_History!$G$6:$G$1355, Transactions_History!$C$6:$C$1355, "Redeem", Transactions_History!$I$6:$I$1355, Portfolio_History!$F336, Transactions_History!$H$6:$H$1355, "&lt;="&amp;YEAR(Portfolio_History!T$1))</f>
        <v>11505829</v>
      </c>
      <c r="U336" s="4">
        <f>SUMIFS(Transactions_History!$G$6:$G$1355, Transactions_History!$C$6:$C$1355, "Acquire", Transactions_History!$I$6:$I$1355, Portfolio_History!$F336, Transactions_History!$H$6:$H$1355, "&lt;="&amp;YEAR(Portfolio_History!U$1))-
SUMIFS(Transactions_History!$G$6:$G$1355, Transactions_History!$C$6:$C$1355, "Redeem", Transactions_History!$I$6:$I$1355, Portfolio_History!$F336, Transactions_History!$H$6:$H$1355, "&lt;="&amp;YEAR(Portfolio_History!U$1))</f>
        <v>0</v>
      </c>
      <c r="V336" s="4">
        <f>SUMIFS(Transactions_History!$G$6:$G$1355, Transactions_History!$C$6:$C$1355, "Acquire", Transactions_History!$I$6:$I$1355, Portfolio_History!$F336, Transactions_History!$H$6:$H$1355, "&lt;="&amp;YEAR(Portfolio_History!V$1))-
SUMIFS(Transactions_History!$G$6:$G$1355, Transactions_History!$C$6:$C$1355, "Redeem", Transactions_History!$I$6:$I$1355, Portfolio_History!$F336, Transactions_History!$H$6:$H$1355, "&lt;="&amp;YEAR(Portfolio_History!V$1))</f>
        <v>0</v>
      </c>
      <c r="W336" s="4">
        <f>SUMIFS(Transactions_History!$G$6:$G$1355, Transactions_History!$C$6:$C$1355, "Acquire", Transactions_History!$I$6:$I$1355, Portfolio_History!$F336, Transactions_History!$H$6:$H$1355, "&lt;="&amp;YEAR(Portfolio_History!W$1))-
SUMIFS(Transactions_History!$G$6:$G$1355, Transactions_History!$C$6:$C$1355, "Redeem", Transactions_History!$I$6:$I$1355, Portfolio_History!$F336, Transactions_History!$H$6:$H$1355, "&lt;="&amp;YEAR(Portfolio_History!W$1))</f>
        <v>0</v>
      </c>
      <c r="X336" s="4">
        <f>SUMIFS(Transactions_History!$G$6:$G$1355, Transactions_History!$C$6:$C$1355, "Acquire", Transactions_History!$I$6:$I$1355, Portfolio_History!$F336, Transactions_History!$H$6:$H$1355, "&lt;="&amp;YEAR(Portfolio_History!X$1))-
SUMIFS(Transactions_History!$G$6:$G$1355, Transactions_History!$C$6:$C$1355, "Redeem", Transactions_History!$I$6:$I$1355, Portfolio_History!$F336, Transactions_History!$H$6:$H$1355, "&lt;="&amp;YEAR(Portfolio_History!X$1))</f>
        <v>0</v>
      </c>
      <c r="Y336" s="4">
        <f>SUMIFS(Transactions_History!$G$6:$G$1355, Transactions_History!$C$6:$C$1355, "Acquire", Transactions_History!$I$6:$I$1355, Portfolio_History!$F336, Transactions_History!$H$6:$H$1355, "&lt;="&amp;YEAR(Portfolio_History!Y$1))-
SUMIFS(Transactions_History!$G$6:$G$1355, Transactions_History!$C$6:$C$1355, "Redeem", Transactions_History!$I$6:$I$1355, Portfolio_History!$F336, Transactions_History!$H$6:$H$1355, "&lt;="&amp;YEAR(Portfolio_History!Y$1))</f>
        <v>0</v>
      </c>
    </row>
    <row r="337" spans="1:25" x14ac:dyDescent="0.35">
      <c r="A337" s="172" t="s">
        <v>34</v>
      </c>
      <c r="B337" s="172">
        <v>2.125</v>
      </c>
      <c r="C337" s="172">
        <v>2016</v>
      </c>
      <c r="D337" s="173">
        <v>42248</v>
      </c>
      <c r="E337" s="63">
        <v>2015</v>
      </c>
      <c r="F337" s="170" t="str">
        <f t="shared" si="6"/>
        <v>SI certificates_2.125_2016</v>
      </c>
      <c r="G337" s="4">
        <f>SUMIFS(Transactions_History!$G$6:$G$1355, Transactions_History!$C$6:$C$1355, "Acquire", Transactions_History!$I$6:$I$1355, Portfolio_History!$F337, Transactions_History!$H$6:$H$1355, "&lt;="&amp;YEAR(Portfolio_History!G$1))-
SUMIFS(Transactions_History!$G$6:$G$1355, Transactions_History!$C$6:$C$1355, "Redeem", Transactions_History!$I$6:$I$1355, Portfolio_History!$F337, Transactions_History!$H$6:$H$1355, "&lt;="&amp;YEAR(Portfolio_History!G$1))</f>
        <v>0</v>
      </c>
      <c r="H337" s="4">
        <f>SUMIFS(Transactions_History!$G$6:$G$1355, Transactions_History!$C$6:$C$1355, "Acquire", Transactions_History!$I$6:$I$1355, Portfolio_History!$F337, Transactions_History!$H$6:$H$1355, "&lt;="&amp;YEAR(Portfolio_History!H$1))-
SUMIFS(Transactions_History!$G$6:$G$1355, Transactions_History!$C$6:$C$1355, "Redeem", Transactions_History!$I$6:$I$1355, Portfolio_History!$F337, Transactions_History!$H$6:$H$1355, "&lt;="&amp;YEAR(Portfolio_History!H$1))</f>
        <v>0</v>
      </c>
      <c r="I337" s="4">
        <f>SUMIFS(Transactions_History!$G$6:$G$1355, Transactions_History!$C$6:$C$1355, "Acquire", Transactions_History!$I$6:$I$1355, Portfolio_History!$F337, Transactions_History!$H$6:$H$1355, "&lt;="&amp;YEAR(Portfolio_History!I$1))-
SUMIFS(Transactions_History!$G$6:$G$1355, Transactions_History!$C$6:$C$1355, "Redeem", Transactions_History!$I$6:$I$1355, Portfolio_History!$F337, Transactions_History!$H$6:$H$1355, "&lt;="&amp;YEAR(Portfolio_History!I$1))</f>
        <v>0</v>
      </c>
      <c r="J337" s="4">
        <f>SUMIFS(Transactions_History!$G$6:$G$1355, Transactions_History!$C$6:$C$1355, "Acquire", Transactions_History!$I$6:$I$1355, Portfolio_History!$F337, Transactions_History!$H$6:$H$1355, "&lt;="&amp;YEAR(Portfolio_History!J$1))-
SUMIFS(Transactions_History!$G$6:$G$1355, Transactions_History!$C$6:$C$1355, "Redeem", Transactions_History!$I$6:$I$1355, Portfolio_History!$F337, Transactions_History!$H$6:$H$1355, "&lt;="&amp;YEAR(Portfolio_History!J$1))</f>
        <v>0</v>
      </c>
      <c r="K337" s="4">
        <f>SUMIFS(Transactions_History!$G$6:$G$1355, Transactions_History!$C$6:$C$1355, "Acquire", Transactions_History!$I$6:$I$1355, Portfolio_History!$F337, Transactions_History!$H$6:$H$1355, "&lt;="&amp;YEAR(Portfolio_History!K$1))-
SUMIFS(Transactions_History!$G$6:$G$1355, Transactions_History!$C$6:$C$1355, "Redeem", Transactions_History!$I$6:$I$1355, Portfolio_History!$F337, Transactions_History!$H$6:$H$1355, "&lt;="&amp;YEAR(Portfolio_History!K$1))</f>
        <v>0</v>
      </c>
      <c r="L337" s="4">
        <f>SUMIFS(Transactions_History!$G$6:$G$1355, Transactions_History!$C$6:$C$1355, "Acquire", Transactions_History!$I$6:$I$1355, Portfolio_History!$F337, Transactions_History!$H$6:$H$1355, "&lt;="&amp;YEAR(Portfolio_History!L$1))-
SUMIFS(Transactions_History!$G$6:$G$1355, Transactions_History!$C$6:$C$1355, "Redeem", Transactions_History!$I$6:$I$1355, Portfolio_History!$F337, Transactions_History!$H$6:$H$1355, "&lt;="&amp;YEAR(Portfolio_History!L$1))</f>
        <v>0</v>
      </c>
      <c r="M337" s="4">
        <f>SUMIFS(Transactions_History!$G$6:$G$1355, Transactions_History!$C$6:$C$1355, "Acquire", Transactions_History!$I$6:$I$1355, Portfolio_History!$F337, Transactions_History!$H$6:$H$1355, "&lt;="&amp;YEAR(Portfolio_History!M$1))-
SUMIFS(Transactions_History!$G$6:$G$1355, Transactions_History!$C$6:$C$1355, "Redeem", Transactions_History!$I$6:$I$1355, Portfolio_History!$F337, Transactions_History!$H$6:$H$1355, "&lt;="&amp;YEAR(Portfolio_History!M$1))</f>
        <v>0</v>
      </c>
      <c r="N337" s="4">
        <f>SUMIFS(Transactions_History!$G$6:$G$1355, Transactions_History!$C$6:$C$1355, "Acquire", Transactions_History!$I$6:$I$1355, Portfolio_History!$F337, Transactions_History!$H$6:$H$1355, "&lt;="&amp;YEAR(Portfolio_History!N$1))-
SUMIFS(Transactions_History!$G$6:$G$1355, Transactions_History!$C$6:$C$1355, "Redeem", Transactions_History!$I$6:$I$1355, Portfolio_History!$F337, Transactions_History!$H$6:$H$1355, "&lt;="&amp;YEAR(Portfolio_History!N$1))</f>
        <v>38935438</v>
      </c>
      <c r="O337" s="4">
        <f>SUMIFS(Transactions_History!$G$6:$G$1355, Transactions_History!$C$6:$C$1355, "Acquire", Transactions_History!$I$6:$I$1355, Portfolio_History!$F337, Transactions_History!$H$6:$H$1355, "&lt;="&amp;YEAR(Portfolio_History!O$1))-
SUMIFS(Transactions_History!$G$6:$G$1355, Transactions_History!$C$6:$C$1355, "Redeem", Transactions_History!$I$6:$I$1355, Portfolio_History!$F337, Transactions_History!$H$6:$H$1355, "&lt;="&amp;YEAR(Portfolio_History!O$1))</f>
        <v>0</v>
      </c>
      <c r="P337" s="4">
        <f>SUMIFS(Transactions_History!$G$6:$G$1355, Transactions_History!$C$6:$C$1355, "Acquire", Transactions_History!$I$6:$I$1355, Portfolio_History!$F337, Transactions_History!$H$6:$H$1355, "&lt;="&amp;YEAR(Portfolio_History!P$1))-
SUMIFS(Transactions_History!$G$6:$G$1355, Transactions_History!$C$6:$C$1355, "Redeem", Transactions_History!$I$6:$I$1355, Portfolio_History!$F337, Transactions_History!$H$6:$H$1355, "&lt;="&amp;YEAR(Portfolio_History!P$1))</f>
        <v>0</v>
      </c>
      <c r="Q337" s="4">
        <f>SUMIFS(Transactions_History!$G$6:$G$1355, Transactions_History!$C$6:$C$1355, "Acquire", Transactions_History!$I$6:$I$1355, Portfolio_History!$F337, Transactions_History!$H$6:$H$1355, "&lt;="&amp;YEAR(Portfolio_History!Q$1))-
SUMIFS(Transactions_History!$G$6:$G$1355, Transactions_History!$C$6:$C$1355, "Redeem", Transactions_History!$I$6:$I$1355, Portfolio_History!$F337, Transactions_History!$H$6:$H$1355, "&lt;="&amp;YEAR(Portfolio_History!Q$1))</f>
        <v>0</v>
      </c>
      <c r="R337" s="4">
        <f>SUMIFS(Transactions_History!$G$6:$G$1355, Transactions_History!$C$6:$C$1355, "Acquire", Transactions_History!$I$6:$I$1355, Portfolio_History!$F337, Transactions_History!$H$6:$H$1355, "&lt;="&amp;YEAR(Portfolio_History!R$1))-
SUMIFS(Transactions_History!$G$6:$G$1355, Transactions_History!$C$6:$C$1355, "Redeem", Transactions_History!$I$6:$I$1355, Portfolio_History!$F337, Transactions_History!$H$6:$H$1355, "&lt;="&amp;YEAR(Portfolio_History!R$1))</f>
        <v>0</v>
      </c>
      <c r="S337" s="4">
        <f>SUMIFS(Transactions_History!$G$6:$G$1355, Transactions_History!$C$6:$C$1355, "Acquire", Transactions_History!$I$6:$I$1355, Portfolio_History!$F337, Transactions_History!$H$6:$H$1355, "&lt;="&amp;YEAR(Portfolio_History!S$1))-
SUMIFS(Transactions_History!$G$6:$G$1355, Transactions_History!$C$6:$C$1355, "Redeem", Transactions_History!$I$6:$I$1355, Portfolio_History!$F337, Transactions_History!$H$6:$H$1355, "&lt;="&amp;YEAR(Portfolio_History!S$1))</f>
        <v>0</v>
      </c>
      <c r="T337" s="4">
        <f>SUMIFS(Transactions_History!$G$6:$G$1355, Transactions_History!$C$6:$C$1355, "Acquire", Transactions_History!$I$6:$I$1355, Portfolio_History!$F337, Transactions_History!$H$6:$H$1355, "&lt;="&amp;YEAR(Portfolio_History!T$1))-
SUMIFS(Transactions_History!$G$6:$G$1355, Transactions_History!$C$6:$C$1355, "Redeem", Transactions_History!$I$6:$I$1355, Portfolio_History!$F337, Transactions_History!$H$6:$H$1355, "&lt;="&amp;YEAR(Portfolio_History!T$1))</f>
        <v>0</v>
      </c>
      <c r="U337" s="4">
        <f>SUMIFS(Transactions_History!$G$6:$G$1355, Transactions_History!$C$6:$C$1355, "Acquire", Transactions_History!$I$6:$I$1355, Portfolio_History!$F337, Transactions_History!$H$6:$H$1355, "&lt;="&amp;YEAR(Portfolio_History!U$1))-
SUMIFS(Transactions_History!$G$6:$G$1355, Transactions_History!$C$6:$C$1355, "Redeem", Transactions_History!$I$6:$I$1355, Portfolio_History!$F337, Transactions_History!$H$6:$H$1355, "&lt;="&amp;YEAR(Portfolio_History!U$1))</f>
        <v>0</v>
      </c>
      <c r="V337" s="4">
        <f>SUMIFS(Transactions_History!$G$6:$G$1355, Transactions_History!$C$6:$C$1355, "Acquire", Transactions_History!$I$6:$I$1355, Portfolio_History!$F337, Transactions_History!$H$6:$H$1355, "&lt;="&amp;YEAR(Portfolio_History!V$1))-
SUMIFS(Transactions_History!$G$6:$G$1355, Transactions_History!$C$6:$C$1355, "Redeem", Transactions_History!$I$6:$I$1355, Portfolio_History!$F337, Transactions_History!$H$6:$H$1355, "&lt;="&amp;YEAR(Portfolio_History!V$1))</f>
        <v>0</v>
      </c>
      <c r="W337" s="4">
        <f>SUMIFS(Transactions_History!$G$6:$G$1355, Transactions_History!$C$6:$C$1355, "Acquire", Transactions_History!$I$6:$I$1355, Portfolio_History!$F337, Transactions_History!$H$6:$H$1355, "&lt;="&amp;YEAR(Portfolio_History!W$1))-
SUMIFS(Transactions_History!$G$6:$G$1355, Transactions_History!$C$6:$C$1355, "Redeem", Transactions_History!$I$6:$I$1355, Portfolio_History!$F337, Transactions_History!$H$6:$H$1355, "&lt;="&amp;YEAR(Portfolio_History!W$1))</f>
        <v>0</v>
      </c>
      <c r="X337" s="4">
        <f>SUMIFS(Transactions_History!$G$6:$G$1355, Transactions_History!$C$6:$C$1355, "Acquire", Transactions_History!$I$6:$I$1355, Portfolio_History!$F337, Transactions_History!$H$6:$H$1355, "&lt;="&amp;YEAR(Portfolio_History!X$1))-
SUMIFS(Transactions_History!$G$6:$G$1355, Transactions_History!$C$6:$C$1355, "Redeem", Transactions_History!$I$6:$I$1355, Portfolio_History!$F337, Transactions_History!$H$6:$H$1355, "&lt;="&amp;YEAR(Portfolio_History!X$1))</f>
        <v>0</v>
      </c>
      <c r="Y337" s="4">
        <f>SUMIFS(Transactions_History!$G$6:$G$1355, Transactions_History!$C$6:$C$1355, "Acquire", Transactions_History!$I$6:$I$1355, Portfolio_History!$F337, Transactions_History!$H$6:$H$1355, "&lt;="&amp;YEAR(Portfolio_History!Y$1))-
SUMIFS(Transactions_History!$G$6:$G$1355, Transactions_History!$C$6:$C$1355, "Redeem", Transactions_History!$I$6:$I$1355, Portfolio_History!$F337, Transactions_History!$H$6:$H$1355, "&lt;="&amp;YEAR(Portfolio_History!Y$1))</f>
        <v>0</v>
      </c>
    </row>
    <row r="338" spans="1:25" x14ac:dyDescent="0.35">
      <c r="A338" s="172" t="s">
        <v>34</v>
      </c>
      <c r="B338" s="172">
        <v>2</v>
      </c>
      <c r="C338" s="172">
        <v>2016</v>
      </c>
      <c r="D338" s="173">
        <v>42278</v>
      </c>
      <c r="E338" s="63">
        <v>2015</v>
      </c>
      <c r="F338" s="170" t="str">
        <f t="shared" si="6"/>
        <v>SI certificates_2_2016</v>
      </c>
      <c r="G338" s="4">
        <f>SUMIFS(Transactions_History!$G$6:$G$1355, Transactions_History!$C$6:$C$1355, "Acquire", Transactions_History!$I$6:$I$1355, Portfolio_History!$F338, Transactions_History!$H$6:$H$1355, "&lt;="&amp;YEAR(Portfolio_History!G$1))-
SUMIFS(Transactions_History!$G$6:$G$1355, Transactions_History!$C$6:$C$1355, "Redeem", Transactions_History!$I$6:$I$1355, Portfolio_History!$F338, Transactions_History!$H$6:$H$1355, "&lt;="&amp;YEAR(Portfolio_History!G$1))</f>
        <v>0</v>
      </c>
      <c r="H338" s="4">
        <f>SUMIFS(Transactions_History!$G$6:$G$1355, Transactions_History!$C$6:$C$1355, "Acquire", Transactions_History!$I$6:$I$1355, Portfolio_History!$F338, Transactions_History!$H$6:$H$1355, "&lt;="&amp;YEAR(Portfolio_History!H$1))-
SUMIFS(Transactions_History!$G$6:$G$1355, Transactions_History!$C$6:$C$1355, "Redeem", Transactions_History!$I$6:$I$1355, Portfolio_History!$F338, Transactions_History!$H$6:$H$1355, "&lt;="&amp;YEAR(Portfolio_History!H$1))</f>
        <v>0</v>
      </c>
      <c r="I338" s="4">
        <f>SUMIFS(Transactions_History!$G$6:$G$1355, Transactions_History!$C$6:$C$1355, "Acquire", Transactions_History!$I$6:$I$1355, Portfolio_History!$F338, Transactions_History!$H$6:$H$1355, "&lt;="&amp;YEAR(Portfolio_History!I$1))-
SUMIFS(Transactions_History!$G$6:$G$1355, Transactions_History!$C$6:$C$1355, "Redeem", Transactions_History!$I$6:$I$1355, Portfolio_History!$F338, Transactions_History!$H$6:$H$1355, "&lt;="&amp;YEAR(Portfolio_History!I$1))</f>
        <v>0</v>
      </c>
      <c r="J338" s="4">
        <f>SUMIFS(Transactions_History!$G$6:$G$1355, Transactions_History!$C$6:$C$1355, "Acquire", Transactions_History!$I$6:$I$1355, Portfolio_History!$F338, Transactions_History!$H$6:$H$1355, "&lt;="&amp;YEAR(Portfolio_History!J$1))-
SUMIFS(Transactions_History!$G$6:$G$1355, Transactions_History!$C$6:$C$1355, "Redeem", Transactions_History!$I$6:$I$1355, Portfolio_History!$F338, Transactions_History!$H$6:$H$1355, "&lt;="&amp;YEAR(Portfolio_History!J$1))</f>
        <v>0</v>
      </c>
      <c r="K338" s="4">
        <f>SUMIFS(Transactions_History!$G$6:$G$1355, Transactions_History!$C$6:$C$1355, "Acquire", Transactions_History!$I$6:$I$1355, Portfolio_History!$F338, Transactions_History!$H$6:$H$1355, "&lt;="&amp;YEAR(Portfolio_History!K$1))-
SUMIFS(Transactions_History!$G$6:$G$1355, Transactions_History!$C$6:$C$1355, "Redeem", Transactions_History!$I$6:$I$1355, Portfolio_History!$F338, Transactions_History!$H$6:$H$1355, "&lt;="&amp;YEAR(Portfolio_History!K$1))</f>
        <v>0</v>
      </c>
      <c r="L338" s="4">
        <f>SUMIFS(Transactions_History!$G$6:$G$1355, Transactions_History!$C$6:$C$1355, "Acquire", Transactions_History!$I$6:$I$1355, Portfolio_History!$F338, Transactions_History!$H$6:$H$1355, "&lt;="&amp;YEAR(Portfolio_History!L$1))-
SUMIFS(Transactions_History!$G$6:$G$1355, Transactions_History!$C$6:$C$1355, "Redeem", Transactions_History!$I$6:$I$1355, Portfolio_History!$F338, Transactions_History!$H$6:$H$1355, "&lt;="&amp;YEAR(Portfolio_History!L$1))</f>
        <v>0</v>
      </c>
      <c r="M338" s="4">
        <f>SUMIFS(Transactions_History!$G$6:$G$1355, Transactions_History!$C$6:$C$1355, "Acquire", Transactions_History!$I$6:$I$1355, Portfolio_History!$F338, Transactions_History!$H$6:$H$1355, "&lt;="&amp;YEAR(Portfolio_History!M$1))-
SUMIFS(Transactions_History!$G$6:$G$1355, Transactions_History!$C$6:$C$1355, "Redeem", Transactions_History!$I$6:$I$1355, Portfolio_History!$F338, Transactions_History!$H$6:$H$1355, "&lt;="&amp;YEAR(Portfolio_History!M$1))</f>
        <v>0</v>
      </c>
      <c r="N338" s="4">
        <f>SUMIFS(Transactions_History!$G$6:$G$1355, Transactions_History!$C$6:$C$1355, "Acquire", Transactions_History!$I$6:$I$1355, Portfolio_History!$F338, Transactions_History!$H$6:$H$1355, "&lt;="&amp;YEAR(Portfolio_History!N$1))-
SUMIFS(Transactions_History!$G$6:$G$1355, Transactions_History!$C$6:$C$1355, "Redeem", Transactions_History!$I$6:$I$1355, Portfolio_History!$F338, Transactions_History!$H$6:$H$1355, "&lt;="&amp;YEAR(Portfolio_History!N$1))</f>
        <v>0</v>
      </c>
      <c r="O338" s="4">
        <f>SUMIFS(Transactions_History!$G$6:$G$1355, Transactions_History!$C$6:$C$1355, "Acquire", Transactions_History!$I$6:$I$1355, Portfolio_History!$F338, Transactions_History!$H$6:$H$1355, "&lt;="&amp;YEAR(Portfolio_History!O$1))-
SUMIFS(Transactions_History!$G$6:$G$1355, Transactions_History!$C$6:$C$1355, "Redeem", Transactions_History!$I$6:$I$1355, Portfolio_History!$F338, Transactions_History!$H$6:$H$1355, "&lt;="&amp;YEAR(Portfolio_History!O$1))</f>
        <v>0</v>
      </c>
      <c r="P338" s="4">
        <f>SUMIFS(Transactions_History!$G$6:$G$1355, Transactions_History!$C$6:$C$1355, "Acquire", Transactions_History!$I$6:$I$1355, Portfolio_History!$F338, Transactions_History!$H$6:$H$1355, "&lt;="&amp;YEAR(Portfolio_History!P$1))-
SUMIFS(Transactions_History!$G$6:$G$1355, Transactions_History!$C$6:$C$1355, "Redeem", Transactions_History!$I$6:$I$1355, Portfolio_History!$F338, Transactions_History!$H$6:$H$1355, "&lt;="&amp;YEAR(Portfolio_History!P$1))</f>
        <v>0</v>
      </c>
      <c r="Q338" s="4">
        <f>SUMIFS(Transactions_History!$G$6:$G$1355, Transactions_History!$C$6:$C$1355, "Acquire", Transactions_History!$I$6:$I$1355, Portfolio_History!$F338, Transactions_History!$H$6:$H$1355, "&lt;="&amp;YEAR(Portfolio_History!Q$1))-
SUMIFS(Transactions_History!$G$6:$G$1355, Transactions_History!$C$6:$C$1355, "Redeem", Transactions_History!$I$6:$I$1355, Portfolio_History!$F338, Transactions_History!$H$6:$H$1355, "&lt;="&amp;YEAR(Portfolio_History!Q$1))</f>
        <v>0</v>
      </c>
      <c r="R338" s="4">
        <f>SUMIFS(Transactions_History!$G$6:$G$1355, Transactions_History!$C$6:$C$1355, "Acquire", Transactions_History!$I$6:$I$1355, Portfolio_History!$F338, Transactions_History!$H$6:$H$1355, "&lt;="&amp;YEAR(Portfolio_History!R$1))-
SUMIFS(Transactions_History!$G$6:$G$1355, Transactions_History!$C$6:$C$1355, "Redeem", Transactions_History!$I$6:$I$1355, Portfolio_History!$F338, Transactions_History!$H$6:$H$1355, "&lt;="&amp;YEAR(Portfolio_History!R$1))</f>
        <v>0</v>
      </c>
      <c r="S338" s="4">
        <f>SUMIFS(Transactions_History!$G$6:$G$1355, Transactions_History!$C$6:$C$1355, "Acquire", Transactions_History!$I$6:$I$1355, Portfolio_History!$F338, Transactions_History!$H$6:$H$1355, "&lt;="&amp;YEAR(Portfolio_History!S$1))-
SUMIFS(Transactions_History!$G$6:$G$1355, Transactions_History!$C$6:$C$1355, "Redeem", Transactions_History!$I$6:$I$1355, Portfolio_History!$F338, Transactions_History!$H$6:$H$1355, "&lt;="&amp;YEAR(Portfolio_History!S$1))</f>
        <v>0</v>
      </c>
      <c r="T338" s="4">
        <f>SUMIFS(Transactions_History!$G$6:$G$1355, Transactions_History!$C$6:$C$1355, "Acquire", Transactions_History!$I$6:$I$1355, Portfolio_History!$F338, Transactions_History!$H$6:$H$1355, "&lt;="&amp;YEAR(Portfolio_History!T$1))-
SUMIFS(Transactions_History!$G$6:$G$1355, Transactions_History!$C$6:$C$1355, "Redeem", Transactions_History!$I$6:$I$1355, Portfolio_History!$F338, Transactions_History!$H$6:$H$1355, "&lt;="&amp;YEAR(Portfolio_History!T$1))</f>
        <v>0</v>
      </c>
      <c r="U338" s="4">
        <f>SUMIFS(Transactions_History!$G$6:$G$1355, Transactions_History!$C$6:$C$1355, "Acquire", Transactions_History!$I$6:$I$1355, Portfolio_History!$F338, Transactions_History!$H$6:$H$1355, "&lt;="&amp;YEAR(Portfolio_History!U$1))-
SUMIFS(Transactions_History!$G$6:$G$1355, Transactions_History!$C$6:$C$1355, "Redeem", Transactions_History!$I$6:$I$1355, Portfolio_History!$F338, Transactions_History!$H$6:$H$1355, "&lt;="&amp;YEAR(Portfolio_History!U$1))</f>
        <v>0</v>
      </c>
      <c r="V338" s="4">
        <f>SUMIFS(Transactions_History!$G$6:$G$1355, Transactions_History!$C$6:$C$1355, "Acquire", Transactions_History!$I$6:$I$1355, Portfolio_History!$F338, Transactions_History!$H$6:$H$1355, "&lt;="&amp;YEAR(Portfolio_History!V$1))-
SUMIFS(Transactions_History!$G$6:$G$1355, Transactions_History!$C$6:$C$1355, "Redeem", Transactions_History!$I$6:$I$1355, Portfolio_History!$F338, Transactions_History!$H$6:$H$1355, "&lt;="&amp;YEAR(Portfolio_History!V$1))</f>
        <v>0</v>
      </c>
      <c r="W338" s="4">
        <f>SUMIFS(Transactions_History!$G$6:$G$1355, Transactions_History!$C$6:$C$1355, "Acquire", Transactions_History!$I$6:$I$1355, Portfolio_History!$F338, Transactions_History!$H$6:$H$1355, "&lt;="&amp;YEAR(Portfolio_History!W$1))-
SUMIFS(Transactions_History!$G$6:$G$1355, Transactions_History!$C$6:$C$1355, "Redeem", Transactions_History!$I$6:$I$1355, Portfolio_History!$F338, Transactions_History!$H$6:$H$1355, "&lt;="&amp;YEAR(Portfolio_History!W$1))</f>
        <v>0</v>
      </c>
      <c r="X338" s="4">
        <f>SUMIFS(Transactions_History!$G$6:$G$1355, Transactions_History!$C$6:$C$1355, "Acquire", Transactions_History!$I$6:$I$1355, Portfolio_History!$F338, Transactions_History!$H$6:$H$1355, "&lt;="&amp;YEAR(Portfolio_History!X$1))-
SUMIFS(Transactions_History!$G$6:$G$1355, Transactions_History!$C$6:$C$1355, "Redeem", Transactions_History!$I$6:$I$1355, Portfolio_History!$F338, Transactions_History!$H$6:$H$1355, "&lt;="&amp;YEAR(Portfolio_History!X$1))</f>
        <v>0</v>
      </c>
      <c r="Y338" s="4">
        <f>SUMIFS(Transactions_History!$G$6:$G$1355, Transactions_History!$C$6:$C$1355, "Acquire", Transactions_History!$I$6:$I$1355, Portfolio_History!$F338, Transactions_History!$H$6:$H$1355, "&lt;="&amp;YEAR(Portfolio_History!Y$1))-
SUMIFS(Transactions_History!$G$6:$G$1355, Transactions_History!$C$6:$C$1355, "Redeem", Transactions_History!$I$6:$I$1355, Portfolio_History!$F338, Transactions_History!$H$6:$H$1355, "&lt;="&amp;YEAR(Portfolio_History!Y$1))</f>
        <v>0</v>
      </c>
    </row>
    <row r="339" spans="1:25" x14ac:dyDescent="0.35">
      <c r="A339" s="172" t="s">
        <v>39</v>
      </c>
      <c r="B339" s="172">
        <v>3.5</v>
      </c>
      <c r="C339" s="172">
        <v>2016</v>
      </c>
      <c r="D339" s="173">
        <v>37773</v>
      </c>
      <c r="E339" s="63">
        <v>2015</v>
      </c>
      <c r="F339" s="170" t="str">
        <f t="shared" si="6"/>
        <v>SI bonds_3.5_2016</v>
      </c>
      <c r="G339" s="4">
        <f>SUMIFS(Transactions_History!$G$6:$G$1355, Transactions_History!$C$6:$C$1355, "Acquire", Transactions_History!$I$6:$I$1355, Portfolio_History!$F339, Transactions_History!$H$6:$H$1355, "&lt;="&amp;YEAR(Portfolio_History!G$1))-
SUMIFS(Transactions_History!$G$6:$G$1355, Transactions_History!$C$6:$C$1355, "Redeem", Transactions_History!$I$6:$I$1355, Portfolio_History!$F339, Transactions_History!$H$6:$H$1355, "&lt;="&amp;YEAR(Portfolio_History!G$1))</f>
        <v>-10628880</v>
      </c>
      <c r="H339" s="4">
        <f>SUMIFS(Transactions_History!$G$6:$G$1355, Transactions_History!$C$6:$C$1355, "Acquire", Transactions_History!$I$6:$I$1355, Portfolio_History!$F339, Transactions_History!$H$6:$H$1355, "&lt;="&amp;YEAR(Portfolio_History!H$1))-
SUMIFS(Transactions_History!$G$6:$G$1355, Transactions_History!$C$6:$C$1355, "Redeem", Transactions_History!$I$6:$I$1355, Portfolio_History!$F339, Transactions_History!$H$6:$H$1355, "&lt;="&amp;YEAR(Portfolio_History!H$1))</f>
        <v>-10628880</v>
      </c>
      <c r="I339" s="4">
        <f>SUMIFS(Transactions_History!$G$6:$G$1355, Transactions_History!$C$6:$C$1355, "Acquire", Transactions_History!$I$6:$I$1355, Portfolio_History!$F339, Transactions_History!$H$6:$H$1355, "&lt;="&amp;YEAR(Portfolio_History!I$1))-
SUMIFS(Transactions_History!$G$6:$G$1355, Transactions_History!$C$6:$C$1355, "Redeem", Transactions_History!$I$6:$I$1355, Portfolio_History!$F339, Transactions_History!$H$6:$H$1355, "&lt;="&amp;YEAR(Portfolio_History!I$1))</f>
        <v>-10628880</v>
      </c>
      <c r="J339" s="4">
        <f>SUMIFS(Transactions_History!$G$6:$G$1355, Transactions_History!$C$6:$C$1355, "Acquire", Transactions_History!$I$6:$I$1355, Portfolio_History!$F339, Transactions_History!$H$6:$H$1355, "&lt;="&amp;YEAR(Portfolio_History!J$1))-
SUMIFS(Transactions_History!$G$6:$G$1355, Transactions_History!$C$6:$C$1355, "Redeem", Transactions_History!$I$6:$I$1355, Portfolio_History!$F339, Transactions_History!$H$6:$H$1355, "&lt;="&amp;YEAR(Portfolio_History!J$1))</f>
        <v>-10628880</v>
      </c>
      <c r="K339" s="4">
        <f>SUMIFS(Transactions_History!$G$6:$G$1355, Transactions_History!$C$6:$C$1355, "Acquire", Transactions_History!$I$6:$I$1355, Portfolio_History!$F339, Transactions_History!$H$6:$H$1355, "&lt;="&amp;YEAR(Portfolio_History!K$1))-
SUMIFS(Transactions_History!$G$6:$G$1355, Transactions_History!$C$6:$C$1355, "Redeem", Transactions_History!$I$6:$I$1355, Portfolio_History!$F339, Transactions_History!$H$6:$H$1355, "&lt;="&amp;YEAR(Portfolio_History!K$1))</f>
        <v>-10628880</v>
      </c>
      <c r="L339" s="4">
        <f>SUMIFS(Transactions_History!$G$6:$G$1355, Transactions_History!$C$6:$C$1355, "Acquire", Transactions_History!$I$6:$I$1355, Portfolio_History!$F339, Transactions_History!$H$6:$H$1355, "&lt;="&amp;YEAR(Portfolio_History!L$1))-
SUMIFS(Transactions_History!$G$6:$G$1355, Transactions_History!$C$6:$C$1355, "Redeem", Transactions_History!$I$6:$I$1355, Portfolio_History!$F339, Transactions_History!$H$6:$H$1355, "&lt;="&amp;YEAR(Portfolio_History!L$1))</f>
        <v>-10628880</v>
      </c>
      <c r="M339" s="4">
        <f>SUMIFS(Transactions_History!$G$6:$G$1355, Transactions_History!$C$6:$C$1355, "Acquire", Transactions_History!$I$6:$I$1355, Portfolio_History!$F339, Transactions_History!$H$6:$H$1355, "&lt;="&amp;YEAR(Portfolio_History!M$1))-
SUMIFS(Transactions_History!$G$6:$G$1355, Transactions_History!$C$6:$C$1355, "Redeem", Transactions_History!$I$6:$I$1355, Portfolio_History!$F339, Transactions_History!$H$6:$H$1355, "&lt;="&amp;YEAR(Portfolio_History!M$1))</f>
        <v>-10628880</v>
      </c>
      <c r="N339" s="4">
        <f>SUMIFS(Transactions_History!$G$6:$G$1355, Transactions_History!$C$6:$C$1355, "Acquire", Transactions_History!$I$6:$I$1355, Portfolio_History!$F339, Transactions_History!$H$6:$H$1355, "&lt;="&amp;YEAR(Portfolio_History!N$1))-
SUMIFS(Transactions_History!$G$6:$G$1355, Transactions_History!$C$6:$C$1355, "Redeem", Transactions_History!$I$6:$I$1355, Portfolio_History!$F339, Transactions_History!$H$6:$H$1355, "&lt;="&amp;YEAR(Portfolio_History!N$1))</f>
        <v>-10628880</v>
      </c>
      <c r="O339" s="4">
        <f>SUMIFS(Transactions_History!$G$6:$G$1355, Transactions_History!$C$6:$C$1355, "Acquire", Transactions_History!$I$6:$I$1355, Portfolio_History!$F339, Transactions_History!$H$6:$H$1355, "&lt;="&amp;YEAR(Portfolio_History!O$1))-
SUMIFS(Transactions_History!$G$6:$G$1355, Transactions_History!$C$6:$C$1355, "Redeem", Transactions_History!$I$6:$I$1355, Portfolio_History!$F339, Transactions_History!$H$6:$H$1355, "&lt;="&amp;YEAR(Portfolio_History!O$1))</f>
        <v>-1115128</v>
      </c>
      <c r="P339" s="4">
        <f>SUMIFS(Transactions_History!$G$6:$G$1355, Transactions_History!$C$6:$C$1355, "Acquire", Transactions_History!$I$6:$I$1355, Portfolio_History!$F339, Transactions_History!$H$6:$H$1355, "&lt;="&amp;YEAR(Portfolio_History!P$1))-
SUMIFS(Transactions_History!$G$6:$G$1355, Transactions_History!$C$6:$C$1355, "Redeem", Transactions_History!$I$6:$I$1355, Portfolio_History!$F339, Transactions_History!$H$6:$H$1355, "&lt;="&amp;YEAR(Portfolio_History!P$1))</f>
        <v>-1115128</v>
      </c>
      <c r="Q339" s="4">
        <f>SUMIFS(Transactions_History!$G$6:$G$1355, Transactions_History!$C$6:$C$1355, "Acquire", Transactions_History!$I$6:$I$1355, Portfolio_History!$F339, Transactions_History!$H$6:$H$1355, "&lt;="&amp;YEAR(Portfolio_History!Q$1))-
SUMIFS(Transactions_History!$G$6:$G$1355, Transactions_History!$C$6:$C$1355, "Redeem", Transactions_History!$I$6:$I$1355, Portfolio_History!$F339, Transactions_History!$H$6:$H$1355, "&lt;="&amp;YEAR(Portfolio_History!Q$1))</f>
        <v>-1115128</v>
      </c>
      <c r="R339" s="4">
        <f>SUMIFS(Transactions_History!$G$6:$G$1355, Transactions_History!$C$6:$C$1355, "Acquire", Transactions_History!$I$6:$I$1355, Portfolio_History!$F339, Transactions_History!$H$6:$H$1355, "&lt;="&amp;YEAR(Portfolio_History!R$1))-
SUMIFS(Transactions_History!$G$6:$G$1355, Transactions_History!$C$6:$C$1355, "Redeem", Transactions_History!$I$6:$I$1355, Portfolio_History!$F339, Transactions_History!$H$6:$H$1355, "&lt;="&amp;YEAR(Portfolio_History!R$1))</f>
        <v>0</v>
      </c>
      <c r="S339" s="4">
        <f>SUMIFS(Transactions_History!$G$6:$G$1355, Transactions_History!$C$6:$C$1355, "Acquire", Transactions_History!$I$6:$I$1355, Portfolio_History!$F339, Transactions_History!$H$6:$H$1355, "&lt;="&amp;YEAR(Portfolio_History!S$1))-
SUMIFS(Transactions_History!$G$6:$G$1355, Transactions_History!$C$6:$C$1355, "Redeem", Transactions_History!$I$6:$I$1355, Portfolio_History!$F339, Transactions_History!$H$6:$H$1355, "&lt;="&amp;YEAR(Portfolio_History!S$1))</f>
        <v>0</v>
      </c>
      <c r="T339" s="4">
        <f>SUMIFS(Transactions_History!$G$6:$G$1355, Transactions_History!$C$6:$C$1355, "Acquire", Transactions_History!$I$6:$I$1355, Portfolio_History!$F339, Transactions_History!$H$6:$H$1355, "&lt;="&amp;YEAR(Portfolio_History!T$1))-
SUMIFS(Transactions_History!$G$6:$G$1355, Transactions_History!$C$6:$C$1355, "Redeem", Transactions_History!$I$6:$I$1355, Portfolio_History!$F339, Transactions_History!$H$6:$H$1355, "&lt;="&amp;YEAR(Portfolio_History!T$1))</f>
        <v>0</v>
      </c>
      <c r="U339" s="4">
        <f>SUMIFS(Transactions_History!$G$6:$G$1355, Transactions_History!$C$6:$C$1355, "Acquire", Transactions_History!$I$6:$I$1355, Portfolio_History!$F339, Transactions_History!$H$6:$H$1355, "&lt;="&amp;YEAR(Portfolio_History!U$1))-
SUMIFS(Transactions_History!$G$6:$G$1355, Transactions_History!$C$6:$C$1355, "Redeem", Transactions_History!$I$6:$I$1355, Portfolio_History!$F339, Transactions_History!$H$6:$H$1355, "&lt;="&amp;YEAR(Portfolio_History!U$1))</f>
        <v>0</v>
      </c>
      <c r="V339" s="4">
        <f>SUMIFS(Transactions_History!$G$6:$G$1355, Transactions_History!$C$6:$C$1355, "Acquire", Transactions_History!$I$6:$I$1355, Portfolio_History!$F339, Transactions_History!$H$6:$H$1355, "&lt;="&amp;YEAR(Portfolio_History!V$1))-
SUMIFS(Transactions_History!$G$6:$G$1355, Transactions_History!$C$6:$C$1355, "Redeem", Transactions_History!$I$6:$I$1355, Portfolio_History!$F339, Transactions_History!$H$6:$H$1355, "&lt;="&amp;YEAR(Portfolio_History!V$1))</f>
        <v>0</v>
      </c>
      <c r="W339" s="4">
        <f>SUMIFS(Transactions_History!$G$6:$G$1355, Transactions_History!$C$6:$C$1355, "Acquire", Transactions_History!$I$6:$I$1355, Portfolio_History!$F339, Transactions_History!$H$6:$H$1355, "&lt;="&amp;YEAR(Portfolio_History!W$1))-
SUMIFS(Transactions_History!$G$6:$G$1355, Transactions_History!$C$6:$C$1355, "Redeem", Transactions_History!$I$6:$I$1355, Portfolio_History!$F339, Transactions_History!$H$6:$H$1355, "&lt;="&amp;YEAR(Portfolio_History!W$1))</f>
        <v>0</v>
      </c>
      <c r="X339" s="4">
        <f>SUMIFS(Transactions_History!$G$6:$G$1355, Transactions_History!$C$6:$C$1355, "Acquire", Transactions_History!$I$6:$I$1355, Portfolio_History!$F339, Transactions_History!$H$6:$H$1355, "&lt;="&amp;YEAR(Portfolio_History!X$1))-
SUMIFS(Transactions_History!$G$6:$G$1355, Transactions_History!$C$6:$C$1355, "Redeem", Transactions_History!$I$6:$I$1355, Portfolio_History!$F339, Transactions_History!$H$6:$H$1355, "&lt;="&amp;YEAR(Portfolio_History!X$1))</f>
        <v>0</v>
      </c>
      <c r="Y339" s="4">
        <f>SUMIFS(Transactions_History!$G$6:$G$1355, Transactions_History!$C$6:$C$1355, "Acquire", Transactions_History!$I$6:$I$1355, Portfolio_History!$F339, Transactions_History!$H$6:$H$1355, "&lt;="&amp;YEAR(Portfolio_History!Y$1))-
SUMIFS(Transactions_History!$G$6:$G$1355, Transactions_History!$C$6:$C$1355, "Redeem", Transactions_History!$I$6:$I$1355, Portfolio_History!$F339, Transactions_History!$H$6:$H$1355, "&lt;="&amp;YEAR(Portfolio_History!Y$1))</f>
        <v>0</v>
      </c>
    </row>
    <row r="340" spans="1:25" x14ac:dyDescent="0.35">
      <c r="A340" s="172" t="s">
        <v>34</v>
      </c>
      <c r="B340" s="172">
        <v>2.125</v>
      </c>
      <c r="C340" s="172">
        <v>2016</v>
      </c>
      <c r="D340" s="173">
        <v>42309</v>
      </c>
      <c r="E340" s="63">
        <v>2015</v>
      </c>
      <c r="F340" s="170" t="str">
        <f t="shared" si="6"/>
        <v>SI certificates_2.125_2016</v>
      </c>
      <c r="G340" s="4">
        <f>SUMIFS(Transactions_History!$G$6:$G$1355, Transactions_History!$C$6:$C$1355, "Acquire", Transactions_History!$I$6:$I$1355, Portfolio_History!$F340, Transactions_History!$H$6:$H$1355, "&lt;="&amp;YEAR(Portfolio_History!G$1))-
SUMIFS(Transactions_History!$G$6:$G$1355, Transactions_History!$C$6:$C$1355, "Redeem", Transactions_History!$I$6:$I$1355, Portfolio_History!$F340, Transactions_History!$H$6:$H$1355, "&lt;="&amp;YEAR(Portfolio_History!G$1))</f>
        <v>0</v>
      </c>
      <c r="H340" s="4">
        <f>SUMIFS(Transactions_History!$G$6:$G$1355, Transactions_History!$C$6:$C$1355, "Acquire", Transactions_History!$I$6:$I$1355, Portfolio_History!$F340, Transactions_History!$H$6:$H$1355, "&lt;="&amp;YEAR(Portfolio_History!H$1))-
SUMIFS(Transactions_History!$G$6:$G$1355, Transactions_History!$C$6:$C$1355, "Redeem", Transactions_History!$I$6:$I$1355, Portfolio_History!$F340, Transactions_History!$H$6:$H$1355, "&lt;="&amp;YEAR(Portfolio_History!H$1))</f>
        <v>0</v>
      </c>
      <c r="I340" s="4">
        <f>SUMIFS(Transactions_History!$G$6:$G$1355, Transactions_History!$C$6:$C$1355, "Acquire", Transactions_History!$I$6:$I$1355, Portfolio_History!$F340, Transactions_History!$H$6:$H$1355, "&lt;="&amp;YEAR(Portfolio_History!I$1))-
SUMIFS(Transactions_History!$G$6:$G$1355, Transactions_History!$C$6:$C$1355, "Redeem", Transactions_History!$I$6:$I$1355, Portfolio_History!$F340, Transactions_History!$H$6:$H$1355, "&lt;="&amp;YEAR(Portfolio_History!I$1))</f>
        <v>0</v>
      </c>
      <c r="J340" s="4">
        <f>SUMIFS(Transactions_History!$G$6:$G$1355, Transactions_History!$C$6:$C$1355, "Acquire", Transactions_History!$I$6:$I$1355, Portfolio_History!$F340, Transactions_History!$H$6:$H$1355, "&lt;="&amp;YEAR(Portfolio_History!J$1))-
SUMIFS(Transactions_History!$G$6:$G$1355, Transactions_History!$C$6:$C$1355, "Redeem", Transactions_History!$I$6:$I$1355, Portfolio_History!$F340, Transactions_History!$H$6:$H$1355, "&lt;="&amp;YEAR(Portfolio_History!J$1))</f>
        <v>0</v>
      </c>
      <c r="K340" s="4">
        <f>SUMIFS(Transactions_History!$G$6:$G$1355, Transactions_History!$C$6:$C$1355, "Acquire", Transactions_History!$I$6:$I$1355, Portfolio_History!$F340, Transactions_History!$H$6:$H$1355, "&lt;="&amp;YEAR(Portfolio_History!K$1))-
SUMIFS(Transactions_History!$G$6:$G$1355, Transactions_History!$C$6:$C$1355, "Redeem", Transactions_History!$I$6:$I$1355, Portfolio_History!$F340, Transactions_History!$H$6:$H$1355, "&lt;="&amp;YEAR(Portfolio_History!K$1))</f>
        <v>0</v>
      </c>
      <c r="L340" s="4">
        <f>SUMIFS(Transactions_History!$G$6:$G$1355, Transactions_History!$C$6:$C$1355, "Acquire", Transactions_History!$I$6:$I$1355, Portfolio_History!$F340, Transactions_History!$H$6:$H$1355, "&lt;="&amp;YEAR(Portfolio_History!L$1))-
SUMIFS(Transactions_History!$G$6:$G$1355, Transactions_History!$C$6:$C$1355, "Redeem", Transactions_History!$I$6:$I$1355, Portfolio_History!$F340, Transactions_History!$H$6:$H$1355, "&lt;="&amp;YEAR(Portfolio_History!L$1))</f>
        <v>0</v>
      </c>
      <c r="M340" s="4">
        <f>SUMIFS(Transactions_History!$G$6:$G$1355, Transactions_History!$C$6:$C$1355, "Acquire", Transactions_History!$I$6:$I$1355, Portfolio_History!$F340, Transactions_History!$H$6:$H$1355, "&lt;="&amp;YEAR(Portfolio_History!M$1))-
SUMIFS(Transactions_History!$G$6:$G$1355, Transactions_History!$C$6:$C$1355, "Redeem", Transactions_History!$I$6:$I$1355, Portfolio_History!$F340, Transactions_History!$H$6:$H$1355, "&lt;="&amp;YEAR(Portfolio_History!M$1))</f>
        <v>0</v>
      </c>
      <c r="N340" s="4">
        <f>SUMIFS(Transactions_History!$G$6:$G$1355, Transactions_History!$C$6:$C$1355, "Acquire", Transactions_History!$I$6:$I$1355, Portfolio_History!$F340, Transactions_History!$H$6:$H$1355, "&lt;="&amp;YEAR(Portfolio_History!N$1))-
SUMIFS(Transactions_History!$G$6:$G$1355, Transactions_History!$C$6:$C$1355, "Redeem", Transactions_History!$I$6:$I$1355, Portfolio_History!$F340, Transactions_History!$H$6:$H$1355, "&lt;="&amp;YEAR(Portfolio_History!N$1))</f>
        <v>38935438</v>
      </c>
      <c r="O340" s="4">
        <f>SUMIFS(Transactions_History!$G$6:$G$1355, Transactions_History!$C$6:$C$1355, "Acquire", Transactions_History!$I$6:$I$1355, Portfolio_History!$F340, Transactions_History!$H$6:$H$1355, "&lt;="&amp;YEAR(Portfolio_History!O$1))-
SUMIFS(Transactions_History!$G$6:$G$1355, Transactions_History!$C$6:$C$1355, "Redeem", Transactions_History!$I$6:$I$1355, Portfolio_History!$F340, Transactions_History!$H$6:$H$1355, "&lt;="&amp;YEAR(Portfolio_History!O$1))</f>
        <v>0</v>
      </c>
      <c r="P340" s="4">
        <f>SUMIFS(Transactions_History!$G$6:$G$1355, Transactions_History!$C$6:$C$1355, "Acquire", Transactions_History!$I$6:$I$1355, Portfolio_History!$F340, Transactions_History!$H$6:$H$1355, "&lt;="&amp;YEAR(Portfolio_History!P$1))-
SUMIFS(Transactions_History!$G$6:$G$1355, Transactions_History!$C$6:$C$1355, "Redeem", Transactions_History!$I$6:$I$1355, Portfolio_History!$F340, Transactions_History!$H$6:$H$1355, "&lt;="&amp;YEAR(Portfolio_History!P$1))</f>
        <v>0</v>
      </c>
      <c r="Q340" s="4">
        <f>SUMIFS(Transactions_History!$G$6:$G$1355, Transactions_History!$C$6:$C$1355, "Acquire", Transactions_History!$I$6:$I$1355, Portfolio_History!$F340, Transactions_History!$H$6:$H$1355, "&lt;="&amp;YEAR(Portfolio_History!Q$1))-
SUMIFS(Transactions_History!$G$6:$G$1355, Transactions_History!$C$6:$C$1355, "Redeem", Transactions_History!$I$6:$I$1355, Portfolio_History!$F340, Transactions_History!$H$6:$H$1355, "&lt;="&amp;YEAR(Portfolio_History!Q$1))</f>
        <v>0</v>
      </c>
      <c r="R340" s="4">
        <f>SUMIFS(Transactions_History!$G$6:$G$1355, Transactions_History!$C$6:$C$1355, "Acquire", Transactions_History!$I$6:$I$1355, Portfolio_History!$F340, Transactions_History!$H$6:$H$1355, "&lt;="&amp;YEAR(Portfolio_History!R$1))-
SUMIFS(Transactions_History!$G$6:$G$1355, Transactions_History!$C$6:$C$1355, "Redeem", Transactions_History!$I$6:$I$1355, Portfolio_History!$F340, Transactions_History!$H$6:$H$1355, "&lt;="&amp;YEAR(Portfolio_History!R$1))</f>
        <v>0</v>
      </c>
      <c r="S340" s="4">
        <f>SUMIFS(Transactions_History!$G$6:$G$1355, Transactions_History!$C$6:$C$1355, "Acquire", Transactions_History!$I$6:$I$1355, Portfolio_History!$F340, Transactions_History!$H$6:$H$1355, "&lt;="&amp;YEAR(Portfolio_History!S$1))-
SUMIFS(Transactions_History!$G$6:$G$1355, Transactions_History!$C$6:$C$1355, "Redeem", Transactions_History!$I$6:$I$1355, Portfolio_History!$F340, Transactions_History!$H$6:$H$1355, "&lt;="&amp;YEAR(Portfolio_History!S$1))</f>
        <v>0</v>
      </c>
      <c r="T340" s="4">
        <f>SUMIFS(Transactions_History!$G$6:$G$1355, Transactions_History!$C$6:$C$1355, "Acquire", Transactions_History!$I$6:$I$1355, Portfolio_History!$F340, Transactions_History!$H$6:$H$1355, "&lt;="&amp;YEAR(Portfolio_History!T$1))-
SUMIFS(Transactions_History!$G$6:$G$1355, Transactions_History!$C$6:$C$1355, "Redeem", Transactions_History!$I$6:$I$1355, Portfolio_History!$F340, Transactions_History!$H$6:$H$1355, "&lt;="&amp;YEAR(Portfolio_History!T$1))</f>
        <v>0</v>
      </c>
      <c r="U340" s="4">
        <f>SUMIFS(Transactions_History!$G$6:$G$1355, Transactions_History!$C$6:$C$1355, "Acquire", Transactions_History!$I$6:$I$1355, Portfolio_History!$F340, Transactions_History!$H$6:$H$1355, "&lt;="&amp;YEAR(Portfolio_History!U$1))-
SUMIFS(Transactions_History!$G$6:$G$1355, Transactions_History!$C$6:$C$1355, "Redeem", Transactions_History!$I$6:$I$1355, Portfolio_History!$F340, Transactions_History!$H$6:$H$1355, "&lt;="&amp;YEAR(Portfolio_History!U$1))</f>
        <v>0</v>
      </c>
      <c r="V340" s="4">
        <f>SUMIFS(Transactions_History!$G$6:$G$1355, Transactions_History!$C$6:$C$1355, "Acquire", Transactions_History!$I$6:$I$1355, Portfolio_History!$F340, Transactions_History!$H$6:$H$1355, "&lt;="&amp;YEAR(Portfolio_History!V$1))-
SUMIFS(Transactions_History!$G$6:$G$1355, Transactions_History!$C$6:$C$1355, "Redeem", Transactions_History!$I$6:$I$1355, Portfolio_History!$F340, Transactions_History!$H$6:$H$1355, "&lt;="&amp;YEAR(Portfolio_History!V$1))</f>
        <v>0</v>
      </c>
      <c r="W340" s="4">
        <f>SUMIFS(Transactions_History!$G$6:$G$1355, Transactions_History!$C$6:$C$1355, "Acquire", Transactions_History!$I$6:$I$1355, Portfolio_History!$F340, Transactions_History!$H$6:$H$1355, "&lt;="&amp;YEAR(Portfolio_History!W$1))-
SUMIFS(Transactions_History!$G$6:$G$1355, Transactions_History!$C$6:$C$1355, "Redeem", Transactions_History!$I$6:$I$1355, Portfolio_History!$F340, Transactions_History!$H$6:$H$1355, "&lt;="&amp;YEAR(Portfolio_History!W$1))</f>
        <v>0</v>
      </c>
      <c r="X340" s="4">
        <f>SUMIFS(Transactions_History!$G$6:$G$1355, Transactions_History!$C$6:$C$1355, "Acquire", Transactions_History!$I$6:$I$1355, Portfolio_History!$F340, Transactions_History!$H$6:$H$1355, "&lt;="&amp;YEAR(Portfolio_History!X$1))-
SUMIFS(Transactions_History!$G$6:$G$1355, Transactions_History!$C$6:$C$1355, "Redeem", Transactions_History!$I$6:$I$1355, Portfolio_History!$F340, Transactions_History!$H$6:$H$1355, "&lt;="&amp;YEAR(Portfolio_History!X$1))</f>
        <v>0</v>
      </c>
      <c r="Y340" s="4">
        <f>SUMIFS(Transactions_History!$G$6:$G$1355, Transactions_History!$C$6:$C$1355, "Acquire", Transactions_History!$I$6:$I$1355, Portfolio_History!$F340, Transactions_History!$H$6:$H$1355, "&lt;="&amp;YEAR(Portfolio_History!Y$1))-
SUMIFS(Transactions_History!$G$6:$G$1355, Transactions_History!$C$6:$C$1355, "Redeem", Transactions_History!$I$6:$I$1355, Portfolio_History!$F340, Transactions_History!$H$6:$H$1355, "&lt;="&amp;YEAR(Portfolio_History!Y$1))</f>
        <v>0</v>
      </c>
    </row>
    <row r="341" spans="1:25" x14ac:dyDescent="0.35">
      <c r="A341" s="172" t="s">
        <v>39</v>
      </c>
      <c r="B341" s="172">
        <v>4</v>
      </c>
      <c r="C341" s="172">
        <v>2016</v>
      </c>
      <c r="D341" s="173">
        <v>39600</v>
      </c>
      <c r="E341" s="63">
        <v>2015</v>
      </c>
      <c r="F341" s="170" t="str">
        <f t="shared" si="6"/>
        <v>SI bonds_4_2016</v>
      </c>
      <c r="G341" s="4">
        <f>SUMIFS(Transactions_History!$G$6:$G$1355, Transactions_History!$C$6:$C$1355, "Acquire", Transactions_History!$I$6:$I$1355, Portfolio_History!$F341, Transactions_History!$H$6:$H$1355, "&lt;="&amp;YEAR(Portfolio_History!G$1))-
SUMIFS(Transactions_History!$G$6:$G$1355, Transactions_History!$C$6:$C$1355, "Redeem", Transactions_History!$I$6:$I$1355, Portfolio_History!$F341, Transactions_History!$H$6:$H$1355, "&lt;="&amp;YEAR(Portfolio_History!G$1))</f>
        <v>0</v>
      </c>
      <c r="H341" s="4">
        <f>SUMIFS(Transactions_History!$G$6:$G$1355, Transactions_History!$C$6:$C$1355, "Acquire", Transactions_History!$I$6:$I$1355, Portfolio_History!$F341, Transactions_History!$H$6:$H$1355, "&lt;="&amp;YEAR(Portfolio_History!H$1))-
SUMIFS(Transactions_History!$G$6:$G$1355, Transactions_History!$C$6:$C$1355, "Redeem", Transactions_History!$I$6:$I$1355, Portfolio_History!$F341, Transactions_History!$H$6:$H$1355, "&lt;="&amp;YEAR(Portfolio_History!H$1))</f>
        <v>0</v>
      </c>
      <c r="I341" s="4">
        <f>SUMIFS(Transactions_History!$G$6:$G$1355, Transactions_History!$C$6:$C$1355, "Acquire", Transactions_History!$I$6:$I$1355, Portfolio_History!$F341, Transactions_History!$H$6:$H$1355, "&lt;="&amp;YEAR(Portfolio_History!I$1))-
SUMIFS(Transactions_History!$G$6:$G$1355, Transactions_History!$C$6:$C$1355, "Redeem", Transactions_History!$I$6:$I$1355, Portfolio_History!$F341, Transactions_History!$H$6:$H$1355, "&lt;="&amp;YEAR(Portfolio_History!I$1))</f>
        <v>0</v>
      </c>
      <c r="J341" s="4">
        <f>SUMIFS(Transactions_History!$G$6:$G$1355, Transactions_History!$C$6:$C$1355, "Acquire", Transactions_History!$I$6:$I$1355, Portfolio_History!$F341, Transactions_History!$H$6:$H$1355, "&lt;="&amp;YEAR(Portfolio_History!J$1))-
SUMIFS(Transactions_History!$G$6:$G$1355, Transactions_History!$C$6:$C$1355, "Redeem", Transactions_History!$I$6:$I$1355, Portfolio_History!$F341, Transactions_History!$H$6:$H$1355, "&lt;="&amp;YEAR(Portfolio_History!J$1))</f>
        <v>0</v>
      </c>
      <c r="K341" s="4">
        <f>SUMIFS(Transactions_History!$G$6:$G$1355, Transactions_History!$C$6:$C$1355, "Acquire", Transactions_History!$I$6:$I$1355, Portfolio_History!$F341, Transactions_History!$H$6:$H$1355, "&lt;="&amp;YEAR(Portfolio_History!K$1))-
SUMIFS(Transactions_History!$G$6:$G$1355, Transactions_History!$C$6:$C$1355, "Redeem", Transactions_History!$I$6:$I$1355, Portfolio_History!$F341, Transactions_History!$H$6:$H$1355, "&lt;="&amp;YEAR(Portfolio_History!K$1))</f>
        <v>0</v>
      </c>
      <c r="L341" s="4">
        <f>SUMIFS(Transactions_History!$G$6:$G$1355, Transactions_History!$C$6:$C$1355, "Acquire", Transactions_History!$I$6:$I$1355, Portfolio_History!$F341, Transactions_History!$H$6:$H$1355, "&lt;="&amp;YEAR(Portfolio_History!L$1))-
SUMIFS(Transactions_History!$G$6:$G$1355, Transactions_History!$C$6:$C$1355, "Redeem", Transactions_History!$I$6:$I$1355, Portfolio_History!$F341, Transactions_History!$H$6:$H$1355, "&lt;="&amp;YEAR(Portfolio_History!L$1))</f>
        <v>0</v>
      </c>
      <c r="M341" s="4">
        <f>SUMIFS(Transactions_History!$G$6:$G$1355, Transactions_History!$C$6:$C$1355, "Acquire", Transactions_History!$I$6:$I$1355, Portfolio_History!$F341, Transactions_History!$H$6:$H$1355, "&lt;="&amp;YEAR(Portfolio_History!M$1))-
SUMIFS(Transactions_History!$G$6:$G$1355, Transactions_History!$C$6:$C$1355, "Redeem", Transactions_History!$I$6:$I$1355, Portfolio_History!$F341, Transactions_History!$H$6:$H$1355, "&lt;="&amp;YEAR(Portfolio_History!M$1))</f>
        <v>0</v>
      </c>
      <c r="N341" s="4">
        <f>SUMIFS(Transactions_History!$G$6:$G$1355, Transactions_History!$C$6:$C$1355, "Acquire", Transactions_History!$I$6:$I$1355, Portfolio_History!$F341, Transactions_History!$H$6:$H$1355, "&lt;="&amp;YEAR(Portfolio_History!N$1))-
SUMIFS(Transactions_History!$G$6:$G$1355, Transactions_History!$C$6:$C$1355, "Redeem", Transactions_History!$I$6:$I$1355, Portfolio_History!$F341, Transactions_History!$H$6:$H$1355, "&lt;="&amp;YEAR(Portfolio_History!N$1))</f>
        <v>0</v>
      </c>
      <c r="O341" s="4">
        <f>SUMIFS(Transactions_History!$G$6:$G$1355, Transactions_History!$C$6:$C$1355, "Acquire", Transactions_History!$I$6:$I$1355, Portfolio_History!$F341, Transactions_History!$H$6:$H$1355, "&lt;="&amp;YEAR(Portfolio_History!O$1))-
SUMIFS(Transactions_History!$G$6:$G$1355, Transactions_History!$C$6:$C$1355, "Redeem", Transactions_History!$I$6:$I$1355, Portfolio_History!$F341, Transactions_History!$H$6:$H$1355, "&lt;="&amp;YEAR(Portfolio_History!O$1))</f>
        <v>12075192</v>
      </c>
      <c r="P341" s="4">
        <f>SUMIFS(Transactions_History!$G$6:$G$1355, Transactions_History!$C$6:$C$1355, "Acquire", Transactions_History!$I$6:$I$1355, Portfolio_History!$F341, Transactions_History!$H$6:$H$1355, "&lt;="&amp;YEAR(Portfolio_History!P$1))-
SUMIFS(Transactions_History!$G$6:$G$1355, Transactions_History!$C$6:$C$1355, "Redeem", Transactions_History!$I$6:$I$1355, Portfolio_History!$F341, Transactions_History!$H$6:$H$1355, "&lt;="&amp;YEAR(Portfolio_History!P$1))</f>
        <v>12075192</v>
      </c>
      <c r="Q341" s="4">
        <f>SUMIFS(Transactions_History!$G$6:$G$1355, Transactions_History!$C$6:$C$1355, "Acquire", Transactions_History!$I$6:$I$1355, Portfolio_History!$F341, Transactions_History!$H$6:$H$1355, "&lt;="&amp;YEAR(Portfolio_History!Q$1))-
SUMIFS(Transactions_History!$G$6:$G$1355, Transactions_History!$C$6:$C$1355, "Redeem", Transactions_History!$I$6:$I$1355, Portfolio_History!$F341, Transactions_History!$H$6:$H$1355, "&lt;="&amp;YEAR(Portfolio_History!Q$1))</f>
        <v>12075192</v>
      </c>
      <c r="R341" s="4">
        <f>SUMIFS(Transactions_History!$G$6:$G$1355, Transactions_History!$C$6:$C$1355, "Acquire", Transactions_History!$I$6:$I$1355, Portfolio_History!$F341, Transactions_History!$H$6:$H$1355, "&lt;="&amp;YEAR(Portfolio_History!R$1))-
SUMIFS(Transactions_History!$G$6:$G$1355, Transactions_History!$C$6:$C$1355, "Redeem", Transactions_History!$I$6:$I$1355, Portfolio_History!$F341, Transactions_History!$H$6:$H$1355, "&lt;="&amp;YEAR(Portfolio_History!R$1))</f>
        <v>12697764</v>
      </c>
      <c r="S341" s="4">
        <f>SUMIFS(Transactions_History!$G$6:$G$1355, Transactions_History!$C$6:$C$1355, "Acquire", Transactions_History!$I$6:$I$1355, Portfolio_History!$F341, Transactions_History!$H$6:$H$1355, "&lt;="&amp;YEAR(Portfolio_History!S$1))-
SUMIFS(Transactions_History!$G$6:$G$1355, Transactions_History!$C$6:$C$1355, "Redeem", Transactions_History!$I$6:$I$1355, Portfolio_History!$F341, Transactions_History!$H$6:$H$1355, "&lt;="&amp;YEAR(Portfolio_History!S$1))</f>
        <v>12697764</v>
      </c>
      <c r="T341" s="4">
        <f>SUMIFS(Transactions_History!$G$6:$G$1355, Transactions_History!$C$6:$C$1355, "Acquire", Transactions_History!$I$6:$I$1355, Portfolio_History!$F341, Transactions_History!$H$6:$H$1355, "&lt;="&amp;YEAR(Portfolio_History!T$1))-
SUMIFS(Transactions_History!$G$6:$G$1355, Transactions_History!$C$6:$C$1355, "Redeem", Transactions_History!$I$6:$I$1355, Portfolio_History!$F341, Transactions_History!$H$6:$H$1355, "&lt;="&amp;YEAR(Portfolio_History!T$1))</f>
        <v>12697764</v>
      </c>
      <c r="U341" s="4">
        <f>SUMIFS(Transactions_History!$G$6:$G$1355, Transactions_History!$C$6:$C$1355, "Acquire", Transactions_History!$I$6:$I$1355, Portfolio_History!$F341, Transactions_History!$H$6:$H$1355, "&lt;="&amp;YEAR(Portfolio_History!U$1))-
SUMIFS(Transactions_History!$G$6:$G$1355, Transactions_History!$C$6:$C$1355, "Redeem", Transactions_History!$I$6:$I$1355, Portfolio_History!$F341, Transactions_History!$H$6:$H$1355, "&lt;="&amp;YEAR(Portfolio_History!U$1))</f>
        <v>12697764</v>
      </c>
      <c r="V341" s="4">
        <f>SUMIFS(Transactions_History!$G$6:$G$1355, Transactions_History!$C$6:$C$1355, "Acquire", Transactions_History!$I$6:$I$1355, Portfolio_History!$F341, Transactions_History!$H$6:$H$1355, "&lt;="&amp;YEAR(Portfolio_History!V$1))-
SUMIFS(Transactions_History!$G$6:$G$1355, Transactions_History!$C$6:$C$1355, "Redeem", Transactions_History!$I$6:$I$1355, Portfolio_History!$F341, Transactions_History!$H$6:$H$1355, "&lt;="&amp;YEAR(Portfolio_History!V$1))</f>
        <v>0</v>
      </c>
      <c r="W341" s="4">
        <f>SUMIFS(Transactions_History!$G$6:$G$1355, Transactions_History!$C$6:$C$1355, "Acquire", Transactions_History!$I$6:$I$1355, Portfolio_History!$F341, Transactions_History!$H$6:$H$1355, "&lt;="&amp;YEAR(Portfolio_History!W$1))-
SUMIFS(Transactions_History!$G$6:$G$1355, Transactions_History!$C$6:$C$1355, "Redeem", Transactions_History!$I$6:$I$1355, Portfolio_History!$F341, Transactions_History!$H$6:$H$1355, "&lt;="&amp;YEAR(Portfolio_History!W$1))</f>
        <v>0</v>
      </c>
      <c r="X341" s="4">
        <f>SUMIFS(Transactions_History!$G$6:$G$1355, Transactions_History!$C$6:$C$1355, "Acquire", Transactions_History!$I$6:$I$1355, Portfolio_History!$F341, Transactions_History!$H$6:$H$1355, "&lt;="&amp;YEAR(Portfolio_History!X$1))-
SUMIFS(Transactions_History!$G$6:$G$1355, Transactions_History!$C$6:$C$1355, "Redeem", Transactions_History!$I$6:$I$1355, Portfolio_History!$F341, Transactions_History!$H$6:$H$1355, "&lt;="&amp;YEAR(Portfolio_History!X$1))</f>
        <v>0</v>
      </c>
      <c r="Y341" s="4">
        <f>SUMIFS(Transactions_History!$G$6:$G$1355, Transactions_History!$C$6:$C$1355, "Acquire", Transactions_History!$I$6:$I$1355, Portfolio_History!$F341, Transactions_History!$H$6:$H$1355, "&lt;="&amp;YEAR(Portfolio_History!Y$1))-
SUMIFS(Transactions_History!$G$6:$G$1355, Transactions_History!$C$6:$C$1355, "Redeem", Transactions_History!$I$6:$I$1355, Portfolio_History!$F341, Transactions_History!$H$6:$H$1355, "&lt;="&amp;YEAR(Portfolio_History!Y$1))</f>
        <v>0</v>
      </c>
    </row>
    <row r="342" spans="1:25" x14ac:dyDescent="0.35">
      <c r="A342" s="172" t="s">
        <v>39</v>
      </c>
      <c r="B342" s="172">
        <v>4</v>
      </c>
      <c r="C342" s="172">
        <v>2022</v>
      </c>
      <c r="D342" s="173">
        <v>39600</v>
      </c>
      <c r="E342" s="63">
        <v>2015</v>
      </c>
      <c r="F342" s="170" t="str">
        <f t="shared" si="6"/>
        <v>SI bonds_4_2022</v>
      </c>
      <c r="G342" s="4">
        <f>SUMIFS(Transactions_History!$G$6:$G$1355, Transactions_History!$C$6:$C$1355, "Acquire", Transactions_History!$I$6:$I$1355, Portfolio_History!$F342, Transactions_History!$H$6:$H$1355, "&lt;="&amp;YEAR(Portfolio_History!G$1))-
SUMIFS(Transactions_History!$G$6:$G$1355, Transactions_History!$C$6:$C$1355, "Redeem", Transactions_History!$I$6:$I$1355, Portfolio_History!$F342, Transactions_History!$H$6:$H$1355, "&lt;="&amp;YEAR(Portfolio_History!G$1))</f>
        <v>0</v>
      </c>
      <c r="H342" s="4">
        <f>SUMIFS(Transactions_History!$G$6:$G$1355, Transactions_History!$C$6:$C$1355, "Acquire", Transactions_History!$I$6:$I$1355, Portfolio_History!$F342, Transactions_History!$H$6:$H$1355, "&lt;="&amp;YEAR(Portfolio_History!H$1))-
SUMIFS(Transactions_History!$G$6:$G$1355, Transactions_History!$C$6:$C$1355, "Redeem", Transactions_History!$I$6:$I$1355, Portfolio_History!$F342, Transactions_History!$H$6:$H$1355, "&lt;="&amp;YEAR(Portfolio_History!H$1))</f>
        <v>0</v>
      </c>
      <c r="I342" s="4">
        <f>SUMIFS(Transactions_History!$G$6:$G$1355, Transactions_History!$C$6:$C$1355, "Acquire", Transactions_History!$I$6:$I$1355, Portfolio_History!$F342, Transactions_History!$H$6:$H$1355, "&lt;="&amp;YEAR(Portfolio_History!I$1))-
SUMIFS(Transactions_History!$G$6:$G$1355, Transactions_History!$C$6:$C$1355, "Redeem", Transactions_History!$I$6:$I$1355, Portfolio_History!$F342, Transactions_History!$H$6:$H$1355, "&lt;="&amp;YEAR(Portfolio_History!I$1))</f>
        <v>12075192</v>
      </c>
      <c r="J342" s="4">
        <f>SUMIFS(Transactions_History!$G$6:$G$1355, Transactions_History!$C$6:$C$1355, "Acquire", Transactions_History!$I$6:$I$1355, Portfolio_History!$F342, Transactions_History!$H$6:$H$1355, "&lt;="&amp;YEAR(Portfolio_History!J$1))-
SUMIFS(Transactions_History!$G$6:$G$1355, Transactions_History!$C$6:$C$1355, "Redeem", Transactions_History!$I$6:$I$1355, Portfolio_History!$F342, Transactions_History!$H$6:$H$1355, "&lt;="&amp;YEAR(Portfolio_History!J$1))</f>
        <v>12075192</v>
      </c>
      <c r="K342" s="4">
        <f>SUMIFS(Transactions_History!$G$6:$G$1355, Transactions_History!$C$6:$C$1355, "Acquire", Transactions_History!$I$6:$I$1355, Portfolio_History!$F342, Transactions_History!$H$6:$H$1355, "&lt;="&amp;YEAR(Portfolio_History!K$1))-
SUMIFS(Transactions_History!$G$6:$G$1355, Transactions_History!$C$6:$C$1355, "Redeem", Transactions_History!$I$6:$I$1355, Portfolio_History!$F342, Transactions_History!$H$6:$H$1355, "&lt;="&amp;YEAR(Portfolio_History!K$1))</f>
        <v>12075192</v>
      </c>
      <c r="L342" s="4">
        <f>SUMIFS(Transactions_History!$G$6:$G$1355, Transactions_History!$C$6:$C$1355, "Acquire", Transactions_History!$I$6:$I$1355, Portfolio_History!$F342, Transactions_History!$H$6:$H$1355, "&lt;="&amp;YEAR(Portfolio_History!L$1))-
SUMIFS(Transactions_History!$G$6:$G$1355, Transactions_History!$C$6:$C$1355, "Redeem", Transactions_History!$I$6:$I$1355, Portfolio_History!$F342, Transactions_History!$H$6:$H$1355, "&lt;="&amp;YEAR(Portfolio_History!L$1))</f>
        <v>12075192</v>
      </c>
      <c r="M342" s="4">
        <f>SUMIFS(Transactions_History!$G$6:$G$1355, Transactions_History!$C$6:$C$1355, "Acquire", Transactions_History!$I$6:$I$1355, Portfolio_History!$F342, Transactions_History!$H$6:$H$1355, "&lt;="&amp;YEAR(Portfolio_History!M$1))-
SUMIFS(Transactions_History!$G$6:$G$1355, Transactions_History!$C$6:$C$1355, "Redeem", Transactions_History!$I$6:$I$1355, Portfolio_History!$F342, Transactions_History!$H$6:$H$1355, "&lt;="&amp;YEAR(Portfolio_History!M$1))</f>
        <v>12075192</v>
      </c>
      <c r="N342" s="4">
        <f>SUMIFS(Transactions_History!$G$6:$G$1355, Transactions_History!$C$6:$C$1355, "Acquire", Transactions_History!$I$6:$I$1355, Portfolio_History!$F342, Transactions_History!$H$6:$H$1355, "&lt;="&amp;YEAR(Portfolio_History!N$1))-
SUMIFS(Transactions_History!$G$6:$G$1355, Transactions_History!$C$6:$C$1355, "Redeem", Transactions_History!$I$6:$I$1355, Portfolio_History!$F342, Transactions_History!$H$6:$H$1355, "&lt;="&amp;YEAR(Portfolio_History!N$1))</f>
        <v>12075192</v>
      </c>
      <c r="O342" s="4">
        <f>SUMIFS(Transactions_History!$G$6:$G$1355, Transactions_History!$C$6:$C$1355, "Acquire", Transactions_History!$I$6:$I$1355, Portfolio_History!$F342, Transactions_History!$H$6:$H$1355, "&lt;="&amp;YEAR(Portfolio_History!O$1))-
SUMIFS(Transactions_History!$G$6:$G$1355, Transactions_History!$C$6:$C$1355, "Redeem", Transactions_History!$I$6:$I$1355, Portfolio_History!$F342, Transactions_History!$H$6:$H$1355, "&lt;="&amp;YEAR(Portfolio_History!O$1))</f>
        <v>12697764</v>
      </c>
      <c r="P342" s="4">
        <f>SUMIFS(Transactions_History!$G$6:$G$1355, Transactions_History!$C$6:$C$1355, "Acquire", Transactions_History!$I$6:$I$1355, Portfolio_History!$F342, Transactions_History!$H$6:$H$1355, "&lt;="&amp;YEAR(Portfolio_History!P$1))-
SUMIFS(Transactions_History!$G$6:$G$1355, Transactions_History!$C$6:$C$1355, "Redeem", Transactions_History!$I$6:$I$1355, Portfolio_History!$F342, Transactions_History!$H$6:$H$1355, "&lt;="&amp;YEAR(Portfolio_History!P$1))</f>
        <v>12697764</v>
      </c>
      <c r="Q342" s="4">
        <f>SUMIFS(Transactions_History!$G$6:$G$1355, Transactions_History!$C$6:$C$1355, "Acquire", Transactions_History!$I$6:$I$1355, Portfolio_History!$F342, Transactions_History!$H$6:$H$1355, "&lt;="&amp;YEAR(Portfolio_History!Q$1))-
SUMIFS(Transactions_History!$G$6:$G$1355, Transactions_History!$C$6:$C$1355, "Redeem", Transactions_History!$I$6:$I$1355, Portfolio_History!$F342, Transactions_History!$H$6:$H$1355, "&lt;="&amp;YEAR(Portfolio_History!Q$1))</f>
        <v>12697764</v>
      </c>
      <c r="R342" s="4">
        <f>SUMIFS(Transactions_History!$G$6:$G$1355, Transactions_History!$C$6:$C$1355, "Acquire", Transactions_History!$I$6:$I$1355, Portfolio_History!$F342, Transactions_History!$H$6:$H$1355, "&lt;="&amp;YEAR(Portfolio_History!R$1))-
SUMIFS(Transactions_History!$G$6:$G$1355, Transactions_History!$C$6:$C$1355, "Redeem", Transactions_History!$I$6:$I$1355, Portfolio_History!$F342, Transactions_History!$H$6:$H$1355, "&lt;="&amp;YEAR(Portfolio_History!R$1))</f>
        <v>12697764</v>
      </c>
      <c r="S342" s="4">
        <f>SUMIFS(Transactions_History!$G$6:$G$1355, Transactions_History!$C$6:$C$1355, "Acquire", Transactions_History!$I$6:$I$1355, Portfolio_History!$F342, Transactions_History!$H$6:$H$1355, "&lt;="&amp;YEAR(Portfolio_History!S$1))-
SUMIFS(Transactions_History!$G$6:$G$1355, Transactions_History!$C$6:$C$1355, "Redeem", Transactions_History!$I$6:$I$1355, Portfolio_History!$F342, Transactions_History!$H$6:$H$1355, "&lt;="&amp;YEAR(Portfolio_History!S$1))</f>
        <v>12697764</v>
      </c>
      <c r="T342" s="4">
        <f>SUMIFS(Transactions_History!$G$6:$G$1355, Transactions_History!$C$6:$C$1355, "Acquire", Transactions_History!$I$6:$I$1355, Portfolio_History!$F342, Transactions_History!$H$6:$H$1355, "&lt;="&amp;YEAR(Portfolio_History!T$1))-
SUMIFS(Transactions_History!$G$6:$G$1355, Transactions_History!$C$6:$C$1355, "Redeem", Transactions_History!$I$6:$I$1355, Portfolio_History!$F342, Transactions_History!$H$6:$H$1355, "&lt;="&amp;YEAR(Portfolio_History!T$1))</f>
        <v>12697764</v>
      </c>
      <c r="U342" s="4">
        <f>SUMIFS(Transactions_History!$G$6:$G$1355, Transactions_History!$C$6:$C$1355, "Acquire", Transactions_History!$I$6:$I$1355, Portfolio_History!$F342, Transactions_History!$H$6:$H$1355, "&lt;="&amp;YEAR(Portfolio_History!U$1))-
SUMIFS(Transactions_History!$G$6:$G$1355, Transactions_History!$C$6:$C$1355, "Redeem", Transactions_History!$I$6:$I$1355, Portfolio_History!$F342, Transactions_History!$H$6:$H$1355, "&lt;="&amp;YEAR(Portfolio_History!U$1))</f>
        <v>12697764</v>
      </c>
      <c r="V342" s="4">
        <f>SUMIFS(Transactions_History!$G$6:$G$1355, Transactions_History!$C$6:$C$1355, "Acquire", Transactions_History!$I$6:$I$1355, Portfolio_History!$F342, Transactions_History!$H$6:$H$1355, "&lt;="&amp;YEAR(Portfolio_History!V$1))-
SUMIFS(Transactions_History!$G$6:$G$1355, Transactions_History!$C$6:$C$1355, "Redeem", Transactions_History!$I$6:$I$1355, Portfolio_History!$F342, Transactions_History!$H$6:$H$1355, "&lt;="&amp;YEAR(Portfolio_History!V$1))</f>
        <v>0</v>
      </c>
      <c r="W342" s="4">
        <f>SUMIFS(Transactions_History!$G$6:$G$1355, Transactions_History!$C$6:$C$1355, "Acquire", Transactions_History!$I$6:$I$1355, Portfolio_History!$F342, Transactions_History!$H$6:$H$1355, "&lt;="&amp;YEAR(Portfolio_History!W$1))-
SUMIFS(Transactions_History!$G$6:$G$1355, Transactions_History!$C$6:$C$1355, "Redeem", Transactions_History!$I$6:$I$1355, Portfolio_History!$F342, Transactions_History!$H$6:$H$1355, "&lt;="&amp;YEAR(Portfolio_History!W$1))</f>
        <v>0</v>
      </c>
      <c r="X342" s="4">
        <f>SUMIFS(Transactions_History!$G$6:$G$1355, Transactions_History!$C$6:$C$1355, "Acquire", Transactions_History!$I$6:$I$1355, Portfolio_History!$F342, Transactions_History!$H$6:$H$1355, "&lt;="&amp;YEAR(Portfolio_History!X$1))-
SUMIFS(Transactions_History!$G$6:$G$1355, Transactions_History!$C$6:$C$1355, "Redeem", Transactions_History!$I$6:$I$1355, Portfolio_History!$F342, Transactions_History!$H$6:$H$1355, "&lt;="&amp;YEAR(Portfolio_History!X$1))</f>
        <v>0</v>
      </c>
      <c r="Y342" s="4">
        <f>SUMIFS(Transactions_History!$G$6:$G$1355, Transactions_History!$C$6:$C$1355, "Acquire", Transactions_History!$I$6:$I$1355, Portfolio_History!$F342, Transactions_History!$H$6:$H$1355, "&lt;="&amp;YEAR(Portfolio_History!Y$1))-
SUMIFS(Transactions_History!$G$6:$G$1355, Transactions_History!$C$6:$C$1355, "Redeem", Transactions_History!$I$6:$I$1355, Portfolio_History!$F342, Transactions_History!$H$6:$H$1355, "&lt;="&amp;YEAR(Portfolio_History!Y$1))</f>
        <v>0</v>
      </c>
    </row>
    <row r="343" spans="1:25" x14ac:dyDescent="0.35">
      <c r="A343" s="172" t="s">
        <v>39</v>
      </c>
      <c r="B343" s="172">
        <v>4.125</v>
      </c>
      <c r="C343" s="172">
        <v>2016</v>
      </c>
      <c r="D343" s="173">
        <v>38504</v>
      </c>
      <c r="E343" s="63">
        <v>2015</v>
      </c>
      <c r="F343" s="170" t="str">
        <f t="shared" si="6"/>
        <v>SI bonds_4.125_2016</v>
      </c>
      <c r="G343" s="4">
        <f>SUMIFS(Transactions_History!$G$6:$G$1355, Transactions_History!$C$6:$C$1355, "Acquire", Transactions_History!$I$6:$I$1355, Portfolio_History!$F343, Transactions_History!$H$6:$H$1355, "&lt;="&amp;YEAR(Portfolio_History!G$1))-
SUMIFS(Transactions_History!$G$6:$G$1355, Transactions_History!$C$6:$C$1355, "Redeem", Transactions_History!$I$6:$I$1355, Portfolio_History!$F343, Transactions_History!$H$6:$H$1355, "&lt;="&amp;YEAR(Portfolio_History!G$1))</f>
        <v>-11194331</v>
      </c>
      <c r="H343" s="4">
        <f>SUMIFS(Transactions_History!$G$6:$G$1355, Transactions_History!$C$6:$C$1355, "Acquire", Transactions_History!$I$6:$I$1355, Portfolio_History!$F343, Transactions_History!$H$6:$H$1355, "&lt;="&amp;YEAR(Portfolio_History!H$1))-
SUMIFS(Transactions_History!$G$6:$G$1355, Transactions_History!$C$6:$C$1355, "Redeem", Transactions_History!$I$6:$I$1355, Portfolio_History!$F343, Transactions_History!$H$6:$H$1355, "&lt;="&amp;YEAR(Portfolio_History!H$1))</f>
        <v>-11194331</v>
      </c>
      <c r="I343" s="4">
        <f>SUMIFS(Transactions_History!$G$6:$G$1355, Transactions_History!$C$6:$C$1355, "Acquire", Transactions_History!$I$6:$I$1355, Portfolio_History!$F343, Transactions_History!$H$6:$H$1355, "&lt;="&amp;YEAR(Portfolio_History!I$1))-
SUMIFS(Transactions_History!$G$6:$G$1355, Transactions_History!$C$6:$C$1355, "Redeem", Transactions_History!$I$6:$I$1355, Portfolio_History!$F343, Transactions_History!$H$6:$H$1355, "&lt;="&amp;YEAR(Portfolio_History!I$1))</f>
        <v>-11194331</v>
      </c>
      <c r="J343" s="4">
        <f>SUMIFS(Transactions_History!$G$6:$G$1355, Transactions_History!$C$6:$C$1355, "Acquire", Transactions_History!$I$6:$I$1355, Portfolio_History!$F343, Transactions_History!$H$6:$H$1355, "&lt;="&amp;YEAR(Portfolio_History!J$1))-
SUMIFS(Transactions_History!$G$6:$G$1355, Transactions_History!$C$6:$C$1355, "Redeem", Transactions_History!$I$6:$I$1355, Portfolio_History!$F343, Transactions_History!$H$6:$H$1355, "&lt;="&amp;YEAR(Portfolio_History!J$1))</f>
        <v>-11194331</v>
      </c>
      <c r="K343" s="4">
        <f>SUMIFS(Transactions_History!$G$6:$G$1355, Transactions_History!$C$6:$C$1355, "Acquire", Transactions_History!$I$6:$I$1355, Portfolio_History!$F343, Transactions_History!$H$6:$H$1355, "&lt;="&amp;YEAR(Portfolio_History!K$1))-
SUMIFS(Transactions_History!$G$6:$G$1355, Transactions_History!$C$6:$C$1355, "Redeem", Transactions_History!$I$6:$I$1355, Portfolio_History!$F343, Transactions_History!$H$6:$H$1355, "&lt;="&amp;YEAR(Portfolio_History!K$1))</f>
        <v>-11194331</v>
      </c>
      <c r="L343" s="4">
        <f>SUMIFS(Transactions_History!$G$6:$G$1355, Transactions_History!$C$6:$C$1355, "Acquire", Transactions_History!$I$6:$I$1355, Portfolio_History!$F343, Transactions_History!$H$6:$H$1355, "&lt;="&amp;YEAR(Portfolio_History!L$1))-
SUMIFS(Transactions_History!$G$6:$G$1355, Transactions_History!$C$6:$C$1355, "Redeem", Transactions_History!$I$6:$I$1355, Portfolio_History!$F343, Transactions_History!$H$6:$H$1355, "&lt;="&amp;YEAR(Portfolio_History!L$1))</f>
        <v>-11194331</v>
      </c>
      <c r="M343" s="4">
        <f>SUMIFS(Transactions_History!$G$6:$G$1355, Transactions_History!$C$6:$C$1355, "Acquire", Transactions_History!$I$6:$I$1355, Portfolio_History!$F343, Transactions_History!$H$6:$H$1355, "&lt;="&amp;YEAR(Portfolio_History!M$1))-
SUMIFS(Transactions_History!$G$6:$G$1355, Transactions_History!$C$6:$C$1355, "Redeem", Transactions_History!$I$6:$I$1355, Portfolio_History!$F343, Transactions_History!$H$6:$H$1355, "&lt;="&amp;YEAR(Portfolio_History!M$1))</f>
        <v>-11194331</v>
      </c>
      <c r="N343" s="4">
        <f>SUMIFS(Transactions_History!$G$6:$G$1355, Transactions_History!$C$6:$C$1355, "Acquire", Transactions_History!$I$6:$I$1355, Portfolio_History!$F343, Transactions_History!$H$6:$H$1355, "&lt;="&amp;YEAR(Portfolio_History!N$1))-
SUMIFS(Transactions_History!$G$6:$G$1355, Transactions_History!$C$6:$C$1355, "Redeem", Transactions_History!$I$6:$I$1355, Portfolio_History!$F343, Transactions_History!$H$6:$H$1355, "&lt;="&amp;YEAR(Portfolio_History!N$1))</f>
        <v>-1257809</v>
      </c>
      <c r="O343" s="4">
        <f>SUMIFS(Transactions_History!$G$6:$G$1355, Transactions_History!$C$6:$C$1355, "Acquire", Transactions_History!$I$6:$I$1355, Portfolio_History!$F343, Transactions_History!$H$6:$H$1355, "&lt;="&amp;YEAR(Portfolio_History!O$1))-
SUMIFS(Transactions_History!$G$6:$G$1355, Transactions_History!$C$6:$C$1355, "Redeem", Transactions_History!$I$6:$I$1355, Portfolio_History!$F343, Transactions_History!$H$6:$H$1355, "&lt;="&amp;YEAR(Portfolio_History!O$1))</f>
        <v>-677385</v>
      </c>
      <c r="P343" s="4">
        <f>SUMIFS(Transactions_History!$G$6:$G$1355, Transactions_History!$C$6:$C$1355, "Acquire", Transactions_History!$I$6:$I$1355, Portfolio_History!$F343, Transactions_History!$H$6:$H$1355, "&lt;="&amp;YEAR(Portfolio_History!P$1))-
SUMIFS(Transactions_History!$G$6:$G$1355, Transactions_History!$C$6:$C$1355, "Redeem", Transactions_History!$I$6:$I$1355, Portfolio_History!$F343, Transactions_History!$H$6:$H$1355, "&lt;="&amp;YEAR(Portfolio_History!P$1))</f>
        <v>-677385</v>
      </c>
      <c r="Q343" s="4">
        <f>SUMIFS(Transactions_History!$G$6:$G$1355, Transactions_History!$C$6:$C$1355, "Acquire", Transactions_History!$I$6:$I$1355, Portfolio_History!$F343, Transactions_History!$H$6:$H$1355, "&lt;="&amp;YEAR(Portfolio_History!Q$1))-
SUMIFS(Transactions_History!$G$6:$G$1355, Transactions_History!$C$6:$C$1355, "Redeem", Transactions_History!$I$6:$I$1355, Portfolio_History!$F343, Transactions_History!$H$6:$H$1355, "&lt;="&amp;YEAR(Portfolio_History!Q$1))</f>
        <v>-677385</v>
      </c>
      <c r="R343" s="4">
        <f>SUMIFS(Transactions_History!$G$6:$G$1355, Transactions_History!$C$6:$C$1355, "Acquire", Transactions_History!$I$6:$I$1355, Portfolio_History!$F343, Transactions_History!$H$6:$H$1355, "&lt;="&amp;YEAR(Portfolio_History!R$1))-
SUMIFS(Transactions_History!$G$6:$G$1355, Transactions_History!$C$6:$C$1355, "Redeem", Transactions_History!$I$6:$I$1355, Portfolio_History!$F343, Transactions_History!$H$6:$H$1355, "&lt;="&amp;YEAR(Portfolio_History!R$1))</f>
        <v>0</v>
      </c>
      <c r="S343" s="4">
        <f>SUMIFS(Transactions_History!$G$6:$G$1355, Transactions_History!$C$6:$C$1355, "Acquire", Transactions_History!$I$6:$I$1355, Portfolio_History!$F343, Transactions_History!$H$6:$H$1355, "&lt;="&amp;YEAR(Portfolio_History!S$1))-
SUMIFS(Transactions_History!$G$6:$G$1355, Transactions_History!$C$6:$C$1355, "Redeem", Transactions_History!$I$6:$I$1355, Portfolio_History!$F343, Transactions_History!$H$6:$H$1355, "&lt;="&amp;YEAR(Portfolio_History!S$1))</f>
        <v>0</v>
      </c>
      <c r="T343" s="4">
        <f>SUMIFS(Transactions_History!$G$6:$G$1355, Transactions_History!$C$6:$C$1355, "Acquire", Transactions_History!$I$6:$I$1355, Portfolio_History!$F343, Transactions_History!$H$6:$H$1355, "&lt;="&amp;YEAR(Portfolio_History!T$1))-
SUMIFS(Transactions_History!$G$6:$G$1355, Transactions_History!$C$6:$C$1355, "Redeem", Transactions_History!$I$6:$I$1355, Portfolio_History!$F343, Transactions_History!$H$6:$H$1355, "&lt;="&amp;YEAR(Portfolio_History!T$1))</f>
        <v>0</v>
      </c>
      <c r="U343" s="4">
        <f>SUMIFS(Transactions_History!$G$6:$G$1355, Transactions_History!$C$6:$C$1355, "Acquire", Transactions_History!$I$6:$I$1355, Portfolio_History!$F343, Transactions_History!$H$6:$H$1355, "&lt;="&amp;YEAR(Portfolio_History!U$1))-
SUMIFS(Transactions_History!$G$6:$G$1355, Transactions_History!$C$6:$C$1355, "Redeem", Transactions_History!$I$6:$I$1355, Portfolio_History!$F343, Transactions_History!$H$6:$H$1355, "&lt;="&amp;YEAR(Portfolio_History!U$1))</f>
        <v>0</v>
      </c>
      <c r="V343" s="4">
        <f>SUMIFS(Transactions_History!$G$6:$G$1355, Transactions_History!$C$6:$C$1355, "Acquire", Transactions_History!$I$6:$I$1355, Portfolio_History!$F343, Transactions_History!$H$6:$H$1355, "&lt;="&amp;YEAR(Portfolio_History!V$1))-
SUMIFS(Transactions_History!$G$6:$G$1355, Transactions_History!$C$6:$C$1355, "Redeem", Transactions_History!$I$6:$I$1355, Portfolio_History!$F343, Transactions_History!$H$6:$H$1355, "&lt;="&amp;YEAR(Portfolio_History!V$1))</f>
        <v>0</v>
      </c>
      <c r="W343" s="4">
        <f>SUMIFS(Transactions_History!$G$6:$G$1355, Transactions_History!$C$6:$C$1355, "Acquire", Transactions_History!$I$6:$I$1355, Portfolio_History!$F343, Transactions_History!$H$6:$H$1355, "&lt;="&amp;YEAR(Portfolio_History!W$1))-
SUMIFS(Transactions_History!$G$6:$G$1355, Transactions_History!$C$6:$C$1355, "Redeem", Transactions_History!$I$6:$I$1355, Portfolio_History!$F343, Transactions_History!$H$6:$H$1355, "&lt;="&amp;YEAR(Portfolio_History!W$1))</f>
        <v>0</v>
      </c>
      <c r="X343" s="4">
        <f>SUMIFS(Transactions_History!$G$6:$G$1355, Transactions_History!$C$6:$C$1355, "Acquire", Transactions_History!$I$6:$I$1355, Portfolio_History!$F343, Transactions_History!$H$6:$H$1355, "&lt;="&amp;YEAR(Portfolio_History!X$1))-
SUMIFS(Transactions_History!$G$6:$G$1355, Transactions_History!$C$6:$C$1355, "Redeem", Transactions_History!$I$6:$I$1355, Portfolio_History!$F343, Transactions_History!$H$6:$H$1355, "&lt;="&amp;YEAR(Portfolio_History!X$1))</f>
        <v>0</v>
      </c>
      <c r="Y343" s="4">
        <f>SUMIFS(Transactions_History!$G$6:$G$1355, Transactions_History!$C$6:$C$1355, "Acquire", Transactions_History!$I$6:$I$1355, Portfolio_History!$F343, Transactions_History!$H$6:$H$1355, "&lt;="&amp;YEAR(Portfolio_History!Y$1))-
SUMIFS(Transactions_History!$G$6:$G$1355, Transactions_History!$C$6:$C$1355, "Redeem", Transactions_History!$I$6:$I$1355, Portfolio_History!$F343, Transactions_History!$H$6:$H$1355, "&lt;="&amp;YEAR(Portfolio_History!Y$1))</f>
        <v>0</v>
      </c>
    </row>
    <row r="344" spans="1:25" x14ac:dyDescent="0.35">
      <c r="A344" s="172" t="s">
        <v>39</v>
      </c>
      <c r="B344" s="172">
        <v>5</v>
      </c>
      <c r="C344" s="172">
        <v>2022</v>
      </c>
      <c r="D344" s="173">
        <v>39234</v>
      </c>
      <c r="E344" s="63">
        <v>2015</v>
      </c>
      <c r="F344" s="170" t="str">
        <f t="shared" si="6"/>
        <v>SI bonds_5_2022</v>
      </c>
      <c r="G344" s="4">
        <f>SUMIFS(Transactions_History!$G$6:$G$1355, Transactions_History!$C$6:$C$1355, "Acquire", Transactions_History!$I$6:$I$1355, Portfolio_History!$F344, Transactions_History!$H$6:$H$1355, "&lt;="&amp;YEAR(Portfolio_History!G$1))-
SUMIFS(Transactions_History!$G$6:$G$1355, Transactions_History!$C$6:$C$1355, "Redeem", Transactions_History!$I$6:$I$1355, Portfolio_History!$F344, Transactions_History!$H$6:$H$1355, "&lt;="&amp;YEAR(Portfolio_History!G$1))</f>
        <v>-144660683</v>
      </c>
      <c r="H344" s="4">
        <f>SUMIFS(Transactions_History!$G$6:$G$1355, Transactions_History!$C$6:$C$1355, "Acquire", Transactions_History!$I$6:$I$1355, Portfolio_History!$F344, Transactions_History!$H$6:$H$1355, "&lt;="&amp;YEAR(Portfolio_History!H$1))-
SUMIFS(Transactions_History!$G$6:$G$1355, Transactions_History!$C$6:$C$1355, "Redeem", Transactions_History!$I$6:$I$1355, Portfolio_History!$F344, Transactions_History!$H$6:$H$1355, "&lt;="&amp;YEAR(Portfolio_History!H$1))</f>
        <v>-9109402</v>
      </c>
      <c r="I344" s="4">
        <f>SUMIFS(Transactions_History!$G$6:$G$1355, Transactions_History!$C$6:$C$1355, "Acquire", Transactions_History!$I$6:$I$1355, Portfolio_History!$F344, Transactions_History!$H$6:$H$1355, "&lt;="&amp;YEAR(Portfolio_History!I$1))-
SUMIFS(Transactions_History!$G$6:$G$1355, Transactions_History!$C$6:$C$1355, "Redeem", Transactions_History!$I$6:$I$1355, Portfolio_History!$F344, Transactions_History!$H$6:$H$1355, "&lt;="&amp;YEAR(Portfolio_History!I$1))</f>
        <v>-2910386</v>
      </c>
      <c r="J344" s="4">
        <f>SUMIFS(Transactions_History!$G$6:$G$1355, Transactions_History!$C$6:$C$1355, "Acquire", Transactions_History!$I$6:$I$1355, Portfolio_History!$F344, Transactions_History!$H$6:$H$1355, "&lt;="&amp;YEAR(Portfolio_History!J$1))-
SUMIFS(Transactions_History!$G$6:$G$1355, Transactions_History!$C$6:$C$1355, "Redeem", Transactions_History!$I$6:$I$1355, Portfolio_History!$F344, Transactions_History!$H$6:$H$1355, "&lt;="&amp;YEAR(Portfolio_History!J$1))</f>
        <v>-2910386</v>
      </c>
      <c r="K344" s="4">
        <f>SUMIFS(Transactions_History!$G$6:$G$1355, Transactions_History!$C$6:$C$1355, "Acquire", Transactions_History!$I$6:$I$1355, Portfolio_History!$F344, Transactions_History!$H$6:$H$1355, "&lt;="&amp;YEAR(Portfolio_History!K$1))-
SUMIFS(Transactions_History!$G$6:$G$1355, Transactions_History!$C$6:$C$1355, "Redeem", Transactions_History!$I$6:$I$1355, Portfolio_History!$F344, Transactions_History!$H$6:$H$1355, "&lt;="&amp;YEAR(Portfolio_History!K$1))</f>
        <v>-2910386</v>
      </c>
      <c r="L344" s="4">
        <f>SUMIFS(Transactions_History!$G$6:$G$1355, Transactions_History!$C$6:$C$1355, "Acquire", Transactions_History!$I$6:$I$1355, Portfolio_History!$F344, Transactions_History!$H$6:$H$1355, "&lt;="&amp;YEAR(Portfolio_History!L$1))-
SUMIFS(Transactions_History!$G$6:$G$1355, Transactions_History!$C$6:$C$1355, "Redeem", Transactions_History!$I$6:$I$1355, Portfolio_History!$F344, Transactions_History!$H$6:$H$1355, "&lt;="&amp;YEAR(Portfolio_History!L$1))</f>
        <v>-2910386</v>
      </c>
      <c r="M344" s="4">
        <f>SUMIFS(Transactions_History!$G$6:$G$1355, Transactions_History!$C$6:$C$1355, "Acquire", Transactions_History!$I$6:$I$1355, Portfolio_History!$F344, Transactions_History!$H$6:$H$1355, "&lt;="&amp;YEAR(Portfolio_History!M$1))-
SUMIFS(Transactions_History!$G$6:$G$1355, Transactions_History!$C$6:$C$1355, "Redeem", Transactions_History!$I$6:$I$1355, Portfolio_History!$F344, Transactions_History!$H$6:$H$1355, "&lt;="&amp;YEAR(Portfolio_History!M$1))</f>
        <v>-2910386</v>
      </c>
      <c r="N344" s="4">
        <f>SUMIFS(Transactions_History!$G$6:$G$1355, Transactions_History!$C$6:$C$1355, "Acquire", Transactions_History!$I$6:$I$1355, Portfolio_History!$F344, Transactions_History!$H$6:$H$1355, "&lt;="&amp;YEAR(Portfolio_History!N$1))-
SUMIFS(Transactions_History!$G$6:$G$1355, Transactions_History!$C$6:$C$1355, "Redeem", Transactions_History!$I$6:$I$1355, Portfolio_History!$F344, Transactions_History!$H$6:$H$1355, "&lt;="&amp;YEAR(Portfolio_History!N$1))</f>
        <v>-2627092</v>
      </c>
      <c r="O344" s="4">
        <f>SUMIFS(Transactions_History!$G$6:$G$1355, Transactions_History!$C$6:$C$1355, "Acquire", Transactions_History!$I$6:$I$1355, Portfolio_History!$F344, Transactions_History!$H$6:$H$1355, "&lt;="&amp;YEAR(Portfolio_History!O$1))-
SUMIFS(Transactions_History!$G$6:$G$1355, Transactions_History!$C$6:$C$1355, "Redeem", Transactions_History!$I$6:$I$1355, Portfolio_History!$F344, Transactions_History!$H$6:$H$1355, "&lt;="&amp;YEAR(Portfolio_History!O$1))</f>
        <v>0</v>
      </c>
      <c r="P344" s="4">
        <f>SUMIFS(Transactions_History!$G$6:$G$1355, Transactions_History!$C$6:$C$1355, "Acquire", Transactions_History!$I$6:$I$1355, Portfolio_History!$F344, Transactions_History!$H$6:$H$1355, "&lt;="&amp;YEAR(Portfolio_History!P$1))-
SUMIFS(Transactions_History!$G$6:$G$1355, Transactions_History!$C$6:$C$1355, "Redeem", Transactions_History!$I$6:$I$1355, Portfolio_History!$F344, Transactions_History!$H$6:$H$1355, "&lt;="&amp;YEAR(Portfolio_History!P$1))</f>
        <v>0</v>
      </c>
      <c r="Q344" s="4">
        <f>SUMIFS(Transactions_History!$G$6:$G$1355, Transactions_History!$C$6:$C$1355, "Acquire", Transactions_History!$I$6:$I$1355, Portfolio_History!$F344, Transactions_History!$H$6:$H$1355, "&lt;="&amp;YEAR(Portfolio_History!Q$1))-
SUMIFS(Transactions_History!$G$6:$G$1355, Transactions_History!$C$6:$C$1355, "Redeem", Transactions_History!$I$6:$I$1355, Portfolio_History!$F344, Transactions_History!$H$6:$H$1355, "&lt;="&amp;YEAR(Portfolio_History!Q$1))</f>
        <v>0</v>
      </c>
      <c r="R344" s="4">
        <f>SUMIFS(Transactions_History!$G$6:$G$1355, Transactions_History!$C$6:$C$1355, "Acquire", Transactions_History!$I$6:$I$1355, Portfolio_History!$F344, Transactions_History!$H$6:$H$1355, "&lt;="&amp;YEAR(Portfolio_History!R$1))-
SUMIFS(Transactions_History!$G$6:$G$1355, Transactions_History!$C$6:$C$1355, "Redeem", Transactions_History!$I$6:$I$1355, Portfolio_History!$F344, Transactions_History!$H$6:$H$1355, "&lt;="&amp;YEAR(Portfolio_History!R$1))</f>
        <v>0</v>
      </c>
      <c r="S344" s="4">
        <f>SUMIFS(Transactions_History!$G$6:$G$1355, Transactions_History!$C$6:$C$1355, "Acquire", Transactions_History!$I$6:$I$1355, Portfolio_History!$F344, Transactions_History!$H$6:$H$1355, "&lt;="&amp;YEAR(Portfolio_History!S$1))-
SUMIFS(Transactions_History!$G$6:$G$1355, Transactions_History!$C$6:$C$1355, "Redeem", Transactions_History!$I$6:$I$1355, Portfolio_History!$F344, Transactions_History!$H$6:$H$1355, "&lt;="&amp;YEAR(Portfolio_History!S$1))</f>
        <v>0</v>
      </c>
      <c r="T344" s="4">
        <f>SUMIFS(Transactions_History!$G$6:$G$1355, Transactions_History!$C$6:$C$1355, "Acquire", Transactions_History!$I$6:$I$1355, Portfolio_History!$F344, Transactions_History!$H$6:$H$1355, "&lt;="&amp;YEAR(Portfolio_History!T$1))-
SUMIFS(Transactions_History!$G$6:$G$1355, Transactions_History!$C$6:$C$1355, "Redeem", Transactions_History!$I$6:$I$1355, Portfolio_History!$F344, Transactions_History!$H$6:$H$1355, "&lt;="&amp;YEAR(Portfolio_History!T$1))</f>
        <v>0</v>
      </c>
      <c r="U344" s="4">
        <f>SUMIFS(Transactions_History!$G$6:$G$1355, Transactions_History!$C$6:$C$1355, "Acquire", Transactions_History!$I$6:$I$1355, Portfolio_History!$F344, Transactions_History!$H$6:$H$1355, "&lt;="&amp;YEAR(Portfolio_History!U$1))-
SUMIFS(Transactions_History!$G$6:$G$1355, Transactions_History!$C$6:$C$1355, "Redeem", Transactions_History!$I$6:$I$1355, Portfolio_History!$F344, Transactions_History!$H$6:$H$1355, "&lt;="&amp;YEAR(Portfolio_History!U$1))</f>
        <v>0</v>
      </c>
      <c r="V344" s="4">
        <f>SUMIFS(Transactions_History!$G$6:$G$1355, Transactions_History!$C$6:$C$1355, "Acquire", Transactions_History!$I$6:$I$1355, Portfolio_History!$F344, Transactions_History!$H$6:$H$1355, "&lt;="&amp;YEAR(Portfolio_History!V$1))-
SUMIFS(Transactions_History!$G$6:$G$1355, Transactions_History!$C$6:$C$1355, "Redeem", Transactions_History!$I$6:$I$1355, Portfolio_History!$F344, Transactions_History!$H$6:$H$1355, "&lt;="&amp;YEAR(Portfolio_History!V$1))</f>
        <v>0</v>
      </c>
      <c r="W344" s="4">
        <f>SUMIFS(Transactions_History!$G$6:$G$1355, Transactions_History!$C$6:$C$1355, "Acquire", Transactions_History!$I$6:$I$1355, Portfolio_History!$F344, Transactions_History!$H$6:$H$1355, "&lt;="&amp;YEAR(Portfolio_History!W$1))-
SUMIFS(Transactions_History!$G$6:$G$1355, Transactions_History!$C$6:$C$1355, "Redeem", Transactions_History!$I$6:$I$1355, Portfolio_History!$F344, Transactions_History!$H$6:$H$1355, "&lt;="&amp;YEAR(Portfolio_History!W$1))</f>
        <v>0</v>
      </c>
      <c r="X344" s="4">
        <f>SUMIFS(Transactions_History!$G$6:$G$1355, Transactions_History!$C$6:$C$1355, "Acquire", Transactions_History!$I$6:$I$1355, Portfolio_History!$F344, Transactions_History!$H$6:$H$1355, "&lt;="&amp;YEAR(Portfolio_History!X$1))-
SUMIFS(Transactions_History!$G$6:$G$1355, Transactions_History!$C$6:$C$1355, "Redeem", Transactions_History!$I$6:$I$1355, Portfolio_History!$F344, Transactions_History!$H$6:$H$1355, "&lt;="&amp;YEAR(Portfolio_History!X$1))</f>
        <v>0</v>
      </c>
      <c r="Y344" s="4">
        <f>SUMIFS(Transactions_History!$G$6:$G$1355, Transactions_History!$C$6:$C$1355, "Acquire", Transactions_History!$I$6:$I$1355, Portfolio_History!$F344, Transactions_History!$H$6:$H$1355, "&lt;="&amp;YEAR(Portfolio_History!Y$1))-
SUMIFS(Transactions_History!$G$6:$G$1355, Transactions_History!$C$6:$C$1355, "Redeem", Transactions_History!$I$6:$I$1355, Portfolio_History!$F344, Transactions_History!$H$6:$H$1355, "&lt;="&amp;YEAR(Portfolio_History!Y$1))</f>
        <v>0</v>
      </c>
    </row>
    <row r="345" spans="1:25" x14ac:dyDescent="0.35">
      <c r="A345" s="172" t="s">
        <v>34</v>
      </c>
      <c r="B345" s="172">
        <v>2.125</v>
      </c>
      <c r="C345" s="172">
        <v>2016</v>
      </c>
      <c r="D345" s="173">
        <v>42339</v>
      </c>
      <c r="E345" s="63">
        <v>2015</v>
      </c>
      <c r="F345" s="170" t="str">
        <f t="shared" si="6"/>
        <v>SI certificates_2.125_2016</v>
      </c>
      <c r="G345" s="4">
        <f>SUMIFS(Transactions_History!$G$6:$G$1355, Transactions_History!$C$6:$C$1355, "Acquire", Transactions_History!$I$6:$I$1355, Portfolio_History!$F345, Transactions_History!$H$6:$H$1355, "&lt;="&amp;YEAR(Portfolio_History!G$1))-
SUMIFS(Transactions_History!$G$6:$G$1355, Transactions_History!$C$6:$C$1355, "Redeem", Transactions_History!$I$6:$I$1355, Portfolio_History!$F345, Transactions_History!$H$6:$H$1355, "&lt;="&amp;YEAR(Portfolio_History!G$1))</f>
        <v>0</v>
      </c>
      <c r="H345" s="4">
        <f>SUMIFS(Transactions_History!$G$6:$G$1355, Transactions_History!$C$6:$C$1355, "Acquire", Transactions_History!$I$6:$I$1355, Portfolio_History!$F345, Transactions_History!$H$6:$H$1355, "&lt;="&amp;YEAR(Portfolio_History!H$1))-
SUMIFS(Transactions_History!$G$6:$G$1355, Transactions_History!$C$6:$C$1355, "Redeem", Transactions_History!$I$6:$I$1355, Portfolio_History!$F345, Transactions_History!$H$6:$H$1355, "&lt;="&amp;YEAR(Portfolio_History!H$1))</f>
        <v>0</v>
      </c>
      <c r="I345" s="4">
        <f>SUMIFS(Transactions_History!$G$6:$G$1355, Transactions_History!$C$6:$C$1355, "Acquire", Transactions_History!$I$6:$I$1355, Portfolio_History!$F345, Transactions_History!$H$6:$H$1355, "&lt;="&amp;YEAR(Portfolio_History!I$1))-
SUMIFS(Transactions_History!$G$6:$G$1355, Transactions_History!$C$6:$C$1355, "Redeem", Transactions_History!$I$6:$I$1355, Portfolio_History!$F345, Transactions_History!$H$6:$H$1355, "&lt;="&amp;YEAR(Portfolio_History!I$1))</f>
        <v>0</v>
      </c>
      <c r="J345" s="4">
        <f>SUMIFS(Transactions_History!$G$6:$G$1355, Transactions_History!$C$6:$C$1355, "Acquire", Transactions_History!$I$6:$I$1355, Portfolio_History!$F345, Transactions_History!$H$6:$H$1355, "&lt;="&amp;YEAR(Portfolio_History!J$1))-
SUMIFS(Transactions_History!$G$6:$G$1355, Transactions_History!$C$6:$C$1355, "Redeem", Transactions_History!$I$6:$I$1355, Portfolio_History!$F345, Transactions_History!$H$6:$H$1355, "&lt;="&amp;YEAR(Portfolio_History!J$1))</f>
        <v>0</v>
      </c>
      <c r="K345" s="4">
        <f>SUMIFS(Transactions_History!$G$6:$G$1355, Transactions_History!$C$6:$C$1355, "Acquire", Transactions_History!$I$6:$I$1355, Portfolio_History!$F345, Transactions_History!$H$6:$H$1355, "&lt;="&amp;YEAR(Portfolio_History!K$1))-
SUMIFS(Transactions_History!$G$6:$G$1355, Transactions_History!$C$6:$C$1355, "Redeem", Transactions_History!$I$6:$I$1355, Portfolio_History!$F345, Transactions_History!$H$6:$H$1355, "&lt;="&amp;YEAR(Portfolio_History!K$1))</f>
        <v>0</v>
      </c>
      <c r="L345" s="4">
        <f>SUMIFS(Transactions_History!$G$6:$G$1355, Transactions_History!$C$6:$C$1355, "Acquire", Transactions_History!$I$6:$I$1355, Portfolio_History!$F345, Transactions_History!$H$6:$H$1355, "&lt;="&amp;YEAR(Portfolio_History!L$1))-
SUMIFS(Transactions_History!$G$6:$G$1355, Transactions_History!$C$6:$C$1355, "Redeem", Transactions_History!$I$6:$I$1355, Portfolio_History!$F345, Transactions_History!$H$6:$H$1355, "&lt;="&amp;YEAR(Portfolio_History!L$1))</f>
        <v>0</v>
      </c>
      <c r="M345" s="4">
        <f>SUMIFS(Transactions_History!$G$6:$G$1355, Transactions_History!$C$6:$C$1355, "Acquire", Transactions_History!$I$6:$I$1355, Portfolio_History!$F345, Transactions_History!$H$6:$H$1355, "&lt;="&amp;YEAR(Portfolio_History!M$1))-
SUMIFS(Transactions_History!$G$6:$G$1355, Transactions_History!$C$6:$C$1355, "Redeem", Transactions_History!$I$6:$I$1355, Portfolio_History!$F345, Transactions_History!$H$6:$H$1355, "&lt;="&amp;YEAR(Portfolio_History!M$1))</f>
        <v>0</v>
      </c>
      <c r="N345" s="4">
        <f>SUMIFS(Transactions_History!$G$6:$G$1355, Transactions_History!$C$6:$C$1355, "Acquire", Transactions_History!$I$6:$I$1355, Portfolio_History!$F345, Transactions_History!$H$6:$H$1355, "&lt;="&amp;YEAR(Portfolio_History!N$1))-
SUMIFS(Transactions_History!$G$6:$G$1355, Transactions_History!$C$6:$C$1355, "Redeem", Transactions_History!$I$6:$I$1355, Portfolio_History!$F345, Transactions_History!$H$6:$H$1355, "&lt;="&amp;YEAR(Portfolio_History!N$1))</f>
        <v>38935438</v>
      </c>
      <c r="O345" s="4">
        <f>SUMIFS(Transactions_History!$G$6:$G$1355, Transactions_History!$C$6:$C$1355, "Acquire", Transactions_History!$I$6:$I$1355, Portfolio_History!$F345, Transactions_History!$H$6:$H$1355, "&lt;="&amp;YEAR(Portfolio_History!O$1))-
SUMIFS(Transactions_History!$G$6:$G$1355, Transactions_History!$C$6:$C$1355, "Redeem", Transactions_History!$I$6:$I$1355, Portfolio_History!$F345, Transactions_History!$H$6:$H$1355, "&lt;="&amp;YEAR(Portfolio_History!O$1))</f>
        <v>0</v>
      </c>
      <c r="P345" s="4">
        <f>SUMIFS(Transactions_History!$G$6:$G$1355, Transactions_History!$C$6:$C$1355, "Acquire", Transactions_History!$I$6:$I$1355, Portfolio_History!$F345, Transactions_History!$H$6:$H$1355, "&lt;="&amp;YEAR(Portfolio_History!P$1))-
SUMIFS(Transactions_History!$G$6:$G$1355, Transactions_History!$C$6:$C$1355, "Redeem", Transactions_History!$I$6:$I$1355, Portfolio_History!$F345, Transactions_History!$H$6:$H$1355, "&lt;="&amp;YEAR(Portfolio_History!P$1))</f>
        <v>0</v>
      </c>
      <c r="Q345" s="4">
        <f>SUMIFS(Transactions_History!$G$6:$G$1355, Transactions_History!$C$6:$C$1355, "Acquire", Transactions_History!$I$6:$I$1355, Portfolio_History!$F345, Transactions_History!$H$6:$H$1355, "&lt;="&amp;YEAR(Portfolio_History!Q$1))-
SUMIFS(Transactions_History!$G$6:$G$1355, Transactions_History!$C$6:$C$1355, "Redeem", Transactions_History!$I$6:$I$1355, Portfolio_History!$F345, Transactions_History!$H$6:$H$1355, "&lt;="&amp;YEAR(Portfolio_History!Q$1))</f>
        <v>0</v>
      </c>
      <c r="R345" s="4">
        <f>SUMIFS(Transactions_History!$G$6:$G$1355, Transactions_History!$C$6:$C$1355, "Acquire", Transactions_History!$I$6:$I$1355, Portfolio_History!$F345, Transactions_History!$H$6:$H$1355, "&lt;="&amp;YEAR(Portfolio_History!R$1))-
SUMIFS(Transactions_History!$G$6:$G$1355, Transactions_History!$C$6:$C$1355, "Redeem", Transactions_History!$I$6:$I$1355, Portfolio_History!$F345, Transactions_History!$H$6:$H$1355, "&lt;="&amp;YEAR(Portfolio_History!R$1))</f>
        <v>0</v>
      </c>
      <c r="S345" s="4">
        <f>SUMIFS(Transactions_History!$G$6:$G$1355, Transactions_History!$C$6:$C$1355, "Acquire", Transactions_History!$I$6:$I$1355, Portfolio_History!$F345, Transactions_History!$H$6:$H$1355, "&lt;="&amp;YEAR(Portfolio_History!S$1))-
SUMIFS(Transactions_History!$G$6:$G$1355, Transactions_History!$C$6:$C$1355, "Redeem", Transactions_History!$I$6:$I$1355, Portfolio_History!$F345, Transactions_History!$H$6:$H$1355, "&lt;="&amp;YEAR(Portfolio_History!S$1))</f>
        <v>0</v>
      </c>
      <c r="T345" s="4">
        <f>SUMIFS(Transactions_History!$G$6:$G$1355, Transactions_History!$C$6:$C$1355, "Acquire", Transactions_History!$I$6:$I$1355, Portfolio_History!$F345, Transactions_History!$H$6:$H$1355, "&lt;="&amp;YEAR(Portfolio_History!T$1))-
SUMIFS(Transactions_History!$G$6:$G$1355, Transactions_History!$C$6:$C$1355, "Redeem", Transactions_History!$I$6:$I$1355, Portfolio_History!$F345, Transactions_History!$H$6:$H$1355, "&lt;="&amp;YEAR(Portfolio_History!T$1))</f>
        <v>0</v>
      </c>
      <c r="U345" s="4">
        <f>SUMIFS(Transactions_History!$G$6:$G$1355, Transactions_History!$C$6:$C$1355, "Acquire", Transactions_History!$I$6:$I$1355, Portfolio_History!$F345, Transactions_History!$H$6:$H$1355, "&lt;="&amp;YEAR(Portfolio_History!U$1))-
SUMIFS(Transactions_History!$G$6:$G$1355, Transactions_History!$C$6:$C$1355, "Redeem", Transactions_History!$I$6:$I$1355, Portfolio_History!$F345, Transactions_History!$H$6:$H$1355, "&lt;="&amp;YEAR(Portfolio_History!U$1))</f>
        <v>0</v>
      </c>
      <c r="V345" s="4">
        <f>SUMIFS(Transactions_History!$G$6:$G$1355, Transactions_History!$C$6:$C$1355, "Acquire", Transactions_History!$I$6:$I$1355, Portfolio_History!$F345, Transactions_History!$H$6:$H$1355, "&lt;="&amp;YEAR(Portfolio_History!V$1))-
SUMIFS(Transactions_History!$G$6:$G$1355, Transactions_History!$C$6:$C$1355, "Redeem", Transactions_History!$I$6:$I$1355, Portfolio_History!$F345, Transactions_History!$H$6:$H$1355, "&lt;="&amp;YEAR(Portfolio_History!V$1))</f>
        <v>0</v>
      </c>
      <c r="W345" s="4">
        <f>SUMIFS(Transactions_History!$G$6:$G$1355, Transactions_History!$C$6:$C$1355, "Acquire", Transactions_History!$I$6:$I$1355, Portfolio_History!$F345, Transactions_History!$H$6:$H$1355, "&lt;="&amp;YEAR(Portfolio_History!W$1))-
SUMIFS(Transactions_History!$G$6:$G$1355, Transactions_History!$C$6:$C$1355, "Redeem", Transactions_History!$I$6:$I$1355, Portfolio_History!$F345, Transactions_History!$H$6:$H$1355, "&lt;="&amp;YEAR(Portfolio_History!W$1))</f>
        <v>0</v>
      </c>
      <c r="X345" s="4">
        <f>SUMIFS(Transactions_History!$G$6:$G$1355, Transactions_History!$C$6:$C$1355, "Acquire", Transactions_History!$I$6:$I$1355, Portfolio_History!$F345, Transactions_History!$H$6:$H$1355, "&lt;="&amp;YEAR(Portfolio_History!X$1))-
SUMIFS(Transactions_History!$G$6:$G$1355, Transactions_History!$C$6:$C$1355, "Redeem", Transactions_History!$I$6:$I$1355, Portfolio_History!$F345, Transactions_History!$H$6:$H$1355, "&lt;="&amp;YEAR(Portfolio_History!X$1))</f>
        <v>0</v>
      </c>
      <c r="Y345" s="4">
        <f>SUMIFS(Transactions_History!$G$6:$G$1355, Transactions_History!$C$6:$C$1355, "Acquire", Transactions_History!$I$6:$I$1355, Portfolio_History!$F345, Transactions_History!$H$6:$H$1355, "&lt;="&amp;YEAR(Portfolio_History!Y$1))-
SUMIFS(Transactions_History!$G$6:$G$1355, Transactions_History!$C$6:$C$1355, "Redeem", Transactions_History!$I$6:$I$1355, Portfolio_History!$F345, Transactions_History!$H$6:$H$1355, "&lt;="&amp;YEAR(Portfolio_History!Y$1))</f>
        <v>0</v>
      </c>
    </row>
    <row r="346" spans="1:25" x14ac:dyDescent="0.35">
      <c r="A346" s="172" t="s">
        <v>39</v>
      </c>
      <c r="B346" s="172">
        <v>3.5</v>
      </c>
      <c r="C346" s="172">
        <v>2018</v>
      </c>
      <c r="D346" s="173">
        <v>37773</v>
      </c>
      <c r="E346" s="63">
        <v>2014</v>
      </c>
      <c r="F346" s="170" t="str">
        <f t="shared" si="6"/>
        <v>SI bonds_3.5_2018</v>
      </c>
      <c r="G346" s="4">
        <f>SUMIFS(Transactions_History!$G$6:$G$1355, Transactions_History!$C$6:$C$1355, "Acquire", Transactions_History!$I$6:$I$1355, Portfolio_History!$F346, Transactions_History!$H$6:$H$1355, "&lt;="&amp;YEAR(Portfolio_History!G$1))-
SUMIFS(Transactions_History!$G$6:$G$1355, Transactions_History!$C$6:$C$1355, "Redeem", Transactions_History!$I$6:$I$1355, Portfolio_History!$F346, Transactions_History!$H$6:$H$1355, "&lt;="&amp;YEAR(Portfolio_History!G$1))</f>
        <v>-98279378</v>
      </c>
      <c r="H346" s="4">
        <f>SUMIFS(Transactions_History!$G$6:$G$1355, Transactions_History!$C$6:$C$1355, "Acquire", Transactions_History!$I$6:$I$1355, Portfolio_History!$F346, Transactions_History!$H$6:$H$1355, "&lt;="&amp;YEAR(Portfolio_History!H$1))-
SUMIFS(Transactions_History!$G$6:$G$1355, Transactions_History!$C$6:$C$1355, "Redeem", Transactions_History!$I$6:$I$1355, Portfolio_History!$F346, Transactions_History!$H$6:$H$1355, "&lt;="&amp;YEAR(Portfolio_History!H$1))</f>
        <v>-98279378</v>
      </c>
      <c r="I346" s="4">
        <f>SUMIFS(Transactions_History!$G$6:$G$1355, Transactions_History!$C$6:$C$1355, "Acquire", Transactions_History!$I$6:$I$1355, Portfolio_History!$F346, Transactions_History!$H$6:$H$1355, "&lt;="&amp;YEAR(Portfolio_History!I$1))-
SUMIFS(Transactions_History!$G$6:$G$1355, Transactions_History!$C$6:$C$1355, "Redeem", Transactions_History!$I$6:$I$1355, Portfolio_History!$F346, Transactions_History!$H$6:$H$1355, "&lt;="&amp;YEAR(Portfolio_History!I$1))</f>
        <v>-98279378</v>
      </c>
      <c r="J346" s="4">
        <f>SUMIFS(Transactions_History!$G$6:$G$1355, Transactions_History!$C$6:$C$1355, "Acquire", Transactions_History!$I$6:$I$1355, Portfolio_History!$F346, Transactions_History!$H$6:$H$1355, "&lt;="&amp;YEAR(Portfolio_History!J$1))-
SUMIFS(Transactions_History!$G$6:$G$1355, Transactions_History!$C$6:$C$1355, "Redeem", Transactions_History!$I$6:$I$1355, Portfolio_History!$F346, Transactions_History!$H$6:$H$1355, "&lt;="&amp;YEAR(Portfolio_History!J$1))</f>
        <v>-98279378</v>
      </c>
      <c r="K346" s="4">
        <f>SUMIFS(Transactions_History!$G$6:$G$1355, Transactions_History!$C$6:$C$1355, "Acquire", Transactions_History!$I$6:$I$1355, Portfolio_History!$F346, Transactions_History!$H$6:$H$1355, "&lt;="&amp;YEAR(Portfolio_History!K$1))-
SUMIFS(Transactions_History!$G$6:$G$1355, Transactions_History!$C$6:$C$1355, "Redeem", Transactions_History!$I$6:$I$1355, Portfolio_History!$F346, Transactions_History!$H$6:$H$1355, "&lt;="&amp;YEAR(Portfolio_History!K$1))</f>
        <v>-98279378</v>
      </c>
      <c r="L346" s="4">
        <f>SUMIFS(Transactions_History!$G$6:$G$1355, Transactions_History!$C$6:$C$1355, "Acquire", Transactions_History!$I$6:$I$1355, Portfolio_History!$F346, Transactions_History!$H$6:$H$1355, "&lt;="&amp;YEAR(Portfolio_History!L$1))-
SUMIFS(Transactions_History!$G$6:$G$1355, Transactions_History!$C$6:$C$1355, "Redeem", Transactions_History!$I$6:$I$1355, Portfolio_History!$F346, Transactions_History!$H$6:$H$1355, "&lt;="&amp;YEAR(Portfolio_History!L$1))</f>
        <v>-37968035</v>
      </c>
      <c r="M346" s="4">
        <f>SUMIFS(Transactions_History!$G$6:$G$1355, Transactions_History!$C$6:$C$1355, "Acquire", Transactions_History!$I$6:$I$1355, Portfolio_History!$F346, Transactions_History!$H$6:$H$1355, "&lt;="&amp;YEAR(Portfolio_History!M$1))-
SUMIFS(Transactions_History!$G$6:$G$1355, Transactions_History!$C$6:$C$1355, "Redeem", Transactions_History!$I$6:$I$1355, Portfolio_History!$F346, Transactions_History!$H$6:$H$1355, "&lt;="&amp;YEAR(Portfolio_History!M$1))</f>
        <v>-11378384</v>
      </c>
      <c r="N346" s="4">
        <f>SUMIFS(Transactions_History!$G$6:$G$1355, Transactions_History!$C$6:$C$1355, "Acquire", Transactions_History!$I$6:$I$1355, Portfolio_History!$F346, Transactions_History!$H$6:$H$1355, "&lt;="&amp;YEAR(Portfolio_History!N$1))-
SUMIFS(Transactions_History!$G$6:$G$1355, Transactions_History!$C$6:$C$1355, "Redeem", Transactions_History!$I$6:$I$1355, Portfolio_History!$F346, Transactions_History!$H$6:$H$1355, "&lt;="&amp;YEAR(Portfolio_History!N$1))</f>
        <v>-11378384</v>
      </c>
      <c r="O346" s="4">
        <f>SUMIFS(Transactions_History!$G$6:$G$1355, Transactions_History!$C$6:$C$1355, "Acquire", Transactions_History!$I$6:$I$1355, Portfolio_History!$F346, Transactions_History!$H$6:$H$1355, "&lt;="&amp;YEAR(Portfolio_History!O$1))-
SUMIFS(Transactions_History!$G$6:$G$1355, Transactions_History!$C$6:$C$1355, "Redeem", Transactions_History!$I$6:$I$1355, Portfolio_History!$F346, Transactions_History!$H$6:$H$1355, "&lt;="&amp;YEAR(Portfolio_History!O$1))</f>
        <v>-11378384</v>
      </c>
      <c r="P346" s="4">
        <f>SUMIFS(Transactions_History!$G$6:$G$1355, Transactions_History!$C$6:$C$1355, "Acquire", Transactions_History!$I$6:$I$1355, Portfolio_History!$F346, Transactions_History!$H$6:$H$1355, "&lt;="&amp;YEAR(Portfolio_History!P$1))-
SUMIFS(Transactions_History!$G$6:$G$1355, Transactions_History!$C$6:$C$1355, "Redeem", Transactions_History!$I$6:$I$1355, Portfolio_History!$F346, Transactions_History!$H$6:$H$1355, "&lt;="&amp;YEAR(Portfolio_History!P$1))</f>
        <v>-3356302</v>
      </c>
      <c r="Q346" s="4">
        <f>SUMIFS(Transactions_History!$G$6:$G$1355, Transactions_History!$C$6:$C$1355, "Acquire", Transactions_History!$I$6:$I$1355, Portfolio_History!$F346, Transactions_History!$H$6:$H$1355, "&lt;="&amp;YEAR(Portfolio_History!Q$1))-
SUMIFS(Transactions_History!$G$6:$G$1355, Transactions_History!$C$6:$C$1355, "Redeem", Transactions_History!$I$6:$I$1355, Portfolio_History!$F346, Transactions_History!$H$6:$H$1355, "&lt;="&amp;YEAR(Portfolio_History!Q$1))</f>
        <v>0</v>
      </c>
      <c r="R346" s="4">
        <f>SUMIFS(Transactions_History!$G$6:$G$1355, Transactions_History!$C$6:$C$1355, "Acquire", Transactions_History!$I$6:$I$1355, Portfolio_History!$F346, Transactions_History!$H$6:$H$1355, "&lt;="&amp;YEAR(Portfolio_History!R$1))-
SUMIFS(Transactions_History!$G$6:$G$1355, Transactions_History!$C$6:$C$1355, "Redeem", Transactions_History!$I$6:$I$1355, Portfolio_History!$F346, Transactions_History!$H$6:$H$1355, "&lt;="&amp;YEAR(Portfolio_History!R$1))</f>
        <v>0</v>
      </c>
      <c r="S346" s="4">
        <f>SUMIFS(Transactions_History!$G$6:$G$1355, Transactions_History!$C$6:$C$1355, "Acquire", Transactions_History!$I$6:$I$1355, Portfolio_History!$F346, Transactions_History!$H$6:$H$1355, "&lt;="&amp;YEAR(Portfolio_History!S$1))-
SUMIFS(Transactions_History!$G$6:$G$1355, Transactions_History!$C$6:$C$1355, "Redeem", Transactions_History!$I$6:$I$1355, Portfolio_History!$F346, Transactions_History!$H$6:$H$1355, "&lt;="&amp;YEAR(Portfolio_History!S$1))</f>
        <v>0</v>
      </c>
      <c r="T346" s="4">
        <f>SUMIFS(Transactions_History!$G$6:$G$1355, Transactions_History!$C$6:$C$1355, "Acquire", Transactions_History!$I$6:$I$1355, Portfolio_History!$F346, Transactions_History!$H$6:$H$1355, "&lt;="&amp;YEAR(Portfolio_History!T$1))-
SUMIFS(Transactions_History!$G$6:$G$1355, Transactions_History!$C$6:$C$1355, "Redeem", Transactions_History!$I$6:$I$1355, Portfolio_History!$F346, Transactions_History!$H$6:$H$1355, "&lt;="&amp;YEAR(Portfolio_History!T$1))</f>
        <v>0</v>
      </c>
      <c r="U346" s="4">
        <f>SUMIFS(Transactions_History!$G$6:$G$1355, Transactions_History!$C$6:$C$1355, "Acquire", Transactions_History!$I$6:$I$1355, Portfolio_History!$F346, Transactions_History!$H$6:$H$1355, "&lt;="&amp;YEAR(Portfolio_History!U$1))-
SUMIFS(Transactions_History!$G$6:$G$1355, Transactions_History!$C$6:$C$1355, "Redeem", Transactions_History!$I$6:$I$1355, Portfolio_History!$F346, Transactions_History!$H$6:$H$1355, "&lt;="&amp;YEAR(Portfolio_History!U$1))</f>
        <v>0</v>
      </c>
      <c r="V346" s="4">
        <f>SUMIFS(Transactions_History!$G$6:$G$1355, Transactions_History!$C$6:$C$1355, "Acquire", Transactions_History!$I$6:$I$1355, Portfolio_History!$F346, Transactions_History!$H$6:$H$1355, "&lt;="&amp;YEAR(Portfolio_History!V$1))-
SUMIFS(Transactions_History!$G$6:$G$1355, Transactions_History!$C$6:$C$1355, "Redeem", Transactions_History!$I$6:$I$1355, Portfolio_History!$F346, Transactions_History!$H$6:$H$1355, "&lt;="&amp;YEAR(Portfolio_History!V$1))</f>
        <v>0</v>
      </c>
      <c r="W346" s="4">
        <f>SUMIFS(Transactions_History!$G$6:$G$1355, Transactions_History!$C$6:$C$1355, "Acquire", Transactions_History!$I$6:$I$1355, Portfolio_History!$F346, Transactions_History!$H$6:$H$1355, "&lt;="&amp;YEAR(Portfolio_History!W$1))-
SUMIFS(Transactions_History!$G$6:$G$1355, Transactions_History!$C$6:$C$1355, "Redeem", Transactions_History!$I$6:$I$1355, Portfolio_History!$F346, Transactions_History!$H$6:$H$1355, "&lt;="&amp;YEAR(Portfolio_History!W$1))</f>
        <v>0</v>
      </c>
      <c r="X346" s="4">
        <f>SUMIFS(Transactions_History!$G$6:$G$1355, Transactions_History!$C$6:$C$1355, "Acquire", Transactions_History!$I$6:$I$1355, Portfolio_History!$F346, Transactions_History!$H$6:$H$1355, "&lt;="&amp;YEAR(Portfolio_History!X$1))-
SUMIFS(Transactions_History!$G$6:$G$1355, Transactions_History!$C$6:$C$1355, "Redeem", Transactions_History!$I$6:$I$1355, Portfolio_History!$F346, Transactions_History!$H$6:$H$1355, "&lt;="&amp;YEAR(Portfolio_History!X$1))</f>
        <v>0</v>
      </c>
      <c r="Y346" s="4">
        <f>SUMIFS(Transactions_History!$G$6:$G$1355, Transactions_History!$C$6:$C$1355, "Acquire", Transactions_History!$I$6:$I$1355, Portfolio_History!$F346, Transactions_History!$H$6:$H$1355, "&lt;="&amp;YEAR(Portfolio_History!Y$1))-
SUMIFS(Transactions_History!$G$6:$G$1355, Transactions_History!$C$6:$C$1355, "Redeem", Transactions_History!$I$6:$I$1355, Portfolio_History!$F346, Transactions_History!$H$6:$H$1355, "&lt;="&amp;YEAR(Portfolio_History!Y$1))</f>
        <v>0</v>
      </c>
    </row>
    <row r="347" spans="1:25" x14ac:dyDescent="0.35">
      <c r="A347" s="172" t="s">
        <v>34</v>
      </c>
      <c r="B347" s="172">
        <v>2.5</v>
      </c>
      <c r="C347" s="172">
        <v>2014</v>
      </c>
      <c r="D347" s="173">
        <v>41640</v>
      </c>
      <c r="E347" s="63">
        <v>2014</v>
      </c>
      <c r="F347" s="170" t="str">
        <f t="shared" si="6"/>
        <v>SI certificates_2.5_2014</v>
      </c>
      <c r="G347" s="4">
        <f>SUMIFS(Transactions_History!$G$6:$G$1355, Transactions_History!$C$6:$C$1355, "Acquire", Transactions_History!$I$6:$I$1355, Portfolio_History!$F347, Transactions_History!$H$6:$H$1355, "&lt;="&amp;YEAR(Portfolio_History!G$1))-
SUMIFS(Transactions_History!$G$6:$G$1355, Transactions_History!$C$6:$C$1355, "Redeem", Transactions_History!$I$6:$I$1355, Portfolio_History!$F347, Transactions_History!$H$6:$H$1355, "&lt;="&amp;YEAR(Portfolio_History!G$1))</f>
        <v>0</v>
      </c>
      <c r="H347" s="4">
        <f>SUMIFS(Transactions_History!$G$6:$G$1355, Transactions_History!$C$6:$C$1355, "Acquire", Transactions_History!$I$6:$I$1355, Portfolio_History!$F347, Transactions_History!$H$6:$H$1355, "&lt;="&amp;YEAR(Portfolio_History!H$1))-
SUMIFS(Transactions_History!$G$6:$G$1355, Transactions_History!$C$6:$C$1355, "Redeem", Transactions_History!$I$6:$I$1355, Portfolio_History!$F347, Transactions_History!$H$6:$H$1355, "&lt;="&amp;YEAR(Portfolio_History!H$1))</f>
        <v>0</v>
      </c>
      <c r="I347" s="4">
        <f>SUMIFS(Transactions_History!$G$6:$G$1355, Transactions_History!$C$6:$C$1355, "Acquire", Transactions_History!$I$6:$I$1355, Portfolio_History!$F347, Transactions_History!$H$6:$H$1355, "&lt;="&amp;YEAR(Portfolio_History!I$1))-
SUMIFS(Transactions_History!$G$6:$G$1355, Transactions_History!$C$6:$C$1355, "Redeem", Transactions_History!$I$6:$I$1355, Portfolio_History!$F347, Transactions_History!$H$6:$H$1355, "&lt;="&amp;YEAR(Portfolio_History!I$1))</f>
        <v>0</v>
      </c>
      <c r="J347" s="4">
        <f>SUMIFS(Transactions_History!$G$6:$G$1355, Transactions_History!$C$6:$C$1355, "Acquire", Transactions_History!$I$6:$I$1355, Portfolio_History!$F347, Transactions_History!$H$6:$H$1355, "&lt;="&amp;YEAR(Portfolio_History!J$1))-
SUMIFS(Transactions_History!$G$6:$G$1355, Transactions_History!$C$6:$C$1355, "Redeem", Transactions_History!$I$6:$I$1355, Portfolio_History!$F347, Transactions_History!$H$6:$H$1355, "&lt;="&amp;YEAR(Portfolio_History!J$1))</f>
        <v>0</v>
      </c>
      <c r="K347" s="4">
        <f>SUMIFS(Transactions_History!$G$6:$G$1355, Transactions_History!$C$6:$C$1355, "Acquire", Transactions_History!$I$6:$I$1355, Portfolio_History!$F347, Transactions_History!$H$6:$H$1355, "&lt;="&amp;YEAR(Portfolio_History!K$1))-
SUMIFS(Transactions_History!$G$6:$G$1355, Transactions_History!$C$6:$C$1355, "Redeem", Transactions_History!$I$6:$I$1355, Portfolio_History!$F347, Transactions_History!$H$6:$H$1355, "&lt;="&amp;YEAR(Portfolio_History!K$1))</f>
        <v>0</v>
      </c>
      <c r="L347" s="4">
        <f>SUMIFS(Transactions_History!$G$6:$G$1355, Transactions_History!$C$6:$C$1355, "Acquire", Transactions_History!$I$6:$I$1355, Portfolio_History!$F347, Transactions_History!$H$6:$H$1355, "&lt;="&amp;YEAR(Portfolio_History!L$1))-
SUMIFS(Transactions_History!$G$6:$G$1355, Transactions_History!$C$6:$C$1355, "Redeem", Transactions_History!$I$6:$I$1355, Portfolio_History!$F347, Transactions_History!$H$6:$H$1355, "&lt;="&amp;YEAR(Portfolio_History!L$1))</f>
        <v>0</v>
      </c>
      <c r="M347" s="4">
        <f>SUMIFS(Transactions_History!$G$6:$G$1355, Transactions_History!$C$6:$C$1355, "Acquire", Transactions_History!$I$6:$I$1355, Portfolio_History!$F347, Transactions_History!$H$6:$H$1355, "&lt;="&amp;YEAR(Portfolio_History!M$1))-
SUMIFS(Transactions_History!$G$6:$G$1355, Transactions_History!$C$6:$C$1355, "Redeem", Transactions_History!$I$6:$I$1355, Portfolio_History!$F347, Transactions_History!$H$6:$H$1355, "&lt;="&amp;YEAR(Portfolio_History!M$1))</f>
        <v>0</v>
      </c>
      <c r="N347" s="4">
        <f>SUMIFS(Transactions_History!$G$6:$G$1355, Transactions_History!$C$6:$C$1355, "Acquire", Transactions_History!$I$6:$I$1355, Portfolio_History!$F347, Transactions_History!$H$6:$H$1355, "&lt;="&amp;YEAR(Portfolio_History!N$1))-
SUMIFS(Transactions_History!$G$6:$G$1355, Transactions_History!$C$6:$C$1355, "Redeem", Transactions_History!$I$6:$I$1355, Portfolio_History!$F347, Transactions_History!$H$6:$H$1355, "&lt;="&amp;YEAR(Portfolio_History!N$1))</f>
        <v>0</v>
      </c>
      <c r="O347" s="4">
        <f>SUMIFS(Transactions_History!$G$6:$G$1355, Transactions_History!$C$6:$C$1355, "Acquire", Transactions_History!$I$6:$I$1355, Portfolio_History!$F347, Transactions_History!$H$6:$H$1355, "&lt;="&amp;YEAR(Portfolio_History!O$1))-
SUMIFS(Transactions_History!$G$6:$G$1355, Transactions_History!$C$6:$C$1355, "Redeem", Transactions_History!$I$6:$I$1355, Portfolio_History!$F347, Transactions_History!$H$6:$H$1355, "&lt;="&amp;YEAR(Portfolio_History!O$1))</f>
        <v>0</v>
      </c>
      <c r="P347" s="4">
        <f>SUMIFS(Transactions_History!$G$6:$G$1355, Transactions_History!$C$6:$C$1355, "Acquire", Transactions_History!$I$6:$I$1355, Portfolio_History!$F347, Transactions_History!$H$6:$H$1355, "&lt;="&amp;YEAR(Portfolio_History!P$1))-
SUMIFS(Transactions_History!$G$6:$G$1355, Transactions_History!$C$6:$C$1355, "Redeem", Transactions_History!$I$6:$I$1355, Portfolio_History!$F347, Transactions_History!$H$6:$H$1355, "&lt;="&amp;YEAR(Portfolio_History!P$1))</f>
        <v>0</v>
      </c>
      <c r="Q347" s="4">
        <f>SUMIFS(Transactions_History!$G$6:$G$1355, Transactions_History!$C$6:$C$1355, "Acquire", Transactions_History!$I$6:$I$1355, Portfolio_History!$F347, Transactions_History!$H$6:$H$1355, "&lt;="&amp;YEAR(Portfolio_History!Q$1))-
SUMIFS(Transactions_History!$G$6:$G$1355, Transactions_History!$C$6:$C$1355, "Redeem", Transactions_History!$I$6:$I$1355, Portfolio_History!$F347, Transactions_History!$H$6:$H$1355, "&lt;="&amp;YEAR(Portfolio_History!Q$1))</f>
        <v>0</v>
      </c>
      <c r="R347" s="4">
        <f>SUMIFS(Transactions_History!$G$6:$G$1355, Transactions_History!$C$6:$C$1355, "Acquire", Transactions_History!$I$6:$I$1355, Portfolio_History!$F347, Transactions_History!$H$6:$H$1355, "&lt;="&amp;YEAR(Portfolio_History!R$1))-
SUMIFS(Transactions_History!$G$6:$G$1355, Transactions_History!$C$6:$C$1355, "Redeem", Transactions_History!$I$6:$I$1355, Portfolio_History!$F347, Transactions_History!$H$6:$H$1355, "&lt;="&amp;YEAR(Portfolio_History!R$1))</f>
        <v>0</v>
      </c>
      <c r="S347" s="4">
        <f>SUMIFS(Transactions_History!$G$6:$G$1355, Transactions_History!$C$6:$C$1355, "Acquire", Transactions_History!$I$6:$I$1355, Portfolio_History!$F347, Transactions_History!$H$6:$H$1355, "&lt;="&amp;YEAR(Portfolio_History!S$1))-
SUMIFS(Transactions_History!$G$6:$G$1355, Transactions_History!$C$6:$C$1355, "Redeem", Transactions_History!$I$6:$I$1355, Portfolio_History!$F347, Transactions_History!$H$6:$H$1355, "&lt;="&amp;YEAR(Portfolio_History!S$1))</f>
        <v>0</v>
      </c>
      <c r="T347" s="4">
        <f>SUMIFS(Transactions_History!$G$6:$G$1355, Transactions_History!$C$6:$C$1355, "Acquire", Transactions_History!$I$6:$I$1355, Portfolio_History!$F347, Transactions_History!$H$6:$H$1355, "&lt;="&amp;YEAR(Portfolio_History!T$1))-
SUMIFS(Transactions_History!$G$6:$G$1355, Transactions_History!$C$6:$C$1355, "Redeem", Transactions_History!$I$6:$I$1355, Portfolio_History!$F347, Transactions_History!$H$6:$H$1355, "&lt;="&amp;YEAR(Portfolio_History!T$1))</f>
        <v>0</v>
      </c>
      <c r="U347" s="4">
        <f>SUMIFS(Transactions_History!$G$6:$G$1355, Transactions_History!$C$6:$C$1355, "Acquire", Transactions_History!$I$6:$I$1355, Portfolio_History!$F347, Transactions_History!$H$6:$H$1355, "&lt;="&amp;YEAR(Portfolio_History!U$1))-
SUMIFS(Transactions_History!$G$6:$G$1355, Transactions_History!$C$6:$C$1355, "Redeem", Transactions_History!$I$6:$I$1355, Portfolio_History!$F347, Transactions_History!$H$6:$H$1355, "&lt;="&amp;YEAR(Portfolio_History!U$1))</f>
        <v>0</v>
      </c>
      <c r="V347" s="4">
        <f>SUMIFS(Transactions_History!$G$6:$G$1355, Transactions_History!$C$6:$C$1355, "Acquire", Transactions_History!$I$6:$I$1355, Portfolio_History!$F347, Transactions_History!$H$6:$H$1355, "&lt;="&amp;YEAR(Portfolio_History!V$1))-
SUMIFS(Transactions_History!$G$6:$G$1355, Transactions_History!$C$6:$C$1355, "Redeem", Transactions_History!$I$6:$I$1355, Portfolio_History!$F347, Transactions_History!$H$6:$H$1355, "&lt;="&amp;YEAR(Portfolio_History!V$1))</f>
        <v>0</v>
      </c>
      <c r="W347" s="4">
        <f>SUMIFS(Transactions_History!$G$6:$G$1355, Transactions_History!$C$6:$C$1355, "Acquire", Transactions_History!$I$6:$I$1355, Portfolio_History!$F347, Transactions_History!$H$6:$H$1355, "&lt;="&amp;YEAR(Portfolio_History!W$1))-
SUMIFS(Transactions_History!$G$6:$G$1355, Transactions_History!$C$6:$C$1355, "Redeem", Transactions_History!$I$6:$I$1355, Portfolio_History!$F347, Transactions_History!$H$6:$H$1355, "&lt;="&amp;YEAR(Portfolio_History!W$1))</f>
        <v>0</v>
      </c>
      <c r="X347" s="4">
        <f>SUMIFS(Transactions_History!$G$6:$G$1355, Transactions_History!$C$6:$C$1355, "Acquire", Transactions_History!$I$6:$I$1355, Portfolio_History!$F347, Transactions_History!$H$6:$H$1355, "&lt;="&amp;YEAR(Portfolio_History!X$1))-
SUMIFS(Transactions_History!$G$6:$G$1355, Transactions_History!$C$6:$C$1355, "Redeem", Transactions_History!$I$6:$I$1355, Portfolio_History!$F347, Transactions_History!$H$6:$H$1355, "&lt;="&amp;YEAR(Portfolio_History!X$1))</f>
        <v>0</v>
      </c>
      <c r="Y347" s="4">
        <f>SUMIFS(Transactions_History!$G$6:$G$1355, Transactions_History!$C$6:$C$1355, "Acquire", Transactions_History!$I$6:$I$1355, Portfolio_History!$F347, Transactions_History!$H$6:$H$1355, "&lt;="&amp;YEAR(Portfolio_History!Y$1))-
SUMIFS(Transactions_History!$G$6:$G$1355, Transactions_History!$C$6:$C$1355, "Redeem", Transactions_History!$I$6:$I$1355, Portfolio_History!$F347, Transactions_History!$H$6:$H$1355, "&lt;="&amp;YEAR(Portfolio_History!Y$1))</f>
        <v>0</v>
      </c>
    </row>
    <row r="348" spans="1:25" x14ac:dyDescent="0.35">
      <c r="A348" s="172" t="s">
        <v>34</v>
      </c>
      <c r="B348" s="172">
        <v>2.25</v>
      </c>
      <c r="C348" s="172">
        <v>2014</v>
      </c>
      <c r="D348" s="173">
        <v>41609</v>
      </c>
      <c r="E348" s="63">
        <v>2014</v>
      </c>
      <c r="F348" s="170" t="str">
        <f t="shared" si="6"/>
        <v>SI certificates_2.25_2014</v>
      </c>
      <c r="G348" s="4">
        <f>SUMIFS(Transactions_History!$G$6:$G$1355, Transactions_History!$C$6:$C$1355, "Acquire", Transactions_History!$I$6:$I$1355, Portfolio_History!$F348, Transactions_History!$H$6:$H$1355, "&lt;="&amp;YEAR(Portfolio_History!G$1))-
SUMIFS(Transactions_History!$G$6:$G$1355, Transactions_History!$C$6:$C$1355, "Redeem", Transactions_History!$I$6:$I$1355, Portfolio_History!$F348, Transactions_History!$H$6:$H$1355, "&lt;="&amp;YEAR(Portfolio_History!G$1))</f>
        <v>0</v>
      </c>
      <c r="H348" s="4">
        <f>SUMIFS(Transactions_History!$G$6:$G$1355, Transactions_History!$C$6:$C$1355, "Acquire", Transactions_History!$I$6:$I$1355, Portfolio_History!$F348, Transactions_History!$H$6:$H$1355, "&lt;="&amp;YEAR(Portfolio_History!H$1))-
SUMIFS(Transactions_History!$G$6:$G$1355, Transactions_History!$C$6:$C$1355, "Redeem", Transactions_History!$I$6:$I$1355, Portfolio_History!$F348, Transactions_History!$H$6:$H$1355, "&lt;="&amp;YEAR(Portfolio_History!H$1))</f>
        <v>0</v>
      </c>
      <c r="I348" s="4">
        <f>SUMIFS(Transactions_History!$G$6:$G$1355, Transactions_History!$C$6:$C$1355, "Acquire", Transactions_History!$I$6:$I$1355, Portfolio_History!$F348, Transactions_History!$H$6:$H$1355, "&lt;="&amp;YEAR(Portfolio_History!I$1))-
SUMIFS(Transactions_History!$G$6:$G$1355, Transactions_History!$C$6:$C$1355, "Redeem", Transactions_History!$I$6:$I$1355, Portfolio_History!$F348, Transactions_History!$H$6:$H$1355, "&lt;="&amp;YEAR(Portfolio_History!I$1))</f>
        <v>0</v>
      </c>
      <c r="J348" s="4">
        <f>SUMIFS(Transactions_History!$G$6:$G$1355, Transactions_History!$C$6:$C$1355, "Acquire", Transactions_History!$I$6:$I$1355, Portfolio_History!$F348, Transactions_History!$H$6:$H$1355, "&lt;="&amp;YEAR(Portfolio_History!J$1))-
SUMIFS(Transactions_History!$G$6:$G$1355, Transactions_History!$C$6:$C$1355, "Redeem", Transactions_History!$I$6:$I$1355, Portfolio_History!$F348, Transactions_History!$H$6:$H$1355, "&lt;="&amp;YEAR(Portfolio_History!J$1))</f>
        <v>0</v>
      </c>
      <c r="K348" s="4">
        <f>SUMIFS(Transactions_History!$G$6:$G$1355, Transactions_History!$C$6:$C$1355, "Acquire", Transactions_History!$I$6:$I$1355, Portfolio_History!$F348, Transactions_History!$H$6:$H$1355, "&lt;="&amp;YEAR(Portfolio_History!K$1))-
SUMIFS(Transactions_History!$G$6:$G$1355, Transactions_History!$C$6:$C$1355, "Redeem", Transactions_History!$I$6:$I$1355, Portfolio_History!$F348, Transactions_History!$H$6:$H$1355, "&lt;="&amp;YEAR(Portfolio_History!K$1))</f>
        <v>0</v>
      </c>
      <c r="L348" s="4">
        <f>SUMIFS(Transactions_History!$G$6:$G$1355, Transactions_History!$C$6:$C$1355, "Acquire", Transactions_History!$I$6:$I$1355, Portfolio_History!$F348, Transactions_History!$H$6:$H$1355, "&lt;="&amp;YEAR(Portfolio_History!L$1))-
SUMIFS(Transactions_History!$G$6:$G$1355, Transactions_History!$C$6:$C$1355, "Redeem", Transactions_History!$I$6:$I$1355, Portfolio_History!$F348, Transactions_History!$H$6:$H$1355, "&lt;="&amp;YEAR(Portfolio_History!L$1))</f>
        <v>0</v>
      </c>
      <c r="M348" s="4">
        <f>SUMIFS(Transactions_History!$G$6:$G$1355, Transactions_History!$C$6:$C$1355, "Acquire", Transactions_History!$I$6:$I$1355, Portfolio_History!$F348, Transactions_History!$H$6:$H$1355, "&lt;="&amp;YEAR(Portfolio_History!M$1))-
SUMIFS(Transactions_History!$G$6:$G$1355, Transactions_History!$C$6:$C$1355, "Redeem", Transactions_History!$I$6:$I$1355, Portfolio_History!$F348, Transactions_History!$H$6:$H$1355, "&lt;="&amp;YEAR(Portfolio_History!M$1))</f>
        <v>0</v>
      </c>
      <c r="N348" s="4">
        <f>SUMIFS(Transactions_History!$G$6:$G$1355, Transactions_History!$C$6:$C$1355, "Acquire", Transactions_History!$I$6:$I$1355, Portfolio_History!$F348, Transactions_History!$H$6:$H$1355, "&lt;="&amp;YEAR(Portfolio_History!N$1))-
SUMIFS(Transactions_History!$G$6:$G$1355, Transactions_History!$C$6:$C$1355, "Redeem", Transactions_History!$I$6:$I$1355, Portfolio_History!$F348, Transactions_History!$H$6:$H$1355, "&lt;="&amp;YEAR(Portfolio_History!N$1))</f>
        <v>0</v>
      </c>
      <c r="O348" s="4">
        <f>SUMIFS(Transactions_History!$G$6:$G$1355, Transactions_History!$C$6:$C$1355, "Acquire", Transactions_History!$I$6:$I$1355, Portfolio_History!$F348, Transactions_History!$H$6:$H$1355, "&lt;="&amp;YEAR(Portfolio_History!O$1))-
SUMIFS(Transactions_History!$G$6:$G$1355, Transactions_History!$C$6:$C$1355, "Redeem", Transactions_History!$I$6:$I$1355, Portfolio_History!$F348, Transactions_History!$H$6:$H$1355, "&lt;="&amp;YEAR(Portfolio_History!O$1))</f>
        <v>0</v>
      </c>
      <c r="P348" s="4">
        <f>SUMIFS(Transactions_History!$G$6:$G$1355, Transactions_History!$C$6:$C$1355, "Acquire", Transactions_History!$I$6:$I$1355, Portfolio_History!$F348, Transactions_History!$H$6:$H$1355, "&lt;="&amp;YEAR(Portfolio_History!P$1))-
SUMIFS(Transactions_History!$G$6:$G$1355, Transactions_History!$C$6:$C$1355, "Redeem", Transactions_History!$I$6:$I$1355, Portfolio_History!$F348, Transactions_History!$H$6:$H$1355, "&lt;="&amp;YEAR(Portfolio_History!P$1))</f>
        <v>64663622</v>
      </c>
      <c r="Q348" s="4">
        <f>SUMIFS(Transactions_History!$G$6:$G$1355, Transactions_History!$C$6:$C$1355, "Acquire", Transactions_History!$I$6:$I$1355, Portfolio_History!$F348, Transactions_History!$H$6:$H$1355, "&lt;="&amp;YEAR(Portfolio_History!Q$1))-
SUMIFS(Transactions_History!$G$6:$G$1355, Transactions_History!$C$6:$C$1355, "Redeem", Transactions_History!$I$6:$I$1355, Portfolio_History!$F348, Transactions_History!$H$6:$H$1355, "&lt;="&amp;YEAR(Portfolio_History!Q$1))</f>
        <v>0</v>
      </c>
      <c r="R348" s="4">
        <f>SUMIFS(Transactions_History!$G$6:$G$1355, Transactions_History!$C$6:$C$1355, "Acquire", Transactions_History!$I$6:$I$1355, Portfolio_History!$F348, Transactions_History!$H$6:$H$1355, "&lt;="&amp;YEAR(Portfolio_History!R$1))-
SUMIFS(Transactions_History!$G$6:$G$1355, Transactions_History!$C$6:$C$1355, "Redeem", Transactions_History!$I$6:$I$1355, Portfolio_History!$F348, Transactions_History!$H$6:$H$1355, "&lt;="&amp;YEAR(Portfolio_History!R$1))</f>
        <v>0</v>
      </c>
      <c r="S348" s="4">
        <f>SUMIFS(Transactions_History!$G$6:$G$1355, Transactions_History!$C$6:$C$1355, "Acquire", Transactions_History!$I$6:$I$1355, Portfolio_History!$F348, Transactions_History!$H$6:$H$1355, "&lt;="&amp;YEAR(Portfolio_History!S$1))-
SUMIFS(Transactions_History!$G$6:$G$1355, Transactions_History!$C$6:$C$1355, "Redeem", Transactions_History!$I$6:$I$1355, Portfolio_History!$F348, Transactions_History!$H$6:$H$1355, "&lt;="&amp;YEAR(Portfolio_History!S$1))</f>
        <v>0</v>
      </c>
      <c r="T348" s="4">
        <f>SUMIFS(Transactions_History!$G$6:$G$1355, Transactions_History!$C$6:$C$1355, "Acquire", Transactions_History!$I$6:$I$1355, Portfolio_History!$F348, Transactions_History!$H$6:$H$1355, "&lt;="&amp;YEAR(Portfolio_History!T$1))-
SUMIFS(Transactions_History!$G$6:$G$1355, Transactions_History!$C$6:$C$1355, "Redeem", Transactions_History!$I$6:$I$1355, Portfolio_History!$F348, Transactions_History!$H$6:$H$1355, "&lt;="&amp;YEAR(Portfolio_History!T$1))</f>
        <v>0</v>
      </c>
      <c r="U348" s="4">
        <f>SUMIFS(Transactions_History!$G$6:$G$1355, Transactions_History!$C$6:$C$1355, "Acquire", Transactions_History!$I$6:$I$1355, Portfolio_History!$F348, Transactions_History!$H$6:$H$1355, "&lt;="&amp;YEAR(Portfolio_History!U$1))-
SUMIFS(Transactions_History!$G$6:$G$1355, Transactions_History!$C$6:$C$1355, "Redeem", Transactions_History!$I$6:$I$1355, Portfolio_History!$F348, Transactions_History!$H$6:$H$1355, "&lt;="&amp;YEAR(Portfolio_History!U$1))</f>
        <v>0</v>
      </c>
      <c r="V348" s="4">
        <f>SUMIFS(Transactions_History!$G$6:$G$1355, Transactions_History!$C$6:$C$1355, "Acquire", Transactions_History!$I$6:$I$1355, Portfolio_History!$F348, Transactions_History!$H$6:$H$1355, "&lt;="&amp;YEAR(Portfolio_History!V$1))-
SUMIFS(Transactions_History!$G$6:$G$1355, Transactions_History!$C$6:$C$1355, "Redeem", Transactions_History!$I$6:$I$1355, Portfolio_History!$F348, Transactions_History!$H$6:$H$1355, "&lt;="&amp;YEAR(Portfolio_History!V$1))</f>
        <v>0</v>
      </c>
      <c r="W348" s="4">
        <f>SUMIFS(Transactions_History!$G$6:$G$1355, Transactions_History!$C$6:$C$1355, "Acquire", Transactions_History!$I$6:$I$1355, Portfolio_History!$F348, Transactions_History!$H$6:$H$1355, "&lt;="&amp;YEAR(Portfolio_History!W$1))-
SUMIFS(Transactions_History!$G$6:$G$1355, Transactions_History!$C$6:$C$1355, "Redeem", Transactions_History!$I$6:$I$1355, Portfolio_History!$F348, Transactions_History!$H$6:$H$1355, "&lt;="&amp;YEAR(Portfolio_History!W$1))</f>
        <v>0</v>
      </c>
      <c r="X348" s="4">
        <f>SUMIFS(Transactions_History!$G$6:$G$1355, Transactions_History!$C$6:$C$1355, "Acquire", Transactions_History!$I$6:$I$1355, Portfolio_History!$F348, Transactions_History!$H$6:$H$1355, "&lt;="&amp;YEAR(Portfolio_History!X$1))-
SUMIFS(Transactions_History!$G$6:$G$1355, Transactions_History!$C$6:$C$1355, "Redeem", Transactions_History!$I$6:$I$1355, Portfolio_History!$F348, Transactions_History!$H$6:$H$1355, "&lt;="&amp;YEAR(Portfolio_History!X$1))</f>
        <v>0</v>
      </c>
      <c r="Y348" s="4">
        <f>SUMIFS(Transactions_History!$G$6:$G$1355, Transactions_History!$C$6:$C$1355, "Acquire", Transactions_History!$I$6:$I$1355, Portfolio_History!$F348, Transactions_History!$H$6:$H$1355, "&lt;="&amp;YEAR(Portfolio_History!Y$1))-
SUMIFS(Transactions_History!$G$6:$G$1355, Transactions_History!$C$6:$C$1355, "Redeem", Transactions_History!$I$6:$I$1355, Portfolio_History!$F348, Transactions_History!$H$6:$H$1355, "&lt;="&amp;YEAR(Portfolio_History!Y$1))</f>
        <v>0</v>
      </c>
    </row>
    <row r="349" spans="1:25" x14ac:dyDescent="0.35">
      <c r="A349" s="172" t="s">
        <v>34</v>
      </c>
      <c r="B349" s="172">
        <v>2.25</v>
      </c>
      <c r="C349" s="172">
        <v>2014</v>
      </c>
      <c r="D349" s="173">
        <v>41671</v>
      </c>
      <c r="E349" s="63">
        <v>2014</v>
      </c>
      <c r="F349" s="170" t="str">
        <f t="shared" si="6"/>
        <v>SI certificates_2.25_2014</v>
      </c>
      <c r="G349" s="4">
        <f>SUMIFS(Transactions_History!$G$6:$G$1355, Transactions_History!$C$6:$C$1355, "Acquire", Transactions_History!$I$6:$I$1355, Portfolio_History!$F349, Transactions_History!$H$6:$H$1355, "&lt;="&amp;YEAR(Portfolio_History!G$1))-
SUMIFS(Transactions_History!$G$6:$G$1355, Transactions_History!$C$6:$C$1355, "Redeem", Transactions_History!$I$6:$I$1355, Portfolio_History!$F349, Transactions_History!$H$6:$H$1355, "&lt;="&amp;YEAR(Portfolio_History!G$1))</f>
        <v>0</v>
      </c>
      <c r="H349" s="4">
        <f>SUMIFS(Transactions_History!$G$6:$G$1355, Transactions_History!$C$6:$C$1355, "Acquire", Transactions_History!$I$6:$I$1355, Portfolio_History!$F349, Transactions_History!$H$6:$H$1355, "&lt;="&amp;YEAR(Portfolio_History!H$1))-
SUMIFS(Transactions_History!$G$6:$G$1355, Transactions_History!$C$6:$C$1355, "Redeem", Transactions_History!$I$6:$I$1355, Portfolio_History!$F349, Transactions_History!$H$6:$H$1355, "&lt;="&amp;YEAR(Portfolio_History!H$1))</f>
        <v>0</v>
      </c>
      <c r="I349" s="4">
        <f>SUMIFS(Transactions_History!$G$6:$G$1355, Transactions_History!$C$6:$C$1355, "Acquire", Transactions_History!$I$6:$I$1355, Portfolio_History!$F349, Transactions_History!$H$6:$H$1355, "&lt;="&amp;YEAR(Portfolio_History!I$1))-
SUMIFS(Transactions_History!$G$6:$G$1355, Transactions_History!$C$6:$C$1355, "Redeem", Transactions_History!$I$6:$I$1355, Portfolio_History!$F349, Transactions_History!$H$6:$H$1355, "&lt;="&amp;YEAR(Portfolio_History!I$1))</f>
        <v>0</v>
      </c>
      <c r="J349" s="4">
        <f>SUMIFS(Transactions_History!$G$6:$G$1355, Transactions_History!$C$6:$C$1355, "Acquire", Transactions_History!$I$6:$I$1355, Portfolio_History!$F349, Transactions_History!$H$6:$H$1355, "&lt;="&amp;YEAR(Portfolio_History!J$1))-
SUMIFS(Transactions_History!$G$6:$G$1355, Transactions_History!$C$6:$C$1355, "Redeem", Transactions_History!$I$6:$I$1355, Portfolio_History!$F349, Transactions_History!$H$6:$H$1355, "&lt;="&amp;YEAR(Portfolio_History!J$1))</f>
        <v>0</v>
      </c>
      <c r="K349" s="4">
        <f>SUMIFS(Transactions_History!$G$6:$G$1355, Transactions_History!$C$6:$C$1355, "Acquire", Transactions_History!$I$6:$I$1355, Portfolio_History!$F349, Transactions_History!$H$6:$H$1355, "&lt;="&amp;YEAR(Portfolio_History!K$1))-
SUMIFS(Transactions_History!$G$6:$G$1355, Transactions_History!$C$6:$C$1355, "Redeem", Transactions_History!$I$6:$I$1355, Portfolio_History!$F349, Transactions_History!$H$6:$H$1355, "&lt;="&amp;YEAR(Portfolio_History!K$1))</f>
        <v>0</v>
      </c>
      <c r="L349" s="4">
        <f>SUMIFS(Transactions_History!$G$6:$G$1355, Transactions_History!$C$6:$C$1355, "Acquire", Transactions_History!$I$6:$I$1355, Portfolio_History!$F349, Transactions_History!$H$6:$H$1355, "&lt;="&amp;YEAR(Portfolio_History!L$1))-
SUMIFS(Transactions_History!$G$6:$G$1355, Transactions_History!$C$6:$C$1355, "Redeem", Transactions_History!$I$6:$I$1355, Portfolio_History!$F349, Transactions_History!$H$6:$H$1355, "&lt;="&amp;YEAR(Portfolio_History!L$1))</f>
        <v>0</v>
      </c>
      <c r="M349" s="4">
        <f>SUMIFS(Transactions_History!$G$6:$G$1355, Transactions_History!$C$6:$C$1355, "Acquire", Transactions_History!$I$6:$I$1355, Portfolio_History!$F349, Transactions_History!$H$6:$H$1355, "&lt;="&amp;YEAR(Portfolio_History!M$1))-
SUMIFS(Transactions_History!$G$6:$G$1355, Transactions_History!$C$6:$C$1355, "Redeem", Transactions_History!$I$6:$I$1355, Portfolio_History!$F349, Transactions_History!$H$6:$H$1355, "&lt;="&amp;YEAR(Portfolio_History!M$1))</f>
        <v>0</v>
      </c>
      <c r="N349" s="4">
        <f>SUMIFS(Transactions_History!$G$6:$G$1355, Transactions_History!$C$6:$C$1355, "Acquire", Transactions_History!$I$6:$I$1355, Portfolio_History!$F349, Transactions_History!$H$6:$H$1355, "&lt;="&amp;YEAR(Portfolio_History!N$1))-
SUMIFS(Transactions_History!$G$6:$G$1355, Transactions_History!$C$6:$C$1355, "Redeem", Transactions_History!$I$6:$I$1355, Portfolio_History!$F349, Transactions_History!$H$6:$H$1355, "&lt;="&amp;YEAR(Portfolio_History!N$1))</f>
        <v>0</v>
      </c>
      <c r="O349" s="4">
        <f>SUMIFS(Transactions_History!$G$6:$G$1355, Transactions_History!$C$6:$C$1355, "Acquire", Transactions_History!$I$6:$I$1355, Portfolio_History!$F349, Transactions_History!$H$6:$H$1355, "&lt;="&amp;YEAR(Portfolio_History!O$1))-
SUMIFS(Transactions_History!$G$6:$G$1355, Transactions_History!$C$6:$C$1355, "Redeem", Transactions_History!$I$6:$I$1355, Portfolio_History!$F349, Transactions_History!$H$6:$H$1355, "&lt;="&amp;YEAR(Portfolio_History!O$1))</f>
        <v>0</v>
      </c>
      <c r="P349" s="4">
        <f>SUMIFS(Transactions_History!$G$6:$G$1355, Transactions_History!$C$6:$C$1355, "Acquire", Transactions_History!$I$6:$I$1355, Portfolio_History!$F349, Transactions_History!$H$6:$H$1355, "&lt;="&amp;YEAR(Portfolio_History!P$1))-
SUMIFS(Transactions_History!$G$6:$G$1355, Transactions_History!$C$6:$C$1355, "Redeem", Transactions_History!$I$6:$I$1355, Portfolio_History!$F349, Transactions_History!$H$6:$H$1355, "&lt;="&amp;YEAR(Portfolio_History!P$1))</f>
        <v>64663622</v>
      </c>
      <c r="Q349" s="4">
        <f>SUMIFS(Transactions_History!$G$6:$G$1355, Transactions_History!$C$6:$C$1355, "Acquire", Transactions_History!$I$6:$I$1355, Portfolio_History!$F349, Transactions_History!$H$6:$H$1355, "&lt;="&amp;YEAR(Portfolio_History!Q$1))-
SUMIFS(Transactions_History!$G$6:$G$1355, Transactions_History!$C$6:$C$1355, "Redeem", Transactions_History!$I$6:$I$1355, Portfolio_History!$F349, Transactions_History!$H$6:$H$1355, "&lt;="&amp;YEAR(Portfolio_History!Q$1))</f>
        <v>0</v>
      </c>
      <c r="R349" s="4">
        <f>SUMIFS(Transactions_History!$G$6:$G$1355, Transactions_History!$C$6:$C$1355, "Acquire", Transactions_History!$I$6:$I$1355, Portfolio_History!$F349, Transactions_History!$H$6:$H$1355, "&lt;="&amp;YEAR(Portfolio_History!R$1))-
SUMIFS(Transactions_History!$G$6:$G$1355, Transactions_History!$C$6:$C$1355, "Redeem", Transactions_History!$I$6:$I$1355, Portfolio_History!$F349, Transactions_History!$H$6:$H$1355, "&lt;="&amp;YEAR(Portfolio_History!R$1))</f>
        <v>0</v>
      </c>
      <c r="S349" s="4">
        <f>SUMIFS(Transactions_History!$G$6:$G$1355, Transactions_History!$C$6:$C$1355, "Acquire", Transactions_History!$I$6:$I$1355, Portfolio_History!$F349, Transactions_History!$H$6:$H$1355, "&lt;="&amp;YEAR(Portfolio_History!S$1))-
SUMIFS(Transactions_History!$G$6:$G$1355, Transactions_History!$C$6:$C$1355, "Redeem", Transactions_History!$I$6:$I$1355, Portfolio_History!$F349, Transactions_History!$H$6:$H$1355, "&lt;="&amp;YEAR(Portfolio_History!S$1))</f>
        <v>0</v>
      </c>
      <c r="T349" s="4">
        <f>SUMIFS(Transactions_History!$G$6:$G$1355, Transactions_History!$C$6:$C$1355, "Acquire", Transactions_History!$I$6:$I$1355, Portfolio_History!$F349, Transactions_History!$H$6:$H$1355, "&lt;="&amp;YEAR(Portfolio_History!T$1))-
SUMIFS(Transactions_History!$G$6:$G$1355, Transactions_History!$C$6:$C$1355, "Redeem", Transactions_History!$I$6:$I$1355, Portfolio_History!$F349, Transactions_History!$H$6:$H$1355, "&lt;="&amp;YEAR(Portfolio_History!T$1))</f>
        <v>0</v>
      </c>
      <c r="U349" s="4">
        <f>SUMIFS(Transactions_History!$G$6:$G$1355, Transactions_History!$C$6:$C$1355, "Acquire", Transactions_History!$I$6:$I$1355, Portfolio_History!$F349, Transactions_History!$H$6:$H$1355, "&lt;="&amp;YEAR(Portfolio_History!U$1))-
SUMIFS(Transactions_History!$G$6:$G$1355, Transactions_History!$C$6:$C$1355, "Redeem", Transactions_History!$I$6:$I$1355, Portfolio_History!$F349, Transactions_History!$H$6:$H$1355, "&lt;="&amp;YEAR(Portfolio_History!U$1))</f>
        <v>0</v>
      </c>
      <c r="V349" s="4">
        <f>SUMIFS(Transactions_History!$G$6:$G$1355, Transactions_History!$C$6:$C$1355, "Acquire", Transactions_History!$I$6:$I$1355, Portfolio_History!$F349, Transactions_History!$H$6:$H$1355, "&lt;="&amp;YEAR(Portfolio_History!V$1))-
SUMIFS(Transactions_History!$G$6:$G$1355, Transactions_History!$C$6:$C$1355, "Redeem", Transactions_History!$I$6:$I$1355, Portfolio_History!$F349, Transactions_History!$H$6:$H$1355, "&lt;="&amp;YEAR(Portfolio_History!V$1))</f>
        <v>0</v>
      </c>
      <c r="W349" s="4">
        <f>SUMIFS(Transactions_History!$G$6:$G$1355, Transactions_History!$C$6:$C$1355, "Acquire", Transactions_History!$I$6:$I$1355, Portfolio_History!$F349, Transactions_History!$H$6:$H$1355, "&lt;="&amp;YEAR(Portfolio_History!W$1))-
SUMIFS(Transactions_History!$G$6:$G$1355, Transactions_History!$C$6:$C$1355, "Redeem", Transactions_History!$I$6:$I$1355, Portfolio_History!$F349, Transactions_History!$H$6:$H$1355, "&lt;="&amp;YEAR(Portfolio_History!W$1))</f>
        <v>0</v>
      </c>
      <c r="X349" s="4">
        <f>SUMIFS(Transactions_History!$G$6:$G$1355, Transactions_History!$C$6:$C$1355, "Acquire", Transactions_History!$I$6:$I$1355, Portfolio_History!$F349, Transactions_History!$H$6:$H$1355, "&lt;="&amp;YEAR(Portfolio_History!X$1))-
SUMIFS(Transactions_History!$G$6:$G$1355, Transactions_History!$C$6:$C$1355, "Redeem", Transactions_History!$I$6:$I$1355, Portfolio_History!$F349, Transactions_History!$H$6:$H$1355, "&lt;="&amp;YEAR(Portfolio_History!X$1))</f>
        <v>0</v>
      </c>
      <c r="Y349" s="4">
        <f>SUMIFS(Transactions_History!$G$6:$G$1355, Transactions_History!$C$6:$C$1355, "Acquire", Transactions_History!$I$6:$I$1355, Portfolio_History!$F349, Transactions_History!$H$6:$H$1355, "&lt;="&amp;YEAR(Portfolio_History!Y$1))-
SUMIFS(Transactions_History!$G$6:$G$1355, Transactions_History!$C$6:$C$1355, "Redeem", Transactions_History!$I$6:$I$1355, Portfolio_History!$F349, Transactions_History!$H$6:$H$1355, "&lt;="&amp;YEAR(Portfolio_History!Y$1))</f>
        <v>0</v>
      </c>
    </row>
    <row r="350" spans="1:25" x14ac:dyDescent="0.35">
      <c r="A350" s="172" t="s">
        <v>34</v>
      </c>
      <c r="B350" s="172">
        <v>2.25</v>
      </c>
      <c r="C350" s="172">
        <v>2014</v>
      </c>
      <c r="D350" s="173">
        <v>41699</v>
      </c>
      <c r="E350" s="63">
        <v>2014</v>
      </c>
      <c r="F350" s="170" t="str">
        <f t="shared" si="6"/>
        <v>SI certificates_2.25_2014</v>
      </c>
      <c r="G350" s="4">
        <f>SUMIFS(Transactions_History!$G$6:$G$1355, Transactions_History!$C$6:$C$1355, "Acquire", Transactions_History!$I$6:$I$1355, Portfolio_History!$F350, Transactions_History!$H$6:$H$1355, "&lt;="&amp;YEAR(Portfolio_History!G$1))-
SUMIFS(Transactions_History!$G$6:$G$1355, Transactions_History!$C$6:$C$1355, "Redeem", Transactions_History!$I$6:$I$1355, Portfolio_History!$F350, Transactions_History!$H$6:$H$1355, "&lt;="&amp;YEAR(Portfolio_History!G$1))</f>
        <v>0</v>
      </c>
      <c r="H350" s="4">
        <f>SUMIFS(Transactions_History!$G$6:$G$1355, Transactions_History!$C$6:$C$1355, "Acquire", Transactions_History!$I$6:$I$1355, Portfolio_History!$F350, Transactions_History!$H$6:$H$1355, "&lt;="&amp;YEAR(Portfolio_History!H$1))-
SUMIFS(Transactions_History!$G$6:$G$1355, Transactions_History!$C$6:$C$1355, "Redeem", Transactions_History!$I$6:$I$1355, Portfolio_History!$F350, Transactions_History!$H$6:$H$1355, "&lt;="&amp;YEAR(Portfolio_History!H$1))</f>
        <v>0</v>
      </c>
      <c r="I350" s="4">
        <f>SUMIFS(Transactions_History!$G$6:$G$1355, Transactions_History!$C$6:$C$1355, "Acquire", Transactions_History!$I$6:$I$1355, Portfolio_History!$F350, Transactions_History!$H$6:$H$1355, "&lt;="&amp;YEAR(Portfolio_History!I$1))-
SUMIFS(Transactions_History!$G$6:$G$1355, Transactions_History!$C$6:$C$1355, "Redeem", Transactions_History!$I$6:$I$1355, Portfolio_History!$F350, Transactions_History!$H$6:$H$1355, "&lt;="&amp;YEAR(Portfolio_History!I$1))</f>
        <v>0</v>
      </c>
      <c r="J350" s="4">
        <f>SUMIFS(Transactions_History!$G$6:$G$1355, Transactions_History!$C$6:$C$1355, "Acquire", Transactions_History!$I$6:$I$1355, Portfolio_History!$F350, Transactions_History!$H$6:$H$1355, "&lt;="&amp;YEAR(Portfolio_History!J$1))-
SUMIFS(Transactions_History!$G$6:$G$1355, Transactions_History!$C$6:$C$1355, "Redeem", Transactions_History!$I$6:$I$1355, Portfolio_History!$F350, Transactions_History!$H$6:$H$1355, "&lt;="&amp;YEAR(Portfolio_History!J$1))</f>
        <v>0</v>
      </c>
      <c r="K350" s="4">
        <f>SUMIFS(Transactions_History!$G$6:$G$1355, Transactions_History!$C$6:$C$1355, "Acquire", Transactions_History!$I$6:$I$1355, Portfolio_History!$F350, Transactions_History!$H$6:$H$1355, "&lt;="&amp;YEAR(Portfolio_History!K$1))-
SUMIFS(Transactions_History!$G$6:$G$1355, Transactions_History!$C$6:$C$1355, "Redeem", Transactions_History!$I$6:$I$1355, Portfolio_History!$F350, Transactions_History!$H$6:$H$1355, "&lt;="&amp;YEAR(Portfolio_History!K$1))</f>
        <v>0</v>
      </c>
      <c r="L350" s="4">
        <f>SUMIFS(Transactions_History!$G$6:$G$1355, Transactions_History!$C$6:$C$1355, "Acquire", Transactions_History!$I$6:$I$1355, Portfolio_History!$F350, Transactions_History!$H$6:$H$1355, "&lt;="&amp;YEAR(Portfolio_History!L$1))-
SUMIFS(Transactions_History!$G$6:$G$1355, Transactions_History!$C$6:$C$1355, "Redeem", Transactions_History!$I$6:$I$1355, Portfolio_History!$F350, Transactions_History!$H$6:$H$1355, "&lt;="&amp;YEAR(Portfolio_History!L$1))</f>
        <v>0</v>
      </c>
      <c r="M350" s="4">
        <f>SUMIFS(Transactions_History!$G$6:$G$1355, Transactions_History!$C$6:$C$1355, "Acquire", Transactions_History!$I$6:$I$1355, Portfolio_History!$F350, Transactions_History!$H$6:$H$1355, "&lt;="&amp;YEAR(Portfolio_History!M$1))-
SUMIFS(Transactions_History!$G$6:$G$1355, Transactions_History!$C$6:$C$1355, "Redeem", Transactions_History!$I$6:$I$1355, Portfolio_History!$F350, Transactions_History!$H$6:$H$1355, "&lt;="&amp;YEAR(Portfolio_History!M$1))</f>
        <v>0</v>
      </c>
      <c r="N350" s="4">
        <f>SUMIFS(Transactions_History!$G$6:$G$1355, Transactions_History!$C$6:$C$1355, "Acquire", Transactions_History!$I$6:$I$1355, Portfolio_History!$F350, Transactions_History!$H$6:$H$1355, "&lt;="&amp;YEAR(Portfolio_History!N$1))-
SUMIFS(Transactions_History!$G$6:$G$1355, Transactions_History!$C$6:$C$1355, "Redeem", Transactions_History!$I$6:$I$1355, Portfolio_History!$F350, Transactions_History!$H$6:$H$1355, "&lt;="&amp;YEAR(Portfolio_History!N$1))</f>
        <v>0</v>
      </c>
      <c r="O350" s="4">
        <f>SUMIFS(Transactions_History!$G$6:$G$1355, Transactions_History!$C$6:$C$1355, "Acquire", Transactions_History!$I$6:$I$1355, Portfolio_History!$F350, Transactions_History!$H$6:$H$1355, "&lt;="&amp;YEAR(Portfolio_History!O$1))-
SUMIFS(Transactions_History!$G$6:$G$1355, Transactions_History!$C$6:$C$1355, "Redeem", Transactions_History!$I$6:$I$1355, Portfolio_History!$F350, Transactions_History!$H$6:$H$1355, "&lt;="&amp;YEAR(Portfolio_History!O$1))</f>
        <v>0</v>
      </c>
      <c r="P350" s="4">
        <f>SUMIFS(Transactions_History!$G$6:$G$1355, Transactions_History!$C$6:$C$1355, "Acquire", Transactions_History!$I$6:$I$1355, Portfolio_History!$F350, Transactions_History!$H$6:$H$1355, "&lt;="&amp;YEAR(Portfolio_History!P$1))-
SUMIFS(Transactions_History!$G$6:$G$1355, Transactions_History!$C$6:$C$1355, "Redeem", Transactions_History!$I$6:$I$1355, Portfolio_History!$F350, Transactions_History!$H$6:$H$1355, "&lt;="&amp;YEAR(Portfolio_History!P$1))</f>
        <v>64663622</v>
      </c>
      <c r="Q350" s="4">
        <f>SUMIFS(Transactions_History!$G$6:$G$1355, Transactions_History!$C$6:$C$1355, "Acquire", Transactions_History!$I$6:$I$1355, Portfolio_History!$F350, Transactions_History!$H$6:$H$1355, "&lt;="&amp;YEAR(Portfolio_History!Q$1))-
SUMIFS(Transactions_History!$G$6:$G$1355, Transactions_History!$C$6:$C$1355, "Redeem", Transactions_History!$I$6:$I$1355, Portfolio_History!$F350, Transactions_History!$H$6:$H$1355, "&lt;="&amp;YEAR(Portfolio_History!Q$1))</f>
        <v>0</v>
      </c>
      <c r="R350" s="4">
        <f>SUMIFS(Transactions_History!$G$6:$G$1355, Transactions_History!$C$6:$C$1355, "Acquire", Transactions_History!$I$6:$I$1355, Portfolio_History!$F350, Transactions_History!$H$6:$H$1355, "&lt;="&amp;YEAR(Portfolio_History!R$1))-
SUMIFS(Transactions_History!$G$6:$G$1355, Transactions_History!$C$6:$C$1355, "Redeem", Transactions_History!$I$6:$I$1355, Portfolio_History!$F350, Transactions_History!$H$6:$H$1355, "&lt;="&amp;YEAR(Portfolio_History!R$1))</f>
        <v>0</v>
      </c>
      <c r="S350" s="4">
        <f>SUMIFS(Transactions_History!$G$6:$G$1355, Transactions_History!$C$6:$C$1355, "Acquire", Transactions_History!$I$6:$I$1355, Portfolio_History!$F350, Transactions_History!$H$6:$H$1355, "&lt;="&amp;YEAR(Portfolio_History!S$1))-
SUMIFS(Transactions_History!$G$6:$G$1355, Transactions_History!$C$6:$C$1355, "Redeem", Transactions_History!$I$6:$I$1355, Portfolio_History!$F350, Transactions_History!$H$6:$H$1355, "&lt;="&amp;YEAR(Portfolio_History!S$1))</f>
        <v>0</v>
      </c>
      <c r="T350" s="4">
        <f>SUMIFS(Transactions_History!$G$6:$G$1355, Transactions_History!$C$6:$C$1355, "Acquire", Transactions_History!$I$6:$I$1355, Portfolio_History!$F350, Transactions_History!$H$6:$H$1355, "&lt;="&amp;YEAR(Portfolio_History!T$1))-
SUMIFS(Transactions_History!$G$6:$G$1355, Transactions_History!$C$6:$C$1355, "Redeem", Transactions_History!$I$6:$I$1355, Portfolio_History!$F350, Transactions_History!$H$6:$H$1355, "&lt;="&amp;YEAR(Portfolio_History!T$1))</f>
        <v>0</v>
      </c>
      <c r="U350" s="4">
        <f>SUMIFS(Transactions_History!$G$6:$G$1355, Transactions_History!$C$6:$C$1355, "Acquire", Transactions_History!$I$6:$I$1355, Portfolio_History!$F350, Transactions_History!$H$6:$H$1355, "&lt;="&amp;YEAR(Portfolio_History!U$1))-
SUMIFS(Transactions_History!$G$6:$G$1355, Transactions_History!$C$6:$C$1355, "Redeem", Transactions_History!$I$6:$I$1355, Portfolio_History!$F350, Transactions_History!$H$6:$H$1355, "&lt;="&amp;YEAR(Portfolio_History!U$1))</f>
        <v>0</v>
      </c>
      <c r="V350" s="4">
        <f>SUMIFS(Transactions_History!$G$6:$G$1355, Transactions_History!$C$6:$C$1355, "Acquire", Transactions_History!$I$6:$I$1355, Portfolio_History!$F350, Transactions_History!$H$6:$H$1355, "&lt;="&amp;YEAR(Portfolio_History!V$1))-
SUMIFS(Transactions_History!$G$6:$G$1355, Transactions_History!$C$6:$C$1355, "Redeem", Transactions_History!$I$6:$I$1355, Portfolio_History!$F350, Transactions_History!$H$6:$H$1355, "&lt;="&amp;YEAR(Portfolio_History!V$1))</f>
        <v>0</v>
      </c>
      <c r="W350" s="4">
        <f>SUMIFS(Transactions_History!$G$6:$G$1355, Transactions_History!$C$6:$C$1355, "Acquire", Transactions_History!$I$6:$I$1355, Portfolio_History!$F350, Transactions_History!$H$6:$H$1355, "&lt;="&amp;YEAR(Portfolio_History!W$1))-
SUMIFS(Transactions_History!$G$6:$G$1355, Transactions_History!$C$6:$C$1355, "Redeem", Transactions_History!$I$6:$I$1355, Portfolio_History!$F350, Transactions_History!$H$6:$H$1355, "&lt;="&amp;YEAR(Portfolio_History!W$1))</f>
        <v>0</v>
      </c>
      <c r="X350" s="4">
        <f>SUMIFS(Transactions_History!$G$6:$G$1355, Transactions_History!$C$6:$C$1355, "Acquire", Transactions_History!$I$6:$I$1355, Portfolio_History!$F350, Transactions_History!$H$6:$H$1355, "&lt;="&amp;YEAR(Portfolio_History!X$1))-
SUMIFS(Transactions_History!$G$6:$G$1355, Transactions_History!$C$6:$C$1355, "Redeem", Transactions_History!$I$6:$I$1355, Portfolio_History!$F350, Transactions_History!$H$6:$H$1355, "&lt;="&amp;YEAR(Portfolio_History!X$1))</f>
        <v>0</v>
      </c>
      <c r="Y350" s="4">
        <f>SUMIFS(Transactions_History!$G$6:$G$1355, Transactions_History!$C$6:$C$1355, "Acquire", Transactions_History!$I$6:$I$1355, Portfolio_History!$F350, Transactions_History!$H$6:$H$1355, "&lt;="&amp;YEAR(Portfolio_History!Y$1))-
SUMIFS(Transactions_History!$G$6:$G$1355, Transactions_History!$C$6:$C$1355, "Redeem", Transactions_History!$I$6:$I$1355, Portfolio_History!$F350, Transactions_History!$H$6:$H$1355, "&lt;="&amp;YEAR(Portfolio_History!Y$1))</f>
        <v>0</v>
      </c>
    </row>
    <row r="351" spans="1:25" x14ac:dyDescent="0.35">
      <c r="A351" s="172" t="s">
        <v>34</v>
      </c>
      <c r="B351" s="172">
        <v>2.375</v>
      </c>
      <c r="C351" s="172">
        <v>2014</v>
      </c>
      <c r="D351" s="173">
        <v>41730</v>
      </c>
      <c r="E351" s="63">
        <v>2014</v>
      </c>
      <c r="F351" s="170" t="str">
        <f t="shared" si="6"/>
        <v>SI certificates_2.375_2014</v>
      </c>
      <c r="G351" s="4">
        <f>SUMIFS(Transactions_History!$G$6:$G$1355, Transactions_History!$C$6:$C$1355, "Acquire", Transactions_History!$I$6:$I$1355, Portfolio_History!$F351, Transactions_History!$H$6:$H$1355, "&lt;="&amp;YEAR(Portfolio_History!G$1))-
SUMIFS(Transactions_History!$G$6:$G$1355, Transactions_History!$C$6:$C$1355, "Redeem", Transactions_History!$I$6:$I$1355, Portfolio_History!$F351, Transactions_History!$H$6:$H$1355, "&lt;="&amp;YEAR(Portfolio_History!G$1))</f>
        <v>0</v>
      </c>
      <c r="H351" s="4">
        <f>SUMIFS(Transactions_History!$G$6:$G$1355, Transactions_History!$C$6:$C$1355, "Acquire", Transactions_History!$I$6:$I$1355, Portfolio_History!$F351, Transactions_History!$H$6:$H$1355, "&lt;="&amp;YEAR(Portfolio_History!H$1))-
SUMIFS(Transactions_History!$G$6:$G$1355, Transactions_History!$C$6:$C$1355, "Redeem", Transactions_History!$I$6:$I$1355, Portfolio_History!$F351, Transactions_History!$H$6:$H$1355, "&lt;="&amp;YEAR(Portfolio_History!H$1))</f>
        <v>0</v>
      </c>
      <c r="I351" s="4">
        <f>SUMIFS(Transactions_History!$G$6:$G$1355, Transactions_History!$C$6:$C$1355, "Acquire", Transactions_History!$I$6:$I$1355, Portfolio_History!$F351, Transactions_History!$H$6:$H$1355, "&lt;="&amp;YEAR(Portfolio_History!I$1))-
SUMIFS(Transactions_History!$G$6:$G$1355, Transactions_History!$C$6:$C$1355, "Redeem", Transactions_History!$I$6:$I$1355, Portfolio_History!$F351, Transactions_History!$H$6:$H$1355, "&lt;="&amp;YEAR(Portfolio_History!I$1))</f>
        <v>0</v>
      </c>
      <c r="J351" s="4">
        <f>SUMIFS(Transactions_History!$G$6:$G$1355, Transactions_History!$C$6:$C$1355, "Acquire", Transactions_History!$I$6:$I$1355, Portfolio_History!$F351, Transactions_History!$H$6:$H$1355, "&lt;="&amp;YEAR(Portfolio_History!J$1))-
SUMIFS(Transactions_History!$G$6:$G$1355, Transactions_History!$C$6:$C$1355, "Redeem", Transactions_History!$I$6:$I$1355, Portfolio_History!$F351, Transactions_History!$H$6:$H$1355, "&lt;="&amp;YEAR(Portfolio_History!J$1))</f>
        <v>0</v>
      </c>
      <c r="K351" s="4">
        <f>SUMIFS(Transactions_History!$G$6:$G$1355, Transactions_History!$C$6:$C$1355, "Acquire", Transactions_History!$I$6:$I$1355, Portfolio_History!$F351, Transactions_History!$H$6:$H$1355, "&lt;="&amp;YEAR(Portfolio_History!K$1))-
SUMIFS(Transactions_History!$G$6:$G$1355, Transactions_History!$C$6:$C$1355, "Redeem", Transactions_History!$I$6:$I$1355, Portfolio_History!$F351, Transactions_History!$H$6:$H$1355, "&lt;="&amp;YEAR(Portfolio_History!K$1))</f>
        <v>0</v>
      </c>
      <c r="L351" s="4">
        <f>SUMIFS(Transactions_History!$G$6:$G$1355, Transactions_History!$C$6:$C$1355, "Acquire", Transactions_History!$I$6:$I$1355, Portfolio_History!$F351, Transactions_History!$H$6:$H$1355, "&lt;="&amp;YEAR(Portfolio_History!L$1))-
SUMIFS(Transactions_History!$G$6:$G$1355, Transactions_History!$C$6:$C$1355, "Redeem", Transactions_History!$I$6:$I$1355, Portfolio_History!$F351, Transactions_History!$H$6:$H$1355, "&lt;="&amp;YEAR(Portfolio_History!L$1))</f>
        <v>0</v>
      </c>
      <c r="M351" s="4">
        <f>SUMIFS(Transactions_History!$G$6:$G$1355, Transactions_History!$C$6:$C$1355, "Acquire", Transactions_History!$I$6:$I$1355, Portfolio_History!$F351, Transactions_History!$H$6:$H$1355, "&lt;="&amp;YEAR(Portfolio_History!M$1))-
SUMIFS(Transactions_History!$G$6:$G$1355, Transactions_History!$C$6:$C$1355, "Redeem", Transactions_History!$I$6:$I$1355, Portfolio_History!$F351, Transactions_History!$H$6:$H$1355, "&lt;="&amp;YEAR(Portfolio_History!M$1))</f>
        <v>0</v>
      </c>
      <c r="N351" s="4">
        <f>SUMIFS(Transactions_History!$G$6:$G$1355, Transactions_History!$C$6:$C$1355, "Acquire", Transactions_History!$I$6:$I$1355, Portfolio_History!$F351, Transactions_History!$H$6:$H$1355, "&lt;="&amp;YEAR(Portfolio_History!N$1))-
SUMIFS(Transactions_History!$G$6:$G$1355, Transactions_History!$C$6:$C$1355, "Redeem", Transactions_History!$I$6:$I$1355, Portfolio_History!$F351, Transactions_History!$H$6:$H$1355, "&lt;="&amp;YEAR(Portfolio_History!N$1))</f>
        <v>0</v>
      </c>
      <c r="O351" s="4">
        <f>SUMIFS(Transactions_History!$G$6:$G$1355, Transactions_History!$C$6:$C$1355, "Acquire", Transactions_History!$I$6:$I$1355, Portfolio_History!$F351, Transactions_History!$H$6:$H$1355, "&lt;="&amp;YEAR(Portfolio_History!O$1))-
SUMIFS(Transactions_History!$G$6:$G$1355, Transactions_History!$C$6:$C$1355, "Redeem", Transactions_History!$I$6:$I$1355, Portfolio_History!$F351, Transactions_History!$H$6:$H$1355, "&lt;="&amp;YEAR(Portfolio_History!O$1))</f>
        <v>0</v>
      </c>
      <c r="P351" s="4">
        <f>SUMIFS(Transactions_History!$G$6:$G$1355, Transactions_History!$C$6:$C$1355, "Acquire", Transactions_History!$I$6:$I$1355, Portfolio_History!$F351, Transactions_History!$H$6:$H$1355, "&lt;="&amp;YEAR(Portfolio_History!P$1))-
SUMIFS(Transactions_History!$G$6:$G$1355, Transactions_History!$C$6:$C$1355, "Redeem", Transactions_History!$I$6:$I$1355, Portfolio_History!$F351, Transactions_History!$H$6:$H$1355, "&lt;="&amp;YEAR(Portfolio_History!P$1))</f>
        <v>0</v>
      </c>
      <c r="Q351" s="4">
        <f>SUMIFS(Transactions_History!$G$6:$G$1355, Transactions_History!$C$6:$C$1355, "Acquire", Transactions_History!$I$6:$I$1355, Portfolio_History!$F351, Transactions_History!$H$6:$H$1355, "&lt;="&amp;YEAR(Portfolio_History!Q$1))-
SUMIFS(Transactions_History!$G$6:$G$1355, Transactions_History!$C$6:$C$1355, "Redeem", Transactions_History!$I$6:$I$1355, Portfolio_History!$F351, Transactions_History!$H$6:$H$1355, "&lt;="&amp;YEAR(Portfolio_History!Q$1))</f>
        <v>0</v>
      </c>
      <c r="R351" s="4">
        <f>SUMIFS(Transactions_History!$G$6:$G$1355, Transactions_History!$C$6:$C$1355, "Acquire", Transactions_History!$I$6:$I$1355, Portfolio_History!$F351, Transactions_History!$H$6:$H$1355, "&lt;="&amp;YEAR(Portfolio_History!R$1))-
SUMIFS(Transactions_History!$G$6:$G$1355, Transactions_History!$C$6:$C$1355, "Redeem", Transactions_History!$I$6:$I$1355, Portfolio_History!$F351, Transactions_History!$H$6:$H$1355, "&lt;="&amp;YEAR(Portfolio_History!R$1))</f>
        <v>0</v>
      </c>
      <c r="S351" s="4">
        <f>SUMIFS(Transactions_History!$G$6:$G$1355, Transactions_History!$C$6:$C$1355, "Acquire", Transactions_History!$I$6:$I$1355, Portfolio_History!$F351, Transactions_History!$H$6:$H$1355, "&lt;="&amp;YEAR(Portfolio_History!S$1))-
SUMIFS(Transactions_History!$G$6:$G$1355, Transactions_History!$C$6:$C$1355, "Redeem", Transactions_History!$I$6:$I$1355, Portfolio_History!$F351, Transactions_History!$H$6:$H$1355, "&lt;="&amp;YEAR(Portfolio_History!S$1))</f>
        <v>0</v>
      </c>
      <c r="T351" s="4">
        <f>SUMIFS(Transactions_History!$G$6:$G$1355, Transactions_History!$C$6:$C$1355, "Acquire", Transactions_History!$I$6:$I$1355, Portfolio_History!$F351, Transactions_History!$H$6:$H$1355, "&lt;="&amp;YEAR(Portfolio_History!T$1))-
SUMIFS(Transactions_History!$G$6:$G$1355, Transactions_History!$C$6:$C$1355, "Redeem", Transactions_History!$I$6:$I$1355, Portfolio_History!$F351, Transactions_History!$H$6:$H$1355, "&lt;="&amp;YEAR(Portfolio_History!T$1))</f>
        <v>0</v>
      </c>
      <c r="U351" s="4">
        <f>SUMIFS(Transactions_History!$G$6:$G$1355, Transactions_History!$C$6:$C$1355, "Acquire", Transactions_History!$I$6:$I$1355, Portfolio_History!$F351, Transactions_History!$H$6:$H$1355, "&lt;="&amp;YEAR(Portfolio_History!U$1))-
SUMIFS(Transactions_History!$G$6:$G$1355, Transactions_History!$C$6:$C$1355, "Redeem", Transactions_History!$I$6:$I$1355, Portfolio_History!$F351, Transactions_History!$H$6:$H$1355, "&lt;="&amp;YEAR(Portfolio_History!U$1))</f>
        <v>0</v>
      </c>
      <c r="V351" s="4">
        <f>SUMIFS(Transactions_History!$G$6:$G$1355, Transactions_History!$C$6:$C$1355, "Acquire", Transactions_History!$I$6:$I$1355, Portfolio_History!$F351, Transactions_History!$H$6:$H$1355, "&lt;="&amp;YEAR(Portfolio_History!V$1))-
SUMIFS(Transactions_History!$G$6:$G$1355, Transactions_History!$C$6:$C$1355, "Redeem", Transactions_History!$I$6:$I$1355, Portfolio_History!$F351, Transactions_History!$H$6:$H$1355, "&lt;="&amp;YEAR(Portfolio_History!V$1))</f>
        <v>0</v>
      </c>
      <c r="W351" s="4">
        <f>SUMIFS(Transactions_History!$G$6:$G$1355, Transactions_History!$C$6:$C$1355, "Acquire", Transactions_History!$I$6:$I$1355, Portfolio_History!$F351, Transactions_History!$H$6:$H$1355, "&lt;="&amp;YEAR(Portfolio_History!W$1))-
SUMIFS(Transactions_History!$G$6:$G$1355, Transactions_History!$C$6:$C$1355, "Redeem", Transactions_History!$I$6:$I$1355, Portfolio_History!$F351, Transactions_History!$H$6:$H$1355, "&lt;="&amp;YEAR(Portfolio_History!W$1))</f>
        <v>0</v>
      </c>
      <c r="X351" s="4">
        <f>SUMIFS(Transactions_History!$G$6:$G$1355, Transactions_History!$C$6:$C$1355, "Acquire", Transactions_History!$I$6:$I$1355, Portfolio_History!$F351, Transactions_History!$H$6:$H$1355, "&lt;="&amp;YEAR(Portfolio_History!X$1))-
SUMIFS(Transactions_History!$G$6:$G$1355, Transactions_History!$C$6:$C$1355, "Redeem", Transactions_History!$I$6:$I$1355, Portfolio_History!$F351, Transactions_History!$H$6:$H$1355, "&lt;="&amp;YEAR(Portfolio_History!X$1))</f>
        <v>0</v>
      </c>
      <c r="Y351" s="4">
        <f>SUMIFS(Transactions_History!$G$6:$G$1355, Transactions_History!$C$6:$C$1355, "Acquire", Transactions_History!$I$6:$I$1355, Portfolio_History!$F351, Transactions_History!$H$6:$H$1355, "&lt;="&amp;YEAR(Portfolio_History!Y$1))-
SUMIFS(Transactions_History!$G$6:$G$1355, Transactions_History!$C$6:$C$1355, "Redeem", Transactions_History!$I$6:$I$1355, Portfolio_History!$F351, Transactions_History!$H$6:$H$1355, "&lt;="&amp;YEAR(Portfolio_History!Y$1))</f>
        <v>0</v>
      </c>
    </row>
    <row r="352" spans="1:25" x14ac:dyDescent="0.35">
      <c r="A352" s="172" t="s">
        <v>39</v>
      </c>
      <c r="B352" s="172">
        <v>4</v>
      </c>
      <c r="C352" s="172">
        <v>2018</v>
      </c>
      <c r="D352" s="173">
        <v>39600</v>
      </c>
      <c r="E352" s="63">
        <v>2014</v>
      </c>
      <c r="F352" s="170" t="str">
        <f t="shared" si="6"/>
        <v>SI bonds_4_2018</v>
      </c>
      <c r="G352" s="4">
        <f>SUMIFS(Transactions_History!$G$6:$G$1355, Transactions_History!$C$6:$C$1355, "Acquire", Transactions_History!$I$6:$I$1355, Portfolio_History!$F352, Transactions_History!$H$6:$H$1355, "&lt;="&amp;YEAR(Portfolio_History!G$1))-
SUMIFS(Transactions_History!$G$6:$G$1355, Transactions_History!$C$6:$C$1355, "Redeem", Transactions_History!$I$6:$I$1355, Portfolio_History!$F352, Transactions_History!$H$6:$H$1355, "&lt;="&amp;YEAR(Portfolio_History!G$1))</f>
        <v>0</v>
      </c>
      <c r="H352" s="4">
        <f>SUMIFS(Transactions_History!$G$6:$G$1355, Transactions_History!$C$6:$C$1355, "Acquire", Transactions_History!$I$6:$I$1355, Portfolio_History!$F352, Transactions_History!$H$6:$H$1355, "&lt;="&amp;YEAR(Portfolio_History!H$1))-
SUMIFS(Transactions_History!$G$6:$G$1355, Transactions_History!$C$6:$C$1355, "Redeem", Transactions_History!$I$6:$I$1355, Portfolio_History!$F352, Transactions_History!$H$6:$H$1355, "&lt;="&amp;YEAR(Portfolio_History!H$1))</f>
        <v>0</v>
      </c>
      <c r="I352" s="4">
        <f>SUMIFS(Transactions_History!$G$6:$G$1355, Transactions_History!$C$6:$C$1355, "Acquire", Transactions_History!$I$6:$I$1355, Portfolio_History!$F352, Transactions_History!$H$6:$H$1355, "&lt;="&amp;YEAR(Portfolio_History!I$1))-
SUMIFS(Transactions_History!$G$6:$G$1355, Transactions_History!$C$6:$C$1355, "Redeem", Transactions_History!$I$6:$I$1355, Portfolio_History!$F352, Transactions_History!$H$6:$H$1355, "&lt;="&amp;YEAR(Portfolio_History!I$1))</f>
        <v>0</v>
      </c>
      <c r="J352" s="4">
        <f>SUMIFS(Transactions_History!$G$6:$G$1355, Transactions_History!$C$6:$C$1355, "Acquire", Transactions_History!$I$6:$I$1355, Portfolio_History!$F352, Transactions_History!$H$6:$H$1355, "&lt;="&amp;YEAR(Portfolio_History!J$1))-
SUMIFS(Transactions_History!$G$6:$G$1355, Transactions_History!$C$6:$C$1355, "Redeem", Transactions_History!$I$6:$I$1355, Portfolio_History!$F352, Transactions_History!$H$6:$H$1355, "&lt;="&amp;YEAR(Portfolio_History!J$1))</f>
        <v>0</v>
      </c>
      <c r="K352" s="4">
        <f>SUMIFS(Transactions_History!$G$6:$G$1355, Transactions_History!$C$6:$C$1355, "Acquire", Transactions_History!$I$6:$I$1355, Portfolio_History!$F352, Transactions_History!$H$6:$H$1355, "&lt;="&amp;YEAR(Portfolio_History!K$1))-
SUMIFS(Transactions_History!$G$6:$G$1355, Transactions_History!$C$6:$C$1355, "Redeem", Transactions_History!$I$6:$I$1355, Portfolio_History!$F352, Transactions_History!$H$6:$H$1355, "&lt;="&amp;YEAR(Portfolio_History!K$1))</f>
        <v>0</v>
      </c>
      <c r="L352" s="4">
        <f>SUMIFS(Transactions_History!$G$6:$G$1355, Transactions_History!$C$6:$C$1355, "Acquire", Transactions_History!$I$6:$I$1355, Portfolio_History!$F352, Transactions_History!$H$6:$H$1355, "&lt;="&amp;YEAR(Portfolio_History!L$1))-
SUMIFS(Transactions_History!$G$6:$G$1355, Transactions_History!$C$6:$C$1355, "Redeem", Transactions_History!$I$6:$I$1355, Portfolio_History!$F352, Transactions_History!$H$6:$H$1355, "&lt;="&amp;YEAR(Portfolio_History!L$1))</f>
        <v>12075192</v>
      </c>
      <c r="M352" s="4">
        <f>SUMIFS(Transactions_History!$G$6:$G$1355, Transactions_History!$C$6:$C$1355, "Acquire", Transactions_History!$I$6:$I$1355, Portfolio_History!$F352, Transactions_History!$H$6:$H$1355, "&lt;="&amp;YEAR(Portfolio_History!M$1))-
SUMIFS(Transactions_History!$G$6:$G$1355, Transactions_History!$C$6:$C$1355, "Redeem", Transactions_History!$I$6:$I$1355, Portfolio_History!$F352, Transactions_History!$H$6:$H$1355, "&lt;="&amp;YEAR(Portfolio_History!M$1))</f>
        <v>12075192</v>
      </c>
      <c r="N352" s="4">
        <f>SUMIFS(Transactions_History!$G$6:$G$1355, Transactions_History!$C$6:$C$1355, "Acquire", Transactions_History!$I$6:$I$1355, Portfolio_History!$F352, Transactions_History!$H$6:$H$1355, "&lt;="&amp;YEAR(Portfolio_History!N$1))-
SUMIFS(Transactions_History!$G$6:$G$1355, Transactions_History!$C$6:$C$1355, "Redeem", Transactions_History!$I$6:$I$1355, Portfolio_History!$F352, Transactions_History!$H$6:$H$1355, "&lt;="&amp;YEAR(Portfolio_History!N$1))</f>
        <v>12075192</v>
      </c>
      <c r="O352" s="4">
        <f>SUMIFS(Transactions_History!$G$6:$G$1355, Transactions_History!$C$6:$C$1355, "Acquire", Transactions_History!$I$6:$I$1355, Portfolio_History!$F352, Transactions_History!$H$6:$H$1355, "&lt;="&amp;YEAR(Portfolio_History!O$1))-
SUMIFS(Transactions_History!$G$6:$G$1355, Transactions_History!$C$6:$C$1355, "Redeem", Transactions_History!$I$6:$I$1355, Portfolio_History!$F352, Transactions_History!$H$6:$H$1355, "&lt;="&amp;YEAR(Portfolio_History!O$1))</f>
        <v>12075192</v>
      </c>
      <c r="P352" s="4">
        <f>SUMIFS(Transactions_History!$G$6:$G$1355, Transactions_History!$C$6:$C$1355, "Acquire", Transactions_History!$I$6:$I$1355, Portfolio_History!$F352, Transactions_History!$H$6:$H$1355, "&lt;="&amp;YEAR(Portfolio_History!P$1))-
SUMIFS(Transactions_History!$G$6:$G$1355, Transactions_History!$C$6:$C$1355, "Redeem", Transactions_History!$I$6:$I$1355, Portfolio_History!$F352, Transactions_History!$H$6:$H$1355, "&lt;="&amp;YEAR(Portfolio_History!P$1))</f>
        <v>12697763</v>
      </c>
      <c r="Q352" s="4">
        <f>SUMIFS(Transactions_History!$G$6:$G$1355, Transactions_History!$C$6:$C$1355, "Acquire", Transactions_History!$I$6:$I$1355, Portfolio_History!$F352, Transactions_History!$H$6:$H$1355, "&lt;="&amp;YEAR(Portfolio_History!Q$1))-
SUMIFS(Transactions_History!$G$6:$G$1355, Transactions_History!$C$6:$C$1355, "Redeem", Transactions_History!$I$6:$I$1355, Portfolio_History!$F352, Transactions_History!$H$6:$H$1355, "&lt;="&amp;YEAR(Portfolio_History!Q$1))</f>
        <v>12697763</v>
      </c>
      <c r="R352" s="4">
        <f>SUMIFS(Transactions_History!$G$6:$G$1355, Transactions_History!$C$6:$C$1355, "Acquire", Transactions_History!$I$6:$I$1355, Portfolio_History!$F352, Transactions_History!$H$6:$H$1355, "&lt;="&amp;YEAR(Portfolio_History!R$1))-
SUMIFS(Transactions_History!$G$6:$G$1355, Transactions_History!$C$6:$C$1355, "Redeem", Transactions_History!$I$6:$I$1355, Portfolio_History!$F352, Transactions_History!$H$6:$H$1355, "&lt;="&amp;YEAR(Portfolio_History!R$1))</f>
        <v>12697763</v>
      </c>
      <c r="S352" s="4">
        <f>SUMIFS(Transactions_History!$G$6:$G$1355, Transactions_History!$C$6:$C$1355, "Acquire", Transactions_History!$I$6:$I$1355, Portfolio_History!$F352, Transactions_History!$H$6:$H$1355, "&lt;="&amp;YEAR(Portfolio_History!S$1))-
SUMIFS(Transactions_History!$G$6:$G$1355, Transactions_History!$C$6:$C$1355, "Redeem", Transactions_History!$I$6:$I$1355, Portfolio_History!$F352, Transactions_History!$H$6:$H$1355, "&lt;="&amp;YEAR(Portfolio_History!S$1))</f>
        <v>12697763</v>
      </c>
      <c r="T352" s="4">
        <f>SUMIFS(Transactions_History!$G$6:$G$1355, Transactions_History!$C$6:$C$1355, "Acquire", Transactions_History!$I$6:$I$1355, Portfolio_History!$F352, Transactions_History!$H$6:$H$1355, "&lt;="&amp;YEAR(Portfolio_History!T$1))-
SUMIFS(Transactions_History!$G$6:$G$1355, Transactions_History!$C$6:$C$1355, "Redeem", Transactions_History!$I$6:$I$1355, Portfolio_History!$F352, Transactions_History!$H$6:$H$1355, "&lt;="&amp;YEAR(Portfolio_History!T$1))</f>
        <v>12697763</v>
      </c>
      <c r="U352" s="4">
        <f>SUMIFS(Transactions_History!$G$6:$G$1355, Transactions_History!$C$6:$C$1355, "Acquire", Transactions_History!$I$6:$I$1355, Portfolio_History!$F352, Transactions_History!$H$6:$H$1355, "&lt;="&amp;YEAR(Portfolio_History!U$1))-
SUMIFS(Transactions_History!$G$6:$G$1355, Transactions_History!$C$6:$C$1355, "Redeem", Transactions_History!$I$6:$I$1355, Portfolio_History!$F352, Transactions_History!$H$6:$H$1355, "&lt;="&amp;YEAR(Portfolio_History!U$1))</f>
        <v>12697763</v>
      </c>
      <c r="V352" s="4">
        <f>SUMIFS(Transactions_History!$G$6:$G$1355, Transactions_History!$C$6:$C$1355, "Acquire", Transactions_History!$I$6:$I$1355, Portfolio_History!$F352, Transactions_History!$H$6:$H$1355, "&lt;="&amp;YEAR(Portfolio_History!V$1))-
SUMIFS(Transactions_History!$G$6:$G$1355, Transactions_History!$C$6:$C$1355, "Redeem", Transactions_History!$I$6:$I$1355, Portfolio_History!$F352, Transactions_History!$H$6:$H$1355, "&lt;="&amp;YEAR(Portfolio_History!V$1))</f>
        <v>0</v>
      </c>
      <c r="W352" s="4">
        <f>SUMIFS(Transactions_History!$G$6:$G$1355, Transactions_History!$C$6:$C$1355, "Acquire", Transactions_History!$I$6:$I$1355, Portfolio_History!$F352, Transactions_History!$H$6:$H$1355, "&lt;="&amp;YEAR(Portfolio_History!W$1))-
SUMIFS(Transactions_History!$G$6:$G$1355, Transactions_History!$C$6:$C$1355, "Redeem", Transactions_History!$I$6:$I$1355, Portfolio_History!$F352, Transactions_History!$H$6:$H$1355, "&lt;="&amp;YEAR(Portfolio_History!W$1))</f>
        <v>0</v>
      </c>
      <c r="X352" s="4">
        <f>SUMIFS(Transactions_History!$G$6:$G$1355, Transactions_History!$C$6:$C$1355, "Acquire", Transactions_History!$I$6:$I$1355, Portfolio_History!$F352, Transactions_History!$H$6:$H$1355, "&lt;="&amp;YEAR(Portfolio_History!X$1))-
SUMIFS(Transactions_History!$G$6:$G$1355, Transactions_History!$C$6:$C$1355, "Redeem", Transactions_History!$I$6:$I$1355, Portfolio_History!$F352, Transactions_History!$H$6:$H$1355, "&lt;="&amp;YEAR(Portfolio_History!X$1))</f>
        <v>0</v>
      </c>
      <c r="Y352" s="4">
        <f>SUMIFS(Transactions_History!$G$6:$G$1355, Transactions_History!$C$6:$C$1355, "Acquire", Transactions_History!$I$6:$I$1355, Portfolio_History!$F352, Transactions_History!$H$6:$H$1355, "&lt;="&amp;YEAR(Portfolio_History!Y$1))-
SUMIFS(Transactions_History!$G$6:$G$1355, Transactions_History!$C$6:$C$1355, "Redeem", Transactions_History!$I$6:$I$1355, Portfolio_History!$F352, Transactions_History!$H$6:$H$1355, "&lt;="&amp;YEAR(Portfolio_History!Y$1))</f>
        <v>0</v>
      </c>
    </row>
    <row r="353" spans="1:25" x14ac:dyDescent="0.35">
      <c r="A353" s="172" t="s">
        <v>34</v>
      </c>
      <c r="B353" s="172">
        <v>2.375</v>
      </c>
      <c r="C353" s="172">
        <v>2014</v>
      </c>
      <c r="D353" s="173">
        <v>41760</v>
      </c>
      <c r="E353" s="63">
        <v>2014</v>
      </c>
      <c r="F353" s="170" t="str">
        <f t="shared" si="6"/>
        <v>SI certificates_2.375_2014</v>
      </c>
      <c r="G353" s="4">
        <f>SUMIFS(Transactions_History!$G$6:$G$1355, Transactions_History!$C$6:$C$1355, "Acquire", Transactions_History!$I$6:$I$1355, Portfolio_History!$F353, Transactions_History!$H$6:$H$1355, "&lt;="&amp;YEAR(Portfolio_History!G$1))-
SUMIFS(Transactions_History!$G$6:$G$1355, Transactions_History!$C$6:$C$1355, "Redeem", Transactions_History!$I$6:$I$1355, Portfolio_History!$F353, Transactions_History!$H$6:$H$1355, "&lt;="&amp;YEAR(Portfolio_History!G$1))</f>
        <v>0</v>
      </c>
      <c r="H353" s="4">
        <f>SUMIFS(Transactions_History!$G$6:$G$1355, Transactions_History!$C$6:$C$1355, "Acquire", Transactions_History!$I$6:$I$1355, Portfolio_History!$F353, Transactions_History!$H$6:$H$1355, "&lt;="&amp;YEAR(Portfolio_History!H$1))-
SUMIFS(Transactions_History!$G$6:$G$1355, Transactions_History!$C$6:$C$1355, "Redeem", Transactions_History!$I$6:$I$1355, Portfolio_History!$F353, Transactions_History!$H$6:$H$1355, "&lt;="&amp;YEAR(Portfolio_History!H$1))</f>
        <v>0</v>
      </c>
      <c r="I353" s="4">
        <f>SUMIFS(Transactions_History!$G$6:$G$1355, Transactions_History!$C$6:$C$1355, "Acquire", Transactions_History!$I$6:$I$1355, Portfolio_History!$F353, Transactions_History!$H$6:$H$1355, "&lt;="&amp;YEAR(Portfolio_History!I$1))-
SUMIFS(Transactions_History!$G$6:$G$1355, Transactions_History!$C$6:$C$1355, "Redeem", Transactions_History!$I$6:$I$1355, Portfolio_History!$F353, Transactions_History!$H$6:$H$1355, "&lt;="&amp;YEAR(Portfolio_History!I$1))</f>
        <v>0</v>
      </c>
      <c r="J353" s="4">
        <f>SUMIFS(Transactions_History!$G$6:$G$1355, Transactions_History!$C$6:$C$1355, "Acquire", Transactions_History!$I$6:$I$1355, Portfolio_History!$F353, Transactions_History!$H$6:$H$1355, "&lt;="&amp;YEAR(Portfolio_History!J$1))-
SUMIFS(Transactions_History!$G$6:$G$1355, Transactions_History!$C$6:$C$1355, "Redeem", Transactions_History!$I$6:$I$1355, Portfolio_History!$F353, Transactions_History!$H$6:$H$1355, "&lt;="&amp;YEAR(Portfolio_History!J$1))</f>
        <v>0</v>
      </c>
      <c r="K353" s="4">
        <f>SUMIFS(Transactions_History!$G$6:$G$1355, Transactions_History!$C$6:$C$1355, "Acquire", Transactions_History!$I$6:$I$1355, Portfolio_History!$F353, Transactions_History!$H$6:$H$1355, "&lt;="&amp;YEAR(Portfolio_History!K$1))-
SUMIFS(Transactions_History!$G$6:$G$1355, Transactions_History!$C$6:$C$1355, "Redeem", Transactions_History!$I$6:$I$1355, Portfolio_History!$F353, Transactions_History!$H$6:$H$1355, "&lt;="&amp;YEAR(Portfolio_History!K$1))</f>
        <v>0</v>
      </c>
      <c r="L353" s="4">
        <f>SUMIFS(Transactions_History!$G$6:$G$1355, Transactions_History!$C$6:$C$1355, "Acquire", Transactions_History!$I$6:$I$1355, Portfolio_History!$F353, Transactions_History!$H$6:$H$1355, "&lt;="&amp;YEAR(Portfolio_History!L$1))-
SUMIFS(Transactions_History!$G$6:$G$1355, Transactions_History!$C$6:$C$1355, "Redeem", Transactions_History!$I$6:$I$1355, Portfolio_History!$F353, Transactions_History!$H$6:$H$1355, "&lt;="&amp;YEAR(Portfolio_History!L$1))</f>
        <v>0</v>
      </c>
      <c r="M353" s="4">
        <f>SUMIFS(Transactions_History!$G$6:$G$1355, Transactions_History!$C$6:$C$1355, "Acquire", Transactions_History!$I$6:$I$1355, Portfolio_History!$F353, Transactions_History!$H$6:$H$1355, "&lt;="&amp;YEAR(Portfolio_History!M$1))-
SUMIFS(Transactions_History!$G$6:$G$1355, Transactions_History!$C$6:$C$1355, "Redeem", Transactions_History!$I$6:$I$1355, Portfolio_History!$F353, Transactions_History!$H$6:$H$1355, "&lt;="&amp;YEAR(Portfolio_History!M$1))</f>
        <v>0</v>
      </c>
      <c r="N353" s="4">
        <f>SUMIFS(Transactions_History!$G$6:$G$1355, Transactions_History!$C$6:$C$1355, "Acquire", Transactions_History!$I$6:$I$1355, Portfolio_History!$F353, Transactions_History!$H$6:$H$1355, "&lt;="&amp;YEAR(Portfolio_History!N$1))-
SUMIFS(Transactions_History!$G$6:$G$1355, Transactions_History!$C$6:$C$1355, "Redeem", Transactions_History!$I$6:$I$1355, Portfolio_History!$F353, Transactions_History!$H$6:$H$1355, "&lt;="&amp;YEAR(Portfolio_History!N$1))</f>
        <v>0</v>
      </c>
      <c r="O353" s="4">
        <f>SUMIFS(Transactions_History!$G$6:$G$1355, Transactions_History!$C$6:$C$1355, "Acquire", Transactions_History!$I$6:$I$1355, Portfolio_History!$F353, Transactions_History!$H$6:$H$1355, "&lt;="&amp;YEAR(Portfolio_History!O$1))-
SUMIFS(Transactions_History!$G$6:$G$1355, Transactions_History!$C$6:$C$1355, "Redeem", Transactions_History!$I$6:$I$1355, Portfolio_History!$F353, Transactions_History!$H$6:$H$1355, "&lt;="&amp;YEAR(Portfolio_History!O$1))</f>
        <v>0</v>
      </c>
      <c r="P353" s="4">
        <f>SUMIFS(Transactions_History!$G$6:$G$1355, Transactions_History!$C$6:$C$1355, "Acquire", Transactions_History!$I$6:$I$1355, Portfolio_History!$F353, Transactions_History!$H$6:$H$1355, "&lt;="&amp;YEAR(Portfolio_History!P$1))-
SUMIFS(Transactions_History!$G$6:$G$1355, Transactions_History!$C$6:$C$1355, "Redeem", Transactions_History!$I$6:$I$1355, Portfolio_History!$F353, Transactions_History!$H$6:$H$1355, "&lt;="&amp;YEAR(Portfolio_History!P$1))</f>
        <v>0</v>
      </c>
      <c r="Q353" s="4">
        <f>SUMIFS(Transactions_History!$G$6:$G$1355, Transactions_History!$C$6:$C$1355, "Acquire", Transactions_History!$I$6:$I$1355, Portfolio_History!$F353, Transactions_History!$H$6:$H$1355, "&lt;="&amp;YEAR(Portfolio_History!Q$1))-
SUMIFS(Transactions_History!$G$6:$G$1355, Transactions_History!$C$6:$C$1355, "Redeem", Transactions_History!$I$6:$I$1355, Portfolio_History!$F353, Transactions_History!$H$6:$H$1355, "&lt;="&amp;YEAR(Portfolio_History!Q$1))</f>
        <v>0</v>
      </c>
      <c r="R353" s="4">
        <f>SUMIFS(Transactions_History!$G$6:$G$1355, Transactions_History!$C$6:$C$1355, "Acquire", Transactions_History!$I$6:$I$1355, Portfolio_History!$F353, Transactions_History!$H$6:$H$1355, "&lt;="&amp;YEAR(Portfolio_History!R$1))-
SUMIFS(Transactions_History!$G$6:$G$1355, Transactions_History!$C$6:$C$1355, "Redeem", Transactions_History!$I$6:$I$1355, Portfolio_History!$F353, Transactions_History!$H$6:$H$1355, "&lt;="&amp;YEAR(Portfolio_History!R$1))</f>
        <v>0</v>
      </c>
      <c r="S353" s="4">
        <f>SUMIFS(Transactions_History!$G$6:$G$1355, Transactions_History!$C$6:$C$1355, "Acquire", Transactions_History!$I$6:$I$1355, Portfolio_History!$F353, Transactions_History!$H$6:$H$1355, "&lt;="&amp;YEAR(Portfolio_History!S$1))-
SUMIFS(Transactions_History!$G$6:$G$1355, Transactions_History!$C$6:$C$1355, "Redeem", Transactions_History!$I$6:$I$1355, Portfolio_History!$F353, Transactions_History!$H$6:$H$1355, "&lt;="&amp;YEAR(Portfolio_History!S$1))</f>
        <v>0</v>
      </c>
      <c r="T353" s="4">
        <f>SUMIFS(Transactions_History!$G$6:$G$1355, Transactions_History!$C$6:$C$1355, "Acquire", Transactions_History!$I$6:$I$1355, Portfolio_History!$F353, Transactions_History!$H$6:$H$1355, "&lt;="&amp;YEAR(Portfolio_History!T$1))-
SUMIFS(Transactions_History!$G$6:$G$1355, Transactions_History!$C$6:$C$1355, "Redeem", Transactions_History!$I$6:$I$1355, Portfolio_History!$F353, Transactions_History!$H$6:$H$1355, "&lt;="&amp;YEAR(Portfolio_History!T$1))</f>
        <v>0</v>
      </c>
      <c r="U353" s="4">
        <f>SUMIFS(Transactions_History!$G$6:$G$1355, Transactions_History!$C$6:$C$1355, "Acquire", Transactions_History!$I$6:$I$1355, Portfolio_History!$F353, Transactions_History!$H$6:$H$1355, "&lt;="&amp;YEAR(Portfolio_History!U$1))-
SUMIFS(Transactions_History!$G$6:$G$1355, Transactions_History!$C$6:$C$1355, "Redeem", Transactions_History!$I$6:$I$1355, Portfolio_History!$F353, Transactions_History!$H$6:$H$1355, "&lt;="&amp;YEAR(Portfolio_History!U$1))</f>
        <v>0</v>
      </c>
      <c r="V353" s="4">
        <f>SUMIFS(Transactions_History!$G$6:$G$1355, Transactions_History!$C$6:$C$1355, "Acquire", Transactions_History!$I$6:$I$1355, Portfolio_History!$F353, Transactions_History!$H$6:$H$1355, "&lt;="&amp;YEAR(Portfolio_History!V$1))-
SUMIFS(Transactions_History!$G$6:$G$1355, Transactions_History!$C$6:$C$1355, "Redeem", Transactions_History!$I$6:$I$1355, Portfolio_History!$F353, Transactions_History!$H$6:$H$1355, "&lt;="&amp;YEAR(Portfolio_History!V$1))</f>
        <v>0</v>
      </c>
      <c r="W353" s="4">
        <f>SUMIFS(Transactions_History!$G$6:$G$1355, Transactions_History!$C$6:$C$1355, "Acquire", Transactions_History!$I$6:$I$1355, Portfolio_History!$F353, Transactions_History!$H$6:$H$1355, "&lt;="&amp;YEAR(Portfolio_History!W$1))-
SUMIFS(Transactions_History!$G$6:$G$1355, Transactions_History!$C$6:$C$1355, "Redeem", Transactions_History!$I$6:$I$1355, Portfolio_History!$F353, Transactions_History!$H$6:$H$1355, "&lt;="&amp;YEAR(Portfolio_History!W$1))</f>
        <v>0</v>
      </c>
      <c r="X353" s="4">
        <f>SUMIFS(Transactions_History!$G$6:$G$1355, Transactions_History!$C$6:$C$1355, "Acquire", Transactions_History!$I$6:$I$1355, Portfolio_History!$F353, Transactions_History!$H$6:$H$1355, "&lt;="&amp;YEAR(Portfolio_History!X$1))-
SUMIFS(Transactions_History!$G$6:$G$1355, Transactions_History!$C$6:$C$1355, "Redeem", Transactions_History!$I$6:$I$1355, Portfolio_History!$F353, Transactions_History!$H$6:$H$1355, "&lt;="&amp;YEAR(Portfolio_History!X$1))</f>
        <v>0</v>
      </c>
      <c r="Y353" s="4">
        <f>SUMIFS(Transactions_History!$G$6:$G$1355, Transactions_History!$C$6:$C$1355, "Acquire", Transactions_History!$I$6:$I$1355, Portfolio_History!$F353, Transactions_History!$H$6:$H$1355, "&lt;="&amp;YEAR(Portfolio_History!Y$1))-
SUMIFS(Transactions_History!$G$6:$G$1355, Transactions_History!$C$6:$C$1355, "Redeem", Transactions_History!$I$6:$I$1355, Portfolio_History!$F353, Transactions_History!$H$6:$H$1355, "&lt;="&amp;YEAR(Portfolio_History!Y$1))</f>
        <v>0</v>
      </c>
    </row>
    <row r="354" spans="1:25" x14ac:dyDescent="0.35">
      <c r="A354" s="172" t="s">
        <v>39</v>
      </c>
      <c r="B354" s="172">
        <v>2.25</v>
      </c>
      <c r="C354" s="172">
        <v>2015</v>
      </c>
      <c r="D354" s="173">
        <v>41791</v>
      </c>
      <c r="E354" s="63">
        <v>2014</v>
      </c>
      <c r="F354" s="170" t="str">
        <f t="shared" si="6"/>
        <v>SI bonds_2.25_2015</v>
      </c>
      <c r="G354" s="4">
        <f>SUMIFS(Transactions_History!$G$6:$G$1355, Transactions_History!$C$6:$C$1355, "Acquire", Transactions_History!$I$6:$I$1355, Portfolio_History!$F354, Transactions_History!$H$6:$H$1355, "&lt;="&amp;YEAR(Portfolio_History!G$1))-
SUMIFS(Transactions_History!$G$6:$G$1355, Transactions_History!$C$6:$C$1355, "Redeem", Transactions_History!$I$6:$I$1355, Portfolio_History!$F354, Transactions_History!$H$6:$H$1355, "&lt;="&amp;YEAR(Portfolio_History!G$1))</f>
        <v>0</v>
      </c>
      <c r="H354" s="4">
        <f>SUMIFS(Transactions_History!$G$6:$G$1355, Transactions_History!$C$6:$C$1355, "Acquire", Transactions_History!$I$6:$I$1355, Portfolio_History!$F354, Transactions_History!$H$6:$H$1355, "&lt;="&amp;YEAR(Portfolio_History!H$1))-
SUMIFS(Transactions_History!$G$6:$G$1355, Transactions_History!$C$6:$C$1355, "Redeem", Transactions_History!$I$6:$I$1355, Portfolio_History!$F354, Transactions_History!$H$6:$H$1355, "&lt;="&amp;YEAR(Portfolio_History!H$1))</f>
        <v>0</v>
      </c>
      <c r="I354" s="4">
        <f>SUMIFS(Transactions_History!$G$6:$G$1355, Transactions_History!$C$6:$C$1355, "Acquire", Transactions_History!$I$6:$I$1355, Portfolio_History!$F354, Transactions_History!$H$6:$H$1355, "&lt;="&amp;YEAR(Portfolio_History!I$1))-
SUMIFS(Transactions_History!$G$6:$G$1355, Transactions_History!$C$6:$C$1355, "Redeem", Transactions_History!$I$6:$I$1355, Portfolio_History!$F354, Transactions_History!$H$6:$H$1355, "&lt;="&amp;YEAR(Portfolio_History!I$1))</f>
        <v>0</v>
      </c>
      <c r="J354" s="4">
        <f>SUMIFS(Transactions_History!$G$6:$G$1355, Transactions_History!$C$6:$C$1355, "Acquire", Transactions_History!$I$6:$I$1355, Portfolio_History!$F354, Transactions_History!$H$6:$H$1355, "&lt;="&amp;YEAR(Portfolio_History!J$1))-
SUMIFS(Transactions_History!$G$6:$G$1355, Transactions_History!$C$6:$C$1355, "Redeem", Transactions_History!$I$6:$I$1355, Portfolio_History!$F354, Transactions_History!$H$6:$H$1355, "&lt;="&amp;YEAR(Portfolio_History!J$1))</f>
        <v>0</v>
      </c>
      <c r="K354" s="4">
        <f>SUMIFS(Transactions_History!$G$6:$G$1355, Transactions_History!$C$6:$C$1355, "Acquire", Transactions_History!$I$6:$I$1355, Portfolio_History!$F354, Transactions_History!$H$6:$H$1355, "&lt;="&amp;YEAR(Portfolio_History!K$1))-
SUMIFS(Transactions_History!$G$6:$G$1355, Transactions_History!$C$6:$C$1355, "Redeem", Transactions_History!$I$6:$I$1355, Portfolio_History!$F354, Transactions_History!$H$6:$H$1355, "&lt;="&amp;YEAR(Portfolio_History!K$1))</f>
        <v>0</v>
      </c>
      <c r="L354" s="4">
        <f>SUMIFS(Transactions_History!$G$6:$G$1355, Transactions_History!$C$6:$C$1355, "Acquire", Transactions_History!$I$6:$I$1355, Portfolio_History!$F354, Transactions_History!$H$6:$H$1355, "&lt;="&amp;YEAR(Portfolio_History!L$1))-
SUMIFS(Transactions_History!$G$6:$G$1355, Transactions_History!$C$6:$C$1355, "Redeem", Transactions_History!$I$6:$I$1355, Portfolio_History!$F354, Transactions_History!$H$6:$H$1355, "&lt;="&amp;YEAR(Portfolio_History!L$1))</f>
        <v>0</v>
      </c>
      <c r="M354" s="4">
        <f>SUMIFS(Transactions_History!$G$6:$G$1355, Transactions_History!$C$6:$C$1355, "Acquire", Transactions_History!$I$6:$I$1355, Portfolio_History!$F354, Transactions_History!$H$6:$H$1355, "&lt;="&amp;YEAR(Portfolio_History!M$1))-
SUMIFS(Transactions_History!$G$6:$G$1355, Transactions_History!$C$6:$C$1355, "Redeem", Transactions_History!$I$6:$I$1355, Portfolio_History!$F354, Transactions_History!$H$6:$H$1355, "&lt;="&amp;YEAR(Portfolio_History!M$1))</f>
        <v>0</v>
      </c>
      <c r="N354" s="4">
        <f>SUMIFS(Transactions_History!$G$6:$G$1355, Transactions_History!$C$6:$C$1355, "Acquire", Transactions_History!$I$6:$I$1355, Portfolio_History!$F354, Transactions_History!$H$6:$H$1355, "&lt;="&amp;YEAR(Portfolio_History!N$1))-
SUMIFS(Transactions_History!$G$6:$G$1355, Transactions_History!$C$6:$C$1355, "Redeem", Transactions_History!$I$6:$I$1355, Portfolio_History!$F354, Transactions_History!$H$6:$H$1355, "&lt;="&amp;YEAR(Portfolio_History!N$1))</f>
        <v>0</v>
      </c>
      <c r="O354" s="4">
        <f>SUMIFS(Transactions_History!$G$6:$G$1355, Transactions_History!$C$6:$C$1355, "Acquire", Transactions_History!$I$6:$I$1355, Portfolio_History!$F354, Transactions_History!$H$6:$H$1355, "&lt;="&amp;YEAR(Portfolio_History!O$1))-
SUMIFS(Transactions_History!$G$6:$G$1355, Transactions_History!$C$6:$C$1355, "Redeem", Transactions_History!$I$6:$I$1355, Portfolio_History!$F354, Transactions_History!$H$6:$H$1355, "&lt;="&amp;YEAR(Portfolio_History!O$1))</f>
        <v>0</v>
      </c>
      <c r="P354" s="4">
        <f>SUMIFS(Transactions_History!$G$6:$G$1355, Transactions_History!$C$6:$C$1355, "Acquire", Transactions_History!$I$6:$I$1355, Portfolio_History!$F354, Transactions_History!$H$6:$H$1355, "&lt;="&amp;YEAR(Portfolio_History!P$1))-
SUMIFS(Transactions_History!$G$6:$G$1355, Transactions_History!$C$6:$C$1355, "Redeem", Transactions_History!$I$6:$I$1355, Portfolio_History!$F354, Transactions_History!$H$6:$H$1355, "&lt;="&amp;YEAR(Portfolio_History!P$1))</f>
        <v>0</v>
      </c>
      <c r="Q354" s="4">
        <f>SUMIFS(Transactions_History!$G$6:$G$1355, Transactions_History!$C$6:$C$1355, "Acquire", Transactions_History!$I$6:$I$1355, Portfolio_History!$F354, Transactions_History!$H$6:$H$1355, "&lt;="&amp;YEAR(Portfolio_History!Q$1))-
SUMIFS(Transactions_History!$G$6:$G$1355, Transactions_History!$C$6:$C$1355, "Redeem", Transactions_History!$I$6:$I$1355, Portfolio_History!$F354, Transactions_History!$H$6:$H$1355, "&lt;="&amp;YEAR(Portfolio_History!Q$1))</f>
        <v>0</v>
      </c>
      <c r="R354" s="4">
        <f>SUMIFS(Transactions_History!$G$6:$G$1355, Transactions_History!$C$6:$C$1355, "Acquire", Transactions_History!$I$6:$I$1355, Portfolio_History!$F354, Transactions_History!$H$6:$H$1355, "&lt;="&amp;YEAR(Portfolio_History!R$1))-
SUMIFS(Transactions_History!$G$6:$G$1355, Transactions_History!$C$6:$C$1355, "Redeem", Transactions_History!$I$6:$I$1355, Portfolio_History!$F354, Transactions_History!$H$6:$H$1355, "&lt;="&amp;YEAR(Portfolio_History!R$1))</f>
        <v>0</v>
      </c>
      <c r="S354" s="4">
        <f>SUMIFS(Transactions_History!$G$6:$G$1355, Transactions_History!$C$6:$C$1355, "Acquire", Transactions_History!$I$6:$I$1355, Portfolio_History!$F354, Transactions_History!$H$6:$H$1355, "&lt;="&amp;YEAR(Portfolio_History!S$1))-
SUMIFS(Transactions_History!$G$6:$G$1355, Transactions_History!$C$6:$C$1355, "Redeem", Transactions_History!$I$6:$I$1355, Portfolio_History!$F354, Transactions_History!$H$6:$H$1355, "&lt;="&amp;YEAR(Portfolio_History!S$1))</f>
        <v>0</v>
      </c>
      <c r="T354" s="4">
        <f>SUMIFS(Transactions_History!$G$6:$G$1355, Transactions_History!$C$6:$C$1355, "Acquire", Transactions_History!$I$6:$I$1355, Portfolio_History!$F354, Transactions_History!$H$6:$H$1355, "&lt;="&amp;YEAR(Portfolio_History!T$1))-
SUMIFS(Transactions_History!$G$6:$G$1355, Transactions_History!$C$6:$C$1355, "Redeem", Transactions_History!$I$6:$I$1355, Portfolio_History!$F354, Transactions_History!$H$6:$H$1355, "&lt;="&amp;YEAR(Portfolio_History!T$1))</f>
        <v>0</v>
      </c>
      <c r="U354" s="4">
        <f>SUMIFS(Transactions_History!$G$6:$G$1355, Transactions_History!$C$6:$C$1355, "Acquire", Transactions_History!$I$6:$I$1355, Portfolio_History!$F354, Transactions_History!$H$6:$H$1355, "&lt;="&amp;YEAR(Portfolio_History!U$1))-
SUMIFS(Transactions_History!$G$6:$G$1355, Transactions_History!$C$6:$C$1355, "Redeem", Transactions_History!$I$6:$I$1355, Portfolio_History!$F354, Transactions_History!$H$6:$H$1355, "&lt;="&amp;YEAR(Portfolio_History!U$1))</f>
        <v>0</v>
      </c>
      <c r="V354" s="4">
        <f>SUMIFS(Transactions_History!$G$6:$G$1355, Transactions_History!$C$6:$C$1355, "Acquire", Transactions_History!$I$6:$I$1355, Portfolio_History!$F354, Transactions_History!$H$6:$H$1355, "&lt;="&amp;YEAR(Portfolio_History!V$1))-
SUMIFS(Transactions_History!$G$6:$G$1355, Transactions_History!$C$6:$C$1355, "Redeem", Transactions_History!$I$6:$I$1355, Portfolio_History!$F354, Transactions_History!$H$6:$H$1355, "&lt;="&amp;YEAR(Portfolio_History!V$1))</f>
        <v>0</v>
      </c>
      <c r="W354" s="4">
        <f>SUMIFS(Transactions_History!$G$6:$G$1355, Transactions_History!$C$6:$C$1355, "Acquire", Transactions_History!$I$6:$I$1355, Portfolio_History!$F354, Transactions_History!$H$6:$H$1355, "&lt;="&amp;YEAR(Portfolio_History!W$1))-
SUMIFS(Transactions_History!$G$6:$G$1355, Transactions_History!$C$6:$C$1355, "Redeem", Transactions_History!$I$6:$I$1355, Portfolio_History!$F354, Transactions_History!$H$6:$H$1355, "&lt;="&amp;YEAR(Portfolio_History!W$1))</f>
        <v>0</v>
      </c>
      <c r="X354" s="4">
        <f>SUMIFS(Transactions_History!$G$6:$G$1355, Transactions_History!$C$6:$C$1355, "Acquire", Transactions_History!$I$6:$I$1355, Portfolio_History!$F354, Transactions_History!$H$6:$H$1355, "&lt;="&amp;YEAR(Portfolio_History!X$1))-
SUMIFS(Transactions_History!$G$6:$G$1355, Transactions_History!$C$6:$C$1355, "Redeem", Transactions_History!$I$6:$I$1355, Portfolio_History!$F354, Transactions_History!$H$6:$H$1355, "&lt;="&amp;YEAR(Portfolio_History!X$1))</f>
        <v>0</v>
      </c>
      <c r="Y354" s="4">
        <f>SUMIFS(Transactions_History!$G$6:$G$1355, Transactions_History!$C$6:$C$1355, "Acquire", Transactions_History!$I$6:$I$1355, Portfolio_History!$F354, Transactions_History!$H$6:$H$1355, "&lt;="&amp;YEAR(Portfolio_History!Y$1))-
SUMIFS(Transactions_History!$G$6:$G$1355, Transactions_History!$C$6:$C$1355, "Redeem", Transactions_History!$I$6:$I$1355, Portfolio_History!$F354, Transactions_History!$H$6:$H$1355, "&lt;="&amp;YEAR(Portfolio_History!Y$1))</f>
        <v>0</v>
      </c>
    </row>
    <row r="355" spans="1:25" x14ac:dyDescent="0.35">
      <c r="A355" s="172" t="s">
        <v>39</v>
      </c>
      <c r="B355" s="172">
        <v>2.25</v>
      </c>
      <c r="C355" s="172">
        <v>2016</v>
      </c>
      <c r="D355" s="173">
        <v>41791</v>
      </c>
      <c r="E355" s="63">
        <v>2014</v>
      </c>
      <c r="F355" s="170" t="str">
        <f t="shared" si="6"/>
        <v>SI bonds_2.25_2016</v>
      </c>
      <c r="G355" s="4">
        <f>SUMIFS(Transactions_History!$G$6:$G$1355, Transactions_History!$C$6:$C$1355, "Acquire", Transactions_History!$I$6:$I$1355, Portfolio_History!$F355, Transactions_History!$H$6:$H$1355, "&lt;="&amp;YEAR(Portfolio_History!G$1))-
SUMIFS(Transactions_History!$G$6:$G$1355, Transactions_History!$C$6:$C$1355, "Redeem", Transactions_History!$I$6:$I$1355, Portfolio_History!$F355, Transactions_History!$H$6:$H$1355, "&lt;="&amp;YEAR(Portfolio_History!G$1))</f>
        <v>0</v>
      </c>
      <c r="H355" s="4">
        <f>SUMIFS(Transactions_History!$G$6:$G$1355, Transactions_History!$C$6:$C$1355, "Acquire", Transactions_History!$I$6:$I$1355, Portfolio_History!$F355, Transactions_History!$H$6:$H$1355, "&lt;="&amp;YEAR(Portfolio_History!H$1))-
SUMIFS(Transactions_History!$G$6:$G$1355, Transactions_History!$C$6:$C$1355, "Redeem", Transactions_History!$I$6:$I$1355, Portfolio_History!$F355, Transactions_History!$H$6:$H$1355, "&lt;="&amp;YEAR(Portfolio_History!H$1))</f>
        <v>0</v>
      </c>
      <c r="I355" s="4">
        <f>SUMIFS(Transactions_History!$G$6:$G$1355, Transactions_History!$C$6:$C$1355, "Acquire", Transactions_History!$I$6:$I$1355, Portfolio_History!$F355, Transactions_History!$H$6:$H$1355, "&lt;="&amp;YEAR(Portfolio_History!I$1))-
SUMIFS(Transactions_History!$G$6:$G$1355, Transactions_History!$C$6:$C$1355, "Redeem", Transactions_History!$I$6:$I$1355, Portfolio_History!$F355, Transactions_History!$H$6:$H$1355, "&lt;="&amp;YEAR(Portfolio_History!I$1))</f>
        <v>0</v>
      </c>
      <c r="J355" s="4">
        <f>SUMIFS(Transactions_History!$G$6:$G$1355, Transactions_History!$C$6:$C$1355, "Acquire", Transactions_History!$I$6:$I$1355, Portfolio_History!$F355, Transactions_History!$H$6:$H$1355, "&lt;="&amp;YEAR(Portfolio_History!J$1))-
SUMIFS(Transactions_History!$G$6:$G$1355, Transactions_History!$C$6:$C$1355, "Redeem", Transactions_History!$I$6:$I$1355, Portfolio_History!$F355, Transactions_History!$H$6:$H$1355, "&lt;="&amp;YEAR(Portfolio_History!J$1))</f>
        <v>0</v>
      </c>
      <c r="K355" s="4">
        <f>SUMIFS(Transactions_History!$G$6:$G$1355, Transactions_History!$C$6:$C$1355, "Acquire", Transactions_History!$I$6:$I$1355, Portfolio_History!$F355, Transactions_History!$H$6:$H$1355, "&lt;="&amp;YEAR(Portfolio_History!K$1))-
SUMIFS(Transactions_History!$G$6:$G$1355, Transactions_History!$C$6:$C$1355, "Redeem", Transactions_History!$I$6:$I$1355, Portfolio_History!$F355, Transactions_History!$H$6:$H$1355, "&lt;="&amp;YEAR(Portfolio_History!K$1))</f>
        <v>0</v>
      </c>
      <c r="L355" s="4">
        <f>SUMIFS(Transactions_History!$G$6:$G$1355, Transactions_History!$C$6:$C$1355, "Acquire", Transactions_History!$I$6:$I$1355, Portfolio_History!$F355, Transactions_History!$H$6:$H$1355, "&lt;="&amp;YEAR(Portfolio_History!L$1))-
SUMIFS(Transactions_History!$G$6:$G$1355, Transactions_History!$C$6:$C$1355, "Redeem", Transactions_History!$I$6:$I$1355, Portfolio_History!$F355, Transactions_History!$H$6:$H$1355, "&lt;="&amp;YEAR(Portfolio_History!L$1))</f>
        <v>0</v>
      </c>
      <c r="M355" s="4">
        <f>SUMIFS(Transactions_History!$G$6:$G$1355, Transactions_History!$C$6:$C$1355, "Acquire", Transactions_History!$I$6:$I$1355, Portfolio_History!$F355, Transactions_History!$H$6:$H$1355, "&lt;="&amp;YEAR(Portfolio_History!M$1))-
SUMIFS(Transactions_History!$G$6:$G$1355, Transactions_History!$C$6:$C$1355, "Redeem", Transactions_History!$I$6:$I$1355, Portfolio_History!$F355, Transactions_History!$H$6:$H$1355, "&lt;="&amp;YEAR(Portfolio_History!M$1))</f>
        <v>0</v>
      </c>
      <c r="N355" s="4">
        <f>SUMIFS(Transactions_History!$G$6:$G$1355, Transactions_History!$C$6:$C$1355, "Acquire", Transactions_History!$I$6:$I$1355, Portfolio_History!$F355, Transactions_History!$H$6:$H$1355, "&lt;="&amp;YEAR(Portfolio_History!N$1))-
SUMIFS(Transactions_History!$G$6:$G$1355, Transactions_History!$C$6:$C$1355, "Redeem", Transactions_History!$I$6:$I$1355, Portfolio_History!$F355, Transactions_History!$H$6:$H$1355, "&lt;="&amp;YEAR(Portfolio_History!N$1))</f>
        <v>0</v>
      </c>
      <c r="O355" s="4">
        <f>SUMIFS(Transactions_History!$G$6:$G$1355, Transactions_History!$C$6:$C$1355, "Acquire", Transactions_History!$I$6:$I$1355, Portfolio_History!$F355, Transactions_History!$H$6:$H$1355, "&lt;="&amp;YEAR(Portfolio_History!O$1))-
SUMIFS(Transactions_History!$G$6:$G$1355, Transactions_History!$C$6:$C$1355, "Redeem", Transactions_History!$I$6:$I$1355, Portfolio_History!$F355, Transactions_History!$H$6:$H$1355, "&lt;="&amp;YEAR(Portfolio_History!O$1))</f>
        <v>3986412</v>
      </c>
      <c r="P355" s="4">
        <f>SUMIFS(Transactions_History!$G$6:$G$1355, Transactions_History!$C$6:$C$1355, "Acquire", Transactions_History!$I$6:$I$1355, Portfolio_History!$F355, Transactions_History!$H$6:$H$1355, "&lt;="&amp;YEAR(Portfolio_History!P$1))-
SUMIFS(Transactions_History!$G$6:$G$1355, Transactions_History!$C$6:$C$1355, "Redeem", Transactions_History!$I$6:$I$1355, Portfolio_History!$F355, Transactions_History!$H$6:$H$1355, "&lt;="&amp;YEAR(Portfolio_History!P$1))</f>
        <v>0</v>
      </c>
      <c r="Q355" s="4">
        <f>SUMIFS(Transactions_History!$G$6:$G$1355, Transactions_History!$C$6:$C$1355, "Acquire", Transactions_History!$I$6:$I$1355, Portfolio_History!$F355, Transactions_History!$H$6:$H$1355, "&lt;="&amp;YEAR(Portfolio_History!Q$1))-
SUMIFS(Transactions_History!$G$6:$G$1355, Transactions_History!$C$6:$C$1355, "Redeem", Transactions_History!$I$6:$I$1355, Portfolio_History!$F355, Transactions_History!$H$6:$H$1355, "&lt;="&amp;YEAR(Portfolio_History!Q$1))</f>
        <v>0</v>
      </c>
      <c r="R355" s="4">
        <f>SUMIFS(Transactions_History!$G$6:$G$1355, Transactions_History!$C$6:$C$1355, "Acquire", Transactions_History!$I$6:$I$1355, Portfolio_History!$F355, Transactions_History!$H$6:$H$1355, "&lt;="&amp;YEAR(Portfolio_History!R$1))-
SUMIFS(Transactions_History!$G$6:$G$1355, Transactions_History!$C$6:$C$1355, "Redeem", Transactions_History!$I$6:$I$1355, Portfolio_History!$F355, Transactions_History!$H$6:$H$1355, "&lt;="&amp;YEAR(Portfolio_History!R$1))</f>
        <v>0</v>
      </c>
      <c r="S355" s="4">
        <f>SUMIFS(Transactions_History!$G$6:$G$1355, Transactions_History!$C$6:$C$1355, "Acquire", Transactions_History!$I$6:$I$1355, Portfolio_History!$F355, Transactions_History!$H$6:$H$1355, "&lt;="&amp;YEAR(Portfolio_History!S$1))-
SUMIFS(Transactions_History!$G$6:$G$1355, Transactions_History!$C$6:$C$1355, "Redeem", Transactions_History!$I$6:$I$1355, Portfolio_History!$F355, Transactions_History!$H$6:$H$1355, "&lt;="&amp;YEAR(Portfolio_History!S$1))</f>
        <v>0</v>
      </c>
      <c r="T355" s="4">
        <f>SUMIFS(Transactions_History!$G$6:$G$1355, Transactions_History!$C$6:$C$1355, "Acquire", Transactions_History!$I$6:$I$1355, Portfolio_History!$F355, Transactions_History!$H$6:$H$1355, "&lt;="&amp;YEAR(Portfolio_History!T$1))-
SUMIFS(Transactions_History!$G$6:$G$1355, Transactions_History!$C$6:$C$1355, "Redeem", Transactions_History!$I$6:$I$1355, Portfolio_History!$F355, Transactions_History!$H$6:$H$1355, "&lt;="&amp;YEAR(Portfolio_History!T$1))</f>
        <v>0</v>
      </c>
      <c r="U355" s="4">
        <f>SUMIFS(Transactions_History!$G$6:$G$1355, Transactions_History!$C$6:$C$1355, "Acquire", Transactions_History!$I$6:$I$1355, Portfolio_History!$F355, Transactions_History!$H$6:$H$1355, "&lt;="&amp;YEAR(Portfolio_History!U$1))-
SUMIFS(Transactions_History!$G$6:$G$1355, Transactions_History!$C$6:$C$1355, "Redeem", Transactions_History!$I$6:$I$1355, Portfolio_History!$F355, Transactions_History!$H$6:$H$1355, "&lt;="&amp;YEAR(Portfolio_History!U$1))</f>
        <v>0</v>
      </c>
      <c r="V355" s="4">
        <f>SUMIFS(Transactions_History!$G$6:$G$1355, Transactions_History!$C$6:$C$1355, "Acquire", Transactions_History!$I$6:$I$1355, Portfolio_History!$F355, Transactions_History!$H$6:$H$1355, "&lt;="&amp;YEAR(Portfolio_History!V$1))-
SUMIFS(Transactions_History!$G$6:$G$1355, Transactions_History!$C$6:$C$1355, "Redeem", Transactions_History!$I$6:$I$1355, Portfolio_History!$F355, Transactions_History!$H$6:$H$1355, "&lt;="&amp;YEAR(Portfolio_History!V$1))</f>
        <v>0</v>
      </c>
      <c r="W355" s="4">
        <f>SUMIFS(Transactions_History!$G$6:$G$1355, Transactions_History!$C$6:$C$1355, "Acquire", Transactions_History!$I$6:$I$1355, Portfolio_History!$F355, Transactions_History!$H$6:$H$1355, "&lt;="&amp;YEAR(Portfolio_History!W$1))-
SUMIFS(Transactions_History!$G$6:$G$1355, Transactions_History!$C$6:$C$1355, "Redeem", Transactions_History!$I$6:$I$1355, Portfolio_History!$F355, Transactions_History!$H$6:$H$1355, "&lt;="&amp;YEAR(Portfolio_History!W$1))</f>
        <v>0</v>
      </c>
      <c r="X355" s="4">
        <f>SUMIFS(Transactions_History!$G$6:$G$1355, Transactions_History!$C$6:$C$1355, "Acquire", Transactions_History!$I$6:$I$1355, Portfolio_History!$F355, Transactions_History!$H$6:$H$1355, "&lt;="&amp;YEAR(Portfolio_History!X$1))-
SUMIFS(Transactions_History!$G$6:$G$1355, Transactions_History!$C$6:$C$1355, "Redeem", Transactions_History!$I$6:$I$1355, Portfolio_History!$F355, Transactions_History!$H$6:$H$1355, "&lt;="&amp;YEAR(Portfolio_History!X$1))</f>
        <v>0</v>
      </c>
      <c r="Y355" s="4">
        <f>SUMIFS(Transactions_History!$G$6:$G$1355, Transactions_History!$C$6:$C$1355, "Acquire", Transactions_History!$I$6:$I$1355, Portfolio_History!$F355, Transactions_History!$H$6:$H$1355, "&lt;="&amp;YEAR(Portfolio_History!Y$1))-
SUMIFS(Transactions_History!$G$6:$G$1355, Transactions_History!$C$6:$C$1355, "Redeem", Transactions_History!$I$6:$I$1355, Portfolio_History!$F355, Transactions_History!$H$6:$H$1355, "&lt;="&amp;YEAR(Portfolio_History!Y$1))</f>
        <v>0</v>
      </c>
    </row>
    <row r="356" spans="1:25" x14ac:dyDescent="0.35">
      <c r="A356" s="172" t="s">
        <v>39</v>
      </c>
      <c r="B356" s="172">
        <v>2.25</v>
      </c>
      <c r="C356" s="172">
        <v>2017</v>
      </c>
      <c r="D356" s="173">
        <v>41791</v>
      </c>
      <c r="E356" s="63">
        <v>2014</v>
      </c>
      <c r="F356" s="170" t="str">
        <f t="shared" si="6"/>
        <v>SI bonds_2.25_2017</v>
      </c>
      <c r="G356" s="4">
        <f>SUMIFS(Transactions_History!$G$6:$G$1355, Transactions_History!$C$6:$C$1355, "Acquire", Transactions_History!$I$6:$I$1355, Portfolio_History!$F356, Transactions_History!$H$6:$H$1355, "&lt;="&amp;YEAR(Portfolio_History!G$1))-
SUMIFS(Transactions_History!$G$6:$G$1355, Transactions_History!$C$6:$C$1355, "Redeem", Transactions_History!$I$6:$I$1355, Portfolio_History!$F356, Transactions_History!$H$6:$H$1355, "&lt;="&amp;YEAR(Portfolio_History!G$1))</f>
        <v>0</v>
      </c>
      <c r="H356" s="4">
        <f>SUMIFS(Transactions_History!$G$6:$G$1355, Transactions_History!$C$6:$C$1355, "Acquire", Transactions_History!$I$6:$I$1355, Portfolio_History!$F356, Transactions_History!$H$6:$H$1355, "&lt;="&amp;YEAR(Portfolio_History!H$1))-
SUMIFS(Transactions_History!$G$6:$G$1355, Transactions_History!$C$6:$C$1355, "Redeem", Transactions_History!$I$6:$I$1355, Portfolio_History!$F356, Transactions_History!$H$6:$H$1355, "&lt;="&amp;YEAR(Portfolio_History!H$1))</f>
        <v>0</v>
      </c>
      <c r="I356" s="4">
        <f>SUMIFS(Transactions_History!$G$6:$G$1355, Transactions_History!$C$6:$C$1355, "Acquire", Transactions_History!$I$6:$I$1355, Portfolio_History!$F356, Transactions_History!$H$6:$H$1355, "&lt;="&amp;YEAR(Portfolio_History!I$1))-
SUMIFS(Transactions_History!$G$6:$G$1355, Transactions_History!$C$6:$C$1355, "Redeem", Transactions_History!$I$6:$I$1355, Portfolio_History!$F356, Transactions_History!$H$6:$H$1355, "&lt;="&amp;YEAR(Portfolio_History!I$1))</f>
        <v>0</v>
      </c>
      <c r="J356" s="4">
        <f>SUMIFS(Transactions_History!$G$6:$G$1355, Transactions_History!$C$6:$C$1355, "Acquire", Transactions_History!$I$6:$I$1355, Portfolio_History!$F356, Transactions_History!$H$6:$H$1355, "&lt;="&amp;YEAR(Portfolio_History!J$1))-
SUMIFS(Transactions_History!$G$6:$G$1355, Transactions_History!$C$6:$C$1355, "Redeem", Transactions_History!$I$6:$I$1355, Portfolio_History!$F356, Transactions_History!$H$6:$H$1355, "&lt;="&amp;YEAR(Portfolio_History!J$1))</f>
        <v>0</v>
      </c>
      <c r="K356" s="4">
        <f>SUMIFS(Transactions_History!$G$6:$G$1355, Transactions_History!$C$6:$C$1355, "Acquire", Transactions_History!$I$6:$I$1355, Portfolio_History!$F356, Transactions_History!$H$6:$H$1355, "&lt;="&amp;YEAR(Portfolio_History!K$1))-
SUMIFS(Transactions_History!$G$6:$G$1355, Transactions_History!$C$6:$C$1355, "Redeem", Transactions_History!$I$6:$I$1355, Portfolio_History!$F356, Transactions_History!$H$6:$H$1355, "&lt;="&amp;YEAR(Portfolio_History!K$1))</f>
        <v>0</v>
      </c>
      <c r="L356" s="4">
        <f>SUMIFS(Transactions_History!$G$6:$G$1355, Transactions_History!$C$6:$C$1355, "Acquire", Transactions_History!$I$6:$I$1355, Portfolio_History!$F356, Transactions_History!$H$6:$H$1355, "&lt;="&amp;YEAR(Portfolio_History!L$1))-
SUMIFS(Transactions_History!$G$6:$G$1355, Transactions_History!$C$6:$C$1355, "Redeem", Transactions_History!$I$6:$I$1355, Portfolio_History!$F356, Transactions_History!$H$6:$H$1355, "&lt;="&amp;YEAR(Portfolio_History!L$1))</f>
        <v>0</v>
      </c>
      <c r="M356" s="4">
        <f>SUMIFS(Transactions_History!$G$6:$G$1355, Transactions_History!$C$6:$C$1355, "Acquire", Transactions_History!$I$6:$I$1355, Portfolio_History!$F356, Transactions_History!$H$6:$H$1355, "&lt;="&amp;YEAR(Portfolio_History!M$1))-
SUMIFS(Transactions_History!$G$6:$G$1355, Transactions_History!$C$6:$C$1355, "Redeem", Transactions_History!$I$6:$I$1355, Portfolio_History!$F356, Transactions_History!$H$6:$H$1355, "&lt;="&amp;YEAR(Portfolio_History!M$1))</f>
        <v>0</v>
      </c>
      <c r="N356" s="4">
        <f>SUMIFS(Transactions_History!$G$6:$G$1355, Transactions_History!$C$6:$C$1355, "Acquire", Transactions_History!$I$6:$I$1355, Portfolio_History!$F356, Transactions_History!$H$6:$H$1355, "&lt;="&amp;YEAR(Portfolio_History!N$1))-
SUMIFS(Transactions_History!$G$6:$G$1355, Transactions_History!$C$6:$C$1355, "Redeem", Transactions_History!$I$6:$I$1355, Portfolio_History!$F356, Transactions_History!$H$6:$H$1355, "&lt;="&amp;YEAR(Portfolio_History!N$1))</f>
        <v>3986412</v>
      </c>
      <c r="O356" s="4">
        <f>SUMIFS(Transactions_History!$G$6:$G$1355, Transactions_History!$C$6:$C$1355, "Acquire", Transactions_History!$I$6:$I$1355, Portfolio_History!$F356, Transactions_History!$H$6:$H$1355, "&lt;="&amp;YEAR(Portfolio_History!O$1))-
SUMIFS(Transactions_History!$G$6:$G$1355, Transactions_History!$C$6:$C$1355, "Redeem", Transactions_History!$I$6:$I$1355, Portfolio_History!$F356, Transactions_History!$H$6:$H$1355, "&lt;="&amp;YEAR(Portfolio_History!O$1))</f>
        <v>3986412</v>
      </c>
      <c r="P356" s="4">
        <f>SUMIFS(Transactions_History!$G$6:$G$1355, Transactions_History!$C$6:$C$1355, "Acquire", Transactions_History!$I$6:$I$1355, Portfolio_History!$F356, Transactions_History!$H$6:$H$1355, "&lt;="&amp;YEAR(Portfolio_History!P$1))-
SUMIFS(Transactions_History!$G$6:$G$1355, Transactions_History!$C$6:$C$1355, "Redeem", Transactions_History!$I$6:$I$1355, Portfolio_History!$F356, Transactions_History!$H$6:$H$1355, "&lt;="&amp;YEAR(Portfolio_History!P$1))</f>
        <v>0</v>
      </c>
      <c r="Q356" s="4">
        <f>SUMIFS(Transactions_History!$G$6:$G$1355, Transactions_History!$C$6:$C$1355, "Acquire", Transactions_History!$I$6:$I$1355, Portfolio_History!$F356, Transactions_History!$H$6:$H$1355, "&lt;="&amp;YEAR(Portfolio_History!Q$1))-
SUMIFS(Transactions_History!$G$6:$G$1355, Transactions_History!$C$6:$C$1355, "Redeem", Transactions_History!$I$6:$I$1355, Portfolio_History!$F356, Transactions_History!$H$6:$H$1355, "&lt;="&amp;YEAR(Portfolio_History!Q$1))</f>
        <v>0</v>
      </c>
      <c r="R356" s="4">
        <f>SUMIFS(Transactions_History!$G$6:$G$1355, Transactions_History!$C$6:$C$1355, "Acquire", Transactions_History!$I$6:$I$1355, Portfolio_History!$F356, Transactions_History!$H$6:$H$1355, "&lt;="&amp;YEAR(Portfolio_History!R$1))-
SUMIFS(Transactions_History!$G$6:$G$1355, Transactions_History!$C$6:$C$1355, "Redeem", Transactions_History!$I$6:$I$1355, Portfolio_History!$F356, Transactions_History!$H$6:$H$1355, "&lt;="&amp;YEAR(Portfolio_History!R$1))</f>
        <v>0</v>
      </c>
      <c r="S356" s="4">
        <f>SUMIFS(Transactions_History!$G$6:$G$1355, Transactions_History!$C$6:$C$1355, "Acquire", Transactions_History!$I$6:$I$1355, Portfolio_History!$F356, Transactions_History!$H$6:$H$1355, "&lt;="&amp;YEAR(Portfolio_History!S$1))-
SUMIFS(Transactions_History!$G$6:$G$1355, Transactions_History!$C$6:$C$1355, "Redeem", Transactions_History!$I$6:$I$1355, Portfolio_History!$F356, Transactions_History!$H$6:$H$1355, "&lt;="&amp;YEAR(Portfolio_History!S$1))</f>
        <v>0</v>
      </c>
      <c r="T356" s="4">
        <f>SUMIFS(Transactions_History!$G$6:$G$1355, Transactions_History!$C$6:$C$1355, "Acquire", Transactions_History!$I$6:$I$1355, Portfolio_History!$F356, Transactions_History!$H$6:$H$1355, "&lt;="&amp;YEAR(Portfolio_History!T$1))-
SUMIFS(Transactions_History!$G$6:$G$1355, Transactions_History!$C$6:$C$1355, "Redeem", Transactions_History!$I$6:$I$1355, Portfolio_History!$F356, Transactions_History!$H$6:$H$1355, "&lt;="&amp;YEAR(Portfolio_History!T$1))</f>
        <v>0</v>
      </c>
      <c r="U356" s="4">
        <f>SUMIFS(Transactions_History!$G$6:$G$1355, Transactions_History!$C$6:$C$1355, "Acquire", Transactions_History!$I$6:$I$1355, Portfolio_History!$F356, Transactions_History!$H$6:$H$1355, "&lt;="&amp;YEAR(Portfolio_History!U$1))-
SUMIFS(Transactions_History!$G$6:$G$1355, Transactions_History!$C$6:$C$1355, "Redeem", Transactions_History!$I$6:$I$1355, Portfolio_History!$F356, Transactions_History!$H$6:$H$1355, "&lt;="&amp;YEAR(Portfolio_History!U$1))</f>
        <v>0</v>
      </c>
      <c r="V356" s="4">
        <f>SUMIFS(Transactions_History!$G$6:$G$1355, Transactions_History!$C$6:$C$1355, "Acquire", Transactions_History!$I$6:$I$1355, Portfolio_History!$F356, Transactions_History!$H$6:$H$1355, "&lt;="&amp;YEAR(Portfolio_History!V$1))-
SUMIFS(Transactions_History!$G$6:$G$1355, Transactions_History!$C$6:$C$1355, "Redeem", Transactions_History!$I$6:$I$1355, Portfolio_History!$F356, Transactions_History!$H$6:$H$1355, "&lt;="&amp;YEAR(Portfolio_History!V$1))</f>
        <v>0</v>
      </c>
      <c r="W356" s="4">
        <f>SUMIFS(Transactions_History!$G$6:$G$1355, Transactions_History!$C$6:$C$1355, "Acquire", Transactions_History!$I$6:$I$1355, Portfolio_History!$F356, Transactions_History!$H$6:$H$1355, "&lt;="&amp;YEAR(Portfolio_History!W$1))-
SUMIFS(Transactions_History!$G$6:$G$1355, Transactions_History!$C$6:$C$1355, "Redeem", Transactions_History!$I$6:$I$1355, Portfolio_History!$F356, Transactions_History!$H$6:$H$1355, "&lt;="&amp;YEAR(Portfolio_History!W$1))</f>
        <v>0</v>
      </c>
      <c r="X356" s="4">
        <f>SUMIFS(Transactions_History!$G$6:$G$1355, Transactions_History!$C$6:$C$1355, "Acquire", Transactions_History!$I$6:$I$1355, Portfolio_History!$F356, Transactions_History!$H$6:$H$1355, "&lt;="&amp;YEAR(Portfolio_History!X$1))-
SUMIFS(Transactions_History!$G$6:$G$1355, Transactions_History!$C$6:$C$1355, "Redeem", Transactions_History!$I$6:$I$1355, Portfolio_History!$F356, Transactions_History!$H$6:$H$1355, "&lt;="&amp;YEAR(Portfolio_History!X$1))</f>
        <v>0</v>
      </c>
      <c r="Y356" s="4">
        <f>SUMIFS(Transactions_History!$G$6:$G$1355, Transactions_History!$C$6:$C$1355, "Acquire", Transactions_History!$I$6:$I$1355, Portfolio_History!$F356, Transactions_History!$H$6:$H$1355, "&lt;="&amp;YEAR(Portfolio_History!Y$1))-
SUMIFS(Transactions_History!$G$6:$G$1355, Transactions_History!$C$6:$C$1355, "Redeem", Transactions_History!$I$6:$I$1355, Portfolio_History!$F356, Transactions_History!$H$6:$H$1355, "&lt;="&amp;YEAR(Portfolio_History!Y$1))</f>
        <v>0</v>
      </c>
    </row>
    <row r="357" spans="1:25" x14ac:dyDescent="0.35">
      <c r="A357" s="172" t="s">
        <v>39</v>
      </c>
      <c r="B357" s="172">
        <v>2.25</v>
      </c>
      <c r="C357" s="172">
        <v>2018</v>
      </c>
      <c r="D357" s="173">
        <v>41791</v>
      </c>
      <c r="E357" s="63">
        <v>2014</v>
      </c>
      <c r="F357" s="170" t="str">
        <f t="shared" si="6"/>
        <v>SI bonds_2.25_2018</v>
      </c>
      <c r="G357" s="4">
        <f>SUMIFS(Transactions_History!$G$6:$G$1355, Transactions_History!$C$6:$C$1355, "Acquire", Transactions_History!$I$6:$I$1355, Portfolio_History!$F357, Transactions_History!$H$6:$H$1355, "&lt;="&amp;YEAR(Portfolio_History!G$1))-
SUMIFS(Transactions_History!$G$6:$G$1355, Transactions_History!$C$6:$C$1355, "Redeem", Transactions_History!$I$6:$I$1355, Portfolio_History!$F357, Transactions_History!$H$6:$H$1355, "&lt;="&amp;YEAR(Portfolio_History!G$1))</f>
        <v>0</v>
      </c>
      <c r="H357" s="4">
        <f>SUMIFS(Transactions_History!$G$6:$G$1355, Transactions_History!$C$6:$C$1355, "Acquire", Transactions_History!$I$6:$I$1355, Portfolio_History!$F357, Transactions_History!$H$6:$H$1355, "&lt;="&amp;YEAR(Portfolio_History!H$1))-
SUMIFS(Transactions_History!$G$6:$G$1355, Transactions_History!$C$6:$C$1355, "Redeem", Transactions_History!$I$6:$I$1355, Portfolio_History!$F357, Transactions_History!$H$6:$H$1355, "&lt;="&amp;YEAR(Portfolio_History!H$1))</f>
        <v>0</v>
      </c>
      <c r="I357" s="4">
        <f>SUMIFS(Transactions_History!$G$6:$G$1355, Transactions_History!$C$6:$C$1355, "Acquire", Transactions_History!$I$6:$I$1355, Portfolio_History!$F357, Transactions_History!$H$6:$H$1355, "&lt;="&amp;YEAR(Portfolio_History!I$1))-
SUMIFS(Transactions_History!$G$6:$G$1355, Transactions_History!$C$6:$C$1355, "Redeem", Transactions_History!$I$6:$I$1355, Portfolio_History!$F357, Transactions_History!$H$6:$H$1355, "&lt;="&amp;YEAR(Portfolio_History!I$1))</f>
        <v>0</v>
      </c>
      <c r="J357" s="4">
        <f>SUMIFS(Transactions_History!$G$6:$G$1355, Transactions_History!$C$6:$C$1355, "Acquire", Transactions_History!$I$6:$I$1355, Portfolio_History!$F357, Transactions_History!$H$6:$H$1355, "&lt;="&amp;YEAR(Portfolio_History!J$1))-
SUMIFS(Transactions_History!$G$6:$G$1355, Transactions_History!$C$6:$C$1355, "Redeem", Transactions_History!$I$6:$I$1355, Portfolio_History!$F357, Transactions_History!$H$6:$H$1355, "&lt;="&amp;YEAR(Portfolio_History!J$1))</f>
        <v>0</v>
      </c>
      <c r="K357" s="4">
        <f>SUMIFS(Transactions_History!$G$6:$G$1355, Transactions_History!$C$6:$C$1355, "Acquire", Transactions_History!$I$6:$I$1355, Portfolio_History!$F357, Transactions_History!$H$6:$H$1355, "&lt;="&amp;YEAR(Portfolio_History!K$1))-
SUMIFS(Transactions_History!$G$6:$G$1355, Transactions_History!$C$6:$C$1355, "Redeem", Transactions_History!$I$6:$I$1355, Portfolio_History!$F357, Transactions_History!$H$6:$H$1355, "&lt;="&amp;YEAR(Portfolio_History!K$1))</f>
        <v>0</v>
      </c>
      <c r="L357" s="4">
        <f>SUMIFS(Transactions_History!$G$6:$G$1355, Transactions_History!$C$6:$C$1355, "Acquire", Transactions_History!$I$6:$I$1355, Portfolio_History!$F357, Transactions_History!$H$6:$H$1355, "&lt;="&amp;YEAR(Portfolio_History!L$1))-
SUMIFS(Transactions_History!$G$6:$G$1355, Transactions_History!$C$6:$C$1355, "Redeem", Transactions_History!$I$6:$I$1355, Portfolio_History!$F357, Transactions_History!$H$6:$H$1355, "&lt;="&amp;YEAR(Portfolio_History!L$1))</f>
        <v>0</v>
      </c>
      <c r="M357" s="4">
        <f>SUMIFS(Transactions_History!$G$6:$G$1355, Transactions_History!$C$6:$C$1355, "Acquire", Transactions_History!$I$6:$I$1355, Portfolio_History!$F357, Transactions_History!$H$6:$H$1355, "&lt;="&amp;YEAR(Portfolio_History!M$1))-
SUMIFS(Transactions_History!$G$6:$G$1355, Transactions_History!$C$6:$C$1355, "Redeem", Transactions_History!$I$6:$I$1355, Portfolio_History!$F357, Transactions_History!$H$6:$H$1355, "&lt;="&amp;YEAR(Portfolio_History!M$1))</f>
        <v>3986412</v>
      </c>
      <c r="N357" s="4">
        <f>SUMIFS(Transactions_History!$G$6:$G$1355, Transactions_History!$C$6:$C$1355, "Acquire", Transactions_History!$I$6:$I$1355, Portfolio_History!$F357, Transactions_History!$H$6:$H$1355, "&lt;="&amp;YEAR(Portfolio_History!N$1))-
SUMIFS(Transactions_History!$G$6:$G$1355, Transactions_History!$C$6:$C$1355, "Redeem", Transactions_History!$I$6:$I$1355, Portfolio_History!$F357, Transactions_History!$H$6:$H$1355, "&lt;="&amp;YEAR(Portfolio_History!N$1))</f>
        <v>3986412</v>
      </c>
      <c r="O357" s="4">
        <f>SUMIFS(Transactions_History!$G$6:$G$1355, Transactions_History!$C$6:$C$1355, "Acquire", Transactions_History!$I$6:$I$1355, Portfolio_History!$F357, Transactions_History!$H$6:$H$1355, "&lt;="&amp;YEAR(Portfolio_History!O$1))-
SUMIFS(Transactions_History!$G$6:$G$1355, Transactions_History!$C$6:$C$1355, "Redeem", Transactions_History!$I$6:$I$1355, Portfolio_History!$F357, Transactions_History!$H$6:$H$1355, "&lt;="&amp;YEAR(Portfolio_History!O$1))</f>
        <v>3986412</v>
      </c>
      <c r="P357" s="4">
        <f>SUMIFS(Transactions_History!$G$6:$G$1355, Transactions_History!$C$6:$C$1355, "Acquire", Transactions_History!$I$6:$I$1355, Portfolio_History!$F357, Transactions_History!$H$6:$H$1355, "&lt;="&amp;YEAR(Portfolio_History!P$1))-
SUMIFS(Transactions_History!$G$6:$G$1355, Transactions_History!$C$6:$C$1355, "Redeem", Transactions_History!$I$6:$I$1355, Portfolio_History!$F357, Transactions_History!$H$6:$H$1355, "&lt;="&amp;YEAR(Portfolio_History!P$1))</f>
        <v>0</v>
      </c>
      <c r="Q357" s="4">
        <f>SUMIFS(Transactions_History!$G$6:$G$1355, Transactions_History!$C$6:$C$1355, "Acquire", Transactions_History!$I$6:$I$1355, Portfolio_History!$F357, Transactions_History!$H$6:$H$1355, "&lt;="&amp;YEAR(Portfolio_History!Q$1))-
SUMIFS(Transactions_History!$G$6:$G$1355, Transactions_History!$C$6:$C$1355, "Redeem", Transactions_History!$I$6:$I$1355, Portfolio_History!$F357, Transactions_History!$H$6:$H$1355, "&lt;="&amp;YEAR(Portfolio_History!Q$1))</f>
        <v>0</v>
      </c>
      <c r="R357" s="4">
        <f>SUMIFS(Transactions_History!$G$6:$G$1355, Transactions_History!$C$6:$C$1355, "Acquire", Transactions_History!$I$6:$I$1355, Portfolio_History!$F357, Transactions_History!$H$6:$H$1355, "&lt;="&amp;YEAR(Portfolio_History!R$1))-
SUMIFS(Transactions_History!$G$6:$G$1355, Transactions_History!$C$6:$C$1355, "Redeem", Transactions_History!$I$6:$I$1355, Portfolio_History!$F357, Transactions_History!$H$6:$H$1355, "&lt;="&amp;YEAR(Portfolio_History!R$1))</f>
        <v>0</v>
      </c>
      <c r="S357" s="4">
        <f>SUMIFS(Transactions_History!$G$6:$G$1355, Transactions_History!$C$6:$C$1355, "Acquire", Transactions_History!$I$6:$I$1355, Portfolio_History!$F357, Transactions_History!$H$6:$H$1355, "&lt;="&amp;YEAR(Portfolio_History!S$1))-
SUMIFS(Transactions_History!$G$6:$G$1355, Transactions_History!$C$6:$C$1355, "Redeem", Transactions_History!$I$6:$I$1355, Portfolio_History!$F357, Transactions_History!$H$6:$H$1355, "&lt;="&amp;YEAR(Portfolio_History!S$1))</f>
        <v>0</v>
      </c>
      <c r="T357" s="4">
        <f>SUMIFS(Transactions_History!$G$6:$G$1355, Transactions_History!$C$6:$C$1355, "Acquire", Transactions_History!$I$6:$I$1355, Portfolio_History!$F357, Transactions_History!$H$6:$H$1355, "&lt;="&amp;YEAR(Portfolio_History!T$1))-
SUMIFS(Transactions_History!$G$6:$G$1355, Transactions_History!$C$6:$C$1355, "Redeem", Transactions_History!$I$6:$I$1355, Portfolio_History!$F357, Transactions_History!$H$6:$H$1355, "&lt;="&amp;YEAR(Portfolio_History!T$1))</f>
        <v>0</v>
      </c>
      <c r="U357" s="4">
        <f>SUMIFS(Transactions_History!$G$6:$G$1355, Transactions_History!$C$6:$C$1355, "Acquire", Transactions_History!$I$6:$I$1355, Portfolio_History!$F357, Transactions_History!$H$6:$H$1355, "&lt;="&amp;YEAR(Portfolio_History!U$1))-
SUMIFS(Transactions_History!$G$6:$G$1355, Transactions_History!$C$6:$C$1355, "Redeem", Transactions_History!$I$6:$I$1355, Portfolio_History!$F357, Transactions_History!$H$6:$H$1355, "&lt;="&amp;YEAR(Portfolio_History!U$1))</f>
        <v>0</v>
      </c>
      <c r="V357" s="4">
        <f>SUMIFS(Transactions_History!$G$6:$G$1355, Transactions_History!$C$6:$C$1355, "Acquire", Transactions_History!$I$6:$I$1355, Portfolio_History!$F357, Transactions_History!$H$6:$H$1355, "&lt;="&amp;YEAR(Portfolio_History!V$1))-
SUMIFS(Transactions_History!$G$6:$G$1355, Transactions_History!$C$6:$C$1355, "Redeem", Transactions_History!$I$6:$I$1355, Portfolio_History!$F357, Transactions_History!$H$6:$H$1355, "&lt;="&amp;YEAR(Portfolio_History!V$1))</f>
        <v>0</v>
      </c>
      <c r="W357" s="4">
        <f>SUMIFS(Transactions_History!$G$6:$G$1355, Transactions_History!$C$6:$C$1355, "Acquire", Transactions_History!$I$6:$I$1355, Portfolio_History!$F357, Transactions_History!$H$6:$H$1355, "&lt;="&amp;YEAR(Portfolio_History!W$1))-
SUMIFS(Transactions_History!$G$6:$G$1355, Transactions_History!$C$6:$C$1355, "Redeem", Transactions_History!$I$6:$I$1355, Portfolio_History!$F357, Transactions_History!$H$6:$H$1355, "&lt;="&amp;YEAR(Portfolio_History!W$1))</f>
        <v>0</v>
      </c>
      <c r="X357" s="4">
        <f>SUMIFS(Transactions_History!$G$6:$G$1355, Transactions_History!$C$6:$C$1355, "Acquire", Transactions_History!$I$6:$I$1355, Portfolio_History!$F357, Transactions_History!$H$6:$H$1355, "&lt;="&amp;YEAR(Portfolio_History!X$1))-
SUMIFS(Transactions_History!$G$6:$G$1355, Transactions_History!$C$6:$C$1355, "Redeem", Transactions_History!$I$6:$I$1355, Portfolio_History!$F357, Transactions_History!$H$6:$H$1355, "&lt;="&amp;YEAR(Portfolio_History!X$1))</f>
        <v>0</v>
      </c>
      <c r="Y357" s="4">
        <f>SUMIFS(Transactions_History!$G$6:$G$1355, Transactions_History!$C$6:$C$1355, "Acquire", Transactions_History!$I$6:$I$1355, Portfolio_History!$F357, Transactions_History!$H$6:$H$1355, "&lt;="&amp;YEAR(Portfolio_History!Y$1))-
SUMIFS(Transactions_History!$G$6:$G$1355, Transactions_History!$C$6:$C$1355, "Redeem", Transactions_History!$I$6:$I$1355, Portfolio_History!$F357, Transactions_History!$H$6:$H$1355, "&lt;="&amp;YEAR(Portfolio_History!Y$1))</f>
        <v>0</v>
      </c>
    </row>
    <row r="358" spans="1:25" x14ac:dyDescent="0.35">
      <c r="A358" s="172" t="s">
        <v>39</v>
      </c>
      <c r="B358" s="172">
        <v>2.25</v>
      </c>
      <c r="C358" s="172">
        <v>2019</v>
      </c>
      <c r="D358" s="173">
        <v>41791</v>
      </c>
      <c r="E358" s="63">
        <v>2014</v>
      </c>
      <c r="F358" s="170" t="str">
        <f t="shared" si="6"/>
        <v>SI bonds_2.25_2019</v>
      </c>
      <c r="G358" s="4">
        <f>SUMIFS(Transactions_History!$G$6:$G$1355, Transactions_History!$C$6:$C$1355, "Acquire", Transactions_History!$I$6:$I$1355, Portfolio_History!$F358, Transactions_History!$H$6:$H$1355, "&lt;="&amp;YEAR(Portfolio_History!G$1))-
SUMIFS(Transactions_History!$G$6:$G$1355, Transactions_History!$C$6:$C$1355, "Redeem", Transactions_History!$I$6:$I$1355, Portfolio_History!$F358, Transactions_History!$H$6:$H$1355, "&lt;="&amp;YEAR(Portfolio_History!G$1))</f>
        <v>0</v>
      </c>
      <c r="H358" s="4">
        <f>SUMIFS(Transactions_History!$G$6:$G$1355, Transactions_History!$C$6:$C$1355, "Acquire", Transactions_History!$I$6:$I$1355, Portfolio_History!$F358, Transactions_History!$H$6:$H$1355, "&lt;="&amp;YEAR(Portfolio_History!H$1))-
SUMIFS(Transactions_History!$G$6:$G$1355, Transactions_History!$C$6:$C$1355, "Redeem", Transactions_History!$I$6:$I$1355, Portfolio_History!$F358, Transactions_History!$H$6:$H$1355, "&lt;="&amp;YEAR(Portfolio_History!H$1))</f>
        <v>0</v>
      </c>
      <c r="I358" s="4">
        <f>SUMIFS(Transactions_History!$G$6:$G$1355, Transactions_History!$C$6:$C$1355, "Acquire", Transactions_History!$I$6:$I$1355, Portfolio_History!$F358, Transactions_History!$H$6:$H$1355, "&lt;="&amp;YEAR(Portfolio_History!I$1))-
SUMIFS(Transactions_History!$G$6:$G$1355, Transactions_History!$C$6:$C$1355, "Redeem", Transactions_History!$I$6:$I$1355, Portfolio_History!$F358, Transactions_History!$H$6:$H$1355, "&lt;="&amp;YEAR(Portfolio_History!I$1))</f>
        <v>0</v>
      </c>
      <c r="J358" s="4">
        <f>SUMIFS(Transactions_History!$G$6:$G$1355, Transactions_History!$C$6:$C$1355, "Acquire", Transactions_History!$I$6:$I$1355, Portfolio_History!$F358, Transactions_History!$H$6:$H$1355, "&lt;="&amp;YEAR(Portfolio_History!J$1))-
SUMIFS(Transactions_History!$G$6:$G$1355, Transactions_History!$C$6:$C$1355, "Redeem", Transactions_History!$I$6:$I$1355, Portfolio_History!$F358, Transactions_History!$H$6:$H$1355, "&lt;="&amp;YEAR(Portfolio_History!J$1))</f>
        <v>0</v>
      </c>
      <c r="K358" s="4">
        <f>SUMIFS(Transactions_History!$G$6:$G$1355, Transactions_History!$C$6:$C$1355, "Acquire", Transactions_History!$I$6:$I$1355, Portfolio_History!$F358, Transactions_History!$H$6:$H$1355, "&lt;="&amp;YEAR(Portfolio_History!K$1))-
SUMIFS(Transactions_History!$G$6:$G$1355, Transactions_History!$C$6:$C$1355, "Redeem", Transactions_History!$I$6:$I$1355, Portfolio_History!$F358, Transactions_History!$H$6:$H$1355, "&lt;="&amp;YEAR(Portfolio_History!K$1))</f>
        <v>0</v>
      </c>
      <c r="L358" s="4">
        <f>SUMIFS(Transactions_History!$G$6:$G$1355, Transactions_History!$C$6:$C$1355, "Acquire", Transactions_History!$I$6:$I$1355, Portfolio_History!$F358, Transactions_History!$H$6:$H$1355, "&lt;="&amp;YEAR(Portfolio_History!L$1))-
SUMIFS(Transactions_History!$G$6:$G$1355, Transactions_History!$C$6:$C$1355, "Redeem", Transactions_History!$I$6:$I$1355, Portfolio_History!$F358, Transactions_History!$H$6:$H$1355, "&lt;="&amp;YEAR(Portfolio_History!L$1))</f>
        <v>11892729</v>
      </c>
      <c r="M358" s="4">
        <f>SUMIFS(Transactions_History!$G$6:$G$1355, Transactions_History!$C$6:$C$1355, "Acquire", Transactions_History!$I$6:$I$1355, Portfolio_History!$F358, Transactions_History!$H$6:$H$1355, "&lt;="&amp;YEAR(Portfolio_History!M$1))-
SUMIFS(Transactions_History!$G$6:$G$1355, Transactions_History!$C$6:$C$1355, "Redeem", Transactions_History!$I$6:$I$1355, Portfolio_History!$F358, Transactions_History!$H$6:$H$1355, "&lt;="&amp;YEAR(Portfolio_History!M$1))</f>
        <v>3986413</v>
      </c>
      <c r="N358" s="4">
        <f>SUMIFS(Transactions_History!$G$6:$G$1355, Transactions_History!$C$6:$C$1355, "Acquire", Transactions_History!$I$6:$I$1355, Portfolio_History!$F358, Transactions_History!$H$6:$H$1355, "&lt;="&amp;YEAR(Portfolio_History!N$1))-
SUMIFS(Transactions_History!$G$6:$G$1355, Transactions_History!$C$6:$C$1355, "Redeem", Transactions_History!$I$6:$I$1355, Portfolio_History!$F358, Transactions_History!$H$6:$H$1355, "&lt;="&amp;YEAR(Portfolio_History!N$1))</f>
        <v>3986413</v>
      </c>
      <c r="O358" s="4">
        <f>SUMIFS(Transactions_History!$G$6:$G$1355, Transactions_History!$C$6:$C$1355, "Acquire", Transactions_History!$I$6:$I$1355, Portfolio_History!$F358, Transactions_History!$H$6:$H$1355, "&lt;="&amp;YEAR(Portfolio_History!O$1))-
SUMIFS(Transactions_History!$G$6:$G$1355, Transactions_History!$C$6:$C$1355, "Redeem", Transactions_History!$I$6:$I$1355, Portfolio_History!$F358, Transactions_History!$H$6:$H$1355, "&lt;="&amp;YEAR(Portfolio_History!O$1))</f>
        <v>3986413</v>
      </c>
      <c r="P358" s="4">
        <f>SUMIFS(Transactions_History!$G$6:$G$1355, Transactions_History!$C$6:$C$1355, "Acquire", Transactions_History!$I$6:$I$1355, Portfolio_History!$F358, Transactions_History!$H$6:$H$1355, "&lt;="&amp;YEAR(Portfolio_History!P$1))-
SUMIFS(Transactions_History!$G$6:$G$1355, Transactions_History!$C$6:$C$1355, "Redeem", Transactions_History!$I$6:$I$1355, Portfolio_History!$F358, Transactions_History!$H$6:$H$1355, "&lt;="&amp;YEAR(Portfolio_History!P$1))</f>
        <v>0</v>
      </c>
      <c r="Q358" s="4">
        <f>SUMIFS(Transactions_History!$G$6:$G$1355, Transactions_History!$C$6:$C$1355, "Acquire", Transactions_History!$I$6:$I$1355, Portfolio_History!$F358, Transactions_History!$H$6:$H$1355, "&lt;="&amp;YEAR(Portfolio_History!Q$1))-
SUMIFS(Transactions_History!$G$6:$G$1355, Transactions_History!$C$6:$C$1355, "Redeem", Transactions_History!$I$6:$I$1355, Portfolio_History!$F358, Transactions_History!$H$6:$H$1355, "&lt;="&amp;YEAR(Portfolio_History!Q$1))</f>
        <v>0</v>
      </c>
      <c r="R358" s="4">
        <f>SUMIFS(Transactions_History!$G$6:$G$1355, Transactions_History!$C$6:$C$1355, "Acquire", Transactions_History!$I$6:$I$1355, Portfolio_History!$F358, Transactions_History!$H$6:$H$1355, "&lt;="&amp;YEAR(Portfolio_History!R$1))-
SUMIFS(Transactions_History!$G$6:$G$1355, Transactions_History!$C$6:$C$1355, "Redeem", Transactions_History!$I$6:$I$1355, Portfolio_History!$F358, Transactions_History!$H$6:$H$1355, "&lt;="&amp;YEAR(Portfolio_History!R$1))</f>
        <v>0</v>
      </c>
      <c r="S358" s="4">
        <f>SUMIFS(Transactions_History!$G$6:$G$1355, Transactions_History!$C$6:$C$1355, "Acquire", Transactions_History!$I$6:$I$1355, Portfolio_History!$F358, Transactions_History!$H$6:$H$1355, "&lt;="&amp;YEAR(Portfolio_History!S$1))-
SUMIFS(Transactions_History!$G$6:$G$1355, Transactions_History!$C$6:$C$1355, "Redeem", Transactions_History!$I$6:$I$1355, Portfolio_History!$F358, Transactions_History!$H$6:$H$1355, "&lt;="&amp;YEAR(Portfolio_History!S$1))</f>
        <v>0</v>
      </c>
      <c r="T358" s="4">
        <f>SUMIFS(Transactions_History!$G$6:$G$1355, Transactions_History!$C$6:$C$1355, "Acquire", Transactions_History!$I$6:$I$1355, Portfolio_History!$F358, Transactions_History!$H$6:$H$1355, "&lt;="&amp;YEAR(Portfolio_History!T$1))-
SUMIFS(Transactions_History!$G$6:$G$1355, Transactions_History!$C$6:$C$1355, "Redeem", Transactions_History!$I$6:$I$1355, Portfolio_History!$F358, Transactions_History!$H$6:$H$1355, "&lt;="&amp;YEAR(Portfolio_History!T$1))</f>
        <v>0</v>
      </c>
      <c r="U358" s="4">
        <f>SUMIFS(Transactions_History!$G$6:$G$1355, Transactions_History!$C$6:$C$1355, "Acquire", Transactions_History!$I$6:$I$1355, Portfolio_History!$F358, Transactions_History!$H$6:$H$1355, "&lt;="&amp;YEAR(Portfolio_History!U$1))-
SUMIFS(Transactions_History!$G$6:$G$1355, Transactions_History!$C$6:$C$1355, "Redeem", Transactions_History!$I$6:$I$1355, Portfolio_History!$F358, Transactions_History!$H$6:$H$1355, "&lt;="&amp;YEAR(Portfolio_History!U$1))</f>
        <v>0</v>
      </c>
      <c r="V358" s="4">
        <f>SUMIFS(Transactions_History!$G$6:$G$1355, Transactions_History!$C$6:$C$1355, "Acquire", Transactions_History!$I$6:$I$1355, Portfolio_History!$F358, Transactions_History!$H$6:$H$1355, "&lt;="&amp;YEAR(Portfolio_History!V$1))-
SUMIFS(Transactions_History!$G$6:$G$1355, Transactions_History!$C$6:$C$1355, "Redeem", Transactions_History!$I$6:$I$1355, Portfolio_History!$F358, Transactions_History!$H$6:$H$1355, "&lt;="&amp;YEAR(Portfolio_History!V$1))</f>
        <v>0</v>
      </c>
      <c r="W358" s="4">
        <f>SUMIFS(Transactions_History!$G$6:$G$1355, Transactions_History!$C$6:$C$1355, "Acquire", Transactions_History!$I$6:$I$1355, Portfolio_History!$F358, Transactions_History!$H$6:$H$1355, "&lt;="&amp;YEAR(Portfolio_History!W$1))-
SUMIFS(Transactions_History!$G$6:$G$1355, Transactions_History!$C$6:$C$1355, "Redeem", Transactions_History!$I$6:$I$1355, Portfolio_History!$F358, Transactions_History!$H$6:$H$1355, "&lt;="&amp;YEAR(Portfolio_History!W$1))</f>
        <v>0</v>
      </c>
      <c r="X358" s="4">
        <f>SUMIFS(Transactions_History!$G$6:$G$1355, Transactions_History!$C$6:$C$1355, "Acquire", Transactions_History!$I$6:$I$1355, Portfolio_History!$F358, Transactions_History!$H$6:$H$1355, "&lt;="&amp;YEAR(Portfolio_History!X$1))-
SUMIFS(Transactions_History!$G$6:$G$1355, Transactions_History!$C$6:$C$1355, "Redeem", Transactions_History!$I$6:$I$1355, Portfolio_History!$F358, Transactions_History!$H$6:$H$1355, "&lt;="&amp;YEAR(Portfolio_History!X$1))</f>
        <v>0</v>
      </c>
      <c r="Y358" s="4">
        <f>SUMIFS(Transactions_History!$G$6:$G$1355, Transactions_History!$C$6:$C$1355, "Acquire", Transactions_History!$I$6:$I$1355, Portfolio_History!$F358, Transactions_History!$H$6:$H$1355, "&lt;="&amp;YEAR(Portfolio_History!Y$1))-
SUMIFS(Transactions_History!$G$6:$G$1355, Transactions_History!$C$6:$C$1355, "Redeem", Transactions_History!$I$6:$I$1355, Portfolio_History!$F358, Transactions_History!$H$6:$H$1355, "&lt;="&amp;YEAR(Portfolio_History!Y$1))</f>
        <v>0</v>
      </c>
    </row>
    <row r="359" spans="1:25" x14ac:dyDescent="0.35">
      <c r="A359" s="172" t="s">
        <v>39</v>
      </c>
      <c r="B359" s="172">
        <v>2.25</v>
      </c>
      <c r="C359" s="172">
        <v>2020</v>
      </c>
      <c r="D359" s="173">
        <v>41791</v>
      </c>
      <c r="E359" s="63">
        <v>2014</v>
      </c>
      <c r="F359" s="170" t="str">
        <f t="shared" si="6"/>
        <v>SI bonds_2.25_2020</v>
      </c>
      <c r="G359" s="4">
        <f>SUMIFS(Transactions_History!$G$6:$G$1355, Transactions_History!$C$6:$C$1355, "Acquire", Transactions_History!$I$6:$I$1355, Portfolio_History!$F359, Transactions_History!$H$6:$H$1355, "&lt;="&amp;YEAR(Portfolio_History!G$1))-
SUMIFS(Transactions_History!$G$6:$G$1355, Transactions_History!$C$6:$C$1355, "Redeem", Transactions_History!$I$6:$I$1355, Portfolio_History!$F359, Transactions_History!$H$6:$H$1355, "&lt;="&amp;YEAR(Portfolio_History!G$1))</f>
        <v>0</v>
      </c>
      <c r="H359" s="4">
        <f>SUMIFS(Transactions_History!$G$6:$G$1355, Transactions_History!$C$6:$C$1355, "Acquire", Transactions_History!$I$6:$I$1355, Portfolio_History!$F359, Transactions_History!$H$6:$H$1355, "&lt;="&amp;YEAR(Portfolio_History!H$1))-
SUMIFS(Transactions_History!$G$6:$G$1355, Transactions_History!$C$6:$C$1355, "Redeem", Transactions_History!$I$6:$I$1355, Portfolio_History!$F359, Transactions_History!$H$6:$H$1355, "&lt;="&amp;YEAR(Portfolio_History!H$1))</f>
        <v>0</v>
      </c>
      <c r="I359" s="4">
        <f>SUMIFS(Transactions_History!$G$6:$G$1355, Transactions_History!$C$6:$C$1355, "Acquire", Transactions_History!$I$6:$I$1355, Portfolio_History!$F359, Transactions_History!$H$6:$H$1355, "&lt;="&amp;YEAR(Portfolio_History!I$1))-
SUMIFS(Transactions_History!$G$6:$G$1355, Transactions_History!$C$6:$C$1355, "Redeem", Transactions_History!$I$6:$I$1355, Portfolio_History!$F359, Transactions_History!$H$6:$H$1355, "&lt;="&amp;YEAR(Portfolio_History!I$1))</f>
        <v>0</v>
      </c>
      <c r="J359" s="4">
        <f>SUMIFS(Transactions_History!$G$6:$G$1355, Transactions_History!$C$6:$C$1355, "Acquire", Transactions_History!$I$6:$I$1355, Portfolio_History!$F359, Transactions_History!$H$6:$H$1355, "&lt;="&amp;YEAR(Portfolio_History!J$1))-
SUMIFS(Transactions_History!$G$6:$G$1355, Transactions_History!$C$6:$C$1355, "Redeem", Transactions_History!$I$6:$I$1355, Portfolio_History!$F359, Transactions_History!$H$6:$H$1355, "&lt;="&amp;YEAR(Portfolio_History!J$1))</f>
        <v>0</v>
      </c>
      <c r="K359" s="4">
        <f>SUMIFS(Transactions_History!$G$6:$G$1355, Transactions_History!$C$6:$C$1355, "Acquire", Transactions_History!$I$6:$I$1355, Portfolio_History!$F359, Transactions_History!$H$6:$H$1355, "&lt;="&amp;YEAR(Portfolio_History!K$1))-
SUMIFS(Transactions_History!$G$6:$G$1355, Transactions_History!$C$6:$C$1355, "Redeem", Transactions_History!$I$6:$I$1355, Portfolio_History!$F359, Transactions_History!$H$6:$H$1355, "&lt;="&amp;YEAR(Portfolio_History!K$1))</f>
        <v>11892729</v>
      </c>
      <c r="L359" s="4">
        <f>SUMIFS(Transactions_History!$G$6:$G$1355, Transactions_History!$C$6:$C$1355, "Acquire", Transactions_History!$I$6:$I$1355, Portfolio_History!$F359, Transactions_History!$H$6:$H$1355, "&lt;="&amp;YEAR(Portfolio_History!L$1))-
SUMIFS(Transactions_History!$G$6:$G$1355, Transactions_History!$C$6:$C$1355, "Redeem", Transactions_History!$I$6:$I$1355, Portfolio_History!$F359, Transactions_History!$H$6:$H$1355, "&lt;="&amp;YEAR(Portfolio_History!L$1))</f>
        <v>11892729</v>
      </c>
      <c r="M359" s="4">
        <f>SUMIFS(Transactions_History!$G$6:$G$1355, Transactions_History!$C$6:$C$1355, "Acquire", Transactions_History!$I$6:$I$1355, Portfolio_History!$F359, Transactions_History!$H$6:$H$1355, "&lt;="&amp;YEAR(Portfolio_History!M$1))-
SUMIFS(Transactions_History!$G$6:$G$1355, Transactions_History!$C$6:$C$1355, "Redeem", Transactions_History!$I$6:$I$1355, Portfolio_History!$F359, Transactions_History!$H$6:$H$1355, "&lt;="&amp;YEAR(Portfolio_History!M$1))</f>
        <v>3986413</v>
      </c>
      <c r="N359" s="4">
        <f>SUMIFS(Transactions_History!$G$6:$G$1355, Transactions_History!$C$6:$C$1355, "Acquire", Transactions_History!$I$6:$I$1355, Portfolio_History!$F359, Transactions_History!$H$6:$H$1355, "&lt;="&amp;YEAR(Portfolio_History!N$1))-
SUMIFS(Transactions_History!$G$6:$G$1355, Transactions_History!$C$6:$C$1355, "Redeem", Transactions_History!$I$6:$I$1355, Portfolio_History!$F359, Transactions_History!$H$6:$H$1355, "&lt;="&amp;YEAR(Portfolio_History!N$1))</f>
        <v>3986413</v>
      </c>
      <c r="O359" s="4">
        <f>SUMIFS(Transactions_History!$G$6:$G$1355, Transactions_History!$C$6:$C$1355, "Acquire", Transactions_History!$I$6:$I$1355, Portfolio_History!$F359, Transactions_History!$H$6:$H$1355, "&lt;="&amp;YEAR(Portfolio_History!O$1))-
SUMIFS(Transactions_History!$G$6:$G$1355, Transactions_History!$C$6:$C$1355, "Redeem", Transactions_History!$I$6:$I$1355, Portfolio_History!$F359, Transactions_History!$H$6:$H$1355, "&lt;="&amp;YEAR(Portfolio_History!O$1))</f>
        <v>3986413</v>
      </c>
      <c r="P359" s="4">
        <f>SUMIFS(Transactions_History!$G$6:$G$1355, Transactions_History!$C$6:$C$1355, "Acquire", Transactions_History!$I$6:$I$1355, Portfolio_History!$F359, Transactions_History!$H$6:$H$1355, "&lt;="&amp;YEAR(Portfolio_History!P$1))-
SUMIFS(Transactions_History!$G$6:$G$1355, Transactions_History!$C$6:$C$1355, "Redeem", Transactions_History!$I$6:$I$1355, Portfolio_History!$F359, Transactions_History!$H$6:$H$1355, "&lt;="&amp;YEAR(Portfolio_History!P$1))</f>
        <v>0</v>
      </c>
      <c r="Q359" s="4">
        <f>SUMIFS(Transactions_History!$G$6:$G$1355, Transactions_History!$C$6:$C$1355, "Acquire", Transactions_History!$I$6:$I$1355, Portfolio_History!$F359, Transactions_History!$H$6:$H$1355, "&lt;="&amp;YEAR(Portfolio_History!Q$1))-
SUMIFS(Transactions_History!$G$6:$G$1355, Transactions_History!$C$6:$C$1355, "Redeem", Transactions_History!$I$6:$I$1355, Portfolio_History!$F359, Transactions_History!$H$6:$H$1355, "&lt;="&amp;YEAR(Portfolio_History!Q$1))</f>
        <v>0</v>
      </c>
      <c r="R359" s="4">
        <f>SUMIFS(Transactions_History!$G$6:$G$1355, Transactions_History!$C$6:$C$1355, "Acquire", Transactions_History!$I$6:$I$1355, Portfolio_History!$F359, Transactions_History!$H$6:$H$1355, "&lt;="&amp;YEAR(Portfolio_History!R$1))-
SUMIFS(Transactions_History!$G$6:$G$1355, Transactions_History!$C$6:$C$1355, "Redeem", Transactions_History!$I$6:$I$1355, Portfolio_History!$F359, Transactions_History!$H$6:$H$1355, "&lt;="&amp;YEAR(Portfolio_History!R$1))</f>
        <v>0</v>
      </c>
      <c r="S359" s="4">
        <f>SUMIFS(Transactions_History!$G$6:$G$1355, Transactions_History!$C$6:$C$1355, "Acquire", Transactions_History!$I$6:$I$1355, Portfolio_History!$F359, Transactions_History!$H$6:$H$1355, "&lt;="&amp;YEAR(Portfolio_History!S$1))-
SUMIFS(Transactions_History!$G$6:$G$1355, Transactions_History!$C$6:$C$1355, "Redeem", Transactions_History!$I$6:$I$1355, Portfolio_History!$F359, Transactions_History!$H$6:$H$1355, "&lt;="&amp;YEAR(Portfolio_History!S$1))</f>
        <v>0</v>
      </c>
      <c r="T359" s="4">
        <f>SUMIFS(Transactions_History!$G$6:$G$1355, Transactions_History!$C$6:$C$1355, "Acquire", Transactions_History!$I$6:$I$1355, Portfolio_History!$F359, Transactions_History!$H$6:$H$1355, "&lt;="&amp;YEAR(Portfolio_History!T$1))-
SUMIFS(Transactions_History!$G$6:$G$1355, Transactions_History!$C$6:$C$1355, "Redeem", Transactions_History!$I$6:$I$1355, Portfolio_History!$F359, Transactions_History!$H$6:$H$1355, "&lt;="&amp;YEAR(Portfolio_History!T$1))</f>
        <v>0</v>
      </c>
      <c r="U359" s="4">
        <f>SUMIFS(Transactions_History!$G$6:$G$1355, Transactions_History!$C$6:$C$1355, "Acquire", Transactions_History!$I$6:$I$1355, Portfolio_History!$F359, Transactions_History!$H$6:$H$1355, "&lt;="&amp;YEAR(Portfolio_History!U$1))-
SUMIFS(Transactions_History!$G$6:$G$1355, Transactions_History!$C$6:$C$1355, "Redeem", Transactions_History!$I$6:$I$1355, Portfolio_History!$F359, Transactions_History!$H$6:$H$1355, "&lt;="&amp;YEAR(Portfolio_History!U$1))</f>
        <v>0</v>
      </c>
      <c r="V359" s="4">
        <f>SUMIFS(Transactions_History!$G$6:$G$1355, Transactions_History!$C$6:$C$1355, "Acquire", Transactions_History!$I$6:$I$1355, Portfolio_History!$F359, Transactions_History!$H$6:$H$1355, "&lt;="&amp;YEAR(Portfolio_History!V$1))-
SUMIFS(Transactions_History!$G$6:$G$1355, Transactions_History!$C$6:$C$1355, "Redeem", Transactions_History!$I$6:$I$1355, Portfolio_History!$F359, Transactions_History!$H$6:$H$1355, "&lt;="&amp;YEAR(Portfolio_History!V$1))</f>
        <v>0</v>
      </c>
      <c r="W359" s="4">
        <f>SUMIFS(Transactions_History!$G$6:$G$1355, Transactions_History!$C$6:$C$1355, "Acquire", Transactions_History!$I$6:$I$1355, Portfolio_History!$F359, Transactions_History!$H$6:$H$1355, "&lt;="&amp;YEAR(Portfolio_History!W$1))-
SUMIFS(Transactions_History!$G$6:$G$1355, Transactions_History!$C$6:$C$1355, "Redeem", Transactions_History!$I$6:$I$1355, Portfolio_History!$F359, Transactions_History!$H$6:$H$1355, "&lt;="&amp;YEAR(Portfolio_History!W$1))</f>
        <v>0</v>
      </c>
      <c r="X359" s="4">
        <f>SUMIFS(Transactions_History!$G$6:$G$1355, Transactions_History!$C$6:$C$1355, "Acquire", Transactions_History!$I$6:$I$1355, Portfolio_History!$F359, Transactions_History!$H$6:$H$1355, "&lt;="&amp;YEAR(Portfolio_History!X$1))-
SUMIFS(Transactions_History!$G$6:$G$1355, Transactions_History!$C$6:$C$1355, "Redeem", Transactions_History!$I$6:$I$1355, Portfolio_History!$F359, Transactions_History!$H$6:$H$1355, "&lt;="&amp;YEAR(Portfolio_History!X$1))</f>
        <v>0</v>
      </c>
      <c r="Y359" s="4">
        <f>SUMIFS(Transactions_History!$G$6:$G$1355, Transactions_History!$C$6:$C$1355, "Acquire", Transactions_History!$I$6:$I$1355, Portfolio_History!$F359, Transactions_History!$H$6:$H$1355, "&lt;="&amp;YEAR(Portfolio_History!Y$1))-
SUMIFS(Transactions_History!$G$6:$G$1355, Transactions_History!$C$6:$C$1355, "Redeem", Transactions_History!$I$6:$I$1355, Portfolio_History!$F359, Transactions_History!$H$6:$H$1355, "&lt;="&amp;YEAR(Portfolio_History!Y$1))</f>
        <v>0</v>
      </c>
    </row>
    <row r="360" spans="1:25" x14ac:dyDescent="0.35">
      <c r="A360" s="172" t="s">
        <v>39</v>
      </c>
      <c r="B360" s="172">
        <v>2.25</v>
      </c>
      <c r="C360" s="172">
        <v>2021</v>
      </c>
      <c r="D360" s="173">
        <v>41791</v>
      </c>
      <c r="E360" s="63">
        <v>2014</v>
      </c>
      <c r="F360" s="170" t="str">
        <f t="shared" si="6"/>
        <v>SI bonds_2.25_2021</v>
      </c>
      <c r="G360" s="4">
        <f>SUMIFS(Transactions_History!$G$6:$G$1355, Transactions_History!$C$6:$C$1355, "Acquire", Transactions_History!$I$6:$I$1355, Portfolio_History!$F360, Transactions_History!$H$6:$H$1355, "&lt;="&amp;YEAR(Portfolio_History!G$1))-
SUMIFS(Transactions_History!$G$6:$G$1355, Transactions_History!$C$6:$C$1355, "Redeem", Transactions_History!$I$6:$I$1355, Portfolio_History!$F360, Transactions_History!$H$6:$H$1355, "&lt;="&amp;YEAR(Portfolio_History!G$1))</f>
        <v>0</v>
      </c>
      <c r="H360" s="4">
        <f>SUMIFS(Transactions_History!$G$6:$G$1355, Transactions_History!$C$6:$C$1355, "Acquire", Transactions_History!$I$6:$I$1355, Portfolio_History!$F360, Transactions_History!$H$6:$H$1355, "&lt;="&amp;YEAR(Portfolio_History!H$1))-
SUMIFS(Transactions_History!$G$6:$G$1355, Transactions_History!$C$6:$C$1355, "Redeem", Transactions_History!$I$6:$I$1355, Portfolio_History!$F360, Transactions_History!$H$6:$H$1355, "&lt;="&amp;YEAR(Portfolio_History!H$1))</f>
        <v>0</v>
      </c>
      <c r="I360" s="4">
        <f>SUMIFS(Transactions_History!$G$6:$G$1355, Transactions_History!$C$6:$C$1355, "Acquire", Transactions_History!$I$6:$I$1355, Portfolio_History!$F360, Transactions_History!$H$6:$H$1355, "&lt;="&amp;YEAR(Portfolio_History!I$1))-
SUMIFS(Transactions_History!$G$6:$G$1355, Transactions_History!$C$6:$C$1355, "Redeem", Transactions_History!$I$6:$I$1355, Portfolio_History!$F360, Transactions_History!$H$6:$H$1355, "&lt;="&amp;YEAR(Portfolio_History!I$1))</f>
        <v>0</v>
      </c>
      <c r="J360" s="4">
        <f>SUMIFS(Transactions_History!$G$6:$G$1355, Transactions_History!$C$6:$C$1355, "Acquire", Transactions_History!$I$6:$I$1355, Portfolio_History!$F360, Transactions_History!$H$6:$H$1355, "&lt;="&amp;YEAR(Portfolio_History!J$1))-
SUMIFS(Transactions_History!$G$6:$G$1355, Transactions_History!$C$6:$C$1355, "Redeem", Transactions_History!$I$6:$I$1355, Portfolio_History!$F360, Transactions_History!$H$6:$H$1355, "&lt;="&amp;YEAR(Portfolio_History!J$1))</f>
        <v>10040980</v>
      </c>
      <c r="K360" s="4">
        <f>SUMIFS(Transactions_History!$G$6:$G$1355, Transactions_History!$C$6:$C$1355, "Acquire", Transactions_History!$I$6:$I$1355, Portfolio_History!$F360, Transactions_History!$H$6:$H$1355, "&lt;="&amp;YEAR(Portfolio_History!K$1))-
SUMIFS(Transactions_History!$G$6:$G$1355, Transactions_History!$C$6:$C$1355, "Redeem", Transactions_History!$I$6:$I$1355, Portfolio_History!$F360, Transactions_History!$H$6:$H$1355, "&lt;="&amp;YEAR(Portfolio_History!K$1))</f>
        <v>11892728</v>
      </c>
      <c r="L360" s="4">
        <f>SUMIFS(Transactions_History!$G$6:$G$1355, Transactions_History!$C$6:$C$1355, "Acquire", Transactions_History!$I$6:$I$1355, Portfolio_History!$F360, Transactions_History!$H$6:$H$1355, "&lt;="&amp;YEAR(Portfolio_History!L$1))-
SUMIFS(Transactions_History!$G$6:$G$1355, Transactions_History!$C$6:$C$1355, "Redeem", Transactions_History!$I$6:$I$1355, Portfolio_History!$F360, Transactions_History!$H$6:$H$1355, "&lt;="&amp;YEAR(Portfolio_History!L$1))</f>
        <v>11892728</v>
      </c>
      <c r="M360" s="4">
        <f>SUMIFS(Transactions_History!$G$6:$G$1355, Transactions_History!$C$6:$C$1355, "Acquire", Transactions_History!$I$6:$I$1355, Portfolio_History!$F360, Transactions_History!$H$6:$H$1355, "&lt;="&amp;YEAR(Portfolio_History!M$1))-
SUMIFS(Transactions_History!$G$6:$G$1355, Transactions_History!$C$6:$C$1355, "Redeem", Transactions_History!$I$6:$I$1355, Portfolio_History!$F360, Transactions_History!$H$6:$H$1355, "&lt;="&amp;YEAR(Portfolio_History!M$1))</f>
        <v>3986413</v>
      </c>
      <c r="N360" s="4">
        <f>SUMIFS(Transactions_History!$G$6:$G$1355, Transactions_History!$C$6:$C$1355, "Acquire", Transactions_History!$I$6:$I$1355, Portfolio_History!$F360, Transactions_History!$H$6:$H$1355, "&lt;="&amp;YEAR(Portfolio_History!N$1))-
SUMIFS(Transactions_History!$G$6:$G$1355, Transactions_History!$C$6:$C$1355, "Redeem", Transactions_History!$I$6:$I$1355, Portfolio_History!$F360, Transactions_History!$H$6:$H$1355, "&lt;="&amp;YEAR(Portfolio_History!N$1))</f>
        <v>3986413</v>
      </c>
      <c r="O360" s="4">
        <f>SUMIFS(Transactions_History!$G$6:$G$1355, Transactions_History!$C$6:$C$1355, "Acquire", Transactions_History!$I$6:$I$1355, Portfolio_History!$F360, Transactions_History!$H$6:$H$1355, "&lt;="&amp;YEAR(Portfolio_History!O$1))-
SUMIFS(Transactions_History!$G$6:$G$1355, Transactions_History!$C$6:$C$1355, "Redeem", Transactions_History!$I$6:$I$1355, Portfolio_History!$F360, Transactions_History!$H$6:$H$1355, "&lt;="&amp;YEAR(Portfolio_History!O$1))</f>
        <v>3986413</v>
      </c>
      <c r="P360" s="4">
        <f>SUMIFS(Transactions_History!$G$6:$G$1355, Transactions_History!$C$6:$C$1355, "Acquire", Transactions_History!$I$6:$I$1355, Portfolio_History!$F360, Transactions_History!$H$6:$H$1355, "&lt;="&amp;YEAR(Portfolio_History!P$1))-
SUMIFS(Transactions_History!$G$6:$G$1355, Transactions_History!$C$6:$C$1355, "Redeem", Transactions_History!$I$6:$I$1355, Portfolio_History!$F360, Transactions_History!$H$6:$H$1355, "&lt;="&amp;YEAR(Portfolio_History!P$1))</f>
        <v>0</v>
      </c>
      <c r="Q360" s="4">
        <f>SUMIFS(Transactions_History!$G$6:$G$1355, Transactions_History!$C$6:$C$1355, "Acquire", Transactions_History!$I$6:$I$1355, Portfolio_History!$F360, Transactions_History!$H$6:$H$1355, "&lt;="&amp;YEAR(Portfolio_History!Q$1))-
SUMIFS(Transactions_History!$G$6:$G$1355, Transactions_History!$C$6:$C$1355, "Redeem", Transactions_History!$I$6:$I$1355, Portfolio_History!$F360, Transactions_History!$H$6:$H$1355, "&lt;="&amp;YEAR(Portfolio_History!Q$1))</f>
        <v>0</v>
      </c>
      <c r="R360" s="4">
        <f>SUMIFS(Transactions_History!$G$6:$G$1355, Transactions_History!$C$6:$C$1355, "Acquire", Transactions_History!$I$6:$I$1355, Portfolio_History!$F360, Transactions_History!$H$6:$H$1355, "&lt;="&amp;YEAR(Portfolio_History!R$1))-
SUMIFS(Transactions_History!$G$6:$G$1355, Transactions_History!$C$6:$C$1355, "Redeem", Transactions_History!$I$6:$I$1355, Portfolio_History!$F360, Transactions_History!$H$6:$H$1355, "&lt;="&amp;YEAR(Portfolio_History!R$1))</f>
        <v>0</v>
      </c>
      <c r="S360" s="4">
        <f>SUMIFS(Transactions_History!$G$6:$G$1355, Transactions_History!$C$6:$C$1355, "Acquire", Transactions_History!$I$6:$I$1355, Portfolio_History!$F360, Transactions_History!$H$6:$H$1355, "&lt;="&amp;YEAR(Portfolio_History!S$1))-
SUMIFS(Transactions_History!$G$6:$G$1355, Transactions_History!$C$6:$C$1355, "Redeem", Transactions_History!$I$6:$I$1355, Portfolio_History!$F360, Transactions_History!$H$6:$H$1355, "&lt;="&amp;YEAR(Portfolio_History!S$1))</f>
        <v>0</v>
      </c>
      <c r="T360" s="4">
        <f>SUMIFS(Transactions_History!$G$6:$G$1355, Transactions_History!$C$6:$C$1355, "Acquire", Transactions_History!$I$6:$I$1355, Portfolio_History!$F360, Transactions_History!$H$6:$H$1355, "&lt;="&amp;YEAR(Portfolio_History!T$1))-
SUMIFS(Transactions_History!$G$6:$G$1355, Transactions_History!$C$6:$C$1355, "Redeem", Transactions_History!$I$6:$I$1355, Portfolio_History!$F360, Transactions_History!$H$6:$H$1355, "&lt;="&amp;YEAR(Portfolio_History!T$1))</f>
        <v>0</v>
      </c>
      <c r="U360" s="4">
        <f>SUMIFS(Transactions_History!$G$6:$G$1355, Transactions_History!$C$6:$C$1355, "Acquire", Transactions_History!$I$6:$I$1355, Portfolio_History!$F360, Transactions_History!$H$6:$H$1355, "&lt;="&amp;YEAR(Portfolio_History!U$1))-
SUMIFS(Transactions_History!$G$6:$G$1355, Transactions_History!$C$6:$C$1355, "Redeem", Transactions_History!$I$6:$I$1355, Portfolio_History!$F360, Transactions_History!$H$6:$H$1355, "&lt;="&amp;YEAR(Portfolio_History!U$1))</f>
        <v>0</v>
      </c>
      <c r="V360" s="4">
        <f>SUMIFS(Transactions_History!$G$6:$G$1355, Transactions_History!$C$6:$C$1355, "Acquire", Transactions_History!$I$6:$I$1355, Portfolio_History!$F360, Transactions_History!$H$6:$H$1355, "&lt;="&amp;YEAR(Portfolio_History!V$1))-
SUMIFS(Transactions_History!$G$6:$G$1355, Transactions_History!$C$6:$C$1355, "Redeem", Transactions_History!$I$6:$I$1355, Portfolio_History!$F360, Transactions_History!$H$6:$H$1355, "&lt;="&amp;YEAR(Portfolio_History!V$1))</f>
        <v>0</v>
      </c>
      <c r="W360" s="4">
        <f>SUMIFS(Transactions_History!$G$6:$G$1355, Transactions_History!$C$6:$C$1355, "Acquire", Transactions_History!$I$6:$I$1355, Portfolio_History!$F360, Transactions_History!$H$6:$H$1355, "&lt;="&amp;YEAR(Portfolio_History!W$1))-
SUMIFS(Transactions_History!$G$6:$G$1355, Transactions_History!$C$6:$C$1355, "Redeem", Transactions_History!$I$6:$I$1355, Portfolio_History!$F360, Transactions_History!$H$6:$H$1355, "&lt;="&amp;YEAR(Portfolio_History!W$1))</f>
        <v>0</v>
      </c>
      <c r="X360" s="4">
        <f>SUMIFS(Transactions_History!$G$6:$G$1355, Transactions_History!$C$6:$C$1355, "Acquire", Transactions_History!$I$6:$I$1355, Portfolio_History!$F360, Transactions_History!$H$6:$H$1355, "&lt;="&amp;YEAR(Portfolio_History!X$1))-
SUMIFS(Transactions_History!$G$6:$G$1355, Transactions_History!$C$6:$C$1355, "Redeem", Transactions_History!$I$6:$I$1355, Portfolio_History!$F360, Transactions_History!$H$6:$H$1355, "&lt;="&amp;YEAR(Portfolio_History!X$1))</f>
        <v>0</v>
      </c>
      <c r="Y360" s="4">
        <f>SUMIFS(Transactions_History!$G$6:$G$1355, Transactions_History!$C$6:$C$1355, "Acquire", Transactions_History!$I$6:$I$1355, Portfolio_History!$F360, Transactions_History!$H$6:$H$1355, "&lt;="&amp;YEAR(Portfolio_History!Y$1))-
SUMIFS(Transactions_History!$G$6:$G$1355, Transactions_History!$C$6:$C$1355, "Redeem", Transactions_History!$I$6:$I$1355, Portfolio_History!$F360, Transactions_History!$H$6:$H$1355, "&lt;="&amp;YEAR(Portfolio_History!Y$1))</f>
        <v>0</v>
      </c>
    </row>
    <row r="361" spans="1:25" x14ac:dyDescent="0.35">
      <c r="A361" s="172" t="s">
        <v>39</v>
      </c>
      <c r="B361" s="172">
        <v>2.25</v>
      </c>
      <c r="C361" s="172">
        <v>2022</v>
      </c>
      <c r="D361" s="173">
        <v>41791</v>
      </c>
      <c r="E361" s="63">
        <v>2014</v>
      </c>
      <c r="F361" s="170" t="str">
        <f t="shared" si="6"/>
        <v>SI bonds_2.25_2022</v>
      </c>
      <c r="G361" s="4">
        <f>SUMIFS(Transactions_History!$G$6:$G$1355, Transactions_History!$C$6:$C$1355, "Acquire", Transactions_History!$I$6:$I$1355, Portfolio_History!$F361, Transactions_History!$H$6:$H$1355, "&lt;="&amp;YEAR(Portfolio_History!G$1))-
SUMIFS(Transactions_History!$G$6:$G$1355, Transactions_History!$C$6:$C$1355, "Redeem", Transactions_History!$I$6:$I$1355, Portfolio_History!$F361, Transactions_History!$H$6:$H$1355, "&lt;="&amp;YEAR(Portfolio_History!G$1))</f>
        <v>0</v>
      </c>
      <c r="H361" s="4">
        <f>SUMIFS(Transactions_History!$G$6:$G$1355, Transactions_History!$C$6:$C$1355, "Acquire", Transactions_History!$I$6:$I$1355, Portfolio_History!$F361, Transactions_History!$H$6:$H$1355, "&lt;="&amp;YEAR(Portfolio_History!H$1))-
SUMIFS(Transactions_History!$G$6:$G$1355, Transactions_History!$C$6:$C$1355, "Redeem", Transactions_History!$I$6:$I$1355, Portfolio_History!$F361, Transactions_History!$H$6:$H$1355, "&lt;="&amp;YEAR(Portfolio_History!H$1))</f>
        <v>0</v>
      </c>
      <c r="I361" s="4">
        <f>SUMIFS(Transactions_History!$G$6:$G$1355, Transactions_History!$C$6:$C$1355, "Acquire", Transactions_History!$I$6:$I$1355, Portfolio_History!$F361, Transactions_History!$H$6:$H$1355, "&lt;="&amp;YEAR(Portfolio_History!I$1))-
SUMIFS(Transactions_History!$G$6:$G$1355, Transactions_History!$C$6:$C$1355, "Redeem", Transactions_History!$I$6:$I$1355, Portfolio_History!$F361, Transactions_History!$H$6:$H$1355, "&lt;="&amp;YEAR(Portfolio_History!I$1))</f>
        <v>5582927</v>
      </c>
      <c r="J361" s="4">
        <f>SUMIFS(Transactions_History!$G$6:$G$1355, Transactions_History!$C$6:$C$1355, "Acquire", Transactions_History!$I$6:$I$1355, Portfolio_History!$F361, Transactions_History!$H$6:$H$1355, "&lt;="&amp;YEAR(Portfolio_History!J$1))-
SUMIFS(Transactions_History!$G$6:$G$1355, Transactions_History!$C$6:$C$1355, "Redeem", Transactions_History!$I$6:$I$1355, Portfolio_History!$F361, Transactions_History!$H$6:$H$1355, "&lt;="&amp;YEAR(Portfolio_History!J$1))</f>
        <v>5582927</v>
      </c>
      <c r="K361" s="4">
        <f>SUMIFS(Transactions_History!$G$6:$G$1355, Transactions_History!$C$6:$C$1355, "Acquire", Transactions_History!$I$6:$I$1355, Portfolio_History!$F361, Transactions_History!$H$6:$H$1355, "&lt;="&amp;YEAR(Portfolio_History!K$1))-
SUMIFS(Transactions_History!$G$6:$G$1355, Transactions_History!$C$6:$C$1355, "Redeem", Transactions_History!$I$6:$I$1355, Portfolio_History!$F361, Transactions_History!$H$6:$H$1355, "&lt;="&amp;YEAR(Portfolio_History!K$1))</f>
        <v>5582927</v>
      </c>
      <c r="L361" s="4">
        <f>SUMIFS(Transactions_History!$G$6:$G$1355, Transactions_History!$C$6:$C$1355, "Acquire", Transactions_History!$I$6:$I$1355, Portfolio_History!$F361, Transactions_History!$H$6:$H$1355, "&lt;="&amp;YEAR(Portfolio_History!L$1))-
SUMIFS(Transactions_History!$G$6:$G$1355, Transactions_History!$C$6:$C$1355, "Redeem", Transactions_History!$I$6:$I$1355, Portfolio_History!$F361, Transactions_History!$H$6:$H$1355, "&lt;="&amp;YEAR(Portfolio_History!L$1))</f>
        <v>5582927</v>
      </c>
      <c r="M361" s="4">
        <f>SUMIFS(Transactions_History!$G$6:$G$1355, Transactions_History!$C$6:$C$1355, "Acquire", Transactions_History!$I$6:$I$1355, Portfolio_History!$F361, Transactions_History!$H$6:$H$1355, "&lt;="&amp;YEAR(Portfolio_History!M$1))-
SUMIFS(Transactions_History!$G$6:$G$1355, Transactions_History!$C$6:$C$1355, "Redeem", Transactions_History!$I$6:$I$1355, Portfolio_History!$F361, Transactions_History!$H$6:$H$1355, "&lt;="&amp;YEAR(Portfolio_History!M$1))</f>
        <v>3986413</v>
      </c>
      <c r="N361" s="4">
        <f>SUMIFS(Transactions_History!$G$6:$G$1355, Transactions_History!$C$6:$C$1355, "Acquire", Transactions_History!$I$6:$I$1355, Portfolio_History!$F361, Transactions_History!$H$6:$H$1355, "&lt;="&amp;YEAR(Portfolio_History!N$1))-
SUMIFS(Transactions_History!$G$6:$G$1355, Transactions_History!$C$6:$C$1355, "Redeem", Transactions_History!$I$6:$I$1355, Portfolio_History!$F361, Transactions_History!$H$6:$H$1355, "&lt;="&amp;YEAR(Portfolio_History!N$1))</f>
        <v>3986413</v>
      </c>
      <c r="O361" s="4">
        <f>SUMIFS(Transactions_History!$G$6:$G$1355, Transactions_History!$C$6:$C$1355, "Acquire", Transactions_History!$I$6:$I$1355, Portfolio_History!$F361, Transactions_History!$H$6:$H$1355, "&lt;="&amp;YEAR(Portfolio_History!O$1))-
SUMIFS(Transactions_History!$G$6:$G$1355, Transactions_History!$C$6:$C$1355, "Redeem", Transactions_History!$I$6:$I$1355, Portfolio_History!$F361, Transactions_History!$H$6:$H$1355, "&lt;="&amp;YEAR(Portfolio_History!O$1))</f>
        <v>3986413</v>
      </c>
      <c r="P361" s="4">
        <f>SUMIFS(Transactions_History!$G$6:$G$1355, Transactions_History!$C$6:$C$1355, "Acquire", Transactions_History!$I$6:$I$1355, Portfolio_History!$F361, Transactions_History!$H$6:$H$1355, "&lt;="&amp;YEAR(Portfolio_History!P$1))-
SUMIFS(Transactions_History!$G$6:$G$1355, Transactions_History!$C$6:$C$1355, "Redeem", Transactions_History!$I$6:$I$1355, Portfolio_History!$F361, Transactions_History!$H$6:$H$1355, "&lt;="&amp;YEAR(Portfolio_History!P$1))</f>
        <v>0</v>
      </c>
      <c r="Q361" s="4">
        <f>SUMIFS(Transactions_History!$G$6:$G$1355, Transactions_History!$C$6:$C$1355, "Acquire", Transactions_History!$I$6:$I$1355, Portfolio_History!$F361, Transactions_History!$H$6:$H$1355, "&lt;="&amp;YEAR(Portfolio_History!Q$1))-
SUMIFS(Transactions_History!$G$6:$G$1355, Transactions_History!$C$6:$C$1355, "Redeem", Transactions_History!$I$6:$I$1355, Portfolio_History!$F361, Transactions_History!$H$6:$H$1355, "&lt;="&amp;YEAR(Portfolio_History!Q$1))</f>
        <v>0</v>
      </c>
      <c r="R361" s="4">
        <f>SUMIFS(Transactions_History!$G$6:$G$1355, Transactions_History!$C$6:$C$1355, "Acquire", Transactions_History!$I$6:$I$1355, Portfolio_History!$F361, Transactions_History!$H$6:$H$1355, "&lt;="&amp;YEAR(Portfolio_History!R$1))-
SUMIFS(Transactions_History!$G$6:$G$1355, Transactions_History!$C$6:$C$1355, "Redeem", Transactions_History!$I$6:$I$1355, Portfolio_History!$F361, Transactions_History!$H$6:$H$1355, "&lt;="&amp;YEAR(Portfolio_History!R$1))</f>
        <v>0</v>
      </c>
      <c r="S361" s="4">
        <f>SUMIFS(Transactions_History!$G$6:$G$1355, Transactions_History!$C$6:$C$1355, "Acquire", Transactions_History!$I$6:$I$1355, Portfolio_History!$F361, Transactions_History!$H$6:$H$1355, "&lt;="&amp;YEAR(Portfolio_History!S$1))-
SUMIFS(Transactions_History!$G$6:$G$1355, Transactions_History!$C$6:$C$1355, "Redeem", Transactions_History!$I$6:$I$1355, Portfolio_History!$F361, Transactions_History!$H$6:$H$1355, "&lt;="&amp;YEAR(Portfolio_History!S$1))</f>
        <v>0</v>
      </c>
      <c r="T361" s="4">
        <f>SUMIFS(Transactions_History!$G$6:$G$1355, Transactions_History!$C$6:$C$1355, "Acquire", Transactions_History!$I$6:$I$1355, Portfolio_History!$F361, Transactions_History!$H$6:$H$1355, "&lt;="&amp;YEAR(Portfolio_History!T$1))-
SUMIFS(Transactions_History!$G$6:$G$1355, Transactions_History!$C$6:$C$1355, "Redeem", Transactions_History!$I$6:$I$1355, Portfolio_History!$F361, Transactions_History!$H$6:$H$1355, "&lt;="&amp;YEAR(Portfolio_History!T$1))</f>
        <v>0</v>
      </c>
      <c r="U361" s="4">
        <f>SUMIFS(Transactions_History!$G$6:$G$1355, Transactions_History!$C$6:$C$1355, "Acquire", Transactions_History!$I$6:$I$1355, Portfolio_History!$F361, Transactions_History!$H$6:$H$1355, "&lt;="&amp;YEAR(Portfolio_History!U$1))-
SUMIFS(Transactions_History!$G$6:$G$1355, Transactions_History!$C$6:$C$1355, "Redeem", Transactions_History!$I$6:$I$1355, Portfolio_History!$F361, Transactions_History!$H$6:$H$1355, "&lt;="&amp;YEAR(Portfolio_History!U$1))</f>
        <v>0</v>
      </c>
      <c r="V361" s="4">
        <f>SUMIFS(Transactions_History!$G$6:$G$1355, Transactions_History!$C$6:$C$1355, "Acquire", Transactions_History!$I$6:$I$1355, Portfolio_History!$F361, Transactions_History!$H$6:$H$1355, "&lt;="&amp;YEAR(Portfolio_History!V$1))-
SUMIFS(Transactions_History!$G$6:$G$1355, Transactions_History!$C$6:$C$1355, "Redeem", Transactions_History!$I$6:$I$1355, Portfolio_History!$F361, Transactions_History!$H$6:$H$1355, "&lt;="&amp;YEAR(Portfolio_History!V$1))</f>
        <v>0</v>
      </c>
      <c r="W361" s="4">
        <f>SUMIFS(Transactions_History!$G$6:$G$1355, Transactions_History!$C$6:$C$1355, "Acquire", Transactions_History!$I$6:$I$1355, Portfolio_History!$F361, Transactions_History!$H$6:$H$1355, "&lt;="&amp;YEAR(Portfolio_History!W$1))-
SUMIFS(Transactions_History!$G$6:$G$1355, Transactions_History!$C$6:$C$1355, "Redeem", Transactions_History!$I$6:$I$1355, Portfolio_History!$F361, Transactions_History!$H$6:$H$1355, "&lt;="&amp;YEAR(Portfolio_History!W$1))</f>
        <v>0</v>
      </c>
      <c r="X361" s="4">
        <f>SUMIFS(Transactions_History!$G$6:$G$1355, Transactions_History!$C$6:$C$1355, "Acquire", Transactions_History!$I$6:$I$1355, Portfolio_History!$F361, Transactions_History!$H$6:$H$1355, "&lt;="&amp;YEAR(Portfolio_History!X$1))-
SUMIFS(Transactions_History!$G$6:$G$1355, Transactions_History!$C$6:$C$1355, "Redeem", Transactions_History!$I$6:$I$1355, Portfolio_History!$F361, Transactions_History!$H$6:$H$1355, "&lt;="&amp;YEAR(Portfolio_History!X$1))</f>
        <v>0</v>
      </c>
      <c r="Y361" s="4">
        <f>SUMIFS(Transactions_History!$G$6:$G$1355, Transactions_History!$C$6:$C$1355, "Acquire", Transactions_History!$I$6:$I$1355, Portfolio_History!$F361, Transactions_History!$H$6:$H$1355, "&lt;="&amp;YEAR(Portfolio_History!Y$1))-
SUMIFS(Transactions_History!$G$6:$G$1355, Transactions_History!$C$6:$C$1355, "Redeem", Transactions_History!$I$6:$I$1355, Portfolio_History!$F361, Transactions_History!$H$6:$H$1355, "&lt;="&amp;YEAR(Portfolio_History!Y$1))</f>
        <v>0</v>
      </c>
    </row>
    <row r="362" spans="1:25" x14ac:dyDescent="0.35">
      <c r="A362" s="172" t="s">
        <v>39</v>
      </c>
      <c r="B362" s="172">
        <v>2.25</v>
      </c>
      <c r="C362" s="172">
        <v>2023</v>
      </c>
      <c r="D362" s="173">
        <v>41791</v>
      </c>
      <c r="E362" s="63">
        <v>2014</v>
      </c>
      <c r="F362" s="170" t="str">
        <f t="shared" si="6"/>
        <v>SI bonds_2.25_2023</v>
      </c>
      <c r="G362" s="4">
        <f>SUMIFS(Transactions_History!$G$6:$G$1355, Transactions_History!$C$6:$C$1355, "Acquire", Transactions_History!$I$6:$I$1355, Portfolio_History!$F362, Transactions_History!$H$6:$H$1355, "&lt;="&amp;YEAR(Portfolio_History!G$1))-
SUMIFS(Transactions_History!$G$6:$G$1355, Transactions_History!$C$6:$C$1355, "Redeem", Transactions_History!$I$6:$I$1355, Portfolio_History!$F362, Transactions_History!$H$6:$H$1355, "&lt;="&amp;YEAR(Portfolio_History!G$1))</f>
        <v>0</v>
      </c>
      <c r="H362" s="4">
        <f>SUMIFS(Transactions_History!$G$6:$G$1355, Transactions_History!$C$6:$C$1355, "Acquire", Transactions_History!$I$6:$I$1355, Portfolio_History!$F362, Transactions_History!$H$6:$H$1355, "&lt;="&amp;YEAR(Portfolio_History!H$1))-
SUMIFS(Transactions_History!$G$6:$G$1355, Transactions_History!$C$6:$C$1355, "Redeem", Transactions_History!$I$6:$I$1355, Portfolio_History!$F362, Transactions_History!$H$6:$H$1355, "&lt;="&amp;YEAR(Portfolio_History!H$1))</f>
        <v>5582927</v>
      </c>
      <c r="I362" s="4">
        <f>SUMIFS(Transactions_History!$G$6:$G$1355, Transactions_History!$C$6:$C$1355, "Acquire", Transactions_History!$I$6:$I$1355, Portfolio_History!$F362, Transactions_History!$H$6:$H$1355, "&lt;="&amp;YEAR(Portfolio_History!I$1))-
SUMIFS(Transactions_History!$G$6:$G$1355, Transactions_History!$C$6:$C$1355, "Redeem", Transactions_History!$I$6:$I$1355, Portfolio_History!$F362, Transactions_History!$H$6:$H$1355, "&lt;="&amp;YEAR(Portfolio_History!I$1))</f>
        <v>5582927</v>
      </c>
      <c r="J362" s="4">
        <f>SUMIFS(Transactions_History!$G$6:$G$1355, Transactions_History!$C$6:$C$1355, "Acquire", Transactions_History!$I$6:$I$1355, Portfolio_History!$F362, Transactions_History!$H$6:$H$1355, "&lt;="&amp;YEAR(Portfolio_History!J$1))-
SUMIFS(Transactions_History!$G$6:$G$1355, Transactions_History!$C$6:$C$1355, "Redeem", Transactions_History!$I$6:$I$1355, Portfolio_History!$F362, Transactions_History!$H$6:$H$1355, "&lt;="&amp;YEAR(Portfolio_History!J$1))</f>
        <v>5582927</v>
      </c>
      <c r="K362" s="4">
        <f>SUMIFS(Transactions_History!$G$6:$G$1355, Transactions_History!$C$6:$C$1355, "Acquire", Transactions_History!$I$6:$I$1355, Portfolio_History!$F362, Transactions_History!$H$6:$H$1355, "&lt;="&amp;YEAR(Portfolio_History!K$1))-
SUMIFS(Transactions_History!$G$6:$G$1355, Transactions_History!$C$6:$C$1355, "Redeem", Transactions_History!$I$6:$I$1355, Portfolio_History!$F362, Transactions_History!$H$6:$H$1355, "&lt;="&amp;YEAR(Portfolio_History!K$1))</f>
        <v>5582927</v>
      </c>
      <c r="L362" s="4">
        <f>SUMIFS(Transactions_History!$G$6:$G$1355, Transactions_History!$C$6:$C$1355, "Acquire", Transactions_History!$I$6:$I$1355, Portfolio_History!$F362, Transactions_History!$H$6:$H$1355, "&lt;="&amp;YEAR(Portfolio_History!L$1))-
SUMIFS(Transactions_History!$G$6:$G$1355, Transactions_History!$C$6:$C$1355, "Redeem", Transactions_History!$I$6:$I$1355, Portfolio_History!$F362, Transactions_History!$H$6:$H$1355, "&lt;="&amp;YEAR(Portfolio_History!L$1))</f>
        <v>5582927</v>
      </c>
      <c r="M362" s="4">
        <f>SUMIFS(Transactions_History!$G$6:$G$1355, Transactions_History!$C$6:$C$1355, "Acquire", Transactions_History!$I$6:$I$1355, Portfolio_History!$F362, Transactions_History!$H$6:$H$1355, "&lt;="&amp;YEAR(Portfolio_History!M$1))-
SUMIFS(Transactions_History!$G$6:$G$1355, Transactions_History!$C$6:$C$1355, "Redeem", Transactions_History!$I$6:$I$1355, Portfolio_History!$F362, Transactions_History!$H$6:$H$1355, "&lt;="&amp;YEAR(Portfolio_History!M$1))</f>
        <v>3986413</v>
      </c>
      <c r="N362" s="4">
        <f>SUMIFS(Transactions_History!$G$6:$G$1355, Transactions_History!$C$6:$C$1355, "Acquire", Transactions_History!$I$6:$I$1355, Portfolio_History!$F362, Transactions_History!$H$6:$H$1355, "&lt;="&amp;YEAR(Portfolio_History!N$1))-
SUMIFS(Transactions_History!$G$6:$G$1355, Transactions_History!$C$6:$C$1355, "Redeem", Transactions_History!$I$6:$I$1355, Portfolio_History!$F362, Transactions_History!$H$6:$H$1355, "&lt;="&amp;YEAR(Portfolio_History!N$1))</f>
        <v>3986413</v>
      </c>
      <c r="O362" s="4">
        <f>SUMIFS(Transactions_History!$G$6:$G$1355, Transactions_History!$C$6:$C$1355, "Acquire", Transactions_History!$I$6:$I$1355, Portfolio_History!$F362, Transactions_History!$H$6:$H$1355, "&lt;="&amp;YEAR(Portfolio_History!O$1))-
SUMIFS(Transactions_History!$G$6:$G$1355, Transactions_History!$C$6:$C$1355, "Redeem", Transactions_History!$I$6:$I$1355, Portfolio_History!$F362, Transactions_History!$H$6:$H$1355, "&lt;="&amp;YEAR(Portfolio_History!O$1))</f>
        <v>3986413</v>
      </c>
      <c r="P362" s="4">
        <f>SUMIFS(Transactions_History!$G$6:$G$1355, Transactions_History!$C$6:$C$1355, "Acquire", Transactions_History!$I$6:$I$1355, Portfolio_History!$F362, Transactions_History!$H$6:$H$1355, "&lt;="&amp;YEAR(Portfolio_History!P$1))-
SUMIFS(Transactions_History!$G$6:$G$1355, Transactions_History!$C$6:$C$1355, "Redeem", Transactions_History!$I$6:$I$1355, Portfolio_History!$F362, Transactions_History!$H$6:$H$1355, "&lt;="&amp;YEAR(Portfolio_History!P$1))</f>
        <v>0</v>
      </c>
      <c r="Q362" s="4">
        <f>SUMIFS(Transactions_History!$G$6:$G$1355, Transactions_History!$C$6:$C$1355, "Acquire", Transactions_History!$I$6:$I$1355, Portfolio_History!$F362, Transactions_History!$H$6:$H$1355, "&lt;="&amp;YEAR(Portfolio_History!Q$1))-
SUMIFS(Transactions_History!$G$6:$G$1355, Transactions_History!$C$6:$C$1355, "Redeem", Transactions_History!$I$6:$I$1355, Portfolio_History!$F362, Transactions_History!$H$6:$H$1355, "&lt;="&amp;YEAR(Portfolio_History!Q$1))</f>
        <v>0</v>
      </c>
      <c r="R362" s="4">
        <f>SUMIFS(Transactions_History!$G$6:$G$1355, Transactions_History!$C$6:$C$1355, "Acquire", Transactions_History!$I$6:$I$1355, Portfolio_History!$F362, Transactions_History!$H$6:$H$1355, "&lt;="&amp;YEAR(Portfolio_History!R$1))-
SUMIFS(Transactions_History!$G$6:$G$1355, Transactions_History!$C$6:$C$1355, "Redeem", Transactions_History!$I$6:$I$1355, Portfolio_History!$F362, Transactions_History!$H$6:$H$1355, "&lt;="&amp;YEAR(Portfolio_History!R$1))</f>
        <v>0</v>
      </c>
      <c r="S362" s="4">
        <f>SUMIFS(Transactions_History!$G$6:$G$1355, Transactions_History!$C$6:$C$1355, "Acquire", Transactions_History!$I$6:$I$1355, Portfolio_History!$F362, Transactions_History!$H$6:$H$1355, "&lt;="&amp;YEAR(Portfolio_History!S$1))-
SUMIFS(Transactions_History!$G$6:$G$1355, Transactions_History!$C$6:$C$1355, "Redeem", Transactions_History!$I$6:$I$1355, Portfolio_History!$F362, Transactions_History!$H$6:$H$1355, "&lt;="&amp;YEAR(Portfolio_History!S$1))</f>
        <v>0</v>
      </c>
      <c r="T362" s="4">
        <f>SUMIFS(Transactions_History!$G$6:$G$1355, Transactions_History!$C$6:$C$1355, "Acquire", Transactions_History!$I$6:$I$1355, Portfolio_History!$F362, Transactions_History!$H$6:$H$1355, "&lt;="&amp;YEAR(Portfolio_History!T$1))-
SUMIFS(Transactions_History!$G$6:$G$1355, Transactions_History!$C$6:$C$1355, "Redeem", Transactions_History!$I$6:$I$1355, Portfolio_History!$F362, Transactions_History!$H$6:$H$1355, "&lt;="&amp;YEAR(Portfolio_History!T$1))</f>
        <v>0</v>
      </c>
      <c r="U362" s="4">
        <f>SUMIFS(Transactions_History!$G$6:$G$1355, Transactions_History!$C$6:$C$1355, "Acquire", Transactions_History!$I$6:$I$1355, Portfolio_History!$F362, Transactions_History!$H$6:$H$1355, "&lt;="&amp;YEAR(Portfolio_History!U$1))-
SUMIFS(Transactions_History!$G$6:$G$1355, Transactions_History!$C$6:$C$1355, "Redeem", Transactions_History!$I$6:$I$1355, Portfolio_History!$F362, Transactions_History!$H$6:$H$1355, "&lt;="&amp;YEAR(Portfolio_History!U$1))</f>
        <v>0</v>
      </c>
      <c r="V362" s="4">
        <f>SUMIFS(Transactions_History!$G$6:$G$1355, Transactions_History!$C$6:$C$1355, "Acquire", Transactions_History!$I$6:$I$1355, Portfolio_History!$F362, Transactions_History!$H$6:$H$1355, "&lt;="&amp;YEAR(Portfolio_History!V$1))-
SUMIFS(Transactions_History!$G$6:$G$1355, Transactions_History!$C$6:$C$1355, "Redeem", Transactions_History!$I$6:$I$1355, Portfolio_History!$F362, Transactions_History!$H$6:$H$1355, "&lt;="&amp;YEAR(Portfolio_History!V$1))</f>
        <v>0</v>
      </c>
      <c r="W362" s="4">
        <f>SUMIFS(Transactions_History!$G$6:$G$1355, Transactions_History!$C$6:$C$1355, "Acquire", Transactions_History!$I$6:$I$1355, Portfolio_History!$F362, Transactions_History!$H$6:$H$1355, "&lt;="&amp;YEAR(Portfolio_History!W$1))-
SUMIFS(Transactions_History!$G$6:$G$1355, Transactions_History!$C$6:$C$1355, "Redeem", Transactions_History!$I$6:$I$1355, Portfolio_History!$F362, Transactions_History!$H$6:$H$1355, "&lt;="&amp;YEAR(Portfolio_History!W$1))</f>
        <v>0</v>
      </c>
      <c r="X362" s="4">
        <f>SUMIFS(Transactions_History!$G$6:$G$1355, Transactions_History!$C$6:$C$1355, "Acquire", Transactions_History!$I$6:$I$1355, Portfolio_History!$F362, Transactions_History!$H$6:$H$1355, "&lt;="&amp;YEAR(Portfolio_History!X$1))-
SUMIFS(Transactions_History!$G$6:$G$1355, Transactions_History!$C$6:$C$1355, "Redeem", Transactions_History!$I$6:$I$1355, Portfolio_History!$F362, Transactions_History!$H$6:$H$1355, "&lt;="&amp;YEAR(Portfolio_History!X$1))</f>
        <v>0</v>
      </c>
      <c r="Y362" s="4">
        <f>SUMIFS(Transactions_History!$G$6:$G$1355, Transactions_History!$C$6:$C$1355, "Acquire", Transactions_History!$I$6:$I$1355, Portfolio_History!$F362, Transactions_History!$H$6:$H$1355, "&lt;="&amp;YEAR(Portfolio_History!Y$1))-
SUMIFS(Transactions_History!$G$6:$G$1355, Transactions_History!$C$6:$C$1355, "Redeem", Transactions_History!$I$6:$I$1355, Portfolio_History!$F362, Transactions_History!$H$6:$H$1355, "&lt;="&amp;YEAR(Portfolio_History!Y$1))</f>
        <v>0</v>
      </c>
    </row>
    <row r="363" spans="1:25" x14ac:dyDescent="0.35">
      <c r="A363" s="172" t="s">
        <v>39</v>
      </c>
      <c r="B363" s="172">
        <v>2.25</v>
      </c>
      <c r="C363" s="172">
        <v>2024</v>
      </c>
      <c r="D363" s="173">
        <v>41791</v>
      </c>
      <c r="E363" s="63">
        <v>2014</v>
      </c>
      <c r="F363" s="170" t="str">
        <f t="shared" si="6"/>
        <v>SI bonds_2.25_2024</v>
      </c>
      <c r="G363" s="4">
        <f>SUMIFS(Transactions_History!$G$6:$G$1355, Transactions_History!$C$6:$C$1355, "Acquire", Transactions_History!$I$6:$I$1355, Portfolio_History!$F363, Transactions_History!$H$6:$H$1355, "&lt;="&amp;YEAR(Portfolio_History!G$1))-
SUMIFS(Transactions_History!$G$6:$G$1355, Transactions_History!$C$6:$C$1355, "Redeem", Transactions_History!$I$6:$I$1355, Portfolio_History!$F363, Transactions_History!$H$6:$H$1355, "&lt;="&amp;YEAR(Portfolio_History!G$1))</f>
        <v>6827606</v>
      </c>
      <c r="H363" s="4">
        <f>SUMIFS(Transactions_History!$G$6:$G$1355, Transactions_History!$C$6:$C$1355, "Acquire", Transactions_History!$I$6:$I$1355, Portfolio_History!$F363, Transactions_History!$H$6:$H$1355, "&lt;="&amp;YEAR(Portfolio_History!H$1))-
SUMIFS(Transactions_History!$G$6:$G$1355, Transactions_History!$C$6:$C$1355, "Redeem", Transactions_History!$I$6:$I$1355, Portfolio_History!$F363, Transactions_History!$H$6:$H$1355, "&lt;="&amp;YEAR(Portfolio_History!H$1))</f>
        <v>6827606</v>
      </c>
      <c r="I363" s="4">
        <f>SUMIFS(Transactions_History!$G$6:$G$1355, Transactions_History!$C$6:$C$1355, "Acquire", Transactions_History!$I$6:$I$1355, Portfolio_History!$F363, Transactions_History!$H$6:$H$1355, "&lt;="&amp;YEAR(Portfolio_History!I$1))-
SUMIFS(Transactions_History!$G$6:$G$1355, Transactions_History!$C$6:$C$1355, "Redeem", Transactions_History!$I$6:$I$1355, Portfolio_History!$F363, Transactions_History!$H$6:$H$1355, "&lt;="&amp;YEAR(Portfolio_History!I$1))</f>
        <v>6827606</v>
      </c>
      <c r="J363" s="4">
        <f>SUMIFS(Transactions_History!$G$6:$G$1355, Transactions_History!$C$6:$C$1355, "Acquire", Transactions_History!$I$6:$I$1355, Portfolio_History!$F363, Transactions_History!$H$6:$H$1355, "&lt;="&amp;YEAR(Portfolio_History!J$1))-
SUMIFS(Transactions_History!$G$6:$G$1355, Transactions_History!$C$6:$C$1355, "Redeem", Transactions_History!$I$6:$I$1355, Portfolio_History!$F363, Transactions_History!$H$6:$H$1355, "&lt;="&amp;YEAR(Portfolio_History!J$1))</f>
        <v>6827606</v>
      </c>
      <c r="K363" s="4">
        <f>SUMIFS(Transactions_History!$G$6:$G$1355, Transactions_History!$C$6:$C$1355, "Acquire", Transactions_History!$I$6:$I$1355, Portfolio_History!$F363, Transactions_History!$H$6:$H$1355, "&lt;="&amp;YEAR(Portfolio_History!K$1))-
SUMIFS(Transactions_History!$G$6:$G$1355, Transactions_History!$C$6:$C$1355, "Redeem", Transactions_History!$I$6:$I$1355, Portfolio_History!$F363, Transactions_History!$H$6:$H$1355, "&lt;="&amp;YEAR(Portfolio_History!K$1))</f>
        <v>5582927</v>
      </c>
      <c r="L363" s="4">
        <f>SUMIFS(Transactions_History!$G$6:$G$1355, Transactions_History!$C$6:$C$1355, "Acquire", Transactions_History!$I$6:$I$1355, Portfolio_History!$F363, Transactions_History!$H$6:$H$1355, "&lt;="&amp;YEAR(Portfolio_History!L$1))-
SUMIFS(Transactions_History!$G$6:$G$1355, Transactions_History!$C$6:$C$1355, "Redeem", Transactions_History!$I$6:$I$1355, Portfolio_History!$F363, Transactions_History!$H$6:$H$1355, "&lt;="&amp;YEAR(Portfolio_History!L$1))</f>
        <v>5582927</v>
      </c>
      <c r="M363" s="4">
        <f>SUMIFS(Transactions_History!$G$6:$G$1355, Transactions_History!$C$6:$C$1355, "Acquire", Transactions_History!$I$6:$I$1355, Portfolio_History!$F363, Transactions_History!$H$6:$H$1355, "&lt;="&amp;YEAR(Portfolio_History!M$1))-
SUMIFS(Transactions_History!$G$6:$G$1355, Transactions_History!$C$6:$C$1355, "Redeem", Transactions_History!$I$6:$I$1355, Portfolio_History!$F363, Transactions_History!$H$6:$H$1355, "&lt;="&amp;YEAR(Portfolio_History!M$1))</f>
        <v>3986413</v>
      </c>
      <c r="N363" s="4">
        <f>SUMIFS(Transactions_History!$G$6:$G$1355, Transactions_History!$C$6:$C$1355, "Acquire", Transactions_History!$I$6:$I$1355, Portfolio_History!$F363, Transactions_History!$H$6:$H$1355, "&lt;="&amp;YEAR(Portfolio_History!N$1))-
SUMIFS(Transactions_History!$G$6:$G$1355, Transactions_History!$C$6:$C$1355, "Redeem", Transactions_History!$I$6:$I$1355, Portfolio_History!$F363, Transactions_History!$H$6:$H$1355, "&lt;="&amp;YEAR(Portfolio_History!N$1))</f>
        <v>3986413</v>
      </c>
      <c r="O363" s="4">
        <f>SUMIFS(Transactions_History!$G$6:$G$1355, Transactions_History!$C$6:$C$1355, "Acquire", Transactions_History!$I$6:$I$1355, Portfolio_History!$F363, Transactions_History!$H$6:$H$1355, "&lt;="&amp;YEAR(Portfolio_History!O$1))-
SUMIFS(Transactions_History!$G$6:$G$1355, Transactions_History!$C$6:$C$1355, "Redeem", Transactions_History!$I$6:$I$1355, Portfolio_History!$F363, Transactions_History!$H$6:$H$1355, "&lt;="&amp;YEAR(Portfolio_History!O$1))</f>
        <v>3986413</v>
      </c>
      <c r="P363" s="4">
        <f>SUMIFS(Transactions_History!$G$6:$G$1355, Transactions_History!$C$6:$C$1355, "Acquire", Transactions_History!$I$6:$I$1355, Portfolio_History!$F363, Transactions_History!$H$6:$H$1355, "&lt;="&amp;YEAR(Portfolio_History!P$1))-
SUMIFS(Transactions_History!$G$6:$G$1355, Transactions_History!$C$6:$C$1355, "Redeem", Transactions_History!$I$6:$I$1355, Portfolio_History!$F363, Transactions_History!$H$6:$H$1355, "&lt;="&amp;YEAR(Portfolio_History!P$1))</f>
        <v>0</v>
      </c>
      <c r="Q363" s="4">
        <f>SUMIFS(Transactions_History!$G$6:$G$1355, Transactions_History!$C$6:$C$1355, "Acquire", Transactions_History!$I$6:$I$1355, Portfolio_History!$F363, Transactions_History!$H$6:$H$1355, "&lt;="&amp;YEAR(Portfolio_History!Q$1))-
SUMIFS(Transactions_History!$G$6:$G$1355, Transactions_History!$C$6:$C$1355, "Redeem", Transactions_History!$I$6:$I$1355, Portfolio_History!$F363, Transactions_History!$H$6:$H$1355, "&lt;="&amp;YEAR(Portfolio_History!Q$1))</f>
        <v>0</v>
      </c>
      <c r="R363" s="4">
        <f>SUMIFS(Transactions_History!$G$6:$G$1355, Transactions_History!$C$6:$C$1355, "Acquire", Transactions_History!$I$6:$I$1355, Portfolio_History!$F363, Transactions_History!$H$6:$H$1355, "&lt;="&amp;YEAR(Portfolio_History!R$1))-
SUMIFS(Transactions_History!$G$6:$G$1355, Transactions_History!$C$6:$C$1355, "Redeem", Transactions_History!$I$6:$I$1355, Portfolio_History!$F363, Transactions_History!$H$6:$H$1355, "&lt;="&amp;YEAR(Portfolio_History!R$1))</f>
        <v>0</v>
      </c>
      <c r="S363" s="4">
        <f>SUMIFS(Transactions_History!$G$6:$G$1355, Transactions_History!$C$6:$C$1355, "Acquire", Transactions_History!$I$6:$I$1355, Portfolio_History!$F363, Transactions_History!$H$6:$H$1355, "&lt;="&amp;YEAR(Portfolio_History!S$1))-
SUMIFS(Transactions_History!$G$6:$G$1355, Transactions_History!$C$6:$C$1355, "Redeem", Transactions_History!$I$6:$I$1355, Portfolio_History!$F363, Transactions_History!$H$6:$H$1355, "&lt;="&amp;YEAR(Portfolio_History!S$1))</f>
        <v>0</v>
      </c>
      <c r="T363" s="4">
        <f>SUMIFS(Transactions_History!$G$6:$G$1355, Transactions_History!$C$6:$C$1355, "Acquire", Transactions_History!$I$6:$I$1355, Portfolio_History!$F363, Transactions_History!$H$6:$H$1355, "&lt;="&amp;YEAR(Portfolio_History!T$1))-
SUMIFS(Transactions_History!$G$6:$G$1355, Transactions_History!$C$6:$C$1355, "Redeem", Transactions_History!$I$6:$I$1355, Portfolio_History!$F363, Transactions_History!$H$6:$H$1355, "&lt;="&amp;YEAR(Portfolio_History!T$1))</f>
        <v>0</v>
      </c>
      <c r="U363" s="4">
        <f>SUMIFS(Transactions_History!$G$6:$G$1355, Transactions_History!$C$6:$C$1355, "Acquire", Transactions_History!$I$6:$I$1355, Portfolio_History!$F363, Transactions_History!$H$6:$H$1355, "&lt;="&amp;YEAR(Portfolio_History!U$1))-
SUMIFS(Transactions_History!$G$6:$G$1355, Transactions_History!$C$6:$C$1355, "Redeem", Transactions_History!$I$6:$I$1355, Portfolio_History!$F363, Transactions_History!$H$6:$H$1355, "&lt;="&amp;YEAR(Portfolio_History!U$1))</f>
        <v>0</v>
      </c>
      <c r="V363" s="4">
        <f>SUMIFS(Transactions_History!$G$6:$G$1355, Transactions_History!$C$6:$C$1355, "Acquire", Transactions_History!$I$6:$I$1355, Portfolio_History!$F363, Transactions_History!$H$6:$H$1355, "&lt;="&amp;YEAR(Portfolio_History!V$1))-
SUMIFS(Transactions_History!$G$6:$G$1355, Transactions_History!$C$6:$C$1355, "Redeem", Transactions_History!$I$6:$I$1355, Portfolio_History!$F363, Transactions_History!$H$6:$H$1355, "&lt;="&amp;YEAR(Portfolio_History!V$1))</f>
        <v>0</v>
      </c>
      <c r="W363" s="4">
        <f>SUMIFS(Transactions_History!$G$6:$G$1355, Transactions_History!$C$6:$C$1355, "Acquire", Transactions_History!$I$6:$I$1355, Portfolio_History!$F363, Transactions_History!$H$6:$H$1355, "&lt;="&amp;YEAR(Portfolio_History!W$1))-
SUMIFS(Transactions_History!$G$6:$G$1355, Transactions_History!$C$6:$C$1355, "Redeem", Transactions_History!$I$6:$I$1355, Portfolio_History!$F363, Transactions_History!$H$6:$H$1355, "&lt;="&amp;YEAR(Portfolio_History!W$1))</f>
        <v>0</v>
      </c>
      <c r="X363" s="4">
        <f>SUMIFS(Transactions_History!$G$6:$G$1355, Transactions_History!$C$6:$C$1355, "Acquire", Transactions_History!$I$6:$I$1355, Portfolio_History!$F363, Transactions_History!$H$6:$H$1355, "&lt;="&amp;YEAR(Portfolio_History!X$1))-
SUMIFS(Transactions_History!$G$6:$G$1355, Transactions_History!$C$6:$C$1355, "Redeem", Transactions_History!$I$6:$I$1355, Portfolio_History!$F363, Transactions_History!$H$6:$H$1355, "&lt;="&amp;YEAR(Portfolio_History!X$1))</f>
        <v>0</v>
      </c>
      <c r="Y363" s="4">
        <f>SUMIFS(Transactions_History!$G$6:$G$1355, Transactions_History!$C$6:$C$1355, "Acquire", Transactions_History!$I$6:$I$1355, Portfolio_History!$F363, Transactions_History!$H$6:$H$1355, "&lt;="&amp;YEAR(Portfolio_History!Y$1))-
SUMIFS(Transactions_History!$G$6:$G$1355, Transactions_History!$C$6:$C$1355, "Redeem", Transactions_History!$I$6:$I$1355, Portfolio_History!$F363, Transactions_History!$H$6:$H$1355, "&lt;="&amp;YEAR(Portfolio_History!Y$1))</f>
        <v>0</v>
      </c>
    </row>
    <row r="364" spans="1:25" x14ac:dyDescent="0.35">
      <c r="A364" s="172" t="s">
        <v>39</v>
      </c>
      <c r="B364" s="172">
        <v>2.25</v>
      </c>
      <c r="C364" s="172">
        <v>2025</v>
      </c>
      <c r="D364" s="173">
        <v>41791</v>
      </c>
      <c r="E364" s="63">
        <v>2014</v>
      </c>
      <c r="F364" s="170" t="str">
        <f t="shared" si="6"/>
        <v>SI bonds_2.25_2025</v>
      </c>
      <c r="G364" s="4">
        <f>SUMIFS(Transactions_History!$G$6:$G$1355, Transactions_History!$C$6:$C$1355, "Acquire", Transactions_History!$I$6:$I$1355, Portfolio_History!$F364, Transactions_History!$H$6:$H$1355, "&lt;="&amp;YEAR(Portfolio_History!G$1))-
SUMIFS(Transactions_History!$G$6:$G$1355, Transactions_History!$C$6:$C$1355, "Redeem", Transactions_History!$I$6:$I$1355, Portfolio_History!$F364, Transactions_History!$H$6:$H$1355, "&lt;="&amp;YEAR(Portfolio_History!G$1))</f>
        <v>6827606</v>
      </c>
      <c r="H364" s="4">
        <f>SUMIFS(Transactions_History!$G$6:$G$1355, Transactions_History!$C$6:$C$1355, "Acquire", Transactions_History!$I$6:$I$1355, Portfolio_History!$F364, Transactions_History!$H$6:$H$1355, "&lt;="&amp;YEAR(Portfolio_History!H$1))-
SUMIFS(Transactions_History!$G$6:$G$1355, Transactions_History!$C$6:$C$1355, "Redeem", Transactions_History!$I$6:$I$1355, Portfolio_History!$F364, Transactions_History!$H$6:$H$1355, "&lt;="&amp;YEAR(Portfolio_History!H$1))</f>
        <v>6827606</v>
      </c>
      <c r="I364" s="4">
        <f>SUMIFS(Transactions_History!$G$6:$G$1355, Transactions_History!$C$6:$C$1355, "Acquire", Transactions_History!$I$6:$I$1355, Portfolio_History!$F364, Transactions_History!$H$6:$H$1355, "&lt;="&amp;YEAR(Portfolio_History!I$1))-
SUMIFS(Transactions_History!$G$6:$G$1355, Transactions_History!$C$6:$C$1355, "Redeem", Transactions_History!$I$6:$I$1355, Portfolio_History!$F364, Transactions_History!$H$6:$H$1355, "&lt;="&amp;YEAR(Portfolio_History!I$1))</f>
        <v>6827606</v>
      </c>
      <c r="J364" s="4">
        <f>SUMIFS(Transactions_History!$G$6:$G$1355, Transactions_History!$C$6:$C$1355, "Acquire", Transactions_History!$I$6:$I$1355, Portfolio_History!$F364, Transactions_History!$H$6:$H$1355, "&lt;="&amp;YEAR(Portfolio_History!J$1))-
SUMIFS(Transactions_History!$G$6:$G$1355, Transactions_History!$C$6:$C$1355, "Redeem", Transactions_History!$I$6:$I$1355, Portfolio_History!$F364, Transactions_History!$H$6:$H$1355, "&lt;="&amp;YEAR(Portfolio_History!J$1))</f>
        <v>6827606</v>
      </c>
      <c r="K364" s="4">
        <f>SUMIFS(Transactions_History!$G$6:$G$1355, Transactions_History!$C$6:$C$1355, "Acquire", Transactions_History!$I$6:$I$1355, Portfolio_History!$F364, Transactions_History!$H$6:$H$1355, "&lt;="&amp;YEAR(Portfolio_History!K$1))-
SUMIFS(Transactions_History!$G$6:$G$1355, Transactions_History!$C$6:$C$1355, "Redeem", Transactions_History!$I$6:$I$1355, Portfolio_History!$F364, Transactions_History!$H$6:$H$1355, "&lt;="&amp;YEAR(Portfolio_History!K$1))</f>
        <v>5582927</v>
      </c>
      <c r="L364" s="4">
        <f>SUMIFS(Transactions_History!$G$6:$G$1355, Transactions_History!$C$6:$C$1355, "Acquire", Transactions_History!$I$6:$I$1355, Portfolio_History!$F364, Transactions_History!$H$6:$H$1355, "&lt;="&amp;YEAR(Portfolio_History!L$1))-
SUMIFS(Transactions_History!$G$6:$G$1355, Transactions_History!$C$6:$C$1355, "Redeem", Transactions_History!$I$6:$I$1355, Portfolio_History!$F364, Transactions_History!$H$6:$H$1355, "&lt;="&amp;YEAR(Portfolio_History!L$1))</f>
        <v>5582927</v>
      </c>
      <c r="M364" s="4">
        <f>SUMIFS(Transactions_History!$G$6:$G$1355, Transactions_History!$C$6:$C$1355, "Acquire", Transactions_History!$I$6:$I$1355, Portfolio_History!$F364, Transactions_History!$H$6:$H$1355, "&lt;="&amp;YEAR(Portfolio_History!M$1))-
SUMIFS(Transactions_History!$G$6:$G$1355, Transactions_History!$C$6:$C$1355, "Redeem", Transactions_History!$I$6:$I$1355, Portfolio_History!$F364, Transactions_History!$H$6:$H$1355, "&lt;="&amp;YEAR(Portfolio_History!M$1))</f>
        <v>3986413</v>
      </c>
      <c r="N364" s="4">
        <f>SUMIFS(Transactions_History!$G$6:$G$1355, Transactions_History!$C$6:$C$1355, "Acquire", Transactions_History!$I$6:$I$1355, Portfolio_History!$F364, Transactions_History!$H$6:$H$1355, "&lt;="&amp;YEAR(Portfolio_History!N$1))-
SUMIFS(Transactions_History!$G$6:$G$1355, Transactions_History!$C$6:$C$1355, "Redeem", Transactions_History!$I$6:$I$1355, Portfolio_History!$F364, Transactions_History!$H$6:$H$1355, "&lt;="&amp;YEAR(Portfolio_History!N$1))</f>
        <v>3986413</v>
      </c>
      <c r="O364" s="4">
        <f>SUMIFS(Transactions_History!$G$6:$G$1355, Transactions_History!$C$6:$C$1355, "Acquire", Transactions_History!$I$6:$I$1355, Portfolio_History!$F364, Transactions_History!$H$6:$H$1355, "&lt;="&amp;YEAR(Portfolio_History!O$1))-
SUMIFS(Transactions_History!$G$6:$G$1355, Transactions_History!$C$6:$C$1355, "Redeem", Transactions_History!$I$6:$I$1355, Portfolio_History!$F364, Transactions_History!$H$6:$H$1355, "&lt;="&amp;YEAR(Portfolio_History!O$1))</f>
        <v>3986413</v>
      </c>
      <c r="P364" s="4">
        <f>SUMIFS(Transactions_History!$G$6:$G$1355, Transactions_History!$C$6:$C$1355, "Acquire", Transactions_History!$I$6:$I$1355, Portfolio_History!$F364, Transactions_History!$H$6:$H$1355, "&lt;="&amp;YEAR(Portfolio_History!P$1))-
SUMIFS(Transactions_History!$G$6:$G$1355, Transactions_History!$C$6:$C$1355, "Redeem", Transactions_History!$I$6:$I$1355, Portfolio_History!$F364, Transactions_History!$H$6:$H$1355, "&lt;="&amp;YEAR(Portfolio_History!P$1))</f>
        <v>0</v>
      </c>
      <c r="Q364" s="4">
        <f>SUMIFS(Transactions_History!$G$6:$G$1355, Transactions_History!$C$6:$C$1355, "Acquire", Transactions_History!$I$6:$I$1355, Portfolio_History!$F364, Transactions_History!$H$6:$H$1355, "&lt;="&amp;YEAR(Portfolio_History!Q$1))-
SUMIFS(Transactions_History!$G$6:$G$1355, Transactions_History!$C$6:$C$1355, "Redeem", Transactions_History!$I$6:$I$1355, Portfolio_History!$F364, Transactions_History!$H$6:$H$1355, "&lt;="&amp;YEAR(Portfolio_History!Q$1))</f>
        <v>0</v>
      </c>
      <c r="R364" s="4">
        <f>SUMIFS(Transactions_History!$G$6:$G$1355, Transactions_History!$C$6:$C$1355, "Acquire", Transactions_History!$I$6:$I$1355, Portfolio_History!$F364, Transactions_History!$H$6:$H$1355, "&lt;="&amp;YEAR(Portfolio_History!R$1))-
SUMIFS(Transactions_History!$G$6:$G$1355, Transactions_History!$C$6:$C$1355, "Redeem", Transactions_History!$I$6:$I$1355, Portfolio_History!$F364, Transactions_History!$H$6:$H$1355, "&lt;="&amp;YEAR(Portfolio_History!R$1))</f>
        <v>0</v>
      </c>
      <c r="S364" s="4">
        <f>SUMIFS(Transactions_History!$G$6:$G$1355, Transactions_History!$C$6:$C$1355, "Acquire", Transactions_History!$I$6:$I$1355, Portfolio_History!$F364, Transactions_History!$H$6:$H$1355, "&lt;="&amp;YEAR(Portfolio_History!S$1))-
SUMIFS(Transactions_History!$G$6:$G$1355, Transactions_History!$C$6:$C$1355, "Redeem", Transactions_History!$I$6:$I$1355, Portfolio_History!$F364, Transactions_History!$H$6:$H$1355, "&lt;="&amp;YEAR(Portfolio_History!S$1))</f>
        <v>0</v>
      </c>
      <c r="T364" s="4">
        <f>SUMIFS(Transactions_History!$G$6:$G$1355, Transactions_History!$C$6:$C$1355, "Acquire", Transactions_History!$I$6:$I$1355, Portfolio_History!$F364, Transactions_History!$H$6:$H$1355, "&lt;="&amp;YEAR(Portfolio_History!T$1))-
SUMIFS(Transactions_History!$G$6:$G$1355, Transactions_History!$C$6:$C$1355, "Redeem", Transactions_History!$I$6:$I$1355, Portfolio_History!$F364, Transactions_History!$H$6:$H$1355, "&lt;="&amp;YEAR(Portfolio_History!T$1))</f>
        <v>0</v>
      </c>
      <c r="U364" s="4">
        <f>SUMIFS(Transactions_History!$G$6:$G$1355, Transactions_History!$C$6:$C$1355, "Acquire", Transactions_History!$I$6:$I$1355, Portfolio_History!$F364, Transactions_History!$H$6:$H$1355, "&lt;="&amp;YEAR(Portfolio_History!U$1))-
SUMIFS(Transactions_History!$G$6:$G$1355, Transactions_History!$C$6:$C$1355, "Redeem", Transactions_History!$I$6:$I$1355, Portfolio_History!$F364, Transactions_History!$H$6:$H$1355, "&lt;="&amp;YEAR(Portfolio_History!U$1))</f>
        <v>0</v>
      </c>
      <c r="V364" s="4">
        <f>SUMIFS(Transactions_History!$G$6:$G$1355, Transactions_History!$C$6:$C$1355, "Acquire", Transactions_History!$I$6:$I$1355, Portfolio_History!$F364, Transactions_History!$H$6:$H$1355, "&lt;="&amp;YEAR(Portfolio_History!V$1))-
SUMIFS(Transactions_History!$G$6:$G$1355, Transactions_History!$C$6:$C$1355, "Redeem", Transactions_History!$I$6:$I$1355, Portfolio_History!$F364, Transactions_History!$H$6:$H$1355, "&lt;="&amp;YEAR(Portfolio_History!V$1))</f>
        <v>0</v>
      </c>
      <c r="W364" s="4">
        <f>SUMIFS(Transactions_History!$G$6:$G$1355, Transactions_History!$C$6:$C$1355, "Acquire", Transactions_History!$I$6:$I$1355, Portfolio_History!$F364, Transactions_History!$H$6:$H$1355, "&lt;="&amp;YEAR(Portfolio_History!W$1))-
SUMIFS(Transactions_History!$G$6:$G$1355, Transactions_History!$C$6:$C$1355, "Redeem", Transactions_History!$I$6:$I$1355, Portfolio_History!$F364, Transactions_History!$H$6:$H$1355, "&lt;="&amp;YEAR(Portfolio_History!W$1))</f>
        <v>0</v>
      </c>
      <c r="X364" s="4">
        <f>SUMIFS(Transactions_History!$G$6:$G$1355, Transactions_History!$C$6:$C$1355, "Acquire", Transactions_History!$I$6:$I$1355, Portfolio_History!$F364, Transactions_History!$H$6:$H$1355, "&lt;="&amp;YEAR(Portfolio_History!X$1))-
SUMIFS(Transactions_History!$G$6:$G$1355, Transactions_History!$C$6:$C$1355, "Redeem", Transactions_History!$I$6:$I$1355, Portfolio_History!$F364, Transactions_History!$H$6:$H$1355, "&lt;="&amp;YEAR(Portfolio_History!X$1))</f>
        <v>0</v>
      </c>
      <c r="Y364" s="4">
        <f>SUMIFS(Transactions_History!$G$6:$G$1355, Transactions_History!$C$6:$C$1355, "Acquire", Transactions_History!$I$6:$I$1355, Portfolio_History!$F364, Transactions_History!$H$6:$H$1355, "&lt;="&amp;YEAR(Portfolio_History!Y$1))-
SUMIFS(Transactions_History!$G$6:$G$1355, Transactions_History!$C$6:$C$1355, "Redeem", Transactions_History!$I$6:$I$1355, Portfolio_History!$F364, Transactions_History!$H$6:$H$1355, "&lt;="&amp;YEAR(Portfolio_History!Y$1))</f>
        <v>0</v>
      </c>
    </row>
    <row r="365" spans="1:25" x14ac:dyDescent="0.35">
      <c r="A365" s="172" t="s">
        <v>39</v>
      </c>
      <c r="B365" s="172">
        <v>2.25</v>
      </c>
      <c r="C365" s="172">
        <v>2026</v>
      </c>
      <c r="D365" s="173">
        <v>41791</v>
      </c>
      <c r="E365" s="63">
        <v>2014</v>
      </c>
      <c r="F365" s="170" t="str">
        <f t="shared" si="6"/>
        <v>SI bonds_2.25_2026</v>
      </c>
      <c r="G365" s="4">
        <f>SUMIFS(Transactions_History!$G$6:$G$1355, Transactions_History!$C$6:$C$1355, "Acquire", Transactions_History!$I$6:$I$1355, Portfolio_History!$F365, Transactions_History!$H$6:$H$1355, "&lt;="&amp;YEAR(Portfolio_History!G$1))-
SUMIFS(Transactions_History!$G$6:$G$1355, Transactions_History!$C$6:$C$1355, "Redeem", Transactions_History!$I$6:$I$1355, Portfolio_History!$F365, Transactions_History!$H$6:$H$1355, "&lt;="&amp;YEAR(Portfolio_History!G$1))</f>
        <v>6827606</v>
      </c>
      <c r="H365" s="4">
        <f>SUMIFS(Transactions_History!$G$6:$G$1355, Transactions_History!$C$6:$C$1355, "Acquire", Transactions_History!$I$6:$I$1355, Portfolio_History!$F365, Transactions_History!$H$6:$H$1355, "&lt;="&amp;YEAR(Portfolio_History!H$1))-
SUMIFS(Transactions_History!$G$6:$G$1355, Transactions_History!$C$6:$C$1355, "Redeem", Transactions_History!$I$6:$I$1355, Portfolio_History!$F365, Transactions_History!$H$6:$H$1355, "&lt;="&amp;YEAR(Portfolio_History!H$1))</f>
        <v>6827606</v>
      </c>
      <c r="I365" s="4">
        <f>SUMIFS(Transactions_History!$G$6:$G$1355, Transactions_History!$C$6:$C$1355, "Acquire", Transactions_History!$I$6:$I$1355, Portfolio_History!$F365, Transactions_History!$H$6:$H$1355, "&lt;="&amp;YEAR(Portfolio_History!I$1))-
SUMIFS(Transactions_History!$G$6:$G$1355, Transactions_History!$C$6:$C$1355, "Redeem", Transactions_History!$I$6:$I$1355, Portfolio_History!$F365, Transactions_History!$H$6:$H$1355, "&lt;="&amp;YEAR(Portfolio_History!I$1))</f>
        <v>6827606</v>
      </c>
      <c r="J365" s="4">
        <f>SUMIFS(Transactions_History!$G$6:$G$1355, Transactions_History!$C$6:$C$1355, "Acquire", Transactions_History!$I$6:$I$1355, Portfolio_History!$F365, Transactions_History!$H$6:$H$1355, "&lt;="&amp;YEAR(Portfolio_History!J$1))-
SUMIFS(Transactions_History!$G$6:$G$1355, Transactions_History!$C$6:$C$1355, "Redeem", Transactions_History!$I$6:$I$1355, Portfolio_History!$F365, Transactions_History!$H$6:$H$1355, "&lt;="&amp;YEAR(Portfolio_History!J$1))</f>
        <v>6827606</v>
      </c>
      <c r="K365" s="4">
        <f>SUMIFS(Transactions_History!$G$6:$G$1355, Transactions_History!$C$6:$C$1355, "Acquire", Transactions_History!$I$6:$I$1355, Portfolio_History!$F365, Transactions_History!$H$6:$H$1355, "&lt;="&amp;YEAR(Portfolio_History!K$1))-
SUMIFS(Transactions_History!$G$6:$G$1355, Transactions_History!$C$6:$C$1355, "Redeem", Transactions_History!$I$6:$I$1355, Portfolio_History!$F365, Transactions_History!$H$6:$H$1355, "&lt;="&amp;YEAR(Portfolio_History!K$1))</f>
        <v>5582926</v>
      </c>
      <c r="L365" s="4">
        <f>SUMIFS(Transactions_History!$G$6:$G$1355, Transactions_History!$C$6:$C$1355, "Acquire", Transactions_History!$I$6:$I$1355, Portfolio_History!$F365, Transactions_History!$H$6:$H$1355, "&lt;="&amp;YEAR(Portfolio_History!L$1))-
SUMIFS(Transactions_History!$G$6:$G$1355, Transactions_History!$C$6:$C$1355, "Redeem", Transactions_History!$I$6:$I$1355, Portfolio_History!$F365, Transactions_History!$H$6:$H$1355, "&lt;="&amp;YEAR(Portfolio_History!L$1))</f>
        <v>5582926</v>
      </c>
      <c r="M365" s="4">
        <f>SUMIFS(Transactions_History!$G$6:$G$1355, Transactions_History!$C$6:$C$1355, "Acquire", Transactions_History!$I$6:$I$1355, Portfolio_History!$F365, Transactions_History!$H$6:$H$1355, "&lt;="&amp;YEAR(Portfolio_History!M$1))-
SUMIFS(Transactions_History!$G$6:$G$1355, Transactions_History!$C$6:$C$1355, "Redeem", Transactions_History!$I$6:$I$1355, Portfolio_History!$F365, Transactions_History!$H$6:$H$1355, "&lt;="&amp;YEAR(Portfolio_History!M$1))</f>
        <v>3986412</v>
      </c>
      <c r="N365" s="4">
        <f>SUMIFS(Transactions_History!$G$6:$G$1355, Transactions_History!$C$6:$C$1355, "Acquire", Transactions_History!$I$6:$I$1355, Portfolio_History!$F365, Transactions_History!$H$6:$H$1355, "&lt;="&amp;YEAR(Portfolio_History!N$1))-
SUMIFS(Transactions_History!$G$6:$G$1355, Transactions_History!$C$6:$C$1355, "Redeem", Transactions_History!$I$6:$I$1355, Portfolio_History!$F365, Transactions_History!$H$6:$H$1355, "&lt;="&amp;YEAR(Portfolio_History!N$1))</f>
        <v>3986412</v>
      </c>
      <c r="O365" s="4">
        <f>SUMIFS(Transactions_History!$G$6:$G$1355, Transactions_History!$C$6:$C$1355, "Acquire", Transactions_History!$I$6:$I$1355, Portfolio_History!$F365, Transactions_History!$H$6:$H$1355, "&lt;="&amp;YEAR(Portfolio_History!O$1))-
SUMIFS(Transactions_History!$G$6:$G$1355, Transactions_History!$C$6:$C$1355, "Redeem", Transactions_History!$I$6:$I$1355, Portfolio_History!$F365, Transactions_History!$H$6:$H$1355, "&lt;="&amp;YEAR(Portfolio_History!O$1))</f>
        <v>3986412</v>
      </c>
      <c r="P365" s="4">
        <f>SUMIFS(Transactions_History!$G$6:$G$1355, Transactions_History!$C$6:$C$1355, "Acquire", Transactions_History!$I$6:$I$1355, Portfolio_History!$F365, Transactions_History!$H$6:$H$1355, "&lt;="&amp;YEAR(Portfolio_History!P$1))-
SUMIFS(Transactions_History!$G$6:$G$1355, Transactions_History!$C$6:$C$1355, "Redeem", Transactions_History!$I$6:$I$1355, Portfolio_History!$F365, Transactions_History!$H$6:$H$1355, "&lt;="&amp;YEAR(Portfolio_History!P$1))</f>
        <v>0</v>
      </c>
      <c r="Q365" s="4">
        <f>SUMIFS(Transactions_History!$G$6:$G$1355, Transactions_History!$C$6:$C$1355, "Acquire", Transactions_History!$I$6:$I$1355, Portfolio_History!$F365, Transactions_History!$H$6:$H$1355, "&lt;="&amp;YEAR(Portfolio_History!Q$1))-
SUMIFS(Transactions_History!$G$6:$G$1355, Transactions_History!$C$6:$C$1355, "Redeem", Transactions_History!$I$6:$I$1355, Portfolio_History!$F365, Transactions_History!$H$6:$H$1355, "&lt;="&amp;YEAR(Portfolio_History!Q$1))</f>
        <v>0</v>
      </c>
      <c r="R365" s="4">
        <f>SUMIFS(Transactions_History!$G$6:$G$1355, Transactions_History!$C$6:$C$1355, "Acquire", Transactions_History!$I$6:$I$1355, Portfolio_History!$F365, Transactions_History!$H$6:$H$1355, "&lt;="&amp;YEAR(Portfolio_History!R$1))-
SUMIFS(Transactions_History!$G$6:$G$1355, Transactions_History!$C$6:$C$1355, "Redeem", Transactions_History!$I$6:$I$1355, Portfolio_History!$F365, Transactions_History!$H$6:$H$1355, "&lt;="&amp;YEAR(Portfolio_History!R$1))</f>
        <v>0</v>
      </c>
      <c r="S365" s="4">
        <f>SUMIFS(Transactions_History!$G$6:$G$1355, Transactions_History!$C$6:$C$1355, "Acquire", Transactions_History!$I$6:$I$1355, Portfolio_History!$F365, Transactions_History!$H$6:$H$1355, "&lt;="&amp;YEAR(Portfolio_History!S$1))-
SUMIFS(Transactions_History!$G$6:$G$1355, Transactions_History!$C$6:$C$1355, "Redeem", Transactions_History!$I$6:$I$1355, Portfolio_History!$F365, Transactions_History!$H$6:$H$1355, "&lt;="&amp;YEAR(Portfolio_History!S$1))</f>
        <v>0</v>
      </c>
      <c r="T365" s="4">
        <f>SUMIFS(Transactions_History!$G$6:$G$1355, Transactions_History!$C$6:$C$1355, "Acquire", Transactions_History!$I$6:$I$1355, Portfolio_History!$F365, Transactions_History!$H$6:$H$1355, "&lt;="&amp;YEAR(Portfolio_History!T$1))-
SUMIFS(Transactions_History!$G$6:$G$1355, Transactions_History!$C$6:$C$1355, "Redeem", Transactions_History!$I$6:$I$1355, Portfolio_History!$F365, Transactions_History!$H$6:$H$1355, "&lt;="&amp;YEAR(Portfolio_History!T$1))</f>
        <v>0</v>
      </c>
      <c r="U365" s="4">
        <f>SUMIFS(Transactions_History!$G$6:$G$1355, Transactions_History!$C$6:$C$1355, "Acquire", Transactions_History!$I$6:$I$1355, Portfolio_History!$F365, Transactions_History!$H$6:$H$1355, "&lt;="&amp;YEAR(Portfolio_History!U$1))-
SUMIFS(Transactions_History!$G$6:$G$1355, Transactions_History!$C$6:$C$1355, "Redeem", Transactions_History!$I$6:$I$1355, Portfolio_History!$F365, Transactions_History!$H$6:$H$1355, "&lt;="&amp;YEAR(Portfolio_History!U$1))</f>
        <v>0</v>
      </c>
      <c r="V365" s="4">
        <f>SUMIFS(Transactions_History!$G$6:$G$1355, Transactions_History!$C$6:$C$1355, "Acquire", Transactions_History!$I$6:$I$1355, Portfolio_History!$F365, Transactions_History!$H$6:$H$1355, "&lt;="&amp;YEAR(Portfolio_History!V$1))-
SUMIFS(Transactions_History!$G$6:$G$1355, Transactions_History!$C$6:$C$1355, "Redeem", Transactions_History!$I$6:$I$1355, Portfolio_History!$F365, Transactions_History!$H$6:$H$1355, "&lt;="&amp;YEAR(Portfolio_History!V$1))</f>
        <v>0</v>
      </c>
      <c r="W365" s="4">
        <f>SUMIFS(Transactions_History!$G$6:$G$1355, Transactions_History!$C$6:$C$1355, "Acquire", Transactions_History!$I$6:$I$1355, Portfolio_History!$F365, Transactions_History!$H$6:$H$1355, "&lt;="&amp;YEAR(Portfolio_History!W$1))-
SUMIFS(Transactions_History!$G$6:$G$1355, Transactions_History!$C$6:$C$1355, "Redeem", Transactions_History!$I$6:$I$1355, Portfolio_History!$F365, Transactions_History!$H$6:$H$1355, "&lt;="&amp;YEAR(Portfolio_History!W$1))</f>
        <v>0</v>
      </c>
      <c r="X365" s="4">
        <f>SUMIFS(Transactions_History!$G$6:$G$1355, Transactions_History!$C$6:$C$1355, "Acquire", Transactions_History!$I$6:$I$1355, Portfolio_History!$F365, Transactions_History!$H$6:$H$1355, "&lt;="&amp;YEAR(Portfolio_History!X$1))-
SUMIFS(Transactions_History!$G$6:$G$1355, Transactions_History!$C$6:$C$1355, "Redeem", Transactions_History!$I$6:$I$1355, Portfolio_History!$F365, Transactions_History!$H$6:$H$1355, "&lt;="&amp;YEAR(Portfolio_History!X$1))</f>
        <v>0</v>
      </c>
      <c r="Y365" s="4">
        <f>SUMIFS(Transactions_History!$G$6:$G$1355, Transactions_History!$C$6:$C$1355, "Acquire", Transactions_History!$I$6:$I$1355, Portfolio_History!$F365, Transactions_History!$H$6:$H$1355, "&lt;="&amp;YEAR(Portfolio_History!Y$1))-
SUMIFS(Transactions_History!$G$6:$G$1355, Transactions_History!$C$6:$C$1355, "Redeem", Transactions_History!$I$6:$I$1355, Portfolio_History!$F365, Transactions_History!$H$6:$H$1355, "&lt;="&amp;YEAR(Portfolio_History!Y$1))</f>
        <v>0</v>
      </c>
    </row>
    <row r="366" spans="1:25" x14ac:dyDescent="0.35">
      <c r="A366" s="172" t="s">
        <v>39</v>
      </c>
      <c r="B366" s="172">
        <v>2.25</v>
      </c>
      <c r="C366" s="172">
        <v>2027</v>
      </c>
      <c r="D366" s="173">
        <v>41791</v>
      </c>
      <c r="E366" s="63">
        <v>2014</v>
      </c>
      <c r="F366" s="170" t="str">
        <f t="shared" si="6"/>
        <v>SI bonds_2.25_2027</v>
      </c>
      <c r="G366" s="4">
        <f>SUMIFS(Transactions_History!$G$6:$G$1355, Transactions_History!$C$6:$C$1355, "Acquire", Transactions_History!$I$6:$I$1355, Portfolio_History!$F366, Transactions_History!$H$6:$H$1355, "&lt;="&amp;YEAR(Portfolio_History!G$1))-
SUMIFS(Transactions_History!$G$6:$G$1355, Transactions_History!$C$6:$C$1355, "Redeem", Transactions_History!$I$6:$I$1355, Portfolio_History!$F366, Transactions_History!$H$6:$H$1355, "&lt;="&amp;YEAR(Portfolio_History!G$1))</f>
        <v>6827605</v>
      </c>
      <c r="H366" s="4">
        <f>SUMIFS(Transactions_History!$G$6:$G$1355, Transactions_History!$C$6:$C$1355, "Acquire", Transactions_History!$I$6:$I$1355, Portfolio_History!$F366, Transactions_History!$H$6:$H$1355, "&lt;="&amp;YEAR(Portfolio_History!H$1))-
SUMIFS(Transactions_History!$G$6:$G$1355, Transactions_History!$C$6:$C$1355, "Redeem", Transactions_History!$I$6:$I$1355, Portfolio_History!$F366, Transactions_History!$H$6:$H$1355, "&lt;="&amp;YEAR(Portfolio_History!H$1))</f>
        <v>6827605</v>
      </c>
      <c r="I366" s="4">
        <f>SUMIFS(Transactions_History!$G$6:$G$1355, Transactions_History!$C$6:$C$1355, "Acquire", Transactions_History!$I$6:$I$1355, Portfolio_History!$F366, Transactions_History!$H$6:$H$1355, "&lt;="&amp;YEAR(Portfolio_History!I$1))-
SUMIFS(Transactions_History!$G$6:$G$1355, Transactions_History!$C$6:$C$1355, "Redeem", Transactions_History!$I$6:$I$1355, Portfolio_History!$F366, Transactions_History!$H$6:$H$1355, "&lt;="&amp;YEAR(Portfolio_History!I$1))</f>
        <v>6827605</v>
      </c>
      <c r="J366" s="4">
        <f>SUMIFS(Transactions_History!$G$6:$G$1355, Transactions_History!$C$6:$C$1355, "Acquire", Transactions_History!$I$6:$I$1355, Portfolio_History!$F366, Transactions_History!$H$6:$H$1355, "&lt;="&amp;YEAR(Portfolio_History!J$1))-
SUMIFS(Transactions_History!$G$6:$G$1355, Transactions_History!$C$6:$C$1355, "Redeem", Transactions_History!$I$6:$I$1355, Portfolio_History!$F366, Transactions_History!$H$6:$H$1355, "&lt;="&amp;YEAR(Portfolio_History!J$1))</f>
        <v>6827605</v>
      </c>
      <c r="K366" s="4">
        <f>SUMIFS(Transactions_History!$G$6:$G$1355, Transactions_History!$C$6:$C$1355, "Acquire", Transactions_History!$I$6:$I$1355, Portfolio_History!$F366, Transactions_History!$H$6:$H$1355, "&lt;="&amp;YEAR(Portfolio_History!K$1))-
SUMIFS(Transactions_History!$G$6:$G$1355, Transactions_History!$C$6:$C$1355, "Redeem", Transactions_History!$I$6:$I$1355, Portfolio_History!$F366, Transactions_History!$H$6:$H$1355, "&lt;="&amp;YEAR(Portfolio_History!K$1))</f>
        <v>5582926</v>
      </c>
      <c r="L366" s="4">
        <f>SUMIFS(Transactions_History!$G$6:$G$1355, Transactions_History!$C$6:$C$1355, "Acquire", Transactions_History!$I$6:$I$1355, Portfolio_History!$F366, Transactions_History!$H$6:$H$1355, "&lt;="&amp;YEAR(Portfolio_History!L$1))-
SUMIFS(Transactions_History!$G$6:$G$1355, Transactions_History!$C$6:$C$1355, "Redeem", Transactions_History!$I$6:$I$1355, Portfolio_History!$F366, Transactions_History!$H$6:$H$1355, "&lt;="&amp;YEAR(Portfolio_History!L$1))</f>
        <v>5582926</v>
      </c>
      <c r="M366" s="4">
        <f>SUMIFS(Transactions_History!$G$6:$G$1355, Transactions_History!$C$6:$C$1355, "Acquire", Transactions_History!$I$6:$I$1355, Portfolio_History!$F366, Transactions_History!$H$6:$H$1355, "&lt;="&amp;YEAR(Portfolio_History!M$1))-
SUMIFS(Transactions_History!$G$6:$G$1355, Transactions_History!$C$6:$C$1355, "Redeem", Transactions_History!$I$6:$I$1355, Portfolio_History!$F366, Transactions_History!$H$6:$H$1355, "&lt;="&amp;YEAR(Portfolio_History!M$1))</f>
        <v>3986412</v>
      </c>
      <c r="N366" s="4">
        <f>SUMIFS(Transactions_History!$G$6:$G$1355, Transactions_History!$C$6:$C$1355, "Acquire", Transactions_History!$I$6:$I$1355, Portfolio_History!$F366, Transactions_History!$H$6:$H$1355, "&lt;="&amp;YEAR(Portfolio_History!N$1))-
SUMIFS(Transactions_History!$G$6:$G$1355, Transactions_History!$C$6:$C$1355, "Redeem", Transactions_History!$I$6:$I$1355, Portfolio_History!$F366, Transactions_History!$H$6:$H$1355, "&lt;="&amp;YEAR(Portfolio_History!N$1))</f>
        <v>3986412</v>
      </c>
      <c r="O366" s="4">
        <f>SUMIFS(Transactions_History!$G$6:$G$1355, Transactions_History!$C$6:$C$1355, "Acquire", Transactions_History!$I$6:$I$1355, Portfolio_History!$F366, Transactions_History!$H$6:$H$1355, "&lt;="&amp;YEAR(Portfolio_History!O$1))-
SUMIFS(Transactions_History!$G$6:$G$1355, Transactions_History!$C$6:$C$1355, "Redeem", Transactions_History!$I$6:$I$1355, Portfolio_History!$F366, Transactions_History!$H$6:$H$1355, "&lt;="&amp;YEAR(Portfolio_History!O$1))</f>
        <v>3986412</v>
      </c>
      <c r="P366" s="4">
        <f>SUMIFS(Transactions_History!$G$6:$G$1355, Transactions_History!$C$6:$C$1355, "Acquire", Transactions_History!$I$6:$I$1355, Portfolio_History!$F366, Transactions_History!$H$6:$H$1355, "&lt;="&amp;YEAR(Portfolio_History!P$1))-
SUMIFS(Transactions_History!$G$6:$G$1355, Transactions_History!$C$6:$C$1355, "Redeem", Transactions_History!$I$6:$I$1355, Portfolio_History!$F366, Transactions_History!$H$6:$H$1355, "&lt;="&amp;YEAR(Portfolio_History!P$1))</f>
        <v>0</v>
      </c>
      <c r="Q366" s="4">
        <f>SUMIFS(Transactions_History!$G$6:$G$1355, Transactions_History!$C$6:$C$1355, "Acquire", Transactions_History!$I$6:$I$1355, Portfolio_History!$F366, Transactions_History!$H$6:$H$1355, "&lt;="&amp;YEAR(Portfolio_History!Q$1))-
SUMIFS(Transactions_History!$G$6:$G$1355, Transactions_History!$C$6:$C$1355, "Redeem", Transactions_History!$I$6:$I$1355, Portfolio_History!$F366, Transactions_History!$H$6:$H$1355, "&lt;="&amp;YEAR(Portfolio_History!Q$1))</f>
        <v>0</v>
      </c>
      <c r="R366" s="4">
        <f>SUMIFS(Transactions_History!$G$6:$G$1355, Transactions_History!$C$6:$C$1355, "Acquire", Transactions_History!$I$6:$I$1355, Portfolio_History!$F366, Transactions_History!$H$6:$H$1355, "&lt;="&amp;YEAR(Portfolio_History!R$1))-
SUMIFS(Transactions_History!$G$6:$G$1355, Transactions_History!$C$6:$C$1355, "Redeem", Transactions_History!$I$6:$I$1355, Portfolio_History!$F366, Transactions_History!$H$6:$H$1355, "&lt;="&amp;YEAR(Portfolio_History!R$1))</f>
        <v>0</v>
      </c>
      <c r="S366" s="4">
        <f>SUMIFS(Transactions_History!$G$6:$G$1355, Transactions_History!$C$6:$C$1355, "Acquire", Transactions_History!$I$6:$I$1355, Portfolio_History!$F366, Transactions_History!$H$6:$H$1355, "&lt;="&amp;YEAR(Portfolio_History!S$1))-
SUMIFS(Transactions_History!$G$6:$G$1355, Transactions_History!$C$6:$C$1355, "Redeem", Transactions_History!$I$6:$I$1355, Portfolio_History!$F366, Transactions_History!$H$6:$H$1355, "&lt;="&amp;YEAR(Portfolio_History!S$1))</f>
        <v>0</v>
      </c>
      <c r="T366" s="4">
        <f>SUMIFS(Transactions_History!$G$6:$G$1355, Transactions_History!$C$6:$C$1355, "Acquire", Transactions_History!$I$6:$I$1355, Portfolio_History!$F366, Transactions_History!$H$6:$H$1355, "&lt;="&amp;YEAR(Portfolio_History!T$1))-
SUMIFS(Transactions_History!$G$6:$G$1355, Transactions_History!$C$6:$C$1355, "Redeem", Transactions_History!$I$6:$I$1355, Portfolio_History!$F366, Transactions_History!$H$6:$H$1355, "&lt;="&amp;YEAR(Portfolio_History!T$1))</f>
        <v>0</v>
      </c>
      <c r="U366" s="4">
        <f>SUMIFS(Transactions_History!$G$6:$G$1355, Transactions_History!$C$6:$C$1355, "Acquire", Transactions_History!$I$6:$I$1355, Portfolio_History!$F366, Transactions_History!$H$6:$H$1355, "&lt;="&amp;YEAR(Portfolio_History!U$1))-
SUMIFS(Transactions_History!$G$6:$G$1355, Transactions_History!$C$6:$C$1355, "Redeem", Transactions_History!$I$6:$I$1355, Portfolio_History!$F366, Transactions_History!$H$6:$H$1355, "&lt;="&amp;YEAR(Portfolio_History!U$1))</f>
        <v>0</v>
      </c>
      <c r="V366" s="4">
        <f>SUMIFS(Transactions_History!$G$6:$G$1355, Transactions_History!$C$6:$C$1355, "Acquire", Transactions_History!$I$6:$I$1355, Portfolio_History!$F366, Transactions_History!$H$6:$H$1355, "&lt;="&amp;YEAR(Portfolio_History!V$1))-
SUMIFS(Transactions_History!$G$6:$G$1355, Transactions_History!$C$6:$C$1355, "Redeem", Transactions_History!$I$6:$I$1355, Portfolio_History!$F366, Transactions_History!$H$6:$H$1355, "&lt;="&amp;YEAR(Portfolio_History!V$1))</f>
        <v>0</v>
      </c>
      <c r="W366" s="4">
        <f>SUMIFS(Transactions_History!$G$6:$G$1355, Transactions_History!$C$6:$C$1355, "Acquire", Transactions_History!$I$6:$I$1355, Portfolio_History!$F366, Transactions_History!$H$6:$H$1355, "&lt;="&amp;YEAR(Portfolio_History!W$1))-
SUMIFS(Transactions_History!$G$6:$G$1355, Transactions_History!$C$6:$C$1355, "Redeem", Transactions_History!$I$6:$I$1355, Portfolio_History!$F366, Transactions_History!$H$6:$H$1355, "&lt;="&amp;YEAR(Portfolio_History!W$1))</f>
        <v>0</v>
      </c>
      <c r="X366" s="4">
        <f>SUMIFS(Transactions_History!$G$6:$G$1355, Transactions_History!$C$6:$C$1355, "Acquire", Transactions_History!$I$6:$I$1355, Portfolio_History!$F366, Transactions_History!$H$6:$H$1355, "&lt;="&amp;YEAR(Portfolio_History!X$1))-
SUMIFS(Transactions_History!$G$6:$G$1355, Transactions_History!$C$6:$C$1355, "Redeem", Transactions_History!$I$6:$I$1355, Portfolio_History!$F366, Transactions_History!$H$6:$H$1355, "&lt;="&amp;YEAR(Portfolio_History!X$1))</f>
        <v>0</v>
      </c>
      <c r="Y366" s="4">
        <f>SUMIFS(Transactions_History!$G$6:$G$1355, Transactions_History!$C$6:$C$1355, "Acquire", Transactions_History!$I$6:$I$1355, Portfolio_History!$F366, Transactions_History!$H$6:$H$1355, "&lt;="&amp;YEAR(Portfolio_History!Y$1))-
SUMIFS(Transactions_History!$G$6:$G$1355, Transactions_History!$C$6:$C$1355, "Redeem", Transactions_History!$I$6:$I$1355, Portfolio_History!$F366, Transactions_History!$H$6:$H$1355, "&lt;="&amp;YEAR(Portfolio_History!Y$1))</f>
        <v>0</v>
      </c>
    </row>
    <row r="367" spans="1:25" x14ac:dyDescent="0.35">
      <c r="A367" s="172" t="s">
        <v>39</v>
      </c>
      <c r="B367" s="172">
        <v>2.25</v>
      </c>
      <c r="C367" s="172">
        <v>2028</v>
      </c>
      <c r="D367" s="173">
        <v>41791</v>
      </c>
      <c r="E367" s="63">
        <v>2014</v>
      </c>
      <c r="F367" s="170" t="str">
        <f t="shared" si="6"/>
        <v>SI bonds_2.25_2028</v>
      </c>
      <c r="G367" s="4">
        <f>SUMIFS(Transactions_History!$G$6:$G$1355, Transactions_History!$C$6:$C$1355, "Acquire", Transactions_History!$I$6:$I$1355, Portfolio_History!$F367, Transactions_History!$H$6:$H$1355, "&lt;="&amp;YEAR(Portfolio_History!G$1))-
SUMIFS(Transactions_History!$G$6:$G$1355, Transactions_History!$C$6:$C$1355, "Redeem", Transactions_History!$I$6:$I$1355, Portfolio_History!$F367, Transactions_History!$H$6:$H$1355, "&lt;="&amp;YEAR(Portfolio_History!G$1))</f>
        <v>6827606</v>
      </c>
      <c r="H367" s="4">
        <f>SUMIFS(Transactions_History!$G$6:$G$1355, Transactions_History!$C$6:$C$1355, "Acquire", Transactions_History!$I$6:$I$1355, Portfolio_History!$F367, Transactions_History!$H$6:$H$1355, "&lt;="&amp;YEAR(Portfolio_History!H$1))-
SUMIFS(Transactions_History!$G$6:$G$1355, Transactions_History!$C$6:$C$1355, "Redeem", Transactions_History!$I$6:$I$1355, Portfolio_History!$F367, Transactions_History!$H$6:$H$1355, "&lt;="&amp;YEAR(Portfolio_History!H$1))</f>
        <v>6827606</v>
      </c>
      <c r="I367" s="4">
        <f>SUMIFS(Transactions_History!$G$6:$G$1355, Transactions_History!$C$6:$C$1355, "Acquire", Transactions_History!$I$6:$I$1355, Portfolio_History!$F367, Transactions_History!$H$6:$H$1355, "&lt;="&amp;YEAR(Portfolio_History!I$1))-
SUMIFS(Transactions_History!$G$6:$G$1355, Transactions_History!$C$6:$C$1355, "Redeem", Transactions_History!$I$6:$I$1355, Portfolio_History!$F367, Transactions_History!$H$6:$H$1355, "&lt;="&amp;YEAR(Portfolio_History!I$1))</f>
        <v>6827606</v>
      </c>
      <c r="J367" s="4">
        <f>SUMIFS(Transactions_History!$G$6:$G$1355, Transactions_History!$C$6:$C$1355, "Acquire", Transactions_History!$I$6:$I$1355, Portfolio_History!$F367, Transactions_History!$H$6:$H$1355, "&lt;="&amp;YEAR(Portfolio_History!J$1))-
SUMIFS(Transactions_History!$G$6:$G$1355, Transactions_History!$C$6:$C$1355, "Redeem", Transactions_History!$I$6:$I$1355, Portfolio_History!$F367, Transactions_History!$H$6:$H$1355, "&lt;="&amp;YEAR(Portfolio_History!J$1))</f>
        <v>6827606</v>
      </c>
      <c r="K367" s="4">
        <f>SUMIFS(Transactions_History!$G$6:$G$1355, Transactions_History!$C$6:$C$1355, "Acquire", Transactions_History!$I$6:$I$1355, Portfolio_History!$F367, Transactions_History!$H$6:$H$1355, "&lt;="&amp;YEAR(Portfolio_History!K$1))-
SUMIFS(Transactions_History!$G$6:$G$1355, Transactions_History!$C$6:$C$1355, "Redeem", Transactions_History!$I$6:$I$1355, Portfolio_History!$F367, Transactions_History!$H$6:$H$1355, "&lt;="&amp;YEAR(Portfolio_History!K$1))</f>
        <v>5582927</v>
      </c>
      <c r="L367" s="4">
        <f>SUMIFS(Transactions_History!$G$6:$G$1355, Transactions_History!$C$6:$C$1355, "Acquire", Transactions_History!$I$6:$I$1355, Portfolio_History!$F367, Transactions_History!$H$6:$H$1355, "&lt;="&amp;YEAR(Portfolio_History!L$1))-
SUMIFS(Transactions_History!$G$6:$G$1355, Transactions_History!$C$6:$C$1355, "Redeem", Transactions_History!$I$6:$I$1355, Portfolio_History!$F367, Transactions_History!$H$6:$H$1355, "&lt;="&amp;YEAR(Portfolio_History!L$1))</f>
        <v>5582927</v>
      </c>
      <c r="M367" s="4">
        <f>SUMIFS(Transactions_History!$G$6:$G$1355, Transactions_History!$C$6:$C$1355, "Acquire", Transactions_History!$I$6:$I$1355, Portfolio_History!$F367, Transactions_History!$H$6:$H$1355, "&lt;="&amp;YEAR(Portfolio_History!M$1))-
SUMIFS(Transactions_History!$G$6:$G$1355, Transactions_History!$C$6:$C$1355, "Redeem", Transactions_History!$I$6:$I$1355, Portfolio_History!$F367, Transactions_History!$H$6:$H$1355, "&lt;="&amp;YEAR(Portfolio_History!M$1))</f>
        <v>3986412</v>
      </c>
      <c r="N367" s="4">
        <f>SUMIFS(Transactions_History!$G$6:$G$1355, Transactions_History!$C$6:$C$1355, "Acquire", Transactions_History!$I$6:$I$1355, Portfolio_History!$F367, Transactions_History!$H$6:$H$1355, "&lt;="&amp;YEAR(Portfolio_History!N$1))-
SUMIFS(Transactions_History!$G$6:$G$1355, Transactions_History!$C$6:$C$1355, "Redeem", Transactions_History!$I$6:$I$1355, Portfolio_History!$F367, Transactions_History!$H$6:$H$1355, "&lt;="&amp;YEAR(Portfolio_History!N$1))</f>
        <v>3986412</v>
      </c>
      <c r="O367" s="4">
        <f>SUMIFS(Transactions_History!$G$6:$G$1355, Transactions_History!$C$6:$C$1355, "Acquire", Transactions_History!$I$6:$I$1355, Portfolio_History!$F367, Transactions_History!$H$6:$H$1355, "&lt;="&amp;YEAR(Portfolio_History!O$1))-
SUMIFS(Transactions_History!$G$6:$G$1355, Transactions_History!$C$6:$C$1355, "Redeem", Transactions_History!$I$6:$I$1355, Portfolio_History!$F367, Transactions_History!$H$6:$H$1355, "&lt;="&amp;YEAR(Portfolio_History!O$1))</f>
        <v>3986412</v>
      </c>
      <c r="P367" s="4">
        <f>SUMIFS(Transactions_History!$G$6:$G$1355, Transactions_History!$C$6:$C$1355, "Acquire", Transactions_History!$I$6:$I$1355, Portfolio_History!$F367, Transactions_History!$H$6:$H$1355, "&lt;="&amp;YEAR(Portfolio_History!P$1))-
SUMIFS(Transactions_History!$G$6:$G$1355, Transactions_History!$C$6:$C$1355, "Redeem", Transactions_History!$I$6:$I$1355, Portfolio_History!$F367, Transactions_History!$H$6:$H$1355, "&lt;="&amp;YEAR(Portfolio_History!P$1))</f>
        <v>0</v>
      </c>
      <c r="Q367" s="4">
        <f>SUMIFS(Transactions_History!$G$6:$G$1355, Transactions_History!$C$6:$C$1355, "Acquire", Transactions_History!$I$6:$I$1355, Portfolio_History!$F367, Transactions_History!$H$6:$H$1355, "&lt;="&amp;YEAR(Portfolio_History!Q$1))-
SUMIFS(Transactions_History!$G$6:$G$1355, Transactions_History!$C$6:$C$1355, "Redeem", Transactions_History!$I$6:$I$1355, Portfolio_History!$F367, Transactions_History!$H$6:$H$1355, "&lt;="&amp;YEAR(Portfolio_History!Q$1))</f>
        <v>0</v>
      </c>
      <c r="R367" s="4">
        <f>SUMIFS(Transactions_History!$G$6:$G$1355, Transactions_History!$C$6:$C$1355, "Acquire", Transactions_History!$I$6:$I$1355, Portfolio_History!$F367, Transactions_History!$H$6:$H$1355, "&lt;="&amp;YEAR(Portfolio_History!R$1))-
SUMIFS(Transactions_History!$G$6:$G$1355, Transactions_History!$C$6:$C$1355, "Redeem", Transactions_History!$I$6:$I$1355, Portfolio_History!$F367, Transactions_History!$H$6:$H$1355, "&lt;="&amp;YEAR(Portfolio_History!R$1))</f>
        <v>0</v>
      </c>
      <c r="S367" s="4">
        <f>SUMIFS(Transactions_History!$G$6:$G$1355, Transactions_History!$C$6:$C$1355, "Acquire", Transactions_History!$I$6:$I$1355, Portfolio_History!$F367, Transactions_History!$H$6:$H$1355, "&lt;="&amp;YEAR(Portfolio_History!S$1))-
SUMIFS(Transactions_History!$G$6:$G$1355, Transactions_History!$C$6:$C$1355, "Redeem", Transactions_History!$I$6:$I$1355, Portfolio_History!$F367, Transactions_History!$H$6:$H$1355, "&lt;="&amp;YEAR(Portfolio_History!S$1))</f>
        <v>0</v>
      </c>
      <c r="T367" s="4">
        <f>SUMIFS(Transactions_History!$G$6:$G$1355, Transactions_History!$C$6:$C$1355, "Acquire", Transactions_History!$I$6:$I$1355, Portfolio_History!$F367, Transactions_History!$H$6:$H$1355, "&lt;="&amp;YEAR(Portfolio_History!T$1))-
SUMIFS(Transactions_History!$G$6:$G$1355, Transactions_History!$C$6:$C$1355, "Redeem", Transactions_History!$I$6:$I$1355, Portfolio_History!$F367, Transactions_History!$H$6:$H$1355, "&lt;="&amp;YEAR(Portfolio_History!T$1))</f>
        <v>0</v>
      </c>
      <c r="U367" s="4">
        <f>SUMIFS(Transactions_History!$G$6:$G$1355, Transactions_History!$C$6:$C$1355, "Acquire", Transactions_History!$I$6:$I$1355, Portfolio_History!$F367, Transactions_History!$H$6:$H$1355, "&lt;="&amp;YEAR(Portfolio_History!U$1))-
SUMIFS(Transactions_History!$G$6:$G$1355, Transactions_History!$C$6:$C$1355, "Redeem", Transactions_History!$I$6:$I$1355, Portfolio_History!$F367, Transactions_History!$H$6:$H$1355, "&lt;="&amp;YEAR(Portfolio_History!U$1))</f>
        <v>0</v>
      </c>
      <c r="V367" s="4">
        <f>SUMIFS(Transactions_History!$G$6:$G$1355, Transactions_History!$C$6:$C$1355, "Acquire", Transactions_History!$I$6:$I$1355, Portfolio_History!$F367, Transactions_History!$H$6:$H$1355, "&lt;="&amp;YEAR(Portfolio_History!V$1))-
SUMIFS(Transactions_History!$G$6:$G$1355, Transactions_History!$C$6:$C$1355, "Redeem", Transactions_History!$I$6:$I$1355, Portfolio_History!$F367, Transactions_History!$H$6:$H$1355, "&lt;="&amp;YEAR(Portfolio_History!V$1))</f>
        <v>0</v>
      </c>
      <c r="W367" s="4">
        <f>SUMIFS(Transactions_History!$G$6:$G$1355, Transactions_History!$C$6:$C$1355, "Acquire", Transactions_History!$I$6:$I$1355, Portfolio_History!$F367, Transactions_History!$H$6:$H$1355, "&lt;="&amp;YEAR(Portfolio_History!W$1))-
SUMIFS(Transactions_History!$G$6:$G$1355, Transactions_History!$C$6:$C$1355, "Redeem", Transactions_History!$I$6:$I$1355, Portfolio_History!$F367, Transactions_History!$H$6:$H$1355, "&lt;="&amp;YEAR(Portfolio_History!W$1))</f>
        <v>0</v>
      </c>
      <c r="X367" s="4">
        <f>SUMIFS(Transactions_History!$G$6:$G$1355, Transactions_History!$C$6:$C$1355, "Acquire", Transactions_History!$I$6:$I$1355, Portfolio_History!$F367, Transactions_History!$H$6:$H$1355, "&lt;="&amp;YEAR(Portfolio_History!X$1))-
SUMIFS(Transactions_History!$G$6:$G$1355, Transactions_History!$C$6:$C$1355, "Redeem", Transactions_History!$I$6:$I$1355, Portfolio_History!$F367, Transactions_History!$H$6:$H$1355, "&lt;="&amp;YEAR(Portfolio_History!X$1))</f>
        <v>0</v>
      </c>
      <c r="Y367" s="4">
        <f>SUMIFS(Transactions_History!$G$6:$G$1355, Transactions_History!$C$6:$C$1355, "Acquire", Transactions_History!$I$6:$I$1355, Portfolio_History!$F367, Transactions_History!$H$6:$H$1355, "&lt;="&amp;YEAR(Portfolio_History!Y$1))-
SUMIFS(Transactions_History!$G$6:$G$1355, Transactions_History!$C$6:$C$1355, "Redeem", Transactions_History!$I$6:$I$1355, Portfolio_History!$F367, Transactions_History!$H$6:$H$1355, "&lt;="&amp;YEAR(Portfolio_History!Y$1))</f>
        <v>0</v>
      </c>
    </row>
    <row r="368" spans="1:25" x14ac:dyDescent="0.35">
      <c r="A368" s="172" t="s">
        <v>39</v>
      </c>
      <c r="B368" s="172">
        <v>2.25</v>
      </c>
      <c r="C368" s="172">
        <v>2029</v>
      </c>
      <c r="D368" s="173">
        <v>41791</v>
      </c>
      <c r="E368" s="63">
        <v>2014</v>
      </c>
      <c r="F368" s="170" t="str">
        <f t="shared" si="6"/>
        <v>SI bonds_2.25_2029</v>
      </c>
      <c r="G368" s="4">
        <f>SUMIFS(Transactions_History!$G$6:$G$1355, Transactions_History!$C$6:$C$1355, "Acquire", Transactions_History!$I$6:$I$1355, Portfolio_History!$F368, Transactions_History!$H$6:$H$1355, "&lt;="&amp;YEAR(Portfolio_History!G$1))-
SUMIFS(Transactions_History!$G$6:$G$1355, Transactions_History!$C$6:$C$1355, "Redeem", Transactions_History!$I$6:$I$1355, Portfolio_History!$F368, Transactions_History!$H$6:$H$1355, "&lt;="&amp;YEAR(Portfolio_History!G$1))</f>
        <v>184976193</v>
      </c>
      <c r="H368" s="4">
        <f>SUMIFS(Transactions_History!$G$6:$G$1355, Transactions_History!$C$6:$C$1355, "Acquire", Transactions_History!$I$6:$I$1355, Portfolio_History!$F368, Transactions_History!$H$6:$H$1355, "&lt;="&amp;YEAR(Portfolio_History!H$1))-
SUMIFS(Transactions_History!$G$6:$G$1355, Transactions_History!$C$6:$C$1355, "Redeem", Transactions_History!$I$6:$I$1355, Portfolio_History!$F368, Transactions_History!$H$6:$H$1355, "&lt;="&amp;YEAR(Portfolio_History!H$1))</f>
        <v>184976193</v>
      </c>
      <c r="I368" s="4">
        <f>SUMIFS(Transactions_History!$G$6:$G$1355, Transactions_History!$C$6:$C$1355, "Acquire", Transactions_History!$I$6:$I$1355, Portfolio_History!$F368, Transactions_History!$H$6:$H$1355, "&lt;="&amp;YEAR(Portfolio_History!I$1))-
SUMIFS(Transactions_History!$G$6:$G$1355, Transactions_History!$C$6:$C$1355, "Redeem", Transactions_History!$I$6:$I$1355, Portfolio_History!$F368, Transactions_History!$H$6:$H$1355, "&lt;="&amp;YEAR(Portfolio_History!I$1))</f>
        <v>184976193</v>
      </c>
      <c r="J368" s="4">
        <f>SUMIFS(Transactions_History!$G$6:$G$1355, Transactions_History!$C$6:$C$1355, "Acquire", Transactions_History!$I$6:$I$1355, Portfolio_History!$F368, Transactions_History!$H$6:$H$1355, "&lt;="&amp;YEAR(Portfolio_History!J$1))-
SUMIFS(Transactions_History!$G$6:$G$1355, Transactions_History!$C$6:$C$1355, "Redeem", Transactions_History!$I$6:$I$1355, Portfolio_History!$F368, Transactions_History!$H$6:$H$1355, "&lt;="&amp;YEAR(Portfolio_History!J$1))</f>
        <v>184976193</v>
      </c>
      <c r="K368" s="4">
        <f>SUMIFS(Transactions_History!$G$6:$G$1355, Transactions_History!$C$6:$C$1355, "Acquire", Transactions_History!$I$6:$I$1355, Portfolio_History!$F368, Transactions_History!$H$6:$H$1355, "&lt;="&amp;YEAR(Portfolio_History!K$1))-
SUMIFS(Transactions_History!$G$6:$G$1355, Transactions_History!$C$6:$C$1355, "Redeem", Transactions_History!$I$6:$I$1355, Portfolio_History!$F368, Transactions_History!$H$6:$H$1355, "&lt;="&amp;YEAR(Portfolio_History!K$1))</f>
        <v>183731514</v>
      </c>
      <c r="L368" s="4">
        <f>SUMIFS(Transactions_History!$G$6:$G$1355, Transactions_History!$C$6:$C$1355, "Acquire", Transactions_History!$I$6:$I$1355, Portfolio_History!$F368, Transactions_History!$H$6:$H$1355, "&lt;="&amp;YEAR(Portfolio_History!L$1))-
SUMIFS(Transactions_History!$G$6:$G$1355, Transactions_History!$C$6:$C$1355, "Redeem", Transactions_History!$I$6:$I$1355, Portfolio_History!$F368, Transactions_History!$H$6:$H$1355, "&lt;="&amp;YEAR(Portfolio_History!L$1))</f>
        <v>183731514</v>
      </c>
      <c r="M368" s="4">
        <f>SUMIFS(Transactions_History!$G$6:$G$1355, Transactions_History!$C$6:$C$1355, "Acquire", Transactions_History!$I$6:$I$1355, Portfolio_History!$F368, Transactions_History!$H$6:$H$1355, "&lt;="&amp;YEAR(Portfolio_History!M$1))-
SUMIFS(Transactions_History!$G$6:$G$1355, Transactions_History!$C$6:$C$1355, "Redeem", Transactions_History!$I$6:$I$1355, Portfolio_History!$F368, Transactions_History!$H$6:$H$1355, "&lt;="&amp;YEAR(Portfolio_History!M$1))</f>
        <v>182134999</v>
      </c>
      <c r="N368" s="4">
        <f>SUMIFS(Transactions_History!$G$6:$G$1355, Transactions_History!$C$6:$C$1355, "Acquire", Transactions_History!$I$6:$I$1355, Portfolio_History!$F368, Transactions_History!$H$6:$H$1355, "&lt;="&amp;YEAR(Portfolio_History!N$1))-
SUMIFS(Transactions_History!$G$6:$G$1355, Transactions_History!$C$6:$C$1355, "Redeem", Transactions_History!$I$6:$I$1355, Portfolio_History!$F368, Transactions_History!$H$6:$H$1355, "&lt;="&amp;YEAR(Portfolio_History!N$1))</f>
        <v>182134999</v>
      </c>
      <c r="O368" s="4">
        <f>SUMIFS(Transactions_History!$G$6:$G$1355, Transactions_History!$C$6:$C$1355, "Acquire", Transactions_History!$I$6:$I$1355, Portfolio_History!$F368, Transactions_History!$H$6:$H$1355, "&lt;="&amp;YEAR(Portfolio_History!O$1))-
SUMIFS(Transactions_History!$G$6:$G$1355, Transactions_History!$C$6:$C$1355, "Redeem", Transactions_History!$I$6:$I$1355, Portfolio_History!$F368, Transactions_History!$H$6:$H$1355, "&lt;="&amp;YEAR(Portfolio_History!O$1))</f>
        <v>182134999</v>
      </c>
      <c r="P368" s="4">
        <f>SUMIFS(Transactions_History!$G$6:$G$1355, Transactions_History!$C$6:$C$1355, "Acquire", Transactions_History!$I$6:$I$1355, Portfolio_History!$F368, Transactions_History!$H$6:$H$1355, "&lt;="&amp;YEAR(Portfolio_History!P$1))-
SUMIFS(Transactions_History!$G$6:$G$1355, Transactions_History!$C$6:$C$1355, "Redeem", Transactions_History!$I$6:$I$1355, Portfolio_History!$F368, Transactions_History!$H$6:$H$1355, "&lt;="&amp;YEAR(Portfolio_History!P$1))</f>
        <v>0</v>
      </c>
      <c r="Q368" s="4">
        <f>SUMIFS(Transactions_History!$G$6:$G$1355, Transactions_History!$C$6:$C$1355, "Acquire", Transactions_History!$I$6:$I$1355, Portfolio_History!$F368, Transactions_History!$H$6:$H$1355, "&lt;="&amp;YEAR(Portfolio_History!Q$1))-
SUMIFS(Transactions_History!$G$6:$G$1355, Transactions_History!$C$6:$C$1355, "Redeem", Transactions_History!$I$6:$I$1355, Portfolio_History!$F368, Transactions_History!$H$6:$H$1355, "&lt;="&amp;YEAR(Portfolio_History!Q$1))</f>
        <v>0</v>
      </c>
      <c r="R368" s="4">
        <f>SUMIFS(Transactions_History!$G$6:$G$1355, Transactions_History!$C$6:$C$1355, "Acquire", Transactions_History!$I$6:$I$1355, Portfolio_History!$F368, Transactions_History!$H$6:$H$1355, "&lt;="&amp;YEAR(Portfolio_History!R$1))-
SUMIFS(Transactions_History!$G$6:$G$1355, Transactions_History!$C$6:$C$1355, "Redeem", Transactions_History!$I$6:$I$1355, Portfolio_History!$F368, Transactions_History!$H$6:$H$1355, "&lt;="&amp;YEAR(Portfolio_History!R$1))</f>
        <v>0</v>
      </c>
      <c r="S368" s="4">
        <f>SUMIFS(Transactions_History!$G$6:$G$1355, Transactions_History!$C$6:$C$1355, "Acquire", Transactions_History!$I$6:$I$1355, Portfolio_History!$F368, Transactions_History!$H$6:$H$1355, "&lt;="&amp;YEAR(Portfolio_History!S$1))-
SUMIFS(Transactions_History!$G$6:$G$1355, Transactions_History!$C$6:$C$1355, "Redeem", Transactions_History!$I$6:$I$1355, Portfolio_History!$F368, Transactions_History!$H$6:$H$1355, "&lt;="&amp;YEAR(Portfolio_History!S$1))</f>
        <v>0</v>
      </c>
      <c r="T368" s="4">
        <f>SUMIFS(Transactions_History!$G$6:$G$1355, Transactions_History!$C$6:$C$1355, "Acquire", Transactions_History!$I$6:$I$1355, Portfolio_History!$F368, Transactions_History!$H$6:$H$1355, "&lt;="&amp;YEAR(Portfolio_History!T$1))-
SUMIFS(Transactions_History!$G$6:$G$1355, Transactions_History!$C$6:$C$1355, "Redeem", Transactions_History!$I$6:$I$1355, Portfolio_History!$F368, Transactions_History!$H$6:$H$1355, "&lt;="&amp;YEAR(Portfolio_History!T$1))</f>
        <v>0</v>
      </c>
      <c r="U368" s="4">
        <f>SUMIFS(Transactions_History!$G$6:$G$1355, Transactions_History!$C$6:$C$1355, "Acquire", Transactions_History!$I$6:$I$1355, Portfolio_History!$F368, Transactions_History!$H$6:$H$1355, "&lt;="&amp;YEAR(Portfolio_History!U$1))-
SUMIFS(Transactions_History!$G$6:$G$1355, Transactions_History!$C$6:$C$1355, "Redeem", Transactions_History!$I$6:$I$1355, Portfolio_History!$F368, Transactions_History!$H$6:$H$1355, "&lt;="&amp;YEAR(Portfolio_History!U$1))</f>
        <v>0</v>
      </c>
      <c r="V368" s="4">
        <f>SUMIFS(Transactions_History!$G$6:$G$1355, Transactions_History!$C$6:$C$1355, "Acquire", Transactions_History!$I$6:$I$1355, Portfolio_History!$F368, Transactions_History!$H$6:$H$1355, "&lt;="&amp;YEAR(Portfolio_History!V$1))-
SUMIFS(Transactions_History!$G$6:$G$1355, Transactions_History!$C$6:$C$1355, "Redeem", Transactions_History!$I$6:$I$1355, Portfolio_History!$F368, Transactions_History!$H$6:$H$1355, "&lt;="&amp;YEAR(Portfolio_History!V$1))</f>
        <v>0</v>
      </c>
      <c r="W368" s="4">
        <f>SUMIFS(Transactions_History!$G$6:$G$1355, Transactions_History!$C$6:$C$1355, "Acquire", Transactions_History!$I$6:$I$1355, Portfolio_History!$F368, Transactions_History!$H$6:$H$1355, "&lt;="&amp;YEAR(Portfolio_History!W$1))-
SUMIFS(Transactions_History!$G$6:$G$1355, Transactions_History!$C$6:$C$1355, "Redeem", Transactions_History!$I$6:$I$1355, Portfolio_History!$F368, Transactions_History!$H$6:$H$1355, "&lt;="&amp;YEAR(Portfolio_History!W$1))</f>
        <v>0</v>
      </c>
      <c r="X368" s="4">
        <f>SUMIFS(Transactions_History!$G$6:$G$1355, Transactions_History!$C$6:$C$1355, "Acquire", Transactions_History!$I$6:$I$1355, Portfolio_History!$F368, Transactions_History!$H$6:$H$1355, "&lt;="&amp;YEAR(Portfolio_History!X$1))-
SUMIFS(Transactions_History!$G$6:$G$1355, Transactions_History!$C$6:$C$1355, "Redeem", Transactions_History!$I$6:$I$1355, Portfolio_History!$F368, Transactions_History!$H$6:$H$1355, "&lt;="&amp;YEAR(Portfolio_History!X$1))</f>
        <v>0</v>
      </c>
      <c r="Y368" s="4">
        <f>SUMIFS(Transactions_History!$G$6:$G$1355, Transactions_History!$C$6:$C$1355, "Acquire", Transactions_History!$I$6:$I$1355, Portfolio_History!$F368, Transactions_History!$H$6:$H$1355, "&lt;="&amp;YEAR(Portfolio_History!Y$1))-
SUMIFS(Transactions_History!$G$6:$G$1355, Transactions_History!$C$6:$C$1355, "Redeem", Transactions_History!$I$6:$I$1355, Portfolio_History!$F368, Transactions_History!$H$6:$H$1355, "&lt;="&amp;YEAR(Portfolio_History!Y$1))</f>
        <v>0</v>
      </c>
    </row>
    <row r="369" spans="1:25" x14ac:dyDescent="0.35">
      <c r="A369" s="172" t="s">
        <v>39</v>
      </c>
      <c r="B369" s="172">
        <v>4.125</v>
      </c>
      <c r="C369" s="172">
        <v>2014</v>
      </c>
      <c r="D369" s="173">
        <v>38504</v>
      </c>
      <c r="E369" s="63">
        <v>2014</v>
      </c>
      <c r="F369" s="170" t="str">
        <f t="shared" si="6"/>
        <v>SI bonds_4.125_2014</v>
      </c>
      <c r="G369" s="4">
        <f>SUMIFS(Transactions_History!$G$6:$G$1355, Transactions_History!$C$6:$C$1355, "Acquire", Transactions_History!$I$6:$I$1355, Portfolio_History!$F369, Transactions_History!$H$6:$H$1355, "&lt;="&amp;YEAR(Portfolio_History!G$1))-
SUMIFS(Transactions_History!$G$6:$G$1355, Transactions_History!$C$6:$C$1355, "Redeem", Transactions_History!$I$6:$I$1355, Portfolio_History!$F369, Transactions_History!$H$6:$H$1355, "&lt;="&amp;YEAR(Portfolio_History!G$1))</f>
        <v>-11194331</v>
      </c>
      <c r="H369" s="4">
        <f>SUMIFS(Transactions_History!$G$6:$G$1355, Transactions_History!$C$6:$C$1355, "Acquire", Transactions_History!$I$6:$I$1355, Portfolio_History!$F369, Transactions_History!$H$6:$H$1355, "&lt;="&amp;YEAR(Portfolio_History!H$1))-
SUMIFS(Transactions_History!$G$6:$G$1355, Transactions_History!$C$6:$C$1355, "Redeem", Transactions_History!$I$6:$I$1355, Portfolio_History!$F369, Transactions_History!$H$6:$H$1355, "&lt;="&amp;YEAR(Portfolio_History!H$1))</f>
        <v>-11194331</v>
      </c>
      <c r="I369" s="4">
        <f>SUMIFS(Transactions_History!$G$6:$G$1355, Transactions_History!$C$6:$C$1355, "Acquire", Transactions_History!$I$6:$I$1355, Portfolio_History!$F369, Transactions_History!$H$6:$H$1355, "&lt;="&amp;YEAR(Portfolio_History!I$1))-
SUMIFS(Transactions_History!$G$6:$G$1355, Transactions_History!$C$6:$C$1355, "Redeem", Transactions_History!$I$6:$I$1355, Portfolio_History!$F369, Transactions_History!$H$6:$H$1355, "&lt;="&amp;YEAR(Portfolio_History!I$1))</f>
        <v>-11194331</v>
      </c>
      <c r="J369" s="4">
        <f>SUMIFS(Transactions_History!$G$6:$G$1355, Transactions_History!$C$6:$C$1355, "Acquire", Transactions_History!$I$6:$I$1355, Portfolio_History!$F369, Transactions_History!$H$6:$H$1355, "&lt;="&amp;YEAR(Portfolio_History!J$1))-
SUMIFS(Transactions_History!$G$6:$G$1355, Transactions_History!$C$6:$C$1355, "Redeem", Transactions_History!$I$6:$I$1355, Portfolio_History!$F369, Transactions_History!$H$6:$H$1355, "&lt;="&amp;YEAR(Portfolio_History!J$1))</f>
        <v>-11194331</v>
      </c>
      <c r="K369" s="4">
        <f>SUMIFS(Transactions_History!$G$6:$G$1355, Transactions_History!$C$6:$C$1355, "Acquire", Transactions_History!$I$6:$I$1355, Portfolio_History!$F369, Transactions_History!$H$6:$H$1355, "&lt;="&amp;YEAR(Portfolio_History!K$1))-
SUMIFS(Transactions_History!$G$6:$G$1355, Transactions_History!$C$6:$C$1355, "Redeem", Transactions_History!$I$6:$I$1355, Portfolio_History!$F369, Transactions_History!$H$6:$H$1355, "&lt;="&amp;YEAR(Portfolio_History!K$1))</f>
        <v>-11194331</v>
      </c>
      <c r="L369" s="4">
        <f>SUMIFS(Transactions_History!$G$6:$G$1355, Transactions_History!$C$6:$C$1355, "Acquire", Transactions_History!$I$6:$I$1355, Portfolio_History!$F369, Transactions_History!$H$6:$H$1355, "&lt;="&amp;YEAR(Portfolio_History!L$1))-
SUMIFS(Transactions_History!$G$6:$G$1355, Transactions_History!$C$6:$C$1355, "Redeem", Transactions_History!$I$6:$I$1355, Portfolio_History!$F369, Transactions_History!$H$6:$H$1355, "&lt;="&amp;YEAR(Portfolio_History!L$1))</f>
        <v>-11194331</v>
      </c>
      <c r="M369" s="4">
        <f>SUMIFS(Transactions_History!$G$6:$G$1355, Transactions_History!$C$6:$C$1355, "Acquire", Transactions_History!$I$6:$I$1355, Portfolio_History!$F369, Transactions_History!$H$6:$H$1355, "&lt;="&amp;YEAR(Portfolio_History!M$1))-
SUMIFS(Transactions_History!$G$6:$G$1355, Transactions_History!$C$6:$C$1355, "Redeem", Transactions_History!$I$6:$I$1355, Portfolio_History!$F369, Transactions_History!$H$6:$H$1355, "&lt;="&amp;YEAR(Portfolio_History!M$1))</f>
        <v>-11194331</v>
      </c>
      <c r="N369" s="4">
        <f>SUMIFS(Transactions_History!$G$6:$G$1355, Transactions_History!$C$6:$C$1355, "Acquire", Transactions_History!$I$6:$I$1355, Portfolio_History!$F369, Transactions_History!$H$6:$H$1355, "&lt;="&amp;YEAR(Portfolio_History!N$1))-
SUMIFS(Transactions_History!$G$6:$G$1355, Transactions_History!$C$6:$C$1355, "Redeem", Transactions_History!$I$6:$I$1355, Portfolio_History!$F369, Transactions_History!$H$6:$H$1355, "&lt;="&amp;YEAR(Portfolio_History!N$1))</f>
        <v>-11194331</v>
      </c>
      <c r="O369" s="4">
        <f>SUMIFS(Transactions_History!$G$6:$G$1355, Transactions_History!$C$6:$C$1355, "Acquire", Transactions_History!$I$6:$I$1355, Portfolio_History!$F369, Transactions_History!$H$6:$H$1355, "&lt;="&amp;YEAR(Portfolio_History!O$1))-
SUMIFS(Transactions_History!$G$6:$G$1355, Transactions_History!$C$6:$C$1355, "Redeem", Transactions_History!$I$6:$I$1355, Portfolio_History!$F369, Transactions_History!$H$6:$H$1355, "&lt;="&amp;YEAR(Portfolio_History!O$1))</f>
        <v>-11194331</v>
      </c>
      <c r="P369" s="4">
        <f>SUMIFS(Transactions_History!$G$6:$G$1355, Transactions_History!$C$6:$C$1355, "Acquire", Transactions_History!$I$6:$I$1355, Portfolio_History!$F369, Transactions_History!$H$6:$H$1355, "&lt;="&amp;YEAR(Portfolio_History!P$1))-
SUMIFS(Transactions_History!$G$6:$G$1355, Transactions_History!$C$6:$C$1355, "Redeem", Transactions_History!$I$6:$I$1355, Portfolio_History!$F369, Transactions_History!$H$6:$H$1355, "&lt;="&amp;YEAR(Portfolio_History!P$1))</f>
        <v>-1754750</v>
      </c>
      <c r="Q369" s="4">
        <f>SUMIFS(Transactions_History!$G$6:$G$1355, Transactions_History!$C$6:$C$1355, "Acquire", Transactions_History!$I$6:$I$1355, Portfolio_History!$F369, Transactions_History!$H$6:$H$1355, "&lt;="&amp;YEAR(Portfolio_History!Q$1))-
SUMIFS(Transactions_History!$G$6:$G$1355, Transactions_History!$C$6:$C$1355, "Redeem", Transactions_History!$I$6:$I$1355, Portfolio_History!$F369, Transactions_History!$H$6:$H$1355, "&lt;="&amp;YEAR(Portfolio_History!Q$1))</f>
        <v>-677385</v>
      </c>
      <c r="R369" s="4">
        <f>SUMIFS(Transactions_History!$G$6:$G$1355, Transactions_History!$C$6:$C$1355, "Acquire", Transactions_History!$I$6:$I$1355, Portfolio_History!$F369, Transactions_History!$H$6:$H$1355, "&lt;="&amp;YEAR(Portfolio_History!R$1))-
SUMIFS(Transactions_History!$G$6:$G$1355, Transactions_History!$C$6:$C$1355, "Redeem", Transactions_History!$I$6:$I$1355, Portfolio_History!$F369, Transactions_History!$H$6:$H$1355, "&lt;="&amp;YEAR(Portfolio_History!R$1))</f>
        <v>-677385</v>
      </c>
      <c r="S369" s="4">
        <f>SUMIFS(Transactions_History!$G$6:$G$1355, Transactions_History!$C$6:$C$1355, "Acquire", Transactions_History!$I$6:$I$1355, Portfolio_History!$F369, Transactions_History!$H$6:$H$1355, "&lt;="&amp;YEAR(Portfolio_History!S$1))-
SUMIFS(Transactions_History!$G$6:$G$1355, Transactions_History!$C$6:$C$1355, "Redeem", Transactions_History!$I$6:$I$1355, Portfolio_History!$F369, Transactions_History!$H$6:$H$1355, "&lt;="&amp;YEAR(Portfolio_History!S$1))</f>
        <v>0</v>
      </c>
      <c r="T369" s="4">
        <f>SUMIFS(Transactions_History!$G$6:$G$1355, Transactions_History!$C$6:$C$1355, "Acquire", Transactions_History!$I$6:$I$1355, Portfolio_History!$F369, Transactions_History!$H$6:$H$1355, "&lt;="&amp;YEAR(Portfolio_History!T$1))-
SUMIFS(Transactions_History!$G$6:$G$1355, Transactions_History!$C$6:$C$1355, "Redeem", Transactions_History!$I$6:$I$1355, Portfolio_History!$F369, Transactions_History!$H$6:$H$1355, "&lt;="&amp;YEAR(Portfolio_History!T$1))</f>
        <v>0</v>
      </c>
      <c r="U369" s="4">
        <f>SUMIFS(Transactions_History!$G$6:$G$1355, Transactions_History!$C$6:$C$1355, "Acquire", Transactions_History!$I$6:$I$1355, Portfolio_History!$F369, Transactions_History!$H$6:$H$1355, "&lt;="&amp;YEAR(Portfolio_History!U$1))-
SUMIFS(Transactions_History!$G$6:$G$1355, Transactions_History!$C$6:$C$1355, "Redeem", Transactions_History!$I$6:$I$1355, Portfolio_History!$F369, Transactions_History!$H$6:$H$1355, "&lt;="&amp;YEAR(Portfolio_History!U$1))</f>
        <v>0</v>
      </c>
      <c r="V369" s="4">
        <f>SUMIFS(Transactions_History!$G$6:$G$1355, Transactions_History!$C$6:$C$1355, "Acquire", Transactions_History!$I$6:$I$1355, Portfolio_History!$F369, Transactions_History!$H$6:$H$1355, "&lt;="&amp;YEAR(Portfolio_History!V$1))-
SUMIFS(Transactions_History!$G$6:$G$1355, Transactions_History!$C$6:$C$1355, "Redeem", Transactions_History!$I$6:$I$1355, Portfolio_History!$F369, Transactions_History!$H$6:$H$1355, "&lt;="&amp;YEAR(Portfolio_History!V$1))</f>
        <v>0</v>
      </c>
      <c r="W369" s="4">
        <f>SUMIFS(Transactions_History!$G$6:$G$1355, Transactions_History!$C$6:$C$1355, "Acquire", Transactions_History!$I$6:$I$1355, Portfolio_History!$F369, Transactions_History!$H$6:$H$1355, "&lt;="&amp;YEAR(Portfolio_History!W$1))-
SUMIFS(Transactions_History!$G$6:$G$1355, Transactions_History!$C$6:$C$1355, "Redeem", Transactions_History!$I$6:$I$1355, Portfolio_History!$F369, Transactions_History!$H$6:$H$1355, "&lt;="&amp;YEAR(Portfolio_History!W$1))</f>
        <v>0</v>
      </c>
      <c r="X369" s="4">
        <f>SUMIFS(Transactions_History!$G$6:$G$1355, Transactions_History!$C$6:$C$1355, "Acquire", Transactions_History!$I$6:$I$1355, Portfolio_History!$F369, Transactions_History!$H$6:$H$1355, "&lt;="&amp;YEAR(Portfolio_History!X$1))-
SUMIFS(Transactions_History!$G$6:$G$1355, Transactions_History!$C$6:$C$1355, "Redeem", Transactions_History!$I$6:$I$1355, Portfolio_History!$F369, Transactions_History!$H$6:$H$1355, "&lt;="&amp;YEAR(Portfolio_History!X$1))</f>
        <v>0</v>
      </c>
      <c r="Y369" s="4">
        <f>SUMIFS(Transactions_History!$G$6:$G$1355, Transactions_History!$C$6:$C$1355, "Acquire", Transactions_History!$I$6:$I$1355, Portfolio_History!$F369, Transactions_History!$H$6:$H$1355, "&lt;="&amp;YEAR(Portfolio_History!Y$1))-
SUMIFS(Transactions_History!$G$6:$G$1355, Transactions_History!$C$6:$C$1355, "Redeem", Transactions_History!$I$6:$I$1355, Portfolio_History!$F369, Transactions_History!$H$6:$H$1355, "&lt;="&amp;YEAR(Portfolio_History!Y$1))</f>
        <v>0</v>
      </c>
    </row>
    <row r="370" spans="1:25" x14ac:dyDescent="0.35">
      <c r="A370" s="172" t="s">
        <v>39</v>
      </c>
      <c r="B370" s="172">
        <v>4.125</v>
      </c>
      <c r="C370" s="172">
        <v>2018</v>
      </c>
      <c r="D370" s="173">
        <v>38504</v>
      </c>
      <c r="E370" s="63">
        <v>2014</v>
      </c>
      <c r="F370" s="170" t="str">
        <f t="shared" si="6"/>
        <v>SI bonds_4.125_2018</v>
      </c>
      <c r="G370" s="4">
        <f>SUMIFS(Transactions_History!$G$6:$G$1355, Transactions_History!$C$6:$C$1355, "Acquire", Transactions_History!$I$6:$I$1355, Portfolio_History!$F370, Transactions_History!$H$6:$H$1355, "&lt;="&amp;YEAR(Portfolio_History!G$1))-
SUMIFS(Transactions_History!$G$6:$G$1355, Transactions_History!$C$6:$C$1355, "Redeem", Transactions_History!$I$6:$I$1355, Portfolio_History!$F370, Transactions_History!$H$6:$H$1355, "&lt;="&amp;YEAR(Portfolio_History!G$1))</f>
        <v>-11194332</v>
      </c>
      <c r="H370" s="4">
        <f>SUMIFS(Transactions_History!$G$6:$G$1355, Transactions_History!$C$6:$C$1355, "Acquire", Transactions_History!$I$6:$I$1355, Portfolio_History!$F370, Transactions_History!$H$6:$H$1355, "&lt;="&amp;YEAR(Portfolio_History!H$1))-
SUMIFS(Transactions_History!$G$6:$G$1355, Transactions_History!$C$6:$C$1355, "Redeem", Transactions_History!$I$6:$I$1355, Portfolio_History!$F370, Transactions_History!$H$6:$H$1355, "&lt;="&amp;YEAR(Portfolio_History!H$1))</f>
        <v>-11194332</v>
      </c>
      <c r="I370" s="4">
        <f>SUMIFS(Transactions_History!$G$6:$G$1355, Transactions_History!$C$6:$C$1355, "Acquire", Transactions_History!$I$6:$I$1355, Portfolio_History!$F370, Transactions_History!$H$6:$H$1355, "&lt;="&amp;YEAR(Portfolio_History!I$1))-
SUMIFS(Transactions_History!$G$6:$G$1355, Transactions_History!$C$6:$C$1355, "Redeem", Transactions_History!$I$6:$I$1355, Portfolio_History!$F370, Transactions_History!$H$6:$H$1355, "&lt;="&amp;YEAR(Portfolio_History!I$1))</f>
        <v>-11194332</v>
      </c>
      <c r="J370" s="4">
        <f>SUMIFS(Transactions_History!$G$6:$G$1355, Transactions_History!$C$6:$C$1355, "Acquire", Transactions_History!$I$6:$I$1355, Portfolio_History!$F370, Transactions_History!$H$6:$H$1355, "&lt;="&amp;YEAR(Portfolio_History!J$1))-
SUMIFS(Transactions_History!$G$6:$G$1355, Transactions_History!$C$6:$C$1355, "Redeem", Transactions_History!$I$6:$I$1355, Portfolio_History!$F370, Transactions_History!$H$6:$H$1355, "&lt;="&amp;YEAR(Portfolio_History!J$1))</f>
        <v>-11194332</v>
      </c>
      <c r="K370" s="4">
        <f>SUMIFS(Transactions_History!$G$6:$G$1355, Transactions_History!$C$6:$C$1355, "Acquire", Transactions_History!$I$6:$I$1355, Portfolio_History!$F370, Transactions_History!$H$6:$H$1355, "&lt;="&amp;YEAR(Portfolio_History!K$1))-
SUMIFS(Transactions_History!$G$6:$G$1355, Transactions_History!$C$6:$C$1355, "Redeem", Transactions_History!$I$6:$I$1355, Portfolio_History!$F370, Transactions_History!$H$6:$H$1355, "&lt;="&amp;YEAR(Portfolio_History!K$1))</f>
        <v>-11194332</v>
      </c>
      <c r="L370" s="4">
        <f>SUMIFS(Transactions_History!$G$6:$G$1355, Transactions_History!$C$6:$C$1355, "Acquire", Transactions_History!$I$6:$I$1355, Portfolio_History!$F370, Transactions_History!$H$6:$H$1355, "&lt;="&amp;YEAR(Portfolio_History!L$1))-
SUMIFS(Transactions_History!$G$6:$G$1355, Transactions_History!$C$6:$C$1355, "Redeem", Transactions_History!$I$6:$I$1355, Portfolio_History!$F370, Transactions_History!$H$6:$H$1355, "&lt;="&amp;YEAR(Portfolio_History!L$1))</f>
        <v>-677386</v>
      </c>
      <c r="M370" s="4">
        <f>SUMIFS(Transactions_History!$G$6:$G$1355, Transactions_History!$C$6:$C$1355, "Acquire", Transactions_History!$I$6:$I$1355, Portfolio_History!$F370, Transactions_History!$H$6:$H$1355, "&lt;="&amp;YEAR(Portfolio_History!M$1))-
SUMIFS(Transactions_History!$G$6:$G$1355, Transactions_History!$C$6:$C$1355, "Redeem", Transactions_History!$I$6:$I$1355, Portfolio_History!$F370, Transactions_History!$H$6:$H$1355, "&lt;="&amp;YEAR(Portfolio_History!M$1))</f>
        <v>-677386</v>
      </c>
      <c r="N370" s="4">
        <f>SUMIFS(Transactions_History!$G$6:$G$1355, Transactions_History!$C$6:$C$1355, "Acquire", Transactions_History!$I$6:$I$1355, Portfolio_History!$F370, Transactions_History!$H$6:$H$1355, "&lt;="&amp;YEAR(Portfolio_History!N$1))-
SUMIFS(Transactions_History!$G$6:$G$1355, Transactions_History!$C$6:$C$1355, "Redeem", Transactions_History!$I$6:$I$1355, Portfolio_History!$F370, Transactions_History!$H$6:$H$1355, "&lt;="&amp;YEAR(Portfolio_History!N$1))</f>
        <v>-677386</v>
      </c>
      <c r="O370" s="4">
        <f>SUMIFS(Transactions_History!$G$6:$G$1355, Transactions_History!$C$6:$C$1355, "Acquire", Transactions_History!$I$6:$I$1355, Portfolio_History!$F370, Transactions_History!$H$6:$H$1355, "&lt;="&amp;YEAR(Portfolio_History!O$1))-
SUMIFS(Transactions_History!$G$6:$G$1355, Transactions_History!$C$6:$C$1355, "Redeem", Transactions_History!$I$6:$I$1355, Portfolio_History!$F370, Transactions_History!$H$6:$H$1355, "&lt;="&amp;YEAR(Portfolio_History!O$1))</f>
        <v>-677386</v>
      </c>
      <c r="P370" s="4">
        <f>SUMIFS(Transactions_History!$G$6:$G$1355, Transactions_History!$C$6:$C$1355, "Acquire", Transactions_History!$I$6:$I$1355, Portfolio_History!$F370, Transactions_History!$H$6:$H$1355, "&lt;="&amp;YEAR(Portfolio_History!P$1))-
SUMIFS(Transactions_History!$G$6:$G$1355, Transactions_History!$C$6:$C$1355, "Redeem", Transactions_History!$I$6:$I$1355, Portfolio_History!$F370, Transactions_History!$H$6:$H$1355, "&lt;="&amp;YEAR(Portfolio_History!P$1))</f>
        <v>0</v>
      </c>
      <c r="Q370" s="4">
        <f>SUMIFS(Transactions_History!$G$6:$G$1355, Transactions_History!$C$6:$C$1355, "Acquire", Transactions_History!$I$6:$I$1355, Portfolio_History!$F370, Transactions_History!$H$6:$H$1355, "&lt;="&amp;YEAR(Portfolio_History!Q$1))-
SUMIFS(Transactions_History!$G$6:$G$1355, Transactions_History!$C$6:$C$1355, "Redeem", Transactions_History!$I$6:$I$1355, Portfolio_History!$F370, Transactions_History!$H$6:$H$1355, "&lt;="&amp;YEAR(Portfolio_History!Q$1))</f>
        <v>0</v>
      </c>
      <c r="R370" s="4">
        <f>SUMIFS(Transactions_History!$G$6:$G$1355, Transactions_History!$C$6:$C$1355, "Acquire", Transactions_History!$I$6:$I$1355, Portfolio_History!$F370, Transactions_History!$H$6:$H$1355, "&lt;="&amp;YEAR(Portfolio_History!R$1))-
SUMIFS(Transactions_History!$G$6:$G$1355, Transactions_History!$C$6:$C$1355, "Redeem", Transactions_History!$I$6:$I$1355, Portfolio_History!$F370, Transactions_History!$H$6:$H$1355, "&lt;="&amp;YEAR(Portfolio_History!R$1))</f>
        <v>0</v>
      </c>
      <c r="S370" s="4">
        <f>SUMIFS(Transactions_History!$G$6:$G$1355, Transactions_History!$C$6:$C$1355, "Acquire", Transactions_History!$I$6:$I$1355, Portfolio_History!$F370, Transactions_History!$H$6:$H$1355, "&lt;="&amp;YEAR(Portfolio_History!S$1))-
SUMIFS(Transactions_History!$G$6:$G$1355, Transactions_History!$C$6:$C$1355, "Redeem", Transactions_History!$I$6:$I$1355, Portfolio_History!$F370, Transactions_History!$H$6:$H$1355, "&lt;="&amp;YEAR(Portfolio_History!S$1))</f>
        <v>0</v>
      </c>
      <c r="T370" s="4">
        <f>SUMIFS(Transactions_History!$G$6:$G$1355, Transactions_History!$C$6:$C$1355, "Acquire", Transactions_History!$I$6:$I$1355, Portfolio_History!$F370, Transactions_History!$H$6:$H$1355, "&lt;="&amp;YEAR(Portfolio_History!T$1))-
SUMIFS(Transactions_History!$G$6:$G$1355, Transactions_History!$C$6:$C$1355, "Redeem", Transactions_History!$I$6:$I$1355, Portfolio_History!$F370, Transactions_History!$H$6:$H$1355, "&lt;="&amp;YEAR(Portfolio_History!T$1))</f>
        <v>0</v>
      </c>
      <c r="U370" s="4">
        <f>SUMIFS(Transactions_History!$G$6:$G$1355, Transactions_History!$C$6:$C$1355, "Acquire", Transactions_History!$I$6:$I$1355, Portfolio_History!$F370, Transactions_History!$H$6:$H$1355, "&lt;="&amp;YEAR(Portfolio_History!U$1))-
SUMIFS(Transactions_History!$G$6:$G$1355, Transactions_History!$C$6:$C$1355, "Redeem", Transactions_History!$I$6:$I$1355, Portfolio_History!$F370, Transactions_History!$H$6:$H$1355, "&lt;="&amp;YEAR(Portfolio_History!U$1))</f>
        <v>0</v>
      </c>
      <c r="V370" s="4">
        <f>SUMIFS(Transactions_History!$G$6:$G$1355, Transactions_History!$C$6:$C$1355, "Acquire", Transactions_History!$I$6:$I$1355, Portfolio_History!$F370, Transactions_History!$H$6:$H$1355, "&lt;="&amp;YEAR(Portfolio_History!V$1))-
SUMIFS(Transactions_History!$G$6:$G$1355, Transactions_History!$C$6:$C$1355, "Redeem", Transactions_History!$I$6:$I$1355, Portfolio_History!$F370, Transactions_History!$H$6:$H$1355, "&lt;="&amp;YEAR(Portfolio_History!V$1))</f>
        <v>0</v>
      </c>
      <c r="W370" s="4">
        <f>SUMIFS(Transactions_History!$G$6:$G$1355, Transactions_History!$C$6:$C$1355, "Acquire", Transactions_History!$I$6:$I$1355, Portfolio_History!$F370, Transactions_History!$H$6:$H$1355, "&lt;="&amp;YEAR(Portfolio_History!W$1))-
SUMIFS(Transactions_History!$G$6:$G$1355, Transactions_History!$C$6:$C$1355, "Redeem", Transactions_History!$I$6:$I$1355, Portfolio_History!$F370, Transactions_History!$H$6:$H$1355, "&lt;="&amp;YEAR(Portfolio_History!W$1))</f>
        <v>0</v>
      </c>
      <c r="X370" s="4">
        <f>SUMIFS(Transactions_History!$G$6:$G$1355, Transactions_History!$C$6:$C$1355, "Acquire", Transactions_History!$I$6:$I$1355, Portfolio_History!$F370, Transactions_History!$H$6:$H$1355, "&lt;="&amp;YEAR(Portfolio_History!X$1))-
SUMIFS(Transactions_History!$G$6:$G$1355, Transactions_History!$C$6:$C$1355, "Redeem", Transactions_History!$I$6:$I$1355, Portfolio_History!$F370, Transactions_History!$H$6:$H$1355, "&lt;="&amp;YEAR(Portfolio_History!X$1))</f>
        <v>0</v>
      </c>
      <c r="Y370" s="4">
        <f>SUMIFS(Transactions_History!$G$6:$G$1355, Transactions_History!$C$6:$C$1355, "Acquire", Transactions_History!$I$6:$I$1355, Portfolio_History!$F370, Transactions_History!$H$6:$H$1355, "&lt;="&amp;YEAR(Portfolio_History!Y$1))-
SUMIFS(Transactions_History!$G$6:$G$1355, Transactions_History!$C$6:$C$1355, "Redeem", Transactions_History!$I$6:$I$1355, Portfolio_History!$F370, Transactions_History!$H$6:$H$1355, "&lt;="&amp;YEAR(Portfolio_History!Y$1))</f>
        <v>0</v>
      </c>
    </row>
    <row r="371" spans="1:25" x14ac:dyDescent="0.35">
      <c r="A371" s="172" t="s">
        <v>39</v>
      </c>
      <c r="B371" s="172">
        <v>4.625</v>
      </c>
      <c r="C371" s="172">
        <v>2014</v>
      </c>
      <c r="D371" s="173">
        <v>38139</v>
      </c>
      <c r="E371" s="63">
        <v>2014</v>
      </c>
      <c r="F371" s="170" t="str">
        <f t="shared" si="6"/>
        <v>SI bonds_4.625_2014</v>
      </c>
      <c r="G371" s="4">
        <f>SUMIFS(Transactions_History!$G$6:$G$1355, Transactions_History!$C$6:$C$1355, "Acquire", Transactions_History!$I$6:$I$1355, Portfolio_History!$F371, Transactions_History!$H$6:$H$1355, "&lt;="&amp;YEAR(Portfolio_History!G$1))-
SUMIFS(Transactions_History!$G$6:$G$1355, Transactions_History!$C$6:$C$1355, "Redeem", Transactions_History!$I$6:$I$1355, Portfolio_History!$F371, Transactions_History!$H$6:$H$1355, "&lt;="&amp;YEAR(Portfolio_History!G$1))</f>
        <v>-10023162</v>
      </c>
      <c r="H371" s="4">
        <f>SUMIFS(Transactions_History!$G$6:$G$1355, Transactions_History!$C$6:$C$1355, "Acquire", Transactions_History!$I$6:$I$1355, Portfolio_History!$F371, Transactions_History!$H$6:$H$1355, "&lt;="&amp;YEAR(Portfolio_History!H$1))-
SUMIFS(Transactions_History!$G$6:$G$1355, Transactions_History!$C$6:$C$1355, "Redeem", Transactions_History!$I$6:$I$1355, Portfolio_History!$F371, Transactions_History!$H$6:$H$1355, "&lt;="&amp;YEAR(Portfolio_History!H$1))</f>
        <v>-10023162</v>
      </c>
      <c r="I371" s="4">
        <f>SUMIFS(Transactions_History!$G$6:$G$1355, Transactions_History!$C$6:$C$1355, "Acquire", Transactions_History!$I$6:$I$1355, Portfolio_History!$F371, Transactions_History!$H$6:$H$1355, "&lt;="&amp;YEAR(Portfolio_History!I$1))-
SUMIFS(Transactions_History!$G$6:$G$1355, Transactions_History!$C$6:$C$1355, "Redeem", Transactions_History!$I$6:$I$1355, Portfolio_History!$F371, Transactions_History!$H$6:$H$1355, "&lt;="&amp;YEAR(Portfolio_History!I$1))</f>
        <v>-10023162</v>
      </c>
      <c r="J371" s="4">
        <f>SUMIFS(Transactions_History!$G$6:$G$1355, Transactions_History!$C$6:$C$1355, "Acquire", Transactions_History!$I$6:$I$1355, Portfolio_History!$F371, Transactions_History!$H$6:$H$1355, "&lt;="&amp;YEAR(Portfolio_History!J$1))-
SUMIFS(Transactions_History!$G$6:$G$1355, Transactions_History!$C$6:$C$1355, "Redeem", Transactions_History!$I$6:$I$1355, Portfolio_History!$F371, Transactions_History!$H$6:$H$1355, "&lt;="&amp;YEAR(Portfolio_History!J$1))</f>
        <v>-10023162</v>
      </c>
      <c r="K371" s="4">
        <f>SUMIFS(Transactions_History!$G$6:$G$1355, Transactions_History!$C$6:$C$1355, "Acquire", Transactions_History!$I$6:$I$1355, Portfolio_History!$F371, Transactions_History!$H$6:$H$1355, "&lt;="&amp;YEAR(Portfolio_History!K$1))-
SUMIFS(Transactions_History!$G$6:$G$1355, Transactions_History!$C$6:$C$1355, "Redeem", Transactions_History!$I$6:$I$1355, Portfolio_History!$F371, Transactions_History!$H$6:$H$1355, "&lt;="&amp;YEAR(Portfolio_History!K$1))</f>
        <v>-10023162</v>
      </c>
      <c r="L371" s="4">
        <f>SUMIFS(Transactions_History!$G$6:$G$1355, Transactions_History!$C$6:$C$1355, "Acquire", Transactions_History!$I$6:$I$1355, Portfolio_History!$F371, Transactions_History!$H$6:$H$1355, "&lt;="&amp;YEAR(Portfolio_History!L$1))-
SUMIFS(Transactions_History!$G$6:$G$1355, Transactions_History!$C$6:$C$1355, "Redeem", Transactions_History!$I$6:$I$1355, Portfolio_History!$F371, Transactions_History!$H$6:$H$1355, "&lt;="&amp;YEAR(Portfolio_History!L$1))</f>
        <v>-10023162</v>
      </c>
      <c r="M371" s="4">
        <f>SUMIFS(Transactions_History!$G$6:$G$1355, Transactions_History!$C$6:$C$1355, "Acquire", Transactions_History!$I$6:$I$1355, Portfolio_History!$F371, Transactions_History!$H$6:$H$1355, "&lt;="&amp;YEAR(Portfolio_History!M$1))-
SUMIFS(Transactions_History!$G$6:$G$1355, Transactions_History!$C$6:$C$1355, "Redeem", Transactions_History!$I$6:$I$1355, Portfolio_History!$F371, Transactions_History!$H$6:$H$1355, "&lt;="&amp;YEAR(Portfolio_History!M$1))</f>
        <v>-10023162</v>
      </c>
      <c r="N371" s="4">
        <f>SUMIFS(Transactions_History!$G$6:$G$1355, Transactions_History!$C$6:$C$1355, "Acquire", Transactions_History!$I$6:$I$1355, Portfolio_History!$F371, Transactions_History!$H$6:$H$1355, "&lt;="&amp;YEAR(Portfolio_History!N$1))-
SUMIFS(Transactions_History!$G$6:$G$1355, Transactions_History!$C$6:$C$1355, "Redeem", Transactions_History!$I$6:$I$1355, Portfolio_History!$F371, Transactions_History!$H$6:$H$1355, "&lt;="&amp;YEAR(Portfolio_History!N$1))</f>
        <v>-10023162</v>
      </c>
      <c r="O371" s="4">
        <f>SUMIFS(Transactions_History!$G$6:$G$1355, Transactions_History!$C$6:$C$1355, "Acquire", Transactions_History!$I$6:$I$1355, Portfolio_History!$F371, Transactions_History!$H$6:$H$1355, "&lt;="&amp;YEAR(Portfolio_History!O$1))-
SUMIFS(Transactions_History!$G$6:$G$1355, Transactions_History!$C$6:$C$1355, "Redeem", Transactions_History!$I$6:$I$1355, Portfolio_History!$F371, Transactions_History!$H$6:$H$1355, "&lt;="&amp;YEAR(Portfolio_History!O$1))</f>
        <v>-10023162</v>
      </c>
      <c r="P371" s="4">
        <f>SUMIFS(Transactions_History!$G$6:$G$1355, Transactions_History!$C$6:$C$1355, "Acquire", Transactions_History!$I$6:$I$1355, Portfolio_History!$F371, Transactions_History!$H$6:$H$1355, "&lt;="&amp;YEAR(Portfolio_History!P$1))-
SUMIFS(Transactions_History!$G$6:$G$1355, Transactions_History!$C$6:$C$1355, "Redeem", Transactions_History!$I$6:$I$1355, Portfolio_History!$F371, Transactions_History!$H$6:$H$1355, "&lt;="&amp;YEAR(Portfolio_History!P$1))</f>
        <v>-855498</v>
      </c>
      <c r="Q371" s="4">
        <f>SUMIFS(Transactions_History!$G$6:$G$1355, Transactions_History!$C$6:$C$1355, "Acquire", Transactions_History!$I$6:$I$1355, Portfolio_History!$F371, Transactions_History!$H$6:$H$1355, "&lt;="&amp;YEAR(Portfolio_History!Q$1))-
SUMIFS(Transactions_History!$G$6:$G$1355, Transactions_History!$C$6:$C$1355, "Redeem", Transactions_History!$I$6:$I$1355, Portfolio_History!$F371, Transactions_History!$H$6:$H$1355, "&lt;="&amp;YEAR(Portfolio_History!Q$1))</f>
        <v>-855498</v>
      </c>
      <c r="R371" s="4">
        <f>SUMIFS(Transactions_History!$G$6:$G$1355, Transactions_History!$C$6:$C$1355, "Acquire", Transactions_History!$I$6:$I$1355, Portfolio_History!$F371, Transactions_History!$H$6:$H$1355, "&lt;="&amp;YEAR(Portfolio_History!R$1))-
SUMIFS(Transactions_History!$G$6:$G$1355, Transactions_History!$C$6:$C$1355, "Redeem", Transactions_History!$I$6:$I$1355, Portfolio_History!$F371, Transactions_History!$H$6:$H$1355, "&lt;="&amp;YEAR(Portfolio_History!R$1))</f>
        <v>-855498</v>
      </c>
      <c r="S371" s="4">
        <f>SUMIFS(Transactions_History!$G$6:$G$1355, Transactions_History!$C$6:$C$1355, "Acquire", Transactions_History!$I$6:$I$1355, Portfolio_History!$F371, Transactions_History!$H$6:$H$1355, "&lt;="&amp;YEAR(Portfolio_History!S$1))-
SUMIFS(Transactions_History!$G$6:$G$1355, Transactions_History!$C$6:$C$1355, "Redeem", Transactions_History!$I$6:$I$1355, Portfolio_History!$F371, Transactions_History!$H$6:$H$1355, "&lt;="&amp;YEAR(Portfolio_History!S$1))</f>
        <v>0</v>
      </c>
      <c r="T371" s="4">
        <f>SUMIFS(Transactions_History!$G$6:$G$1355, Transactions_History!$C$6:$C$1355, "Acquire", Transactions_History!$I$6:$I$1355, Portfolio_History!$F371, Transactions_History!$H$6:$H$1355, "&lt;="&amp;YEAR(Portfolio_History!T$1))-
SUMIFS(Transactions_History!$G$6:$G$1355, Transactions_History!$C$6:$C$1355, "Redeem", Transactions_History!$I$6:$I$1355, Portfolio_History!$F371, Transactions_History!$H$6:$H$1355, "&lt;="&amp;YEAR(Portfolio_History!T$1))</f>
        <v>0</v>
      </c>
      <c r="U371" s="4">
        <f>SUMIFS(Transactions_History!$G$6:$G$1355, Transactions_History!$C$6:$C$1355, "Acquire", Transactions_History!$I$6:$I$1355, Portfolio_History!$F371, Transactions_History!$H$6:$H$1355, "&lt;="&amp;YEAR(Portfolio_History!U$1))-
SUMIFS(Transactions_History!$G$6:$G$1355, Transactions_History!$C$6:$C$1355, "Redeem", Transactions_History!$I$6:$I$1355, Portfolio_History!$F371, Transactions_History!$H$6:$H$1355, "&lt;="&amp;YEAR(Portfolio_History!U$1))</f>
        <v>0</v>
      </c>
      <c r="V371" s="4">
        <f>SUMIFS(Transactions_History!$G$6:$G$1355, Transactions_History!$C$6:$C$1355, "Acquire", Transactions_History!$I$6:$I$1355, Portfolio_History!$F371, Transactions_History!$H$6:$H$1355, "&lt;="&amp;YEAR(Portfolio_History!V$1))-
SUMIFS(Transactions_History!$G$6:$G$1355, Transactions_History!$C$6:$C$1355, "Redeem", Transactions_History!$I$6:$I$1355, Portfolio_History!$F371, Transactions_History!$H$6:$H$1355, "&lt;="&amp;YEAR(Portfolio_History!V$1))</f>
        <v>0</v>
      </c>
      <c r="W371" s="4">
        <f>SUMIFS(Transactions_History!$G$6:$G$1355, Transactions_History!$C$6:$C$1355, "Acquire", Transactions_History!$I$6:$I$1355, Portfolio_History!$F371, Transactions_History!$H$6:$H$1355, "&lt;="&amp;YEAR(Portfolio_History!W$1))-
SUMIFS(Transactions_History!$G$6:$G$1355, Transactions_History!$C$6:$C$1355, "Redeem", Transactions_History!$I$6:$I$1355, Portfolio_History!$F371, Transactions_History!$H$6:$H$1355, "&lt;="&amp;YEAR(Portfolio_History!W$1))</f>
        <v>0</v>
      </c>
      <c r="X371" s="4">
        <f>SUMIFS(Transactions_History!$G$6:$G$1355, Transactions_History!$C$6:$C$1355, "Acquire", Transactions_History!$I$6:$I$1355, Portfolio_History!$F371, Transactions_History!$H$6:$H$1355, "&lt;="&amp;YEAR(Portfolio_History!X$1))-
SUMIFS(Transactions_History!$G$6:$G$1355, Transactions_History!$C$6:$C$1355, "Redeem", Transactions_History!$I$6:$I$1355, Portfolio_History!$F371, Transactions_History!$H$6:$H$1355, "&lt;="&amp;YEAR(Portfolio_History!X$1))</f>
        <v>0</v>
      </c>
      <c r="Y371" s="4">
        <f>SUMIFS(Transactions_History!$G$6:$G$1355, Transactions_History!$C$6:$C$1355, "Acquire", Transactions_History!$I$6:$I$1355, Portfolio_History!$F371, Transactions_History!$H$6:$H$1355, "&lt;="&amp;YEAR(Portfolio_History!Y$1))-
SUMIFS(Transactions_History!$G$6:$G$1355, Transactions_History!$C$6:$C$1355, "Redeem", Transactions_History!$I$6:$I$1355, Portfolio_History!$F371, Transactions_History!$H$6:$H$1355, "&lt;="&amp;YEAR(Portfolio_History!Y$1))</f>
        <v>0</v>
      </c>
    </row>
    <row r="372" spans="1:25" x14ac:dyDescent="0.35">
      <c r="A372" s="172" t="s">
        <v>39</v>
      </c>
      <c r="B372" s="172">
        <v>4.625</v>
      </c>
      <c r="C372" s="172">
        <v>2018</v>
      </c>
      <c r="D372" s="173">
        <v>38139</v>
      </c>
      <c r="E372" s="63">
        <v>2014</v>
      </c>
      <c r="F372" s="170" t="str">
        <f t="shared" si="6"/>
        <v>SI bonds_4.625_2018</v>
      </c>
      <c r="G372" s="4">
        <f>SUMIFS(Transactions_History!$G$6:$G$1355, Transactions_History!$C$6:$C$1355, "Acquire", Transactions_History!$I$6:$I$1355, Portfolio_History!$F372, Transactions_History!$H$6:$H$1355, "&lt;="&amp;YEAR(Portfolio_History!G$1))-
SUMIFS(Transactions_History!$G$6:$G$1355, Transactions_History!$C$6:$C$1355, "Redeem", Transactions_History!$I$6:$I$1355, Portfolio_History!$F372, Transactions_History!$H$6:$H$1355, "&lt;="&amp;YEAR(Portfolio_History!G$1))</f>
        <v>-10023160</v>
      </c>
      <c r="H372" s="4">
        <f>SUMIFS(Transactions_History!$G$6:$G$1355, Transactions_History!$C$6:$C$1355, "Acquire", Transactions_History!$I$6:$I$1355, Portfolio_History!$F372, Transactions_History!$H$6:$H$1355, "&lt;="&amp;YEAR(Portfolio_History!H$1))-
SUMIFS(Transactions_History!$G$6:$G$1355, Transactions_History!$C$6:$C$1355, "Redeem", Transactions_History!$I$6:$I$1355, Portfolio_History!$F372, Transactions_History!$H$6:$H$1355, "&lt;="&amp;YEAR(Portfolio_History!H$1))</f>
        <v>-10023160</v>
      </c>
      <c r="I372" s="4">
        <f>SUMIFS(Transactions_History!$G$6:$G$1355, Transactions_History!$C$6:$C$1355, "Acquire", Transactions_History!$I$6:$I$1355, Portfolio_History!$F372, Transactions_History!$H$6:$H$1355, "&lt;="&amp;YEAR(Portfolio_History!I$1))-
SUMIFS(Transactions_History!$G$6:$G$1355, Transactions_History!$C$6:$C$1355, "Redeem", Transactions_History!$I$6:$I$1355, Portfolio_History!$F372, Transactions_History!$H$6:$H$1355, "&lt;="&amp;YEAR(Portfolio_History!I$1))</f>
        <v>-10023160</v>
      </c>
      <c r="J372" s="4">
        <f>SUMIFS(Transactions_History!$G$6:$G$1355, Transactions_History!$C$6:$C$1355, "Acquire", Transactions_History!$I$6:$I$1355, Portfolio_History!$F372, Transactions_History!$H$6:$H$1355, "&lt;="&amp;YEAR(Portfolio_History!J$1))-
SUMIFS(Transactions_History!$G$6:$G$1355, Transactions_History!$C$6:$C$1355, "Redeem", Transactions_History!$I$6:$I$1355, Portfolio_History!$F372, Transactions_History!$H$6:$H$1355, "&lt;="&amp;YEAR(Portfolio_History!J$1))</f>
        <v>-10023160</v>
      </c>
      <c r="K372" s="4">
        <f>SUMIFS(Transactions_History!$G$6:$G$1355, Transactions_History!$C$6:$C$1355, "Acquire", Transactions_History!$I$6:$I$1355, Portfolio_History!$F372, Transactions_History!$H$6:$H$1355, "&lt;="&amp;YEAR(Portfolio_History!K$1))-
SUMIFS(Transactions_History!$G$6:$G$1355, Transactions_History!$C$6:$C$1355, "Redeem", Transactions_History!$I$6:$I$1355, Portfolio_History!$F372, Transactions_History!$H$6:$H$1355, "&lt;="&amp;YEAR(Portfolio_History!K$1))</f>
        <v>-10023160</v>
      </c>
      <c r="L372" s="4">
        <f>SUMIFS(Transactions_History!$G$6:$G$1355, Transactions_History!$C$6:$C$1355, "Acquire", Transactions_History!$I$6:$I$1355, Portfolio_History!$F372, Transactions_History!$H$6:$H$1355, "&lt;="&amp;YEAR(Portfolio_History!L$1))-
SUMIFS(Transactions_History!$G$6:$G$1355, Transactions_History!$C$6:$C$1355, "Redeem", Transactions_History!$I$6:$I$1355, Portfolio_History!$F372, Transactions_History!$H$6:$H$1355, "&lt;="&amp;YEAR(Portfolio_History!L$1))</f>
        <v>-855497</v>
      </c>
      <c r="M372" s="4">
        <f>SUMIFS(Transactions_History!$G$6:$G$1355, Transactions_History!$C$6:$C$1355, "Acquire", Transactions_History!$I$6:$I$1355, Portfolio_History!$F372, Transactions_History!$H$6:$H$1355, "&lt;="&amp;YEAR(Portfolio_History!M$1))-
SUMIFS(Transactions_History!$G$6:$G$1355, Transactions_History!$C$6:$C$1355, "Redeem", Transactions_History!$I$6:$I$1355, Portfolio_History!$F372, Transactions_History!$H$6:$H$1355, "&lt;="&amp;YEAR(Portfolio_History!M$1))</f>
        <v>-855497</v>
      </c>
      <c r="N372" s="4">
        <f>SUMIFS(Transactions_History!$G$6:$G$1355, Transactions_History!$C$6:$C$1355, "Acquire", Transactions_History!$I$6:$I$1355, Portfolio_History!$F372, Transactions_History!$H$6:$H$1355, "&lt;="&amp;YEAR(Portfolio_History!N$1))-
SUMIFS(Transactions_History!$G$6:$G$1355, Transactions_History!$C$6:$C$1355, "Redeem", Transactions_History!$I$6:$I$1355, Portfolio_History!$F372, Transactions_History!$H$6:$H$1355, "&lt;="&amp;YEAR(Portfolio_History!N$1))</f>
        <v>-855497</v>
      </c>
      <c r="O372" s="4">
        <f>SUMIFS(Transactions_History!$G$6:$G$1355, Transactions_History!$C$6:$C$1355, "Acquire", Transactions_History!$I$6:$I$1355, Portfolio_History!$F372, Transactions_History!$H$6:$H$1355, "&lt;="&amp;YEAR(Portfolio_History!O$1))-
SUMIFS(Transactions_History!$G$6:$G$1355, Transactions_History!$C$6:$C$1355, "Redeem", Transactions_History!$I$6:$I$1355, Portfolio_History!$F372, Transactions_History!$H$6:$H$1355, "&lt;="&amp;YEAR(Portfolio_History!O$1))</f>
        <v>-855497</v>
      </c>
      <c r="P372" s="4">
        <f>SUMIFS(Transactions_History!$G$6:$G$1355, Transactions_History!$C$6:$C$1355, "Acquire", Transactions_History!$I$6:$I$1355, Portfolio_History!$F372, Transactions_History!$H$6:$H$1355, "&lt;="&amp;YEAR(Portfolio_History!P$1))-
SUMIFS(Transactions_History!$G$6:$G$1355, Transactions_History!$C$6:$C$1355, "Redeem", Transactions_History!$I$6:$I$1355, Portfolio_History!$F372, Transactions_History!$H$6:$H$1355, "&lt;="&amp;YEAR(Portfolio_History!P$1))</f>
        <v>0</v>
      </c>
      <c r="Q372" s="4">
        <f>SUMIFS(Transactions_History!$G$6:$G$1355, Transactions_History!$C$6:$C$1355, "Acquire", Transactions_History!$I$6:$I$1355, Portfolio_History!$F372, Transactions_History!$H$6:$H$1355, "&lt;="&amp;YEAR(Portfolio_History!Q$1))-
SUMIFS(Transactions_History!$G$6:$G$1355, Transactions_History!$C$6:$C$1355, "Redeem", Transactions_History!$I$6:$I$1355, Portfolio_History!$F372, Transactions_History!$H$6:$H$1355, "&lt;="&amp;YEAR(Portfolio_History!Q$1))</f>
        <v>0</v>
      </c>
      <c r="R372" s="4">
        <f>SUMIFS(Transactions_History!$G$6:$G$1355, Transactions_History!$C$6:$C$1355, "Acquire", Transactions_History!$I$6:$I$1355, Portfolio_History!$F372, Transactions_History!$H$6:$H$1355, "&lt;="&amp;YEAR(Portfolio_History!R$1))-
SUMIFS(Transactions_History!$G$6:$G$1355, Transactions_History!$C$6:$C$1355, "Redeem", Transactions_History!$I$6:$I$1355, Portfolio_History!$F372, Transactions_History!$H$6:$H$1355, "&lt;="&amp;YEAR(Portfolio_History!R$1))</f>
        <v>0</v>
      </c>
      <c r="S372" s="4">
        <f>SUMIFS(Transactions_History!$G$6:$G$1355, Transactions_History!$C$6:$C$1355, "Acquire", Transactions_History!$I$6:$I$1355, Portfolio_History!$F372, Transactions_History!$H$6:$H$1355, "&lt;="&amp;YEAR(Portfolio_History!S$1))-
SUMIFS(Transactions_History!$G$6:$G$1355, Transactions_History!$C$6:$C$1355, "Redeem", Transactions_History!$I$6:$I$1355, Portfolio_History!$F372, Transactions_History!$H$6:$H$1355, "&lt;="&amp;YEAR(Portfolio_History!S$1))</f>
        <v>0</v>
      </c>
      <c r="T372" s="4">
        <f>SUMIFS(Transactions_History!$G$6:$G$1355, Transactions_History!$C$6:$C$1355, "Acquire", Transactions_History!$I$6:$I$1355, Portfolio_History!$F372, Transactions_History!$H$6:$H$1355, "&lt;="&amp;YEAR(Portfolio_History!T$1))-
SUMIFS(Transactions_History!$G$6:$G$1355, Transactions_History!$C$6:$C$1355, "Redeem", Transactions_History!$I$6:$I$1355, Portfolio_History!$F372, Transactions_History!$H$6:$H$1355, "&lt;="&amp;YEAR(Portfolio_History!T$1))</f>
        <v>0</v>
      </c>
      <c r="U372" s="4">
        <f>SUMIFS(Transactions_History!$G$6:$G$1355, Transactions_History!$C$6:$C$1355, "Acquire", Transactions_History!$I$6:$I$1355, Portfolio_History!$F372, Transactions_History!$H$6:$H$1355, "&lt;="&amp;YEAR(Portfolio_History!U$1))-
SUMIFS(Transactions_History!$G$6:$G$1355, Transactions_History!$C$6:$C$1355, "Redeem", Transactions_History!$I$6:$I$1355, Portfolio_History!$F372, Transactions_History!$H$6:$H$1355, "&lt;="&amp;YEAR(Portfolio_History!U$1))</f>
        <v>0</v>
      </c>
      <c r="V372" s="4">
        <f>SUMIFS(Transactions_History!$G$6:$G$1355, Transactions_History!$C$6:$C$1355, "Acquire", Transactions_History!$I$6:$I$1355, Portfolio_History!$F372, Transactions_History!$H$6:$H$1355, "&lt;="&amp;YEAR(Portfolio_History!V$1))-
SUMIFS(Transactions_History!$G$6:$G$1355, Transactions_History!$C$6:$C$1355, "Redeem", Transactions_History!$I$6:$I$1355, Portfolio_History!$F372, Transactions_History!$H$6:$H$1355, "&lt;="&amp;YEAR(Portfolio_History!V$1))</f>
        <v>0</v>
      </c>
      <c r="W372" s="4">
        <f>SUMIFS(Transactions_History!$G$6:$G$1355, Transactions_History!$C$6:$C$1355, "Acquire", Transactions_History!$I$6:$I$1355, Portfolio_History!$F372, Transactions_History!$H$6:$H$1355, "&lt;="&amp;YEAR(Portfolio_History!W$1))-
SUMIFS(Transactions_History!$G$6:$G$1355, Transactions_History!$C$6:$C$1355, "Redeem", Transactions_History!$I$6:$I$1355, Portfolio_History!$F372, Transactions_History!$H$6:$H$1355, "&lt;="&amp;YEAR(Portfolio_History!W$1))</f>
        <v>0</v>
      </c>
      <c r="X372" s="4">
        <f>SUMIFS(Transactions_History!$G$6:$G$1355, Transactions_History!$C$6:$C$1355, "Acquire", Transactions_History!$I$6:$I$1355, Portfolio_History!$F372, Transactions_History!$H$6:$H$1355, "&lt;="&amp;YEAR(Portfolio_History!X$1))-
SUMIFS(Transactions_History!$G$6:$G$1355, Transactions_History!$C$6:$C$1355, "Redeem", Transactions_History!$I$6:$I$1355, Portfolio_History!$F372, Transactions_History!$H$6:$H$1355, "&lt;="&amp;YEAR(Portfolio_History!X$1))</f>
        <v>0</v>
      </c>
      <c r="Y372" s="4">
        <f>SUMIFS(Transactions_History!$G$6:$G$1355, Transactions_History!$C$6:$C$1355, "Acquire", Transactions_History!$I$6:$I$1355, Portfolio_History!$F372, Transactions_History!$H$6:$H$1355, "&lt;="&amp;YEAR(Portfolio_History!Y$1))-
SUMIFS(Transactions_History!$G$6:$G$1355, Transactions_History!$C$6:$C$1355, "Redeem", Transactions_History!$I$6:$I$1355, Portfolio_History!$F372, Transactions_History!$H$6:$H$1355, "&lt;="&amp;YEAR(Portfolio_History!Y$1))</f>
        <v>0</v>
      </c>
    </row>
    <row r="373" spans="1:25" x14ac:dyDescent="0.35">
      <c r="A373" s="172" t="s">
        <v>39</v>
      </c>
      <c r="B373" s="172">
        <v>5</v>
      </c>
      <c r="C373" s="172">
        <v>2014</v>
      </c>
      <c r="D373" s="173">
        <v>39234</v>
      </c>
      <c r="E373" s="63">
        <v>2014</v>
      </c>
      <c r="F373" s="170" t="str">
        <f t="shared" si="6"/>
        <v>SI bonds_5_2014</v>
      </c>
      <c r="G373" s="4">
        <f>SUMIFS(Transactions_History!$G$6:$G$1355, Transactions_History!$C$6:$C$1355, "Acquire", Transactions_History!$I$6:$I$1355, Portfolio_History!$F373, Transactions_History!$H$6:$H$1355, "&lt;="&amp;YEAR(Portfolio_History!G$1))-
SUMIFS(Transactions_History!$G$6:$G$1355, Transactions_History!$C$6:$C$1355, "Redeem", Transactions_History!$I$6:$I$1355, Portfolio_History!$F373, Transactions_History!$H$6:$H$1355, "&lt;="&amp;YEAR(Portfolio_History!G$1))</f>
        <v>-12930818</v>
      </c>
      <c r="H373" s="4">
        <f>SUMIFS(Transactions_History!$G$6:$G$1355, Transactions_History!$C$6:$C$1355, "Acquire", Transactions_History!$I$6:$I$1355, Portfolio_History!$F373, Transactions_History!$H$6:$H$1355, "&lt;="&amp;YEAR(Portfolio_History!H$1))-
SUMIFS(Transactions_History!$G$6:$G$1355, Transactions_History!$C$6:$C$1355, "Redeem", Transactions_History!$I$6:$I$1355, Portfolio_History!$F373, Transactions_History!$H$6:$H$1355, "&lt;="&amp;YEAR(Portfolio_History!H$1))</f>
        <v>-12930818</v>
      </c>
      <c r="I373" s="4">
        <f>SUMIFS(Transactions_History!$G$6:$G$1355, Transactions_History!$C$6:$C$1355, "Acquire", Transactions_History!$I$6:$I$1355, Portfolio_History!$F373, Transactions_History!$H$6:$H$1355, "&lt;="&amp;YEAR(Portfolio_History!I$1))-
SUMIFS(Transactions_History!$G$6:$G$1355, Transactions_History!$C$6:$C$1355, "Redeem", Transactions_History!$I$6:$I$1355, Portfolio_History!$F373, Transactions_History!$H$6:$H$1355, "&lt;="&amp;YEAR(Portfolio_History!I$1))</f>
        <v>-12930818</v>
      </c>
      <c r="J373" s="4">
        <f>SUMIFS(Transactions_History!$G$6:$G$1355, Transactions_History!$C$6:$C$1355, "Acquire", Transactions_History!$I$6:$I$1355, Portfolio_History!$F373, Transactions_History!$H$6:$H$1355, "&lt;="&amp;YEAR(Portfolio_History!J$1))-
SUMIFS(Transactions_History!$G$6:$G$1355, Transactions_History!$C$6:$C$1355, "Redeem", Transactions_History!$I$6:$I$1355, Portfolio_History!$F373, Transactions_History!$H$6:$H$1355, "&lt;="&amp;YEAR(Portfolio_History!J$1))</f>
        <v>-12930818</v>
      </c>
      <c r="K373" s="4">
        <f>SUMIFS(Transactions_History!$G$6:$G$1355, Transactions_History!$C$6:$C$1355, "Acquire", Transactions_History!$I$6:$I$1355, Portfolio_History!$F373, Transactions_History!$H$6:$H$1355, "&lt;="&amp;YEAR(Portfolio_History!K$1))-
SUMIFS(Transactions_History!$G$6:$G$1355, Transactions_History!$C$6:$C$1355, "Redeem", Transactions_History!$I$6:$I$1355, Portfolio_History!$F373, Transactions_History!$H$6:$H$1355, "&lt;="&amp;YEAR(Portfolio_History!K$1))</f>
        <v>-12930818</v>
      </c>
      <c r="L373" s="4">
        <f>SUMIFS(Transactions_History!$G$6:$G$1355, Transactions_History!$C$6:$C$1355, "Acquire", Transactions_History!$I$6:$I$1355, Portfolio_History!$F373, Transactions_History!$H$6:$H$1355, "&lt;="&amp;YEAR(Portfolio_History!L$1))-
SUMIFS(Transactions_History!$G$6:$G$1355, Transactions_History!$C$6:$C$1355, "Redeem", Transactions_History!$I$6:$I$1355, Portfolio_History!$F373, Transactions_History!$H$6:$H$1355, "&lt;="&amp;YEAR(Portfolio_History!L$1))</f>
        <v>-12930818</v>
      </c>
      <c r="M373" s="4">
        <f>SUMIFS(Transactions_History!$G$6:$G$1355, Transactions_History!$C$6:$C$1355, "Acquire", Transactions_History!$I$6:$I$1355, Portfolio_History!$F373, Transactions_History!$H$6:$H$1355, "&lt;="&amp;YEAR(Portfolio_History!M$1))-
SUMIFS(Transactions_History!$G$6:$G$1355, Transactions_History!$C$6:$C$1355, "Redeem", Transactions_History!$I$6:$I$1355, Portfolio_History!$F373, Transactions_History!$H$6:$H$1355, "&lt;="&amp;YEAR(Portfolio_History!M$1))</f>
        <v>-12930818</v>
      </c>
      <c r="N373" s="4">
        <f>SUMIFS(Transactions_History!$G$6:$G$1355, Transactions_History!$C$6:$C$1355, "Acquire", Transactions_History!$I$6:$I$1355, Portfolio_History!$F373, Transactions_History!$H$6:$H$1355, "&lt;="&amp;YEAR(Portfolio_History!N$1))-
SUMIFS(Transactions_History!$G$6:$G$1355, Transactions_History!$C$6:$C$1355, "Redeem", Transactions_History!$I$6:$I$1355, Portfolio_History!$F373, Transactions_History!$H$6:$H$1355, "&lt;="&amp;YEAR(Portfolio_History!N$1))</f>
        <v>-12930818</v>
      </c>
      <c r="O373" s="4">
        <f>SUMIFS(Transactions_History!$G$6:$G$1355, Transactions_History!$C$6:$C$1355, "Acquire", Transactions_History!$I$6:$I$1355, Portfolio_History!$F373, Transactions_History!$H$6:$H$1355, "&lt;="&amp;YEAR(Portfolio_History!O$1))-
SUMIFS(Transactions_History!$G$6:$G$1355, Transactions_History!$C$6:$C$1355, "Redeem", Transactions_History!$I$6:$I$1355, Portfolio_History!$F373, Transactions_History!$H$6:$H$1355, "&lt;="&amp;YEAR(Portfolio_History!O$1))</f>
        <v>-12930818</v>
      </c>
      <c r="P373" s="4">
        <f>SUMIFS(Transactions_History!$G$6:$G$1355, Transactions_History!$C$6:$C$1355, "Acquire", Transactions_History!$I$6:$I$1355, Portfolio_History!$F373, Transactions_History!$H$6:$H$1355, "&lt;="&amp;YEAR(Portfolio_History!P$1))-
SUMIFS(Transactions_History!$G$6:$G$1355, Transactions_History!$C$6:$C$1355, "Redeem", Transactions_History!$I$6:$I$1355, Portfolio_History!$F373, Transactions_History!$H$6:$H$1355, "&lt;="&amp;YEAR(Portfolio_History!P$1))</f>
        <v>-476586</v>
      </c>
      <c r="Q373" s="4">
        <f>SUMIFS(Transactions_History!$G$6:$G$1355, Transactions_History!$C$6:$C$1355, "Acquire", Transactions_History!$I$6:$I$1355, Portfolio_History!$F373, Transactions_History!$H$6:$H$1355, "&lt;="&amp;YEAR(Portfolio_History!Q$1))-
SUMIFS(Transactions_History!$G$6:$G$1355, Transactions_History!$C$6:$C$1355, "Redeem", Transactions_History!$I$6:$I$1355, Portfolio_History!$F373, Transactions_History!$H$6:$H$1355, "&lt;="&amp;YEAR(Portfolio_History!Q$1))</f>
        <v>-476586</v>
      </c>
      <c r="R373" s="4">
        <f>SUMIFS(Transactions_History!$G$6:$G$1355, Transactions_History!$C$6:$C$1355, "Acquire", Transactions_History!$I$6:$I$1355, Portfolio_History!$F373, Transactions_History!$H$6:$H$1355, "&lt;="&amp;YEAR(Portfolio_History!R$1))-
SUMIFS(Transactions_History!$G$6:$G$1355, Transactions_History!$C$6:$C$1355, "Redeem", Transactions_History!$I$6:$I$1355, Portfolio_History!$F373, Transactions_History!$H$6:$H$1355, "&lt;="&amp;YEAR(Portfolio_History!R$1))</f>
        <v>-329313</v>
      </c>
      <c r="S373" s="4">
        <f>SUMIFS(Transactions_History!$G$6:$G$1355, Transactions_History!$C$6:$C$1355, "Acquire", Transactions_History!$I$6:$I$1355, Portfolio_History!$F373, Transactions_History!$H$6:$H$1355, "&lt;="&amp;YEAR(Portfolio_History!S$1))-
SUMIFS(Transactions_History!$G$6:$G$1355, Transactions_History!$C$6:$C$1355, "Redeem", Transactions_History!$I$6:$I$1355, Portfolio_History!$F373, Transactions_History!$H$6:$H$1355, "&lt;="&amp;YEAR(Portfolio_History!S$1))</f>
        <v>0</v>
      </c>
      <c r="T373" s="4">
        <f>SUMIFS(Transactions_History!$G$6:$G$1355, Transactions_History!$C$6:$C$1355, "Acquire", Transactions_History!$I$6:$I$1355, Portfolio_History!$F373, Transactions_History!$H$6:$H$1355, "&lt;="&amp;YEAR(Portfolio_History!T$1))-
SUMIFS(Transactions_History!$G$6:$G$1355, Transactions_History!$C$6:$C$1355, "Redeem", Transactions_History!$I$6:$I$1355, Portfolio_History!$F373, Transactions_History!$H$6:$H$1355, "&lt;="&amp;YEAR(Portfolio_History!T$1))</f>
        <v>0</v>
      </c>
      <c r="U373" s="4">
        <f>SUMIFS(Transactions_History!$G$6:$G$1355, Transactions_History!$C$6:$C$1355, "Acquire", Transactions_History!$I$6:$I$1355, Portfolio_History!$F373, Transactions_History!$H$6:$H$1355, "&lt;="&amp;YEAR(Portfolio_History!U$1))-
SUMIFS(Transactions_History!$G$6:$G$1355, Transactions_History!$C$6:$C$1355, "Redeem", Transactions_History!$I$6:$I$1355, Portfolio_History!$F373, Transactions_History!$H$6:$H$1355, "&lt;="&amp;YEAR(Portfolio_History!U$1))</f>
        <v>0</v>
      </c>
      <c r="V373" s="4">
        <f>SUMIFS(Transactions_History!$G$6:$G$1355, Transactions_History!$C$6:$C$1355, "Acquire", Transactions_History!$I$6:$I$1355, Portfolio_History!$F373, Transactions_History!$H$6:$H$1355, "&lt;="&amp;YEAR(Portfolio_History!V$1))-
SUMIFS(Transactions_History!$G$6:$G$1355, Transactions_History!$C$6:$C$1355, "Redeem", Transactions_History!$I$6:$I$1355, Portfolio_History!$F373, Transactions_History!$H$6:$H$1355, "&lt;="&amp;YEAR(Portfolio_History!V$1))</f>
        <v>0</v>
      </c>
      <c r="W373" s="4">
        <f>SUMIFS(Transactions_History!$G$6:$G$1355, Transactions_History!$C$6:$C$1355, "Acquire", Transactions_History!$I$6:$I$1355, Portfolio_History!$F373, Transactions_History!$H$6:$H$1355, "&lt;="&amp;YEAR(Portfolio_History!W$1))-
SUMIFS(Transactions_History!$G$6:$G$1355, Transactions_History!$C$6:$C$1355, "Redeem", Transactions_History!$I$6:$I$1355, Portfolio_History!$F373, Transactions_History!$H$6:$H$1355, "&lt;="&amp;YEAR(Portfolio_History!W$1))</f>
        <v>0</v>
      </c>
      <c r="X373" s="4">
        <f>SUMIFS(Transactions_History!$G$6:$G$1355, Transactions_History!$C$6:$C$1355, "Acquire", Transactions_History!$I$6:$I$1355, Portfolio_History!$F373, Transactions_History!$H$6:$H$1355, "&lt;="&amp;YEAR(Portfolio_History!X$1))-
SUMIFS(Transactions_History!$G$6:$G$1355, Transactions_History!$C$6:$C$1355, "Redeem", Transactions_History!$I$6:$I$1355, Portfolio_History!$F373, Transactions_History!$H$6:$H$1355, "&lt;="&amp;YEAR(Portfolio_History!X$1))</f>
        <v>0</v>
      </c>
      <c r="Y373" s="4">
        <f>SUMIFS(Transactions_History!$G$6:$G$1355, Transactions_History!$C$6:$C$1355, "Acquire", Transactions_History!$I$6:$I$1355, Portfolio_History!$F373, Transactions_History!$H$6:$H$1355, "&lt;="&amp;YEAR(Portfolio_History!Y$1))-
SUMIFS(Transactions_History!$G$6:$G$1355, Transactions_History!$C$6:$C$1355, "Redeem", Transactions_History!$I$6:$I$1355, Portfolio_History!$F373, Transactions_History!$H$6:$H$1355, "&lt;="&amp;YEAR(Portfolio_History!Y$1))</f>
        <v>0</v>
      </c>
    </row>
    <row r="374" spans="1:25" x14ac:dyDescent="0.35">
      <c r="A374" s="172" t="s">
        <v>39</v>
      </c>
      <c r="B374" s="172">
        <v>5</v>
      </c>
      <c r="C374" s="172">
        <v>2018</v>
      </c>
      <c r="D374" s="173">
        <v>39234</v>
      </c>
      <c r="E374" s="63">
        <v>2014</v>
      </c>
      <c r="F374" s="170" t="str">
        <f t="shared" si="6"/>
        <v>SI bonds_5_2018</v>
      </c>
      <c r="G374" s="4">
        <f>SUMIFS(Transactions_History!$G$6:$G$1355, Transactions_History!$C$6:$C$1355, "Acquire", Transactions_History!$I$6:$I$1355, Portfolio_History!$F374, Transactions_History!$H$6:$H$1355, "&lt;="&amp;YEAR(Portfolio_History!G$1))-
SUMIFS(Transactions_History!$G$6:$G$1355, Transactions_History!$C$6:$C$1355, "Redeem", Transactions_History!$I$6:$I$1355, Portfolio_History!$F374, Transactions_History!$H$6:$H$1355, "&lt;="&amp;YEAR(Portfolio_History!G$1))</f>
        <v>-12930818</v>
      </c>
      <c r="H374" s="4">
        <f>SUMIFS(Transactions_History!$G$6:$G$1355, Transactions_History!$C$6:$C$1355, "Acquire", Transactions_History!$I$6:$I$1355, Portfolio_History!$F374, Transactions_History!$H$6:$H$1355, "&lt;="&amp;YEAR(Portfolio_History!H$1))-
SUMIFS(Transactions_History!$G$6:$G$1355, Transactions_History!$C$6:$C$1355, "Redeem", Transactions_History!$I$6:$I$1355, Portfolio_History!$F374, Transactions_History!$H$6:$H$1355, "&lt;="&amp;YEAR(Portfolio_History!H$1))</f>
        <v>-12930818</v>
      </c>
      <c r="I374" s="4">
        <f>SUMIFS(Transactions_History!$G$6:$G$1355, Transactions_History!$C$6:$C$1355, "Acquire", Transactions_History!$I$6:$I$1355, Portfolio_History!$F374, Transactions_History!$H$6:$H$1355, "&lt;="&amp;YEAR(Portfolio_History!I$1))-
SUMIFS(Transactions_History!$G$6:$G$1355, Transactions_History!$C$6:$C$1355, "Redeem", Transactions_History!$I$6:$I$1355, Portfolio_History!$F374, Transactions_History!$H$6:$H$1355, "&lt;="&amp;YEAR(Portfolio_History!I$1))</f>
        <v>-12930818</v>
      </c>
      <c r="J374" s="4">
        <f>SUMIFS(Transactions_History!$G$6:$G$1355, Transactions_History!$C$6:$C$1355, "Acquire", Transactions_History!$I$6:$I$1355, Portfolio_History!$F374, Transactions_History!$H$6:$H$1355, "&lt;="&amp;YEAR(Portfolio_History!J$1))-
SUMIFS(Transactions_History!$G$6:$G$1355, Transactions_History!$C$6:$C$1355, "Redeem", Transactions_History!$I$6:$I$1355, Portfolio_History!$F374, Transactions_History!$H$6:$H$1355, "&lt;="&amp;YEAR(Portfolio_History!J$1))</f>
        <v>-12930818</v>
      </c>
      <c r="K374" s="4">
        <f>SUMIFS(Transactions_History!$G$6:$G$1355, Transactions_History!$C$6:$C$1355, "Acquire", Transactions_History!$I$6:$I$1355, Portfolio_History!$F374, Transactions_History!$H$6:$H$1355, "&lt;="&amp;YEAR(Portfolio_History!K$1))-
SUMIFS(Transactions_History!$G$6:$G$1355, Transactions_History!$C$6:$C$1355, "Redeem", Transactions_History!$I$6:$I$1355, Portfolio_History!$F374, Transactions_History!$H$6:$H$1355, "&lt;="&amp;YEAR(Portfolio_History!K$1))</f>
        <v>-12930818</v>
      </c>
      <c r="L374" s="4">
        <f>SUMIFS(Transactions_History!$G$6:$G$1355, Transactions_History!$C$6:$C$1355, "Acquire", Transactions_History!$I$6:$I$1355, Portfolio_History!$F374, Transactions_History!$H$6:$H$1355, "&lt;="&amp;YEAR(Portfolio_History!L$1))-
SUMIFS(Transactions_History!$G$6:$G$1355, Transactions_History!$C$6:$C$1355, "Redeem", Transactions_History!$I$6:$I$1355, Portfolio_History!$F374, Transactions_History!$H$6:$H$1355, "&lt;="&amp;YEAR(Portfolio_History!L$1))</f>
        <v>-476586</v>
      </c>
      <c r="M374" s="4">
        <f>SUMIFS(Transactions_History!$G$6:$G$1355, Transactions_History!$C$6:$C$1355, "Acquire", Transactions_History!$I$6:$I$1355, Portfolio_History!$F374, Transactions_History!$H$6:$H$1355, "&lt;="&amp;YEAR(Portfolio_History!M$1))-
SUMIFS(Transactions_History!$G$6:$G$1355, Transactions_History!$C$6:$C$1355, "Redeem", Transactions_History!$I$6:$I$1355, Portfolio_History!$F374, Transactions_History!$H$6:$H$1355, "&lt;="&amp;YEAR(Portfolio_History!M$1))</f>
        <v>-476586</v>
      </c>
      <c r="N374" s="4">
        <f>SUMIFS(Transactions_History!$G$6:$G$1355, Transactions_History!$C$6:$C$1355, "Acquire", Transactions_History!$I$6:$I$1355, Portfolio_History!$F374, Transactions_History!$H$6:$H$1355, "&lt;="&amp;YEAR(Portfolio_History!N$1))-
SUMIFS(Transactions_History!$G$6:$G$1355, Transactions_History!$C$6:$C$1355, "Redeem", Transactions_History!$I$6:$I$1355, Portfolio_History!$F374, Transactions_History!$H$6:$H$1355, "&lt;="&amp;YEAR(Portfolio_History!N$1))</f>
        <v>-476586</v>
      </c>
      <c r="O374" s="4">
        <f>SUMIFS(Transactions_History!$G$6:$G$1355, Transactions_History!$C$6:$C$1355, "Acquire", Transactions_History!$I$6:$I$1355, Portfolio_History!$F374, Transactions_History!$H$6:$H$1355, "&lt;="&amp;YEAR(Portfolio_History!O$1))-
SUMIFS(Transactions_History!$G$6:$G$1355, Transactions_History!$C$6:$C$1355, "Redeem", Transactions_History!$I$6:$I$1355, Portfolio_History!$F374, Transactions_History!$H$6:$H$1355, "&lt;="&amp;YEAR(Portfolio_History!O$1))</f>
        <v>-476586</v>
      </c>
      <c r="P374" s="4">
        <f>SUMIFS(Transactions_History!$G$6:$G$1355, Transactions_History!$C$6:$C$1355, "Acquire", Transactions_History!$I$6:$I$1355, Portfolio_History!$F374, Transactions_History!$H$6:$H$1355, "&lt;="&amp;YEAR(Portfolio_History!P$1))-
SUMIFS(Transactions_History!$G$6:$G$1355, Transactions_History!$C$6:$C$1355, "Redeem", Transactions_History!$I$6:$I$1355, Portfolio_History!$F374, Transactions_History!$H$6:$H$1355, "&lt;="&amp;YEAR(Portfolio_History!P$1))</f>
        <v>0</v>
      </c>
      <c r="Q374" s="4">
        <f>SUMIFS(Transactions_History!$G$6:$G$1355, Transactions_History!$C$6:$C$1355, "Acquire", Transactions_History!$I$6:$I$1355, Portfolio_History!$F374, Transactions_History!$H$6:$H$1355, "&lt;="&amp;YEAR(Portfolio_History!Q$1))-
SUMIFS(Transactions_History!$G$6:$G$1355, Transactions_History!$C$6:$C$1355, "Redeem", Transactions_History!$I$6:$I$1355, Portfolio_History!$F374, Transactions_History!$H$6:$H$1355, "&lt;="&amp;YEAR(Portfolio_History!Q$1))</f>
        <v>0</v>
      </c>
      <c r="R374" s="4">
        <f>SUMIFS(Transactions_History!$G$6:$G$1355, Transactions_History!$C$6:$C$1355, "Acquire", Transactions_History!$I$6:$I$1355, Portfolio_History!$F374, Transactions_History!$H$6:$H$1355, "&lt;="&amp;YEAR(Portfolio_History!R$1))-
SUMIFS(Transactions_History!$G$6:$G$1355, Transactions_History!$C$6:$C$1355, "Redeem", Transactions_History!$I$6:$I$1355, Portfolio_History!$F374, Transactions_History!$H$6:$H$1355, "&lt;="&amp;YEAR(Portfolio_History!R$1))</f>
        <v>0</v>
      </c>
      <c r="S374" s="4">
        <f>SUMIFS(Transactions_History!$G$6:$G$1355, Transactions_History!$C$6:$C$1355, "Acquire", Transactions_History!$I$6:$I$1355, Portfolio_History!$F374, Transactions_History!$H$6:$H$1355, "&lt;="&amp;YEAR(Portfolio_History!S$1))-
SUMIFS(Transactions_History!$G$6:$G$1355, Transactions_History!$C$6:$C$1355, "Redeem", Transactions_History!$I$6:$I$1355, Portfolio_History!$F374, Transactions_History!$H$6:$H$1355, "&lt;="&amp;YEAR(Portfolio_History!S$1))</f>
        <v>0</v>
      </c>
      <c r="T374" s="4">
        <f>SUMIFS(Transactions_History!$G$6:$G$1355, Transactions_History!$C$6:$C$1355, "Acquire", Transactions_History!$I$6:$I$1355, Portfolio_History!$F374, Transactions_History!$H$6:$H$1355, "&lt;="&amp;YEAR(Portfolio_History!T$1))-
SUMIFS(Transactions_History!$G$6:$G$1355, Transactions_History!$C$6:$C$1355, "Redeem", Transactions_History!$I$6:$I$1355, Portfolio_History!$F374, Transactions_History!$H$6:$H$1355, "&lt;="&amp;YEAR(Portfolio_History!T$1))</f>
        <v>0</v>
      </c>
      <c r="U374" s="4">
        <f>SUMIFS(Transactions_History!$G$6:$G$1355, Transactions_History!$C$6:$C$1355, "Acquire", Transactions_History!$I$6:$I$1355, Portfolio_History!$F374, Transactions_History!$H$6:$H$1355, "&lt;="&amp;YEAR(Portfolio_History!U$1))-
SUMIFS(Transactions_History!$G$6:$G$1355, Transactions_History!$C$6:$C$1355, "Redeem", Transactions_History!$I$6:$I$1355, Portfolio_History!$F374, Transactions_History!$H$6:$H$1355, "&lt;="&amp;YEAR(Portfolio_History!U$1))</f>
        <v>0</v>
      </c>
      <c r="V374" s="4">
        <f>SUMIFS(Transactions_History!$G$6:$G$1355, Transactions_History!$C$6:$C$1355, "Acquire", Transactions_History!$I$6:$I$1355, Portfolio_History!$F374, Transactions_History!$H$6:$H$1355, "&lt;="&amp;YEAR(Portfolio_History!V$1))-
SUMIFS(Transactions_History!$G$6:$G$1355, Transactions_History!$C$6:$C$1355, "Redeem", Transactions_History!$I$6:$I$1355, Portfolio_History!$F374, Transactions_History!$H$6:$H$1355, "&lt;="&amp;YEAR(Portfolio_History!V$1))</f>
        <v>0</v>
      </c>
      <c r="W374" s="4">
        <f>SUMIFS(Transactions_History!$G$6:$G$1355, Transactions_History!$C$6:$C$1355, "Acquire", Transactions_History!$I$6:$I$1355, Portfolio_History!$F374, Transactions_History!$H$6:$H$1355, "&lt;="&amp;YEAR(Portfolio_History!W$1))-
SUMIFS(Transactions_History!$G$6:$G$1355, Transactions_History!$C$6:$C$1355, "Redeem", Transactions_History!$I$6:$I$1355, Portfolio_History!$F374, Transactions_History!$H$6:$H$1355, "&lt;="&amp;YEAR(Portfolio_History!W$1))</f>
        <v>0</v>
      </c>
      <c r="X374" s="4">
        <f>SUMIFS(Transactions_History!$G$6:$G$1355, Transactions_History!$C$6:$C$1355, "Acquire", Transactions_History!$I$6:$I$1355, Portfolio_History!$F374, Transactions_History!$H$6:$H$1355, "&lt;="&amp;YEAR(Portfolio_History!X$1))-
SUMIFS(Transactions_History!$G$6:$G$1355, Transactions_History!$C$6:$C$1355, "Redeem", Transactions_History!$I$6:$I$1355, Portfolio_History!$F374, Transactions_History!$H$6:$H$1355, "&lt;="&amp;YEAR(Portfolio_History!X$1))</f>
        <v>0</v>
      </c>
      <c r="Y374" s="4">
        <f>SUMIFS(Transactions_History!$G$6:$G$1355, Transactions_History!$C$6:$C$1355, "Acquire", Transactions_History!$I$6:$I$1355, Portfolio_History!$F374, Transactions_History!$H$6:$H$1355, "&lt;="&amp;YEAR(Portfolio_History!Y$1))-
SUMIFS(Transactions_History!$G$6:$G$1355, Transactions_History!$C$6:$C$1355, "Redeem", Transactions_History!$I$6:$I$1355, Portfolio_History!$F374, Transactions_History!$H$6:$H$1355, "&lt;="&amp;YEAR(Portfolio_History!Y$1))</f>
        <v>0</v>
      </c>
    </row>
    <row r="375" spans="1:25" x14ac:dyDescent="0.35">
      <c r="A375" s="172" t="s">
        <v>39</v>
      </c>
      <c r="B375" s="172">
        <v>5.125</v>
      </c>
      <c r="C375" s="172">
        <v>2014</v>
      </c>
      <c r="D375" s="173">
        <v>38869</v>
      </c>
      <c r="E375" s="63">
        <v>2014</v>
      </c>
      <c r="F375" s="170" t="str">
        <f t="shared" si="6"/>
        <v>SI bonds_5.125_2014</v>
      </c>
      <c r="G375" s="4">
        <f>SUMIFS(Transactions_History!$G$6:$G$1355, Transactions_History!$C$6:$C$1355, "Acquire", Transactions_History!$I$6:$I$1355, Portfolio_History!$F375, Transactions_History!$H$6:$H$1355, "&lt;="&amp;YEAR(Portfolio_History!G$1))-
SUMIFS(Transactions_History!$G$6:$G$1355, Transactions_History!$C$6:$C$1355, "Redeem", Transactions_History!$I$6:$I$1355, Portfolio_History!$F375, Transactions_History!$H$6:$H$1355, "&lt;="&amp;YEAR(Portfolio_History!G$1))</f>
        <v>-12232997</v>
      </c>
      <c r="H375" s="4">
        <f>SUMIFS(Transactions_History!$G$6:$G$1355, Transactions_History!$C$6:$C$1355, "Acquire", Transactions_History!$I$6:$I$1355, Portfolio_History!$F375, Transactions_History!$H$6:$H$1355, "&lt;="&amp;YEAR(Portfolio_History!H$1))-
SUMIFS(Transactions_History!$G$6:$G$1355, Transactions_History!$C$6:$C$1355, "Redeem", Transactions_History!$I$6:$I$1355, Portfolio_History!$F375, Transactions_History!$H$6:$H$1355, "&lt;="&amp;YEAR(Portfolio_History!H$1))</f>
        <v>-12232997</v>
      </c>
      <c r="I375" s="4">
        <f>SUMIFS(Transactions_History!$G$6:$G$1355, Transactions_History!$C$6:$C$1355, "Acquire", Transactions_History!$I$6:$I$1355, Portfolio_History!$F375, Transactions_History!$H$6:$H$1355, "&lt;="&amp;YEAR(Portfolio_History!I$1))-
SUMIFS(Transactions_History!$G$6:$G$1355, Transactions_History!$C$6:$C$1355, "Redeem", Transactions_History!$I$6:$I$1355, Portfolio_History!$F375, Transactions_History!$H$6:$H$1355, "&lt;="&amp;YEAR(Portfolio_History!I$1))</f>
        <v>-12232997</v>
      </c>
      <c r="J375" s="4">
        <f>SUMIFS(Transactions_History!$G$6:$G$1355, Transactions_History!$C$6:$C$1355, "Acquire", Transactions_History!$I$6:$I$1355, Portfolio_History!$F375, Transactions_History!$H$6:$H$1355, "&lt;="&amp;YEAR(Portfolio_History!J$1))-
SUMIFS(Transactions_History!$G$6:$G$1355, Transactions_History!$C$6:$C$1355, "Redeem", Transactions_History!$I$6:$I$1355, Portfolio_History!$F375, Transactions_History!$H$6:$H$1355, "&lt;="&amp;YEAR(Portfolio_History!J$1))</f>
        <v>-12232997</v>
      </c>
      <c r="K375" s="4">
        <f>SUMIFS(Transactions_History!$G$6:$G$1355, Transactions_History!$C$6:$C$1355, "Acquire", Transactions_History!$I$6:$I$1355, Portfolio_History!$F375, Transactions_History!$H$6:$H$1355, "&lt;="&amp;YEAR(Portfolio_History!K$1))-
SUMIFS(Transactions_History!$G$6:$G$1355, Transactions_History!$C$6:$C$1355, "Redeem", Transactions_History!$I$6:$I$1355, Portfolio_History!$F375, Transactions_History!$H$6:$H$1355, "&lt;="&amp;YEAR(Portfolio_History!K$1))</f>
        <v>-12232997</v>
      </c>
      <c r="L375" s="4">
        <f>SUMIFS(Transactions_History!$G$6:$G$1355, Transactions_History!$C$6:$C$1355, "Acquire", Transactions_History!$I$6:$I$1355, Portfolio_History!$F375, Transactions_History!$H$6:$H$1355, "&lt;="&amp;YEAR(Portfolio_History!L$1))-
SUMIFS(Transactions_History!$G$6:$G$1355, Transactions_History!$C$6:$C$1355, "Redeem", Transactions_History!$I$6:$I$1355, Portfolio_History!$F375, Transactions_History!$H$6:$H$1355, "&lt;="&amp;YEAR(Portfolio_History!L$1))</f>
        <v>-12232997</v>
      </c>
      <c r="M375" s="4">
        <f>SUMIFS(Transactions_History!$G$6:$G$1355, Transactions_History!$C$6:$C$1355, "Acquire", Transactions_History!$I$6:$I$1355, Portfolio_History!$F375, Transactions_History!$H$6:$H$1355, "&lt;="&amp;YEAR(Portfolio_History!M$1))-
SUMIFS(Transactions_History!$G$6:$G$1355, Transactions_History!$C$6:$C$1355, "Redeem", Transactions_History!$I$6:$I$1355, Portfolio_History!$F375, Transactions_History!$H$6:$H$1355, "&lt;="&amp;YEAR(Portfolio_History!M$1))</f>
        <v>-12232997</v>
      </c>
      <c r="N375" s="4">
        <f>SUMIFS(Transactions_History!$G$6:$G$1355, Transactions_History!$C$6:$C$1355, "Acquire", Transactions_History!$I$6:$I$1355, Portfolio_History!$F375, Transactions_History!$H$6:$H$1355, "&lt;="&amp;YEAR(Portfolio_History!N$1))-
SUMIFS(Transactions_History!$G$6:$G$1355, Transactions_History!$C$6:$C$1355, "Redeem", Transactions_History!$I$6:$I$1355, Portfolio_History!$F375, Transactions_History!$H$6:$H$1355, "&lt;="&amp;YEAR(Portfolio_History!N$1))</f>
        <v>-12232997</v>
      </c>
      <c r="O375" s="4">
        <f>SUMIFS(Transactions_History!$G$6:$G$1355, Transactions_History!$C$6:$C$1355, "Acquire", Transactions_History!$I$6:$I$1355, Portfolio_History!$F375, Transactions_History!$H$6:$H$1355, "&lt;="&amp;YEAR(Portfolio_History!O$1))-
SUMIFS(Transactions_History!$G$6:$G$1355, Transactions_History!$C$6:$C$1355, "Redeem", Transactions_History!$I$6:$I$1355, Portfolio_History!$F375, Transactions_History!$H$6:$H$1355, "&lt;="&amp;YEAR(Portfolio_History!O$1))</f>
        <v>-12232997</v>
      </c>
      <c r="P375" s="4">
        <f>SUMIFS(Transactions_History!$G$6:$G$1355, Transactions_History!$C$6:$C$1355, "Acquire", Transactions_History!$I$6:$I$1355, Portfolio_History!$F375, Transactions_History!$H$6:$H$1355, "&lt;="&amp;YEAR(Portfolio_History!P$1))-
SUMIFS(Transactions_History!$G$6:$G$1355, Transactions_History!$C$6:$C$1355, "Redeem", Transactions_History!$I$6:$I$1355, Portfolio_History!$F375, Transactions_History!$H$6:$H$1355, "&lt;="&amp;YEAR(Portfolio_History!P$1))</f>
        <v>-665131</v>
      </c>
      <c r="Q375" s="4">
        <f>SUMIFS(Transactions_History!$G$6:$G$1355, Transactions_History!$C$6:$C$1355, "Acquire", Transactions_History!$I$6:$I$1355, Portfolio_History!$F375, Transactions_History!$H$6:$H$1355, "&lt;="&amp;YEAR(Portfolio_History!Q$1))-
SUMIFS(Transactions_History!$G$6:$G$1355, Transactions_History!$C$6:$C$1355, "Redeem", Transactions_History!$I$6:$I$1355, Portfolio_History!$F375, Transactions_History!$H$6:$H$1355, "&lt;="&amp;YEAR(Portfolio_History!Q$1))</f>
        <v>-665131</v>
      </c>
      <c r="R375" s="4">
        <f>SUMIFS(Transactions_History!$G$6:$G$1355, Transactions_History!$C$6:$C$1355, "Acquire", Transactions_History!$I$6:$I$1355, Portfolio_History!$F375, Transactions_History!$H$6:$H$1355, "&lt;="&amp;YEAR(Portfolio_History!R$1))-
SUMIFS(Transactions_History!$G$6:$G$1355, Transactions_History!$C$6:$C$1355, "Redeem", Transactions_History!$I$6:$I$1355, Portfolio_History!$F375, Transactions_History!$H$6:$H$1355, "&lt;="&amp;YEAR(Portfolio_History!R$1))</f>
        <v>0</v>
      </c>
      <c r="S375" s="4">
        <f>SUMIFS(Transactions_History!$G$6:$G$1355, Transactions_History!$C$6:$C$1355, "Acquire", Transactions_History!$I$6:$I$1355, Portfolio_History!$F375, Transactions_History!$H$6:$H$1355, "&lt;="&amp;YEAR(Portfolio_History!S$1))-
SUMIFS(Transactions_History!$G$6:$G$1355, Transactions_History!$C$6:$C$1355, "Redeem", Transactions_History!$I$6:$I$1355, Portfolio_History!$F375, Transactions_History!$H$6:$H$1355, "&lt;="&amp;YEAR(Portfolio_History!S$1))</f>
        <v>0</v>
      </c>
      <c r="T375" s="4">
        <f>SUMIFS(Transactions_History!$G$6:$G$1355, Transactions_History!$C$6:$C$1355, "Acquire", Transactions_History!$I$6:$I$1355, Portfolio_History!$F375, Transactions_History!$H$6:$H$1355, "&lt;="&amp;YEAR(Portfolio_History!T$1))-
SUMIFS(Transactions_History!$G$6:$G$1355, Transactions_History!$C$6:$C$1355, "Redeem", Transactions_History!$I$6:$I$1355, Portfolio_History!$F375, Transactions_History!$H$6:$H$1355, "&lt;="&amp;YEAR(Portfolio_History!T$1))</f>
        <v>0</v>
      </c>
      <c r="U375" s="4">
        <f>SUMIFS(Transactions_History!$G$6:$G$1355, Transactions_History!$C$6:$C$1355, "Acquire", Transactions_History!$I$6:$I$1355, Portfolio_History!$F375, Transactions_History!$H$6:$H$1355, "&lt;="&amp;YEAR(Portfolio_History!U$1))-
SUMIFS(Transactions_History!$G$6:$G$1355, Transactions_History!$C$6:$C$1355, "Redeem", Transactions_History!$I$6:$I$1355, Portfolio_History!$F375, Transactions_History!$H$6:$H$1355, "&lt;="&amp;YEAR(Portfolio_History!U$1))</f>
        <v>0</v>
      </c>
      <c r="V375" s="4">
        <f>SUMIFS(Transactions_History!$G$6:$G$1355, Transactions_History!$C$6:$C$1355, "Acquire", Transactions_History!$I$6:$I$1355, Portfolio_History!$F375, Transactions_History!$H$6:$H$1355, "&lt;="&amp;YEAR(Portfolio_History!V$1))-
SUMIFS(Transactions_History!$G$6:$G$1355, Transactions_History!$C$6:$C$1355, "Redeem", Transactions_History!$I$6:$I$1355, Portfolio_History!$F375, Transactions_History!$H$6:$H$1355, "&lt;="&amp;YEAR(Portfolio_History!V$1))</f>
        <v>0</v>
      </c>
      <c r="W375" s="4">
        <f>SUMIFS(Transactions_History!$G$6:$G$1355, Transactions_History!$C$6:$C$1355, "Acquire", Transactions_History!$I$6:$I$1355, Portfolio_History!$F375, Transactions_History!$H$6:$H$1355, "&lt;="&amp;YEAR(Portfolio_History!W$1))-
SUMIFS(Transactions_History!$G$6:$G$1355, Transactions_History!$C$6:$C$1355, "Redeem", Transactions_History!$I$6:$I$1355, Portfolio_History!$F375, Transactions_History!$H$6:$H$1355, "&lt;="&amp;YEAR(Portfolio_History!W$1))</f>
        <v>0</v>
      </c>
      <c r="X375" s="4">
        <f>SUMIFS(Transactions_History!$G$6:$G$1355, Transactions_History!$C$6:$C$1355, "Acquire", Transactions_History!$I$6:$I$1355, Portfolio_History!$F375, Transactions_History!$H$6:$H$1355, "&lt;="&amp;YEAR(Portfolio_History!X$1))-
SUMIFS(Transactions_History!$G$6:$G$1355, Transactions_History!$C$6:$C$1355, "Redeem", Transactions_History!$I$6:$I$1355, Portfolio_History!$F375, Transactions_History!$H$6:$H$1355, "&lt;="&amp;YEAR(Portfolio_History!X$1))</f>
        <v>0</v>
      </c>
      <c r="Y375" s="4">
        <f>SUMIFS(Transactions_History!$G$6:$G$1355, Transactions_History!$C$6:$C$1355, "Acquire", Transactions_History!$I$6:$I$1355, Portfolio_History!$F375, Transactions_History!$H$6:$H$1355, "&lt;="&amp;YEAR(Portfolio_History!Y$1))-
SUMIFS(Transactions_History!$G$6:$G$1355, Transactions_History!$C$6:$C$1355, "Redeem", Transactions_History!$I$6:$I$1355, Portfolio_History!$F375, Transactions_History!$H$6:$H$1355, "&lt;="&amp;YEAR(Portfolio_History!Y$1))</f>
        <v>0</v>
      </c>
    </row>
    <row r="376" spans="1:25" x14ac:dyDescent="0.35">
      <c r="A376" s="172" t="s">
        <v>39</v>
      </c>
      <c r="B376" s="172">
        <v>5.125</v>
      </c>
      <c r="C376" s="172">
        <v>2018</v>
      </c>
      <c r="D376" s="173">
        <v>38869</v>
      </c>
      <c r="E376" s="63">
        <v>2014</v>
      </c>
      <c r="F376" s="170" t="str">
        <f t="shared" si="6"/>
        <v>SI bonds_5.125_2018</v>
      </c>
      <c r="G376" s="4">
        <f>SUMIFS(Transactions_History!$G$6:$G$1355, Transactions_History!$C$6:$C$1355, "Acquire", Transactions_History!$I$6:$I$1355, Portfolio_History!$F376, Transactions_History!$H$6:$H$1355, "&lt;="&amp;YEAR(Portfolio_History!G$1))-
SUMIFS(Transactions_History!$G$6:$G$1355, Transactions_History!$C$6:$C$1355, "Redeem", Transactions_History!$I$6:$I$1355, Portfolio_History!$F376, Transactions_History!$H$6:$H$1355, "&lt;="&amp;YEAR(Portfolio_History!G$1))</f>
        <v>-12232996</v>
      </c>
      <c r="H376" s="4">
        <f>SUMIFS(Transactions_History!$G$6:$G$1355, Transactions_History!$C$6:$C$1355, "Acquire", Transactions_History!$I$6:$I$1355, Portfolio_History!$F376, Transactions_History!$H$6:$H$1355, "&lt;="&amp;YEAR(Portfolio_History!H$1))-
SUMIFS(Transactions_History!$G$6:$G$1355, Transactions_History!$C$6:$C$1355, "Redeem", Transactions_History!$I$6:$I$1355, Portfolio_History!$F376, Transactions_History!$H$6:$H$1355, "&lt;="&amp;YEAR(Portfolio_History!H$1))</f>
        <v>-12232996</v>
      </c>
      <c r="I376" s="4">
        <f>SUMIFS(Transactions_History!$G$6:$G$1355, Transactions_History!$C$6:$C$1355, "Acquire", Transactions_History!$I$6:$I$1355, Portfolio_History!$F376, Transactions_History!$H$6:$H$1355, "&lt;="&amp;YEAR(Portfolio_History!I$1))-
SUMIFS(Transactions_History!$G$6:$G$1355, Transactions_History!$C$6:$C$1355, "Redeem", Transactions_History!$I$6:$I$1355, Portfolio_History!$F376, Transactions_History!$H$6:$H$1355, "&lt;="&amp;YEAR(Portfolio_History!I$1))</f>
        <v>-12232996</v>
      </c>
      <c r="J376" s="4">
        <f>SUMIFS(Transactions_History!$G$6:$G$1355, Transactions_History!$C$6:$C$1355, "Acquire", Transactions_History!$I$6:$I$1355, Portfolio_History!$F376, Transactions_History!$H$6:$H$1355, "&lt;="&amp;YEAR(Portfolio_History!J$1))-
SUMIFS(Transactions_History!$G$6:$G$1355, Transactions_History!$C$6:$C$1355, "Redeem", Transactions_History!$I$6:$I$1355, Portfolio_History!$F376, Transactions_History!$H$6:$H$1355, "&lt;="&amp;YEAR(Portfolio_History!J$1))</f>
        <v>-12232996</v>
      </c>
      <c r="K376" s="4">
        <f>SUMIFS(Transactions_History!$G$6:$G$1355, Transactions_History!$C$6:$C$1355, "Acquire", Transactions_History!$I$6:$I$1355, Portfolio_History!$F376, Transactions_History!$H$6:$H$1355, "&lt;="&amp;YEAR(Portfolio_History!K$1))-
SUMIFS(Transactions_History!$G$6:$G$1355, Transactions_History!$C$6:$C$1355, "Redeem", Transactions_History!$I$6:$I$1355, Portfolio_History!$F376, Transactions_History!$H$6:$H$1355, "&lt;="&amp;YEAR(Portfolio_History!K$1))</f>
        <v>-12232996</v>
      </c>
      <c r="L376" s="4">
        <f>SUMIFS(Transactions_History!$G$6:$G$1355, Transactions_History!$C$6:$C$1355, "Acquire", Transactions_History!$I$6:$I$1355, Portfolio_History!$F376, Transactions_History!$H$6:$H$1355, "&lt;="&amp;YEAR(Portfolio_History!L$1))-
SUMIFS(Transactions_History!$G$6:$G$1355, Transactions_History!$C$6:$C$1355, "Redeem", Transactions_History!$I$6:$I$1355, Portfolio_History!$F376, Transactions_History!$H$6:$H$1355, "&lt;="&amp;YEAR(Portfolio_History!L$1))</f>
        <v>-665130</v>
      </c>
      <c r="M376" s="4">
        <f>SUMIFS(Transactions_History!$G$6:$G$1355, Transactions_History!$C$6:$C$1355, "Acquire", Transactions_History!$I$6:$I$1355, Portfolio_History!$F376, Transactions_History!$H$6:$H$1355, "&lt;="&amp;YEAR(Portfolio_History!M$1))-
SUMIFS(Transactions_History!$G$6:$G$1355, Transactions_History!$C$6:$C$1355, "Redeem", Transactions_History!$I$6:$I$1355, Portfolio_History!$F376, Transactions_History!$H$6:$H$1355, "&lt;="&amp;YEAR(Portfolio_History!M$1))</f>
        <v>-665130</v>
      </c>
      <c r="N376" s="4">
        <f>SUMIFS(Transactions_History!$G$6:$G$1355, Transactions_History!$C$6:$C$1355, "Acquire", Transactions_History!$I$6:$I$1355, Portfolio_History!$F376, Transactions_History!$H$6:$H$1355, "&lt;="&amp;YEAR(Portfolio_History!N$1))-
SUMIFS(Transactions_History!$G$6:$G$1355, Transactions_History!$C$6:$C$1355, "Redeem", Transactions_History!$I$6:$I$1355, Portfolio_History!$F376, Transactions_History!$H$6:$H$1355, "&lt;="&amp;YEAR(Portfolio_History!N$1))</f>
        <v>-665130</v>
      </c>
      <c r="O376" s="4">
        <f>SUMIFS(Transactions_History!$G$6:$G$1355, Transactions_History!$C$6:$C$1355, "Acquire", Transactions_History!$I$6:$I$1355, Portfolio_History!$F376, Transactions_History!$H$6:$H$1355, "&lt;="&amp;YEAR(Portfolio_History!O$1))-
SUMIFS(Transactions_History!$G$6:$G$1355, Transactions_History!$C$6:$C$1355, "Redeem", Transactions_History!$I$6:$I$1355, Portfolio_History!$F376, Transactions_History!$H$6:$H$1355, "&lt;="&amp;YEAR(Portfolio_History!O$1))</f>
        <v>-665130</v>
      </c>
      <c r="P376" s="4">
        <f>SUMIFS(Transactions_History!$G$6:$G$1355, Transactions_History!$C$6:$C$1355, "Acquire", Transactions_History!$I$6:$I$1355, Portfolio_History!$F376, Transactions_History!$H$6:$H$1355, "&lt;="&amp;YEAR(Portfolio_History!P$1))-
SUMIFS(Transactions_History!$G$6:$G$1355, Transactions_History!$C$6:$C$1355, "Redeem", Transactions_History!$I$6:$I$1355, Portfolio_History!$F376, Transactions_History!$H$6:$H$1355, "&lt;="&amp;YEAR(Portfolio_History!P$1))</f>
        <v>0</v>
      </c>
      <c r="Q376" s="4">
        <f>SUMIFS(Transactions_History!$G$6:$G$1355, Transactions_History!$C$6:$C$1355, "Acquire", Transactions_History!$I$6:$I$1355, Portfolio_History!$F376, Transactions_History!$H$6:$H$1355, "&lt;="&amp;YEAR(Portfolio_History!Q$1))-
SUMIFS(Transactions_History!$G$6:$G$1355, Transactions_History!$C$6:$C$1355, "Redeem", Transactions_History!$I$6:$I$1355, Portfolio_History!$F376, Transactions_History!$H$6:$H$1355, "&lt;="&amp;YEAR(Portfolio_History!Q$1))</f>
        <v>0</v>
      </c>
      <c r="R376" s="4">
        <f>SUMIFS(Transactions_History!$G$6:$G$1355, Transactions_History!$C$6:$C$1355, "Acquire", Transactions_History!$I$6:$I$1355, Portfolio_History!$F376, Transactions_History!$H$6:$H$1355, "&lt;="&amp;YEAR(Portfolio_History!R$1))-
SUMIFS(Transactions_History!$G$6:$G$1355, Transactions_History!$C$6:$C$1355, "Redeem", Transactions_History!$I$6:$I$1355, Portfolio_History!$F376, Transactions_History!$H$6:$H$1355, "&lt;="&amp;YEAR(Portfolio_History!R$1))</f>
        <v>0</v>
      </c>
      <c r="S376" s="4">
        <f>SUMIFS(Transactions_History!$G$6:$G$1355, Transactions_History!$C$6:$C$1355, "Acquire", Transactions_History!$I$6:$I$1355, Portfolio_History!$F376, Transactions_History!$H$6:$H$1355, "&lt;="&amp;YEAR(Portfolio_History!S$1))-
SUMIFS(Transactions_History!$G$6:$G$1355, Transactions_History!$C$6:$C$1355, "Redeem", Transactions_History!$I$6:$I$1355, Portfolio_History!$F376, Transactions_History!$H$6:$H$1355, "&lt;="&amp;YEAR(Portfolio_History!S$1))</f>
        <v>0</v>
      </c>
      <c r="T376" s="4">
        <f>SUMIFS(Transactions_History!$G$6:$G$1355, Transactions_History!$C$6:$C$1355, "Acquire", Transactions_History!$I$6:$I$1355, Portfolio_History!$F376, Transactions_History!$H$6:$H$1355, "&lt;="&amp;YEAR(Portfolio_History!T$1))-
SUMIFS(Transactions_History!$G$6:$G$1355, Transactions_History!$C$6:$C$1355, "Redeem", Transactions_History!$I$6:$I$1355, Portfolio_History!$F376, Transactions_History!$H$6:$H$1355, "&lt;="&amp;YEAR(Portfolio_History!T$1))</f>
        <v>0</v>
      </c>
      <c r="U376" s="4">
        <f>SUMIFS(Transactions_History!$G$6:$G$1355, Transactions_History!$C$6:$C$1355, "Acquire", Transactions_History!$I$6:$I$1355, Portfolio_History!$F376, Transactions_History!$H$6:$H$1355, "&lt;="&amp;YEAR(Portfolio_History!U$1))-
SUMIFS(Transactions_History!$G$6:$G$1355, Transactions_History!$C$6:$C$1355, "Redeem", Transactions_History!$I$6:$I$1355, Portfolio_History!$F376, Transactions_History!$H$6:$H$1355, "&lt;="&amp;YEAR(Portfolio_History!U$1))</f>
        <v>0</v>
      </c>
      <c r="V376" s="4">
        <f>SUMIFS(Transactions_History!$G$6:$G$1355, Transactions_History!$C$6:$C$1355, "Acquire", Transactions_History!$I$6:$I$1355, Portfolio_History!$F376, Transactions_History!$H$6:$H$1355, "&lt;="&amp;YEAR(Portfolio_History!V$1))-
SUMIFS(Transactions_History!$G$6:$G$1355, Transactions_History!$C$6:$C$1355, "Redeem", Transactions_History!$I$6:$I$1355, Portfolio_History!$F376, Transactions_History!$H$6:$H$1355, "&lt;="&amp;YEAR(Portfolio_History!V$1))</f>
        <v>0</v>
      </c>
      <c r="W376" s="4">
        <f>SUMIFS(Transactions_History!$G$6:$G$1355, Transactions_History!$C$6:$C$1355, "Acquire", Transactions_History!$I$6:$I$1355, Portfolio_History!$F376, Transactions_History!$H$6:$H$1355, "&lt;="&amp;YEAR(Portfolio_History!W$1))-
SUMIFS(Transactions_History!$G$6:$G$1355, Transactions_History!$C$6:$C$1355, "Redeem", Transactions_History!$I$6:$I$1355, Portfolio_History!$F376, Transactions_History!$H$6:$H$1355, "&lt;="&amp;YEAR(Portfolio_History!W$1))</f>
        <v>0</v>
      </c>
      <c r="X376" s="4">
        <f>SUMIFS(Transactions_History!$G$6:$G$1355, Transactions_History!$C$6:$C$1355, "Acquire", Transactions_History!$I$6:$I$1355, Portfolio_History!$F376, Transactions_History!$H$6:$H$1355, "&lt;="&amp;YEAR(Portfolio_History!X$1))-
SUMIFS(Transactions_History!$G$6:$G$1355, Transactions_History!$C$6:$C$1355, "Redeem", Transactions_History!$I$6:$I$1355, Portfolio_History!$F376, Transactions_History!$H$6:$H$1355, "&lt;="&amp;YEAR(Portfolio_History!X$1))</f>
        <v>0</v>
      </c>
      <c r="Y376" s="4">
        <f>SUMIFS(Transactions_History!$G$6:$G$1355, Transactions_History!$C$6:$C$1355, "Acquire", Transactions_History!$I$6:$I$1355, Portfolio_History!$F376, Transactions_History!$H$6:$H$1355, "&lt;="&amp;YEAR(Portfolio_History!Y$1))-
SUMIFS(Transactions_History!$G$6:$G$1355, Transactions_History!$C$6:$C$1355, "Redeem", Transactions_History!$I$6:$I$1355, Portfolio_History!$F376, Transactions_History!$H$6:$H$1355, "&lt;="&amp;YEAR(Portfolio_History!Y$1))</f>
        <v>0</v>
      </c>
    </row>
    <row r="377" spans="1:25" x14ac:dyDescent="0.35">
      <c r="A377" s="172" t="s">
        <v>39</v>
      </c>
      <c r="B377" s="172">
        <v>5.25</v>
      </c>
      <c r="C377" s="172">
        <v>2014</v>
      </c>
      <c r="D377" s="173">
        <v>37408</v>
      </c>
      <c r="E377" s="63">
        <v>2014</v>
      </c>
      <c r="F377" s="170" t="str">
        <f t="shared" si="6"/>
        <v>SI bonds_5.25_2014</v>
      </c>
      <c r="G377" s="4">
        <f>SUMIFS(Transactions_History!$G$6:$G$1355, Transactions_History!$C$6:$C$1355, "Acquire", Transactions_History!$I$6:$I$1355, Portfolio_History!$F377, Transactions_History!$H$6:$H$1355, "&lt;="&amp;YEAR(Portfolio_History!G$1))-
SUMIFS(Transactions_History!$G$6:$G$1355, Transactions_History!$C$6:$C$1355, "Redeem", Transactions_History!$I$6:$I$1355, Portfolio_History!$F377, Transactions_History!$H$6:$H$1355, "&lt;="&amp;YEAR(Portfolio_History!G$1))</f>
        <v>-10599320</v>
      </c>
      <c r="H377" s="4">
        <f>SUMIFS(Transactions_History!$G$6:$G$1355, Transactions_History!$C$6:$C$1355, "Acquire", Transactions_History!$I$6:$I$1355, Portfolio_History!$F377, Transactions_History!$H$6:$H$1355, "&lt;="&amp;YEAR(Portfolio_History!H$1))-
SUMIFS(Transactions_History!$G$6:$G$1355, Transactions_History!$C$6:$C$1355, "Redeem", Transactions_History!$I$6:$I$1355, Portfolio_History!$F377, Transactions_History!$H$6:$H$1355, "&lt;="&amp;YEAR(Portfolio_History!H$1))</f>
        <v>-10599320</v>
      </c>
      <c r="I377" s="4">
        <f>SUMIFS(Transactions_History!$G$6:$G$1355, Transactions_History!$C$6:$C$1355, "Acquire", Transactions_History!$I$6:$I$1355, Portfolio_History!$F377, Transactions_History!$H$6:$H$1355, "&lt;="&amp;YEAR(Portfolio_History!I$1))-
SUMIFS(Transactions_History!$G$6:$G$1355, Transactions_History!$C$6:$C$1355, "Redeem", Transactions_History!$I$6:$I$1355, Portfolio_History!$F377, Transactions_History!$H$6:$H$1355, "&lt;="&amp;YEAR(Portfolio_History!I$1))</f>
        <v>-10599320</v>
      </c>
      <c r="J377" s="4">
        <f>SUMIFS(Transactions_History!$G$6:$G$1355, Transactions_History!$C$6:$C$1355, "Acquire", Transactions_History!$I$6:$I$1355, Portfolio_History!$F377, Transactions_History!$H$6:$H$1355, "&lt;="&amp;YEAR(Portfolio_History!J$1))-
SUMIFS(Transactions_History!$G$6:$G$1355, Transactions_History!$C$6:$C$1355, "Redeem", Transactions_History!$I$6:$I$1355, Portfolio_History!$F377, Transactions_History!$H$6:$H$1355, "&lt;="&amp;YEAR(Portfolio_History!J$1))</f>
        <v>-10599320</v>
      </c>
      <c r="K377" s="4">
        <f>SUMIFS(Transactions_History!$G$6:$G$1355, Transactions_History!$C$6:$C$1355, "Acquire", Transactions_History!$I$6:$I$1355, Portfolio_History!$F377, Transactions_History!$H$6:$H$1355, "&lt;="&amp;YEAR(Portfolio_History!K$1))-
SUMIFS(Transactions_History!$G$6:$G$1355, Transactions_History!$C$6:$C$1355, "Redeem", Transactions_History!$I$6:$I$1355, Portfolio_History!$F377, Transactions_History!$H$6:$H$1355, "&lt;="&amp;YEAR(Portfolio_History!K$1))</f>
        <v>-10599320</v>
      </c>
      <c r="L377" s="4">
        <f>SUMIFS(Transactions_History!$G$6:$G$1355, Transactions_History!$C$6:$C$1355, "Acquire", Transactions_History!$I$6:$I$1355, Portfolio_History!$F377, Transactions_History!$H$6:$H$1355, "&lt;="&amp;YEAR(Portfolio_History!L$1))-
SUMIFS(Transactions_History!$G$6:$G$1355, Transactions_History!$C$6:$C$1355, "Redeem", Transactions_History!$I$6:$I$1355, Portfolio_History!$F377, Transactions_History!$H$6:$H$1355, "&lt;="&amp;YEAR(Portfolio_History!L$1))</f>
        <v>-10599320</v>
      </c>
      <c r="M377" s="4">
        <f>SUMIFS(Transactions_History!$G$6:$G$1355, Transactions_History!$C$6:$C$1355, "Acquire", Transactions_History!$I$6:$I$1355, Portfolio_History!$F377, Transactions_History!$H$6:$H$1355, "&lt;="&amp;YEAR(Portfolio_History!M$1))-
SUMIFS(Transactions_History!$G$6:$G$1355, Transactions_History!$C$6:$C$1355, "Redeem", Transactions_History!$I$6:$I$1355, Portfolio_History!$F377, Transactions_History!$H$6:$H$1355, "&lt;="&amp;YEAR(Portfolio_History!M$1))</f>
        <v>-10599320</v>
      </c>
      <c r="N377" s="4">
        <f>SUMIFS(Transactions_History!$G$6:$G$1355, Transactions_History!$C$6:$C$1355, "Acquire", Transactions_History!$I$6:$I$1355, Portfolio_History!$F377, Transactions_History!$H$6:$H$1355, "&lt;="&amp;YEAR(Portfolio_History!N$1))-
SUMIFS(Transactions_History!$G$6:$G$1355, Transactions_History!$C$6:$C$1355, "Redeem", Transactions_History!$I$6:$I$1355, Portfolio_History!$F377, Transactions_History!$H$6:$H$1355, "&lt;="&amp;YEAR(Portfolio_History!N$1))</f>
        <v>-10599320</v>
      </c>
      <c r="O377" s="4">
        <f>SUMIFS(Transactions_History!$G$6:$G$1355, Transactions_History!$C$6:$C$1355, "Acquire", Transactions_History!$I$6:$I$1355, Portfolio_History!$F377, Transactions_History!$H$6:$H$1355, "&lt;="&amp;YEAR(Portfolio_History!O$1))-
SUMIFS(Transactions_History!$G$6:$G$1355, Transactions_History!$C$6:$C$1355, "Redeem", Transactions_History!$I$6:$I$1355, Portfolio_History!$F377, Transactions_History!$H$6:$H$1355, "&lt;="&amp;YEAR(Portfolio_History!O$1))</f>
        <v>-10599320</v>
      </c>
      <c r="P377" s="4">
        <f>SUMIFS(Transactions_History!$G$6:$G$1355, Transactions_History!$C$6:$C$1355, "Acquire", Transactions_History!$I$6:$I$1355, Portfolio_History!$F377, Transactions_History!$H$6:$H$1355, "&lt;="&amp;YEAR(Portfolio_History!P$1))-
SUMIFS(Transactions_History!$G$6:$G$1355, Transactions_History!$C$6:$C$1355, "Redeem", Transactions_History!$I$6:$I$1355, Portfolio_History!$F377, Transactions_History!$H$6:$H$1355, "&lt;="&amp;YEAR(Portfolio_History!P$1))</f>
        <v>-1363408</v>
      </c>
      <c r="Q377" s="4">
        <f>SUMIFS(Transactions_History!$G$6:$G$1355, Transactions_History!$C$6:$C$1355, "Acquire", Transactions_History!$I$6:$I$1355, Portfolio_History!$F377, Transactions_History!$H$6:$H$1355, "&lt;="&amp;YEAR(Portfolio_History!Q$1))-
SUMIFS(Transactions_History!$G$6:$G$1355, Transactions_History!$C$6:$C$1355, "Redeem", Transactions_History!$I$6:$I$1355, Portfolio_History!$F377, Transactions_History!$H$6:$H$1355, "&lt;="&amp;YEAR(Portfolio_History!Q$1))</f>
        <v>-1363408</v>
      </c>
      <c r="R377" s="4">
        <f>SUMIFS(Transactions_History!$G$6:$G$1355, Transactions_History!$C$6:$C$1355, "Acquire", Transactions_History!$I$6:$I$1355, Portfolio_History!$F377, Transactions_History!$H$6:$H$1355, "&lt;="&amp;YEAR(Portfolio_History!R$1))-
SUMIFS(Transactions_History!$G$6:$G$1355, Transactions_History!$C$6:$C$1355, "Redeem", Transactions_History!$I$6:$I$1355, Portfolio_History!$F377, Transactions_History!$H$6:$H$1355, "&lt;="&amp;YEAR(Portfolio_History!R$1))</f>
        <v>0</v>
      </c>
      <c r="S377" s="4">
        <f>SUMIFS(Transactions_History!$G$6:$G$1355, Transactions_History!$C$6:$C$1355, "Acquire", Transactions_History!$I$6:$I$1355, Portfolio_History!$F377, Transactions_History!$H$6:$H$1355, "&lt;="&amp;YEAR(Portfolio_History!S$1))-
SUMIFS(Transactions_History!$G$6:$G$1355, Transactions_History!$C$6:$C$1355, "Redeem", Transactions_History!$I$6:$I$1355, Portfolio_History!$F377, Transactions_History!$H$6:$H$1355, "&lt;="&amp;YEAR(Portfolio_History!S$1))</f>
        <v>0</v>
      </c>
      <c r="T377" s="4">
        <f>SUMIFS(Transactions_History!$G$6:$G$1355, Transactions_History!$C$6:$C$1355, "Acquire", Transactions_History!$I$6:$I$1355, Portfolio_History!$F377, Transactions_History!$H$6:$H$1355, "&lt;="&amp;YEAR(Portfolio_History!T$1))-
SUMIFS(Transactions_History!$G$6:$G$1355, Transactions_History!$C$6:$C$1355, "Redeem", Transactions_History!$I$6:$I$1355, Portfolio_History!$F377, Transactions_History!$H$6:$H$1355, "&lt;="&amp;YEAR(Portfolio_History!T$1))</f>
        <v>0</v>
      </c>
      <c r="U377" s="4">
        <f>SUMIFS(Transactions_History!$G$6:$G$1355, Transactions_History!$C$6:$C$1355, "Acquire", Transactions_History!$I$6:$I$1355, Portfolio_History!$F377, Transactions_History!$H$6:$H$1355, "&lt;="&amp;YEAR(Portfolio_History!U$1))-
SUMIFS(Transactions_History!$G$6:$G$1355, Transactions_History!$C$6:$C$1355, "Redeem", Transactions_History!$I$6:$I$1355, Portfolio_History!$F377, Transactions_History!$H$6:$H$1355, "&lt;="&amp;YEAR(Portfolio_History!U$1))</f>
        <v>0</v>
      </c>
      <c r="V377" s="4">
        <f>SUMIFS(Transactions_History!$G$6:$G$1355, Transactions_History!$C$6:$C$1355, "Acquire", Transactions_History!$I$6:$I$1355, Portfolio_History!$F377, Transactions_History!$H$6:$H$1355, "&lt;="&amp;YEAR(Portfolio_History!V$1))-
SUMIFS(Transactions_History!$G$6:$G$1355, Transactions_History!$C$6:$C$1355, "Redeem", Transactions_History!$I$6:$I$1355, Portfolio_History!$F377, Transactions_History!$H$6:$H$1355, "&lt;="&amp;YEAR(Portfolio_History!V$1))</f>
        <v>0</v>
      </c>
      <c r="W377" s="4">
        <f>SUMIFS(Transactions_History!$G$6:$G$1355, Transactions_History!$C$6:$C$1355, "Acquire", Transactions_History!$I$6:$I$1355, Portfolio_History!$F377, Transactions_History!$H$6:$H$1355, "&lt;="&amp;YEAR(Portfolio_History!W$1))-
SUMIFS(Transactions_History!$G$6:$G$1355, Transactions_History!$C$6:$C$1355, "Redeem", Transactions_History!$I$6:$I$1355, Portfolio_History!$F377, Transactions_History!$H$6:$H$1355, "&lt;="&amp;YEAR(Portfolio_History!W$1))</f>
        <v>0</v>
      </c>
      <c r="X377" s="4">
        <f>SUMIFS(Transactions_History!$G$6:$G$1355, Transactions_History!$C$6:$C$1355, "Acquire", Transactions_History!$I$6:$I$1355, Portfolio_History!$F377, Transactions_History!$H$6:$H$1355, "&lt;="&amp;YEAR(Portfolio_History!X$1))-
SUMIFS(Transactions_History!$G$6:$G$1355, Transactions_History!$C$6:$C$1355, "Redeem", Transactions_History!$I$6:$I$1355, Portfolio_History!$F377, Transactions_History!$H$6:$H$1355, "&lt;="&amp;YEAR(Portfolio_History!X$1))</f>
        <v>0</v>
      </c>
      <c r="Y377" s="4">
        <f>SUMIFS(Transactions_History!$G$6:$G$1355, Transactions_History!$C$6:$C$1355, "Acquire", Transactions_History!$I$6:$I$1355, Portfolio_History!$F377, Transactions_History!$H$6:$H$1355, "&lt;="&amp;YEAR(Portfolio_History!Y$1))-
SUMIFS(Transactions_History!$G$6:$G$1355, Transactions_History!$C$6:$C$1355, "Redeem", Transactions_History!$I$6:$I$1355, Portfolio_History!$F377, Transactions_History!$H$6:$H$1355, "&lt;="&amp;YEAR(Portfolio_History!Y$1))</f>
        <v>0</v>
      </c>
    </row>
    <row r="378" spans="1:25" x14ac:dyDescent="0.35">
      <c r="A378" s="172" t="s">
        <v>39</v>
      </c>
      <c r="B378" s="172">
        <v>5.625</v>
      </c>
      <c r="C378" s="172">
        <v>2014</v>
      </c>
      <c r="D378" s="173">
        <v>37043</v>
      </c>
      <c r="E378" s="63">
        <v>2014</v>
      </c>
      <c r="F378" s="170" t="str">
        <f t="shared" si="6"/>
        <v>SI bonds_5.625_2014</v>
      </c>
      <c r="G378" s="4">
        <f>SUMIFS(Transactions_History!$G$6:$G$1355, Transactions_History!$C$6:$C$1355, "Acquire", Transactions_History!$I$6:$I$1355, Portfolio_History!$F378, Transactions_History!$H$6:$H$1355, "&lt;="&amp;YEAR(Portfolio_History!G$1))-
SUMIFS(Transactions_History!$G$6:$G$1355, Transactions_History!$C$6:$C$1355, "Redeem", Transactions_History!$I$6:$I$1355, Portfolio_History!$F378, Transactions_History!$H$6:$H$1355, "&lt;="&amp;YEAR(Portfolio_History!G$1))</f>
        <v>-11146404</v>
      </c>
      <c r="H378" s="4">
        <f>SUMIFS(Transactions_History!$G$6:$G$1355, Transactions_History!$C$6:$C$1355, "Acquire", Transactions_History!$I$6:$I$1355, Portfolio_History!$F378, Transactions_History!$H$6:$H$1355, "&lt;="&amp;YEAR(Portfolio_History!H$1))-
SUMIFS(Transactions_History!$G$6:$G$1355, Transactions_History!$C$6:$C$1355, "Redeem", Transactions_History!$I$6:$I$1355, Portfolio_History!$F378, Transactions_History!$H$6:$H$1355, "&lt;="&amp;YEAR(Portfolio_History!H$1))</f>
        <v>-11146404</v>
      </c>
      <c r="I378" s="4">
        <f>SUMIFS(Transactions_History!$G$6:$G$1355, Transactions_History!$C$6:$C$1355, "Acquire", Transactions_History!$I$6:$I$1355, Portfolio_History!$F378, Transactions_History!$H$6:$H$1355, "&lt;="&amp;YEAR(Portfolio_History!I$1))-
SUMIFS(Transactions_History!$G$6:$G$1355, Transactions_History!$C$6:$C$1355, "Redeem", Transactions_History!$I$6:$I$1355, Portfolio_History!$F378, Transactions_History!$H$6:$H$1355, "&lt;="&amp;YEAR(Portfolio_History!I$1))</f>
        <v>-11146404</v>
      </c>
      <c r="J378" s="4">
        <f>SUMIFS(Transactions_History!$G$6:$G$1355, Transactions_History!$C$6:$C$1355, "Acquire", Transactions_History!$I$6:$I$1355, Portfolio_History!$F378, Transactions_History!$H$6:$H$1355, "&lt;="&amp;YEAR(Portfolio_History!J$1))-
SUMIFS(Transactions_History!$G$6:$G$1355, Transactions_History!$C$6:$C$1355, "Redeem", Transactions_History!$I$6:$I$1355, Portfolio_History!$F378, Transactions_History!$H$6:$H$1355, "&lt;="&amp;YEAR(Portfolio_History!J$1))</f>
        <v>-11146404</v>
      </c>
      <c r="K378" s="4">
        <f>SUMIFS(Transactions_History!$G$6:$G$1355, Transactions_History!$C$6:$C$1355, "Acquire", Transactions_History!$I$6:$I$1355, Portfolio_History!$F378, Transactions_History!$H$6:$H$1355, "&lt;="&amp;YEAR(Portfolio_History!K$1))-
SUMIFS(Transactions_History!$G$6:$G$1355, Transactions_History!$C$6:$C$1355, "Redeem", Transactions_History!$I$6:$I$1355, Portfolio_History!$F378, Transactions_History!$H$6:$H$1355, "&lt;="&amp;YEAR(Portfolio_History!K$1))</f>
        <v>-11146404</v>
      </c>
      <c r="L378" s="4">
        <f>SUMIFS(Transactions_History!$G$6:$G$1355, Transactions_History!$C$6:$C$1355, "Acquire", Transactions_History!$I$6:$I$1355, Portfolio_History!$F378, Transactions_History!$H$6:$H$1355, "&lt;="&amp;YEAR(Portfolio_History!L$1))-
SUMIFS(Transactions_History!$G$6:$G$1355, Transactions_History!$C$6:$C$1355, "Redeem", Transactions_History!$I$6:$I$1355, Portfolio_History!$F378, Transactions_History!$H$6:$H$1355, "&lt;="&amp;YEAR(Portfolio_History!L$1))</f>
        <v>-11146404</v>
      </c>
      <c r="M378" s="4">
        <f>SUMIFS(Transactions_History!$G$6:$G$1355, Transactions_History!$C$6:$C$1355, "Acquire", Transactions_History!$I$6:$I$1355, Portfolio_History!$F378, Transactions_History!$H$6:$H$1355, "&lt;="&amp;YEAR(Portfolio_History!M$1))-
SUMIFS(Transactions_History!$G$6:$G$1355, Transactions_History!$C$6:$C$1355, "Redeem", Transactions_History!$I$6:$I$1355, Portfolio_History!$F378, Transactions_History!$H$6:$H$1355, "&lt;="&amp;YEAR(Portfolio_History!M$1))</f>
        <v>-11146404</v>
      </c>
      <c r="N378" s="4">
        <f>SUMIFS(Transactions_History!$G$6:$G$1355, Transactions_History!$C$6:$C$1355, "Acquire", Transactions_History!$I$6:$I$1355, Portfolio_History!$F378, Transactions_History!$H$6:$H$1355, "&lt;="&amp;YEAR(Portfolio_History!N$1))-
SUMIFS(Transactions_History!$G$6:$G$1355, Transactions_History!$C$6:$C$1355, "Redeem", Transactions_History!$I$6:$I$1355, Portfolio_History!$F378, Transactions_History!$H$6:$H$1355, "&lt;="&amp;YEAR(Portfolio_History!N$1))</f>
        <v>-11146404</v>
      </c>
      <c r="O378" s="4">
        <f>SUMIFS(Transactions_History!$G$6:$G$1355, Transactions_History!$C$6:$C$1355, "Acquire", Transactions_History!$I$6:$I$1355, Portfolio_History!$F378, Transactions_History!$H$6:$H$1355, "&lt;="&amp;YEAR(Portfolio_History!O$1))-
SUMIFS(Transactions_History!$G$6:$G$1355, Transactions_History!$C$6:$C$1355, "Redeem", Transactions_History!$I$6:$I$1355, Portfolio_History!$F378, Transactions_History!$H$6:$H$1355, "&lt;="&amp;YEAR(Portfolio_History!O$1))</f>
        <v>-11146404</v>
      </c>
      <c r="P378" s="4">
        <f>SUMIFS(Transactions_History!$G$6:$G$1355, Transactions_History!$C$6:$C$1355, "Acquire", Transactions_History!$I$6:$I$1355, Portfolio_History!$F378, Transactions_History!$H$6:$H$1355, "&lt;="&amp;YEAR(Portfolio_History!P$1))-
SUMIFS(Transactions_History!$G$6:$G$1355, Transactions_History!$C$6:$C$1355, "Redeem", Transactions_History!$I$6:$I$1355, Portfolio_History!$F378, Transactions_History!$H$6:$H$1355, "&lt;="&amp;YEAR(Portfolio_History!P$1))</f>
        <v>-1524967</v>
      </c>
      <c r="Q378" s="4">
        <f>SUMIFS(Transactions_History!$G$6:$G$1355, Transactions_History!$C$6:$C$1355, "Acquire", Transactions_History!$I$6:$I$1355, Portfolio_History!$F378, Transactions_History!$H$6:$H$1355, "&lt;="&amp;YEAR(Portfolio_History!Q$1))-
SUMIFS(Transactions_History!$G$6:$G$1355, Transactions_History!$C$6:$C$1355, "Redeem", Transactions_History!$I$6:$I$1355, Portfolio_History!$F378, Transactions_History!$H$6:$H$1355, "&lt;="&amp;YEAR(Portfolio_History!Q$1))</f>
        <v>-1524967</v>
      </c>
      <c r="R378" s="4">
        <f>SUMIFS(Transactions_History!$G$6:$G$1355, Transactions_History!$C$6:$C$1355, "Acquire", Transactions_History!$I$6:$I$1355, Portfolio_History!$F378, Transactions_History!$H$6:$H$1355, "&lt;="&amp;YEAR(Portfolio_History!R$1))-
SUMIFS(Transactions_History!$G$6:$G$1355, Transactions_History!$C$6:$C$1355, "Redeem", Transactions_History!$I$6:$I$1355, Portfolio_History!$F378, Transactions_History!$H$6:$H$1355, "&lt;="&amp;YEAR(Portfolio_History!R$1))</f>
        <v>0</v>
      </c>
      <c r="S378" s="4">
        <f>SUMIFS(Transactions_History!$G$6:$G$1355, Transactions_History!$C$6:$C$1355, "Acquire", Transactions_History!$I$6:$I$1355, Portfolio_History!$F378, Transactions_History!$H$6:$H$1355, "&lt;="&amp;YEAR(Portfolio_History!S$1))-
SUMIFS(Transactions_History!$G$6:$G$1355, Transactions_History!$C$6:$C$1355, "Redeem", Transactions_History!$I$6:$I$1355, Portfolio_History!$F378, Transactions_History!$H$6:$H$1355, "&lt;="&amp;YEAR(Portfolio_History!S$1))</f>
        <v>0</v>
      </c>
      <c r="T378" s="4">
        <f>SUMIFS(Transactions_History!$G$6:$G$1355, Transactions_History!$C$6:$C$1355, "Acquire", Transactions_History!$I$6:$I$1355, Portfolio_History!$F378, Transactions_History!$H$6:$H$1355, "&lt;="&amp;YEAR(Portfolio_History!T$1))-
SUMIFS(Transactions_History!$G$6:$G$1355, Transactions_History!$C$6:$C$1355, "Redeem", Transactions_History!$I$6:$I$1355, Portfolio_History!$F378, Transactions_History!$H$6:$H$1355, "&lt;="&amp;YEAR(Portfolio_History!T$1))</f>
        <v>0</v>
      </c>
      <c r="U378" s="4">
        <f>SUMIFS(Transactions_History!$G$6:$G$1355, Transactions_History!$C$6:$C$1355, "Acquire", Transactions_History!$I$6:$I$1355, Portfolio_History!$F378, Transactions_History!$H$6:$H$1355, "&lt;="&amp;YEAR(Portfolio_History!U$1))-
SUMIFS(Transactions_History!$G$6:$G$1355, Transactions_History!$C$6:$C$1355, "Redeem", Transactions_History!$I$6:$I$1355, Portfolio_History!$F378, Transactions_History!$H$6:$H$1355, "&lt;="&amp;YEAR(Portfolio_History!U$1))</f>
        <v>0</v>
      </c>
      <c r="V378" s="4">
        <f>SUMIFS(Transactions_History!$G$6:$G$1355, Transactions_History!$C$6:$C$1355, "Acquire", Transactions_History!$I$6:$I$1355, Portfolio_History!$F378, Transactions_History!$H$6:$H$1355, "&lt;="&amp;YEAR(Portfolio_History!V$1))-
SUMIFS(Transactions_History!$G$6:$G$1355, Transactions_History!$C$6:$C$1355, "Redeem", Transactions_History!$I$6:$I$1355, Portfolio_History!$F378, Transactions_History!$H$6:$H$1355, "&lt;="&amp;YEAR(Portfolio_History!V$1))</f>
        <v>0</v>
      </c>
      <c r="W378" s="4">
        <f>SUMIFS(Transactions_History!$G$6:$G$1355, Transactions_History!$C$6:$C$1355, "Acquire", Transactions_History!$I$6:$I$1355, Portfolio_History!$F378, Transactions_History!$H$6:$H$1355, "&lt;="&amp;YEAR(Portfolio_History!W$1))-
SUMIFS(Transactions_History!$G$6:$G$1355, Transactions_History!$C$6:$C$1355, "Redeem", Transactions_History!$I$6:$I$1355, Portfolio_History!$F378, Transactions_History!$H$6:$H$1355, "&lt;="&amp;YEAR(Portfolio_History!W$1))</f>
        <v>0</v>
      </c>
      <c r="X378" s="4">
        <f>SUMIFS(Transactions_History!$G$6:$G$1355, Transactions_History!$C$6:$C$1355, "Acquire", Transactions_History!$I$6:$I$1355, Portfolio_History!$F378, Transactions_History!$H$6:$H$1355, "&lt;="&amp;YEAR(Portfolio_History!X$1))-
SUMIFS(Transactions_History!$G$6:$G$1355, Transactions_History!$C$6:$C$1355, "Redeem", Transactions_History!$I$6:$I$1355, Portfolio_History!$F378, Transactions_History!$H$6:$H$1355, "&lt;="&amp;YEAR(Portfolio_History!X$1))</f>
        <v>0</v>
      </c>
      <c r="Y378" s="4">
        <f>SUMIFS(Transactions_History!$G$6:$G$1355, Transactions_History!$C$6:$C$1355, "Acquire", Transactions_History!$I$6:$I$1355, Portfolio_History!$F378, Transactions_History!$H$6:$H$1355, "&lt;="&amp;YEAR(Portfolio_History!Y$1))-
SUMIFS(Transactions_History!$G$6:$G$1355, Transactions_History!$C$6:$C$1355, "Redeem", Transactions_History!$I$6:$I$1355, Portfolio_History!$F378, Transactions_History!$H$6:$H$1355, "&lt;="&amp;YEAR(Portfolio_History!Y$1))</f>
        <v>0</v>
      </c>
    </row>
    <row r="379" spans="1:25" x14ac:dyDescent="0.35">
      <c r="A379" s="172" t="s">
        <v>39</v>
      </c>
      <c r="B379" s="172">
        <v>6</v>
      </c>
      <c r="C379" s="172">
        <v>2014</v>
      </c>
      <c r="D379" s="173">
        <v>36312</v>
      </c>
      <c r="E379" s="63">
        <v>2014</v>
      </c>
      <c r="F379" s="170" t="str">
        <f t="shared" si="6"/>
        <v>SI bonds_6_2014</v>
      </c>
      <c r="G379" s="4">
        <f>SUMIFS(Transactions_History!$G$6:$G$1355, Transactions_History!$C$6:$C$1355, "Acquire", Transactions_History!$I$6:$I$1355, Portfolio_History!$F379, Transactions_History!$H$6:$H$1355, "&lt;="&amp;YEAR(Portfolio_History!G$1))-
SUMIFS(Transactions_History!$G$6:$G$1355, Transactions_History!$C$6:$C$1355, "Redeem", Transactions_History!$I$6:$I$1355, Portfolio_History!$F379, Transactions_History!$H$6:$H$1355, "&lt;="&amp;YEAR(Portfolio_History!G$1))</f>
        <v>-56010269</v>
      </c>
      <c r="H379" s="4">
        <f>SUMIFS(Transactions_History!$G$6:$G$1355, Transactions_History!$C$6:$C$1355, "Acquire", Transactions_History!$I$6:$I$1355, Portfolio_History!$F379, Transactions_History!$H$6:$H$1355, "&lt;="&amp;YEAR(Portfolio_History!H$1))-
SUMIFS(Transactions_History!$G$6:$G$1355, Transactions_History!$C$6:$C$1355, "Redeem", Transactions_History!$I$6:$I$1355, Portfolio_History!$F379, Transactions_History!$H$6:$H$1355, "&lt;="&amp;YEAR(Portfolio_History!H$1))</f>
        <v>-56010269</v>
      </c>
      <c r="I379" s="4">
        <f>SUMIFS(Transactions_History!$G$6:$G$1355, Transactions_History!$C$6:$C$1355, "Acquire", Transactions_History!$I$6:$I$1355, Portfolio_History!$F379, Transactions_History!$H$6:$H$1355, "&lt;="&amp;YEAR(Portfolio_History!I$1))-
SUMIFS(Transactions_History!$G$6:$G$1355, Transactions_History!$C$6:$C$1355, "Redeem", Transactions_History!$I$6:$I$1355, Portfolio_History!$F379, Transactions_History!$H$6:$H$1355, "&lt;="&amp;YEAR(Portfolio_History!I$1))</f>
        <v>-56010269</v>
      </c>
      <c r="J379" s="4">
        <f>SUMIFS(Transactions_History!$G$6:$G$1355, Transactions_History!$C$6:$C$1355, "Acquire", Transactions_History!$I$6:$I$1355, Portfolio_History!$F379, Transactions_History!$H$6:$H$1355, "&lt;="&amp;YEAR(Portfolio_History!J$1))-
SUMIFS(Transactions_History!$G$6:$G$1355, Transactions_History!$C$6:$C$1355, "Redeem", Transactions_History!$I$6:$I$1355, Portfolio_History!$F379, Transactions_History!$H$6:$H$1355, "&lt;="&amp;YEAR(Portfolio_History!J$1))</f>
        <v>-56010269</v>
      </c>
      <c r="K379" s="4">
        <f>SUMIFS(Transactions_History!$G$6:$G$1355, Transactions_History!$C$6:$C$1355, "Acquire", Transactions_History!$I$6:$I$1355, Portfolio_History!$F379, Transactions_History!$H$6:$H$1355, "&lt;="&amp;YEAR(Portfolio_History!K$1))-
SUMIFS(Transactions_History!$G$6:$G$1355, Transactions_History!$C$6:$C$1355, "Redeem", Transactions_History!$I$6:$I$1355, Portfolio_History!$F379, Transactions_History!$H$6:$H$1355, "&lt;="&amp;YEAR(Portfolio_History!K$1))</f>
        <v>-56010269</v>
      </c>
      <c r="L379" s="4">
        <f>SUMIFS(Transactions_History!$G$6:$G$1355, Transactions_History!$C$6:$C$1355, "Acquire", Transactions_History!$I$6:$I$1355, Portfolio_History!$F379, Transactions_History!$H$6:$H$1355, "&lt;="&amp;YEAR(Portfolio_History!L$1))-
SUMIFS(Transactions_History!$G$6:$G$1355, Transactions_History!$C$6:$C$1355, "Redeem", Transactions_History!$I$6:$I$1355, Portfolio_History!$F379, Transactions_History!$H$6:$H$1355, "&lt;="&amp;YEAR(Portfolio_History!L$1))</f>
        <v>-56010269</v>
      </c>
      <c r="M379" s="4">
        <f>SUMIFS(Transactions_History!$G$6:$G$1355, Transactions_History!$C$6:$C$1355, "Acquire", Transactions_History!$I$6:$I$1355, Portfolio_History!$F379, Transactions_History!$H$6:$H$1355, "&lt;="&amp;YEAR(Portfolio_History!M$1))-
SUMIFS(Transactions_History!$G$6:$G$1355, Transactions_History!$C$6:$C$1355, "Redeem", Transactions_History!$I$6:$I$1355, Portfolio_History!$F379, Transactions_History!$H$6:$H$1355, "&lt;="&amp;YEAR(Portfolio_History!M$1))</f>
        <v>-56010269</v>
      </c>
      <c r="N379" s="4">
        <f>SUMIFS(Transactions_History!$G$6:$G$1355, Transactions_History!$C$6:$C$1355, "Acquire", Transactions_History!$I$6:$I$1355, Portfolio_History!$F379, Transactions_History!$H$6:$H$1355, "&lt;="&amp;YEAR(Portfolio_History!N$1))-
SUMIFS(Transactions_History!$G$6:$G$1355, Transactions_History!$C$6:$C$1355, "Redeem", Transactions_History!$I$6:$I$1355, Portfolio_History!$F379, Transactions_History!$H$6:$H$1355, "&lt;="&amp;YEAR(Portfolio_History!N$1))</f>
        <v>-56010269</v>
      </c>
      <c r="O379" s="4">
        <f>SUMIFS(Transactions_History!$G$6:$G$1355, Transactions_History!$C$6:$C$1355, "Acquire", Transactions_History!$I$6:$I$1355, Portfolio_History!$F379, Transactions_History!$H$6:$H$1355, "&lt;="&amp;YEAR(Portfolio_History!O$1))-
SUMIFS(Transactions_History!$G$6:$G$1355, Transactions_History!$C$6:$C$1355, "Redeem", Transactions_History!$I$6:$I$1355, Portfolio_History!$F379, Transactions_History!$H$6:$H$1355, "&lt;="&amp;YEAR(Portfolio_History!O$1))</f>
        <v>-56010269</v>
      </c>
      <c r="P379" s="4">
        <f>SUMIFS(Transactions_History!$G$6:$G$1355, Transactions_History!$C$6:$C$1355, "Acquire", Transactions_History!$I$6:$I$1355, Portfolio_History!$F379, Transactions_History!$H$6:$H$1355, "&lt;="&amp;YEAR(Portfolio_History!P$1))-
SUMIFS(Transactions_History!$G$6:$G$1355, Transactions_History!$C$6:$C$1355, "Redeem", Transactions_History!$I$6:$I$1355, Portfolio_History!$F379, Transactions_History!$H$6:$H$1355, "&lt;="&amp;YEAR(Portfolio_History!P$1))</f>
        <v>-6057772</v>
      </c>
      <c r="Q379" s="4">
        <f>SUMIFS(Transactions_History!$G$6:$G$1355, Transactions_History!$C$6:$C$1355, "Acquire", Transactions_History!$I$6:$I$1355, Portfolio_History!$F379, Transactions_History!$H$6:$H$1355, "&lt;="&amp;YEAR(Portfolio_History!Q$1))-
SUMIFS(Transactions_History!$G$6:$G$1355, Transactions_History!$C$6:$C$1355, "Redeem", Transactions_History!$I$6:$I$1355, Portfolio_History!$F379, Transactions_History!$H$6:$H$1355, "&lt;="&amp;YEAR(Portfolio_History!Q$1))</f>
        <v>-6057772</v>
      </c>
      <c r="R379" s="4">
        <f>SUMIFS(Transactions_History!$G$6:$G$1355, Transactions_History!$C$6:$C$1355, "Acquire", Transactions_History!$I$6:$I$1355, Portfolio_History!$F379, Transactions_History!$H$6:$H$1355, "&lt;="&amp;YEAR(Portfolio_History!R$1))-
SUMIFS(Transactions_History!$G$6:$G$1355, Transactions_History!$C$6:$C$1355, "Redeem", Transactions_History!$I$6:$I$1355, Portfolio_History!$F379, Transactions_History!$H$6:$H$1355, "&lt;="&amp;YEAR(Portfolio_History!R$1))</f>
        <v>0</v>
      </c>
      <c r="S379" s="4">
        <f>SUMIFS(Transactions_History!$G$6:$G$1355, Transactions_History!$C$6:$C$1355, "Acquire", Transactions_History!$I$6:$I$1355, Portfolio_History!$F379, Transactions_History!$H$6:$H$1355, "&lt;="&amp;YEAR(Portfolio_History!S$1))-
SUMIFS(Transactions_History!$G$6:$G$1355, Transactions_History!$C$6:$C$1355, "Redeem", Transactions_History!$I$6:$I$1355, Portfolio_History!$F379, Transactions_History!$H$6:$H$1355, "&lt;="&amp;YEAR(Portfolio_History!S$1))</f>
        <v>0</v>
      </c>
      <c r="T379" s="4">
        <f>SUMIFS(Transactions_History!$G$6:$G$1355, Transactions_History!$C$6:$C$1355, "Acquire", Transactions_History!$I$6:$I$1355, Portfolio_History!$F379, Transactions_History!$H$6:$H$1355, "&lt;="&amp;YEAR(Portfolio_History!T$1))-
SUMIFS(Transactions_History!$G$6:$G$1355, Transactions_History!$C$6:$C$1355, "Redeem", Transactions_History!$I$6:$I$1355, Portfolio_History!$F379, Transactions_History!$H$6:$H$1355, "&lt;="&amp;YEAR(Portfolio_History!T$1))</f>
        <v>0</v>
      </c>
      <c r="U379" s="4">
        <f>SUMIFS(Transactions_History!$G$6:$G$1355, Transactions_History!$C$6:$C$1355, "Acquire", Transactions_History!$I$6:$I$1355, Portfolio_History!$F379, Transactions_History!$H$6:$H$1355, "&lt;="&amp;YEAR(Portfolio_History!U$1))-
SUMIFS(Transactions_History!$G$6:$G$1355, Transactions_History!$C$6:$C$1355, "Redeem", Transactions_History!$I$6:$I$1355, Portfolio_History!$F379, Transactions_History!$H$6:$H$1355, "&lt;="&amp;YEAR(Portfolio_History!U$1))</f>
        <v>0</v>
      </c>
      <c r="V379" s="4">
        <f>SUMIFS(Transactions_History!$G$6:$G$1355, Transactions_History!$C$6:$C$1355, "Acquire", Transactions_History!$I$6:$I$1355, Portfolio_History!$F379, Transactions_History!$H$6:$H$1355, "&lt;="&amp;YEAR(Portfolio_History!V$1))-
SUMIFS(Transactions_History!$G$6:$G$1355, Transactions_History!$C$6:$C$1355, "Redeem", Transactions_History!$I$6:$I$1355, Portfolio_History!$F379, Transactions_History!$H$6:$H$1355, "&lt;="&amp;YEAR(Portfolio_History!V$1))</f>
        <v>0</v>
      </c>
      <c r="W379" s="4">
        <f>SUMIFS(Transactions_History!$G$6:$G$1355, Transactions_History!$C$6:$C$1355, "Acquire", Transactions_History!$I$6:$I$1355, Portfolio_History!$F379, Transactions_History!$H$6:$H$1355, "&lt;="&amp;YEAR(Portfolio_History!W$1))-
SUMIFS(Transactions_History!$G$6:$G$1355, Transactions_History!$C$6:$C$1355, "Redeem", Transactions_History!$I$6:$I$1355, Portfolio_History!$F379, Transactions_History!$H$6:$H$1355, "&lt;="&amp;YEAR(Portfolio_History!W$1))</f>
        <v>0</v>
      </c>
      <c r="X379" s="4">
        <f>SUMIFS(Transactions_History!$G$6:$G$1355, Transactions_History!$C$6:$C$1355, "Acquire", Transactions_History!$I$6:$I$1355, Portfolio_History!$F379, Transactions_History!$H$6:$H$1355, "&lt;="&amp;YEAR(Portfolio_History!X$1))-
SUMIFS(Transactions_History!$G$6:$G$1355, Transactions_History!$C$6:$C$1355, "Redeem", Transactions_History!$I$6:$I$1355, Portfolio_History!$F379, Transactions_History!$H$6:$H$1355, "&lt;="&amp;YEAR(Portfolio_History!X$1))</f>
        <v>0</v>
      </c>
      <c r="Y379" s="4">
        <f>SUMIFS(Transactions_History!$G$6:$G$1355, Transactions_History!$C$6:$C$1355, "Acquire", Transactions_History!$I$6:$I$1355, Portfolio_History!$F379, Transactions_History!$H$6:$H$1355, "&lt;="&amp;YEAR(Portfolio_History!Y$1))-
SUMIFS(Transactions_History!$G$6:$G$1355, Transactions_History!$C$6:$C$1355, "Redeem", Transactions_History!$I$6:$I$1355, Portfolio_History!$F379, Transactions_History!$H$6:$H$1355, "&lt;="&amp;YEAR(Portfolio_History!Y$1))</f>
        <v>0</v>
      </c>
    </row>
    <row r="380" spans="1:25" x14ac:dyDescent="0.35">
      <c r="A380" s="172" t="s">
        <v>39</v>
      </c>
      <c r="B380" s="172">
        <v>6.5</v>
      </c>
      <c r="C380" s="172">
        <v>2014</v>
      </c>
      <c r="D380" s="173">
        <v>36678</v>
      </c>
      <c r="E380" s="63">
        <v>2014</v>
      </c>
      <c r="F380" s="170" t="str">
        <f t="shared" si="6"/>
        <v>SI bonds_6.5_2014</v>
      </c>
      <c r="G380" s="4">
        <f>SUMIFS(Transactions_History!$G$6:$G$1355, Transactions_History!$C$6:$C$1355, "Acquire", Transactions_History!$I$6:$I$1355, Portfolio_History!$F380, Transactions_History!$H$6:$H$1355, "&lt;="&amp;YEAR(Portfolio_History!G$1))-
SUMIFS(Transactions_History!$G$6:$G$1355, Transactions_History!$C$6:$C$1355, "Redeem", Transactions_History!$I$6:$I$1355, Portfolio_History!$F380, Transactions_History!$H$6:$H$1355, "&lt;="&amp;YEAR(Portfolio_History!G$1))</f>
        <v>-9894505</v>
      </c>
      <c r="H380" s="4">
        <f>SUMIFS(Transactions_History!$G$6:$G$1355, Transactions_History!$C$6:$C$1355, "Acquire", Transactions_History!$I$6:$I$1355, Portfolio_History!$F380, Transactions_History!$H$6:$H$1355, "&lt;="&amp;YEAR(Portfolio_History!H$1))-
SUMIFS(Transactions_History!$G$6:$G$1355, Transactions_History!$C$6:$C$1355, "Redeem", Transactions_History!$I$6:$I$1355, Portfolio_History!$F380, Transactions_History!$H$6:$H$1355, "&lt;="&amp;YEAR(Portfolio_History!H$1))</f>
        <v>-9894505</v>
      </c>
      <c r="I380" s="4">
        <f>SUMIFS(Transactions_History!$G$6:$G$1355, Transactions_History!$C$6:$C$1355, "Acquire", Transactions_History!$I$6:$I$1355, Portfolio_History!$F380, Transactions_History!$H$6:$H$1355, "&lt;="&amp;YEAR(Portfolio_History!I$1))-
SUMIFS(Transactions_History!$G$6:$G$1355, Transactions_History!$C$6:$C$1355, "Redeem", Transactions_History!$I$6:$I$1355, Portfolio_History!$F380, Transactions_History!$H$6:$H$1355, "&lt;="&amp;YEAR(Portfolio_History!I$1))</f>
        <v>-9894505</v>
      </c>
      <c r="J380" s="4">
        <f>SUMIFS(Transactions_History!$G$6:$G$1355, Transactions_History!$C$6:$C$1355, "Acquire", Transactions_History!$I$6:$I$1355, Portfolio_History!$F380, Transactions_History!$H$6:$H$1355, "&lt;="&amp;YEAR(Portfolio_History!J$1))-
SUMIFS(Transactions_History!$G$6:$G$1355, Transactions_History!$C$6:$C$1355, "Redeem", Transactions_History!$I$6:$I$1355, Portfolio_History!$F380, Transactions_History!$H$6:$H$1355, "&lt;="&amp;YEAR(Portfolio_History!J$1))</f>
        <v>-9894505</v>
      </c>
      <c r="K380" s="4">
        <f>SUMIFS(Transactions_History!$G$6:$G$1355, Transactions_History!$C$6:$C$1355, "Acquire", Transactions_History!$I$6:$I$1355, Portfolio_History!$F380, Transactions_History!$H$6:$H$1355, "&lt;="&amp;YEAR(Portfolio_History!K$1))-
SUMIFS(Transactions_History!$G$6:$G$1355, Transactions_History!$C$6:$C$1355, "Redeem", Transactions_History!$I$6:$I$1355, Portfolio_History!$F380, Transactions_History!$H$6:$H$1355, "&lt;="&amp;YEAR(Portfolio_History!K$1))</f>
        <v>-9894505</v>
      </c>
      <c r="L380" s="4">
        <f>SUMIFS(Transactions_History!$G$6:$G$1355, Transactions_History!$C$6:$C$1355, "Acquire", Transactions_History!$I$6:$I$1355, Portfolio_History!$F380, Transactions_History!$H$6:$H$1355, "&lt;="&amp;YEAR(Portfolio_History!L$1))-
SUMIFS(Transactions_History!$G$6:$G$1355, Transactions_History!$C$6:$C$1355, "Redeem", Transactions_History!$I$6:$I$1355, Portfolio_History!$F380, Transactions_History!$H$6:$H$1355, "&lt;="&amp;YEAR(Portfolio_History!L$1))</f>
        <v>-9894505</v>
      </c>
      <c r="M380" s="4">
        <f>SUMIFS(Transactions_History!$G$6:$G$1355, Transactions_History!$C$6:$C$1355, "Acquire", Transactions_History!$I$6:$I$1355, Portfolio_History!$F380, Transactions_History!$H$6:$H$1355, "&lt;="&amp;YEAR(Portfolio_History!M$1))-
SUMIFS(Transactions_History!$G$6:$G$1355, Transactions_History!$C$6:$C$1355, "Redeem", Transactions_History!$I$6:$I$1355, Portfolio_History!$F380, Transactions_History!$H$6:$H$1355, "&lt;="&amp;YEAR(Portfolio_History!M$1))</f>
        <v>-9894505</v>
      </c>
      <c r="N380" s="4">
        <f>SUMIFS(Transactions_History!$G$6:$G$1355, Transactions_History!$C$6:$C$1355, "Acquire", Transactions_History!$I$6:$I$1355, Portfolio_History!$F380, Transactions_History!$H$6:$H$1355, "&lt;="&amp;YEAR(Portfolio_History!N$1))-
SUMIFS(Transactions_History!$G$6:$G$1355, Transactions_History!$C$6:$C$1355, "Redeem", Transactions_History!$I$6:$I$1355, Portfolio_History!$F380, Transactions_History!$H$6:$H$1355, "&lt;="&amp;YEAR(Portfolio_History!N$1))</f>
        <v>-9894505</v>
      </c>
      <c r="O380" s="4">
        <f>SUMIFS(Transactions_History!$G$6:$G$1355, Transactions_History!$C$6:$C$1355, "Acquire", Transactions_History!$I$6:$I$1355, Portfolio_History!$F380, Transactions_History!$H$6:$H$1355, "&lt;="&amp;YEAR(Portfolio_History!O$1))-
SUMIFS(Transactions_History!$G$6:$G$1355, Transactions_History!$C$6:$C$1355, "Redeem", Transactions_History!$I$6:$I$1355, Portfolio_History!$F380, Transactions_History!$H$6:$H$1355, "&lt;="&amp;YEAR(Portfolio_History!O$1))</f>
        <v>-9894505</v>
      </c>
      <c r="P380" s="4">
        <f>SUMIFS(Transactions_History!$G$6:$G$1355, Transactions_History!$C$6:$C$1355, "Acquire", Transactions_History!$I$6:$I$1355, Portfolio_History!$F380, Transactions_History!$H$6:$H$1355, "&lt;="&amp;YEAR(Portfolio_History!P$1))-
SUMIFS(Transactions_History!$G$6:$G$1355, Transactions_History!$C$6:$C$1355, "Redeem", Transactions_History!$I$6:$I$1355, Portfolio_History!$F380, Transactions_History!$H$6:$H$1355, "&lt;="&amp;YEAR(Portfolio_History!P$1))</f>
        <v>-1317109</v>
      </c>
      <c r="Q380" s="4">
        <f>SUMIFS(Transactions_History!$G$6:$G$1355, Transactions_History!$C$6:$C$1355, "Acquire", Transactions_History!$I$6:$I$1355, Portfolio_History!$F380, Transactions_History!$H$6:$H$1355, "&lt;="&amp;YEAR(Portfolio_History!Q$1))-
SUMIFS(Transactions_History!$G$6:$G$1355, Transactions_History!$C$6:$C$1355, "Redeem", Transactions_History!$I$6:$I$1355, Portfolio_History!$F380, Transactions_History!$H$6:$H$1355, "&lt;="&amp;YEAR(Portfolio_History!Q$1))</f>
        <v>-1317109</v>
      </c>
      <c r="R380" s="4">
        <f>SUMIFS(Transactions_History!$G$6:$G$1355, Transactions_History!$C$6:$C$1355, "Acquire", Transactions_History!$I$6:$I$1355, Portfolio_History!$F380, Transactions_History!$H$6:$H$1355, "&lt;="&amp;YEAR(Portfolio_History!R$1))-
SUMIFS(Transactions_History!$G$6:$G$1355, Transactions_History!$C$6:$C$1355, "Redeem", Transactions_History!$I$6:$I$1355, Portfolio_History!$F380, Transactions_History!$H$6:$H$1355, "&lt;="&amp;YEAR(Portfolio_History!R$1))</f>
        <v>0</v>
      </c>
      <c r="S380" s="4">
        <f>SUMIFS(Transactions_History!$G$6:$G$1355, Transactions_History!$C$6:$C$1355, "Acquire", Transactions_History!$I$6:$I$1355, Portfolio_History!$F380, Transactions_History!$H$6:$H$1355, "&lt;="&amp;YEAR(Portfolio_History!S$1))-
SUMIFS(Transactions_History!$G$6:$G$1355, Transactions_History!$C$6:$C$1355, "Redeem", Transactions_History!$I$6:$I$1355, Portfolio_History!$F380, Transactions_History!$H$6:$H$1355, "&lt;="&amp;YEAR(Portfolio_History!S$1))</f>
        <v>0</v>
      </c>
      <c r="T380" s="4">
        <f>SUMIFS(Transactions_History!$G$6:$G$1355, Transactions_History!$C$6:$C$1355, "Acquire", Transactions_History!$I$6:$I$1355, Portfolio_History!$F380, Transactions_History!$H$6:$H$1355, "&lt;="&amp;YEAR(Portfolio_History!T$1))-
SUMIFS(Transactions_History!$G$6:$G$1355, Transactions_History!$C$6:$C$1355, "Redeem", Transactions_History!$I$6:$I$1355, Portfolio_History!$F380, Transactions_History!$H$6:$H$1355, "&lt;="&amp;YEAR(Portfolio_History!T$1))</f>
        <v>0</v>
      </c>
      <c r="U380" s="4">
        <f>SUMIFS(Transactions_History!$G$6:$G$1355, Transactions_History!$C$6:$C$1355, "Acquire", Transactions_History!$I$6:$I$1355, Portfolio_History!$F380, Transactions_History!$H$6:$H$1355, "&lt;="&amp;YEAR(Portfolio_History!U$1))-
SUMIFS(Transactions_History!$G$6:$G$1355, Transactions_History!$C$6:$C$1355, "Redeem", Transactions_History!$I$6:$I$1355, Portfolio_History!$F380, Transactions_History!$H$6:$H$1355, "&lt;="&amp;YEAR(Portfolio_History!U$1))</f>
        <v>0</v>
      </c>
      <c r="V380" s="4">
        <f>SUMIFS(Transactions_History!$G$6:$G$1355, Transactions_History!$C$6:$C$1355, "Acquire", Transactions_History!$I$6:$I$1355, Portfolio_History!$F380, Transactions_History!$H$6:$H$1355, "&lt;="&amp;YEAR(Portfolio_History!V$1))-
SUMIFS(Transactions_History!$G$6:$G$1355, Transactions_History!$C$6:$C$1355, "Redeem", Transactions_History!$I$6:$I$1355, Portfolio_History!$F380, Transactions_History!$H$6:$H$1355, "&lt;="&amp;YEAR(Portfolio_History!V$1))</f>
        <v>0</v>
      </c>
      <c r="W380" s="4">
        <f>SUMIFS(Transactions_History!$G$6:$G$1355, Transactions_History!$C$6:$C$1355, "Acquire", Transactions_History!$I$6:$I$1355, Portfolio_History!$F380, Transactions_History!$H$6:$H$1355, "&lt;="&amp;YEAR(Portfolio_History!W$1))-
SUMIFS(Transactions_History!$G$6:$G$1355, Transactions_History!$C$6:$C$1355, "Redeem", Transactions_History!$I$6:$I$1355, Portfolio_History!$F380, Transactions_History!$H$6:$H$1355, "&lt;="&amp;YEAR(Portfolio_History!W$1))</f>
        <v>0</v>
      </c>
      <c r="X380" s="4">
        <f>SUMIFS(Transactions_History!$G$6:$G$1355, Transactions_History!$C$6:$C$1355, "Acquire", Transactions_History!$I$6:$I$1355, Portfolio_History!$F380, Transactions_History!$H$6:$H$1355, "&lt;="&amp;YEAR(Portfolio_History!X$1))-
SUMIFS(Transactions_History!$G$6:$G$1355, Transactions_History!$C$6:$C$1355, "Redeem", Transactions_History!$I$6:$I$1355, Portfolio_History!$F380, Transactions_History!$H$6:$H$1355, "&lt;="&amp;YEAR(Portfolio_History!X$1))</f>
        <v>0</v>
      </c>
      <c r="Y380" s="4">
        <f>SUMIFS(Transactions_History!$G$6:$G$1355, Transactions_History!$C$6:$C$1355, "Acquire", Transactions_History!$I$6:$I$1355, Portfolio_History!$F380, Transactions_History!$H$6:$H$1355, "&lt;="&amp;YEAR(Portfolio_History!Y$1))-
SUMIFS(Transactions_History!$G$6:$G$1355, Transactions_History!$C$6:$C$1355, "Redeem", Transactions_History!$I$6:$I$1355, Portfolio_History!$F380, Transactions_History!$H$6:$H$1355, "&lt;="&amp;YEAR(Portfolio_History!Y$1))</f>
        <v>0</v>
      </c>
    </row>
    <row r="381" spans="1:25" x14ac:dyDescent="0.35">
      <c r="A381" s="172" t="s">
        <v>34</v>
      </c>
      <c r="B381" s="172">
        <v>2.25</v>
      </c>
      <c r="C381" s="172">
        <v>2014</v>
      </c>
      <c r="D381" s="173">
        <v>41791</v>
      </c>
      <c r="E381" s="63">
        <v>2014</v>
      </c>
      <c r="F381" s="170" t="str">
        <f t="shared" si="6"/>
        <v>SI certificates_2.25_2014</v>
      </c>
      <c r="G381" s="4">
        <f>SUMIFS(Transactions_History!$G$6:$G$1355, Transactions_History!$C$6:$C$1355, "Acquire", Transactions_History!$I$6:$I$1355, Portfolio_History!$F381, Transactions_History!$H$6:$H$1355, "&lt;="&amp;YEAR(Portfolio_History!G$1))-
SUMIFS(Transactions_History!$G$6:$G$1355, Transactions_History!$C$6:$C$1355, "Redeem", Transactions_History!$I$6:$I$1355, Portfolio_History!$F381, Transactions_History!$H$6:$H$1355, "&lt;="&amp;YEAR(Portfolio_History!G$1))</f>
        <v>0</v>
      </c>
      <c r="H381" s="4">
        <f>SUMIFS(Transactions_History!$G$6:$G$1355, Transactions_History!$C$6:$C$1355, "Acquire", Transactions_History!$I$6:$I$1355, Portfolio_History!$F381, Transactions_History!$H$6:$H$1355, "&lt;="&amp;YEAR(Portfolio_History!H$1))-
SUMIFS(Transactions_History!$G$6:$G$1355, Transactions_History!$C$6:$C$1355, "Redeem", Transactions_History!$I$6:$I$1355, Portfolio_History!$F381, Transactions_History!$H$6:$H$1355, "&lt;="&amp;YEAR(Portfolio_History!H$1))</f>
        <v>0</v>
      </c>
      <c r="I381" s="4">
        <f>SUMIFS(Transactions_History!$G$6:$G$1355, Transactions_History!$C$6:$C$1355, "Acquire", Transactions_History!$I$6:$I$1355, Portfolio_History!$F381, Transactions_History!$H$6:$H$1355, "&lt;="&amp;YEAR(Portfolio_History!I$1))-
SUMIFS(Transactions_History!$G$6:$G$1355, Transactions_History!$C$6:$C$1355, "Redeem", Transactions_History!$I$6:$I$1355, Portfolio_History!$F381, Transactions_History!$H$6:$H$1355, "&lt;="&amp;YEAR(Portfolio_History!I$1))</f>
        <v>0</v>
      </c>
      <c r="J381" s="4">
        <f>SUMIFS(Transactions_History!$G$6:$G$1355, Transactions_History!$C$6:$C$1355, "Acquire", Transactions_History!$I$6:$I$1355, Portfolio_History!$F381, Transactions_History!$H$6:$H$1355, "&lt;="&amp;YEAR(Portfolio_History!J$1))-
SUMIFS(Transactions_History!$G$6:$G$1355, Transactions_History!$C$6:$C$1355, "Redeem", Transactions_History!$I$6:$I$1355, Portfolio_History!$F381, Transactions_History!$H$6:$H$1355, "&lt;="&amp;YEAR(Portfolio_History!J$1))</f>
        <v>0</v>
      </c>
      <c r="K381" s="4">
        <f>SUMIFS(Transactions_History!$G$6:$G$1355, Transactions_History!$C$6:$C$1355, "Acquire", Transactions_History!$I$6:$I$1355, Portfolio_History!$F381, Transactions_History!$H$6:$H$1355, "&lt;="&amp;YEAR(Portfolio_History!K$1))-
SUMIFS(Transactions_History!$G$6:$G$1355, Transactions_History!$C$6:$C$1355, "Redeem", Transactions_History!$I$6:$I$1355, Portfolio_History!$F381, Transactions_History!$H$6:$H$1355, "&lt;="&amp;YEAR(Portfolio_History!K$1))</f>
        <v>0</v>
      </c>
      <c r="L381" s="4">
        <f>SUMIFS(Transactions_History!$G$6:$G$1355, Transactions_History!$C$6:$C$1355, "Acquire", Transactions_History!$I$6:$I$1355, Portfolio_History!$F381, Transactions_History!$H$6:$H$1355, "&lt;="&amp;YEAR(Portfolio_History!L$1))-
SUMIFS(Transactions_History!$G$6:$G$1355, Transactions_History!$C$6:$C$1355, "Redeem", Transactions_History!$I$6:$I$1355, Portfolio_History!$F381, Transactions_History!$H$6:$H$1355, "&lt;="&amp;YEAR(Portfolio_History!L$1))</f>
        <v>0</v>
      </c>
      <c r="M381" s="4">
        <f>SUMIFS(Transactions_History!$G$6:$G$1355, Transactions_History!$C$6:$C$1355, "Acquire", Transactions_History!$I$6:$I$1355, Portfolio_History!$F381, Transactions_History!$H$6:$H$1355, "&lt;="&amp;YEAR(Portfolio_History!M$1))-
SUMIFS(Transactions_History!$G$6:$G$1355, Transactions_History!$C$6:$C$1355, "Redeem", Transactions_History!$I$6:$I$1355, Portfolio_History!$F381, Transactions_History!$H$6:$H$1355, "&lt;="&amp;YEAR(Portfolio_History!M$1))</f>
        <v>0</v>
      </c>
      <c r="N381" s="4">
        <f>SUMIFS(Transactions_History!$G$6:$G$1355, Transactions_History!$C$6:$C$1355, "Acquire", Transactions_History!$I$6:$I$1355, Portfolio_History!$F381, Transactions_History!$H$6:$H$1355, "&lt;="&amp;YEAR(Portfolio_History!N$1))-
SUMIFS(Transactions_History!$G$6:$G$1355, Transactions_History!$C$6:$C$1355, "Redeem", Transactions_History!$I$6:$I$1355, Portfolio_History!$F381, Transactions_History!$H$6:$H$1355, "&lt;="&amp;YEAR(Portfolio_History!N$1))</f>
        <v>0</v>
      </c>
      <c r="O381" s="4">
        <f>SUMIFS(Transactions_History!$G$6:$G$1355, Transactions_History!$C$6:$C$1355, "Acquire", Transactions_History!$I$6:$I$1355, Portfolio_History!$F381, Transactions_History!$H$6:$H$1355, "&lt;="&amp;YEAR(Portfolio_History!O$1))-
SUMIFS(Transactions_History!$G$6:$G$1355, Transactions_History!$C$6:$C$1355, "Redeem", Transactions_History!$I$6:$I$1355, Portfolio_History!$F381, Transactions_History!$H$6:$H$1355, "&lt;="&amp;YEAR(Portfolio_History!O$1))</f>
        <v>0</v>
      </c>
      <c r="P381" s="4">
        <f>SUMIFS(Transactions_History!$G$6:$G$1355, Transactions_History!$C$6:$C$1355, "Acquire", Transactions_History!$I$6:$I$1355, Portfolio_History!$F381, Transactions_History!$H$6:$H$1355, "&lt;="&amp;YEAR(Portfolio_History!P$1))-
SUMIFS(Transactions_History!$G$6:$G$1355, Transactions_History!$C$6:$C$1355, "Redeem", Transactions_History!$I$6:$I$1355, Portfolio_History!$F381, Transactions_History!$H$6:$H$1355, "&lt;="&amp;YEAR(Portfolio_History!P$1))</f>
        <v>64663622</v>
      </c>
      <c r="Q381" s="4">
        <f>SUMIFS(Transactions_History!$G$6:$G$1355, Transactions_History!$C$6:$C$1355, "Acquire", Transactions_History!$I$6:$I$1355, Portfolio_History!$F381, Transactions_History!$H$6:$H$1355, "&lt;="&amp;YEAR(Portfolio_History!Q$1))-
SUMIFS(Transactions_History!$G$6:$G$1355, Transactions_History!$C$6:$C$1355, "Redeem", Transactions_History!$I$6:$I$1355, Portfolio_History!$F381, Transactions_History!$H$6:$H$1355, "&lt;="&amp;YEAR(Portfolio_History!Q$1))</f>
        <v>0</v>
      </c>
      <c r="R381" s="4">
        <f>SUMIFS(Transactions_History!$G$6:$G$1355, Transactions_History!$C$6:$C$1355, "Acquire", Transactions_History!$I$6:$I$1355, Portfolio_History!$F381, Transactions_History!$H$6:$H$1355, "&lt;="&amp;YEAR(Portfolio_History!R$1))-
SUMIFS(Transactions_History!$G$6:$G$1355, Transactions_History!$C$6:$C$1355, "Redeem", Transactions_History!$I$6:$I$1355, Portfolio_History!$F381, Transactions_History!$H$6:$H$1355, "&lt;="&amp;YEAR(Portfolio_History!R$1))</f>
        <v>0</v>
      </c>
      <c r="S381" s="4">
        <f>SUMIFS(Transactions_History!$G$6:$G$1355, Transactions_History!$C$6:$C$1355, "Acquire", Transactions_History!$I$6:$I$1355, Portfolio_History!$F381, Transactions_History!$H$6:$H$1355, "&lt;="&amp;YEAR(Portfolio_History!S$1))-
SUMIFS(Transactions_History!$G$6:$G$1355, Transactions_History!$C$6:$C$1355, "Redeem", Transactions_History!$I$6:$I$1355, Portfolio_History!$F381, Transactions_History!$H$6:$H$1355, "&lt;="&amp;YEAR(Portfolio_History!S$1))</f>
        <v>0</v>
      </c>
      <c r="T381" s="4">
        <f>SUMIFS(Transactions_History!$G$6:$G$1355, Transactions_History!$C$6:$C$1355, "Acquire", Transactions_History!$I$6:$I$1355, Portfolio_History!$F381, Transactions_History!$H$6:$H$1355, "&lt;="&amp;YEAR(Portfolio_History!T$1))-
SUMIFS(Transactions_History!$G$6:$G$1355, Transactions_History!$C$6:$C$1355, "Redeem", Transactions_History!$I$6:$I$1355, Portfolio_History!$F381, Transactions_History!$H$6:$H$1355, "&lt;="&amp;YEAR(Portfolio_History!T$1))</f>
        <v>0</v>
      </c>
      <c r="U381" s="4">
        <f>SUMIFS(Transactions_History!$G$6:$G$1355, Transactions_History!$C$6:$C$1355, "Acquire", Transactions_History!$I$6:$I$1355, Portfolio_History!$F381, Transactions_History!$H$6:$H$1355, "&lt;="&amp;YEAR(Portfolio_History!U$1))-
SUMIFS(Transactions_History!$G$6:$G$1355, Transactions_History!$C$6:$C$1355, "Redeem", Transactions_History!$I$6:$I$1355, Portfolio_History!$F381, Transactions_History!$H$6:$H$1355, "&lt;="&amp;YEAR(Portfolio_History!U$1))</f>
        <v>0</v>
      </c>
      <c r="V381" s="4">
        <f>SUMIFS(Transactions_History!$G$6:$G$1355, Transactions_History!$C$6:$C$1355, "Acquire", Transactions_History!$I$6:$I$1355, Portfolio_History!$F381, Transactions_History!$H$6:$H$1355, "&lt;="&amp;YEAR(Portfolio_History!V$1))-
SUMIFS(Transactions_History!$G$6:$G$1355, Transactions_History!$C$6:$C$1355, "Redeem", Transactions_History!$I$6:$I$1355, Portfolio_History!$F381, Transactions_History!$H$6:$H$1355, "&lt;="&amp;YEAR(Portfolio_History!V$1))</f>
        <v>0</v>
      </c>
      <c r="W381" s="4">
        <f>SUMIFS(Transactions_History!$G$6:$G$1355, Transactions_History!$C$6:$C$1355, "Acquire", Transactions_History!$I$6:$I$1355, Portfolio_History!$F381, Transactions_History!$H$6:$H$1355, "&lt;="&amp;YEAR(Portfolio_History!W$1))-
SUMIFS(Transactions_History!$G$6:$G$1355, Transactions_History!$C$6:$C$1355, "Redeem", Transactions_History!$I$6:$I$1355, Portfolio_History!$F381, Transactions_History!$H$6:$H$1355, "&lt;="&amp;YEAR(Portfolio_History!W$1))</f>
        <v>0</v>
      </c>
      <c r="X381" s="4">
        <f>SUMIFS(Transactions_History!$G$6:$G$1355, Transactions_History!$C$6:$C$1355, "Acquire", Transactions_History!$I$6:$I$1355, Portfolio_History!$F381, Transactions_History!$H$6:$H$1355, "&lt;="&amp;YEAR(Portfolio_History!X$1))-
SUMIFS(Transactions_History!$G$6:$G$1355, Transactions_History!$C$6:$C$1355, "Redeem", Transactions_History!$I$6:$I$1355, Portfolio_History!$F381, Transactions_History!$H$6:$H$1355, "&lt;="&amp;YEAR(Portfolio_History!X$1))</f>
        <v>0</v>
      </c>
      <c r="Y381" s="4">
        <f>SUMIFS(Transactions_History!$G$6:$G$1355, Transactions_History!$C$6:$C$1355, "Acquire", Transactions_History!$I$6:$I$1355, Portfolio_History!$F381, Transactions_History!$H$6:$H$1355, "&lt;="&amp;YEAR(Portfolio_History!Y$1))-
SUMIFS(Transactions_History!$G$6:$G$1355, Transactions_History!$C$6:$C$1355, "Redeem", Transactions_History!$I$6:$I$1355, Portfolio_History!$F381, Transactions_History!$H$6:$H$1355, "&lt;="&amp;YEAR(Portfolio_History!Y$1))</f>
        <v>0</v>
      </c>
    </row>
    <row r="382" spans="1:25" x14ac:dyDescent="0.35">
      <c r="A382" s="172" t="s">
        <v>39</v>
      </c>
      <c r="B382" s="172">
        <v>1.375</v>
      </c>
      <c r="C382" s="172">
        <v>2015</v>
      </c>
      <c r="D382" s="173">
        <v>41061</v>
      </c>
      <c r="E382" s="63">
        <v>2014</v>
      </c>
      <c r="F382" s="170" t="str">
        <f t="shared" si="6"/>
        <v>SI bonds_1.375_2015</v>
      </c>
      <c r="G382" s="4">
        <f>SUMIFS(Transactions_History!$G$6:$G$1355, Transactions_History!$C$6:$C$1355, "Acquire", Transactions_History!$I$6:$I$1355, Portfolio_History!$F382, Transactions_History!$H$6:$H$1355, "&lt;="&amp;YEAR(Portfolio_History!G$1))-
SUMIFS(Transactions_History!$G$6:$G$1355, Transactions_History!$C$6:$C$1355, "Redeem", Transactions_History!$I$6:$I$1355, Portfolio_History!$F382, Transactions_History!$H$6:$H$1355, "&lt;="&amp;YEAR(Portfolio_History!G$1))</f>
        <v>0</v>
      </c>
      <c r="H382" s="4">
        <f>SUMIFS(Transactions_History!$G$6:$G$1355, Transactions_History!$C$6:$C$1355, "Acquire", Transactions_History!$I$6:$I$1355, Portfolio_History!$F382, Transactions_History!$H$6:$H$1355, "&lt;="&amp;YEAR(Portfolio_History!H$1))-
SUMIFS(Transactions_History!$G$6:$G$1355, Transactions_History!$C$6:$C$1355, "Redeem", Transactions_History!$I$6:$I$1355, Portfolio_History!$F382, Transactions_History!$H$6:$H$1355, "&lt;="&amp;YEAR(Portfolio_History!H$1))</f>
        <v>0</v>
      </c>
      <c r="I382" s="4">
        <f>SUMIFS(Transactions_History!$G$6:$G$1355, Transactions_History!$C$6:$C$1355, "Acquire", Transactions_History!$I$6:$I$1355, Portfolio_History!$F382, Transactions_History!$H$6:$H$1355, "&lt;="&amp;YEAR(Portfolio_History!I$1))-
SUMIFS(Transactions_History!$G$6:$G$1355, Transactions_History!$C$6:$C$1355, "Redeem", Transactions_History!$I$6:$I$1355, Portfolio_History!$F382, Transactions_History!$H$6:$H$1355, "&lt;="&amp;YEAR(Portfolio_History!I$1))</f>
        <v>0</v>
      </c>
      <c r="J382" s="4">
        <f>SUMIFS(Transactions_History!$G$6:$G$1355, Transactions_History!$C$6:$C$1355, "Acquire", Transactions_History!$I$6:$I$1355, Portfolio_History!$F382, Transactions_History!$H$6:$H$1355, "&lt;="&amp;YEAR(Portfolio_History!J$1))-
SUMIFS(Transactions_History!$G$6:$G$1355, Transactions_History!$C$6:$C$1355, "Redeem", Transactions_History!$I$6:$I$1355, Portfolio_History!$F382, Transactions_History!$H$6:$H$1355, "&lt;="&amp;YEAR(Portfolio_History!J$1))</f>
        <v>0</v>
      </c>
      <c r="K382" s="4">
        <f>SUMIFS(Transactions_History!$G$6:$G$1355, Transactions_History!$C$6:$C$1355, "Acquire", Transactions_History!$I$6:$I$1355, Portfolio_History!$F382, Transactions_History!$H$6:$H$1355, "&lt;="&amp;YEAR(Portfolio_History!K$1))-
SUMIFS(Transactions_History!$G$6:$G$1355, Transactions_History!$C$6:$C$1355, "Redeem", Transactions_History!$I$6:$I$1355, Portfolio_History!$F382, Transactions_History!$H$6:$H$1355, "&lt;="&amp;YEAR(Portfolio_History!K$1))</f>
        <v>0</v>
      </c>
      <c r="L382" s="4">
        <f>SUMIFS(Transactions_History!$G$6:$G$1355, Transactions_History!$C$6:$C$1355, "Acquire", Transactions_History!$I$6:$I$1355, Portfolio_History!$F382, Transactions_History!$H$6:$H$1355, "&lt;="&amp;YEAR(Portfolio_History!L$1))-
SUMIFS(Transactions_History!$G$6:$G$1355, Transactions_History!$C$6:$C$1355, "Redeem", Transactions_History!$I$6:$I$1355, Portfolio_History!$F382, Transactions_History!$H$6:$H$1355, "&lt;="&amp;YEAR(Portfolio_History!L$1))</f>
        <v>0</v>
      </c>
      <c r="M382" s="4">
        <f>SUMIFS(Transactions_History!$G$6:$G$1355, Transactions_History!$C$6:$C$1355, "Acquire", Transactions_History!$I$6:$I$1355, Portfolio_History!$F382, Transactions_History!$H$6:$H$1355, "&lt;="&amp;YEAR(Portfolio_History!M$1))-
SUMIFS(Transactions_History!$G$6:$G$1355, Transactions_History!$C$6:$C$1355, "Redeem", Transactions_History!$I$6:$I$1355, Portfolio_History!$F382, Transactions_History!$H$6:$H$1355, "&lt;="&amp;YEAR(Portfolio_History!M$1))</f>
        <v>0</v>
      </c>
      <c r="N382" s="4">
        <f>SUMIFS(Transactions_History!$G$6:$G$1355, Transactions_History!$C$6:$C$1355, "Acquire", Transactions_History!$I$6:$I$1355, Portfolio_History!$F382, Transactions_History!$H$6:$H$1355, "&lt;="&amp;YEAR(Portfolio_History!N$1))-
SUMIFS(Transactions_History!$G$6:$G$1355, Transactions_History!$C$6:$C$1355, "Redeem", Transactions_History!$I$6:$I$1355, Portfolio_History!$F382, Transactions_History!$H$6:$H$1355, "&lt;="&amp;YEAR(Portfolio_History!N$1))</f>
        <v>0</v>
      </c>
      <c r="O382" s="4">
        <f>SUMIFS(Transactions_History!$G$6:$G$1355, Transactions_History!$C$6:$C$1355, "Acquire", Transactions_History!$I$6:$I$1355, Portfolio_History!$F382, Transactions_History!$H$6:$H$1355, "&lt;="&amp;YEAR(Portfolio_History!O$1))-
SUMIFS(Transactions_History!$G$6:$G$1355, Transactions_History!$C$6:$C$1355, "Redeem", Transactions_History!$I$6:$I$1355, Portfolio_History!$F382, Transactions_History!$H$6:$H$1355, "&lt;="&amp;YEAR(Portfolio_History!O$1))</f>
        <v>0</v>
      </c>
      <c r="P382" s="4">
        <f>SUMIFS(Transactions_History!$G$6:$G$1355, Transactions_History!$C$6:$C$1355, "Acquire", Transactions_History!$I$6:$I$1355, Portfolio_History!$F382, Transactions_History!$H$6:$H$1355, "&lt;="&amp;YEAR(Portfolio_History!P$1))-
SUMIFS(Transactions_History!$G$6:$G$1355, Transactions_History!$C$6:$C$1355, "Redeem", Transactions_History!$I$6:$I$1355, Portfolio_History!$F382, Transactions_History!$H$6:$H$1355, "&lt;="&amp;YEAR(Portfolio_History!P$1))</f>
        <v>6693019</v>
      </c>
      <c r="Q382" s="4">
        <f>SUMIFS(Transactions_History!$G$6:$G$1355, Transactions_History!$C$6:$C$1355, "Acquire", Transactions_History!$I$6:$I$1355, Portfolio_History!$F382, Transactions_History!$H$6:$H$1355, "&lt;="&amp;YEAR(Portfolio_History!Q$1))-
SUMIFS(Transactions_History!$G$6:$G$1355, Transactions_History!$C$6:$C$1355, "Redeem", Transactions_History!$I$6:$I$1355, Portfolio_History!$F382, Transactions_History!$H$6:$H$1355, "&lt;="&amp;YEAR(Portfolio_History!Q$1))</f>
        <v>6693019</v>
      </c>
      <c r="R382" s="4">
        <f>SUMIFS(Transactions_History!$G$6:$G$1355, Transactions_History!$C$6:$C$1355, "Acquire", Transactions_History!$I$6:$I$1355, Portfolio_History!$F382, Transactions_History!$H$6:$H$1355, "&lt;="&amp;YEAR(Portfolio_History!R$1))-
SUMIFS(Transactions_History!$G$6:$G$1355, Transactions_History!$C$6:$C$1355, "Redeem", Transactions_History!$I$6:$I$1355, Portfolio_History!$F382, Transactions_History!$H$6:$H$1355, "&lt;="&amp;YEAR(Portfolio_History!R$1))</f>
        <v>0</v>
      </c>
      <c r="S382" s="4">
        <f>SUMIFS(Transactions_History!$G$6:$G$1355, Transactions_History!$C$6:$C$1355, "Acquire", Transactions_History!$I$6:$I$1355, Portfolio_History!$F382, Transactions_History!$H$6:$H$1355, "&lt;="&amp;YEAR(Portfolio_History!S$1))-
SUMIFS(Transactions_History!$G$6:$G$1355, Transactions_History!$C$6:$C$1355, "Redeem", Transactions_History!$I$6:$I$1355, Portfolio_History!$F382, Transactions_History!$H$6:$H$1355, "&lt;="&amp;YEAR(Portfolio_History!S$1))</f>
        <v>0</v>
      </c>
      <c r="T382" s="4">
        <f>SUMIFS(Transactions_History!$G$6:$G$1355, Transactions_History!$C$6:$C$1355, "Acquire", Transactions_History!$I$6:$I$1355, Portfolio_History!$F382, Transactions_History!$H$6:$H$1355, "&lt;="&amp;YEAR(Portfolio_History!T$1))-
SUMIFS(Transactions_History!$G$6:$G$1355, Transactions_History!$C$6:$C$1355, "Redeem", Transactions_History!$I$6:$I$1355, Portfolio_History!$F382, Transactions_History!$H$6:$H$1355, "&lt;="&amp;YEAR(Portfolio_History!T$1))</f>
        <v>0</v>
      </c>
      <c r="U382" s="4">
        <f>SUMIFS(Transactions_History!$G$6:$G$1355, Transactions_History!$C$6:$C$1355, "Acquire", Transactions_History!$I$6:$I$1355, Portfolio_History!$F382, Transactions_History!$H$6:$H$1355, "&lt;="&amp;YEAR(Portfolio_History!U$1))-
SUMIFS(Transactions_History!$G$6:$G$1355, Transactions_History!$C$6:$C$1355, "Redeem", Transactions_History!$I$6:$I$1355, Portfolio_History!$F382, Transactions_History!$H$6:$H$1355, "&lt;="&amp;YEAR(Portfolio_History!U$1))</f>
        <v>0</v>
      </c>
      <c r="V382" s="4">
        <f>SUMIFS(Transactions_History!$G$6:$G$1355, Transactions_History!$C$6:$C$1355, "Acquire", Transactions_History!$I$6:$I$1355, Portfolio_History!$F382, Transactions_History!$H$6:$H$1355, "&lt;="&amp;YEAR(Portfolio_History!V$1))-
SUMIFS(Transactions_History!$G$6:$G$1355, Transactions_History!$C$6:$C$1355, "Redeem", Transactions_History!$I$6:$I$1355, Portfolio_History!$F382, Transactions_History!$H$6:$H$1355, "&lt;="&amp;YEAR(Portfolio_History!V$1))</f>
        <v>0</v>
      </c>
      <c r="W382" s="4">
        <f>SUMIFS(Transactions_History!$G$6:$G$1355, Transactions_History!$C$6:$C$1355, "Acquire", Transactions_History!$I$6:$I$1355, Portfolio_History!$F382, Transactions_History!$H$6:$H$1355, "&lt;="&amp;YEAR(Portfolio_History!W$1))-
SUMIFS(Transactions_History!$G$6:$G$1355, Transactions_History!$C$6:$C$1355, "Redeem", Transactions_History!$I$6:$I$1355, Portfolio_History!$F382, Transactions_History!$H$6:$H$1355, "&lt;="&amp;YEAR(Portfolio_History!W$1))</f>
        <v>0</v>
      </c>
      <c r="X382" s="4">
        <f>SUMIFS(Transactions_History!$G$6:$G$1355, Transactions_History!$C$6:$C$1355, "Acquire", Transactions_History!$I$6:$I$1355, Portfolio_History!$F382, Transactions_History!$H$6:$H$1355, "&lt;="&amp;YEAR(Portfolio_History!X$1))-
SUMIFS(Transactions_History!$G$6:$G$1355, Transactions_History!$C$6:$C$1355, "Redeem", Transactions_History!$I$6:$I$1355, Portfolio_History!$F382, Transactions_History!$H$6:$H$1355, "&lt;="&amp;YEAR(Portfolio_History!X$1))</f>
        <v>0</v>
      </c>
      <c r="Y382" s="4">
        <f>SUMIFS(Transactions_History!$G$6:$G$1355, Transactions_History!$C$6:$C$1355, "Acquire", Transactions_History!$I$6:$I$1355, Portfolio_History!$F382, Transactions_History!$H$6:$H$1355, "&lt;="&amp;YEAR(Portfolio_History!Y$1))-
SUMIFS(Transactions_History!$G$6:$G$1355, Transactions_History!$C$6:$C$1355, "Redeem", Transactions_History!$I$6:$I$1355, Portfolio_History!$F382, Transactions_History!$H$6:$H$1355, "&lt;="&amp;YEAR(Portfolio_History!Y$1))</f>
        <v>0</v>
      </c>
    </row>
    <row r="383" spans="1:25" x14ac:dyDescent="0.35">
      <c r="A383" s="172" t="s">
        <v>39</v>
      </c>
      <c r="B383" s="172">
        <v>1.75</v>
      </c>
      <c r="C383" s="172">
        <v>2015</v>
      </c>
      <c r="D383" s="173">
        <v>41426</v>
      </c>
      <c r="E383" s="63">
        <v>2014</v>
      </c>
      <c r="F383" s="170" t="str">
        <f t="shared" si="6"/>
        <v>SI bonds_1.75_2015</v>
      </c>
      <c r="G383" s="4">
        <f>SUMIFS(Transactions_History!$G$6:$G$1355, Transactions_History!$C$6:$C$1355, "Acquire", Transactions_History!$I$6:$I$1355, Portfolio_History!$F383, Transactions_History!$H$6:$H$1355, "&lt;="&amp;YEAR(Portfolio_History!G$1))-
SUMIFS(Transactions_History!$G$6:$G$1355, Transactions_History!$C$6:$C$1355, "Redeem", Transactions_History!$I$6:$I$1355, Portfolio_History!$F383, Transactions_History!$H$6:$H$1355, "&lt;="&amp;YEAR(Portfolio_History!G$1))</f>
        <v>0</v>
      </c>
      <c r="H383" s="4">
        <f>SUMIFS(Transactions_History!$G$6:$G$1355, Transactions_History!$C$6:$C$1355, "Acquire", Transactions_History!$I$6:$I$1355, Portfolio_History!$F383, Transactions_History!$H$6:$H$1355, "&lt;="&amp;YEAR(Portfolio_History!H$1))-
SUMIFS(Transactions_History!$G$6:$G$1355, Transactions_History!$C$6:$C$1355, "Redeem", Transactions_History!$I$6:$I$1355, Portfolio_History!$F383, Transactions_History!$H$6:$H$1355, "&lt;="&amp;YEAR(Portfolio_History!H$1))</f>
        <v>0</v>
      </c>
      <c r="I383" s="4">
        <f>SUMIFS(Transactions_History!$G$6:$G$1355, Transactions_History!$C$6:$C$1355, "Acquire", Transactions_History!$I$6:$I$1355, Portfolio_History!$F383, Transactions_History!$H$6:$H$1355, "&lt;="&amp;YEAR(Portfolio_History!I$1))-
SUMIFS(Transactions_History!$G$6:$G$1355, Transactions_History!$C$6:$C$1355, "Redeem", Transactions_History!$I$6:$I$1355, Portfolio_History!$F383, Transactions_History!$H$6:$H$1355, "&lt;="&amp;YEAR(Portfolio_History!I$1))</f>
        <v>0</v>
      </c>
      <c r="J383" s="4">
        <f>SUMIFS(Transactions_History!$G$6:$G$1355, Transactions_History!$C$6:$C$1355, "Acquire", Transactions_History!$I$6:$I$1355, Portfolio_History!$F383, Transactions_History!$H$6:$H$1355, "&lt;="&amp;YEAR(Portfolio_History!J$1))-
SUMIFS(Transactions_History!$G$6:$G$1355, Transactions_History!$C$6:$C$1355, "Redeem", Transactions_History!$I$6:$I$1355, Portfolio_History!$F383, Transactions_History!$H$6:$H$1355, "&lt;="&amp;YEAR(Portfolio_History!J$1))</f>
        <v>0</v>
      </c>
      <c r="K383" s="4">
        <f>SUMIFS(Transactions_History!$G$6:$G$1355, Transactions_History!$C$6:$C$1355, "Acquire", Transactions_History!$I$6:$I$1355, Portfolio_History!$F383, Transactions_History!$H$6:$H$1355, "&lt;="&amp;YEAR(Portfolio_History!K$1))-
SUMIFS(Transactions_History!$G$6:$G$1355, Transactions_History!$C$6:$C$1355, "Redeem", Transactions_History!$I$6:$I$1355, Portfolio_History!$F383, Transactions_History!$H$6:$H$1355, "&lt;="&amp;YEAR(Portfolio_History!K$1))</f>
        <v>0</v>
      </c>
      <c r="L383" s="4">
        <f>SUMIFS(Transactions_History!$G$6:$G$1355, Transactions_History!$C$6:$C$1355, "Acquire", Transactions_History!$I$6:$I$1355, Portfolio_History!$F383, Transactions_History!$H$6:$H$1355, "&lt;="&amp;YEAR(Portfolio_History!L$1))-
SUMIFS(Transactions_History!$G$6:$G$1355, Transactions_History!$C$6:$C$1355, "Redeem", Transactions_History!$I$6:$I$1355, Portfolio_History!$F383, Transactions_History!$H$6:$H$1355, "&lt;="&amp;YEAR(Portfolio_History!L$1))</f>
        <v>0</v>
      </c>
      <c r="M383" s="4">
        <f>SUMIFS(Transactions_History!$G$6:$G$1355, Transactions_History!$C$6:$C$1355, "Acquire", Transactions_History!$I$6:$I$1355, Portfolio_History!$F383, Transactions_History!$H$6:$H$1355, "&lt;="&amp;YEAR(Portfolio_History!M$1))-
SUMIFS(Transactions_History!$G$6:$G$1355, Transactions_History!$C$6:$C$1355, "Redeem", Transactions_History!$I$6:$I$1355, Portfolio_History!$F383, Transactions_History!$H$6:$H$1355, "&lt;="&amp;YEAR(Portfolio_History!M$1))</f>
        <v>0</v>
      </c>
      <c r="N383" s="4">
        <f>SUMIFS(Transactions_History!$G$6:$G$1355, Transactions_History!$C$6:$C$1355, "Acquire", Transactions_History!$I$6:$I$1355, Portfolio_History!$F383, Transactions_History!$H$6:$H$1355, "&lt;="&amp;YEAR(Portfolio_History!N$1))-
SUMIFS(Transactions_History!$G$6:$G$1355, Transactions_History!$C$6:$C$1355, "Redeem", Transactions_History!$I$6:$I$1355, Portfolio_History!$F383, Transactions_History!$H$6:$H$1355, "&lt;="&amp;YEAR(Portfolio_History!N$1))</f>
        <v>0</v>
      </c>
      <c r="O383" s="4">
        <f>SUMIFS(Transactions_History!$G$6:$G$1355, Transactions_History!$C$6:$C$1355, "Acquire", Transactions_History!$I$6:$I$1355, Portfolio_History!$F383, Transactions_History!$H$6:$H$1355, "&lt;="&amp;YEAR(Portfolio_History!O$1))-
SUMIFS(Transactions_History!$G$6:$G$1355, Transactions_History!$C$6:$C$1355, "Redeem", Transactions_History!$I$6:$I$1355, Portfolio_History!$F383, Transactions_History!$H$6:$H$1355, "&lt;="&amp;YEAR(Portfolio_History!O$1))</f>
        <v>0</v>
      </c>
      <c r="P383" s="4">
        <f>SUMIFS(Transactions_History!$G$6:$G$1355, Transactions_History!$C$6:$C$1355, "Acquire", Transactions_History!$I$6:$I$1355, Portfolio_History!$F383, Transactions_History!$H$6:$H$1355, "&lt;="&amp;YEAR(Portfolio_History!P$1))-
SUMIFS(Transactions_History!$G$6:$G$1355, Transactions_History!$C$6:$C$1355, "Redeem", Transactions_History!$I$6:$I$1355, Portfolio_History!$F383, Transactions_History!$H$6:$H$1355, "&lt;="&amp;YEAR(Portfolio_History!P$1))</f>
        <v>4908186</v>
      </c>
      <c r="Q383" s="4">
        <f>SUMIFS(Transactions_History!$G$6:$G$1355, Transactions_History!$C$6:$C$1355, "Acquire", Transactions_History!$I$6:$I$1355, Portfolio_History!$F383, Transactions_History!$H$6:$H$1355, "&lt;="&amp;YEAR(Portfolio_History!Q$1))-
SUMIFS(Transactions_History!$G$6:$G$1355, Transactions_History!$C$6:$C$1355, "Redeem", Transactions_History!$I$6:$I$1355, Portfolio_History!$F383, Transactions_History!$H$6:$H$1355, "&lt;="&amp;YEAR(Portfolio_History!Q$1))</f>
        <v>0</v>
      </c>
      <c r="R383" s="4">
        <f>SUMIFS(Transactions_History!$G$6:$G$1355, Transactions_History!$C$6:$C$1355, "Acquire", Transactions_History!$I$6:$I$1355, Portfolio_History!$F383, Transactions_History!$H$6:$H$1355, "&lt;="&amp;YEAR(Portfolio_History!R$1))-
SUMIFS(Transactions_History!$G$6:$G$1355, Transactions_History!$C$6:$C$1355, "Redeem", Transactions_History!$I$6:$I$1355, Portfolio_History!$F383, Transactions_History!$H$6:$H$1355, "&lt;="&amp;YEAR(Portfolio_History!R$1))</f>
        <v>0</v>
      </c>
      <c r="S383" s="4">
        <f>SUMIFS(Transactions_History!$G$6:$G$1355, Transactions_History!$C$6:$C$1355, "Acquire", Transactions_History!$I$6:$I$1355, Portfolio_History!$F383, Transactions_History!$H$6:$H$1355, "&lt;="&amp;YEAR(Portfolio_History!S$1))-
SUMIFS(Transactions_History!$G$6:$G$1355, Transactions_History!$C$6:$C$1355, "Redeem", Transactions_History!$I$6:$I$1355, Portfolio_History!$F383, Transactions_History!$H$6:$H$1355, "&lt;="&amp;YEAR(Portfolio_History!S$1))</f>
        <v>0</v>
      </c>
      <c r="T383" s="4">
        <f>SUMIFS(Transactions_History!$G$6:$G$1355, Transactions_History!$C$6:$C$1355, "Acquire", Transactions_History!$I$6:$I$1355, Portfolio_History!$F383, Transactions_History!$H$6:$H$1355, "&lt;="&amp;YEAR(Portfolio_History!T$1))-
SUMIFS(Transactions_History!$G$6:$G$1355, Transactions_History!$C$6:$C$1355, "Redeem", Transactions_History!$I$6:$I$1355, Portfolio_History!$F383, Transactions_History!$H$6:$H$1355, "&lt;="&amp;YEAR(Portfolio_History!T$1))</f>
        <v>0</v>
      </c>
      <c r="U383" s="4">
        <f>SUMIFS(Transactions_History!$G$6:$G$1355, Transactions_History!$C$6:$C$1355, "Acquire", Transactions_History!$I$6:$I$1355, Portfolio_History!$F383, Transactions_History!$H$6:$H$1355, "&lt;="&amp;YEAR(Portfolio_History!U$1))-
SUMIFS(Transactions_History!$G$6:$G$1355, Transactions_History!$C$6:$C$1355, "Redeem", Transactions_History!$I$6:$I$1355, Portfolio_History!$F383, Transactions_History!$H$6:$H$1355, "&lt;="&amp;YEAR(Portfolio_History!U$1))</f>
        <v>0</v>
      </c>
      <c r="V383" s="4">
        <f>SUMIFS(Transactions_History!$G$6:$G$1355, Transactions_History!$C$6:$C$1355, "Acquire", Transactions_History!$I$6:$I$1355, Portfolio_History!$F383, Transactions_History!$H$6:$H$1355, "&lt;="&amp;YEAR(Portfolio_History!V$1))-
SUMIFS(Transactions_History!$G$6:$G$1355, Transactions_History!$C$6:$C$1355, "Redeem", Transactions_History!$I$6:$I$1355, Portfolio_History!$F383, Transactions_History!$H$6:$H$1355, "&lt;="&amp;YEAR(Portfolio_History!V$1))</f>
        <v>0</v>
      </c>
      <c r="W383" s="4">
        <f>SUMIFS(Transactions_History!$G$6:$G$1355, Transactions_History!$C$6:$C$1355, "Acquire", Transactions_History!$I$6:$I$1355, Portfolio_History!$F383, Transactions_History!$H$6:$H$1355, "&lt;="&amp;YEAR(Portfolio_History!W$1))-
SUMIFS(Transactions_History!$G$6:$G$1355, Transactions_History!$C$6:$C$1355, "Redeem", Transactions_History!$I$6:$I$1355, Portfolio_History!$F383, Transactions_History!$H$6:$H$1355, "&lt;="&amp;YEAR(Portfolio_History!W$1))</f>
        <v>0</v>
      </c>
      <c r="X383" s="4">
        <f>SUMIFS(Transactions_History!$G$6:$G$1355, Transactions_History!$C$6:$C$1355, "Acquire", Transactions_History!$I$6:$I$1355, Portfolio_History!$F383, Transactions_History!$H$6:$H$1355, "&lt;="&amp;YEAR(Portfolio_History!X$1))-
SUMIFS(Transactions_History!$G$6:$G$1355, Transactions_History!$C$6:$C$1355, "Redeem", Transactions_History!$I$6:$I$1355, Portfolio_History!$F383, Transactions_History!$H$6:$H$1355, "&lt;="&amp;YEAR(Portfolio_History!X$1))</f>
        <v>0</v>
      </c>
      <c r="Y383" s="4">
        <f>SUMIFS(Transactions_History!$G$6:$G$1355, Transactions_History!$C$6:$C$1355, "Acquire", Transactions_History!$I$6:$I$1355, Portfolio_History!$F383, Transactions_History!$H$6:$H$1355, "&lt;="&amp;YEAR(Portfolio_History!Y$1))-
SUMIFS(Transactions_History!$G$6:$G$1355, Transactions_History!$C$6:$C$1355, "Redeem", Transactions_History!$I$6:$I$1355, Portfolio_History!$F383, Transactions_History!$H$6:$H$1355, "&lt;="&amp;YEAR(Portfolio_History!Y$1))</f>
        <v>0</v>
      </c>
    </row>
    <row r="384" spans="1:25" x14ac:dyDescent="0.35">
      <c r="A384" s="172" t="s">
        <v>39</v>
      </c>
      <c r="B384" s="172">
        <v>2.5</v>
      </c>
      <c r="C384" s="172">
        <v>2015</v>
      </c>
      <c r="D384" s="173">
        <v>40695</v>
      </c>
      <c r="E384" s="63">
        <v>2014</v>
      </c>
      <c r="F384" s="170" t="str">
        <f t="shared" si="6"/>
        <v>SI bonds_2.5_2015</v>
      </c>
      <c r="G384" s="4">
        <f>SUMIFS(Transactions_History!$G$6:$G$1355, Transactions_History!$C$6:$C$1355, "Acquire", Transactions_History!$I$6:$I$1355, Portfolio_History!$F384, Transactions_History!$H$6:$H$1355, "&lt;="&amp;YEAR(Portfolio_History!G$1))-
SUMIFS(Transactions_History!$G$6:$G$1355, Transactions_History!$C$6:$C$1355, "Redeem", Transactions_History!$I$6:$I$1355, Portfolio_History!$F384, Transactions_History!$H$6:$H$1355, "&lt;="&amp;YEAR(Portfolio_History!G$1))</f>
        <v>0</v>
      </c>
      <c r="H384" s="4">
        <f>SUMIFS(Transactions_History!$G$6:$G$1355, Transactions_History!$C$6:$C$1355, "Acquire", Transactions_History!$I$6:$I$1355, Portfolio_History!$F384, Transactions_History!$H$6:$H$1355, "&lt;="&amp;YEAR(Portfolio_History!H$1))-
SUMIFS(Transactions_History!$G$6:$G$1355, Transactions_History!$C$6:$C$1355, "Redeem", Transactions_History!$I$6:$I$1355, Portfolio_History!$F384, Transactions_History!$H$6:$H$1355, "&lt;="&amp;YEAR(Portfolio_History!H$1))</f>
        <v>0</v>
      </c>
      <c r="I384" s="4">
        <f>SUMIFS(Transactions_History!$G$6:$G$1355, Transactions_History!$C$6:$C$1355, "Acquire", Transactions_History!$I$6:$I$1355, Portfolio_History!$F384, Transactions_History!$H$6:$H$1355, "&lt;="&amp;YEAR(Portfolio_History!I$1))-
SUMIFS(Transactions_History!$G$6:$G$1355, Transactions_History!$C$6:$C$1355, "Redeem", Transactions_History!$I$6:$I$1355, Portfolio_History!$F384, Transactions_History!$H$6:$H$1355, "&lt;="&amp;YEAR(Portfolio_History!I$1))</f>
        <v>0</v>
      </c>
      <c r="J384" s="4">
        <f>SUMIFS(Transactions_History!$G$6:$G$1355, Transactions_History!$C$6:$C$1355, "Acquire", Transactions_History!$I$6:$I$1355, Portfolio_History!$F384, Transactions_History!$H$6:$H$1355, "&lt;="&amp;YEAR(Portfolio_History!J$1))-
SUMIFS(Transactions_History!$G$6:$G$1355, Transactions_History!$C$6:$C$1355, "Redeem", Transactions_History!$I$6:$I$1355, Portfolio_History!$F384, Transactions_History!$H$6:$H$1355, "&lt;="&amp;YEAR(Portfolio_History!J$1))</f>
        <v>0</v>
      </c>
      <c r="K384" s="4">
        <f>SUMIFS(Transactions_History!$G$6:$G$1355, Transactions_History!$C$6:$C$1355, "Acquire", Transactions_History!$I$6:$I$1355, Portfolio_History!$F384, Transactions_History!$H$6:$H$1355, "&lt;="&amp;YEAR(Portfolio_History!K$1))-
SUMIFS(Transactions_History!$G$6:$G$1355, Transactions_History!$C$6:$C$1355, "Redeem", Transactions_History!$I$6:$I$1355, Portfolio_History!$F384, Transactions_History!$H$6:$H$1355, "&lt;="&amp;YEAR(Portfolio_History!K$1))</f>
        <v>0</v>
      </c>
      <c r="L384" s="4">
        <f>SUMIFS(Transactions_History!$G$6:$G$1355, Transactions_History!$C$6:$C$1355, "Acquire", Transactions_History!$I$6:$I$1355, Portfolio_History!$F384, Transactions_History!$H$6:$H$1355, "&lt;="&amp;YEAR(Portfolio_History!L$1))-
SUMIFS(Transactions_History!$G$6:$G$1355, Transactions_History!$C$6:$C$1355, "Redeem", Transactions_History!$I$6:$I$1355, Portfolio_History!$F384, Transactions_History!$H$6:$H$1355, "&lt;="&amp;YEAR(Portfolio_History!L$1))</f>
        <v>0</v>
      </c>
      <c r="M384" s="4">
        <f>SUMIFS(Transactions_History!$G$6:$G$1355, Transactions_History!$C$6:$C$1355, "Acquire", Transactions_History!$I$6:$I$1355, Portfolio_History!$F384, Transactions_History!$H$6:$H$1355, "&lt;="&amp;YEAR(Portfolio_History!M$1))-
SUMIFS(Transactions_History!$G$6:$G$1355, Transactions_History!$C$6:$C$1355, "Redeem", Transactions_History!$I$6:$I$1355, Portfolio_History!$F384, Transactions_History!$H$6:$H$1355, "&lt;="&amp;YEAR(Portfolio_History!M$1))</f>
        <v>0</v>
      </c>
      <c r="N384" s="4">
        <f>SUMIFS(Transactions_History!$G$6:$G$1355, Transactions_History!$C$6:$C$1355, "Acquire", Transactions_History!$I$6:$I$1355, Portfolio_History!$F384, Transactions_History!$H$6:$H$1355, "&lt;="&amp;YEAR(Portfolio_History!N$1))-
SUMIFS(Transactions_History!$G$6:$G$1355, Transactions_History!$C$6:$C$1355, "Redeem", Transactions_History!$I$6:$I$1355, Portfolio_History!$F384, Transactions_History!$H$6:$H$1355, "&lt;="&amp;YEAR(Portfolio_History!N$1))</f>
        <v>0</v>
      </c>
      <c r="O384" s="4">
        <f>SUMIFS(Transactions_History!$G$6:$G$1355, Transactions_History!$C$6:$C$1355, "Acquire", Transactions_History!$I$6:$I$1355, Portfolio_History!$F384, Transactions_History!$H$6:$H$1355, "&lt;="&amp;YEAR(Portfolio_History!O$1))-
SUMIFS(Transactions_History!$G$6:$G$1355, Transactions_History!$C$6:$C$1355, "Redeem", Transactions_History!$I$6:$I$1355, Portfolio_History!$F384, Transactions_History!$H$6:$H$1355, "&lt;="&amp;YEAR(Portfolio_History!O$1))</f>
        <v>0</v>
      </c>
      <c r="P384" s="4">
        <f>SUMIFS(Transactions_History!$G$6:$G$1355, Transactions_History!$C$6:$C$1355, "Acquire", Transactions_History!$I$6:$I$1355, Portfolio_History!$F384, Transactions_History!$H$6:$H$1355, "&lt;="&amp;YEAR(Portfolio_History!P$1))-
SUMIFS(Transactions_History!$G$6:$G$1355, Transactions_History!$C$6:$C$1355, "Redeem", Transactions_History!$I$6:$I$1355, Portfolio_History!$F384, Transactions_History!$H$6:$H$1355, "&lt;="&amp;YEAR(Portfolio_History!P$1))</f>
        <v>5971788</v>
      </c>
      <c r="Q384" s="4">
        <f>SUMIFS(Transactions_History!$G$6:$G$1355, Transactions_History!$C$6:$C$1355, "Acquire", Transactions_History!$I$6:$I$1355, Portfolio_History!$F384, Transactions_History!$H$6:$H$1355, "&lt;="&amp;YEAR(Portfolio_History!Q$1))-
SUMIFS(Transactions_History!$G$6:$G$1355, Transactions_History!$C$6:$C$1355, "Redeem", Transactions_History!$I$6:$I$1355, Portfolio_History!$F384, Transactions_History!$H$6:$H$1355, "&lt;="&amp;YEAR(Portfolio_History!Q$1))</f>
        <v>5971788</v>
      </c>
      <c r="R384" s="4">
        <f>SUMIFS(Transactions_History!$G$6:$G$1355, Transactions_History!$C$6:$C$1355, "Acquire", Transactions_History!$I$6:$I$1355, Portfolio_History!$F384, Transactions_History!$H$6:$H$1355, "&lt;="&amp;YEAR(Portfolio_History!R$1))-
SUMIFS(Transactions_History!$G$6:$G$1355, Transactions_History!$C$6:$C$1355, "Redeem", Transactions_History!$I$6:$I$1355, Portfolio_History!$F384, Transactions_History!$H$6:$H$1355, "&lt;="&amp;YEAR(Portfolio_History!R$1))</f>
        <v>5971788</v>
      </c>
      <c r="S384" s="4">
        <f>SUMIFS(Transactions_History!$G$6:$G$1355, Transactions_History!$C$6:$C$1355, "Acquire", Transactions_History!$I$6:$I$1355, Portfolio_History!$F384, Transactions_History!$H$6:$H$1355, "&lt;="&amp;YEAR(Portfolio_History!S$1))-
SUMIFS(Transactions_History!$G$6:$G$1355, Transactions_History!$C$6:$C$1355, "Redeem", Transactions_History!$I$6:$I$1355, Portfolio_History!$F384, Transactions_History!$H$6:$H$1355, "&lt;="&amp;YEAR(Portfolio_History!S$1))</f>
        <v>0</v>
      </c>
      <c r="T384" s="4">
        <f>SUMIFS(Transactions_History!$G$6:$G$1355, Transactions_History!$C$6:$C$1355, "Acquire", Transactions_History!$I$6:$I$1355, Portfolio_History!$F384, Transactions_History!$H$6:$H$1355, "&lt;="&amp;YEAR(Portfolio_History!T$1))-
SUMIFS(Transactions_History!$G$6:$G$1355, Transactions_History!$C$6:$C$1355, "Redeem", Transactions_History!$I$6:$I$1355, Portfolio_History!$F384, Transactions_History!$H$6:$H$1355, "&lt;="&amp;YEAR(Portfolio_History!T$1))</f>
        <v>0</v>
      </c>
      <c r="U384" s="4">
        <f>SUMIFS(Transactions_History!$G$6:$G$1355, Transactions_History!$C$6:$C$1355, "Acquire", Transactions_History!$I$6:$I$1355, Portfolio_History!$F384, Transactions_History!$H$6:$H$1355, "&lt;="&amp;YEAR(Portfolio_History!U$1))-
SUMIFS(Transactions_History!$G$6:$G$1355, Transactions_History!$C$6:$C$1355, "Redeem", Transactions_History!$I$6:$I$1355, Portfolio_History!$F384, Transactions_History!$H$6:$H$1355, "&lt;="&amp;YEAR(Portfolio_History!U$1))</f>
        <v>0</v>
      </c>
      <c r="V384" s="4">
        <f>SUMIFS(Transactions_History!$G$6:$G$1355, Transactions_History!$C$6:$C$1355, "Acquire", Transactions_History!$I$6:$I$1355, Portfolio_History!$F384, Transactions_History!$H$6:$H$1355, "&lt;="&amp;YEAR(Portfolio_History!V$1))-
SUMIFS(Transactions_History!$G$6:$G$1355, Transactions_History!$C$6:$C$1355, "Redeem", Transactions_History!$I$6:$I$1355, Portfolio_History!$F384, Transactions_History!$H$6:$H$1355, "&lt;="&amp;YEAR(Portfolio_History!V$1))</f>
        <v>0</v>
      </c>
      <c r="W384" s="4">
        <f>SUMIFS(Transactions_History!$G$6:$G$1355, Transactions_History!$C$6:$C$1355, "Acquire", Transactions_History!$I$6:$I$1355, Portfolio_History!$F384, Transactions_History!$H$6:$H$1355, "&lt;="&amp;YEAR(Portfolio_History!W$1))-
SUMIFS(Transactions_History!$G$6:$G$1355, Transactions_History!$C$6:$C$1355, "Redeem", Transactions_History!$I$6:$I$1355, Portfolio_History!$F384, Transactions_History!$H$6:$H$1355, "&lt;="&amp;YEAR(Portfolio_History!W$1))</f>
        <v>0</v>
      </c>
      <c r="X384" s="4">
        <f>SUMIFS(Transactions_History!$G$6:$G$1355, Transactions_History!$C$6:$C$1355, "Acquire", Transactions_History!$I$6:$I$1355, Portfolio_History!$F384, Transactions_History!$H$6:$H$1355, "&lt;="&amp;YEAR(Portfolio_History!X$1))-
SUMIFS(Transactions_History!$G$6:$G$1355, Transactions_History!$C$6:$C$1355, "Redeem", Transactions_History!$I$6:$I$1355, Portfolio_History!$F384, Transactions_History!$H$6:$H$1355, "&lt;="&amp;YEAR(Portfolio_History!X$1))</f>
        <v>0</v>
      </c>
      <c r="Y384" s="4">
        <f>SUMIFS(Transactions_History!$G$6:$G$1355, Transactions_History!$C$6:$C$1355, "Acquire", Transactions_History!$I$6:$I$1355, Portfolio_History!$F384, Transactions_History!$H$6:$H$1355, "&lt;="&amp;YEAR(Portfolio_History!Y$1))-
SUMIFS(Transactions_History!$G$6:$G$1355, Transactions_History!$C$6:$C$1355, "Redeem", Transactions_History!$I$6:$I$1355, Portfolio_History!$F384, Transactions_History!$H$6:$H$1355, "&lt;="&amp;YEAR(Portfolio_History!Y$1))</f>
        <v>0</v>
      </c>
    </row>
    <row r="385" spans="1:25" x14ac:dyDescent="0.35">
      <c r="A385" s="172" t="s">
        <v>39</v>
      </c>
      <c r="B385" s="172">
        <v>3.25</v>
      </c>
      <c r="C385" s="172">
        <v>2019</v>
      </c>
      <c r="D385" s="173">
        <v>39965</v>
      </c>
      <c r="E385" s="63">
        <v>2014</v>
      </c>
      <c r="F385" s="170" t="str">
        <f t="shared" si="6"/>
        <v>SI bonds_3.25_2019</v>
      </c>
      <c r="G385" s="4">
        <f>SUMIFS(Transactions_History!$G$6:$G$1355, Transactions_History!$C$6:$C$1355, "Acquire", Transactions_History!$I$6:$I$1355, Portfolio_History!$F385, Transactions_History!$H$6:$H$1355, "&lt;="&amp;YEAR(Portfolio_History!G$1))-
SUMIFS(Transactions_History!$G$6:$G$1355, Transactions_History!$C$6:$C$1355, "Redeem", Transactions_History!$I$6:$I$1355, Portfolio_History!$F385, Transactions_History!$H$6:$H$1355, "&lt;="&amp;YEAR(Portfolio_History!G$1))</f>
        <v>0</v>
      </c>
      <c r="H385" s="4">
        <f>SUMIFS(Transactions_History!$G$6:$G$1355, Transactions_History!$C$6:$C$1355, "Acquire", Transactions_History!$I$6:$I$1355, Portfolio_History!$F385, Transactions_History!$H$6:$H$1355, "&lt;="&amp;YEAR(Portfolio_History!H$1))-
SUMIFS(Transactions_History!$G$6:$G$1355, Transactions_History!$C$6:$C$1355, "Redeem", Transactions_History!$I$6:$I$1355, Portfolio_History!$F385, Transactions_History!$H$6:$H$1355, "&lt;="&amp;YEAR(Portfolio_History!H$1))</f>
        <v>0</v>
      </c>
      <c r="I385" s="4">
        <f>SUMIFS(Transactions_History!$G$6:$G$1355, Transactions_History!$C$6:$C$1355, "Acquire", Transactions_History!$I$6:$I$1355, Portfolio_History!$F385, Transactions_History!$H$6:$H$1355, "&lt;="&amp;YEAR(Portfolio_History!I$1))-
SUMIFS(Transactions_History!$G$6:$G$1355, Transactions_History!$C$6:$C$1355, "Redeem", Transactions_History!$I$6:$I$1355, Portfolio_History!$F385, Transactions_History!$H$6:$H$1355, "&lt;="&amp;YEAR(Portfolio_History!I$1))</f>
        <v>0</v>
      </c>
      <c r="J385" s="4">
        <f>SUMIFS(Transactions_History!$G$6:$G$1355, Transactions_History!$C$6:$C$1355, "Acquire", Transactions_History!$I$6:$I$1355, Portfolio_History!$F385, Transactions_History!$H$6:$H$1355, "&lt;="&amp;YEAR(Portfolio_History!J$1))-
SUMIFS(Transactions_History!$G$6:$G$1355, Transactions_History!$C$6:$C$1355, "Redeem", Transactions_History!$I$6:$I$1355, Portfolio_History!$F385, Transactions_History!$H$6:$H$1355, "&lt;="&amp;YEAR(Portfolio_History!J$1))</f>
        <v>0</v>
      </c>
      <c r="K385" s="4">
        <f>SUMIFS(Transactions_History!$G$6:$G$1355, Transactions_History!$C$6:$C$1355, "Acquire", Transactions_History!$I$6:$I$1355, Portfolio_History!$F385, Transactions_History!$H$6:$H$1355, "&lt;="&amp;YEAR(Portfolio_History!K$1))-
SUMIFS(Transactions_History!$G$6:$G$1355, Transactions_History!$C$6:$C$1355, "Redeem", Transactions_History!$I$6:$I$1355, Portfolio_History!$F385, Transactions_History!$H$6:$H$1355, "&lt;="&amp;YEAR(Portfolio_History!K$1))</f>
        <v>0</v>
      </c>
      <c r="L385" s="4">
        <f>SUMIFS(Transactions_History!$G$6:$G$1355, Transactions_History!$C$6:$C$1355, "Acquire", Transactions_History!$I$6:$I$1355, Portfolio_History!$F385, Transactions_History!$H$6:$H$1355, "&lt;="&amp;YEAR(Portfolio_History!L$1))-
SUMIFS(Transactions_History!$G$6:$G$1355, Transactions_History!$C$6:$C$1355, "Redeem", Transactions_History!$I$6:$I$1355, Portfolio_History!$F385, Transactions_History!$H$6:$H$1355, "&lt;="&amp;YEAR(Portfolio_History!L$1))</f>
        <v>10628270</v>
      </c>
      <c r="M385" s="4">
        <f>SUMIFS(Transactions_History!$G$6:$G$1355, Transactions_History!$C$6:$C$1355, "Acquire", Transactions_History!$I$6:$I$1355, Portfolio_History!$F385, Transactions_History!$H$6:$H$1355, "&lt;="&amp;YEAR(Portfolio_History!M$1))-
SUMIFS(Transactions_History!$G$6:$G$1355, Transactions_History!$C$6:$C$1355, "Redeem", Transactions_History!$I$6:$I$1355, Portfolio_History!$F385, Transactions_History!$H$6:$H$1355, "&lt;="&amp;YEAR(Portfolio_History!M$1))</f>
        <v>10628270</v>
      </c>
      <c r="N385" s="4">
        <f>SUMIFS(Transactions_History!$G$6:$G$1355, Transactions_History!$C$6:$C$1355, "Acquire", Transactions_History!$I$6:$I$1355, Portfolio_History!$F385, Transactions_History!$H$6:$H$1355, "&lt;="&amp;YEAR(Portfolio_History!N$1))-
SUMIFS(Transactions_History!$G$6:$G$1355, Transactions_History!$C$6:$C$1355, "Redeem", Transactions_History!$I$6:$I$1355, Portfolio_History!$F385, Transactions_History!$H$6:$H$1355, "&lt;="&amp;YEAR(Portfolio_History!N$1))</f>
        <v>10628270</v>
      </c>
      <c r="O385" s="4">
        <f>SUMIFS(Transactions_History!$G$6:$G$1355, Transactions_History!$C$6:$C$1355, "Acquire", Transactions_History!$I$6:$I$1355, Portfolio_History!$F385, Transactions_History!$H$6:$H$1355, "&lt;="&amp;YEAR(Portfolio_History!O$1))-
SUMIFS(Transactions_History!$G$6:$G$1355, Transactions_History!$C$6:$C$1355, "Redeem", Transactions_History!$I$6:$I$1355, Portfolio_History!$F385, Transactions_History!$H$6:$H$1355, "&lt;="&amp;YEAR(Portfolio_History!O$1))</f>
        <v>10628270</v>
      </c>
      <c r="P385" s="4">
        <f>SUMIFS(Transactions_History!$G$6:$G$1355, Transactions_History!$C$6:$C$1355, "Acquire", Transactions_History!$I$6:$I$1355, Portfolio_History!$F385, Transactions_History!$H$6:$H$1355, "&lt;="&amp;YEAR(Portfolio_History!P$1))-
SUMIFS(Transactions_History!$G$6:$G$1355, Transactions_History!$C$6:$C$1355, "Redeem", Transactions_History!$I$6:$I$1355, Portfolio_History!$F385, Transactions_History!$H$6:$H$1355, "&lt;="&amp;YEAR(Portfolio_History!P$1))</f>
        <v>11505830</v>
      </c>
      <c r="Q385" s="4">
        <f>SUMIFS(Transactions_History!$G$6:$G$1355, Transactions_History!$C$6:$C$1355, "Acquire", Transactions_History!$I$6:$I$1355, Portfolio_History!$F385, Transactions_History!$H$6:$H$1355, "&lt;="&amp;YEAR(Portfolio_History!Q$1))-
SUMIFS(Transactions_History!$G$6:$G$1355, Transactions_History!$C$6:$C$1355, "Redeem", Transactions_History!$I$6:$I$1355, Portfolio_History!$F385, Transactions_History!$H$6:$H$1355, "&lt;="&amp;YEAR(Portfolio_History!Q$1))</f>
        <v>11505830</v>
      </c>
      <c r="R385" s="4">
        <f>SUMIFS(Transactions_History!$G$6:$G$1355, Transactions_History!$C$6:$C$1355, "Acquire", Transactions_History!$I$6:$I$1355, Portfolio_History!$F385, Transactions_History!$H$6:$H$1355, "&lt;="&amp;YEAR(Portfolio_History!R$1))-
SUMIFS(Transactions_History!$G$6:$G$1355, Transactions_History!$C$6:$C$1355, "Redeem", Transactions_History!$I$6:$I$1355, Portfolio_History!$F385, Transactions_History!$H$6:$H$1355, "&lt;="&amp;YEAR(Portfolio_History!R$1))</f>
        <v>11505830</v>
      </c>
      <c r="S385" s="4">
        <f>SUMIFS(Transactions_History!$G$6:$G$1355, Transactions_History!$C$6:$C$1355, "Acquire", Transactions_History!$I$6:$I$1355, Portfolio_History!$F385, Transactions_History!$H$6:$H$1355, "&lt;="&amp;YEAR(Portfolio_History!S$1))-
SUMIFS(Transactions_History!$G$6:$G$1355, Transactions_History!$C$6:$C$1355, "Redeem", Transactions_History!$I$6:$I$1355, Portfolio_History!$F385, Transactions_History!$H$6:$H$1355, "&lt;="&amp;YEAR(Portfolio_History!S$1))</f>
        <v>11505830</v>
      </c>
      <c r="T385" s="4">
        <f>SUMIFS(Transactions_History!$G$6:$G$1355, Transactions_History!$C$6:$C$1355, "Acquire", Transactions_History!$I$6:$I$1355, Portfolio_History!$F385, Transactions_History!$H$6:$H$1355, "&lt;="&amp;YEAR(Portfolio_History!T$1))-
SUMIFS(Transactions_History!$G$6:$G$1355, Transactions_History!$C$6:$C$1355, "Redeem", Transactions_History!$I$6:$I$1355, Portfolio_History!$F385, Transactions_History!$H$6:$H$1355, "&lt;="&amp;YEAR(Portfolio_History!T$1))</f>
        <v>11505830</v>
      </c>
      <c r="U385" s="4">
        <f>SUMIFS(Transactions_History!$G$6:$G$1355, Transactions_History!$C$6:$C$1355, "Acquire", Transactions_History!$I$6:$I$1355, Portfolio_History!$F385, Transactions_History!$H$6:$H$1355, "&lt;="&amp;YEAR(Portfolio_History!U$1))-
SUMIFS(Transactions_History!$G$6:$G$1355, Transactions_History!$C$6:$C$1355, "Redeem", Transactions_History!$I$6:$I$1355, Portfolio_History!$F385, Transactions_History!$H$6:$H$1355, "&lt;="&amp;YEAR(Portfolio_History!U$1))</f>
        <v>0</v>
      </c>
      <c r="V385" s="4">
        <f>SUMIFS(Transactions_History!$G$6:$G$1355, Transactions_History!$C$6:$C$1355, "Acquire", Transactions_History!$I$6:$I$1355, Portfolio_History!$F385, Transactions_History!$H$6:$H$1355, "&lt;="&amp;YEAR(Portfolio_History!V$1))-
SUMIFS(Transactions_History!$G$6:$G$1355, Transactions_History!$C$6:$C$1355, "Redeem", Transactions_History!$I$6:$I$1355, Portfolio_History!$F385, Transactions_History!$H$6:$H$1355, "&lt;="&amp;YEAR(Portfolio_History!V$1))</f>
        <v>0</v>
      </c>
      <c r="W385" s="4">
        <f>SUMIFS(Transactions_History!$G$6:$G$1355, Transactions_History!$C$6:$C$1355, "Acquire", Transactions_History!$I$6:$I$1355, Portfolio_History!$F385, Transactions_History!$H$6:$H$1355, "&lt;="&amp;YEAR(Portfolio_History!W$1))-
SUMIFS(Transactions_History!$G$6:$G$1355, Transactions_History!$C$6:$C$1355, "Redeem", Transactions_History!$I$6:$I$1355, Portfolio_History!$F385, Transactions_History!$H$6:$H$1355, "&lt;="&amp;YEAR(Portfolio_History!W$1))</f>
        <v>0</v>
      </c>
      <c r="X385" s="4">
        <f>SUMIFS(Transactions_History!$G$6:$G$1355, Transactions_History!$C$6:$C$1355, "Acquire", Transactions_History!$I$6:$I$1355, Portfolio_History!$F385, Transactions_History!$H$6:$H$1355, "&lt;="&amp;YEAR(Portfolio_History!X$1))-
SUMIFS(Transactions_History!$G$6:$G$1355, Transactions_History!$C$6:$C$1355, "Redeem", Transactions_History!$I$6:$I$1355, Portfolio_History!$F385, Transactions_History!$H$6:$H$1355, "&lt;="&amp;YEAR(Portfolio_History!X$1))</f>
        <v>0</v>
      </c>
      <c r="Y385" s="4">
        <f>SUMIFS(Transactions_History!$G$6:$G$1355, Transactions_History!$C$6:$C$1355, "Acquire", Transactions_History!$I$6:$I$1355, Portfolio_History!$F385, Transactions_History!$H$6:$H$1355, "&lt;="&amp;YEAR(Portfolio_History!Y$1))-
SUMIFS(Transactions_History!$G$6:$G$1355, Transactions_History!$C$6:$C$1355, "Redeem", Transactions_History!$I$6:$I$1355, Portfolio_History!$F385, Transactions_History!$H$6:$H$1355, "&lt;="&amp;YEAR(Portfolio_History!Y$1))</f>
        <v>0</v>
      </c>
    </row>
    <row r="386" spans="1:25" x14ac:dyDescent="0.35">
      <c r="A386" s="172" t="s">
        <v>34</v>
      </c>
      <c r="B386" s="172">
        <v>2.25</v>
      </c>
      <c r="C386" s="172">
        <v>2015</v>
      </c>
      <c r="D386" s="173">
        <v>41821</v>
      </c>
      <c r="E386" s="63">
        <v>2014</v>
      </c>
      <c r="F386" s="170" t="str">
        <f t="shared" ref="F386:F449" si="7">_xlfn.TEXTJOIN("_", TRUE, A386, B386, C386)</f>
        <v>SI certificates_2.25_2015</v>
      </c>
      <c r="G386" s="4">
        <f>SUMIFS(Transactions_History!$G$6:$G$1355, Transactions_History!$C$6:$C$1355, "Acquire", Transactions_History!$I$6:$I$1355, Portfolio_History!$F386, Transactions_History!$H$6:$H$1355, "&lt;="&amp;YEAR(Portfolio_History!G$1))-
SUMIFS(Transactions_History!$G$6:$G$1355, Transactions_History!$C$6:$C$1355, "Redeem", Transactions_History!$I$6:$I$1355, Portfolio_History!$F386, Transactions_History!$H$6:$H$1355, "&lt;="&amp;YEAR(Portfolio_History!G$1))</f>
        <v>0</v>
      </c>
      <c r="H386" s="4">
        <f>SUMIFS(Transactions_History!$G$6:$G$1355, Transactions_History!$C$6:$C$1355, "Acquire", Transactions_History!$I$6:$I$1355, Portfolio_History!$F386, Transactions_History!$H$6:$H$1355, "&lt;="&amp;YEAR(Portfolio_History!H$1))-
SUMIFS(Transactions_History!$G$6:$G$1355, Transactions_History!$C$6:$C$1355, "Redeem", Transactions_History!$I$6:$I$1355, Portfolio_History!$F386, Transactions_History!$H$6:$H$1355, "&lt;="&amp;YEAR(Portfolio_History!H$1))</f>
        <v>0</v>
      </c>
      <c r="I386" s="4">
        <f>SUMIFS(Transactions_History!$G$6:$G$1355, Transactions_History!$C$6:$C$1355, "Acquire", Transactions_History!$I$6:$I$1355, Portfolio_History!$F386, Transactions_History!$H$6:$H$1355, "&lt;="&amp;YEAR(Portfolio_History!I$1))-
SUMIFS(Transactions_History!$G$6:$G$1355, Transactions_History!$C$6:$C$1355, "Redeem", Transactions_History!$I$6:$I$1355, Portfolio_History!$F386, Transactions_History!$H$6:$H$1355, "&lt;="&amp;YEAR(Portfolio_History!I$1))</f>
        <v>0</v>
      </c>
      <c r="J386" s="4">
        <f>SUMIFS(Transactions_History!$G$6:$G$1355, Transactions_History!$C$6:$C$1355, "Acquire", Transactions_History!$I$6:$I$1355, Portfolio_History!$F386, Transactions_History!$H$6:$H$1355, "&lt;="&amp;YEAR(Portfolio_History!J$1))-
SUMIFS(Transactions_History!$G$6:$G$1355, Transactions_History!$C$6:$C$1355, "Redeem", Transactions_History!$I$6:$I$1355, Portfolio_History!$F386, Transactions_History!$H$6:$H$1355, "&lt;="&amp;YEAR(Portfolio_History!J$1))</f>
        <v>0</v>
      </c>
      <c r="K386" s="4">
        <f>SUMIFS(Transactions_History!$G$6:$G$1355, Transactions_History!$C$6:$C$1355, "Acquire", Transactions_History!$I$6:$I$1355, Portfolio_History!$F386, Transactions_History!$H$6:$H$1355, "&lt;="&amp;YEAR(Portfolio_History!K$1))-
SUMIFS(Transactions_History!$G$6:$G$1355, Transactions_History!$C$6:$C$1355, "Redeem", Transactions_History!$I$6:$I$1355, Portfolio_History!$F386, Transactions_History!$H$6:$H$1355, "&lt;="&amp;YEAR(Portfolio_History!K$1))</f>
        <v>0</v>
      </c>
      <c r="L386" s="4">
        <f>SUMIFS(Transactions_History!$G$6:$G$1355, Transactions_History!$C$6:$C$1355, "Acquire", Transactions_History!$I$6:$I$1355, Portfolio_History!$F386, Transactions_History!$H$6:$H$1355, "&lt;="&amp;YEAR(Portfolio_History!L$1))-
SUMIFS(Transactions_History!$G$6:$G$1355, Transactions_History!$C$6:$C$1355, "Redeem", Transactions_History!$I$6:$I$1355, Portfolio_History!$F386, Transactions_History!$H$6:$H$1355, "&lt;="&amp;YEAR(Portfolio_History!L$1))</f>
        <v>0</v>
      </c>
      <c r="M386" s="4">
        <f>SUMIFS(Transactions_History!$G$6:$G$1355, Transactions_History!$C$6:$C$1355, "Acquire", Transactions_History!$I$6:$I$1355, Portfolio_History!$F386, Transactions_History!$H$6:$H$1355, "&lt;="&amp;YEAR(Portfolio_History!M$1))-
SUMIFS(Transactions_History!$G$6:$G$1355, Transactions_History!$C$6:$C$1355, "Redeem", Transactions_History!$I$6:$I$1355, Portfolio_History!$F386, Transactions_History!$H$6:$H$1355, "&lt;="&amp;YEAR(Portfolio_History!M$1))</f>
        <v>0</v>
      </c>
      <c r="N386" s="4">
        <f>SUMIFS(Transactions_History!$G$6:$G$1355, Transactions_History!$C$6:$C$1355, "Acquire", Transactions_History!$I$6:$I$1355, Portfolio_History!$F386, Transactions_History!$H$6:$H$1355, "&lt;="&amp;YEAR(Portfolio_History!N$1))-
SUMIFS(Transactions_History!$G$6:$G$1355, Transactions_History!$C$6:$C$1355, "Redeem", Transactions_History!$I$6:$I$1355, Portfolio_History!$F386, Transactions_History!$H$6:$H$1355, "&lt;="&amp;YEAR(Portfolio_History!N$1))</f>
        <v>0</v>
      </c>
      <c r="O386" s="4">
        <f>SUMIFS(Transactions_History!$G$6:$G$1355, Transactions_History!$C$6:$C$1355, "Acquire", Transactions_History!$I$6:$I$1355, Portfolio_History!$F386, Transactions_History!$H$6:$H$1355, "&lt;="&amp;YEAR(Portfolio_History!O$1))-
SUMIFS(Transactions_History!$G$6:$G$1355, Transactions_History!$C$6:$C$1355, "Redeem", Transactions_History!$I$6:$I$1355, Portfolio_History!$F386, Transactions_History!$H$6:$H$1355, "&lt;="&amp;YEAR(Portfolio_History!O$1))</f>
        <v>0</v>
      </c>
      <c r="P386" s="4">
        <f>SUMIFS(Transactions_History!$G$6:$G$1355, Transactions_History!$C$6:$C$1355, "Acquire", Transactions_History!$I$6:$I$1355, Portfolio_History!$F386, Transactions_History!$H$6:$H$1355, "&lt;="&amp;YEAR(Portfolio_History!P$1))-
SUMIFS(Transactions_History!$G$6:$G$1355, Transactions_History!$C$6:$C$1355, "Redeem", Transactions_History!$I$6:$I$1355, Portfolio_History!$F386, Transactions_History!$H$6:$H$1355, "&lt;="&amp;YEAR(Portfolio_History!P$1))</f>
        <v>0</v>
      </c>
      <c r="Q386" s="4">
        <f>SUMIFS(Transactions_History!$G$6:$G$1355, Transactions_History!$C$6:$C$1355, "Acquire", Transactions_History!$I$6:$I$1355, Portfolio_History!$F386, Transactions_History!$H$6:$H$1355, "&lt;="&amp;YEAR(Portfolio_History!Q$1))-
SUMIFS(Transactions_History!$G$6:$G$1355, Transactions_History!$C$6:$C$1355, "Redeem", Transactions_History!$I$6:$I$1355, Portfolio_History!$F386, Transactions_History!$H$6:$H$1355, "&lt;="&amp;YEAR(Portfolio_History!Q$1))</f>
        <v>0</v>
      </c>
      <c r="R386" s="4">
        <f>SUMIFS(Transactions_History!$G$6:$G$1355, Transactions_History!$C$6:$C$1355, "Acquire", Transactions_History!$I$6:$I$1355, Portfolio_History!$F386, Transactions_History!$H$6:$H$1355, "&lt;="&amp;YEAR(Portfolio_History!R$1))-
SUMIFS(Transactions_History!$G$6:$G$1355, Transactions_History!$C$6:$C$1355, "Redeem", Transactions_History!$I$6:$I$1355, Portfolio_History!$F386, Transactions_History!$H$6:$H$1355, "&lt;="&amp;YEAR(Portfolio_History!R$1))</f>
        <v>0</v>
      </c>
      <c r="S386" s="4">
        <f>SUMIFS(Transactions_History!$G$6:$G$1355, Transactions_History!$C$6:$C$1355, "Acquire", Transactions_History!$I$6:$I$1355, Portfolio_History!$F386, Transactions_History!$H$6:$H$1355, "&lt;="&amp;YEAR(Portfolio_History!S$1))-
SUMIFS(Transactions_History!$G$6:$G$1355, Transactions_History!$C$6:$C$1355, "Redeem", Transactions_History!$I$6:$I$1355, Portfolio_History!$F386, Transactions_History!$H$6:$H$1355, "&lt;="&amp;YEAR(Portfolio_History!S$1))</f>
        <v>0</v>
      </c>
      <c r="T386" s="4">
        <f>SUMIFS(Transactions_History!$G$6:$G$1355, Transactions_History!$C$6:$C$1355, "Acquire", Transactions_History!$I$6:$I$1355, Portfolio_History!$F386, Transactions_History!$H$6:$H$1355, "&lt;="&amp;YEAR(Portfolio_History!T$1))-
SUMIFS(Transactions_History!$G$6:$G$1355, Transactions_History!$C$6:$C$1355, "Redeem", Transactions_History!$I$6:$I$1355, Portfolio_History!$F386, Transactions_History!$H$6:$H$1355, "&lt;="&amp;YEAR(Portfolio_History!T$1))</f>
        <v>0</v>
      </c>
      <c r="U386" s="4">
        <f>SUMIFS(Transactions_History!$G$6:$G$1355, Transactions_History!$C$6:$C$1355, "Acquire", Transactions_History!$I$6:$I$1355, Portfolio_History!$F386, Transactions_History!$H$6:$H$1355, "&lt;="&amp;YEAR(Portfolio_History!U$1))-
SUMIFS(Transactions_History!$G$6:$G$1355, Transactions_History!$C$6:$C$1355, "Redeem", Transactions_History!$I$6:$I$1355, Portfolio_History!$F386, Transactions_History!$H$6:$H$1355, "&lt;="&amp;YEAR(Portfolio_History!U$1))</f>
        <v>0</v>
      </c>
      <c r="V386" s="4">
        <f>SUMIFS(Transactions_History!$G$6:$G$1355, Transactions_History!$C$6:$C$1355, "Acquire", Transactions_History!$I$6:$I$1355, Portfolio_History!$F386, Transactions_History!$H$6:$H$1355, "&lt;="&amp;YEAR(Portfolio_History!V$1))-
SUMIFS(Transactions_History!$G$6:$G$1355, Transactions_History!$C$6:$C$1355, "Redeem", Transactions_History!$I$6:$I$1355, Portfolio_History!$F386, Transactions_History!$H$6:$H$1355, "&lt;="&amp;YEAR(Portfolio_History!V$1))</f>
        <v>0</v>
      </c>
      <c r="W386" s="4">
        <f>SUMIFS(Transactions_History!$G$6:$G$1355, Transactions_History!$C$6:$C$1355, "Acquire", Transactions_History!$I$6:$I$1355, Portfolio_History!$F386, Transactions_History!$H$6:$H$1355, "&lt;="&amp;YEAR(Portfolio_History!W$1))-
SUMIFS(Transactions_History!$G$6:$G$1355, Transactions_History!$C$6:$C$1355, "Redeem", Transactions_History!$I$6:$I$1355, Portfolio_History!$F386, Transactions_History!$H$6:$H$1355, "&lt;="&amp;YEAR(Portfolio_History!W$1))</f>
        <v>0</v>
      </c>
      <c r="X386" s="4">
        <f>SUMIFS(Transactions_History!$G$6:$G$1355, Transactions_History!$C$6:$C$1355, "Acquire", Transactions_History!$I$6:$I$1355, Portfolio_History!$F386, Transactions_History!$H$6:$H$1355, "&lt;="&amp;YEAR(Portfolio_History!X$1))-
SUMIFS(Transactions_History!$G$6:$G$1355, Transactions_History!$C$6:$C$1355, "Redeem", Transactions_History!$I$6:$I$1355, Portfolio_History!$F386, Transactions_History!$H$6:$H$1355, "&lt;="&amp;YEAR(Portfolio_History!X$1))</f>
        <v>0</v>
      </c>
      <c r="Y386" s="4">
        <f>SUMIFS(Transactions_History!$G$6:$G$1355, Transactions_History!$C$6:$C$1355, "Acquire", Transactions_History!$I$6:$I$1355, Portfolio_History!$F386, Transactions_History!$H$6:$H$1355, "&lt;="&amp;YEAR(Portfolio_History!Y$1))-
SUMIFS(Transactions_History!$G$6:$G$1355, Transactions_History!$C$6:$C$1355, "Redeem", Transactions_History!$I$6:$I$1355, Portfolio_History!$F386, Transactions_History!$H$6:$H$1355, "&lt;="&amp;YEAR(Portfolio_History!Y$1))</f>
        <v>0</v>
      </c>
    </row>
    <row r="387" spans="1:25" x14ac:dyDescent="0.35">
      <c r="A387" s="172" t="s">
        <v>39</v>
      </c>
      <c r="B387" s="172">
        <v>2.875</v>
      </c>
      <c r="C387" s="172">
        <v>2015</v>
      </c>
      <c r="D387" s="173">
        <v>40330</v>
      </c>
      <c r="E387" s="63">
        <v>2014</v>
      </c>
      <c r="F387" s="170" t="str">
        <f t="shared" si="7"/>
        <v>SI bonds_2.875_2015</v>
      </c>
      <c r="G387" s="4">
        <f>SUMIFS(Transactions_History!$G$6:$G$1355, Transactions_History!$C$6:$C$1355, "Acquire", Transactions_History!$I$6:$I$1355, Portfolio_History!$F387, Transactions_History!$H$6:$H$1355, "&lt;="&amp;YEAR(Portfolio_History!G$1))-
SUMIFS(Transactions_History!$G$6:$G$1355, Transactions_History!$C$6:$C$1355, "Redeem", Transactions_History!$I$6:$I$1355, Portfolio_History!$F387, Transactions_History!$H$6:$H$1355, "&lt;="&amp;YEAR(Portfolio_History!G$1))</f>
        <v>0</v>
      </c>
      <c r="H387" s="4">
        <f>SUMIFS(Transactions_History!$G$6:$G$1355, Transactions_History!$C$6:$C$1355, "Acquire", Transactions_History!$I$6:$I$1355, Portfolio_History!$F387, Transactions_History!$H$6:$H$1355, "&lt;="&amp;YEAR(Portfolio_History!H$1))-
SUMIFS(Transactions_History!$G$6:$G$1355, Transactions_History!$C$6:$C$1355, "Redeem", Transactions_History!$I$6:$I$1355, Portfolio_History!$F387, Transactions_History!$H$6:$H$1355, "&lt;="&amp;YEAR(Portfolio_History!H$1))</f>
        <v>0</v>
      </c>
      <c r="I387" s="4">
        <f>SUMIFS(Transactions_History!$G$6:$G$1355, Transactions_History!$C$6:$C$1355, "Acquire", Transactions_History!$I$6:$I$1355, Portfolio_History!$F387, Transactions_History!$H$6:$H$1355, "&lt;="&amp;YEAR(Portfolio_History!I$1))-
SUMIFS(Transactions_History!$G$6:$G$1355, Transactions_History!$C$6:$C$1355, "Redeem", Transactions_History!$I$6:$I$1355, Portfolio_History!$F387, Transactions_History!$H$6:$H$1355, "&lt;="&amp;YEAR(Portfolio_History!I$1))</f>
        <v>0</v>
      </c>
      <c r="J387" s="4">
        <f>SUMIFS(Transactions_History!$G$6:$G$1355, Transactions_History!$C$6:$C$1355, "Acquire", Transactions_History!$I$6:$I$1355, Portfolio_History!$F387, Transactions_History!$H$6:$H$1355, "&lt;="&amp;YEAR(Portfolio_History!J$1))-
SUMIFS(Transactions_History!$G$6:$G$1355, Transactions_History!$C$6:$C$1355, "Redeem", Transactions_History!$I$6:$I$1355, Portfolio_History!$F387, Transactions_History!$H$6:$H$1355, "&lt;="&amp;YEAR(Portfolio_History!J$1))</f>
        <v>0</v>
      </c>
      <c r="K387" s="4">
        <f>SUMIFS(Transactions_History!$G$6:$G$1355, Transactions_History!$C$6:$C$1355, "Acquire", Transactions_History!$I$6:$I$1355, Portfolio_History!$F387, Transactions_History!$H$6:$H$1355, "&lt;="&amp;YEAR(Portfolio_History!K$1))-
SUMIFS(Transactions_History!$G$6:$G$1355, Transactions_History!$C$6:$C$1355, "Redeem", Transactions_History!$I$6:$I$1355, Portfolio_History!$F387, Transactions_History!$H$6:$H$1355, "&lt;="&amp;YEAR(Portfolio_History!K$1))</f>
        <v>0</v>
      </c>
      <c r="L387" s="4">
        <f>SUMIFS(Transactions_History!$G$6:$G$1355, Transactions_History!$C$6:$C$1355, "Acquire", Transactions_History!$I$6:$I$1355, Portfolio_History!$F387, Transactions_History!$H$6:$H$1355, "&lt;="&amp;YEAR(Portfolio_History!L$1))-
SUMIFS(Transactions_History!$G$6:$G$1355, Transactions_History!$C$6:$C$1355, "Redeem", Transactions_History!$I$6:$I$1355, Portfolio_History!$F387, Transactions_History!$H$6:$H$1355, "&lt;="&amp;YEAR(Portfolio_History!L$1))</f>
        <v>0</v>
      </c>
      <c r="M387" s="4">
        <f>SUMIFS(Transactions_History!$G$6:$G$1355, Transactions_History!$C$6:$C$1355, "Acquire", Transactions_History!$I$6:$I$1355, Portfolio_History!$F387, Transactions_History!$H$6:$H$1355, "&lt;="&amp;YEAR(Portfolio_History!M$1))-
SUMIFS(Transactions_History!$G$6:$G$1355, Transactions_History!$C$6:$C$1355, "Redeem", Transactions_History!$I$6:$I$1355, Portfolio_History!$F387, Transactions_History!$H$6:$H$1355, "&lt;="&amp;YEAR(Portfolio_History!M$1))</f>
        <v>0</v>
      </c>
      <c r="N387" s="4">
        <f>SUMIFS(Transactions_History!$G$6:$G$1355, Transactions_History!$C$6:$C$1355, "Acquire", Transactions_History!$I$6:$I$1355, Portfolio_History!$F387, Transactions_History!$H$6:$H$1355, "&lt;="&amp;YEAR(Portfolio_History!N$1))-
SUMIFS(Transactions_History!$G$6:$G$1355, Transactions_History!$C$6:$C$1355, "Redeem", Transactions_History!$I$6:$I$1355, Portfolio_History!$F387, Transactions_History!$H$6:$H$1355, "&lt;="&amp;YEAR(Portfolio_History!N$1))</f>
        <v>0</v>
      </c>
      <c r="O387" s="4">
        <f>SUMIFS(Transactions_History!$G$6:$G$1355, Transactions_History!$C$6:$C$1355, "Acquire", Transactions_History!$I$6:$I$1355, Portfolio_History!$F387, Transactions_History!$H$6:$H$1355, "&lt;="&amp;YEAR(Portfolio_History!O$1))-
SUMIFS(Transactions_History!$G$6:$G$1355, Transactions_History!$C$6:$C$1355, "Redeem", Transactions_History!$I$6:$I$1355, Portfolio_History!$F387, Transactions_History!$H$6:$H$1355, "&lt;="&amp;YEAR(Portfolio_History!O$1))</f>
        <v>0</v>
      </c>
      <c r="P387" s="4">
        <f>SUMIFS(Transactions_History!$G$6:$G$1355, Transactions_History!$C$6:$C$1355, "Acquire", Transactions_History!$I$6:$I$1355, Portfolio_History!$F387, Transactions_History!$H$6:$H$1355, "&lt;="&amp;YEAR(Portfolio_History!P$1))-
SUMIFS(Transactions_History!$G$6:$G$1355, Transactions_History!$C$6:$C$1355, "Redeem", Transactions_History!$I$6:$I$1355, Portfolio_History!$F387, Transactions_History!$H$6:$H$1355, "&lt;="&amp;YEAR(Portfolio_History!P$1))</f>
        <v>7264431</v>
      </c>
      <c r="Q387" s="4">
        <f>SUMIFS(Transactions_History!$G$6:$G$1355, Transactions_History!$C$6:$C$1355, "Acquire", Transactions_History!$I$6:$I$1355, Portfolio_History!$F387, Transactions_History!$H$6:$H$1355, "&lt;="&amp;YEAR(Portfolio_History!Q$1))-
SUMIFS(Transactions_History!$G$6:$G$1355, Transactions_History!$C$6:$C$1355, "Redeem", Transactions_History!$I$6:$I$1355, Portfolio_History!$F387, Transactions_History!$H$6:$H$1355, "&lt;="&amp;YEAR(Portfolio_History!Q$1))</f>
        <v>7264431</v>
      </c>
      <c r="R387" s="4">
        <f>SUMIFS(Transactions_History!$G$6:$G$1355, Transactions_History!$C$6:$C$1355, "Acquire", Transactions_History!$I$6:$I$1355, Portfolio_History!$F387, Transactions_History!$H$6:$H$1355, "&lt;="&amp;YEAR(Portfolio_History!R$1))-
SUMIFS(Transactions_History!$G$6:$G$1355, Transactions_History!$C$6:$C$1355, "Redeem", Transactions_History!$I$6:$I$1355, Portfolio_History!$F387, Transactions_History!$H$6:$H$1355, "&lt;="&amp;YEAR(Portfolio_History!R$1))</f>
        <v>7264431</v>
      </c>
      <c r="S387" s="4">
        <f>SUMIFS(Transactions_History!$G$6:$G$1355, Transactions_History!$C$6:$C$1355, "Acquire", Transactions_History!$I$6:$I$1355, Portfolio_History!$F387, Transactions_History!$H$6:$H$1355, "&lt;="&amp;YEAR(Portfolio_History!S$1))-
SUMIFS(Transactions_History!$G$6:$G$1355, Transactions_History!$C$6:$C$1355, "Redeem", Transactions_History!$I$6:$I$1355, Portfolio_History!$F387, Transactions_History!$H$6:$H$1355, "&lt;="&amp;YEAR(Portfolio_History!S$1))</f>
        <v>7264431</v>
      </c>
      <c r="T387" s="4">
        <f>SUMIFS(Transactions_History!$G$6:$G$1355, Transactions_History!$C$6:$C$1355, "Acquire", Transactions_History!$I$6:$I$1355, Portfolio_History!$F387, Transactions_History!$H$6:$H$1355, "&lt;="&amp;YEAR(Portfolio_History!T$1))-
SUMIFS(Transactions_History!$G$6:$G$1355, Transactions_History!$C$6:$C$1355, "Redeem", Transactions_History!$I$6:$I$1355, Portfolio_History!$F387, Transactions_History!$H$6:$H$1355, "&lt;="&amp;YEAR(Portfolio_History!T$1))</f>
        <v>0</v>
      </c>
      <c r="U387" s="4">
        <f>SUMIFS(Transactions_History!$G$6:$G$1355, Transactions_History!$C$6:$C$1355, "Acquire", Transactions_History!$I$6:$I$1355, Portfolio_History!$F387, Transactions_History!$H$6:$H$1355, "&lt;="&amp;YEAR(Portfolio_History!U$1))-
SUMIFS(Transactions_History!$G$6:$G$1355, Transactions_History!$C$6:$C$1355, "Redeem", Transactions_History!$I$6:$I$1355, Portfolio_History!$F387, Transactions_History!$H$6:$H$1355, "&lt;="&amp;YEAR(Portfolio_History!U$1))</f>
        <v>0</v>
      </c>
      <c r="V387" s="4">
        <f>SUMIFS(Transactions_History!$G$6:$G$1355, Transactions_History!$C$6:$C$1355, "Acquire", Transactions_History!$I$6:$I$1355, Portfolio_History!$F387, Transactions_History!$H$6:$H$1355, "&lt;="&amp;YEAR(Portfolio_History!V$1))-
SUMIFS(Transactions_History!$G$6:$G$1355, Transactions_History!$C$6:$C$1355, "Redeem", Transactions_History!$I$6:$I$1355, Portfolio_History!$F387, Transactions_History!$H$6:$H$1355, "&lt;="&amp;YEAR(Portfolio_History!V$1))</f>
        <v>0</v>
      </c>
      <c r="W387" s="4">
        <f>SUMIFS(Transactions_History!$G$6:$G$1355, Transactions_History!$C$6:$C$1355, "Acquire", Transactions_History!$I$6:$I$1355, Portfolio_History!$F387, Transactions_History!$H$6:$H$1355, "&lt;="&amp;YEAR(Portfolio_History!W$1))-
SUMIFS(Transactions_History!$G$6:$G$1355, Transactions_History!$C$6:$C$1355, "Redeem", Transactions_History!$I$6:$I$1355, Portfolio_History!$F387, Transactions_History!$H$6:$H$1355, "&lt;="&amp;YEAR(Portfolio_History!W$1))</f>
        <v>0</v>
      </c>
      <c r="X387" s="4">
        <f>SUMIFS(Transactions_History!$G$6:$G$1355, Transactions_History!$C$6:$C$1355, "Acquire", Transactions_History!$I$6:$I$1355, Portfolio_History!$F387, Transactions_History!$H$6:$H$1355, "&lt;="&amp;YEAR(Portfolio_History!X$1))-
SUMIFS(Transactions_History!$G$6:$G$1355, Transactions_History!$C$6:$C$1355, "Redeem", Transactions_History!$I$6:$I$1355, Portfolio_History!$F387, Transactions_History!$H$6:$H$1355, "&lt;="&amp;YEAR(Portfolio_History!X$1))</f>
        <v>0</v>
      </c>
      <c r="Y387" s="4">
        <f>SUMIFS(Transactions_History!$G$6:$G$1355, Transactions_History!$C$6:$C$1355, "Acquire", Transactions_History!$I$6:$I$1355, Portfolio_History!$F387, Transactions_History!$H$6:$H$1355, "&lt;="&amp;YEAR(Portfolio_History!Y$1))-
SUMIFS(Transactions_History!$G$6:$G$1355, Transactions_History!$C$6:$C$1355, "Redeem", Transactions_History!$I$6:$I$1355, Portfolio_History!$F387, Transactions_History!$H$6:$H$1355, "&lt;="&amp;YEAR(Portfolio_History!Y$1))</f>
        <v>0</v>
      </c>
    </row>
    <row r="388" spans="1:25" x14ac:dyDescent="0.35">
      <c r="A388" s="172" t="s">
        <v>39</v>
      </c>
      <c r="B388" s="172">
        <v>4</v>
      </c>
      <c r="C388" s="172">
        <v>2019</v>
      </c>
      <c r="D388" s="173">
        <v>39600</v>
      </c>
      <c r="E388" s="63">
        <v>2014</v>
      </c>
      <c r="F388" s="170" t="str">
        <f t="shared" si="7"/>
        <v>SI bonds_4_2019</v>
      </c>
      <c r="G388" s="4">
        <f>SUMIFS(Transactions_History!$G$6:$G$1355, Transactions_History!$C$6:$C$1355, "Acquire", Transactions_History!$I$6:$I$1355, Portfolio_History!$F388, Transactions_History!$H$6:$H$1355, "&lt;="&amp;YEAR(Portfolio_History!G$1))-
SUMIFS(Transactions_History!$G$6:$G$1355, Transactions_History!$C$6:$C$1355, "Redeem", Transactions_History!$I$6:$I$1355, Portfolio_History!$F388, Transactions_History!$H$6:$H$1355, "&lt;="&amp;YEAR(Portfolio_History!G$1))</f>
        <v>0</v>
      </c>
      <c r="H388" s="4">
        <f>SUMIFS(Transactions_History!$G$6:$G$1355, Transactions_History!$C$6:$C$1355, "Acquire", Transactions_History!$I$6:$I$1355, Portfolio_History!$F388, Transactions_History!$H$6:$H$1355, "&lt;="&amp;YEAR(Portfolio_History!H$1))-
SUMIFS(Transactions_History!$G$6:$G$1355, Transactions_History!$C$6:$C$1355, "Redeem", Transactions_History!$I$6:$I$1355, Portfolio_History!$F388, Transactions_History!$H$6:$H$1355, "&lt;="&amp;YEAR(Portfolio_History!H$1))</f>
        <v>0</v>
      </c>
      <c r="I388" s="4">
        <f>SUMIFS(Transactions_History!$G$6:$G$1355, Transactions_History!$C$6:$C$1355, "Acquire", Transactions_History!$I$6:$I$1355, Portfolio_History!$F388, Transactions_History!$H$6:$H$1355, "&lt;="&amp;YEAR(Portfolio_History!I$1))-
SUMIFS(Transactions_History!$G$6:$G$1355, Transactions_History!$C$6:$C$1355, "Redeem", Transactions_History!$I$6:$I$1355, Portfolio_History!$F388, Transactions_History!$H$6:$H$1355, "&lt;="&amp;YEAR(Portfolio_History!I$1))</f>
        <v>0</v>
      </c>
      <c r="J388" s="4">
        <f>SUMIFS(Transactions_History!$G$6:$G$1355, Transactions_History!$C$6:$C$1355, "Acquire", Transactions_History!$I$6:$I$1355, Portfolio_History!$F388, Transactions_History!$H$6:$H$1355, "&lt;="&amp;YEAR(Portfolio_History!J$1))-
SUMIFS(Transactions_History!$G$6:$G$1355, Transactions_History!$C$6:$C$1355, "Redeem", Transactions_History!$I$6:$I$1355, Portfolio_History!$F388, Transactions_History!$H$6:$H$1355, "&lt;="&amp;YEAR(Portfolio_History!J$1))</f>
        <v>0</v>
      </c>
      <c r="K388" s="4">
        <f>SUMIFS(Transactions_History!$G$6:$G$1355, Transactions_History!$C$6:$C$1355, "Acquire", Transactions_History!$I$6:$I$1355, Portfolio_History!$F388, Transactions_History!$H$6:$H$1355, "&lt;="&amp;YEAR(Portfolio_History!K$1))-
SUMIFS(Transactions_History!$G$6:$G$1355, Transactions_History!$C$6:$C$1355, "Redeem", Transactions_History!$I$6:$I$1355, Portfolio_History!$F388, Transactions_History!$H$6:$H$1355, "&lt;="&amp;YEAR(Portfolio_History!K$1))</f>
        <v>0</v>
      </c>
      <c r="L388" s="4">
        <f>SUMIFS(Transactions_History!$G$6:$G$1355, Transactions_History!$C$6:$C$1355, "Acquire", Transactions_History!$I$6:$I$1355, Portfolio_History!$F388, Transactions_History!$H$6:$H$1355, "&lt;="&amp;YEAR(Portfolio_History!L$1))-
SUMIFS(Transactions_History!$G$6:$G$1355, Transactions_History!$C$6:$C$1355, "Redeem", Transactions_History!$I$6:$I$1355, Portfolio_History!$F388, Transactions_History!$H$6:$H$1355, "&lt;="&amp;YEAR(Portfolio_History!L$1))</f>
        <v>12075192</v>
      </c>
      <c r="M388" s="4">
        <f>SUMIFS(Transactions_History!$G$6:$G$1355, Transactions_History!$C$6:$C$1355, "Acquire", Transactions_History!$I$6:$I$1355, Portfolio_History!$F388, Transactions_History!$H$6:$H$1355, "&lt;="&amp;YEAR(Portfolio_History!M$1))-
SUMIFS(Transactions_History!$G$6:$G$1355, Transactions_History!$C$6:$C$1355, "Redeem", Transactions_History!$I$6:$I$1355, Portfolio_History!$F388, Transactions_History!$H$6:$H$1355, "&lt;="&amp;YEAR(Portfolio_History!M$1))</f>
        <v>12075192</v>
      </c>
      <c r="N388" s="4">
        <f>SUMIFS(Transactions_History!$G$6:$G$1355, Transactions_History!$C$6:$C$1355, "Acquire", Transactions_History!$I$6:$I$1355, Portfolio_History!$F388, Transactions_History!$H$6:$H$1355, "&lt;="&amp;YEAR(Portfolio_History!N$1))-
SUMIFS(Transactions_History!$G$6:$G$1355, Transactions_History!$C$6:$C$1355, "Redeem", Transactions_History!$I$6:$I$1355, Portfolio_History!$F388, Transactions_History!$H$6:$H$1355, "&lt;="&amp;YEAR(Portfolio_History!N$1))</f>
        <v>12075192</v>
      </c>
      <c r="O388" s="4">
        <f>SUMIFS(Transactions_History!$G$6:$G$1355, Transactions_History!$C$6:$C$1355, "Acquire", Transactions_History!$I$6:$I$1355, Portfolio_History!$F388, Transactions_History!$H$6:$H$1355, "&lt;="&amp;YEAR(Portfolio_History!O$1))-
SUMIFS(Transactions_History!$G$6:$G$1355, Transactions_History!$C$6:$C$1355, "Redeem", Transactions_History!$I$6:$I$1355, Portfolio_History!$F388, Transactions_History!$H$6:$H$1355, "&lt;="&amp;YEAR(Portfolio_History!O$1))</f>
        <v>12075192</v>
      </c>
      <c r="P388" s="4">
        <f>SUMIFS(Transactions_History!$G$6:$G$1355, Transactions_History!$C$6:$C$1355, "Acquire", Transactions_History!$I$6:$I$1355, Portfolio_History!$F388, Transactions_History!$H$6:$H$1355, "&lt;="&amp;YEAR(Portfolio_History!P$1))-
SUMIFS(Transactions_History!$G$6:$G$1355, Transactions_History!$C$6:$C$1355, "Redeem", Transactions_History!$I$6:$I$1355, Portfolio_History!$F388, Transactions_History!$H$6:$H$1355, "&lt;="&amp;YEAR(Portfolio_History!P$1))</f>
        <v>12697763</v>
      </c>
      <c r="Q388" s="4">
        <f>SUMIFS(Transactions_History!$G$6:$G$1355, Transactions_History!$C$6:$C$1355, "Acquire", Transactions_History!$I$6:$I$1355, Portfolio_History!$F388, Transactions_History!$H$6:$H$1355, "&lt;="&amp;YEAR(Portfolio_History!Q$1))-
SUMIFS(Transactions_History!$G$6:$G$1355, Transactions_History!$C$6:$C$1355, "Redeem", Transactions_History!$I$6:$I$1355, Portfolio_History!$F388, Transactions_History!$H$6:$H$1355, "&lt;="&amp;YEAR(Portfolio_History!Q$1))</f>
        <v>12697763</v>
      </c>
      <c r="R388" s="4">
        <f>SUMIFS(Transactions_History!$G$6:$G$1355, Transactions_History!$C$6:$C$1355, "Acquire", Transactions_History!$I$6:$I$1355, Portfolio_History!$F388, Transactions_History!$H$6:$H$1355, "&lt;="&amp;YEAR(Portfolio_History!R$1))-
SUMIFS(Transactions_History!$G$6:$G$1355, Transactions_History!$C$6:$C$1355, "Redeem", Transactions_History!$I$6:$I$1355, Portfolio_History!$F388, Transactions_History!$H$6:$H$1355, "&lt;="&amp;YEAR(Portfolio_History!R$1))</f>
        <v>12697763</v>
      </c>
      <c r="S388" s="4">
        <f>SUMIFS(Transactions_History!$G$6:$G$1355, Transactions_History!$C$6:$C$1355, "Acquire", Transactions_History!$I$6:$I$1355, Portfolio_History!$F388, Transactions_History!$H$6:$H$1355, "&lt;="&amp;YEAR(Portfolio_History!S$1))-
SUMIFS(Transactions_History!$G$6:$G$1355, Transactions_History!$C$6:$C$1355, "Redeem", Transactions_History!$I$6:$I$1355, Portfolio_History!$F388, Transactions_History!$H$6:$H$1355, "&lt;="&amp;YEAR(Portfolio_History!S$1))</f>
        <v>12697763</v>
      </c>
      <c r="T388" s="4">
        <f>SUMIFS(Transactions_History!$G$6:$G$1355, Transactions_History!$C$6:$C$1355, "Acquire", Transactions_History!$I$6:$I$1355, Portfolio_History!$F388, Transactions_History!$H$6:$H$1355, "&lt;="&amp;YEAR(Portfolio_History!T$1))-
SUMIFS(Transactions_History!$G$6:$G$1355, Transactions_History!$C$6:$C$1355, "Redeem", Transactions_History!$I$6:$I$1355, Portfolio_History!$F388, Transactions_History!$H$6:$H$1355, "&lt;="&amp;YEAR(Portfolio_History!T$1))</f>
        <v>12697763</v>
      </c>
      <c r="U388" s="4">
        <f>SUMIFS(Transactions_History!$G$6:$G$1355, Transactions_History!$C$6:$C$1355, "Acquire", Transactions_History!$I$6:$I$1355, Portfolio_History!$F388, Transactions_History!$H$6:$H$1355, "&lt;="&amp;YEAR(Portfolio_History!U$1))-
SUMIFS(Transactions_History!$G$6:$G$1355, Transactions_History!$C$6:$C$1355, "Redeem", Transactions_History!$I$6:$I$1355, Portfolio_History!$F388, Transactions_History!$H$6:$H$1355, "&lt;="&amp;YEAR(Portfolio_History!U$1))</f>
        <v>12697763</v>
      </c>
      <c r="V388" s="4">
        <f>SUMIFS(Transactions_History!$G$6:$G$1355, Transactions_History!$C$6:$C$1355, "Acquire", Transactions_History!$I$6:$I$1355, Portfolio_History!$F388, Transactions_History!$H$6:$H$1355, "&lt;="&amp;YEAR(Portfolio_History!V$1))-
SUMIFS(Transactions_History!$G$6:$G$1355, Transactions_History!$C$6:$C$1355, "Redeem", Transactions_History!$I$6:$I$1355, Portfolio_History!$F388, Transactions_History!$H$6:$H$1355, "&lt;="&amp;YEAR(Portfolio_History!V$1))</f>
        <v>0</v>
      </c>
      <c r="W388" s="4">
        <f>SUMIFS(Transactions_History!$G$6:$G$1355, Transactions_History!$C$6:$C$1355, "Acquire", Transactions_History!$I$6:$I$1355, Portfolio_History!$F388, Transactions_History!$H$6:$H$1355, "&lt;="&amp;YEAR(Portfolio_History!W$1))-
SUMIFS(Transactions_History!$G$6:$G$1355, Transactions_History!$C$6:$C$1355, "Redeem", Transactions_History!$I$6:$I$1355, Portfolio_History!$F388, Transactions_History!$H$6:$H$1355, "&lt;="&amp;YEAR(Portfolio_History!W$1))</f>
        <v>0</v>
      </c>
      <c r="X388" s="4">
        <f>SUMIFS(Transactions_History!$G$6:$G$1355, Transactions_History!$C$6:$C$1355, "Acquire", Transactions_History!$I$6:$I$1355, Portfolio_History!$F388, Transactions_History!$H$6:$H$1355, "&lt;="&amp;YEAR(Portfolio_History!X$1))-
SUMIFS(Transactions_History!$G$6:$G$1355, Transactions_History!$C$6:$C$1355, "Redeem", Transactions_History!$I$6:$I$1355, Portfolio_History!$F388, Transactions_History!$H$6:$H$1355, "&lt;="&amp;YEAR(Portfolio_History!X$1))</f>
        <v>0</v>
      </c>
      <c r="Y388" s="4">
        <f>SUMIFS(Transactions_History!$G$6:$G$1355, Transactions_History!$C$6:$C$1355, "Acquire", Transactions_History!$I$6:$I$1355, Portfolio_History!$F388, Transactions_History!$H$6:$H$1355, "&lt;="&amp;YEAR(Portfolio_History!Y$1))-
SUMIFS(Transactions_History!$G$6:$G$1355, Transactions_History!$C$6:$C$1355, "Redeem", Transactions_History!$I$6:$I$1355, Portfolio_History!$F388, Transactions_History!$H$6:$H$1355, "&lt;="&amp;YEAR(Portfolio_History!Y$1))</f>
        <v>0</v>
      </c>
    </row>
    <row r="389" spans="1:25" x14ac:dyDescent="0.35">
      <c r="A389" s="172" t="s">
        <v>39</v>
      </c>
      <c r="B389" s="172">
        <v>4.125</v>
      </c>
      <c r="C389" s="172">
        <v>2019</v>
      </c>
      <c r="D389" s="173">
        <v>38504</v>
      </c>
      <c r="E389" s="63">
        <v>2014</v>
      </c>
      <c r="F389" s="170" t="str">
        <f t="shared" si="7"/>
        <v>SI bonds_4.125_2019</v>
      </c>
      <c r="G389" s="4">
        <f>SUMIFS(Transactions_History!$G$6:$G$1355, Transactions_History!$C$6:$C$1355, "Acquire", Transactions_History!$I$6:$I$1355, Portfolio_History!$F389, Transactions_History!$H$6:$H$1355, "&lt;="&amp;YEAR(Portfolio_History!G$1))-
SUMIFS(Transactions_History!$G$6:$G$1355, Transactions_History!$C$6:$C$1355, "Redeem", Transactions_History!$I$6:$I$1355, Portfolio_History!$F389, Transactions_History!$H$6:$H$1355, "&lt;="&amp;YEAR(Portfolio_History!G$1))</f>
        <v>-11194332</v>
      </c>
      <c r="H389" s="4">
        <f>SUMIFS(Transactions_History!$G$6:$G$1355, Transactions_History!$C$6:$C$1355, "Acquire", Transactions_History!$I$6:$I$1355, Portfolio_History!$F389, Transactions_History!$H$6:$H$1355, "&lt;="&amp;YEAR(Portfolio_History!H$1))-
SUMIFS(Transactions_History!$G$6:$G$1355, Transactions_History!$C$6:$C$1355, "Redeem", Transactions_History!$I$6:$I$1355, Portfolio_History!$F389, Transactions_History!$H$6:$H$1355, "&lt;="&amp;YEAR(Portfolio_History!H$1))</f>
        <v>-11194332</v>
      </c>
      <c r="I389" s="4">
        <f>SUMIFS(Transactions_History!$G$6:$G$1355, Transactions_History!$C$6:$C$1355, "Acquire", Transactions_History!$I$6:$I$1355, Portfolio_History!$F389, Transactions_History!$H$6:$H$1355, "&lt;="&amp;YEAR(Portfolio_History!I$1))-
SUMIFS(Transactions_History!$G$6:$G$1355, Transactions_History!$C$6:$C$1355, "Redeem", Transactions_History!$I$6:$I$1355, Portfolio_History!$F389, Transactions_History!$H$6:$H$1355, "&lt;="&amp;YEAR(Portfolio_History!I$1))</f>
        <v>-11194332</v>
      </c>
      <c r="J389" s="4">
        <f>SUMIFS(Transactions_History!$G$6:$G$1355, Transactions_History!$C$6:$C$1355, "Acquire", Transactions_History!$I$6:$I$1355, Portfolio_History!$F389, Transactions_History!$H$6:$H$1355, "&lt;="&amp;YEAR(Portfolio_History!J$1))-
SUMIFS(Transactions_History!$G$6:$G$1355, Transactions_History!$C$6:$C$1355, "Redeem", Transactions_History!$I$6:$I$1355, Portfolio_History!$F389, Transactions_History!$H$6:$H$1355, "&lt;="&amp;YEAR(Portfolio_History!J$1))</f>
        <v>-11194332</v>
      </c>
      <c r="K389" s="4">
        <f>SUMIFS(Transactions_History!$G$6:$G$1355, Transactions_History!$C$6:$C$1355, "Acquire", Transactions_History!$I$6:$I$1355, Portfolio_History!$F389, Transactions_History!$H$6:$H$1355, "&lt;="&amp;YEAR(Portfolio_History!K$1))-
SUMIFS(Transactions_History!$G$6:$G$1355, Transactions_History!$C$6:$C$1355, "Redeem", Transactions_History!$I$6:$I$1355, Portfolio_History!$F389, Transactions_History!$H$6:$H$1355, "&lt;="&amp;YEAR(Portfolio_History!K$1))</f>
        <v>-11194332</v>
      </c>
      <c r="L389" s="4">
        <f>SUMIFS(Transactions_History!$G$6:$G$1355, Transactions_History!$C$6:$C$1355, "Acquire", Transactions_History!$I$6:$I$1355, Portfolio_History!$F389, Transactions_History!$H$6:$H$1355, "&lt;="&amp;YEAR(Portfolio_History!L$1))-
SUMIFS(Transactions_History!$G$6:$G$1355, Transactions_History!$C$6:$C$1355, "Redeem", Transactions_History!$I$6:$I$1355, Portfolio_History!$F389, Transactions_History!$H$6:$H$1355, "&lt;="&amp;YEAR(Portfolio_History!L$1))</f>
        <v>-677386</v>
      </c>
      <c r="M389" s="4">
        <f>SUMIFS(Transactions_History!$G$6:$G$1355, Transactions_History!$C$6:$C$1355, "Acquire", Transactions_History!$I$6:$I$1355, Portfolio_History!$F389, Transactions_History!$H$6:$H$1355, "&lt;="&amp;YEAR(Portfolio_History!M$1))-
SUMIFS(Transactions_History!$G$6:$G$1355, Transactions_History!$C$6:$C$1355, "Redeem", Transactions_History!$I$6:$I$1355, Portfolio_History!$F389, Transactions_History!$H$6:$H$1355, "&lt;="&amp;YEAR(Portfolio_History!M$1))</f>
        <v>-677386</v>
      </c>
      <c r="N389" s="4">
        <f>SUMIFS(Transactions_History!$G$6:$G$1355, Transactions_History!$C$6:$C$1355, "Acquire", Transactions_History!$I$6:$I$1355, Portfolio_History!$F389, Transactions_History!$H$6:$H$1355, "&lt;="&amp;YEAR(Portfolio_History!N$1))-
SUMIFS(Transactions_History!$G$6:$G$1355, Transactions_History!$C$6:$C$1355, "Redeem", Transactions_History!$I$6:$I$1355, Portfolio_History!$F389, Transactions_History!$H$6:$H$1355, "&lt;="&amp;YEAR(Portfolio_History!N$1))</f>
        <v>-677386</v>
      </c>
      <c r="O389" s="4">
        <f>SUMIFS(Transactions_History!$G$6:$G$1355, Transactions_History!$C$6:$C$1355, "Acquire", Transactions_History!$I$6:$I$1355, Portfolio_History!$F389, Transactions_History!$H$6:$H$1355, "&lt;="&amp;YEAR(Portfolio_History!O$1))-
SUMIFS(Transactions_History!$G$6:$G$1355, Transactions_History!$C$6:$C$1355, "Redeem", Transactions_History!$I$6:$I$1355, Portfolio_History!$F389, Transactions_History!$H$6:$H$1355, "&lt;="&amp;YEAR(Portfolio_History!O$1))</f>
        <v>-677386</v>
      </c>
      <c r="P389" s="4">
        <f>SUMIFS(Transactions_History!$G$6:$G$1355, Transactions_History!$C$6:$C$1355, "Acquire", Transactions_History!$I$6:$I$1355, Portfolio_History!$F389, Transactions_History!$H$6:$H$1355, "&lt;="&amp;YEAR(Portfolio_History!P$1))-
SUMIFS(Transactions_History!$G$6:$G$1355, Transactions_History!$C$6:$C$1355, "Redeem", Transactions_History!$I$6:$I$1355, Portfolio_History!$F389, Transactions_History!$H$6:$H$1355, "&lt;="&amp;YEAR(Portfolio_History!P$1))</f>
        <v>0</v>
      </c>
      <c r="Q389" s="4">
        <f>SUMIFS(Transactions_History!$G$6:$G$1355, Transactions_History!$C$6:$C$1355, "Acquire", Transactions_History!$I$6:$I$1355, Portfolio_History!$F389, Transactions_History!$H$6:$H$1355, "&lt;="&amp;YEAR(Portfolio_History!Q$1))-
SUMIFS(Transactions_History!$G$6:$G$1355, Transactions_History!$C$6:$C$1355, "Redeem", Transactions_History!$I$6:$I$1355, Portfolio_History!$F389, Transactions_History!$H$6:$H$1355, "&lt;="&amp;YEAR(Portfolio_History!Q$1))</f>
        <v>0</v>
      </c>
      <c r="R389" s="4">
        <f>SUMIFS(Transactions_History!$G$6:$G$1355, Transactions_History!$C$6:$C$1355, "Acquire", Transactions_History!$I$6:$I$1355, Portfolio_History!$F389, Transactions_History!$H$6:$H$1355, "&lt;="&amp;YEAR(Portfolio_History!R$1))-
SUMIFS(Transactions_History!$G$6:$G$1355, Transactions_History!$C$6:$C$1355, "Redeem", Transactions_History!$I$6:$I$1355, Portfolio_History!$F389, Transactions_History!$H$6:$H$1355, "&lt;="&amp;YEAR(Portfolio_History!R$1))</f>
        <v>0</v>
      </c>
      <c r="S389" s="4">
        <f>SUMIFS(Transactions_History!$G$6:$G$1355, Transactions_History!$C$6:$C$1355, "Acquire", Transactions_History!$I$6:$I$1355, Portfolio_History!$F389, Transactions_History!$H$6:$H$1355, "&lt;="&amp;YEAR(Portfolio_History!S$1))-
SUMIFS(Transactions_History!$G$6:$G$1355, Transactions_History!$C$6:$C$1355, "Redeem", Transactions_History!$I$6:$I$1355, Portfolio_History!$F389, Transactions_History!$H$6:$H$1355, "&lt;="&amp;YEAR(Portfolio_History!S$1))</f>
        <v>0</v>
      </c>
      <c r="T389" s="4">
        <f>SUMIFS(Transactions_History!$G$6:$G$1355, Transactions_History!$C$6:$C$1355, "Acquire", Transactions_History!$I$6:$I$1355, Portfolio_History!$F389, Transactions_History!$H$6:$H$1355, "&lt;="&amp;YEAR(Portfolio_History!T$1))-
SUMIFS(Transactions_History!$G$6:$G$1355, Transactions_History!$C$6:$C$1355, "Redeem", Transactions_History!$I$6:$I$1355, Portfolio_History!$F389, Transactions_History!$H$6:$H$1355, "&lt;="&amp;YEAR(Portfolio_History!T$1))</f>
        <v>0</v>
      </c>
      <c r="U389" s="4">
        <f>SUMIFS(Transactions_History!$G$6:$G$1355, Transactions_History!$C$6:$C$1355, "Acquire", Transactions_History!$I$6:$I$1355, Portfolio_History!$F389, Transactions_History!$H$6:$H$1355, "&lt;="&amp;YEAR(Portfolio_History!U$1))-
SUMIFS(Transactions_History!$G$6:$G$1355, Transactions_History!$C$6:$C$1355, "Redeem", Transactions_History!$I$6:$I$1355, Portfolio_History!$F389, Transactions_History!$H$6:$H$1355, "&lt;="&amp;YEAR(Portfolio_History!U$1))</f>
        <v>0</v>
      </c>
      <c r="V389" s="4">
        <f>SUMIFS(Transactions_History!$G$6:$G$1355, Transactions_History!$C$6:$C$1355, "Acquire", Transactions_History!$I$6:$I$1355, Portfolio_History!$F389, Transactions_History!$H$6:$H$1355, "&lt;="&amp;YEAR(Portfolio_History!V$1))-
SUMIFS(Transactions_History!$G$6:$G$1355, Transactions_History!$C$6:$C$1355, "Redeem", Transactions_History!$I$6:$I$1355, Portfolio_History!$F389, Transactions_History!$H$6:$H$1355, "&lt;="&amp;YEAR(Portfolio_History!V$1))</f>
        <v>0</v>
      </c>
      <c r="W389" s="4">
        <f>SUMIFS(Transactions_History!$G$6:$G$1355, Transactions_History!$C$6:$C$1355, "Acquire", Transactions_History!$I$6:$I$1355, Portfolio_History!$F389, Transactions_History!$H$6:$H$1355, "&lt;="&amp;YEAR(Portfolio_History!W$1))-
SUMIFS(Transactions_History!$G$6:$G$1355, Transactions_History!$C$6:$C$1355, "Redeem", Transactions_History!$I$6:$I$1355, Portfolio_History!$F389, Transactions_History!$H$6:$H$1355, "&lt;="&amp;YEAR(Portfolio_History!W$1))</f>
        <v>0</v>
      </c>
      <c r="X389" s="4">
        <f>SUMIFS(Transactions_History!$G$6:$G$1355, Transactions_History!$C$6:$C$1355, "Acquire", Transactions_History!$I$6:$I$1355, Portfolio_History!$F389, Transactions_History!$H$6:$H$1355, "&lt;="&amp;YEAR(Portfolio_History!X$1))-
SUMIFS(Transactions_History!$G$6:$G$1355, Transactions_History!$C$6:$C$1355, "Redeem", Transactions_History!$I$6:$I$1355, Portfolio_History!$F389, Transactions_History!$H$6:$H$1355, "&lt;="&amp;YEAR(Portfolio_History!X$1))</f>
        <v>0</v>
      </c>
      <c r="Y389" s="4">
        <f>SUMIFS(Transactions_History!$G$6:$G$1355, Transactions_History!$C$6:$C$1355, "Acquire", Transactions_History!$I$6:$I$1355, Portfolio_History!$F389, Transactions_History!$H$6:$H$1355, "&lt;="&amp;YEAR(Portfolio_History!Y$1))-
SUMIFS(Transactions_History!$G$6:$G$1355, Transactions_History!$C$6:$C$1355, "Redeem", Transactions_History!$I$6:$I$1355, Portfolio_History!$F389, Transactions_History!$H$6:$H$1355, "&lt;="&amp;YEAR(Portfolio_History!Y$1))</f>
        <v>0</v>
      </c>
    </row>
    <row r="390" spans="1:25" x14ac:dyDescent="0.35">
      <c r="A390" s="172" t="s">
        <v>39</v>
      </c>
      <c r="B390" s="172">
        <v>4.625</v>
      </c>
      <c r="C390" s="172">
        <v>2019</v>
      </c>
      <c r="D390" s="173">
        <v>38139</v>
      </c>
      <c r="E390" s="63">
        <v>2014</v>
      </c>
      <c r="F390" s="170" t="str">
        <f t="shared" si="7"/>
        <v>SI bonds_4.625_2019</v>
      </c>
      <c r="G390" s="4">
        <f>SUMIFS(Transactions_History!$G$6:$G$1355, Transactions_History!$C$6:$C$1355, "Acquire", Transactions_History!$I$6:$I$1355, Portfolio_History!$F390, Transactions_History!$H$6:$H$1355, "&lt;="&amp;YEAR(Portfolio_History!G$1))-
SUMIFS(Transactions_History!$G$6:$G$1355, Transactions_History!$C$6:$C$1355, "Redeem", Transactions_History!$I$6:$I$1355, Portfolio_History!$F390, Transactions_History!$H$6:$H$1355, "&lt;="&amp;YEAR(Portfolio_History!G$1))</f>
        <v>-108302538</v>
      </c>
      <c r="H390" s="4">
        <f>SUMIFS(Transactions_History!$G$6:$G$1355, Transactions_History!$C$6:$C$1355, "Acquire", Transactions_History!$I$6:$I$1355, Portfolio_History!$F390, Transactions_History!$H$6:$H$1355, "&lt;="&amp;YEAR(Portfolio_History!H$1))-
SUMIFS(Transactions_History!$G$6:$G$1355, Transactions_History!$C$6:$C$1355, "Redeem", Transactions_History!$I$6:$I$1355, Portfolio_History!$F390, Transactions_History!$H$6:$H$1355, "&lt;="&amp;YEAR(Portfolio_History!H$1))</f>
        <v>-108302538</v>
      </c>
      <c r="I390" s="4">
        <f>SUMIFS(Transactions_History!$G$6:$G$1355, Transactions_History!$C$6:$C$1355, "Acquire", Transactions_History!$I$6:$I$1355, Portfolio_History!$F390, Transactions_History!$H$6:$H$1355, "&lt;="&amp;YEAR(Portfolio_History!I$1))-
SUMIFS(Transactions_History!$G$6:$G$1355, Transactions_History!$C$6:$C$1355, "Redeem", Transactions_History!$I$6:$I$1355, Portfolio_History!$F390, Transactions_History!$H$6:$H$1355, "&lt;="&amp;YEAR(Portfolio_History!I$1))</f>
        <v>-108302538</v>
      </c>
      <c r="J390" s="4">
        <f>SUMIFS(Transactions_History!$G$6:$G$1355, Transactions_History!$C$6:$C$1355, "Acquire", Transactions_History!$I$6:$I$1355, Portfolio_History!$F390, Transactions_History!$H$6:$H$1355, "&lt;="&amp;YEAR(Portfolio_History!J$1))-
SUMIFS(Transactions_History!$G$6:$G$1355, Transactions_History!$C$6:$C$1355, "Redeem", Transactions_History!$I$6:$I$1355, Portfolio_History!$F390, Transactions_History!$H$6:$H$1355, "&lt;="&amp;YEAR(Portfolio_History!J$1))</f>
        <v>-108302538</v>
      </c>
      <c r="K390" s="4">
        <f>SUMIFS(Transactions_History!$G$6:$G$1355, Transactions_History!$C$6:$C$1355, "Acquire", Transactions_History!$I$6:$I$1355, Portfolio_History!$F390, Transactions_History!$H$6:$H$1355, "&lt;="&amp;YEAR(Portfolio_History!K$1))-
SUMIFS(Transactions_History!$G$6:$G$1355, Transactions_History!$C$6:$C$1355, "Redeem", Transactions_History!$I$6:$I$1355, Portfolio_History!$F390, Transactions_History!$H$6:$H$1355, "&lt;="&amp;YEAR(Portfolio_History!K$1))</f>
        <v>-30312537</v>
      </c>
      <c r="L390" s="4">
        <f>SUMIFS(Transactions_History!$G$6:$G$1355, Transactions_History!$C$6:$C$1355, "Acquire", Transactions_History!$I$6:$I$1355, Portfolio_History!$F390, Transactions_History!$H$6:$H$1355, "&lt;="&amp;YEAR(Portfolio_History!L$1))-
SUMIFS(Transactions_History!$G$6:$G$1355, Transactions_History!$C$6:$C$1355, "Redeem", Transactions_History!$I$6:$I$1355, Portfolio_History!$F390, Transactions_History!$H$6:$H$1355, "&lt;="&amp;YEAR(Portfolio_History!L$1))</f>
        <v>-12233881</v>
      </c>
      <c r="M390" s="4">
        <f>SUMIFS(Transactions_History!$G$6:$G$1355, Transactions_History!$C$6:$C$1355, "Acquire", Transactions_History!$I$6:$I$1355, Portfolio_History!$F390, Transactions_History!$H$6:$H$1355, "&lt;="&amp;YEAR(Portfolio_History!M$1))-
SUMIFS(Transactions_History!$G$6:$G$1355, Transactions_History!$C$6:$C$1355, "Redeem", Transactions_History!$I$6:$I$1355, Portfolio_History!$F390, Transactions_History!$H$6:$H$1355, "&lt;="&amp;YEAR(Portfolio_History!M$1))</f>
        <v>-12233881</v>
      </c>
      <c r="N390" s="4">
        <f>SUMIFS(Transactions_History!$G$6:$G$1355, Transactions_History!$C$6:$C$1355, "Acquire", Transactions_History!$I$6:$I$1355, Portfolio_History!$F390, Transactions_History!$H$6:$H$1355, "&lt;="&amp;YEAR(Portfolio_History!N$1))-
SUMIFS(Transactions_History!$G$6:$G$1355, Transactions_History!$C$6:$C$1355, "Redeem", Transactions_History!$I$6:$I$1355, Portfolio_History!$F390, Transactions_History!$H$6:$H$1355, "&lt;="&amp;YEAR(Portfolio_History!N$1))</f>
        <v>-12233881</v>
      </c>
      <c r="O390" s="4">
        <f>SUMIFS(Transactions_History!$G$6:$G$1355, Transactions_History!$C$6:$C$1355, "Acquire", Transactions_History!$I$6:$I$1355, Portfolio_History!$F390, Transactions_History!$H$6:$H$1355, "&lt;="&amp;YEAR(Portfolio_History!O$1))-
SUMIFS(Transactions_History!$G$6:$G$1355, Transactions_History!$C$6:$C$1355, "Redeem", Transactions_History!$I$6:$I$1355, Portfolio_History!$F390, Transactions_History!$H$6:$H$1355, "&lt;="&amp;YEAR(Portfolio_History!O$1))</f>
        <v>-12233881</v>
      </c>
      <c r="P390" s="4">
        <f>SUMIFS(Transactions_History!$G$6:$G$1355, Transactions_History!$C$6:$C$1355, "Acquire", Transactions_History!$I$6:$I$1355, Portfolio_History!$F390, Transactions_History!$H$6:$H$1355, "&lt;="&amp;YEAR(Portfolio_History!P$1))-
SUMIFS(Transactions_History!$G$6:$G$1355, Transactions_History!$C$6:$C$1355, "Redeem", Transactions_History!$I$6:$I$1355, Portfolio_History!$F390, Transactions_History!$H$6:$H$1355, "&lt;="&amp;YEAR(Portfolio_History!P$1))</f>
        <v>0</v>
      </c>
      <c r="Q390" s="4">
        <f>SUMIFS(Transactions_History!$G$6:$G$1355, Transactions_History!$C$6:$C$1355, "Acquire", Transactions_History!$I$6:$I$1355, Portfolio_History!$F390, Transactions_History!$H$6:$H$1355, "&lt;="&amp;YEAR(Portfolio_History!Q$1))-
SUMIFS(Transactions_History!$G$6:$G$1355, Transactions_History!$C$6:$C$1355, "Redeem", Transactions_History!$I$6:$I$1355, Portfolio_History!$F390, Transactions_History!$H$6:$H$1355, "&lt;="&amp;YEAR(Portfolio_History!Q$1))</f>
        <v>0</v>
      </c>
      <c r="R390" s="4">
        <f>SUMIFS(Transactions_History!$G$6:$G$1355, Transactions_History!$C$6:$C$1355, "Acquire", Transactions_History!$I$6:$I$1355, Portfolio_History!$F390, Transactions_History!$H$6:$H$1355, "&lt;="&amp;YEAR(Portfolio_History!R$1))-
SUMIFS(Transactions_History!$G$6:$G$1355, Transactions_History!$C$6:$C$1355, "Redeem", Transactions_History!$I$6:$I$1355, Portfolio_History!$F390, Transactions_History!$H$6:$H$1355, "&lt;="&amp;YEAR(Portfolio_History!R$1))</f>
        <v>0</v>
      </c>
      <c r="S390" s="4">
        <f>SUMIFS(Transactions_History!$G$6:$G$1355, Transactions_History!$C$6:$C$1355, "Acquire", Transactions_History!$I$6:$I$1355, Portfolio_History!$F390, Transactions_History!$H$6:$H$1355, "&lt;="&amp;YEAR(Portfolio_History!S$1))-
SUMIFS(Transactions_History!$G$6:$G$1355, Transactions_History!$C$6:$C$1355, "Redeem", Transactions_History!$I$6:$I$1355, Portfolio_History!$F390, Transactions_History!$H$6:$H$1355, "&lt;="&amp;YEAR(Portfolio_History!S$1))</f>
        <v>0</v>
      </c>
      <c r="T390" s="4">
        <f>SUMIFS(Transactions_History!$G$6:$G$1355, Transactions_History!$C$6:$C$1355, "Acquire", Transactions_History!$I$6:$I$1355, Portfolio_History!$F390, Transactions_History!$H$6:$H$1355, "&lt;="&amp;YEAR(Portfolio_History!T$1))-
SUMIFS(Transactions_History!$G$6:$G$1355, Transactions_History!$C$6:$C$1355, "Redeem", Transactions_History!$I$6:$I$1355, Portfolio_History!$F390, Transactions_History!$H$6:$H$1355, "&lt;="&amp;YEAR(Portfolio_History!T$1))</f>
        <v>0</v>
      </c>
      <c r="U390" s="4">
        <f>SUMIFS(Transactions_History!$G$6:$G$1355, Transactions_History!$C$6:$C$1355, "Acquire", Transactions_History!$I$6:$I$1355, Portfolio_History!$F390, Transactions_History!$H$6:$H$1355, "&lt;="&amp;YEAR(Portfolio_History!U$1))-
SUMIFS(Transactions_History!$G$6:$G$1355, Transactions_History!$C$6:$C$1355, "Redeem", Transactions_History!$I$6:$I$1355, Portfolio_History!$F390, Transactions_History!$H$6:$H$1355, "&lt;="&amp;YEAR(Portfolio_History!U$1))</f>
        <v>0</v>
      </c>
      <c r="V390" s="4">
        <f>SUMIFS(Transactions_History!$G$6:$G$1355, Transactions_History!$C$6:$C$1355, "Acquire", Transactions_History!$I$6:$I$1355, Portfolio_History!$F390, Transactions_History!$H$6:$H$1355, "&lt;="&amp;YEAR(Portfolio_History!V$1))-
SUMIFS(Transactions_History!$G$6:$G$1355, Transactions_History!$C$6:$C$1355, "Redeem", Transactions_History!$I$6:$I$1355, Portfolio_History!$F390, Transactions_History!$H$6:$H$1355, "&lt;="&amp;YEAR(Portfolio_History!V$1))</f>
        <v>0</v>
      </c>
      <c r="W390" s="4">
        <f>SUMIFS(Transactions_History!$G$6:$G$1355, Transactions_History!$C$6:$C$1355, "Acquire", Transactions_History!$I$6:$I$1355, Portfolio_History!$F390, Transactions_History!$H$6:$H$1355, "&lt;="&amp;YEAR(Portfolio_History!W$1))-
SUMIFS(Transactions_History!$G$6:$G$1355, Transactions_History!$C$6:$C$1355, "Redeem", Transactions_History!$I$6:$I$1355, Portfolio_History!$F390, Transactions_History!$H$6:$H$1355, "&lt;="&amp;YEAR(Portfolio_History!W$1))</f>
        <v>0</v>
      </c>
      <c r="X390" s="4">
        <f>SUMIFS(Transactions_History!$G$6:$G$1355, Transactions_History!$C$6:$C$1355, "Acquire", Transactions_History!$I$6:$I$1355, Portfolio_History!$F390, Transactions_History!$H$6:$H$1355, "&lt;="&amp;YEAR(Portfolio_History!X$1))-
SUMIFS(Transactions_History!$G$6:$G$1355, Transactions_History!$C$6:$C$1355, "Redeem", Transactions_History!$I$6:$I$1355, Portfolio_History!$F390, Transactions_History!$H$6:$H$1355, "&lt;="&amp;YEAR(Portfolio_History!X$1))</f>
        <v>0</v>
      </c>
      <c r="Y390" s="4">
        <f>SUMIFS(Transactions_History!$G$6:$G$1355, Transactions_History!$C$6:$C$1355, "Acquire", Transactions_History!$I$6:$I$1355, Portfolio_History!$F390, Transactions_History!$H$6:$H$1355, "&lt;="&amp;YEAR(Portfolio_History!Y$1))-
SUMIFS(Transactions_History!$G$6:$G$1355, Transactions_History!$C$6:$C$1355, "Redeem", Transactions_History!$I$6:$I$1355, Portfolio_History!$F390, Transactions_History!$H$6:$H$1355, "&lt;="&amp;YEAR(Portfolio_History!Y$1))</f>
        <v>0</v>
      </c>
    </row>
    <row r="391" spans="1:25" x14ac:dyDescent="0.35">
      <c r="A391" s="172" t="s">
        <v>34</v>
      </c>
      <c r="B391" s="172">
        <v>2.375</v>
      </c>
      <c r="C391" s="172">
        <v>2015</v>
      </c>
      <c r="D391" s="173">
        <v>41852</v>
      </c>
      <c r="E391" s="63">
        <v>2014</v>
      </c>
      <c r="F391" s="170" t="str">
        <f t="shared" si="7"/>
        <v>SI certificates_2.375_2015</v>
      </c>
      <c r="G391" s="4">
        <f>SUMIFS(Transactions_History!$G$6:$G$1355, Transactions_History!$C$6:$C$1355, "Acquire", Transactions_History!$I$6:$I$1355, Portfolio_History!$F391, Transactions_History!$H$6:$H$1355, "&lt;="&amp;YEAR(Portfolio_History!G$1))-
SUMIFS(Transactions_History!$G$6:$G$1355, Transactions_History!$C$6:$C$1355, "Redeem", Transactions_History!$I$6:$I$1355, Portfolio_History!$F391, Transactions_History!$H$6:$H$1355, "&lt;="&amp;YEAR(Portfolio_History!G$1))</f>
        <v>0</v>
      </c>
      <c r="H391" s="4">
        <f>SUMIFS(Transactions_History!$G$6:$G$1355, Transactions_History!$C$6:$C$1355, "Acquire", Transactions_History!$I$6:$I$1355, Portfolio_History!$F391, Transactions_History!$H$6:$H$1355, "&lt;="&amp;YEAR(Portfolio_History!H$1))-
SUMIFS(Transactions_History!$G$6:$G$1355, Transactions_History!$C$6:$C$1355, "Redeem", Transactions_History!$I$6:$I$1355, Portfolio_History!$F391, Transactions_History!$H$6:$H$1355, "&lt;="&amp;YEAR(Portfolio_History!H$1))</f>
        <v>0</v>
      </c>
      <c r="I391" s="4">
        <f>SUMIFS(Transactions_History!$G$6:$G$1355, Transactions_History!$C$6:$C$1355, "Acquire", Transactions_History!$I$6:$I$1355, Portfolio_History!$F391, Transactions_History!$H$6:$H$1355, "&lt;="&amp;YEAR(Portfolio_History!I$1))-
SUMIFS(Transactions_History!$G$6:$G$1355, Transactions_History!$C$6:$C$1355, "Redeem", Transactions_History!$I$6:$I$1355, Portfolio_History!$F391, Transactions_History!$H$6:$H$1355, "&lt;="&amp;YEAR(Portfolio_History!I$1))</f>
        <v>0</v>
      </c>
      <c r="J391" s="4">
        <f>SUMIFS(Transactions_History!$G$6:$G$1355, Transactions_History!$C$6:$C$1355, "Acquire", Transactions_History!$I$6:$I$1355, Portfolio_History!$F391, Transactions_History!$H$6:$H$1355, "&lt;="&amp;YEAR(Portfolio_History!J$1))-
SUMIFS(Transactions_History!$G$6:$G$1355, Transactions_History!$C$6:$C$1355, "Redeem", Transactions_History!$I$6:$I$1355, Portfolio_History!$F391, Transactions_History!$H$6:$H$1355, "&lt;="&amp;YEAR(Portfolio_History!J$1))</f>
        <v>0</v>
      </c>
      <c r="K391" s="4">
        <f>SUMIFS(Transactions_History!$G$6:$G$1355, Transactions_History!$C$6:$C$1355, "Acquire", Transactions_History!$I$6:$I$1355, Portfolio_History!$F391, Transactions_History!$H$6:$H$1355, "&lt;="&amp;YEAR(Portfolio_History!K$1))-
SUMIFS(Transactions_History!$G$6:$G$1355, Transactions_History!$C$6:$C$1355, "Redeem", Transactions_History!$I$6:$I$1355, Portfolio_History!$F391, Transactions_History!$H$6:$H$1355, "&lt;="&amp;YEAR(Portfolio_History!K$1))</f>
        <v>0</v>
      </c>
      <c r="L391" s="4">
        <f>SUMIFS(Transactions_History!$G$6:$G$1355, Transactions_History!$C$6:$C$1355, "Acquire", Transactions_History!$I$6:$I$1355, Portfolio_History!$F391, Transactions_History!$H$6:$H$1355, "&lt;="&amp;YEAR(Portfolio_History!L$1))-
SUMIFS(Transactions_History!$G$6:$G$1355, Transactions_History!$C$6:$C$1355, "Redeem", Transactions_History!$I$6:$I$1355, Portfolio_History!$F391, Transactions_History!$H$6:$H$1355, "&lt;="&amp;YEAR(Portfolio_History!L$1))</f>
        <v>0</v>
      </c>
      <c r="M391" s="4">
        <f>SUMIFS(Transactions_History!$G$6:$G$1355, Transactions_History!$C$6:$C$1355, "Acquire", Transactions_History!$I$6:$I$1355, Portfolio_History!$F391, Transactions_History!$H$6:$H$1355, "&lt;="&amp;YEAR(Portfolio_History!M$1))-
SUMIFS(Transactions_History!$G$6:$G$1355, Transactions_History!$C$6:$C$1355, "Redeem", Transactions_History!$I$6:$I$1355, Portfolio_History!$F391, Transactions_History!$H$6:$H$1355, "&lt;="&amp;YEAR(Portfolio_History!M$1))</f>
        <v>0</v>
      </c>
      <c r="N391" s="4">
        <f>SUMIFS(Transactions_History!$G$6:$G$1355, Transactions_History!$C$6:$C$1355, "Acquire", Transactions_History!$I$6:$I$1355, Portfolio_History!$F391, Transactions_History!$H$6:$H$1355, "&lt;="&amp;YEAR(Portfolio_History!N$1))-
SUMIFS(Transactions_History!$G$6:$G$1355, Transactions_History!$C$6:$C$1355, "Redeem", Transactions_History!$I$6:$I$1355, Portfolio_History!$F391, Transactions_History!$H$6:$H$1355, "&lt;="&amp;YEAR(Portfolio_History!N$1))</f>
        <v>0</v>
      </c>
      <c r="O391" s="4">
        <f>SUMIFS(Transactions_History!$G$6:$G$1355, Transactions_History!$C$6:$C$1355, "Acquire", Transactions_History!$I$6:$I$1355, Portfolio_History!$F391, Transactions_History!$H$6:$H$1355, "&lt;="&amp;YEAR(Portfolio_History!O$1))-
SUMIFS(Transactions_History!$G$6:$G$1355, Transactions_History!$C$6:$C$1355, "Redeem", Transactions_History!$I$6:$I$1355, Portfolio_History!$F391, Transactions_History!$H$6:$H$1355, "&lt;="&amp;YEAR(Portfolio_History!O$1))</f>
        <v>0</v>
      </c>
      <c r="P391" s="4">
        <f>SUMIFS(Transactions_History!$G$6:$G$1355, Transactions_History!$C$6:$C$1355, "Acquire", Transactions_History!$I$6:$I$1355, Portfolio_History!$F391, Transactions_History!$H$6:$H$1355, "&lt;="&amp;YEAR(Portfolio_History!P$1))-
SUMIFS(Transactions_History!$G$6:$G$1355, Transactions_History!$C$6:$C$1355, "Redeem", Transactions_History!$I$6:$I$1355, Portfolio_History!$F391, Transactions_History!$H$6:$H$1355, "&lt;="&amp;YEAR(Portfolio_History!P$1))</f>
        <v>0</v>
      </c>
      <c r="Q391" s="4">
        <f>SUMIFS(Transactions_History!$G$6:$G$1355, Transactions_History!$C$6:$C$1355, "Acquire", Transactions_History!$I$6:$I$1355, Portfolio_History!$F391, Transactions_History!$H$6:$H$1355, "&lt;="&amp;YEAR(Portfolio_History!Q$1))-
SUMIFS(Transactions_History!$G$6:$G$1355, Transactions_History!$C$6:$C$1355, "Redeem", Transactions_History!$I$6:$I$1355, Portfolio_History!$F391, Transactions_History!$H$6:$H$1355, "&lt;="&amp;YEAR(Portfolio_History!Q$1))</f>
        <v>0</v>
      </c>
      <c r="R391" s="4">
        <f>SUMIFS(Transactions_History!$G$6:$G$1355, Transactions_History!$C$6:$C$1355, "Acquire", Transactions_History!$I$6:$I$1355, Portfolio_History!$F391, Transactions_History!$H$6:$H$1355, "&lt;="&amp;YEAR(Portfolio_History!R$1))-
SUMIFS(Transactions_History!$G$6:$G$1355, Transactions_History!$C$6:$C$1355, "Redeem", Transactions_History!$I$6:$I$1355, Portfolio_History!$F391, Transactions_History!$H$6:$H$1355, "&lt;="&amp;YEAR(Portfolio_History!R$1))</f>
        <v>0</v>
      </c>
      <c r="S391" s="4">
        <f>SUMIFS(Transactions_History!$G$6:$G$1355, Transactions_History!$C$6:$C$1355, "Acquire", Transactions_History!$I$6:$I$1355, Portfolio_History!$F391, Transactions_History!$H$6:$H$1355, "&lt;="&amp;YEAR(Portfolio_History!S$1))-
SUMIFS(Transactions_History!$G$6:$G$1355, Transactions_History!$C$6:$C$1355, "Redeem", Transactions_History!$I$6:$I$1355, Portfolio_History!$F391, Transactions_History!$H$6:$H$1355, "&lt;="&amp;YEAR(Portfolio_History!S$1))</f>
        <v>0</v>
      </c>
      <c r="T391" s="4">
        <f>SUMIFS(Transactions_History!$G$6:$G$1355, Transactions_History!$C$6:$C$1355, "Acquire", Transactions_History!$I$6:$I$1355, Portfolio_History!$F391, Transactions_History!$H$6:$H$1355, "&lt;="&amp;YEAR(Portfolio_History!T$1))-
SUMIFS(Transactions_History!$G$6:$G$1355, Transactions_History!$C$6:$C$1355, "Redeem", Transactions_History!$I$6:$I$1355, Portfolio_History!$F391, Transactions_History!$H$6:$H$1355, "&lt;="&amp;YEAR(Portfolio_History!T$1))</f>
        <v>0</v>
      </c>
      <c r="U391" s="4">
        <f>SUMIFS(Transactions_History!$G$6:$G$1355, Transactions_History!$C$6:$C$1355, "Acquire", Transactions_History!$I$6:$I$1355, Portfolio_History!$F391, Transactions_History!$H$6:$H$1355, "&lt;="&amp;YEAR(Portfolio_History!U$1))-
SUMIFS(Transactions_History!$G$6:$G$1355, Transactions_History!$C$6:$C$1355, "Redeem", Transactions_History!$I$6:$I$1355, Portfolio_History!$F391, Transactions_History!$H$6:$H$1355, "&lt;="&amp;YEAR(Portfolio_History!U$1))</f>
        <v>0</v>
      </c>
      <c r="V391" s="4">
        <f>SUMIFS(Transactions_History!$G$6:$G$1355, Transactions_History!$C$6:$C$1355, "Acquire", Transactions_History!$I$6:$I$1355, Portfolio_History!$F391, Transactions_History!$H$6:$H$1355, "&lt;="&amp;YEAR(Portfolio_History!V$1))-
SUMIFS(Transactions_History!$G$6:$G$1355, Transactions_History!$C$6:$C$1355, "Redeem", Transactions_History!$I$6:$I$1355, Portfolio_History!$F391, Transactions_History!$H$6:$H$1355, "&lt;="&amp;YEAR(Portfolio_History!V$1))</f>
        <v>0</v>
      </c>
      <c r="W391" s="4">
        <f>SUMIFS(Transactions_History!$G$6:$G$1355, Transactions_History!$C$6:$C$1355, "Acquire", Transactions_History!$I$6:$I$1355, Portfolio_History!$F391, Transactions_History!$H$6:$H$1355, "&lt;="&amp;YEAR(Portfolio_History!W$1))-
SUMIFS(Transactions_History!$G$6:$G$1355, Transactions_History!$C$6:$C$1355, "Redeem", Transactions_History!$I$6:$I$1355, Portfolio_History!$F391, Transactions_History!$H$6:$H$1355, "&lt;="&amp;YEAR(Portfolio_History!W$1))</f>
        <v>0</v>
      </c>
      <c r="X391" s="4">
        <f>SUMIFS(Transactions_History!$G$6:$G$1355, Transactions_History!$C$6:$C$1355, "Acquire", Transactions_History!$I$6:$I$1355, Portfolio_History!$F391, Transactions_History!$H$6:$H$1355, "&lt;="&amp;YEAR(Portfolio_History!X$1))-
SUMIFS(Transactions_History!$G$6:$G$1355, Transactions_History!$C$6:$C$1355, "Redeem", Transactions_History!$I$6:$I$1355, Portfolio_History!$F391, Transactions_History!$H$6:$H$1355, "&lt;="&amp;YEAR(Portfolio_History!X$1))</f>
        <v>0</v>
      </c>
      <c r="Y391" s="4">
        <f>SUMIFS(Transactions_History!$G$6:$G$1355, Transactions_History!$C$6:$C$1355, "Acquire", Transactions_History!$I$6:$I$1355, Portfolio_History!$F391, Transactions_History!$H$6:$H$1355, "&lt;="&amp;YEAR(Portfolio_History!Y$1))-
SUMIFS(Transactions_History!$G$6:$G$1355, Transactions_History!$C$6:$C$1355, "Redeem", Transactions_History!$I$6:$I$1355, Portfolio_History!$F391, Transactions_History!$H$6:$H$1355, "&lt;="&amp;YEAR(Portfolio_History!Y$1))</f>
        <v>0</v>
      </c>
    </row>
    <row r="392" spans="1:25" x14ac:dyDescent="0.35">
      <c r="A392" s="172" t="s">
        <v>34</v>
      </c>
      <c r="B392" s="172">
        <v>2.125</v>
      </c>
      <c r="C392" s="172">
        <v>2015</v>
      </c>
      <c r="D392" s="173">
        <v>41883</v>
      </c>
      <c r="E392" s="63">
        <v>2014</v>
      </c>
      <c r="F392" s="170" t="str">
        <f t="shared" si="7"/>
        <v>SI certificates_2.125_2015</v>
      </c>
      <c r="G392" s="4">
        <f>SUMIFS(Transactions_History!$G$6:$G$1355, Transactions_History!$C$6:$C$1355, "Acquire", Transactions_History!$I$6:$I$1355, Portfolio_History!$F392, Transactions_History!$H$6:$H$1355, "&lt;="&amp;YEAR(Portfolio_History!G$1))-
SUMIFS(Transactions_History!$G$6:$G$1355, Transactions_History!$C$6:$C$1355, "Redeem", Transactions_History!$I$6:$I$1355, Portfolio_History!$F392, Transactions_History!$H$6:$H$1355, "&lt;="&amp;YEAR(Portfolio_History!G$1))</f>
        <v>0</v>
      </c>
      <c r="H392" s="4">
        <f>SUMIFS(Transactions_History!$G$6:$G$1355, Transactions_History!$C$6:$C$1355, "Acquire", Transactions_History!$I$6:$I$1355, Portfolio_History!$F392, Transactions_History!$H$6:$H$1355, "&lt;="&amp;YEAR(Portfolio_History!H$1))-
SUMIFS(Transactions_History!$G$6:$G$1355, Transactions_History!$C$6:$C$1355, "Redeem", Transactions_History!$I$6:$I$1355, Portfolio_History!$F392, Transactions_History!$H$6:$H$1355, "&lt;="&amp;YEAR(Portfolio_History!H$1))</f>
        <v>0</v>
      </c>
      <c r="I392" s="4">
        <f>SUMIFS(Transactions_History!$G$6:$G$1355, Transactions_History!$C$6:$C$1355, "Acquire", Transactions_History!$I$6:$I$1355, Portfolio_History!$F392, Transactions_History!$H$6:$H$1355, "&lt;="&amp;YEAR(Portfolio_History!I$1))-
SUMIFS(Transactions_History!$G$6:$G$1355, Transactions_History!$C$6:$C$1355, "Redeem", Transactions_History!$I$6:$I$1355, Portfolio_History!$F392, Transactions_History!$H$6:$H$1355, "&lt;="&amp;YEAR(Portfolio_History!I$1))</f>
        <v>0</v>
      </c>
      <c r="J392" s="4">
        <f>SUMIFS(Transactions_History!$G$6:$G$1355, Transactions_History!$C$6:$C$1355, "Acquire", Transactions_History!$I$6:$I$1355, Portfolio_History!$F392, Transactions_History!$H$6:$H$1355, "&lt;="&amp;YEAR(Portfolio_History!J$1))-
SUMIFS(Transactions_History!$G$6:$G$1355, Transactions_History!$C$6:$C$1355, "Redeem", Transactions_History!$I$6:$I$1355, Portfolio_History!$F392, Transactions_History!$H$6:$H$1355, "&lt;="&amp;YEAR(Portfolio_History!J$1))</f>
        <v>0</v>
      </c>
      <c r="K392" s="4">
        <f>SUMIFS(Transactions_History!$G$6:$G$1355, Transactions_History!$C$6:$C$1355, "Acquire", Transactions_History!$I$6:$I$1355, Portfolio_History!$F392, Transactions_History!$H$6:$H$1355, "&lt;="&amp;YEAR(Portfolio_History!K$1))-
SUMIFS(Transactions_History!$G$6:$G$1355, Transactions_History!$C$6:$C$1355, "Redeem", Transactions_History!$I$6:$I$1355, Portfolio_History!$F392, Transactions_History!$H$6:$H$1355, "&lt;="&amp;YEAR(Portfolio_History!K$1))</f>
        <v>0</v>
      </c>
      <c r="L392" s="4">
        <f>SUMIFS(Transactions_History!$G$6:$G$1355, Transactions_History!$C$6:$C$1355, "Acquire", Transactions_History!$I$6:$I$1355, Portfolio_History!$F392, Transactions_History!$H$6:$H$1355, "&lt;="&amp;YEAR(Portfolio_History!L$1))-
SUMIFS(Transactions_History!$G$6:$G$1355, Transactions_History!$C$6:$C$1355, "Redeem", Transactions_History!$I$6:$I$1355, Portfolio_History!$F392, Transactions_History!$H$6:$H$1355, "&lt;="&amp;YEAR(Portfolio_History!L$1))</f>
        <v>0</v>
      </c>
      <c r="M392" s="4">
        <f>SUMIFS(Transactions_History!$G$6:$G$1355, Transactions_History!$C$6:$C$1355, "Acquire", Transactions_History!$I$6:$I$1355, Portfolio_History!$F392, Transactions_History!$H$6:$H$1355, "&lt;="&amp;YEAR(Portfolio_History!M$1))-
SUMIFS(Transactions_History!$G$6:$G$1355, Transactions_History!$C$6:$C$1355, "Redeem", Transactions_History!$I$6:$I$1355, Portfolio_History!$F392, Transactions_History!$H$6:$H$1355, "&lt;="&amp;YEAR(Portfolio_History!M$1))</f>
        <v>0</v>
      </c>
      <c r="N392" s="4">
        <f>SUMIFS(Transactions_History!$G$6:$G$1355, Transactions_History!$C$6:$C$1355, "Acquire", Transactions_History!$I$6:$I$1355, Portfolio_History!$F392, Transactions_History!$H$6:$H$1355, "&lt;="&amp;YEAR(Portfolio_History!N$1))-
SUMIFS(Transactions_History!$G$6:$G$1355, Transactions_History!$C$6:$C$1355, "Redeem", Transactions_History!$I$6:$I$1355, Portfolio_History!$F392, Transactions_History!$H$6:$H$1355, "&lt;="&amp;YEAR(Portfolio_History!N$1))</f>
        <v>0</v>
      </c>
      <c r="O392" s="4">
        <f>SUMIFS(Transactions_History!$G$6:$G$1355, Transactions_History!$C$6:$C$1355, "Acquire", Transactions_History!$I$6:$I$1355, Portfolio_History!$F392, Transactions_History!$H$6:$H$1355, "&lt;="&amp;YEAR(Portfolio_History!O$1))-
SUMIFS(Transactions_History!$G$6:$G$1355, Transactions_History!$C$6:$C$1355, "Redeem", Transactions_History!$I$6:$I$1355, Portfolio_History!$F392, Transactions_History!$H$6:$H$1355, "&lt;="&amp;YEAR(Portfolio_History!O$1))</f>
        <v>0</v>
      </c>
      <c r="P392" s="4">
        <f>SUMIFS(Transactions_History!$G$6:$G$1355, Transactions_History!$C$6:$C$1355, "Acquire", Transactions_History!$I$6:$I$1355, Portfolio_History!$F392, Transactions_History!$H$6:$H$1355, "&lt;="&amp;YEAR(Portfolio_History!P$1))-
SUMIFS(Transactions_History!$G$6:$G$1355, Transactions_History!$C$6:$C$1355, "Redeem", Transactions_History!$I$6:$I$1355, Portfolio_History!$F392, Transactions_History!$H$6:$H$1355, "&lt;="&amp;YEAR(Portfolio_History!P$1))</f>
        <v>0</v>
      </c>
      <c r="Q392" s="4">
        <f>SUMIFS(Transactions_History!$G$6:$G$1355, Transactions_History!$C$6:$C$1355, "Acquire", Transactions_History!$I$6:$I$1355, Portfolio_History!$F392, Transactions_History!$H$6:$H$1355, "&lt;="&amp;YEAR(Portfolio_History!Q$1))-
SUMIFS(Transactions_History!$G$6:$G$1355, Transactions_History!$C$6:$C$1355, "Redeem", Transactions_History!$I$6:$I$1355, Portfolio_History!$F392, Transactions_History!$H$6:$H$1355, "&lt;="&amp;YEAR(Portfolio_History!Q$1))</f>
        <v>0</v>
      </c>
      <c r="R392" s="4">
        <f>SUMIFS(Transactions_History!$G$6:$G$1355, Transactions_History!$C$6:$C$1355, "Acquire", Transactions_History!$I$6:$I$1355, Portfolio_History!$F392, Transactions_History!$H$6:$H$1355, "&lt;="&amp;YEAR(Portfolio_History!R$1))-
SUMIFS(Transactions_History!$G$6:$G$1355, Transactions_History!$C$6:$C$1355, "Redeem", Transactions_History!$I$6:$I$1355, Portfolio_History!$F392, Transactions_History!$H$6:$H$1355, "&lt;="&amp;YEAR(Portfolio_History!R$1))</f>
        <v>0</v>
      </c>
      <c r="S392" s="4">
        <f>SUMIFS(Transactions_History!$G$6:$G$1355, Transactions_History!$C$6:$C$1355, "Acquire", Transactions_History!$I$6:$I$1355, Portfolio_History!$F392, Transactions_History!$H$6:$H$1355, "&lt;="&amp;YEAR(Portfolio_History!S$1))-
SUMIFS(Transactions_History!$G$6:$G$1355, Transactions_History!$C$6:$C$1355, "Redeem", Transactions_History!$I$6:$I$1355, Portfolio_History!$F392, Transactions_History!$H$6:$H$1355, "&lt;="&amp;YEAR(Portfolio_History!S$1))</f>
        <v>0</v>
      </c>
      <c r="T392" s="4">
        <f>SUMIFS(Transactions_History!$G$6:$G$1355, Transactions_History!$C$6:$C$1355, "Acquire", Transactions_History!$I$6:$I$1355, Portfolio_History!$F392, Transactions_History!$H$6:$H$1355, "&lt;="&amp;YEAR(Portfolio_History!T$1))-
SUMIFS(Transactions_History!$G$6:$G$1355, Transactions_History!$C$6:$C$1355, "Redeem", Transactions_History!$I$6:$I$1355, Portfolio_History!$F392, Transactions_History!$H$6:$H$1355, "&lt;="&amp;YEAR(Portfolio_History!T$1))</f>
        <v>0</v>
      </c>
      <c r="U392" s="4">
        <f>SUMIFS(Transactions_History!$G$6:$G$1355, Transactions_History!$C$6:$C$1355, "Acquire", Transactions_History!$I$6:$I$1355, Portfolio_History!$F392, Transactions_History!$H$6:$H$1355, "&lt;="&amp;YEAR(Portfolio_History!U$1))-
SUMIFS(Transactions_History!$G$6:$G$1355, Transactions_History!$C$6:$C$1355, "Redeem", Transactions_History!$I$6:$I$1355, Portfolio_History!$F392, Transactions_History!$H$6:$H$1355, "&lt;="&amp;YEAR(Portfolio_History!U$1))</f>
        <v>0</v>
      </c>
      <c r="V392" s="4">
        <f>SUMIFS(Transactions_History!$G$6:$G$1355, Transactions_History!$C$6:$C$1355, "Acquire", Transactions_History!$I$6:$I$1355, Portfolio_History!$F392, Transactions_History!$H$6:$H$1355, "&lt;="&amp;YEAR(Portfolio_History!V$1))-
SUMIFS(Transactions_History!$G$6:$G$1355, Transactions_History!$C$6:$C$1355, "Redeem", Transactions_History!$I$6:$I$1355, Portfolio_History!$F392, Transactions_History!$H$6:$H$1355, "&lt;="&amp;YEAR(Portfolio_History!V$1))</f>
        <v>0</v>
      </c>
      <c r="W392" s="4">
        <f>SUMIFS(Transactions_History!$G$6:$G$1355, Transactions_History!$C$6:$C$1355, "Acquire", Transactions_History!$I$6:$I$1355, Portfolio_History!$F392, Transactions_History!$H$6:$H$1355, "&lt;="&amp;YEAR(Portfolio_History!W$1))-
SUMIFS(Transactions_History!$G$6:$G$1355, Transactions_History!$C$6:$C$1355, "Redeem", Transactions_History!$I$6:$I$1355, Portfolio_History!$F392, Transactions_History!$H$6:$H$1355, "&lt;="&amp;YEAR(Portfolio_History!W$1))</f>
        <v>0</v>
      </c>
      <c r="X392" s="4">
        <f>SUMIFS(Transactions_History!$G$6:$G$1355, Transactions_History!$C$6:$C$1355, "Acquire", Transactions_History!$I$6:$I$1355, Portfolio_History!$F392, Transactions_History!$H$6:$H$1355, "&lt;="&amp;YEAR(Portfolio_History!X$1))-
SUMIFS(Transactions_History!$G$6:$G$1355, Transactions_History!$C$6:$C$1355, "Redeem", Transactions_History!$I$6:$I$1355, Portfolio_History!$F392, Transactions_History!$H$6:$H$1355, "&lt;="&amp;YEAR(Portfolio_History!X$1))</f>
        <v>0</v>
      </c>
      <c r="Y392" s="4">
        <f>SUMIFS(Transactions_History!$G$6:$G$1355, Transactions_History!$C$6:$C$1355, "Acquire", Transactions_History!$I$6:$I$1355, Portfolio_History!$F392, Transactions_History!$H$6:$H$1355, "&lt;="&amp;YEAR(Portfolio_History!Y$1))-
SUMIFS(Transactions_History!$G$6:$G$1355, Transactions_History!$C$6:$C$1355, "Redeem", Transactions_History!$I$6:$I$1355, Portfolio_History!$F392, Transactions_History!$H$6:$H$1355, "&lt;="&amp;YEAR(Portfolio_History!Y$1))</f>
        <v>0</v>
      </c>
    </row>
    <row r="393" spans="1:25" x14ac:dyDescent="0.35">
      <c r="A393" s="172" t="s">
        <v>39</v>
      </c>
      <c r="B393" s="172">
        <v>3.25</v>
      </c>
      <c r="C393" s="172">
        <v>2015</v>
      </c>
      <c r="D393" s="173">
        <v>39965</v>
      </c>
      <c r="E393" s="63">
        <v>2014</v>
      </c>
      <c r="F393" s="170" t="str">
        <f t="shared" si="7"/>
        <v>SI bonds_3.25_2015</v>
      </c>
      <c r="G393" s="4">
        <f>SUMIFS(Transactions_History!$G$6:$G$1355, Transactions_History!$C$6:$C$1355, "Acquire", Transactions_History!$I$6:$I$1355, Portfolio_History!$F393, Transactions_History!$H$6:$H$1355, "&lt;="&amp;YEAR(Portfolio_History!G$1))-
SUMIFS(Transactions_History!$G$6:$G$1355, Transactions_History!$C$6:$C$1355, "Redeem", Transactions_History!$I$6:$I$1355, Portfolio_History!$F393, Transactions_History!$H$6:$H$1355, "&lt;="&amp;YEAR(Portfolio_History!G$1))</f>
        <v>0</v>
      </c>
      <c r="H393" s="4">
        <f>SUMIFS(Transactions_History!$G$6:$G$1355, Transactions_History!$C$6:$C$1355, "Acquire", Transactions_History!$I$6:$I$1355, Portfolio_History!$F393, Transactions_History!$H$6:$H$1355, "&lt;="&amp;YEAR(Portfolio_History!H$1))-
SUMIFS(Transactions_History!$G$6:$G$1355, Transactions_History!$C$6:$C$1355, "Redeem", Transactions_History!$I$6:$I$1355, Portfolio_History!$F393, Transactions_History!$H$6:$H$1355, "&lt;="&amp;YEAR(Portfolio_History!H$1))</f>
        <v>0</v>
      </c>
      <c r="I393" s="4">
        <f>SUMIFS(Transactions_History!$G$6:$G$1355, Transactions_History!$C$6:$C$1355, "Acquire", Transactions_History!$I$6:$I$1355, Portfolio_History!$F393, Transactions_History!$H$6:$H$1355, "&lt;="&amp;YEAR(Portfolio_History!I$1))-
SUMIFS(Transactions_History!$G$6:$G$1355, Transactions_History!$C$6:$C$1355, "Redeem", Transactions_History!$I$6:$I$1355, Portfolio_History!$F393, Transactions_History!$H$6:$H$1355, "&lt;="&amp;YEAR(Portfolio_History!I$1))</f>
        <v>0</v>
      </c>
      <c r="J393" s="4">
        <f>SUMIFS(Transactions_History!$G$6:$G$1355, Transactions_History!$C$6:$C$1355, "Acquire", Transactions_History!$I$6:$I$1355, Portfolio_History!$F393, Transactions_History!$H$6:$H$1355, "&lt;="&amp;YEAR(Portfolio_History!J$1))-
SUMIFS(Transactions_History!$G$6:$G$1355, Transactions_History!$C$6:$C$1355, "Redeem", Transactions_History!$I$6:$I$1355, Portfolio_History!$F393, Transactions_History!$H$6:$H$1355, "&lt;="&amp;YEAR(Portfolio_History!J$1))</f>
        <v>0</v>
      </c>
      <c r="K393" s="4">
        <f>SUMIFS(Transactions_History!$G$6:$G$1355, Transactions_History!$C$6:$C$1355, "Acquire", Transactions_History!$I$6:$I$1355, Portfolio_History!$F393, Transactions_History!$H$6:$H$1355, "&lt;="&amp;YEAR(Portfolio_History!K$1))-
SUMIFS(Transactions_History!$G$6:$G$1355, Transactions_History!$C$6:$C$1355, "Redeem", Transactions_History!$I$6:$I$1355, Portfolio_History!$F393, Transactions_History!$H$6:$H$1355, "&lt;="&amp;YEAR(Portfolio_History!K$1))</f>
        <v>0</v>
      </c>
      <c r="L393" s="4">
        <f>SUMIFS(Transactions_History!$G$6:$G$1355, Transactions_History!$C$6:$C$1355, "Acquire", Transactions_History!$I$6:$I$1355, Portfolio_History!$F393, Transactions_History!$H$6:$H$1355, "&lt;="&amp;YEAR(Portfolio_History!L$1))-
SUMIFS(Transactions_History!$G$6:$G$1355, Transactions_History!$C$6:$C$1355, "Redeem", Transactions_History!$I$6:$I$1355, Portfolio_History!$F393, Transactions_History!$H$6:$H$1355, "&lt;="&amp;YEAR(Portfolio_History!L$1))</f>
        <v>0</v>
      </c>
      <c r="M393" s="4">
        <f>SUMIFS(Transactions_History!$G$6:$G$1355, Transactions_History!$C$6:$C$1355, "Acquire", Transactions_History!$I$6:$I$1355, Portfolio_History!$F393, Transactions_History!$H$6:$H$1355, "&lt;="&amp;YEAR(Portfolio_History!M$1))-
SUMIFS(Transactions_History!$G$6:$G$1355, Transactions_History!$C$6:$C$1355, "Redeem", Transactions_History!$I$6:$I$1355, Portfolio_History!$F393, Transactions_History!$H$6:$H$1355, "&lt;="&amp;YEAR(Portfolio_History!M$1))</f>
        <v>0</v>
      </c>
      <c r="N393" s="4">
        <f>SUMIFS(Transactions_History!$G$6:$G$1355, Transactions_History!$C$6:$C$1355, "Acquire", Transactions_History!$I$6:$I$1355, Portfolio_History!$F393, Transactions_History!$H$6:$H$1355, "&lt;="&amp;YEAR(Portfolio_History!N$1))-
SUMIFS(Transactions_History!$G$6:$G$1355, Transactions_History!$C$6:$C$1355, "Redeem", Transactions_History!$I$6:$I$1355, Portfolio_History!$F393, Transactions_History!$H$6:$H$1355, "&lt;="&amp;YEAR(Portfolio_History!N$1))</f>
        <v>0</v>
      </c>
      <c r="O393" s="4">
        <f>SUMIFS(Transactions_History!$G$6:$G$1355, Transactions_History!$C$6:$C$1355, "Acquire", Transactions_History!$I$6:$I$1355, Portfolio_History!$F393, Transactions_History!$H$6:$H$1355, "&lt;="&amp;YEAR(Portfolio_History!O$1))-
SUMIFS(Transactions_History!$G$6:$G$1355, Transactions_History!$C$6:$C$1355, "Redeem", Transactions_History!$I$6:$I$1355, Portfolio_History!$F393, Transactions_History!$H$6:$H$1355, "&lt;="&amp;YEAR(Portfolio_History!O$1))</f>
        <v>0</v>
      </c>
      <c r="P393" s="4">
        <f>SUMIFS(Transactions_History!$G$6:$G$1355, Transactions_History!$C$6:$C$1355, "Acquire", Transactions_History!$I$6:$I$1355, Portfolio_History!$F393, Transactions_History!$H$6:$H$1355, "&lt;="&amp;YEAR(Portfolio_History!P$1))-
SUMIFS(Transactions_History!$G$6:$G$1355, Transactions_History!$C$6:$C$1355, "Redeem", Transactions_History!$I$6:$I$1355, Portfolio_History!$F393, Transactions_History!$H$6:$H$1355, "&lt;="&amp;YEAR(Portfolio_History!P$1))</f>
        <v>10628271</v>
      </c>
      <c r="Q393" s="4">
        <f>SUMIFS(Transactions_History!$G$6:$G$1355, Transactions_History!$C$6:$C$1355, "Acquire", Transactions_History!$I$6:$I$1355, Portfolio_History!$F393, Transactions_History!$H$6:$H$1355, "&lt;="&amp;YEAR(Portfolio_History!Q$1))-
SUMIFS(Transactions_History!$G$6:$G$1355, Transactions_History!$C$6:$C$1355, "Redeem", Transactions_History!$I$6:$I$1355, Portfolio_History!$F393, Transactions_History!$H$6:$H$1355, "&lt;="&amp;YEAR(Portfolio_History!Q$1))</f>
        <v>10628271</v>
      </c>
      <c r="R393" s="4">
        <f>SUMIFS(Transactions_History!$G$6:$G$1355, Transactions_History!$C$6:$C$1355, "Acquire", Transactions_History!$I$6:$I$1355, Portfolio_History!$F393, Transactions_History!$H$6:$H$1355, "&lt;="&amp;YEAR(Portfolio_History!R$1))-
SUMIFS(Transactions_History!$G$6:$G$1355, Transactions_History!$C$6:$C$1355, "Redeem", Transactions_History!$I$6:$I$1355, Portfolio_History!$F393, Transactions_History!$H$6:$H$1355, "&lt;="&amp;YEAR(Portfolio_History!R$1))</f>
        <v>11505830</v>
      </c>
      <c r="S393" s="4">
        <f>SUMIFS(Transactions_History!$G$6:$G$1355, Transactions_History!$C$6:$C$1355, "Acquire", Transactions_History!$I$6:$I$1355, Portfolio_History!$F393, Transactions_History!$H$6:$H$1355, "&lt;="&amp;YEAR(Portfolio_History!S$1))-
SUMIFS(Transactions_History!$G$6:$G$1355, Transactions_History!$C$6:$C$1355, "Redeem", Transactions_History!$I$6:$I$1355, Portfolio_History!$F393, Transactions_History!$H$6:$H$1355, "&lt;="&amp;YEAR(Portfolio_History!S$1))</f>
        <v>11505830</v>
      </c>
      <c r="T393" s="4">
        <f>SUMIFS(Transactions_History!$G$6:$G$1355, Transactions_History!$C$6:$C$1355, "Acquire", Transactions_History!$I$6:$I$1355, Portfolio_History!$F393, Transactions_History!$H$6:$H$1355, "&lt;="&amp;YEAR(Portfolio_History!T$1))-
SUMIFS(Transactions_History!$G$6:$G$1355, Transactions_History!$C$6:$C$1355, "Redeem", Transactions_History!$I$6:$I$1355, Portfolio_History!$F393, Transactions_History!$H$6:$H$1355, "&lt;="&amp;YEAR(Portfolio_History!T$1))</f>
        <v>11505830</v>
      </c>
      <c r="U393" s="4">
        <f>SUMIFS(Transactions_History!$G$6:$G$1355, Transactions_History!$C$6:$C$1355, "Acquire", Transactions_History!$I$6:$I$1355, Portfolio_History!$F393, Transactions_History!$H$6:$H$1355, "&lt;="&amp;YEAR(Portfolio_History!U$1))-
SUMIFS(Transactions_History!$G$6:$G$1355, Transactions_History!$C$6:$C$1355, "Redeem", Transactions_History!$I$6:$I$1355, Portfolio_History!$F393, Transactions_History!$H$6:$H$1355, "&lt;="&amp;YEAR(Portfolio_History!U$1))</f>
        <v>0</v>
      </c>
      <c r="V393" s="4">
        <f>SUMIFS(Transactions_History!$G$6:$G$1355, Transactions_History!$C$6:$C$1355, "Acquire", Transactions_History!$I$6:$I$1355, Portfolio_History!$F393, Transactions_History!$H$6:$H$1355, "&lt;="&amp;YEAR(Portfolio_History!V$1))-
SUMIFS(Transactions_History!$G$6:$G$1355, Transactions_History!$C$6:$C$1355, "Redeem", Transactions_History!$I$6:$I$1355, Portfolio_History!$F393, Transactions_History!$H$6:$H$1355, "&lt;="&amp;YEAR(Portfolio_History!V$1))</f>
        <v>0</v>
      </c>
      <c r="W393" s="4">
        <f>SUMIFS(Transactions_History!$G$6:$G$1355, Transactions_History!$C$6:$C$1355, "Acquire", Transactions_History!$I$6:$I$1355, Portfolio_History!$F393, Transactions_History!$H$6:$H$1355, "&lt;="&amp;YEAR(Portfolio_History!W$1))-
SUMIFS(Transactions_History!$G$6:$G$1355, Transactions_History!$C$6:$C$1355, "Redeem", Transactions_History!$I$6:$I$1355, Portfolio_History!$F393, Transactions_History!$H$6:$H$1355, "&lt;="&amp;YEAR(Portfolio_History!W$1))</f>
        <v>0</v>
      </c>
      <c r="X393" s="4">
        <f>SUMIFS(Transactions_History!$G$6:$G$1355, Transactions_History!$C$6:$C$1355, "Acquire", Transactions_History!$I$6:$I$1355, Portfolio_History!$F393, Transactions_History!$H$6:$H$1355, "&lt;="&amp;YEAR(Portfolio_History!X$1))-
SUMIFS(Transactions_History!$G$6:$G$1355, Transactions_History!$C$6:$C$1355, "Redeem", Transactions_History!$I$6:$I$1355, Portfolio_History!$F393, Transactions_History!$H$6:$H$1355, "&lt;="&amp;YEAR(Portfolio_History!X$1))</f>
        <v>0</v>
      </c>
      <c r="Y393" s="4">
        <f>SUMIFS(Transactions_History!$G$6:$G$1355, Transactions_History!$C$6:$C$1355, "Acquire", Transactions_History!$I$6:$I$1355, Portfolio_History!$F393, Transactions_History!$H$6:$H$1355, "&lt;="&amp;YEAR(Portfolio_History!Y$1))-
SUMIFS(Transactions_History!$G$6:$G$1355, Transactions_History!$C$6:$C$1355, "Redeem", Transactions_History!$I$6:$I$1355, Portfolio_History!$F393, Transactions_History!$H$6:$H$1355, "&lt;="&amp;YEAR(Portfolio_History!Y$1))</f>
        <v>0</v>
      </c>
    </row>
    <row r="394" spans="1:25" x14ac:dyDescent="0.35">
      <c r="A394" s="172" t="s">
        <v>34</v>
      </c>
      <c r="B394" s="172">
        <v>2.375</v>
      </c>
      <c r="C394" s="172">
        <v>2015</v>
      </c>
      <c r="D394" s="173">
        <v>41913</v>
      </c>
      <c r="E394" s="63">
        <v>2014</v>
      </c>
      <c r="F394" s="170" t="str">
        <f t="shared" si="7"/>
        <v>SI certificates_2.375_2015</v>
      </c>
      <c r="G394" s="4">
        <f>SUMIFS(Transactions_History!$G$6:$G$1355, Transactions_History!$C$6:$C$1355, "Acquire", Transactions_History!$I$6:$I$1355, Portfolio_History!$F394, Transactions_History!$H$6:$H$1355, "&lt;="&amp;YEAR(Portfolio_History!G$1))-
SUMIFS(Transactions_History!$G$6:$G$1355, Transactions_History!$C$6:$C$1355, "Redeem", Transactions_History!$I$6:$I$1355, Portfolio_History!$F394, Transactions_History!$H$6:$H$1355, "&lt;="&amp;YEAR(Portfolio_History!G$1))</f>
        <v>0</v>
      </c>
      <c r="H394" s="4">
        <f>SUMIFS(Transactions_History!$G$6:$G$1355, Transactions_History!$C$6:$C$1355, "Acquire", Transactions_History!$I$6:$I$1355, Portfolio_History!$F394, Transactions_History!$H$6:$H$1355, "&lt;="&amp;YEAR(Portfolio_History!H$1))-
SUMIFS(Transactions_History!$G$6:$G$1355, Transactions_History!$C$6:$C$1355, "Redeem", Transactions_History!$I$6:$I$1355, Portfolio_History!$F394, Transactions_History!$H$6:$H$1355, "&lt;="&amp;YEAR(Portfolio_History!H$1))</f>
        <v>0</v>
      </c>
      <c r="I394" s="4">
        <f>SUMIFS(Transactions_History!$G$6:$G$1355, Transactions_History!$C$6:$C$1355, "Acquire", Transactions_History!$I$6:$I$1355, Portfolio_History!$F394, Transactions_History!$H$6:$H$1355, "&lt;="&amp;YEAR(Portfolio_History!I$1))-
SUMIFS(Transactions_History!$G$6:$G$1355, Transactions_History!$C$6:$C$1355, "Redeem", Transactions_History!$I$6:$I$1355, Portfolio_History!$F394, Transactions_History!$H$6:$H$1355, "&lt;="&amp;YEAR(Portfolio_History!I$1))</f>
        <v>0</v>
      </c>
      <c r="J394" s="4">
        <f>SUMIFS(Transactions_History!$G$6:$G$1355, Transactions_History!$C$6:$C$1355, "Acquire", Transactions_History!$I$6:$I$1355, Portfolio_History!$F394, Transactions_History!$H$6:$H$1355, "&lt;="&amp;YEAR(Portfolio_History!J$1))-
SUMIFS(Transactions_History!$G$6:$G$1355, Transactions_History!$C$6:$C$1355, "Redeem", Transactions_History!$I$6:$I$1355, Portfolio_History!$F394, Transactions_History!$H$6:$H$1355, "&lt;="&amp;YEAR(Portfolio_History!J$1))</f>
        <v>0</v>
      </c>
      <c r="K394" s="4">
        <f>SUMIFS(Transactions_History!$G$6:$G$1355, Transactions_History!$C$6:$C$1355, "Acquire", Transactions_History!$I$6:$I$1355, Portfolio_History!$F394, Transactions_History!$H$6:$H$1355, "&lt;="&amp;YEAR(Portfolio_History!K$1))-
SUMIFS(Transactions_History!$G$6:$G$1355, Transactions_History!$C$6:$C$1355, "Redeem", Transactions_History!$I$6:$I$1355, Portfolio_History!$F394, Transactions_History!$H$6:$H$1355, "&lt;="&amp;YEAR(Portfolio_History!K$1))</f>
        <v>0</v>
      </c>
      <c r="L394" s="4">
        <f>SUMIFS(Transactions_History!$G$6:$G$1355, Transactions_History!$C$6:$C$1355, "Acquire", Transactions_History!$I$6:$I$1355, Portfolio_History!$F394, Transactions_History!$H$6:$H$1355, "&lt;="&amp;YEAR(Portfolio_History!L$1))-
SUMIFS(Transactions_History!$G$6:$G$1355, Transactions_History!$C$6:$C$1355, "Redeem", Transactions_History!$I$6:$I$1355, Portfolio_History!$F394, Transactions_History!$H$6:$H$1355, "&lt;="&amp;YEAR(Portfolio_History!L$1))</f>
        <v>0</v>
      </c>
      <c r="M394" s="4">
        <f>SUMIFS(Transactions_History!$G$6:$G$1355, Transactions_History!$C$6:$C$1355, "Acquire", Transactions_History!$I$6:$I$1355, Portfolio_History!$F394, Transactions_History!$H$6:$H$1355, "&lt;="&amp;YEAR(Portfolio_History!M$1))-
SUMIFS(Transactions_History!$G$6:$G$1355, Transactions_History!$C$6:$C$1355, "Redeem", Transactions_History!$I$6:$I$1355, Portfolio_History!$F394, Transactions_History!$H$6:$H$1355, "&lt;="&amp;YEAR(Portfolio_History!M$1))</f>
        <v>0</v>
      </c>
      <c r="N394" s="4">
        <f>SUMIFS(Transactions_History!$G$6:$G$1355, Transactions_History!$C$6:$C$1355, "Acquire", Transactions_History!$I$6:$I$1355, Portfolio_History!$F394, Transactions_History!$H$6:$H$1355, "&lt;="&amp;YEAR(Portfolio_History!N$1))-
SUMIFS(Transactions_History!$G$6:$G$1355, Transactions_History!$C$6:$C$1355, "Redeem", Transactions_History!$I$6:$I$1355, Portfolio_History!$F394, Transactions_History!$H$6:$H$1355, "&lt;="&amp;YEAR(Portfolio_History!N$1))</f>
        <v>0</v>
      </c>
      <c r="O394" s="4">
        <f>SUMIFS(Transactions_History!$G$6:$G$1355, Transactions_History!$C$6:$C$1355, "Acquire", Transactions_History!$I$6:$I$1355, Portfolio_History!$F394, Transactions_History!$H$6:$H$1355, "&lt;="&amp;YEAR(Portfolio_History!O$1))-
SUMIFS(Transactions_History!$G$6:$G$1355, Transactions_History!$C$6:$C$1355, "Redeem", Transactions_History!$I$6:$I$1355, Portfolio_History!$F394, Transactions_History!$H$6:$H$1355, "&lt;="&amp;YEAR(Portfolio_History!O$1))</f>
        <v>0</v>
      </c>
      <c r="P394" s="4">
        <f>SUMIFS(Transactions_History!$G$6:$G$1355, Transactions_History!$C$6:$C$1355, "Acquire", Transactions_History!$I$6:$I$1355, Portfolio_History!$F394, Transactions_History!$H$6:$H$1355, "&lt;="&amp;YEAR(Portfolio_History!P$1))-
SUMIFS(Transactions_History!$G$6:$G$1355, Transactions_History!$C$6:$C$1355, "Redeem", Transactions_History!$I$6:$I$1355, Portfolio_History!$F394, Transactions_History!$H$6:$H$1355, "&lt;="&amp;YEAR(Portfolio_History!P$1))</f>
        <v>0</v>
      </c>
      <c r="Q394" s="4">
        <f>SUMIFS(Transactions_History!$G$6:$G$1355, Transactions_History!$C$6:$C$1355, "Acquire", Transactions_History!$I$6:$I$1355, Portfolio_History!$F394, Transactions_History!$H$6:$H$1355, "&lt;="&amp;YEAR(Portfolio_History!Q$1))-
SUMIFS(Transactions_History!$G$6:$G$1355, Transactions_History!$C$6:$C$1355, "Redeem", Transactions_History!$I$6:$I$1355, Portfolio_History!$F394, Transactions_History!$H$6:$H$1355, "&lt;="&amp;YEAR(Portfolio_History!Q$1))</f>
        <v>0</v>
      </c>
      <c r="R394" s="4">
        <f>SUMIFS(Transactions_History!$G$6:$G$1355, Transactions_History!$C$6:$C$1355, "Acquire", Transactions_History!$I$6:$I$1355, Portfolio_History!$F394, Transactions_History!$H$6:$H$1355, "&lt;="&amp;YEAR(Portfolio_History!R$1))-
SUMIFS(Transactions_History!$G$6:$G$1355, Transactions_History!$C$6:$C$1355, "Redeem", Transactions_History!$I$6:$I$1355, Portfolio_History!$F394, Transactions_History!$H$6:$H$1355, "&lt;="&amp;YEAR(Portfolio_History!R$1))</f>
        <v>0</v>
      </c>
      <c r="S394" s="4">
        <f>SUMIFS(Transactions_History!$G$6:$G$1355, Transactions_History!$C$6:$C$1355, "Acquire", Transactions_History!$I$6:$I$1355, Portfolio_History!$F394, Transactions_History!$H$6:$H$1355, "&lt;="&amp;YEAR(Portfolio_History!S$1))-
SUMIFS(Transactions_History!$G$6:$G$1355, Transactions_History!$C$6:$C$1355, "Redeem", Transactions_History!$I$6:$I$1355, Portfolio_History!$F394, Transactions_History!$H$6:$H$1355, "&lt;="&amp;YEAR(Portfolio_History!S$1))</f>
        <v>0</v>
      </c>
      <c r="T394" s="4">
        <f>SUMIFS(Transactions_History!$G$6:$G$1355, Transactions_History!$C$6:$C$1355, "Acquire", Transactions_History!$I$6:$I$1355, Portfolio_History!$F394, Transactions_History!$H$6:$H$1355, "&lt;="&amp;YEAR(Portfolio_History!T$1))-
SUMIFS(Transactions_History!$G$6:$G$1355, Transactions_History!$C$6:$C$1355, "Redeem", Transactions_History!$I$6:$I$1355, Portfolio_History!$F394, Transactions_History!$H$6:$H$1355, "&lt;="&amp;YEAR(Portfolio_History!T$1))</f>
        <v>0</v>
      </c>
      <c r="U394" s="4">
        <f>SUMIFS(Transactions_History!$G$6:$G$1355, Transactions_History!$C$6:$C$1355, "Acquire", Transactions_History!$I$6:$I$1355, Portfolio_History!$F394, Transactions_History!$H$6:$H$1355, "&lt;="&amp;YEAR(Portfolio_History!U$1))-
SUMIFS(Transactions_History!$G$6:$G$1355, Transactions_History!$C$6:$C$1355, "Redeem", Transactions_History!$I$6:$I$1355, Portfolio_History!$F394, Transactions_History!$H$6:$H$1355, "&lt;="&amp;YEAR(Portfolio_History!U$1))</f>
        <v>0</v>
      </c>
      <c r="V394" s="4">
        <f>SUMIFS(Transactions_History!$G$6:$G$1355, Transactions_History!$C$6:$C$1355, "Acquire", Transactions_History!$I$6:$I$1355, Portfolio_History!$F394, Transactions_History!$H$6:$H$1355, "&lt;="&amp;YEAR(Portfolio_History!V$1))-
SUMIFS(Transactions_History!$G$6:$G$1355, Transactions_History!$C$6:$C$1355, "Redeem", Transactions_History!$I$6:$I$1355, Portfolio_History!$F394, Transactions_History!$H$6:$H$1355, "&lt;="&amp;YEAR(Portfolio_History!V$1))</f>
        <v>0</v>
      </c>
      <c r="W394" s="4">
        <f>SUMIFS(Transactions_History!$G$6:$G$1355, Transactions_History!$C$6:$C$1355, "Acquire", Transactions_History!$I$6:$I$1355, Portfolio_History!$F394, Transactions_History!$H$6:$H$1355, "&lt;="&amp;YEAR(Portfolio_History!W$1))-
SUMIFS(Transactions_History!$G$6:$G$1355, Transactions_History!$C$6:$C$1355, "Redeem", Transactions_History!$I$6:$I$1355, Portfolio_History!$F394, Transactions_History!$H$6:$H$1355, "&lt;="&amp;YEAR(Portfolio_History!W$1))</f>
        <v>0</v>
      </c>
      <c r="X394" s="4">
        <f>SUMIFS(Transactions_History!$G$6:$G$1355, Transactions_History!$C$6:$C$1355, "Acquire", Transactions_History!$I$6:$I$1355, Portfolio_History!$F394, Transactions_History!$H$6:$H$1355, "&lt;="&amp;YEAR(Portfolio_History!X$1))-
SUMIFS(Transactions_History!$G$6:$G$1355, Transactions_History!$C$6:$C$1355, "Redeem", Transactions_History!$I$6:$I$1355, Portfolio_History!$F394, Transactions_History!$H$6:$H$1355, "&lt;="&amp;YEAR(Portfolio_History!X$1))</f>
        <v>0</v>
      </c>
      <c r="Y394" s="4">
        <f>SUMIFS(Transactions_History!$G$6:$G$1355, Transactions_History!$C$6:$C$1355, "Acquire", Transactions_History!$I$6:$I$1355, Portfolio_History!$F394, Transactions_History!$H$6:$H$1355, "&lt;="&amp;YEAR(Portfolio_History!Y$1))-
SUMIFS(Transactions_History!$G$6:$G$1355, Transactions_History!$C$6:$C$1355, "Redeem", Transactions_History!$I$6:$I$1355, Portfolio_History!$F394, Transactions_History!$H$6:$H$1355, "&lt;="&amp;YEAR(Portfolio_History!Y$1))</f>
        <v>0</v>
      </c>
    </row>
    <row r="395" spans="1:25" x14ac:dyDescent="0.35">
      <c r="A395" s="172" t="s">
        <v>39</v>
      </c>
      <c r="B395" s="172">
        <v>3.5</v>
      </c>
      <c r="C395" s="172">
        <v>2015</v>
      </c>
      <c r="D395" s="173">
        <v>37773</v>
      </c>
      <c r="E395" s="63">
        <v>2014</v>
      </c>
      <c r="F395" s="170" t="str">
        <f t="shared" si="7"/>
        <v>SI bonds_3.5_2015</v>
      </c>
      <c r="G395" s="4">
        <f>SUMIFS(Transactions_History!$G$6:$G$1355, Transactions_History!$C$6:$C$1355, "Acquire", Transactions_History!$I$6:$I$1355, Portfolio_History!$F395, Transactions_History!$H$6:$H$1355, "&lt;="&amp;YEAR(Portfolio_History!G$1))-
SUMIFS(Transactions_History!$G$6:$G$1355, Transactions_History!$C$6:$C$1355, "Redeem", Transactions_History!$I$6:$I$1355, Portfolio_History!$F395, Transactions_History!$H$6:$H$1355, "&lt;="&amp;YEAR(Portfolio_History!G$1))</f>
        <v>-10628878</v>
      </c>
      <c r="H395" s="4">
        <f>SUMIFS(Transactions_History!$G$6:$G$1355, Transactions_History!$C$6:$C$1355, "Acquire", Transactions_History!$I$6:$I$1355, Portfolio_History!$F395, Transactions_History!$H$6:$H$1355, "&lt;="&amp;YEAR(Portfolio_History!H$1))-
SUMIFS(Transactions_History!$G$6:$G$1355, Transactions_History!$C$6:$C$1355, "Redeem", Transactions_History!$I$6:$I$1355, Portfolio_History!$F395, Transactions_History!$H$6:$H$1355, "&lt;="&amp;YEAR(Portfolio_History!H$1))</f>
        <v>-10628878</v>
      </c>
      <c r="I395" s="4">
        <f>SUMIFS(Transactions_History!$G$6:$G$1355, Transactions_History!$C$6:$C$1355, "Acquire", Transactions_History!$I$6:$I$1355, Portfolio_History!$F395, Transactions_History!$H$6:$H$1355, "&lt;="&amp;YEAR(Portfolio_History!I$1))-
SUMIFS(Transactions_History!$G$6:$G$1355, Transactions_History!$C$6:$C$1355, "Redeem", Transactions_History!$I$6:$I$1355, Portfolio_History!$F395, Transactions_History!$H$6:$H$1355, "&lt;="&amp;YEAR(Portfolio_History!I$1))</f>
        <v>-10628878</v>
      </c>
      <c r="J395" s="4">
        <f>SUMIFS(Transactions_History!$G$6:$G$1355, Transactions_History!$C$6:$C$1355, "Acquire", Transactions_History!$I$6:$I$1355, Portfolio_History!$F395, Transactions_History!$H$6:$H$1355, "&lt;="&amp;YEAR(Portfolio_History!J$1))-
SUMIFS(Transactions_History!$G$6:$G$1355, Transactions_History!$C$6:$C$1355, "Redeem", Transactions_History!$I$6:$I$1355, Portfolio_History!$F395, Transactions_History!$H$6:$H$1355, "&lt;="&amp;YEAR(Portfolio_History!J$1))</f>
        <v>-10628878</v>
      </c>
      <c r="K395" s="4">
        <f>SUMIFS(Transactions_History!$G$6:$G$1355, Transactions_History!$C$6:$C$1355, "Acquire", Transactions_History!$I$6:$I$1355, Portfolio_History!$F395, Transactions_History!$H$6:$H$1355, "&lt;="&amp;YEAR(Portfolio_History!K$1))-
SUMIFS(Transactions_History!$G$6:$G$1355, Transactions_History!$C$6:$C$1355, "Redeem", Transactions_History!$I$6:$I$1355, Portfolio_History!$F395, Transactions_History!$H$6:$H$1355, "&lt;="&amp;YEAR(Portfolio_History!K$1))</f>
        <v>-10628878</v>
      </c>
      <c r="L395" s="4">
        <f>SUMIFS(Transactions_History!$G$6:$G$1355, Transactions_History!$C$6:$C$1355, "Acquire", Transactions_History!$I$6:$I$1355, Portfolio_History!$F395, Transactions_History!$H$6:$H$1355, "&lt;="&amp;YEAR(Portfolio_History!L$1))-
SUMIFS(Transactions_History!$G$6:$G$1355, Transactions_History!$C$6:$C$1355, "Redeem", Transactions_History!$I$6:$I$1355, Portfolio_History!$F395, Transactions_History!$H$6:$H$1355, "&lt;="&amp;YEAR(Portfolio_History!L$1))</f>
        <v>-10628878</v>
      </c>
      <c r="M395" s="4">
        <f>SUMIFS(Transactions_History!$G$6:$G$1355, Transactions_History!$C$6:$C$1355, "Acquire", Transactions_History!$I$6:$I$1355, Portfolio_History!$F395, Transactions_History!$H$6:$H$1355, "&lt;="&amp;YEAR(Portfolio_History!M$1))-
SUMIFS(Transactions_History!$G$6:$G$1355, Transactions_History!$C$6:$C$1355, "Redeem", Transactions_History!$I$6:$I$1355, Portfolio_History!$F395, Transactions_History!$H$6:$H$1355, "&lt;="&amp;YEAR(Portfolio_History!M$1))</f>
        <v>-10628878</v>
      </c>
      <c r="N395" s="4">
        <f>SUMIFS(Transactions_History!$G$6:$G$1355, Transactions_History!$C$6:$C$1355, "Acquire", Transactions_History!$I$6:$I$1355, Portfolio_History!$F395, Transactions_History!$H$6:$H$1355, "&lt;="&amp;YEAR(Portfolio_History!N$1))-
SUMIFS(Transactions_History!$G$6:$G$1355, Transactions_History!$C$6:$C$1355, "Redeem", Transactions_History!$I$6:$I$1355, Portfolio_History!$F395, Transactions_History!$H$6:$H$1355, "&lt;="&amp;YEAR(Portfolio_History!N$1))</f>
        <v>-10628878</v>
      </c>
      <c r="O395" s="4">
        <f>SUMIFS(Transactions_History!$G$6:$G$1355, Transactions_History!$C$6:$C$1355, "Acquire", Transactions_History!$I$6:$I$1355, Portfolio_History!$F395, Transactions_History!$H$6:$H$1355, "&lt;="&amp;YEAR(Portfolio_History!O$1))-
SUMIFS(Transactions_History!$G$6:$G$1355, Transactions_History!$C$6:$C$1355, "Redeem", Transactions_History!$I$6:$I$1355, Portfolio_History!$F395, Transactions_History!$H$6:$H$1355, "&lt;="&amp;YEAR(Portfolio_History!O$1))</f>
        <v>-10628878</v>
      </c>
      <c r="P395" s="4">
        <f>SUMIFS(Transactions_History!$G$6:$G$1355, Transactions_History!$C$6:$C$1355, "Acquire", Transactions_History!$I$6:$I$1355, Portfolio_History!$F395, Transactions_History!$H$6:$H$1355, "&lt;="&amp;YEAR(Portfolio_History!P$1))-
SUMIFS(Transactions_History!$G$6:$G$1355, Transactions_History!$C$6:$C$1355, "Redeem", Transactions_History!$I$6:$I$1355, Portfolio_History!$F395, Transactions_History!$H$6:$H$1355, "&lt;="&amp;YEAR(Portfolio_History!P$1))</f>
        <v>-1115127</v>
      </c>
      <c r="Q395" s="4">
        <f>SUMIFS(Transactions_History!$G$6:$G$1355, Transactions_History!$C$6:$C$1355, "Acquire", Transactions_History!$I$6:$I$1355, Portfolio_History!$F395, Transactions_History!$H$6:$H$1355, "&lt;="&amp;YEAR(Portfolio_History!Q$1))-
SUMIFS(Transactions_History!$G$6:$G$1355, Transactions_History!$C$6:$C$1355, "Redeem", Transactions_History!$I$6:$I$1355, Portfolio_History!$F395, Transactions_History!$H$6:$H$1355, "&lt;="&amp;YEAR(Portfolio_History!Q$1))</f>
        <v>-1115127</v>
      </c>
      <c r="R395" s="4">
        <f>SUMIFS(Transactions_History!$G$6:$G$1355, Transactions_History!$C$6:$C$1355, "Acquire", Transactions_History!$I$6:$I$1355, Portfolio_History!$F395, Transactions_History!$H$6:$H$1355, "&lt;="&amp;YEAR(Portfolio_History!R$1))-
SUMIFS(Transactions_History!$G$6:$G$1355, Transactions_History!$C$6:$C$1355, "Redeem", Transactions_History!$I$6:$I$1355, Portfolio_History!$F395, Transactions_History!$H$6:$H$1355, "&lt;="&amp;YEAR(Portfolio_History!R$1))</f>
        <v>0</v>
      </c>
      <c r="S395" s="4">
        <f>SUMIFS(Transactions_History!$G$6:$G$1355, Transactions_History!$C$6:$C$1355, "Acquire", Transactions_History!$I$6:$I$1355, Portfolio_History!$F395, Transactions_History!$H$6:$H$1355, "&lt;="&amp;YEAR(Portfolio_History!S$1))-
SUMIFS(Transactions_History!$G$6:$G$1355, Transactions_History!$C$6:$C$1355, "Redeem", Transactions_History!$I$6:$I$1355, Portfolio_History!$F395, Transactions_History!$H$6:$H$1355, "&lt;="&amp;YEAR(Portfolio_History!S$1))</f>
        <v>0</v>
      </c>
      <c r="T395" s="4">
        <f>SUMIFS(Transactions_History!$G$6:$G$1355, Transactions_History!$C$6:$C$1355, "Acquire", Transactions_History!$I$6:$I$1355, Portfolio_History!$F395, Transactions_History!$H$6:$H$1355, "&lt;="&amp;YEAR(Portfolio_History!T$1))-
SUMIFS(Transactions_History!$G$6:$G$1355, Transactions_History!$C$6:$C$1355, "Redeem", Transactions_History!$I$6:$I$1355, Portfolio_History!$F395, Transactions_History!$H$6:$H$1355, "&lt;="&amp;YEAR(Portfolio_History!T$1))</f>
        <v>0</v>
      </c>
      <c r="U395" s="4">
        <f>SUMIFS(Transactions_History!$G$6:$G$1355, Transactions_History!$C$6:$C$1355, "Acquire", Transactions_History!$I$6:$I$1355, Portfolio_History!$F395, Transactions_History!$H$6:$H$1355, "&lt;="&amp;YEAR(Portfolio_History!U$1))-
SUMIFS(Transactions_History!$G$6:$G$1355, Transactions_History!$C$6:$C$1355, "Redeem", Transactions_History!$I$6:$I$1355, Portfolio_History!$F395, Transactions_History!$H$6:$H$1355, "&lt;="&amp;YEAR(Portfolio_History!U$1))</f>
        <v>0</v>
      </c>
      <c r="V395" s="4">
        <f>SUMIFS(Transactions_History!$G$6:$G$1355, Transactions_History!$C$6:$C$1355, "Acquire", Transactions_History!$I$6:$I$1355, Portfolio_History!$F395, Transactions_History!$H$6:$H$1355, "&lt;="&amp;YEAR(Portfolio_History!V$1))-
SUMIFS(Transactions_History!$G$6:$G$1355, Transactions_History!$C$6:$C$1355, "Redeem", Transactions_History!$I$6:$I$1355, Portfolio_History!$F395, Transactions_History!$H$6:$H$1355, "&lt;="&amp;YEAR(Portfolio_History!V$1))</f>
        <v>0</v>
      </c>
      <c r="W395" s="4">
        <f>SUMIFS(Transactions_History!$G$6:$G$1355, Transactions_History!$C$6:$C$1355, "Acquire", Transactions_History!$I$6:$I$1355, Portfolio_History!$F395, Transactions_History!$H$6:$H$1355, "&lt;="&amp;YEAR(Portfolio_History!W$1))-
SUMIFS(Transactions_History!$G$6:$G$1355, Transactions_History!$C$6:$C$1355, "Redeem", Transactions_History!$I$6:$I$1355, Portfolio_History!$F395, Transactions_History!$H$6:$H$1355, "&lt;="&amp;YEAR(Portfolio_History!W$1))</f>
        <v>0</v>
      </c>
      <c r="X395" s="4">
        <f>SUMIFS(Transactions_History!$G$6:$G$1355, Transactions_History!$C$6:$C$1355, "Acquire", Transactions_History!$I$6:$I$1355, Portfolio_History!$F395, Transactions_History!$H$6:$H$1355, "&lt;="&amp;YEAR(Portfolio_History!X$1))-
SUMIFS(Transactions_History!$G$6:$G$1355, Transactions_History!$C$6:$C$1355, "Redeem", Transactions_History!$I$6:$I$1355, Portfolio_History!$F395, Transactions_History!$H$6:$H$1355, "&lt;="&amp;YEAR(Portfolio_History!X$1))</f>
        <v>0</v>
      </c>
      <c r="Y395" s="4">
        <f>SUMIFS(Transactions_History!$G$6:$G$1355, Transactions_History!$C$6:$C$1355, "Acquire", Transactions_History!$I$6:$I$1355, Portfolio_History!$F395, Transactions_History!$H$6:$H$1355, "&lt;="&amp;YEAR(Portfolio_History!Y$1))-
SUMIFS(Transactions_History!$G$6:$G$1355, Transactions_History!$C$6:$C$1355, "Redeem", Transactions_History!$I$6:$I$1355, Portfolio_History!$F395, Transactions_History!$H$6:$H$1355, "&lt;="&amp;YEAR(Portfolio_History!Y$1))</f>
        <v>0</v>
      </c>
    </row>
    <row r="396" spans="1:25" x14ac:dyDescent="0.35">
      <c r="A396" s="172" t="s">
        <v>39</v>
      </c>
      <c r="B396" s="172">
        <v>5</v>
      </c>
      <c r="C396" s="172">
        <v>2019</v>
      </c>
      <c r="D396" s="173">
        <v>39234</v>
      </c>
      <c r="E396" s="63">
        <v>2014</v>
      </c>
      <c r="F396" s="170" t="str">
        <f t="shared" si="7"/>
        <v>SI bonds_5_2019</v>
      </c>
      <c r="G396" s="4">
        <f>SUMIFS(Transactions_History!$G$6:$G$1355, Transactions_History!$C$6:$C$1355, "Acquire", Transactions_History!$I$6:$I$1355, Portfolio_History!$F396, Transactions_History!$H$6:$H$1355, "&lt;="&amp;YEAR(Portfolio_History!G$1))-
SUMIFS(Transactions_History!$G$6:$G$1355, Transactions_History!$C$6:$C$1355, "Redeem", Transactions_History!$I$6:$I$1355, Portfolio_History!$F396, Transactions_History!$H$6:$H$1355, "&lt;="&amp;YEAR(Portfolio_History!G$1))</f>
        <v>-12930818</v>
      </c>
      <c r="H396" s="4">
        <f>SUMIFS(Transactions_History!$G$6:$G$1355, Transactions_History!$C$6:$C$1355, "Acquire", Transactions_History!$I$6:$I$1355, Portfolio_History!$F396, Transactions_History!$H$6:$H$1355, "&lt;="&amp;YEAR(Portfolio_History!H$1))-
SUMIFS(Transactions_History!$G$6:$G$1355, Transactions_History!$C$6:$C$1355, "Redeem", Transactions_History!$I$6:$I$1355, Portfolio_History!$F396, Transactions_History!$H$6:$H$1355, "&lt;="&amp;YEAR(Portfolio_History!H$1))</f>
        <v>-12930818</v>
      </c>
      <c r="I396" s="4">
        <f>SUMIFS(Transactions_History!$G$6:$G$1355, Transactions_History!$C$6:$C$1355, "Acquire", Transactions_History!$I$6:$I$1355, Portfolio_History!$F396, Transactions_History!$H$6:$H$1355, "&lt;="&amp;YEAR(Portfolio_History!I$1))-
SUMIFS(Transactions_History!$G$6:$G$1355, Transactions_History!$C$6:$C$1355, "Redeem", Transactions_History!$I$6:$I$1355, Portfolio_History!$F396, Transactions_History!$H$6:$H$1355, "&lt;="&amp;YEAR(Portfolio_History!I$1))</f>
        <v>-12930818</v>
      </c>
      <c r="J396" s="4">
        <f>SUMIFS(Transactions_History!$G$6:$G$1355, Transactions_History!$C$6:$C$1355, "Acquire", Transactions_History!$I$6:$I$1355, Portfolio_History!$F396, Transactions_History!$H$6:$H$1355, "&lt;="&amp;YEAR(Portfolio_History!J$1))-
SUMIFS(Transactions_History!$G$6:$G$1355, Transactions_History!$C$6:$C$1355, "Redeem", Transactions_History!$I$6:$I$1355, Portfolio_History!$F396, Transactions_History!$H$6:$H$1355, "&lt;="&amp;YEAR(Portfolio_History!J$1))</f>
        <v>-12930818</v>
      </c>
      <c r="K396" s="4">
        <f>SUMIFS(Transactions_History!$G$6:$G$1355, Transactions_History!$C$6:$C$1355, "Acquire", Transactions_History!$I$6:$I$1355, Portfolio_History!$F396, Transactions_History!$H$6:$H$1355, "&lt;="&amp;YEAR(Portfolio_History!K$1))-
SUMIFS(Transactions_History!$G$6:$G$1355, Transactions_History!$C$6:$C$1355, "Redeem", Transactions_History!$I$6:$I$1355, Portfolio_History!$F396, Transactions_History!$H$6:$H$1355, "&lt;="&amp;YEAR(Portfolio_History!K$1))</f>
        <v>-476586</v>
      </c>
      <c r="L396" s="4">
        <f>SUMIFS(Transactions_History!$G$6:$G$1355, Transactions_History!$C$6:$C$1355, "Acquire", Transactions_History!$I$6:$I$1355, Portfolio_History!$F396, Transactions_History!$H$6:$H$1355, "&lt;="&amp;YEAR(Portfolio_History!L$1))-
SUMIFS(Transactions_History!$G$6:$G$1355, Transactions_History!$C$6:$C$1355, "Redeem", Transactions_History!$I$6:$I$1355, Portfolio_History!$F396, Transactions_History!$H$6:$H$1355, "&lt;="&amp;YEAR(Portfolio_History!L$1))</f>
        <v>-476586</v>
      </c>
      <c r="M396" s="4">
        <f>SUMIFS(Transactions_History!$G$6:$G$1355, Transactions_History!$C$6:$C$1355, "Acquire", Transactions_History!$I$6:$I$1355, Portfolio_History!$F396, Transactions_History!$H$6:$H$1355, "&lt;="&amp;YEAR(Portfolio_History!M$1))-
SUMIFS(Transactions_History!$G$6:$G$1355, Transactions_History!$C$6:$C$1355, "Redeem", Transactions_History!$I$6:$I$1355, Portfolio_History!$F396, Transactions_History!$H$6:$H$1355, "&lt;="&amp;YEAR(Portfolio_History!M$1))</f>
        <v>-476586</v>
      </c>
      <c r="N396" s="4">
        <f>SUMIFS(Transactions_History!$G$6:$G$1355, Transactions_History!$C$6:$C$1355, "Acquire", Transactions_History!$I$6:$I$1355, Portfolio_History!$F396, Transactions_History!$H$6:$H$1355, "&lt;="&amp;YEAR(Portfolio_History!N$1))-
SUMIFS(Transactions_History!$G$6:$G$1355, Transactions_History!$C$6:$C$1355, "Redeem", Transactions_History!$I$6:$I$1355, Portfolio_History!$F396, Transactions_History!$H$6:$H$1355, "&lt;="&amp;YEAR(Portfolio_History!N$1))</f>
        <v>-476586</v>
      </c>
      <c r="O396" s="4">
        <f>SUMIFS(Transactions_History!$G$6:$G$1355, Transactions_History!$C$6:$C$1355, "Acquire", Transactions_History!$I$6:$I$1355, Portfolio_History!$F396, Transactions_History!$H$6:$H$1355, "&lt;="&amp;YEAR(Portfolio_History!O$1))-
SUMIFS(Transactions_History!$G$6:$G$1355, Transactions_History!$C$6:$C$1355, "Redeem", Transactions_History!$I$6:$I$1355, Portfolio_History!$F396, Transactions_History!$H$6:$H$1355, "&lt;="&amp;YEAR(Portfolio_History!O$1))</f>
        <v>-476586</v>
      </c>
      <c r="P396" s="4">
        <f>SUMIFS(Transactions_History!$G$6:$G$1355, Transactions_History!$C$6:$C$1355, "Acquire", Transactions_History!$I$6:$I$1355, Portfolio_History!$F396, Transactions_History!$H$6:$H$1355, "&lt;="&amp;YEAR(Portfolio_History!P$1))-
SUMIFS(Transactions_History!$G$6:$G$1355, Transactions_History!$C$6:$C$1355, "Redeem", Transactions_History!$I$6:$I$1355, Portfolio_History!$F396, Transactions_History!$H$6:$H$1355, "&lt;="&amp;YEAR(Portfolio_History!P$1))</f>
        <v>0</v>
      </c>
      <c r="Q396" s="4">
        <f>SUMIFS(Transactions_History!$G$6:$G$1355, Transactions_History!$C$6:$C$1355, "Acquire", Transactions_History!$I$6:$I$1355, Portfolio_History!$F396, Transactions_History!$H$6:$H$1355, "&lt;="&amp;YEAR(Portfolio_History!Q$1))-
SUMIFS(Transactions_History!$G$6:$G$1355, Transactions_History!$C$6:$C$1355, "Redeem", Transactions_History!$I$6:$I$1355, Portfolio_History!$F396, Transactions_History!$H$6:$H$1355, "&lt;="&amp;YEAR(Portfolio_History!Q$1))</f>
        <v>0</v>
      </c>
      <c r="R396" s="4">
        <f>SUMIFS(Transactions_History!$G$6:$G$1355, Transactions_History!$C$6:$C$1355, "Acquire", Transactions_History!$I$6:$I$1355, Portfolio_History!$F396, Transactions_History!$H$6:$H$1355, "&lt;="&amp;YEAR(Portfolio_History!R$1))-
SUMIFS(Transactions_History!$G$6:$G$1355, Transactions_History!$C$6:$C$1355, "Redeem", Transactions_History!$I$6:$I$1355, Portfolio_History!$F396, Transactions_History!$H$6:$H$1355, "&lt;="&amp;YEAR(Portfolio_History!R$1))</f>
        <v>0</v>
      </c>
      <c r="S396" s="4">
        <f>SUMIFS(Transactions_History!$G$6:$G$1355, Transactions_History!$C$6:$C$1355, "Acquire", Transactions_History!$I$6:$I$1355, Portfolio_History!$F396, Transactions_History!$H$6:$H$1355, "&lt;="&amp;YEAR(Portfolio_History!S$1))-
SUMIFS(Transactions_History!$G$6:$G$1355, Transactions_History!$C$6:$C$1355, "Redeem", Transactions_History!$I$6:$I$1355, Portfolio_History!$F396, Transactions_History!$H$6:$H$1355, "&lt;="&amp;YEAR(Portfolio_History!S$1))</f>
        <v>0</v>
      </c>
      <c r="T396" s="4">
        <f>SUMIFS(Transactions_History!$G$6:$G$1355, Transactions_History!$C$6:$C$1355, "Acquire", Transactions_History!$I$6:$I$1355, Portfolio_History!$F396, Transactions_History!$H$6:$H$1355, "&lt;="&amp;YEAR(Portfolio_History!T$1))-
SUMIFS(Transactions_History!$G$6:$G$1355, Transactions_History!$C$6:$C$1355, "Redeem", Transactions_History!$I$6:$I$1355, Portfolio_History!$F396, Transactions_History!$H$6:$H$1355, "&lt;="&amp;YEAR(Portfolio_History!T$1))</f>
        <v>0</v>
      </c>
      <c r="U396" s="4">
        <f>SUMIFS(Transactions_History!$G$6:$G$1355, Transactions_History!$C$6:$C$1355, "Acquire", Transactions_History!$I$6:$I$1355, Portfolio_History!$F396, Transactions_History!$H$6:$H$1355, "&lt;="&amp;YEAR(Portfolio_History!U$1))-
SUMIFS(Transactions_History!$G$6:$G$1355, Transactions_History!$C$6:$C$1355, "Redeem", Transactions_History!$I$6:$I$1355, Portfolio_History!$F396, Transactions_History!$H$6:$H$1355, "&lt;="&amp;YEAR(Portfolio_History!U$1))</f>
        <v>0</v>
      </c>
      <c r="V396" s="4">
        <f>SUMIFS(Transactions_History!$G$6:$G$1355, Transactions_History!$C$6:$C$1355, "Acquire", Transactions_History!$I$6:$I$1355, Portfolio_History!$F396, Transactions_History!$H$6:$H$1355, "&lt;="&amp;YEAR(Portfolio_History!V$1))-
SUMIFS(Transactions_History!$G$6:$G$1355, Transactions_History!$C$6:$C$1355, "Redeem", Transactions_History!$I$6:$I$1355, Portfolio_History!$F396, Transactions_History!$H$6:$H$1355, "&lt;="&amp;YEAR(Portfolio_History!V$1))</f>
        <v>0</v>
      </c>
      <c r="W396" s="4">
        <f>SUMIFS(Transactions_History!$G$6:$G$1355, Transactions_History!$C$6:$C$1355, "Acquire", Transactions_History!$I$6:$I$1355, Portfolio_History!$F396, Transactions_History!$H$6:$H$1355, "&lt;="&amp;YEAR(Portfolio_History!W$1))-
SUMIFS(Transactions_History!$G$6:$G$1355, Transactions_History!$C$6:$C$1355, "Redeem", Transactions_History!$I$6:$I$1355, Portfolio_History!$F396, Transactions_History!$H$6:$H$1355, "&lt;="&amp;YEAR(Portfolio_History!W$1))</f>
        <v>0</v>
      </c>
      <c r="X396" s="4">
        <f>SUMIFS(Transactions_History!$G$6:$G$1355, Transactions_History!$C$6:$C$1355, "Acquire", Transactions_History!$I$6:$I$1355, Portfolio_History!$F396, Transactions_History!$H$6:$H$1355, "&lt;="&amp;YEAR(Portfolio_History!X$1))-
SUMIFS(Transactions_History!$G$6:$G$1355, Transactions_History!$C$6:$C$1355, "Redeem", Transactions_History!$I$6:$I$1355, Portfolio_History!$F396, Transactions_History!$H$6:$H$1355, "&lt;="&amp;YEAR(Portfolio_History!X$1))</f>
        <v>0</v>
      </c>
      <c r="Y396" s="4">
        <f>SUMIFS(Transactions_History!$G$6:$G$1355, Transactions_History!$C$6:$C$1355, "Acquire", Transactions_History!$I$6:$I$1355, Portfolio_History!$F396, Transactions_History!$H$6:$H$1355, "&lt;="&amp;YEAR(Portfolio_History!Y$1))-
SUMIFS(Transactions_History!$G$6:$G$1355, Transactions_History!$C$6:$C$1355, "Redeem", Transactions_History!$I$6:$I$1355, Portfolio_History!$F396, Transactions_History!$H$6:$H$1355, "&lt;="&amp;YEAR(Portfolio_History!Y$1))</f>
        <v>0</v>
      </c>
    </row>
    <row r="397" spans="1:25" x14ac:dyDescent="0.35">
      <c r="A397" s="172" t="s">
        <v>39</v>
      </c>
      <c r="B397" s="172">
        <v>5.125</v>
      </c>
      <c r="C397" s="172">
        <v>2019</v>
      </c>
      <c r="D397" s="173">
        <v>38869</v>
      </c>
      <c r="E397" s="63">
        <v>2014</v>
      </c>
      <c r="F397" s="170" t="str">
        <f t="shared" si="7"/>
        <v>SI bonds_5.125_2019</v>
      </c>
      <c r="G397" s="4">
        <f>SUMIFS(Transactions_History!$G$6:$G$1355, Transactions_History!$C$6:$C$1355, "Acquire", Transactions_History!$I$6:$I$1355, Portfolio_History!$F397, Transactions_History!$H$6:$H$1355, "&lt;="&amp;YEAR(Portfolio_History!G$1))-
SUMIFS(Transactions_History!$G$6:$G$1355, Transactions_History!$C$6:$C$1355, "Redeem", Transactions_History!$I$6:$I$1355, Portfolio_History!$F397, Transactions_History!$H$6:$H$1355, "&lt;="&amp;YEAR(Portfolio_History!G$1))</f>
        <v>-12232996</v>
      </c>
      <c r="H397" s="4">
        <f>SUMIFS(Transactions_History!$G$6:$G$1355, Transactions_History!$C$6:$C$1355, "Acquire", Transactions_History!$I$6:$I$1355, Portfolio_History!$F397, Transactions_History!$H$6:$H$1355, "&lt;="&amp;YEAR(Portfolio_History!H$1))-
SUMIFS(Transactions_History!$G$6:$G$1355, Transactions_History!$C$6:$C$1355, "Redeem", Transactions_History!$I$6:$I$1355, Portfolio_History!$F397, Transactions_History!$H$6:$H$1355, "&lt;="&amp;YEAR(Portfolio_History!H$1))</f>
        <v>-12232996</v>
      </c>
      <c r="I397" s="4">
        <f>SUMIFS(Transactions_History!$G$6:$G$1355, Transactions_History!$C$6:$C$1355, "Acquire", Transactions_History!$I$6:$I$1355, Portfolio_History!$F397, Transactions_History!$H$6:$H$1355, "&lt;="&amp;YEAR(Portfolio_History!I$1))-
SUMIFS(Transactions_History!$G$6:$G$1355, Transactions_History!$C$6:$C$1355, "Redeem", Transactions_History!$I$6:$I$1355, Portfolio_History!$F397, Transactions_History!$H$6:$H$1355, "&lt;="&amp;YEAR(Portfolio_History!I$1))</f>
        <v>-12232996</v>
      </c>
      <c r="J397" s="4">
        <f>SUMIFS(Transactions_History!$G$6:$G$1355, Transactions_History!$C$6:$C$1355, "Acquire", Transactions_History!$I$6:$I$1355, Portfolio_History!$F397, Transactions_History!$H$6:$H$1355, "&lt;="&amp;YEAR(Portfolio_History!J$1))-
SUMIFS(Transactions_History!$G$6:$G$1355, Transactions_History!$C$6:$C$1355, "Redeem", Transactions_History!$I$6:$I$1355, Portfolio_History!$F397, Transactions_History!$H$6:$H$1355, "&lt;="&amp;YEAR(Portfolio_History!J$1))</f>
        <v>-12232996</v>
      </c>
      <c r="K397" s="4">
        <f>SUMIFS(Transactions_History!$G$6:$G$1355, Transactions_History!$C$6:$C$1355, "Acquire", Transactions_History!$I$6:$I$1355, Portfolio_History!$F397, Transactions_History!$H$6:$H$1355, "&lt;="&amp;YEAR(Portfolio_History!K$1))-
SUMIFS(Transactions_History!$G$6:$G$1355, Transactions_History!$C$6:$C$1355, "Redeem", Transactions_History!$I$6:$I$1355, Portfolio_History!$F397, Transactions_History!$H$6:$H$1355, "&lt;="&amp;YEAR(Portfolio_History!K$1))</f>
        <v>-665130</v>
      </c>
      <c r="L397" s="4">
        <f>SUMIFS(Transactions_History!$G$6:$G$1355, Transactions_History!$C$6:$C$1355, "Acquire", Transactions_History!$I$6:$I$1355, Portfolio_History!$F397, Transactions_History!$H$6:$H$1355, "&lt;="&amp;YEAR(Portfolio_History!L$1))-
SUMIFS(Transactions_History!$G$6:$G$1355, Transactions_History!$C$6:$C$1355, "Redeem", Transactions_History!$I$6:$I$1355, Portfolio_History!$F397, Transactions_History!$H$6:$H$1355, "&lt;="&amp;YEAR(Portfolio_History!L$1))</f>
        <v>-665130</v>
      </c>
      <c r="M397" s="4">
        <f>SUMIFS(Transactions_History!$G$6:$G$1355, Transactions_History!$C$6:$C$1355, "Acquire", Transactions_History!$I$6:$I$1355, Portfolio_History!$F397, Transactions_History!$H$6:$H$1355, "&lt;="&amp;YEAR(Portfolio_History!M$1))-
SUMIFS(Transactions_History!$G$6:$G$1355, Transactions_History!$C$6:$C$1355, "Redeem", Transactions_History!$I$6:$I$1355, Portfolio_History!$F397, Transactions_History!$H$6:$H$1355, "&lt;="&amp;YEAR(Portfolio_History!M$1))</f>
        <v>-665130</v>
      </c>
      <c r="N397" s="4">
        <f>SUMIFS(Transactions_History!$G$6:$G$1355, Transactions_History!$C$6:$C$1355, "Acquire", Transactions_History!$I$6:$I$1355, Portfolio_History!$F397, Transactions_History!$H$6:$H$1355, "&lt;="&amp;YEAR(Portfolio_History!N$1))-
SUMIFS(Transactions_History!$G$6:$G$1355, Transactions_History!$C$6:$C$1355, "Redeem", Transactions_History!$I$6:$I$1355, Portfolio_History!$F397, Transactions_History!$H$6:$H$1355, "&lt;="&amp;YEAR(Portfolio_History!N$1))</f>
        <v>-665130</v>
      </c>
      <c r="O397" s="4">
        <f>SUMIFS(Transactions_History!$G$6:$G$1355, Transactions_History!$C$6:$C$1355, "Acquire", Transactions_History!$I$6:$I$1355, Portfolio_History!$F397, Transactions_History!$H$6:$H$1355, "&lt;="&amp;YEAR(Portfolio_History!O$1))-
SUMIFS(Transactions_History!$G$6:$G$1355, Transactions_History!$C$6:$C$1355, "Redeem", Transactions_History!$I$6:$I$1355, Portfolio_History!$F397, Transactions_History!$H$6:$H$1355, "&lt;="&amp;YEAR(Portfolio_History!O$1))</f>
        <v>-665130</v>
      </c>
      <c r="P397" s="4">
        <f>SUMIFS(Transactions_History!$G$6:$G$1355, Transactions_History!$C$6:$C$1355, "Acquire", Transactions_History!$I$6:$I$1355, Portfolio_History!$F397, Transactions_History!$H$6:$H$1355, "&lt;="&amp;YEAR(Portfolio_History!P$1))-
SUMIFS(Transactions_History!$G$6:$G$1355, Transactions_History!$C$6:$C$1355, "Redeem", Transactions_History!$I$6:$I$1355, Portfolio_History!$F397, Transactions_History!$H$6:$H$1355, "&lt;="&amp;YEAR(Portfolio_History!P$1))</f>
        <v>0</v>
      </c>
      <c r="Q397" s="4">
        <f>SUMIFS(Transactions_History!$G$6:$G$1355, Transactions_History!$C$6:$C$1355, "Acquire", Transactions_History!$I$6:$I$1355, Portfolio_History!$F397, Transactions_History!$H$6:$H$1355, "&lt;="&amp;YEAR(Portfolio_History!Q$1))-
SUMIFS(Transactions_History!$G$6:$G$1355, Transactions_History!$C$6:$C$1355, "Redeem", Transactions_History!$I$6:$I$1355, Portfolio_History!$F397, Transactions_History!$H$6:$H$1355, "&lt;="&amp;YEAR(Portfolio_History!Q$1))</f>
        <v>0</v>
      </c>
      <c r="R397" s="4">
        <f>SUMIFS(Transactions_History!$G$6:$G$1355, Transactions_History!$C$6:$C$1355, "Acquire", Transactions_History!$I$6:$I$1355, Portfolio_History!$F397, Transactions_History!$H$6:$H$1355, "&lt;="&amp;YEAR(Portfolio_History!R$1))-
SUMIFS(Transactions_History!$G$6:$G$1355, Transactions_History!$C$6:$C$1355, "Redeem", Transactions_History!$I$6:$I$1355, Portfolio_History!$F397, Transactions_History!$H$6:$H$1355, "&lt;="&amp;YEAR(Portfolio_History!R$1))</f>
        <v>0</v>
      </c>
      <c r="S397" s="4">
        <f>SUMIFS(Transactions_History!$G$6:$G$1355, Transactions_History!$C$6:$C$1355, "Acquire", Transactions_History!$I$6:$I$1355, Portfolio_History!$F397, Transactions_History!$H$6:$H$1355, "&lt;="&amp;YEAR(Portfolio_History!S$1))-
SUMIFS(Transactions_History!$G$6:$G$1355, Transactions_History!$C$6:$C$1355, "Redeem", Transactions_History!$I$6:$I$1355, Portfolio_History!$F397, Transactions_History!$H$6:$H$1355, "&lt;="&amp;YEAR(Portfolio_History!S$1))</f>
        <v>0</v>
      </c>
      <c r="T397" s="4">
        <f>SUMIFS(Transactions_History!$G$6:$G$1355, Transactions_History!$C$6:$C$1355, "Acquire", Transactions_History!$I$6:$I$1355, Portfolio_History!$F397, Transactions_History!$H$6:$H$1355, "&lt;="&amp;YEAR(Portfolio_History!T$1))-
SUMIFS(Transactions_History!$G$6:$G$1355, Transactions_History!$C$6:$C$1355, "Redeem", Transactions_History!$I$6:$I$1355, Portfolio_History!$F397, Transactions_History!$H$6:$H$1355, "&lt;="&amp;YEAR(Portfolio_History!T$1))</f>
        <v>0</v>
      </c>
      <c r="U397" s="4">
        <f>SUMIFS(Transactions_History!$G$6:$G$1355, Transactions_History!$C$6:$C$1355, "Acquire", Transactions_History!$I$6:$I$1355, Portfolio_History!$F397, Transactions_History!$H$6:$H$1355, "&lt;="&amp;YEAR(Portfolio_History!U$1))-
SUMIFS(Transactions_History!$G$6:$G$1355, Transactions_History!$C$6:$C$1355, "Redeem", Transactions_History!$I$6:$I$1355, Portfolio_History!$F397, Transactions_History!$H$6:$H$1355, "&lt;="&amp;YEAR(Portfolio_History!U$1))</f>
        <v>0</v>
      </c>
      <c r="V397" s="4">
        <f>SUMIFS(Transactions_History!$G$6:$G$1355, Transactions_History!$C$6:$C$1355, "Acquire", Transactions_History!$I$6:$I$1355, Portfolio_History!$F397, Transactions_History!$H$6:$H$1355, "&lt;="&amp;YEAR(Portfolio_History!V$1))-
SUMIFS(Transactions_History!$G$6:$G$1355, Transactions_History!$C$6:$C$1355, "Redeem", Transactions_History!$I$6:$I$1355, Portfolio_History!$F397, Transactions_History!$H$6:$H$1355, "&lt;="&amp;YEAR(Portfolio_History!V$1))</f>
        <v>0</v>
      </c>
      <c r="W397" s="4">
        <f>SUMIFS(Transactions_History!$G$6:$G$1355, Transactions_History!$C$6:$C$1355, "Acquire", Transactions_History!$I$6:$I$1355, Portfolio_History!$F397, Transactions_History!$H$6:$H$1355, "&lt;="&amp;YEAR(Portfolio_History!W$1))-
SUMIFS(Transactions_History!$G$6:$G$1355, Transactions_History!$C$6:$C$1355, "Redeem", Transactions_History!$I$6:$I$1355, Portfolio_History!$F397, Transactions_History!$H$6:$H$1355, "&lt;="&amp;YEAR(Portfolio_History!W$1))</f>
        <v>0</v>
      </c>
      <c r="X397" s="4">
        <f>SUMIFS(Transactions_History!$G$6:$G$1355, Transactions_History!$C$6:$C$1355, "Acquire", Transactions_History!$I$6:$I$1355, Portfolio_History!$F397, Transactions_History!$H$6:$H$1355, "&lt;="&amp;YEAR(Portfolio_History!X$1))-
SUMIFS(Transactions_History!$G$6:$G$1355, Transactions_History!$C$6:$C$1355, "Redeem", Transactions_History!$I$6:$I$1355, Portfolio_History!$F397, Transactions_History!$H$6:$H$1355, "&lt;="&amp;YEAR(Portfolio_History!X$1))</f>
        <v>0</v>
      </c>
      <c r="Y397" s="4">
        <f>SUMIFS(Transactions_History!$G$6:$G$1355, Transactions_History!$C$6:$C$1355, "Acquire", Transactions_History!$I$6:$I$1355, Portfolio_History!$F397, Transactions_History!$H$6:$H$1355, "&lt;="&amp;YEAR(Portfolio_History!Y$1))-
SUMIFS(Transactions_History!$G$6:$G$1355, Transactions_History!$C$6:$C$1355, "Redeem", Transactions_History!$I$6:$I$1355, Portfolio_History!$F397, Transactions_History!$H$6:$H$1355, "&lt;="&amp;YEAR(Portfolio_History!Y$1))</f>
        <v>0</v>
      </c>
    </row>
    <row r="398" spans="1:25" x14ac:dyDescent="0.35">
      <c r="A398" s="172" t="s">
        <v>34</v>
      </c>
      <c r="B398" s="172">
        <v>2.125</v>
      </c>
      <c r="C398" s="172">
        <v>2015</v>
      </c>
      <c r="D398" s="173">
        <v>41944</v>
      </c>
      <c r="E398" s="63">
        <v>2014</v>
      </c>
      <c r="F398" s="170" t="str">
        <f t="shared" si="7"/>
        <v>SI certificates_2.125_2015</v>
      </c>
      <c r="G398" s="4">
        <f>SUMIFS(Transactions_History!$G$6:$G$1355, Transactions_History!$C$6:$C$1355, "Acquire", Transactions_History!$I$6:$I$1355, Portfolio_History!$F398, Transactions_History!$H$6:$H$1355, "&lt;="&amp;YEAR(Portfolio_History!G$1))-
SUMIFS(Transactions_History!$G$6:$G$1355, Transactions_History!$C$6:$C$1355, "Redeem", Transactions_History!$I$6:$I$1355, Portfolio_History!$F398, Transactions_History!$H$6:$H$1355, "&lt;="&amp;YEAR(Portfolio_History!G$1))</f>
        <v>0</v>
      </c>
      <c r="H398" s="4">
        <f>SUMIFS(Transactions_History!$G$6:$G$1355, Transactions_History!$C$6:$C$1355, "Acquire", Transactions_History!$I$6:$I$1355, Portfolio_History!$F398, Transactions_History!$H$6:$H$1355, "&lt;="&amp;YEAR(Portfolio_History!H$1))-
SUMIFS(Transactions_History!$G$6:$G$1355, Transactions_History!$C$6:$C$1355, "Redeem", Transactions_History!$I$6:$I$1355, Portfolio_History!$F398, Transactions_History!$H$6:$H$1355, "&lt;="&amp;YEAR(Portfolio_History!H$1))</f>
        <v>0</v>
      </c>
      <c r="I398" s="4">
        <f>SUMIFS(Transactions_History!$G$6:$G$1355, Transactions_History!$C$6:$C$1355, "Acquire", Transactions_History!$I$6:$I$1355, Portfolio_History!$F398, Transactions_History!$H$6:$H$1355, "&lt;="&amp;YEAR(Portfolio_History!I$1))-
SUMIFS(Transactions_History!$G$6:$G$1355, Transactions_History!$C$6:$C$1355, "Redeem", Transactions_History!$I$6:$I$1355, Portfolio_History!$F398, Transactions_History!$H$6:$H$1355, "&lt;="&amp;YEAR(Portfolio_History!I$1))</f>
        <v>0</v>
      </c>
      <c r="J398" s="4">
        <f>SUMIFS(Transactions_History!$G$6:$G$1355, Transactions_History!$C$6:$C$1355, "Acquire", Transactions_History!$I$6:$I$1355, Portfolio_History!$F398, Transactions_History!$H$6:$H$1355, "&lt;="&amp;YEAR(Portfolio_History!J$1))-
SUMIFS(Transactions_History!$G$6:$G$1355, Transactions_History!$C$6:$C$1355, "Redeem", Transactions_History!$I$6:$I$1355, Portfolio_History!$F398, Transactions_History!$H$6:$H$1355, "&lt;="&amp;YEAR(Portfolio_History!J$1))</f>
        <v>0</v>
      </c>
      <c r="K398" s="4">
        <f>SUMIFS(Transactions_History!$G$6:$G$1355, Transactions_History!$C$6:$C$1355, "Acquire", Transactions_History!$I$6:$I$1355, Portfolio_History!$F398, Transactions_History!$H$6:$H$1355, "&lt;="&amp;YEAR(Portfolio_History!K$1))-
SUMIFS(Transactions_History!$G$6:$G$1355, Transactions_History!$C$6:$C$1355, "Redeem", Transactions_History!$I$6:$I$1355, Portfolio_History!$F398, Transactions_History!$H$6:$H$1355, "&lt;="&amp;YEAR(Portfolio_History!K$1))</f>
        <v>0</v>
      </c>
      <c r="L398" s="4">
        <f>SUMIFS(Transactions_History!$G$6:$G$1355, Transactions_History!$C$6:$C$1355, "Acquire", Transactions_History!$I$6:$I$1355, Portfolio_History!$F398, Transactions_History!$H$6:$H$1355, "&lt;="&amp;YEAR(Portfolio_History!L$1))-
SUMIFS(Transactions_History!$G$6:$G$1355, Transactions_History!$C$6:$C$1355, "Redeem", Transactions_History!$I$6:$I$1355, Portfolio_History!$F398, Transactions_History!$H$6:$H$1355, "&lt;="&amp;YEAR(Portfolio_History!L$1))</f>
        <v>0</v>
      </c>
      <c r="M398" s="4">
        <f>SUMIFS(Transactions_History!$G$6:$G$1355, Transactions_History!$C$6:$C$1355, "Acquire", Transactions_History!$I$6:$I$1355, Portfolio_History!$F398, Transactions_History!$H$6:$H$1355, "&lt;="&amp;YEAR(Portfolio_History!M$1))-
SUMIFS(Transactions_History!$G$6:$G$1355, Transactions_History!$C$6:$C$1355, "Redeem", Transactions_History!$I$6:$I$1355, Portfolio_History!$F398, Transactions_History!$H$6:$H$1355, "&lt;="&amp;YEAR(Portfolio_History!M$1))</f>
        <v>0</v>
      </c>
      <c r="N398" s="4">
        <f>SUMIFS(Transactions_History!$G$6:$G$1355, Transactions_History!$C$6:$C$1355, "Acquire", Transactions_History!$I$6:$I$1355, Portfolio_History!$F398, Transactions_History!$H$6:$H$1355, "&lt;="&amp;YEAR(Portfolio_History!N$1))-
SUMIFS(Transactions_History!$G$6:$G$1355, Transactions_History!$C$6:$C$1355, "Redeem", Transactions_History!$I$6:$I$1355, Portfolio_History!$F398, Transactions_History!$H$6:$H$1355, "&lt;="&amp;YEAR(Portfolio_History!N$1))</f>
        <v>0</v>
      </c>
      <c r="O398" s="4">
        <f>SUMIFS(Transactions_History!$G$6:$G$1355, Transactions_History!$C$6:$C$1355, "Acquire", Transactions_History!$I$6:$I$1355, Portfolio_History!$F398, Transactions_History!$H$6:$H$1355, "&lt;="&amp;YEAR(Portfolio_History!O$1))-
SUMIFS(Transactions_History!$G$6:$G$1355, Transactions_History!$C$6:$C$1355, "Redeem", Transactions_History!$I$6:$I$1355, Portfolio_History!$F398, Transactions_History!$H$6:$H$1355, "&lt;="&amp;YEAR(Portfolio_History!O$1))</f>
        <v>0</v>
      </c>
      <c r="P398" s="4">
        <f>SUMIFS(Transactions_History!$G$6:$G$1355, Transactions_History!$C$6:$C$1355, "Acquire", Transactions_History!$I$6:$I$1355, Portfolio_History!$F398, Transactions_History!$H$6:$H$1355, "&lt;="&amp;YEAR(Portfolio_History!P$1))-
SUMIFS(Transactions_History!$G$6:$G$1355, Transactions_History!$C$6:$C$1355, "Redeem", Transactions_History!$I$6:$I$1355, Portfolio_History!$F398, Transactions_History!$H$6:$H$1355, "&lt;="&amp;YEAR(Portfolio_History!P$1))</f>
        <v>0</v>
      </c>
      <c r="Q398" s="4">
        <f>SUMIFS(Transactions_History!$G$6:$G$1355, Transactions_History!$C$6:$C$1355, "Acquire", Transactions_History!$I$6:$I$1355, Portfolio_History!$F398, Transactions_History!$H$6:$H$1355, "&lt;="&amp;YEAR(Portfolio_History!Q$1))-
SUMIFS(Transactions_History!$G$6:$G$1355, Transactions_History!$C$6:$C$1355, "Redeem", Transactions_History!$I$6:$I$1355, Portfolio_History!$F398, Transactions_History!$H$6:$H$1355, "&lt;="&amp;YEAR(Portfolio_History!Q$1))</f>
        <v>0</v>
      </c>
      <c r="R398" s="4">
        <f>SUMIFS(Transactions_History!$G$6:$G$1355, Transactions_History!$C$6:$C$1355, "Acquire", Transactions_History!$I$6:$I$1355, Portfolio_History!$F398, Transactions_History!$H$6:$H$1355, "&lt;="&amp;YEAR(Portfolio_History!R$1))-
SUMIFS(Transactions_History!$G$6:$G$1355, Transactions_History!$C$6:$C$1355, "Redeem", Transactions_History!$I$6:$I$1355, Portfolio_History!$F398, Transactions_History!$H$6:$H$1355, "&lt;="&amp;YEAR(Portfolio_History!R$1))</f>
        <v>0</v>
      </c>
      <c r="S398" s="4">
        <f>SUMIFS(Transactions_History!$G$6:$G$1355, Transactions_History!$C$6:$C$1355, "Acquire", Transactions_History!$I$6:$I$1355, Portfolio_History!$F398, Transactions_History!$H$6:$H$1355, "&lt;="&amp;YEAR(Portfolio_History!S$1))-
SUMIFS(Transactions_History!$G$6:$G$1355, Transactions_History!$C$6:$C$1355, "Redeem", Transactions_History!$I$6:$I$1355, Portfolio_History!$F398, Transactions_History!$H$6:$H$1355, "&lt;="&amp;YEAR(Portfolio_History!S$1))</f>
        <v>0</v>
      </c>
      <c r="T398" s="4">
        <f>SUMIFS(Transactions_History!$G$6:$G$1355, Transactions_History!$C$6:$C$1355, "Acquire", Transactions_History!$I$6:$I$1355, Portfolio_History!$F398, Transactions_History!$H$6:$H$1355, "&lt;="&amp;YEAR(Portfolio_History!T$1))-
SUMIFS(Transactions_History!$G$6:$G$1355, Transactions_History!$C$6:$C$1355, "Redeem", Transactions_History!$I$6:$I$1355, Portfolio_History!$F398, Transactions_History!$H$6:$H$1355, "&lt;="&amp;YEAR(Portfolio_History!T$1))</f>
        <v>0</v>
      </c>
      <c r="U398" s="4">
        <f>SUMIFS(Transactions_History!$G$6:$G$1355, Transactions_History!$C$6:$C$1355, "Acquire", Transactions_History!$I$6:$I$1355, Portfolio_History!$F398, Transactions_History!$H$6:$H$1355, "&lt;="&amp;YEAR(Portfolio_History!U$1))-
SUMIFS(Transactions_History!$G$6:$G$1355, Transactions_History!$C$6:$C$1355, "Redeem", Transactions_History!$I$6:$I$1355, Portfolio_History!$F398, Transactions_History!$H$6:$H$1355, "&lt;="&amp;YEAR(Portfolio_History!U$1))</f>
        <v>0</v>
      </c>
      <c r="V398" s="4">
        <f>SUMIFS(Transactions_History!$G$6:$G$1355, Transactions_History!$C$6:$C$1355, "Acquire", Transactions_History!$I$6:$I$1355, Portfolio_History!$F398, Transactions_History!$H$6:$H$1355, "&lt;="&amp;YEAR(Portfolio_History!V$1))-
SUMIFS(Transactions_History!$G$6:$G$1355, Transactions_History!$C$6:$C$1355, "Redeem", Transactions_History!$I$6:$I$1355, Portfolio_History!$F398, Transactions_History!$H$6:$H$1355, "&lt;="&amp;YEAR(Portfolio_History!V$1))</f>
        <v>0</v>
      </c>
      <c r="W398" s="4">
        <f>SUMIFS(Transactions_History!$G$6:$G$1355, Transactions_History!$C$6:$C$1355, "Acquire", Transactions_History!$I$6:$I$1355, Portfolio_History!$F398, Transactions_History!$H$6:$H$1355, "&lt;="&amp;YEAR(Portfolio_History!W$1))-
SUMIFS(Transactions_History!$G$6:$G$1355, Transactions_History!$C$6:$C$1355, "Redeem", Transactions_History!$I$6:$I$1355, Portfolio_History!$F398, Transactions_History!$H$6:$H$1355, "&lt;="&amp;YEAR(Portfolio_History!W$1))</f>
        <v>0</v>
      </c>
      <c r="X398" s="4">
        <f>SUMIFS(Transactions_History!$G$6:$G$1355, Transactions_History!$C$6:$C$1355, "Acquire", Transactions_History!$I$6:$I$1355, Portfolio_History!$F398, Transactions_History!$H$6:$H$1355, "&lt;="&amp;YEAR(Portfolio_History!X$1))-
SUMIFS(Transactions_History!$G$6:$G$1355, Transactions_History!$C$6:$C$1355, "Redeem", Transactions_History!$I$6:$I$1355, Portfolio_History!$F398, Transactions_History!$H$6:$H$1355, "&lt;="&amp;YEAR(Portfolio_History!X$1))</f>
        <v>0</v>
      </c>
      <c r="Y398" s="4">
        <f>SUMIFS(Transactions_History!$G$6:$G$1355, Transactions_History!$C$6:$C$1355, "Acquire", Transactions_History!$I$6:$I$1355, Portfolio_History!$F398, Transactions_History!$H$6:$H$1355, "&lt;="&amp;YEAR(Portfolio_History!Y$1))-
SUMIFS(Transactions_History!$G$6:$G$1355, Transactions_History!$C$6:$C$1355, "Redeem", Transactions_History!$I$6:$I$1355, Portfolio_History!$F398, Transactions_History!$H$6:$H$1355, "&lt;="&amp;YEAR(Portfolio_History!Y$1))</f>
        <v>0</v>
      </c>
    </row>
    <row r="399" spans="1:25" x14ac:dyDescent="0.35">
      <c r="A399" s="172" t="s">
        <v>39</v>
      </c>
      <c r="B399" s="172">
        <v>3.25</v>
      </c>
      <c r="C399" s="172">
        <v>2020</v>
      </c>
      <c r="D399" s="173">
        <v>39965</v>
      </c>
      <c r="E399" s="63">
        <v>2014</v>
      </c>
      <c r="F399" s="170" t="str">
        <f t="shared" si="7"/>
        <v>SI bonds_3.25_2020</v>
      </c>
      <c r="G399" s="4">
        <f>SUMIFS(Transactions_History!$G$6:$G$1355, Transactions_History!$C$6:$C$1355, "Acquire", Transactions_History!$I$6:$I$1355, Portfolio_History!$F399, Transactions_History!$H$6:$H$1355, "&lt;="&amp;YEAR(Portfolio_History!G$1))-
SUMIFS(Transactions_History!$G$6:$G$1355, Transactions_History!$C$6:$C$1355, "Redeem", Transactions_History!$I$6:$I$1355, Portfolio_History!$F399, Transactions_History!$H$6:$H$1355, "&lt;="&amp;YEAR(Portfolio_History!G$1))</f>
        <v>0</v>
      </c>
      <c r="H399" s="4">
        <f>SUMIFS(Transactions_History!$G$6:$G$1355, Transactions_History!$C$6:$C$1355, "Acquire", Transactions_History!$I$6:$I$1355, Portfolio_History!$F399, Transactions_History!$H$6:$H$1355, "&lt;="&amp;YEAR(Portfolio_History!H$1))-
SUMIFS(Transactions_History!$G$6:$G$1355, Transactions_History!$C$6:$C$1355, "Redeem", Transactions_History!$I$6:$I$1355, Portfolio_History!$F399, Transactions_History!$H$6:$H$1355, "&lt;="&amp;YEAR(Portfolio_History!H$1))</f>
        <v>0</v>
      </c>
      <c r="I399" s="4">
        <f>SUMIFS(Transactions_History!$G$6:$G$1355, Transactions_History!$C$6:$C$1355, "Acquire", Transactions_History!$I$6:$I$1355, Portfolio_History!$F399, Transactions_History!$H$6:$H$1355, "&lt;="&amp;YEAR(Portfolio_History!I$1))-
SUMIFS(Transactions_History!$G$6:$G$1355, Transactions_History!$C$6:$C$1355, "Redeem", Transactions_History!$I$6:$I$1355, Portfolio_History!$F399, Transactions_History!$H$6:$H$1355, "&lt;="&amp;YEAR(Portfolio_History!I$1))</f>
        <v>0</v>
      </c>
      <c r="J399" s="4">
        <f>SUMIFS(Transactions_History!$G$6:$G$1355, Transactions_History!$C$6:$C$1355, "Acquire", Transactions_History!$I$6:$I$1355, Portfolio_History!$F399, Transactions_History!$H$6:$H$1355, "&lt;="&amp;YEAR(Portfolio_History!J$1))-
SUMIFS(Transactions_History!$G$6:$G$1355, Transactions_History!$C$6:$C$1355, "Redeem", Transactions_History!$I$6:$I$1355, Portfolio_History!$F399, Transactions_History!$H$6:$H$1355, "&lt;="&amp;YEAR(Portfolio_History!J$1))</f>
        <v>0</v>
      </c>
      <c r="K399" s="4">
        <f>SUMIFS(Transactions_History!$G$6:$G$1355, Transactions_History!$C$6:$C$1355, "Acquire", Transactions_History!$I$6:$I$1355, Portfolio_History!$F399, Transactions_History!$H$6:$H$1355, "&lt;="&amp;YEAR(Portfolio_History!K$1))-
SUMIFS(Transactions_History!$G$6:$G$1355, Transactions_History!$C$6:$C$1355, "Redeem", Transactions_History!$I$6:$I$1355, Portfolio_History!$F399, Transactions_History!$H$6:$H$1355, "&lt;="&amp;YEAR(Portfolio_History!K$1))</f>
        <v>10628270</v>
      </c>
      <c r="L399" s="4">
        <f>SUMIFS(Transactions_History!$G$6:$G$1355, Transactions_History!$C$6:$C$1355, "Acquire", Transactions_History!$I$6:$I$1355, Portfolio_History!$F399, Transactions_History!$H$6:$H$1355, "&lt;="&amp;YEAR(Portfolio_History!L$1))-
SUMIFS(Transactions_History!$G$6:$G$1355, Transactions_History!$C$6:$C$1355, "Redeem", Transactions_History!$I$6:$I$1355, Portfolio_History!$F399, Transactions_History!$H$6:$H$1355, "&lt;="&amp;YEAR(Portfolio_History!L$1))</f>
        <v>10628270</v>
      </c>
      <c r="M399" s="4">
        <f>SUMIFS(Transactions_History!$G$6:$G$1355, Transactions_History!$C$6:$C$1355, "Acquire", Transactions_History!$I$6:$I$1355, Portfolio_History!$F399, Transactions_History!$H$6:$H$1355, "&lt;="&amp;YEAR(Portfolio_History!M$1))-
SUMIFS(Transactions_History!$G$6:$G$1355, Transactions_History!$C$6:$C$1355, "Redeem", Transactions_History!$I$6:$I$1355, Portfolio_History!$F399, Transactions_History!$H$6:$H$1355, "&lt;="&amp;YEAR(Portfolio_History!M$1))</f>
        <v>10628270</v>
      </c>
      <c r="N399" s="4">
        <f>SUMIFS(Transactions_History!$G$6:$G$1355, Transactions_History!$C$6:$C$1355, "Acquire", Transactions_History!$I$6:$I$1355, Portfolio_History!$F399, Transactions_History!$H$6:$H$1355, "&lt;="&amp;YEAR(Portfolio_History!N$1))-
SUMIFS(Transactions_History!$G$6:$G$1355, Transactions_History!$C$6:$C$1355, "Redeem", Transactions_History!$I$6:$I$1355, Portfolio_History!$F399, Transactions_History!$H$6:$H$1355, "&lt;="&amp;YEAR(Portfolio_History!N$1))</f>
        <v>10628270</v>
      </c>
      <c r="O399" s="4">
        <f>SUMIFS(Transactions_History!$G$6:$G$1355, Transactions_History!$C$6:$C$1355, "Acquire", Transactions_History!$I$6:$I$1355, Portfolio_History!$F399, Transactions_History!$H$6:$H$1355, "&lt;="&amp;YEAR(Portfolio_History!O$1))-
SUMIFS(Transactions_History!$G$6:$G$1355, Transactions_History!$C$6:$C$1355, "Redeem", Transactions_History!$I$6:$I$1355, Portfolio_History!$F399, Transactions_History!$H$6:$H$1355, "&lt;="&amp;YEAR(Portfolio_History!O$1))</f>
        <v>10628270</v>
      </c>
      <c r="P399" s="4">
        <f>SUMIFS(Transactions_History!$G$6:$G$1355, Transactions_History!$C$6:$C$1355, "Acquire", Transactions_History!$I$6:$I$1355, Portfolio_History!$F399, Transactions_History!$H$6:$H$1355, "&lt;="&amp;YEAR(Portfolio_History!P$1))-
SUMIFS(Transactions_History!$G$6:$G$1355, Transactions_History!$C$6:$C$1355, "Redeem", Transactions_History!$I$6:$I$1355, Portfolio_History!$F399, Transactions_History!$H$6:$H$1355, "&lt;="&amp;YEAR(Portfolio_History!P$1))</f>
        <v>11505830</v>
      </c>
      <c r="Q399" s="4">
        <f>SUMIFS(Transactions_History!$G$6:$G$1355, Transactions_History!$C$6:$C$1355, "Acquire", Transactions_History!$I$6:$I$1355, Portfolio_History!$F399, Transactions_History!$H$6:$H$1355, "&lt;="&amp;YEAR(Portfolio_History!Q$1))-
SUMIFS(Transactions_History!$G$6:$G$1355, Transactions_History!$C$6:$C$1355, "Redeem", Transactions_History!$I$6:$I$1355, Portfolio_History!$F399, Transactions_History!$H$6:$H$1355, "&lt;="&amp;YEAR(Portfolio_History!Q$1))</f>
        <v>11505830</v>
      </c>
      <c r="R399" s="4">
        <f>SUMIFS(Transactions_History!$G$6:$G$1355, Transactions_History!$C$6:$C$1355, "Acquire", Transactions_History!$I$6:$I$1355, Portfolio_History!$F399, Transactions_History!$H$6:$H$1355, "&lt;="&amp;YEAR(Portfolio_History!R$1))-
SUMIFS(Transactions_History!$G$6:$G$1355, Transactions_History!$C$6:$C$1355, "Redeem", Transactions_History!$I$6:$I$1355, Portfolio_History!$F399, Transactions_History!$H$6:$H$1355, "&lt;="&amp;YEAR(Portfolio_History!R$1))</f>
        <v>11505830</v>
      </c>
      <c r="S399" s="4">
        <f>SUMIFS(Transactions_History!$G$6:$G$1355, Transactions_History!$C$6:$C$1355, "Acquire", Transactions_History!$I$6:$I$1355, Portfolio_History!$F399, Transactions_History!$H$6:$H$1355, "&lt;="&amp;YEAR(Portfolio_History!S$1))-
SUMIFS(Transactions_History!$G$6:$G$1355, Transactions_History!$C$6:$C$1355, "Redeem", Transactions_History!$I$6:$I$1355, Portfolio_History!$F399, Transactions_History!$H$6:$H$1355, "&lt;="&amp;YEAR(Portfolio_History!S$1))</f>
        <v>11505830</v>
      </c>
      <c r="T399" s="4">
        <f>SUMIFS(Transactions_History!$G$6:$G$1355, Transactions_History!$C$6:$C$1355, "Acquire", Transactions_History!$I$6:$I$1355, Portfolio_History!$F399, Transactions_History!$H$6:$H$1355, "&lt;="&amp;YEAR(Portfolio_History!T$1))-
SUMIFS(Transactions_History!$G$6:$G$1355, Transactions_History!$C$6:$C$1355, "Redeem", Transactions_History!$I$6:$I$1355, Portfolio_History!$F399, Transactions_History!$H$6:$H$1355, "&lt;="&amp;YEAR(Portfolio_History!T$1))</f>
        <v>11505830</v>
      </c>
      <c r="U399" s="4">
        <f>SUMIFS(Transactions_History!$G$6:$G$1355, Transactions_History!$C$6:$C$1355, "Acquire", Transactions_History!$I$6:$I$1355, Portfolio_History!$F399, Transactions_History!$H$6:$H$1355, "&lt;="&amp;YEAR(Portfolio_History!U$1))-
SUMIFS(Transactions_History!$G$6:$G$1355, Transactions_History!$C$6:$C$1355, "Redeem", Transactions_History!$I$6:$I$1355, Portfolio_History!$F399, Transactions_History!$H$6:$H$1355, "&lt;="&amp;YEAR(Portfolio_History!U$1))</f>
        <v>0</v>
      </c>
      <c r="V399" s="4">
        <f>SUMIFS(Transactions_History!$G$6:$G$1355, Transactions_History!$C$6:$C$1355, "Acquire", Transactions_History!$I$6:$I$1355, Portfolio_History!$F399, Transactions_History!$H$6:$H$1355, "&lt;="&amp;YEAR(Portfolio_History!V$1))-
SUMIFS(Transactions_History!$G$6:$G$1355, Transactions_History!$C$6:$C$1355, "Redeem", Transactions_History!$I$6:$I$1355, Portfolio_History!$F399, Transactions_History!$H$6:$H$1355, "&lt;="&amp;YEAR(Portfolio_History!V$1))</f>
        <v>0</v>
      </c>
      <c r="W399" s="4">
        <f>SUMIFS(Transactions_History!$G$6:$G$1355, Transactions_History!$C$6:$C$1355, "Acquire", Transactions_History!$I$6:$I$1355, Portfolio_History!$F399, Transactions_History!$H$6:$H$1355, "&lt;="&amp;YEAR(Portfolio_History!W$1))-
SUMIFS(Transactions_History!$G$6:$G$1355, Transactions_History!$C$6:$C$1355, "Redeem", Transactions_History!$I$6:$I$1355, Portfolio_History!$F399, Transactions_History!$H$6:$H$1355, "&lt;="&amp;YEAR(Portfolio_History!W$1))</f>
        <v>0</v>
      </c>
      <c r="X399" s="4">
        <f>SUMIFS(Transactions_History!$G$6:$G$1355, Transactions_History!$C$6:$C$1355, "Acquire", Transactions_History!$I$6:$I$1355, Portfolio_History!$F399, Transactions_History!$H$6:$H$1355, "&lt;="&amp;YEAR(Portfolio_History!X$1))-
SUMIFS(Transactions_History!$G$6:$G$1355, Transactions_History!$C$6:$C$1355, "Redeem", Transactions_History!$I$6:$I$1355, Portfolio_History!$F399, Transactions_History!$H$6:$H$1355, "&lt;="&amp;YEAR(Portfolio_History!X$1))</f>
        <v>0</v>
      </c>
      <c r="Y399" s="4">
        <f>SUMIFS(Transactions_History!$G$6:$G$1355, Transactions_History!$C$6:$C$1355, "Acquire", Transactions_History!$I$6:$I$1355, Portfolio_History!$F399, Transactions_History!$H$6:$H$1355, "&lt;="&amp;YEAR(Portfolio_History!Y$1))-
SUMIFS(Transactions_History!$G$6:$G$1355, Transactions_History!$C$6:$C$1355, "Redeem", Transactions_History!$I$6:$I$1355, Portfolio_History!$F399, Transactions_History!$H$6:$H$1355, "&lt;="&amp;YEAR(Portfolio_History!Y$1))</f>
        <v>0</v>
      </c>
    </row>
    <row r="400" spans="1:25" x14ac:dyDescent="0.35">
      <c r="A400" s="172" t="s">
        <v>39</v>
      </c>
      <c r="B400" s="172">
        <v>4</v>
      </c>
      <c r="C400" s="172">
        <v>2015</v>
      </c>
      <c r="D400" s="173">
        <v>39600</v>
      </c>
      <c r="E400" s="63">
        <v>2014</v>
      </c>
      <c r="F400" s="170" t="str">
        <f t="shared" si="7"/>
        <v>SI bonds_4_2015</v>
      </c>
      <c r="G400" s="4">
        <f>SUMIFS(Transactions_History!$G$6:$G$1355, Transactions_History!$C$6:$C$1355, "Acquire", Transactions_History!$I$6:$I$1355, Portfolio_History!$F400, Transactions_History!$H$6:$H$1355, "&lt;="&amp;YEAR(Portfolio_History!G$1))-
SUMIFS(Transactions_History!$G$6:$G$1355, Transactions_History!$C$6:$C$1355, "Redeem", Transactions_History!$I$6:$I$1355, Portfolio_History!$F400, Transactions_History!$H$6:$H$1355, "&lt;="&amp;YEAR(Portfolio_History!G$1))</f>
        <v>0</v>
      </c>
      <c r="H400" s="4">
        <f>SUMIFS(Transactions_History!$G$6:$G$1355, Transactions_History!$C$6:$C$1355, "Acquire", Transactions_History!$I$6:$I$1355, Portfolio_History!$F400, Transactions_History!$H$6:$H$1355, "&lt;="&amp;YEAR(Portfolio_History!H$1))-
SUMIFS(Transactions_History!$G$6:$G$1355, Transactions_History!$C$6:$C$1355, "Redeem", Transactions_History!$I$6:$I$1355, Portfolio_History!$F400, Transactions_History!$H$6:$H$1355, "&lt;="&amp;YEAR(Portfolio_History!H$1))</f>
        <v>0</v>
      </c>
      <c r="I400" s="4">
        <f>SUMIFS(Transactions_History!$G$6:$G$1355, Transactions_History!$C$6:$C$1355, "Acquire", Transactions_History!$I$6:$I$1355, Portfolio_History!$F400, Transactions_History!$H$6:$H$1355, "&lt;="&amp;YEAR(Portfolio_History!I$1))-
SUMIFS(Transactions_History!$G$6:$G$1355, Transactions_History!$C$6:$C$1355, "Redeem", Transactions_History!$I$6:$I$1355, Portfolio_History!$F400, Transactions_History!$H$6:$H$1355, "&lt;="&amp;YEAR(Portfolio_History!I$1))</f>
        <v>0</v>
      </c>
      <c r="J400" s="4">
        <f>SUMIFS(Transactions_History!$G$6:$G$1355, Transactions_History!$C$6:$C$1355, "Acquire", Transactions_History!$I$6:$I$1355, Portfolio_History!$F400, Transactions_History!$H$6:$H$1355, "&lt;="&amp;YEAR(Portfolio_History!J$1))-
SUMIFS(Transactions_History!$G$6:$G$1355, Transactions_History!$C$6:$C$1355, "Redeem", Transactions_History!$I$6:$I$1355, Portfolio_History!$F400, Transactions_History!$H$6:$H$1355, "&lt;="&amp;YEAR(Portfolio_History!J$1))</f>
        <v>0</v>
      </c>
      <c r="K400" s="4">
        <f>SUMIFS(Transactions_History!$G$6:$G$1355, Transactions_History!$C$6:$C$1355, "Acquire", Transactions_History!$I$6:$I$1355, Portfolio_History!$F400, Transactions_History!$H$6:$H$1355, "&lt;="&amp;YEAR(Portfolio_History!K$1))-
SUMIFS(Transactions_History!$G$6:$G$1355, Transactions_History!$C$6:$C$1355, "Redeem", Transactions_History!$I$6:$I$1355, Portfolio_History!$F400, Transactions_History!$H$6:$H$1355, "&lt;="&amp;YEAR(Portfolio_History!K$1))</f>
        <v>0</v>
      </c>
      <c r="L400" s="4">
        <f>SUMIFS(Transactions_History!$G$6:$G$1355, Transactions_History!$C$6:$C$1355, "Acquire", Transactions_History!$I$6:$I$1355, Portfolio_History!$F400, Transactions_History!$H$6:$H$1355, "&lt;="&amp;YEAR(Portfolio_History!L$1))-
SUMIFS(Transactions_History!$G$6:$G$1355, Transactions_History!$C$6:$C$1355, "Redeem", Transactions_History!$I$6:$I$1355, Portfolio_History!$F400, Transactions_History!$H$6:$H$1355, "&lt;="&amp;YEAR(Portfolio_History!L$1))</f>
        <v>0</v>
      </c>
      <c r="M400" s="4">
        <f>SUMIFS(Transactions_History!$G$6:$G$1355, Transactions_History!$C$6:$C$1355, "Acquire", Transactions_History!$I$6:$I$1355, Portfolio_History!$F400, Transactions_History!$H$6:$H$1355, "&lt;="&amp;YEAR(Portfolio_History!M$1))-
SUMIFS(Transactions_History!$G$6:$G$1355, Transactions_History!$C$6:$C$1355, "Redeem", Transactions_History!$I$6:$I$1355, Portfolio_History!$F400, Transactions_History!$H$6:$H$1355, "&lt;="&amp;YEAR(Portfolio_History!M$1))</f>
        <v>0</v>
      </c>
      <c r="N400" s="4">
        <f>SUMIFS(Transactions_History!$G$6:$G$1355, Transactions_History!$C$6:$C$1355, "Acquire", Transactions_History!$I$6:$I$1355, Portfolio_History!$F400, Transactions_History!$H$6:$H$1355, "&lt;="&amp;YEAR(Portfolio_History!N$1))-
SUMIFS(Transactions_History!$G$6:$G$1355, Transactions_History!$C$6:$C$1355, "Redeem", Transactions_History!$I$6:$I$1355, Portfolio_History!$F400, Transactions_History!$H$6:$H$1355, "&lt;="&amp;YEAR(Portfolio_History!N$1))</f>
        <v>0</v>
      </c>
      <c r="O400" s="4">
        <f>SUMIFS(Transactions_History!$G$6:$G$1355, Transactions_History!$C$6:$C$1355, "Acquire", Transactions_History!$I$6:$I$1355, Portfolio_History!$F400, Transactions_History!$H$6:$H$1355, "&lt;="&amp;YEAR(Portfolio_History!O$1))-
SUMIFS(Transactions_History!$G$6:$G$1355, Transactions_History!$C$6:$C$1355, "Redeem", Transactions_History!$I$6:$I$1355, Portfolio_History!$F400, Transactions_History!$H$6:$H$1355, "&lt;="&amp;YEAR(Portfolio_History!O$1))</f>
        <v>977473</v>
      </c>
      <c r="P400" s="4">
        <f>SUMIFS(Transactions_History!$G$6:$G$1355, Transactions_History!$C$6:$C$1355, "Acquire", Transactions_History!$I$6:$I$1355, Portfolio_History!$F400, Transactions_History!$H$6:$H$1355, "&lt;="&amp;YEAR(Portfolio_History!P$1))-
SUMIFS(Transactions_History!$G$6:$G$1355, Transactions_History!$C$6:$C$1355, "Redeem", Transactions_History!$I$6:$I$1355, Portfolio_History!$F400, Transactions_History!$H$6:$H$1355, "&lt;="&amp;YEAR(Portfolio_History!P$1))</f>
        <v>12075192</v>
      </c>
      <c r="Q400" s="4">
        <f>SUMIFS(Transactions_History!$G$6:$G$1355, Transactions_History!$C$6:$C$1355, "Acquire", Transactions_History!$I$6:$I$1355, Portfolio_History!$F400, Transactions_History!$H$6:$H$1355, "&lt;="&amp;YEAR(Portfolio_History!Q$1))-
SUMIFS(Transactions_History!$G$6:$G$1355, Transactions_History!$C$6:$C$1355, "Redeem", Transactions_History!$I$6:$I$1355, Portfolio_History!$F400, Transactions_History!$H$6:$H$1355, "&lt;="&amp;YEAR(Portfolio_History!Q$1))</f>
        <v>12075192</v>
      </c>
      <c r="R400" s="4">
        <f>SUMIFS(Transactions_History!$G$6:$G$1355, Transactions_History!$C$6:$C$1355, "Acquire", Transactions_History!$I$6:$I$1355, Portfolio_History!$F400, Transactions_History!$H$6:$H$1355, "&lt;="&amp;YEAR(Portfolio_History!R$1))-
SUMIFS(Transactions_History!$G$6:$G$1355, Transactions_History!$C$6:$C$1355, "Redeem", Transactions_History!$I$6:$I$1355, Portfolio_History!$F400, Transactions_History!$H$6:$H$1355, "&lt;="&amp;YEAR(Portfolio_History!R$1))</f>
        <v>12697764</v>
      </c>
      <c r="S400" s="4">
        <f>SUMIFS(Transactions_History!$G$6:$G$1355, Transactions_History!$C$6:$C$1355, "Acquire", Transactions_History!$I$6:$I$1355, Portfolio_History!$F400, Transactions_History!$H$6:$H$1355, "&lt;="&amp;YEAR(Portfolio_History!S$1))-
SUMIFS(Transactions_History!$G$6:$G$1355, Transactions_History!$C$6:$C$1355, "Redeem", Transactions_History!$I$6:$I$1355, Portfolio_History!$F400, Transactions_History!$H$6:$H$1355, "&lt;="&amp;YEAR(Portfolio_History!S$1))</f>
        <v>12697764</v>
      </c>
      <c r="T400" s="4">
        <f>SUMIFS(Transactions_History!$G$6:$G$1355, Transactions_History!$C$6:$C$1355, "Acquire", Transactions_History!$I$6:$I$1355, Portfolio_History!$F400, Transactions_History!$H$6:$H$1355, "&lt;="&amp;YEAR(Portfolio_History!T$1))-
SUMIFS(Transactions_History!$G$6:$G$1355, Transactions_History!$C$6:$C$1355, "Redeem", Transactions_History!$I$6:$I$1355, Portfolio_History!$F400, Transactions_History!$H$6:$H$1355, "&lt;="&amp;YEAR(Portfolio_History!T$1))</f>
        <v>12697764</v>
      </c>
      <c r="U400" s="4">
        <f>SUMIFS(Transactions_History!$G$6:$G$1355, Transactions_History!$C$6:$C$1355, "Acquire", Transactions_History!$I$6:$I$1355, Portfolio_History!$F400, Transactions_History!$H$6:$H$1355, "&lt;="&amp;YEAR(Portfolio_History!U$1))-
SUMIFS(Transactions_History!$G$6:$G$1355, Transactions_History!$C$6:$C$1355, "Redeem", Transactions_History!$I$6:$I$1355, Portfolio_History!$F400, Transactions_History!$H$6:$H$1355, "&lt;="&amp;YEAR(Portfolio_History!U$1))</f>
        <v>12697764</v>
      </c>
      <c r="V400" s="4">
        <f>SUMIFS(Transactions_History!$G$6:$G$1355, Transactions_History!$C$6:$C$1355, "Acquire", Transactions_History!$I$6:$I$1355, Portfolio_History!$F400, Transactions_History!$H$6:$H$1355, "&lt;="&amp;YEAR(Portfolio_History!V$1))-
SUMIFS(Transactions_History!$G$6:$G$1355, Transactions_History!$C$6:$C$1355, "Redeem", Transactions_History!$I$6:$I$1355, Portfolio_History!$F400, Transactions_History!$H$6:$H$1355, "&lt;="&amp;YEAR(Portfolio_History!V$1))</f>
        <v>0</v>
      </c>
      <c r="W400" s="4">
        <f>SUMIFS(Transactions_History!$G$6:$G$1355, Transactions_History!$C$6:$C$1355, "Acquire", Transactions_History!$I$6:$I$1355, Portfolio_History!$F400, Transactions_History!$H$6:$H$1355, "&lt;="&amp;YEAR(Portfolio_History!W$1))-
SUMIFS(Transactions_History!$G$6:$G$1355, Transactions_History!$C$6:$C$1355, "Redeem", Transactions_History!$I$6:$I$1355, Portfolio_History!$F400, Transactions_History!$H$6:$H$1355, "&lt;="&amp;YEAR(Portfolio_History!W$1))</f>
        <v>0</v>
      </c>
      <c r="X400" s="4">
        <f>SUMIFS(Transactions_History!$G$6:$G$1355, Transactions_History!$C$6:$C$1355, "Acquire", Transactions_History!$I$6:$I$1355, Portfolio_History!$F400, Transactions_History!$H$6:$H$1355, "&lt;="&amp;YEAR(Portfolio_History!X$1))-
SUMIFS(Transactions_History!$G$6:$G$1355, Transactions_History!$C$6:$C$1355, "Redeem", Transactions_History!$I$6:$I$1355, Portfolio_History!$F400, Transactions_History!$H$6:$H$1355, "&lt;="&amp;YEAR(Portfolio_History!X$1))</f>
        <v>0</v>
      </c>
      <c r="Y400" s="4">
        <f>SUMIFS(Transactions_History!$G$6:$G$1355, Transactions_History!$C$6:$C$1355, "Acquire", Transactions_History!$I$6:$I$1355, Portfolio_History!$F400, Transactions_History!$H$6:$H$1355, "&lt;="&amp;YEAR(Portfolio_History!Y$1))-
SUMIFS(Transactions_History!$G$6:$G$1355, Transactions_History!$C$6:$C$1355, "Redeem", Transactions_History!$I$6:$I$1355, Portfolio_History!$F400, Transactions_History!$H$6:$H$1355, "&lt;="&amp;YEAR(Portfolio_History!Y$1))</f>
        <v>0</v>
      </c>
    </row>
    <row r="401" spans="1:25" x14ac:dyDescent="0.35">
      <c r="A401" s="172" t="s">
        <v>39</v>
      </c>
      <c r="B401" s="172">
        <v>4</v>
      </c>
      <c r="C401" s="172">
        <v>2020</v>
      </c>
      <c r="D401" s="173">
        <v>39600</v>
      </c>
      <c r="E401" s="63">
        <v>2014</v>
      </c>
      <c r="F401" s="170" t="str">
        <f t="shared" si="7"/>
        <v>SI bonds_4_2020</v>
      </c>
      <c r="G401" s="4">
        <f>SUMIFS(Transactions_History!$G$6:$G$1355, Transactions_History!$C$6:$C$1355, "Acquire", Transactions_History!$I$6:$I$1355, Portfolio_History!$F401, Transactions_History!$H$6:$H$1355, "&lt;="&amp;YEAR(Portfolio_History!G$1))-
SUMIFS(Transactions_History!$G$6:$G$1355, Transactions_History!$C$6:$C$1355, "Redeem", Transactions_History!$I$6:$I$1355, Portfolio_History!$F401, Transactions_History!$H$6:$H$1355, "&lt;="&amp;YEAR(Portfolio_History!G$1))</f>
        <v>0</v>
      </c>
      <c r="H401" s="4">
        <f>SUMIFS(Transactions_History!$G$6:$G$1355, Transactions_History!$C$6:$C$1355, "Acquire", Transactions_History!$I$6:$I$1355, Portfolio_History!$F401, Transactions_History!$H$6:$H$1355, "&lt;="&amp;YEAR(Portfolio_History!H$1))-
SUMIFS(Transactions_History!$G$6:$G$1355, Transactions_History!$C$6:$C$1355, "Redeem", Transactions_History!$I$6:$I$1355, Portfolio_History!$F401, Transactions_History!$H$6:$H$1355, "&lt;="&amp;YEAR(Portfolio_History!H$1))</f>
        <v>0</v>
      </c>
      <c r="I401" s="4">
        <f>SUMIFS(Transactions_History!$G$6:$G$1355, Transactions_History!$C$6:$C$1355, "Acquire", Transactions_History!$I$6:$I$1355, Portfolio_History!$F401, Transactions_History!$H$6:$H$1355, "&lt;="&amp;YEAR(Portfolio_History!I$1))-
SUMIFS(Transactions_History!$G$6:$G$1355, Transactions_History!$C$6:$C$1355, "Redeem", Transactions_History!$I$6:$I$1355, Portfolio_History!$F401, Transactions_History!$H$6:$H$1355, "&lt;="&amp;YEAR(Portfolio_History!I$1))</f>
        <v>0</v>
      </c>
      <c r="J401" s="4">
        <f>SUMIFS(Transactions_History!$G$6:$G$1355, Transactions_History!$C$6:$C$1355, "Acquire", Transactions_History!$I$6:$I$1355, Portfolio_History!$F401, Transactions_History!$H$6:$H$1355, "&lt;="&amp;YEAR(Portfolio_History!J$1))-
SUMIFS(Transactions_History!$G$6:$G$1355, Transactions_History!$C$6:$C$1355, "Redeem", Transactions_History!$I$6:$I$1355, Portfolio_History!$F401, Transactions_History!$H$6:$H$1355, "&lt;="&amp;YEAR(Portfolio_History!J$1))</f>
        <v>0</v>
      </c>
      <c r="K401" s="4">
        <f>SUMIFS(Transactions_History!$G$6:$G$1355, Transactions_History!$C$6:$C$1355, "Acquire", Transactions_History!$I$6:$I$1355, Portfolio_History!$F401, Transactions_History!$H$6:$H$1355, "&lt;="&amp;YEAR(Portfolio_History!K$1))-
SUMIFS(Transactions_History!$G$6:$G$1355, Transactions_History!$C$6:$C$1355, "Redeem", Transactions_History!$I$6:$I$1355, Portfolio_History!$F401, Transactions_History!$H$6:$H$1355, "&lt;="&amp;YEAR(Portfolio_History!K$1))</f>
        <v>12075192</v>
      </c>
      <c r="L401" s="4">
        <f>SUMIFS(Transactions_History!$G$6:$G$1355, Transactions_History!$C$6:$C$1355, "Acquire", Transactions_History!$I$6:$I$1355, Portfolio_History!$F401, Transactions_History!$H$6:$H$1355, "&lt;="&amp;YEAR(Portfolio_History!L$1))-
SUMIFS(Transactions_History!$G$6:$G$1355, Transactions_History!$C$6:$C$1355, "Redeem", Transactions_History!$I$6:$I$1355, Portfolio_History!$F401, Transactions_History!$H$6:$H$1355, "&lt;="&amp;YEAR(Portfolio_History!L$1))</f>
        <v>12075192</v>
      </c>
      <c r="M401" s="4">
        <f>SUMIFS(Transactions_History!$G$6:$G$1355, Transactions_History!$C$6:$C$1355, "Acquire", Transactions_History!$I$6:$I$1355, Portfolio_History!$F401, Transactions_History!$H$6:$H$1355, "&lt;="&amp;YEAR(Portfolio_History!M$1))-
SUMIFS(Transactions_History!$G$6:$G$1355, Transactions_History!$C$6:$C$1355, "Redeem", Transactions_History!$I$6:$I$1355, Portfolio_History!$F401, Transactions_History!$H$6:$H$1355, "&lt;="&amp;YEAR(Portfolio_History!M$1))</f>
        <v>12075192</v>
      </c>
      <c r="N401" s="4">
        <f>SUMIFS(Transactions_History!$G$6:$G$1355, Transactions_History!$C$6:$C$1355, "Acquire", Transactions_History!$I$6:$I$1355, Portfolio_History!$F401, Transactions_History!$H$6:$H$1355, "&lt;="&amp;YEAR(Portfolio_History!N$1))-
SUMIFS(Transactions_History!$G$6:$G$1355, Transactions_History!$C$6:$C$1355, "Redeem", Transactions_History!$I$6:$I$1355, Portfolio_History!$F401, Transactions_History!$H$6:$H$1355, "&lt;="&amp;YEAR(Portfolio_History!N$1))</f>
        <v>12075192</v>
      </c>
      <c r="O401" s="4">
        <f>SUMIFS(Transactions_History!$G$6:$G$1355, Transactions_History!$C$6:$C$1355, "Acquire", Transactions_History!$I$6:$I$1355, Portfolio_History!$F401, Transactions_History!$H$6:$H$1355, "&lt;="&amp;YEAR(Portfolio_History!O$1))-
SUMIFS(Transactions_History!$G$6:$G$1355, Transactions_History!$C$6:$C$1355, "Redeem", Transactions_History!$I$6:$I$1355, Portfolio_History!$F401, Transactions_History!$H$6:$H$1355, "&lt;="&amp;YEAR(Portfolio_History!O$1))</f>
        <v>12075192</v>
      </c>
      <c r="P401" s="4">
        <f>SUMIFS(Transactions_History!$G$6:$G$1355, Transactions_History!$C$6:$C$1355, "Acquire", Transactions_History!$I$6:$I$1355, Portfolio_History!$F401, Transactions_History!$H$6:$H$1355, "&lt;="&amp;YEAR(Portfolio_History!P$1))-
SUMIFS(Transactions_History!$G$6:$G$1355, Transactions_History!$C$6:$C$1355, "Redeem", Transactions_History!$I$6:$I$1355, Portfolio_History!$F401, Transactions_History!$H$6:$H$1355, "&lt;="&amp;YEAR(Portfolio_History!P$1))</f>
        <v>12697764</v>
      </c>
      <c r="Q401" s="4">
        <f>SUMIFS(Transactions_History!$G$6:$G$1355, Transactions_History!$C$6:$C$1355, "Acquire", Transactions_History!$I$6:$I$1355, Portfolio_History!$F401, Transactions_History!$H$6:$H$1355, "&lt;="&amp;YEAR(Portfolio_History!Q$1))-
SUMIFS(Transactions_History!$G$6:$G$1355, Transactions_History!$C$6:$C$1355, "Redeem", Transactions_History!$I$6:$I$1355, Portfolio_History!$F401, Transactions_History!$H$6:$H$1355, "&lt;="&amp;YEAR(Portfolio_History!Q$1))</f>
        <v>12697764</v>
      </c>
      <c r="R401" s="4">
        <f>SUMIFS(Transactions_History!$G$6:$G$1355, Transactions_History!$C$6:$C$1355, "Acquire", Transactions_History!$I$6:$I$1355, Portfolio_History!$F401, Transactions_History!$H$6:$H$1355, "&lt;="&amp;YEAR(Portfolio_History!R$1))-
SUMIFS(Transactions_History!$G$6:$G$1355, Transactions_History!$C$6:$C$1355, "Redeem", Transactions_History!$I$6:$I$1355, Portfolio_History!$F401, Transactions_History!$H$6:$H$1355, "&lt;="&amp;YEAR(Portfolio_History!R$1))</f>
        <v>12697764</v>
      </c>
      <c r="S401" s="4">
        <f>SUMIFS(Transactions_History!$G$6:$G$1355, Transactions_History!$C$6:$C$1355, "Acquire", Transactions_History!$I$6:$I$1355, Portfolio_History!$F401, Transactions_History!$H$6:$H$1355, "&lt;="&amp;YEAR(Portfolio_History!S$1))-
SUMIFS(Transactions_History!$G$6:$G$1355, Transactions_History!$C$6:$C$1355, "Redeem", Transactions_History!$I$6:$I$1355, Portfolio_History!$F401, Transactions_History!$H$6:$H$1355, "&lt;="&amp;YEAR(Portfolio_History!S$1))</f>
        <v>12697764</v>
      </c>
      <c r="T401" s="4">
        <f>SUMIFS(Transactions_History!$G$6:$G$1355, Transactions_History!$C$6:$C$1355, "Acquire", Transactions_History!$I$6:$I$1355, Portfolio_History!$F401, Transactions_History!$H$6:$H$1355, "&lt;="&amp;YEAR(Portfolio_History!T$1))-
SUMIFS(Transactions_History!$G$6:$G$1355, Transactions_History!$C$6:$C$1355, "Redeem", Transactions_History!$I$6:$I$1355, Portfolio_History!$F401, Transactions_History!$H$6:$H$1355, "&lt;="&amp;YEAR(Portfolio_History!T$1))</f>
        <v>12697764</v>
      </c>
      <c r="U401" s="4">
        <f>SUMIFS(Transactions_History!$G$6:$G$1355, Transactions_History!$C$6:$C$1355, "Acquire", Transactions_History!$I$6:$I$1355, Portfolio_History!$F401, Transactions_History!$H$6:$H$1355, "&lt;="&amp;YEAR(Portfolio_History!U$1))-
SUMIFS(Transactions_History!$G$6:$G$1355, Transactions_History!$C$6:$C$1355, "Redeem", Transactions_History!$I$6:$I$1355, Portfolio_History!$F401, Transactions_History!$H$6:$H$1355, "&lt;="&amp;YEAR(Portfolio_History!U$1))</f>
        <v>12697764</v>
      </c>
      <c r="V401" s="4">
        <f>SUMIFS(Transactions_History!$G$6:$G$1355, Transactions_History!$C$6:$C$1355, "Acquire", Transactions_History!$I$6:$I$1355, Portfolio_History!$F401, Transactions_History!$H$6:$H$1355, "&lt;="&amp;YEAR(Portfolio_History!V$1))-
SUMIFS(Transactions_History!$G$6:$G$1355, Transactions_History!$C$6:$C$1355, "Redeem", Transactions_History!$I$6:$I$1355, Portfolio_History!$F401, Transactions_History!$H$6:$H$1355, "&lt;="&amp;YEAR(Portfolio_History!V$1))</f>
        <v>0</v>
      </c>
      <c r="W401" s="4">
        <f>SUMIFS(Transactions_History!$G$6:$G$1355, Transactions_History!$C$6:$C$1355, "Acquire", Transactions_History!$I$6:$I$1355, Portfolio_History!$F401, Transactions_History!$H$6:$H$1355, "&lt;="&amp;YEAR(Portfolio_History!W$1))-
SUMIFS(Transactions_History!$G$6:$G$1355, Transactions_History!$C$6:$C$1355, "Redeem", Transactions_History!$I$6:$I$1355, Portfolio_History!$F401, Transactions_History!$H$6:$H$1355, "&lt;="&amp;YEAR(Portfolio_History!W$1))</f>
        <v>0</v>
      </c>
      <c r="X401" s="4">
        <f>SUMIFS(Transactions_History!$G$6:$G$1355, Transactions_History!$C$6:$C$1355, "Acquire", Transactions_History!$I$6:$I$1355, Portfolio_History!$F401, Transactions_History!$H$6:$H$1355, "&lt;="&amp;YEAR(Portfolio_History!X$1))-
SUMIFS(Transactions_History!$G$6:$G$1355, Transactions_History!$C$6:$C$1355, "Redeem", Transactions_History!$I$6:$I$1355, Portfolio_History!$F401, Transactions_History!$H$6:$H$1355, "&lt;="&amp;YEAR(Portfolio_History!X$1))</f>
        <v>0</v>
      </c>
      <c r="Y401" s="4">
        <f>SUMIFS(Transactions_History!$G$6:$G$1355, Transactions_History!$C$6:$C$1355, "Acquire", Transactions_History!$I$6:$I$1355, Portfolio_History!$F401, Transactions_History!$H$6:$H$1355, "&lt;="&amp;YEAR(Portfolio_History!Y$1))-
SUMIFS(Transactions_History!$G$6:$G$1355, Transactions_History!$C$6:$C$1355, "Redeem", Transactions_History!$I$6:$I$1355, Portfolio_History!$F401, Transactions_History!$H$6:$H$1355, "&lt;="&amp;YEAR(Portfolio_History!Y$1))</f>
        <v>0</v>
      </c>
    </row>
    <row r="402" spans="1:25" x14ac:dyDescent="0.35">
      <c r="A402" s="172" t="s">
        <v>39</v>
      </c>
      <c r="B402" s="172">
        <v>4.125</v>
      </c>
      <c r="C402" s="172">
        <v>2020</v>
      </c>
      <c r="D402" s="173">
        <v>38504</v>
      </c>
      <c r="E402" s="63">
        <v>2014</v>
      </c>
      <c r="F402" s="170" t="str">
        <f t="shared" si="7"/>
        <v>SI bonds_4.125_2020</v>
      </c>
      <c r="G402" s="4">
        <f>SUMIFS(Transactions_History!$G$6:$G$1355, Transactions_History!$C$6:$C$1355, "Acquire", Transactions_History!$I$6:$I$1355, Portfolio_History!$F402, Transactions_History!$H$6:$H$1355, "&lt;="&amp;YEAR(Portfolio_History!G$1))-
SUMIFS(Transactions_History!$G$6:$G$1355, Transactions_History!$C$6:$C$1355, "Redeem", Transactions_History!$I$6:$I$1355, Portfolio_History!$F402, Transactions_History!$H$6:$H$1355, "&lt;="&amp;YEAR(Portfolio_History!G$1))</f>
        <v>-119496983</v>
      </c>
      <c r="H402" s="4">
        <f>SUMIFS(Transactions_History!$G$6:$G$1355, Transactions_History!$C$6:$C$1355, "Acquire", Transactions_History!$I$6:$I$1355, Portfolio_History!$F402, Transactions_History!$H$6:$H$1355, "&lt;="&amp;YEAR(Portfolio_History!H$1))-
SUMIFS(Transactions_History!$G$6:$G$1355, Transactions_History!$C$6:$C$1355, "Redeem", Transactions_History!$I$6:$I$1355, Portfolio_History!$F402, Transactions_History!$H$6:$H$1355, "&lt;="&amp;YEAR(Portfolio_History!H$1))</f>
        <v>-119496983</v>
      </c>
      <c r="I402" s="4">
        <f>SUMIFS(Transactions_History!$G$6:$G$1355, Transactions_History!$C$6:$C$1355, "Acquire", Transactions_History!$I$6:$I$1355, Portfolio_History!$F402, Transactions_History!$H$6:$H$1355, "&lt;="&amp;YEAR(Portfolio_History!I$1))-
SUMIFS(Transactions_History!$G$6:$G$1355, Transactions_History!$C$6:$C$1355, "Redeem", Transactions_History!$I$6:$I$1355, Portfolio_History!$F402, Transactions_History!$H$6:$H$1355, "&lt;="&amp;YEAR(Portfolio_History!I$1))</f>
        <v>-119496983</v>
      </c>
      <c r="J402" s="4">
        <f>SUMIFS(Transactions_History!$G$6:$G$1355, Transactions_History!$C$6:$C$1355, "Acquire", Transactions_History!$I$6:$I$1355, Portfolio_History!$F402, Transactions_History!$H$6:$H$1355, "&lt;="&amp;YEAR(Portfolio_History!J$1))-
SUMIFS(Transactions_History!$G$6:$G$1355, Transactions_History!$C$6:$C$1355, "Redeem", Transactions_History!$I$6:$I$1355, Portfolio_History!$F402, Transactions_History!$H$6:$H$1355, "&lt;="&amp;YEAR(Portfolio_History!J$1))</f>
        <v>-37167270</v>
      </c>
      <c r="K402" s="4">
        <f>SUMIFS(Transactions_History!$G$6:$G$1355, Transactions_History!$C$6:$C$1355, "Acquire", Transactions_History!$I$6:$I$1355, Portfolio_History!$F402, Transactions_History!$H$6:$H$1355, "&lt;="&amp;YEAR(Portfolio_History!K$1))-
SUMIFS(Transactions_History!$G$6:$G$1355, Transactions_History!$C$6:$C$1355, "Redeem", Transactions_History!$I$6:$I$1355, Portfolio_History!$F402, Transactions_History!$H$6:$H$1355, "&lt;="&amp;YEAR(Portfolio_History!K$1))</f>
        <v>-12911283</v>
      </c>
      <c r="L402" s="4">
        <f>SUMIFS(Transactions_History!$G$6:$G$1355, Transactions_History!$C$6:$C$1355, "Acquire", Transactions_History!$I$6:$I$1355, Portfolio_History!$F402, Transactions_History!$H$6:$H$1355, "&lt;="&amp;YEAR(Portfolio_History!L$1))-
SUMIFS(Transactions_History!$G$6:$G$1355, Transactions_History!$C$6:$C$1355, "Redeem", Transactions_History!$I$6:$I$1355, Portfolio_History!$F402, Transactions_History!$H$6:$H$1355, "&lt;="&amp;YEAR(Portfolio_History!L$1))</f>
        <v>-12911283</v>
      </c>
      <c r="M402" s="4">
        <f>SUMIFS(Transactions_History!$G$6:$G$1355, Transactions_History!$C$6:$C$1355, "Acquire", Transactions_History!$I$6:$I$1355, Portfolio_History!$F402, Transactions_History!$H$6:$H$1355, "&lt;="&amp;YEAR(Portfolio_History!M$1))-
SUMIFS(Transactions_History!$G$6:$G$1355, Transactions_History!$C$6:$C$1355, "Redeem", Transactions_History!$I$6:$I$1355, Portfolio_History!$F402, Transactions_History!$H$6:$H$1355, "&lt;="&amp;YEAR(Portfolio_History!M$1))</f>
        <v>-12911283</v>
      </c>
      <c r="N402" s="4">
        <f>SUMIFS(Transactions_History!$G$6:$G$1355, Transactions_History!$C$6:$C$1355, "Acquire", Transactions_History!$I$6:$I$1355, Portfolio_History!$F402, Transactions_History!$H$6:$H$1355, "&lt;="&amp;YEAR(Portfolio_History!N$1))-
SUMIFS(Transactions_History!$G$6:$G$1355, Transactions_History!$C$6:$C$1355, "Redeem", Transactions_History!$I$6:$I$1355, Portfolio_History!$F402, Transactions_History!$H$6:$H$1355, "&lt;="&amp;YEAR(Portfolio_History!N$1))</f>
        <v>-12911283</v>
      </c>
      <c r="O402" s="4">
        <f>SUMIFS(Transactions_History!$G$6:$G$1355, Transactions_History!$C$6:$C$1355, "Acquire", Transactions_History!$I$6:$I$1355, Portfolio_History!$F402, Transactions_History!$H$6:$H$1355, "&lt;="&amp;YEAR(Portfolio_History!O$1))-
SUMIFS(Transactions_History!$G$6:$G$1355, Transactions_History!$C$6:$C$1355, "Redeem", Transactions_History!$I$6:$I$1355, Portfolio_History!$F402, Transactions_History!$H$6:$H$1355, "&lt;="&amp;YEAR(Portfolio_History!O$1))</f>
        <v>-1262265</v>
      </c>
      <c r="P402" s="4">
        <f>SUMIFS(Transactions_History!$G$6:$G$1355, Transactions_History!$C$6:$C$1355, "Acquire", Transactions_History!$I$6:$I$1355, Portfolio_History!$F402, Transactions_History!$H$6:$H$1355, "&lt;="&amp;YEAR(Portfolio_History!P$1))-
SUMIFS(Transactions_History!$G$6:$G$1355, Transactions_History!$C$6:$C$1355, "Redeem", Transactions_History!$I$6:$I$1355, Portfolio_History!$F402, Transactions_History!$H$6:$H$1355, "&lt;="&amp;YEAR(Portfolio_History!P$1))</f>
        <v>0</v>
      </c>
      <c r="Q402" s="4">
        <f>SUMIFS(Transactions_History!$G$6:$G$1355, Transactions_History!$C$6:$C$1355, "Acquire", Transactions_History!$I$6:$I$1355, Portfolio_History!$F402, Transactions_History!$H$6:$H$1355, "&lt;="&amp;YEAR(Portfolio_History!Q$1))-
SUMIFS(Transactions_History!$G$6:$G$1355, Transactions_History!$C$6:$C$1355, "Redeem", Transactions_History!$I$6:$I$1355, Portfolio_History!$F402, Transactions_History!$H$6:$H$1355, "&lt;="&amp;YEAR(Portfolio_History!Q$1))</f>
        <v>0</v>
      </c>
      <c r="R402" s="4">
        <f>SUMIFS(Transactions_History!$G$6:$G$1355, Transactions_History!$C$6:$C$1355, "Acquire", Transactions_History!$I$6:$I$1355, Portfolio_History!$F402, Transactions_History!$H$6:$H$1355, "&lt;="&amp;YEAR(Portfolio_History!R$1))-
SUMIFS(Transactions_History!$G$6:$G$1355, Transactions_History!$C$6:$C$1355, "Redeem", Transactions_History!$I$6:$I$1355, Portfolio_History!$F402, Transactions_History!$H$6:$H$1355, "&lt;="&amp;YEAR(Portfolio_History!R$1))</f>
        <v>0</v>
      </c>
      <c r="S402" s="4">
        <f>SUMIFS(Transactions_History!$G$6:$G$1355, Transactions_History!$C$6:$C$1355, "Acquire", Transactions_History!$I$6:$I$1355, Portfolio_History!$F402, Transactions_History!$H$6:$H$1355, "&lt;="&amp;YEAR(Portfolio_History!S$1))-
SUMIFS(Transactions_History!$G$6:$G$1355, Transactions_History!$C$6:$C$1355, "Redeem", Transactions_History!$I$6:$I$1355, Portfolio_History!$F402, Transactions_History!$H$6:$H$1355, "&lt;="&amp;YEAR(Portfolio_History!S$1))</f>
        <v>0</v>
      </c>
      <c r="T402" s="4">
        <f>SUMIFS(Transactions_History!$G$6:$G$1355, Transactions_History!$C$6:$C$1355, "Acquire", Transactions_History!$I$6:$I$1355, Portfolio_History!$F402, Transactions_History!$H$6:$H$1355, "&lt;="&amp;YEAR(Portfolio_History!T$1))-
SUMIFS(Transactions_History!$G$6:$G$1355, Transactions_History!$C$6:$C$1355, "Redeem", Transactions_History!$I$6:$I$1355, Portfolio_History!$F402, Transactions_History!$H$6:$H$1355, "&lt;="&amp;YEAR(Portfolio_History!T$1))</f>
        <v>0</v>
      </c>
      <c r="U402" s="4">
        <f>SUMIFS(Transactions_History!$G$6:$G$1355, Transactions_History!$C$6:$C$1355, "Acquire", Transactions_History!$I$6:$I$1355, Portfolio_History!$F402, Transactions_History!$H$6:$H$1355, "&lt;="&amp;YEAR(Portfolio_History!U$1))-
SUMIFS(Transactions_History!$G$6:$G$1355, Transactions_History!$C$6:$C$1355, "Redeem", Transactions_History!$I$6:$I$1355, Portfolio_History!$F402, Transactions_History!$H$6:$H$1355, "&lt;="&amp;YEAR(Portfolio_History!U$1))</f>
        <v>0</v>
      </c>
      <c r="V402" s="4">
        <f>SUMIFS(Transactions_History!$G$6:$G$1355, Transactions_History!$C$6:$C$1355, "Acquire", Transactions_History!$I$6:$I$1355, Portfolio_History!$F402, Transactions_History!$H$6:$H$1355, "&lt;="&amp;YEAR(Portfolio_History!V$1))-
SUMIFS(Transactions_History!$G$6:$G$1355, Transactions_History!$C$6:$C$1355, "Redeem", Transactions_History!$I$6:$I$1355, Portfolio_History!$F402, Transactions_History!$H$6:$H$1355, "&lt;="&amp;YEAR(Portfolio_History!V$1))</f>
        <v>0</v>
      </c>
      <c r="W402" s="4">
        <f>SUMIFS(Transactions_History!$G$6:$G$1355, Transactions_History!$C$6:$C$1355, "Acquire", Transactions_History!$I$6:$I$1355, Portfolio_History!$F402, Transactions_History!$H$6:$H$1355, "&lt;="&amp;YEAR(Portfolio_History!W$1))-
SUMIFS(Transactions_History!$G$6:$G$1355, Transactions_History!$C$6:$C$1355, "Redeem", Transactions_History!$I$6:$I$1355, Portfolio_History!$F402, Transactions_History!$H$6:$H$1355, "&lt;="&amp;YEAR(Portfolio_History!W$1))</f>
        <v>0</v>
      </c>
      <c r="X402" s="4">
        <f>SUMIFS(Transactions_History!$G$6:$G$1355, Transactions_History!$C$6:$C$1355, "Acquire", Transactions_History!$I$6:$I$1355, Portfolio_History!$F402, Transactions_History!$H$6:$H$1355, "&lt;="&amp;YEAR(Portfolio_History!X$1))-
SUMIFS(Transactions_History!$G$6:$G$1355, Transactions_History!$C$6:$C$1355, "Redeem", Transactions_History!$I$6:$I$1355, Portfolio_History!$F402, Transactions_History!$H$6:$H$1355, "&lt;="&amp;YEAR(Portfolio_History!X$1))</f>
        <v>0</v>
      </c>
      <c r="Y402" s="4">
        <f>SUMIFS(Transactions_History!$G$6:$G$1355, Transactions_History!$C$6:$C$1355, "Acquire", Transactions_History!$I$6:$I$1355, Portfolio_History!$F402, Transactions_History!$H$6:$H$1355, "&lt;="&amp;YEAR(Portfolio_History!Y$1))-
SUMIFS(Transactions_History!$G$6:$G$1355, Transactions_History!$C$6:$C$1355, "Redeem", Transactions_History!$I$6:$I$1355, Portfolio_History!$F402, Transactions_History!$H$6:$H$1355, "&lt;="&amp;YEAR(Portfolio_History!Y$1))</f>
        <v>0</v>
      </c>
    </row>
    <row r="403" spans="1:25" x14ac:dyDescent="0.35">
      <c r="A403" s="172" t="s">
        <v>34</v>
      </c>
      <c r="B403" s="172">
        <v>2</v>
      </c>
      <c r="C403" s="172">
        <v>2015</v>
      </c>
      <c r="D403" s="173">
        <v>41974</v>
      </c>
      <c r="E403" s="63">
        <v>2014</v>
      </c>
      <c r="F403" s="170" t="str">
        <f t="shared" si="7"/>
        <v>SI certificates_2_2015</v>
      </c>
      <c r="G403" s="4">
        <f>SUMIFS(Transactions_History!$G$6:$G$1355, Transactions_History!$C$6:$C$1355, "Acquire", Transactions_History!$I$6:$I$1355, Portfolio_History!$F403, Transactions_History!$H$6:$H$1355, "&lt;="&amp;YEAR(Portfolio_History!G$1))-
SUMIFS(Transactions_History!$G$6:$G$1355, Transactions_History!$C$6:$C$1355, "Redeem", Transactions_History!$I$6:$I$1355, Portfolio_History!$F403, Transactions_History!$H$6:$H$1355, "&lt;="&amp;YEAR(Portfolio_History!G$1))</f>
        <v>0</v>
      </c>
      <c r="H403" s="4">
        <f>SUMIFS(Transactions_History!$G$6:$G$1355, Transactions_History!$C$6:$C$1355, "Acquire", Transactions_History!$I$6:$I$1355, Portfolio_History!$F403, Transactions_History!$H$6:$H$1355, "&lt;="&amp;YEAR(Portfolio_History!H$1))-
SUMIFS(Transactions_History!$G$6:$G$1355, Transactions_History!$C$6:$C$1355, "Redeem", Transactions_History!$I$6:$I$1355, Portfolio_History!$F403, Transactions_History!$H$6:$H$1355, "&lt;="&amp;YEAR(Portfolio_History!H$1))</f>
        <v>0</v>
      </c>
      <c r="I403" s="4">
        <f>SUMIFS(Transactions_History!$G$6:$G$1355, Transactions_History!$C$6:$C$1355, "Acquire", Transactions_History!$I$6:$I$1355, Portfolio_History!$F403, Transactions_History!$H$6:$H$1355, "&lt;="&amp;YEAR(Portfolio_History!I$1))-
SUMIFS(Transactions_History!$G$6:$G$1355, Transactions_History!$C$6:$C$1355, "Redeem", Transactions_History!$I$6:$I$1355, Portfolio_History!$F403, Transactions_History!$H$6:$H$1355, "&lt;="&amp;YEAR(Portfolio_History!I$1))</f>
        <v>0</v>
      </c>
      <c r="J403" s="4">
        <f>SUMIFS(Transactions_History!$G$6:$G$1355, Transactions_History!$C$6:$C$1355, "Acquire", Transactions_History!$I$6:$I$1355, Portfolio_History!$F403, Transactions_History!$H$6:$H$1355, "&lt;="&amp;YEAR(Portfolio_History!J$1))-
SUMIFS(Transactions_History!$G$6:$G$1355, Transactions_History!$C$6:$C$1355, "Redeem", Transactions_History!$I$6:$I$1355, Portfolio_History!$F403, Transactions_History!$H$6:$H$1355, "&lt;="&amp;YEAR(Portfolio_History!J$1))</f>
        <v>0</v>
      </c>
      <c r="K403" s="4">
        <f>SUMIFS(Transactions_History!$G$6:$G$1355, Transactions_History!$C$6:$C$1355, "Acquire", Transactions_History!$I$6:$I$1355, Portfolio_History!$F403, Transactions_History!$H$6:$H$1355, "&lt;="&amp;YEAR(Portfolio_History!K$1))-
SUMIFS(Transactions_History!$G$6:$G$1355, Transactions_History!$C$6:$C$1355, "Redeem", Transactions_History!$I$6:$I$1355, Portfolio_History!$F403, Transactions_History!$H$6:$H$1355, "&lt;="&amp;YEAR(Portfolio_History!K$1))</f>
        <v>0</v>
      </c>
      <c r="L403" s="4">
        <f>SUMIFS(Transactions_History!$G$6:$G$1355, Transactions_History!$C$6:$C$1355, "Acquire", Transactions_History!$I$6:$I$1355, Portfolio_History!$F403, Transactions_History!$H$6:$H$1355, "&lt;="&amp;YEAR(Portfolio_History!L$1))-
SUMIFS(Transactions_History!$G$6:$G$1355, Transactions_History!$C$6:$C$1355, "Redeem", Transactions_History!$I$6:$I$1355, Portfolio_History!$F403, Transactions_History!$H$6:$H$1355, "&lt;="&amp;YEAR(Portfolio_History!L$1))</f>
        <v>0</v>
      </c>
      <c r="M403" s="4">
        <f>SUMIFS(Transactions_History!$G$6:$G$1355, Transactions_History!$C$6:$C$1355, "Acquire", Transactions_History!$I$6:$I$1355, Portfolio_History!$F403, Transactions_History!$H$6:$H$1355, "&lt;="&amp;YEAR(Portfolio_History!M$1))-
SUMIFS(Transactions_History!$G$6:$G$1355, Transactions_History!$C$6:$C$1355, "Redeem", Transactions_History!$I$6:$I$1355, Portfolio_History!$F403, Transactions_History!$H$6:$H$1355, "&lt;="&amp;YEAR(Portfolio_History!M$1))</f>
        <v>0</v>
      </c>
      <c r="N403" s="4">
        <f>SUMIFS(Transactions_History!$G$6:$G$1355, Transactions_History!$C$6:$C$1355, "Acquire", Transactions_History!$I$6:$I$1355, Portfolio_History!$F403, Transactions_History!$H$6:$H$1355, "&lt;="&amp;YEAR(Portfolio_History!N$1))-
SUMIFS(Transactions_History!$G$6:$G$1355, Transactions_History!$C$6:$C$1355, "Redeem", Transactions_History!$I$6:$I$1355, Portfolio_History!$F403, Transactions_History!$H$6:$H$1355, "&lt;="&amp;YEAR(Portfolio_History!N$1))</f>
        <v>0</v>
      </c>
      <c r="O403" s="4">
        <f>SUMIFS(Transactions_History!$G$6:$G$1355, Transactions_History!$C$6:$C$1355, "Acquire", Transactions_History!$I$6:$I$1355, Portfolio_History!$F403, Transactions_History!$H$6:$H$1355, "&lt;="&amp;YEAR(Portfolio_History!O$1))-
SUMIFS(Transactions_History!$G$6:$G$1355, Transactions_History!$C$6:$C$1355, "Redeem", Transactions_History!$I$6:$I$1355, Portfolio_History!$F403, Transactions_History!$H$6:$H$1355, "&lt;="&amp;YEAR(Portfolio_History!O$1))</f>
        <v>60802772</v>
      </c>
      <c r="P403" s="4">
        <f>SUMIFS(Transactions_History!$G$6:$G$1355, Transactions_History!$C$6:$C$1355, "Acquire", Transactions_History!$I$6:$I$1355, Portfolio_History!$F403, Transactions_History!$H$6:$H$1355, "&lt;="&amp;YEAR(Portfolio_History!P$1))-
SUMIFS(Transactions_History!$G$6:$G$1355, Transactions_History!$C$6:$C$1355, "Redeem", Transactions_History!$I$6:$I$1355, Portfolio_History!$F403, Transactions_History!$H$6:$H$1355, "&lt;="&amp;YEAR(Portfolio_History!P$1))</f>
        <v>0</v>
      </c>
      <c r="Q403" s="4">
        <f>SUMIFS(Transactions_History!$G$6:$G$1355, Transactions_History!$C$6:$C$1355, "Acquire", Transactions_History!$I$6:$I$1355, Portfolio_History!$F403, Transactions_History!$H$6:$H$1355, "&lt;="&amp;YEAR(Portfolio_History!Q$1))-
SUMIFS(Transactions_History!$G$6:$G$1355, Transactions_History!$C$6:$C$1355, "Redeem", Transactions_History!$I$6:$I$1355, Portfolio_History!$F403, Transactions_History!$H$6:$H$1355, "&lt;="&amp;YEAR(Portfolio_History!Q$1))</f>
        <v>0</v>
      </c>
      <c r="R403" s="4">
        <f>SUMIFS(Transactions_History!$G$6:$G$1355, Transactions_History!$C$6:$C$1355, "Acquire", Transactions_History!$I$6:$I$1355, Portfolio_History!$F403, Transactions_History!$H$6:$H$1355, "&lt;="&amp;YEAR(Portfolio_History!R$1))-
SUMIFS(Transactions_History!$G$6:$G$1355, Transactions_History!$C$6:$C$1355, "Redeem", Transactions_History!$I$6:$I$1355, Portfolio_History!$F403, Transactions_History!$H$6:$H$1355, "&lt;="&amp;YEAR(Portfolio_History!R$1))</f>
        <v>0</v>
      </c>
      <c r="S403" s="4">
        <f>SUMIFS(Transactions_History!$G$6:$G$1355, Transactions_History!$C$6:$C$1355, "Acquire", Transactions_History!$I$6:$I$1355, Portfolio_History!$F403, Transactions_History!$H$6:$H$1355, "&lt;="&amp;YEAR(Portfolio_History!S$1))-
SUMIFS(Transactions_History!$G$6:$G$1355, Transactions_History!$C$6:$C$1355, "Redeem", Transactions_History!$I$6:$I$1355, Portfolio_History!$F403, Transactions_History!$H$6:$H$1355, "&lt;="&amp;YEAR(Portfolio_History!S$1))</f>
        <v>0</v>
      </c>
      <c r="T403" s="4">
        <f>SUMIFS(Transactions_History!$G$6:$G$1355, Transactions_History!$C$6:$C$1355, "Acquire", Transactions_History!$I$6:$I$1355, Portfolio_History!$F403, Transactions_History!$H$6:$H$1355, "&lt;="&amp;YEAR(Portfolio_History!T$1))-
SUMIFS(Transactions_History!$G$6:$G$1355, Transactions_History!$C$6:$C$1355, "Redeem", Transactions_History!$I$6:$I$1355, Portfolio_History!$F403, Transactions_History!$H$6:$H$1355, "&lt;="&amp;YEAR(Portfolio_History!T$1))</f>
        <v>0</v>
      </c>
      <c r="U403" s="4">
        <f>SUMIFS(Transactions_History!$G$6:$G$1355, Transactions_History!$C$6:$C$1355, "Acquire", Transactions_History!$I$6:$I$1355, Portfolio_History!$F403, Transactions_History!$H$6:$H$1355, "&lt;="&amp;YEAR(Portfolio_History!U$1))-
SUMIFS(Transactions_History!$G$6:$G$1355, Transactions_History!$C$6:$C$1355, "Redeem", Transactions_History!$I$6:$I$1355, Portfolio_History!$F403, Transactions_History!$H$6:$H$1355, "&lt;="&amp;YEAR(Portfolio_History!U$1))</f>
        <v>0</v>
      </c>
      <c r="V403" s="4">
        <f>SUMIFS(Transactions_History!$G$6:$G$1355, Transactions_History!$C$6:$C$1355, "Acquire", Transactions_History!$I$6:$I$1355, Portfolio_History!$F403, Transactions_History!$H$6:$H$1355, "&lt;="&amp;YEAR(Portfolio_History!V$1))-
SUMIFS(Transactions_History!$G$6:$G$1355, Transactions_History!$C$6:$C$1355, "Redeem", Transactions_History!$I$6:$I$1355, Portfolio_History!$F403, Transactions_History!$H$6:$H$1355, "&lt;="&amp;YEAR(Portfolio_History!V$1))</f>
        <v>0</v>
      </c>
      <c r="W403" s="4">
        <f>SUMIFS(Transactions_History!$G$6:$G$1355, Transactions_History!$C$6:$C$1355, "Acquire", Transactions_History!$I$6:$I$1355, Portfolio_History!$F403, Transactions_History!$H$6:$H$1355, "&lt;="&amp;YEAR(Portfolio_History!W$1))-
SUMIFS(Transactions_History!$G$6:$G$1355, Transactions_History!$C$6:$C$1355, "Redeem", Transactions_History!$I$6:$I$1355, Portfolio_History!$F403, Transactions_History!$H$6:$H$1355, "&lt;="&amp;YEAR(Portfolio_History!W$1))</f>
        <v>0</v>
      </c>
      <c r="X403" s="4">
        <f>SUMIFS(Transactions_History!$G$6:$G$1355, Transactions_History!$C$6:$C$1355, "Acquire", Transactions_History!$I$6:$I$1355, Portfolio_History!$F403, Transactions_History!$H$6:$H$1355, "&lt;="&amp;YEAR(Portfolio_History!X$1))-
SUMIFS(Transactions_History!$G$6:$G$1355, Transactions_History!$C$6:$C$1355, "Redeem", Transactions_History!$I$6:$I$1355, Portfolio_History!$F403, Transactions_History!$H$6:$H$1355, "&lt;="&amp;YEAR(Portfolio_History!X$1))</f>
        <v>0</v>
      </c>
      <c r="Y403" s="4">
        <f>SUMIFS(Transactions_History!$G$6:$G$1355, Transactions_History!$C$6:$C$1355, "Acquire", Transactions_History!$I$6:$I$1355, Portfolio_History!$F403, Transactions_History!$H$6:$H$1355, "&lt;="&amp;YEAR(Portfolio_History!Y$1))-
SUMIFS(Transactions_History!$G$6:$G$1355, Transactions_History!$C$6:$C$1355, "Redeem", Transactions_History!$I$6:$I$1355, Portfolio_History!$F403, Transactions_History!$H$6:$H$1355, "&lt;="&amp;YEAR(Portfolio_History!Y$1))</f>
        <v>0</v>
      </c>
    </row>
    <row r="404" spans="1:25" x14ac:dyDescent="0.35">
      <c r="A404" s="172" t="s">
        <v>34</v>
      </c>
      <c r="B404" s="172">
        <v>1.5</v>
      </c>
      <c r="C404" s="172">
        <v>2013</v>
      </c>
      <c r="D404" s="173">
        <v>41275</v>
      </c>
      <c r="E404" s="63">
        <v>2013</v>
      </c>
      <c r="F404" s="170" t="str">
        <f t="shared" si="7"/>
        <v>SI certificates_1.5_2013</v>
      </c>
      <c r="G404" s="4">
        <f>SUMIFS(Transactions_History!$G$6:$G$1355, Transactions_History!$C$6:$C$1355, "Acquire", Transactions_History!$I$6:$I$1355, Portfolio_History!$F404, Transactions_History!$H$6:$H$1355, "&lt;="&amp;YEAR(Portfolio_History!G$1))-
SUMIFS(Transactions_History!$G$6:$G$1355, Transactions_History!$C$6:$C$1355, "Redeem", Transactions_History!$I$6:$I$1355, Portfolio_History!$F404, Transactions_History!$H$6:$H$1355, "&lt;="&amp;YEAR(Portfolio_History!G$1))</f>
        <v>0</v>
      </c>
      <c r="H404" s="4">
        <f>SUMIFS(Transactions_History!$G$6:$G$1355, Transactions_History!$C$6:$C$1355, "Acquire", Transactions_History!$I$6:$I$1355, Portfolio_History!$F404, Transactions_History!$H$6:$H$1355, "&lt;="&amp;YEAR(Portfolio_History!H$1))-
SUMIFS(Transactions_History!$G$6:$G$1355, Transactions_History!$C$6:$C$1355, "Redeem", Transactions_History!$I$6:$I$1355, Portfolio_History!$F404, Transactions_History!$H$6:$H$1355, "&lt;="&amp;YEAR(Portfolio_History!H$1))</f>
        <v>0</v>
      </c>
      <c r="I404" s="4">
        <f>SUMIFS(Transactions_History!$G$6:$G$1355, Transactions_History!$C$6:$C$1355, "Acquire", Transactions_History!$I$6:$I$1355, Portfolio_History!$F404, Transactions_History!$H$6:$H$1355, "&lt;="&amp;YEAR(Portfolio_History!I$1))-
SUMIFS(Transactions_History!$G$6:$G$1355, Transactions_History!$C$6:$C$1355, "Redeem", Transactions_History!$I$6:$I$1355, Portfolio_History!$F404, Transactions_History!$H$6:$H$1355, "&lt;="&amp;YEAR(Portfolio_History!I$1))</f>
        <v>0</v>
      </c>
      <c r="J404" s="4">
        <f>SUMIFS(Transactions_History!$G$6:$G$1355, Transactions_History!$C$6:$C$1355, "Acquire", Transactions_History!$I$6:$I$1355, Portfolio_History!$F404, Transactions_History!$H$6:$H$1355, "&lt;="&amp;YEAR(Portfolio_History!J$1))-
SUMIFS(Transactions_History!$G$6:$G$1355, Transactions_History!$C$6:$C$1355, "Redeem", Transactions_History!$I$6:$I$1355, Portfolio_History!$F404, Transactions_History!$H$6:$H$1355, "&lt;="&amp;YEAR(Portfolio_History!J$1))</f>
        <v>0</v>
      </c>
      <c r="K404" s="4">
        <f>SUMIFS(Transactions_History!$G$6:$G$1355, Transactions_History!$C$6:$C$1355, "Acquire", Transactions_History!$I$6:$I$1355, Portfolio_History!$F404, Transactions_History!$H$6:$H$1355, "&lt;="&amp;YEAR(Portfolio_History!K$1))-
SUMIFS(Transactions_History!$G$6:$G$1355, Transactions_History!$C$6:$C$1355, "Redeem", Transactions_History!$I$6:$I$1355, Portfolio_History!$F404, Transactions_History!$H$6:$H$1355, "&lt;="&amp;YEAR(Portfolio_History!K$1))</f>
        <v>0</v>
      </c>
      <c r="L404" s="4">
        <f>SUMIFS(Transactions_History!$G$6:$G$1355, Transactions_History!$C$6:$C$1355, "Acquire", Transactions_History!$I$6:$I$1355, Portfolio_History!$F404, Transactions_History!$H$6:$H$1355, "&lt;="&amp;YEAR(Portfolio_History!L$1))-
SUMIFS(Transactions_History!$G$6:$G$1355, Transactions_History!$C$6:$C$1355, "Redeem", Transactions_History!$I$6:$I$1355, Portfolio_History!$F404, Transactions_History!$H$6:$H$1355, "&lt;="&amp;YEAR(Portfolio_History!L$1))</f>
        <v>0</v>
      </c>
      <c r="M404" s="4">
        <f>SUMIFS(Transactions_History!$G$6:$G$1355, Transactions_History!$C$6:$C$1355, "Acquire", Transactions_History!$I$6:$I$1355, Portfolio_History!$F404, Transactions_History!$H$6:$H$1355, "&lt;="&amp;YEAR(Portfolio_History!M$1))-
SUMIFS(Transactions_History!$G$6:$G$1355, Transactions_History!$C$6:$C$1355, "Redeem", Transactions_History!$I$6:$I$1355, Portfolio_History!$F404, Transactions_History!$H$6:$H$1355, "&lt;="&amp;YEAR(Portfolio_History!M$1))</f>
        <v>0</v>
      </c>
      <c r="N404" s="4">
        <f>SUMIFS(Transactions_History!$G$6:$G$1355, Transactions_History!$C$6:$C$1355, "Acquire", Transactions_History!$I$6:$I$1355, Portfolio_History!$F404, Transactions_History!$H$6:$H$1355, "&lt;="&amp;YEAR(Portfolio_History!N$1))-
SUMIFS(Transactions_History!$G$6:$G$1355, Transactions_History!$C$6:$C$1355, "Redeem", Transactions_History!$I$6:$I$1355, Portfolio_History!$F404, Transactions_History!$H$6:$H$1355, "&lt;="&amp;YEAR(Portfolio_History!N$1))</f>
        <v>0</v>
      </c>
      <c r="O404" s="4">
        <f>SUMIFS(Transactions_History!$G$6:$G$1355, Transactions_History!$C$6:$C$1355, "Acquire", Transactions_History!$I$6:$I$1355, Portfolio_History!$F404, Transactions_History!$H$6:$H$1355, "&lt;="&amp;YEAR(Portfolio_History!O$1))-
SUMIFS(Transactions_History!$G$6:$G$1355, Transactions_History!$C$6:$C$1355, "Redeem", Transactions_History!$I$6:$I$1355, Portfolio_History!$F404, Transactions_History!$H$6:$H$1355, "&lt;="&amp;YEAR(Portfolio_History!O$1))</f>
        <v>0</v>
      </c>
      <c r="P404" s="4">
        <f>SUMIFS(Transactions_History!$G$6:$G$1355, Transactions_History!$C$6:$C$1355, "Acquire", Transactions_History!$I$6:$I$1355, Portfolio_History!$F404, Transactions_History!$H$6:$H$1355, "&lt;="&amp;YEAR(Portfolio_History!P$1))-
SUMIFS(Transactions_History!$G$6:$G$1355, Transactions_History!$C$6:$C$1355, "Redeem", Transactions_History!$I$6:$I$1355, Portfolio_History!$F404, Transactions_History!$H$6:$H$1355, "&lt;="&amp;YEAR(Portfolio_History!P$1))</f>
        <v>0</v>
      </c>
      <c r="Q404" s="4">
        <f>SUMIFS(Transactions_History!$G$6:$G$1355, Transactions_History!$C$6:$C$1355, "Acquire", Transactions_History!$I$6:$I$1355, Portfolio_History!$F404, Transactions_History!$H$6:$H$1355, "&lt;="&amp;YEAR(Portfolio_History!Q$1))-
SUMIFS(Transactions_History!$G$6:$G$1355, Transactions_History!$C$6:$C$1355, "Redeem", Transactions_History!$I$6:$I$1355, Portfolio_History!$F404, Transactions_History!$H$6:$H$1355, "&lt;="&amp;YEAR(Portfolio_History!Q$1))</f>
        <v>0</v>
      </c>
      <c r="R404" s="4">
        <f>SUMIFS(Transactions_History!$G$6:$G$1355, Transactions_History!$C$6:$C$1355, "Acquire", Transactions_History!$I$6:$I$1355, Portfolio_History!$F404, Transactions_History!$H$6:$H$1355, "&lt;="&amp;YEAR(Portfolio_History!R$1))-
SUMIFS(Transactions_History!$G$6:$G$1355, Transactions_History!$C$6:$C$1355, "Redeem", Transactions_History!$I$6:$I$1355, Portfolio_History!$F404, Transactions_History!$H$6:$H$1355, "&lt;="&amp;YEAR(Portfolio_History!R$1))</f>
        <v>0</v>
      </c>
      <c r="S404" s="4">
        <f>SUMIFS(Transactions_History!$G$6:$G$1355, Transactions_History!$C$6:$C$1355, "Acquire", Transactions_History!$I$6:$I$1355, Portfolio_History!$F404, Transactions_History!$H$6:$H$1355, "&lt;="&amp;YEAR(Portfolio_History!S$1))-
SUMIFS(Transactions_History!$G$6:$G$1355, Transactions_History!$C$6:$C$1355, "Redeem", Transactions_History!$I$6:$I$1355, Portfolio_History!$F404, Transactions_History!$H$6:$H$1355, "&lt;="&amp;YEAR(Portfolio_History!S$1))</f>
        <v>0</v>
      </c>
      <c r="T404" s="4">
        <f>SUMIFS(Transactions_History!$G$6:$G$1355, Transactions_History!$C$6:$C$1355, "Acquire", Transactions_History!$I$6:$I$1355, Portfolio_History!$F404, Transactions_History!$H$6:$H$1355, "&lt;="&amp;YEAR(Portfolio_History!T$1))-
SUMIFS(Transactions_History!$G$6:$G$1355, Transactions_History!$C$6:$C$1355, "Redeem", Transactions_History!$I$6:$I$1355, Portfolio_History!$F404, Transactions_History!$H$6:$H$1355, "&lt;="&amp;YEAR(Portfolio_History!T$1))</f>
        <v>0</v>
      </c>
      <c r="U404" s="4">
        <f>SUMIFS(Transactions_History!$G$6:$G$1355, Transactions_History!$C$6:$C$1355, "Acquire", Transactions_History!$I$6:$I$1355, Portfolio_History!$F404, Transactions_History!$H$6:$H$1355, "&lt;="&amp;YEAR(Portfolio_History!U$1))-
SUMIFS(Transactions_History!$G$6:$G$1355, Transactions_History!$C$6:$C$1355, "Redeem", Transactions_History!$I$6:$I$1355, Portfolio_History!$F404, Transactions_History!$H$6:$H$1355, "&lt;="&amp;YEAR(Portfolio_History!U$1))</f>
        <v>0</v>
      </c>
      <c r="V404" s="4">
        <f>SUMIFS(Transactions_History!$G$6:$G$1355, Transactions_History!$C$6:$C$1355, "Acquire", Transactions_History!$I$6:$I$1355, Portfolio_History!$F404, Transactions_History!$H$6:$H$1355, "&lt;="&amp;YEAR(Portfolio_History!V$1))-
SUMIFS(Transactions_History!$G$6:$G$1355, Transactions_History!$C$6:$C$1355, "Redeem", Transactions_History!$I$6:$I$1355, Portfolio_History!$F404, Transactions_History!$H$6:$H$1355, "&lt;="&amp;YEAR(Portfolio_History!V$1))</f>
        <v>0</v>
      </c>
      <c r="W404" s="4">
        <f>SUMIFS(Transactions_History!$G$6:$G$1355, Transactions_History!$C$6:$C$1355, "Acquire", Transactions_History!$I$6:$I$1355, Portfolio_History!$F404, Transactions_History!$H$6:$H$1355, "&lt;="&amp;YEAR(Portfolio_History!W$1))-
SUMIFS(Transactions_History!$G$6:$G$1355, Transactions_History!$C$6:$C$1355, "Redeem", Transactions_History!$I$6:$I$1355, Portfolio_History!$F404, Transactions_History!$H$6:$H$1355, "&lt;="&amp;YEAR(Portfolio_History!W$1))</f>
        <v>0</v>
      </c>
      <c r="X404" s="4">
        <f>SUMIFS(Transactions_History!$G$6:$G$1355, Transactions_History!$C$6:$C$1355, "Acquire", Transactions_History!$I$6:$I$1355, Portfolio_History!$F404, Transactions_History!$H$6:$H$1355, "&lt;="&amp;YEAR(Portfolio_History!X$1))-
SUMIFS(Transactions_History!$G$6:$G$1355, Transactions_History!$C$6:$C$1355, "Redeem", Transactions_History!$I$6:$I$1355, Portfolio_History!$F404, Transactions_History!$H$6:$H$1355, "&lt;="&amp;YEAR(Portfolio_History!X$1))</f>
        <v>0</v>
      </c>
      <c r="Y404" s="4">
        <f>SUMIFS(Transactions_History!$G$6:$G$1355, Transactions_History!$C$6:$C$1355, "Acquire", Transactions_History!$I$6:$I$1355, Portfolio_History!$F404, Transactions_History!$H$6:$H$1355, "&lt;="&amp;YEAR(Portfolio_History!Y$1))-
SUMIFS(Transactions_History!$G$6:$G$1355, Transactions_History!$C$6:$C$1355, "Redeem", Transactions_History!$I$6:$I$1355, Portfolio_History!$F404, Transactions_History!$H$6:$H$1355, "&lt;="&amp;YEAR(Portfolio_History!Y$1))</f>
        <v>0</v>
      </c>
    </row>
    <row r="405" spans="1:25" x14ac:dyDescent="0.35">
      <c r="A405" s="172" t="s">
        <v>34</v>
      </c>
      <c r="B405" s="172">
        <v>1.375</v>
      </c>
      <c r="C405" s="172">
        <v>2013</v>
      </c>
      <c r="D405" s="173">
        <v>41244</v>
      </c>
      <c r="E405" s="63">
        <v>2013</v>
      </c>
      <c r="F405" s="170" t="str">
        <f t="shared" si="7"/>
        <v>SI certificates_1.375_2013</v>
      </c>
      <c r="G405" s="4">
        <f>SUMIFS(Transactions_History!$G$6:$G$1355, Transactions_History!$C$6:$C$1355, "Acquire", Transactions_History!$I$6:$I$1355, Portfolio_History!$F405, Transactions_History!$H$6:$H$1355, "&lt;="&amp;YEAR(Portfolio_History!G$1))-
SUMIFS(Transactions_History!$G$6:$G$1355, Transactions_History!$C$6:$C$1355, "Redeem", Transactions_History!$I$6:$I$1355, Portfolio_History!$F405, Transactions_History!$H$6:$H$1355, "&lt;="&amp;YEAR(Portfolio_History!G$1))</f>
        <v>0</v>
      </c>
      <c r="H405" s="4">
        <f>SUMIFS(Transactions_History!$G$6:$G$1355, Transactions_History!$C$6:$C$1355, "Acquire", Transactions_History!$I$6:$I$1355, Portfolio_History!$F405, Transactions_History!$H$6:$H$1355, "&lt;="&amp;YEAR(Portfolio_History!H$1))-
SUMIFS(Transactions_History!$G$6:$G$1355, Transactions_History!$C$6:$C$1355, "Redeem", Transactions_History!$I$6:$I$1355, Portfolio_History!$F405, Transactions_History!$H$6:$H$1355, "&lt;="&amp;YEAR(Portfolio_History!H$1))</f>
        <v>0</v>
      </c>
      <c r="I405" s="4">
        <f>SUMIFS(Transactions_History!$G$6:$G$1355, Transactions_History!$C$6:$C$1355, "Acquire", Transactions_History!$I$6:$I$1355, Portfolio_History!$F405, Transactions_History!$H$6:$H$1355, "&lt;="&amp;YEAR(Portfolio_History!I$1))-
SUMIFS(Transactions_History!$G$6:$G$1355, Transactions_History!$C$6:$C$1355, "Redeem", Transactions_History!$I$6:$I$1355, Portfolio_History!$F405, Transactions_History!$H$6:$H$1355, "&lt;="&amp;YEAR(Portfolio_History!I$1))</f>
        <v>0</v>
      </c>
      <c r="J405" s="4">
        <f>SUMIFS(Transactions_History!$G$6:$G$1355, Transactions_History!$C$6:$C$1355, "Acquire", Transactions_History!$I$6:$I$1355, Portfolio_History!$F405, Transactions_History!$H$6:$H$1355, "&lt;="&amp;YEAR(Portfolio_History!J$1))-
SUMIFS(Transactions_History!$G$6:$G$1355, Transactions_History!$C$6:$C$1355, "Redeem", Transactions_History!$I$6:$I$1355, Portfolio_History!$F405, Transactions_History!$H$6:$H$1355, "&lt;="&amp;YEAR(Portfolio_History!J$1))</f>
        <v>0</v>
      </c>
      <c r="K405" s="4">
        <f>SUMIFS(Transactions_History!$G$6:$G$1355, Transactions_History!$C$6:$C$1355, "Acquire", Transactions_History!$I$6:$I$1355, Portfolio_History!$F405, Transactions_History!$H$6:$H$1355, "&lt;="&amp;YEAR(Portfolio_History!K$1))-
SUMIFS(Transactions_History!$G$6:$G$1355, Transactions_History!$C$6:$C$1355, "Redeem", Transactions_History!$I$6:$I$1355, Portfolio_History!$F405, Transactions_History!$H$6:$H$1355, "&lt;="&amp;YEAR(Portfolio_History!K$1))</f>
        <v>0</v>
      </c>
      <c r="L405" s="4">
        <f>SUMIFS(Transactions_History!$G$6:$G$1355, Transactions_History!$C$6:$C$1355, "Acquire", Transactions_History!$I$6:$I$1355, Portfolio_History!$F405, Transactions_History!$H$6:$H$1355, "&lt;="&amp;YEAR(Portfolio_History!L$1))-
SUMIFS(Transactions_History!$G$6:$G$1355, Transactions_History!$C$6:$C$1355, "Redeem", Transactions_History!$I$6:$I$1355, Portfolio_History!$F405, Transactions_History!$H$6:$H$1355, "&lt;="&amp;YEAR(Portfolio_History!L$1))</f>
        <v>0</v>
      </c>
      <c r="M405" s="4">
        <f>SUMIFS(Transactions_History!$G$6:$G$1355, Transactions_History!$C$6:$C$1355, "Acquire", Transactions_History!$I$6:$I$1355, Portfolio_History!$F405, Transactions_History!$H$6:$H$1355, "&lt;="&amp;YEAR(Portfolio_History!M$1))-
SUMIFS(Transactions_History!$G$6:$G$1355, Transactions_History!$C$6:$C$1355, "Redeem", Transactions_History!$I$6:$I$1355, Portfolio_History!$F405, Transactions_History!$H$6:$H$1355, "&lt;="&amp;YEAR(Portfolio_History!M$1))</f>
        <v>0</v>
      </c>
      <c r="N405" s="4">
        <f>SUMIFS(Transactions_History!$G$6:$G$1355, Transactions_History!$C$6:$C$1355, "Acquire", Transactions_History!$I$6:$I$1355, Portfolio_History!$F405, Transactions_History!$H$6:$H$1355, "&lt;="&amp;YEAR(Portfolio_History!N$1))-
SUMIFS(Transactions_History!$G$6:$G$1355, Transactions_History!$C$6:$C$1355, "Redeem", Transactions_History!$I$6:$I$1355, Portfolio_History!$F405, Transactions_History!$H$6:$H$1355, "&lt;="&amp;YEAR(Portfolio_History!N$1))</f>
        <v>0</v>
      </c>
      <c r="O405" s="4">
        <f>SUMIFS(Transactions_History!$G$6:$G$1355, Transactions_History!$C$6:$C$1355, "Acquire", Transactions_History!$I$6:$I$1355, Portfolio_History!$F405, Transactions_History!$H$6:$H$1355, "&lt;="&amp;YEAR(Portfolio_History!O$1))-
SUMIFS(Transactions_History!$G$6:$G$1355, Transactions_History!$C$6:$C$1355, "Redeem", Transactions_History!$I$6:$I$1355, Portfolio_History!$F405, Transactions_History!$H$6:$H$1355, "&lt;="&amp;YEAR(Portfolio_History!O$1))</f>
        <v>0</v>
      </c>
      <c r="P405" s="4">
        <f>SUMIFS(Transactions_History!$G$6:$G$1355, Transactions_History!$C$6:$C$1355, "Acquire", Transactions_History!$I$6:$I$1355, Portfolio_History!$F405, Transactions_History!$H$6:$H$1355, "&lt;="&amp;YEAR(Portfolio_History!P$1))-
SUMIFS(Transactions_History!$G$6:$G$1355, Transactions_History!$C$6:$C$1355, "Redeem", Transactions_History!$I$6:$I$1355, Portfolio_History!$F405, Transactions_History!$H$6:$H$1355, "&lt;="&amp;YEAR(Portfolio_History!P$1))</f>
        <v>0</v>
      </c>
      <c r="Q405" s="4">
        <f>SUMIFS(Transactions_History!$G$6:$G$1355, Transactions_History!$C$6:$C$1355, "Acquire", Transactions_History!$I$6:$I$1355, Portfolio_History!$F405, Transactions_History!$H$6:$H$1355, "&lt;="&amp;YEAR(Portfolio_History!Q$1))-
SUMIFS(Transactions_History!$G$6:$G$1355, Transactions_History!$C$6:$C$1355, "Redeem", Transactions_History!$I$6:$I$1355, Portfolio_History!$F405, Transactions_History!$H$6:$H$1355, "&lt;="&amp;YEAR(Portfolio_History!Q$1))</f>
        <v>65614841</v>
      </c>
      <c r="R405" s="4">
        <f>SUMIFS(Transactions_History!$G$6:$G$1355, Transactions_History!$C$6:$C$1355, "Acquire", Transactions_History!$I$6:$I$1355, Portfolio_History!$F405, Transactions_History!$H$6:$H$1355, "&lt;="&amp;YEAR(Portfolio_History!R$1))-
SUMIFS(Transactions_History!$G$6:$G$1355, Transactions_History!$C$6:$C$1355, "Redeem", Transactions_History!$I$6:$I$1355, Portfolio_History!$F405, Transactions_History!$H$6:$H$1355, "&lt;="&amp;YEAR(Portfolio_History!R$1))</f>
        <v>0</v>
      </c>
      <c r="S405" s="4">
        <f>SUMIFS(Transactions_History!$G$6:$G$1355, Transactions_History!$C$6:$C$1355, "Acquire", Transactions_History!$I$6:$I$1355, Portfolio_History!$F405, Transactions_History!$H$6:$H$1355, "&lt;="&amp;YEAR(Portfolio_History!S$1))-
SUMIFS(Transactions_History!$G$6:$G$1355, Transactions_History!$C$6:$C$1355, "Redeem", Transactions_History!$I$6:$I$1355, Portfolio_History!$F405, Transactions_History!$H$6:$H$1355, "&lt;="&amp;YEAR(Portfolio_History!S$1))</f>
        <v>0</v>
      </c>
      <c r="T405" s="4">
        <f>SUMIFS(Transactions_History!$G$6:$G$1355, Transactions_History!$C$6:$C$1355, "Acquire", Transactions_History!$I$6:$I$1355, Portfolio_History!$F405, Transactions_History!$H$6:$H$1355, "&lt;="&amp;YEAR(Portfolio_History!T$1))-
SUMIFS(Transactions_History!$G$6:$G$1355, Transactions_History!$C$6:$C$1355, "Redeem", Transactions_History!$I$6:$I$1355, Portfolio_History!$F405, Transactions_History!$H$6:$H$1355, "&lt;="&amp;YEAR(Portfolio_History!T$1))</f>
        <v>0</v>
      </c>
      <c r="U405" s="4">
        <f>SUMIFS(Transactions_History!$G$6:$G$1355, Transactions_History!$C$6:$C$1355, "Acquire", Transactions_History!$I$6:$I$1355, Portfolio_History!$F405, Transactions_History!$H$6:$H$1355, "&lt;="&amp;YEAR(Portfolio_History!U$1))-
SUMIFS(Transactions_History!$G$6:$G$1355, Transactions_History!$C$6:$C$1355, "Redeem", Transactions_History!$I$6:$I$1355, Portfolio_History!$F405, Transactions_History!$H$6:$H$1355, "&lt;="&amp;YEAR(Portfolio_History!U$1))</f>
        <v>0</v>
      </c>
      <c r="V405" s="4">
        <f>SUMIFS(Transactions_History!$G$6:$G$1355, Transactions_History!$C$6:$C$1355, "Acquire", Transactions_History!$I$6:$I$1355, Portfolio_History!$F405, Transactions_History!$H$6:$H$1355, "&lt;="&amp;YEAR(Portfolio_History!V$1))-
SUMIFS(Transactions_History!$G$6:$G$1355, Transactions_History!$C$6:$C$1355, "Redeem", Transactions_History!$I$6:$I$1355, Portfolio_History!$F405, Transactions_History!$H$6:$H$1355, "&lt;="&amp;YEAR(Portfolio_History!V$1))</f>
        <v>0</v>
      </c>
      <c r="W405" s="4">
        <f>SUMIFS(Transactions_History!$G$6:$G$1355, Transactions_History!$C$6:$C$1355, "Acquire", Transactions_History!$I$6:$I$1355, Portfolio_History!$F405, Transactions_History!$H$6:$H$1355, "&lt;="&amp;YEAR(Portfolio_History!W$1))-
SUMIFS(Transactions_History!$G$6:$G$1355, Transactions_History!$C$6:$C$1355, "Redeem", Transactions_History!$I$6:$I$1355, Portfolio_History!$F405, Transactions_History!$H$6:$H$1355, "&lt;="&amp;YEAR(Portfolio_History!W$1))</f>
        <v>0</v>
      </c>
      <c r="X405" s="4">
        <f>SUMIFS(Transactions_History!$G$6:$G$1355, Transactions_History!$C$6:$C$1355, "Acquire", Transactions_History!$I$6:$I$1355, Portfolio_History!$F405, Transactions_History!$H$6:$H$1355, "&lt;="&amp;YEAR(Portfolio_History!X$1))-
SUMIFS(Transactions_History!$G$6:$G$1355, Transactions_History!$C$6:$C$1355, "Redeem", Transactions_History!$I$6:$I$1355, Portfolio_History!$F405, Transactions_History!$H$6:$H$1355, "&lt;="&amp;YEAR(Portfolio_History!X$1))</f>
        <v>0</v>
      </c>
      <c r="Y405" s="4">
        <f>SUMIFS(Transactions_History!$G$6:$G$1355, Transactions_History!$C$6:$C$1355, "Acquire", Transactions_History!$I$6:$I$1355, Portfolio_History!$F405, Transactions_History!$H$6:$H$1355, "&lt;="&amp;YEAR(Portfolio_History!Y$1))-
SUMIFS(Transactions_History!$G$6:$G$1355, Transactions_History!$C$6:$C$1355, "Redeem", Transactions_History!$I$6:$I$1355, Portfolio_History!$F405, Transactions_History!$H$6:$H$1355, "&lt;="&amp;YEAR(Portfolio_History!Y$1))</f>
        <v>0</v>
      </c>
    </row>
    <row r="406" spans="1:25" x14ac:dyDescent="0.35">
      <c r="A406" s="172" t="s">
        <v>39</v>
      </c>
      <c r="B406" s="172">
        <v>4.625</v>
      </c>
      <c r="C406" s="172">
        <v>2016</v>
      </c>
      <c r="D406" s="173">
        <v>38139</v>
      </c>
      <c r="E406" s="63">
        <v>2013</v>
      </c>
      <c r="F406" s="170" t="str">
        <f t="shared" si="7"/>
        <v>SI bonds_4.625_2016</v>
      </c>
      <c r="G406" s="4">
        <f>SUMIFS(Transactions_History!$G$6:$G$1355, Transactions_History!$C$6:$C$1355, "Acquire", Transactions_History!$I$6:$I$1355, Portfolio_History!$F406, Transactions_History!$H$6:$H$1355, "&lt;="&amp;YEAR(Portfolio_History!G$1))-
SUMIFS(Transactions_History!$G$6:$G$1355, Transactions_History!$C$6:$C$1355, "Redeem", Transactions_History!$I$6:$I$1355, Portfolio_History!$F406, Transactions_History!$H$6:$H$1355, "&lt;="&amp;YEAR(Portfolio_History!G$1))</f>
        <v>-10023160</v>
      </c>
      <c r="H406" s="4">
        <f>SUMIFS(Transactions_History!$G$6:$G$1355, Transactions_History!$C$6:$C$1355, "Acquire", Transactions_History!$I$6:$I$1355, Portfolio_History!$F406, Transactions_History!$H$6:$H$1355, "&lt;="&amp;YEAR(Portfolio_History!H$1))-
SUMIFS(Transactions_History!$G$6:$G$1355, Transactions_History!$C$6:$C$1355, "Redeem", Transactions_History!$I$6:$I$1355, Portfolio_History!$F406, Transactions_History!$H$6:$H$1355, "&lt;="&amp;YEAR(Portfolio_History!H$1))</f>
        <v>-10023160</v>
      </c>
      <c r="I406" s="4">
        <f>SUMIFS(Transactions_History!$G$6:$G$1355, Transactions_History!$C$6:$C$1355, "Acquire", Transactions_History!$I$6:$I$1355, Portfolio_History!$F406, Transactions_History!$H$6:$H$1355, "&lt;="&amp;YEAR(Portfolio_History!I$1))-
SUMIFS(Transactions_History!$G$6:$G$1355, Transactions_History!$C$6:$C$1355, "Redeem", Transactions_History!$I$6:$I$1355, Portfolio_History!$F406, Transactions_History!$H$6:$H$1355, "&lt;="&amp;YEAR(Portfolio_History!I$1))</f>
        <v>-10023160</v>
      </c>
      <c r="J406" s="4">
        <f>SUMIFS(Transactions_History!$G$6:$G$1355, Transactions_History!$C$6:$C$1355, "Acquire", Transactions_History!$I$6:$I$1355, Portfolio_History!$F406, Transactions_History!$H$6:$H$1355, "&lt;="&amp;YEAR(Portfolio_History!J$1))-
SUMIFS(Transactions_History!$G$6:$G$1355, Transactions_History!$C$6:$C$1355, "Redeem", Transactions_History!$I$6:$I$1355, Portfolio_History!$F406, Transactions_History!$H$6:$H$1355, "&lt;="&amp;YEAR(Portfolio_History!J$1))</f>
        <v>-10023160</v>
      </c>
      <c r="K406" s="4">
        <f>SUMIFS(Transactions_History!$G$6:$G$1355, Transactions_History!$C$6:$C$1355, "Acquire", Transactions_History!$I$6:$I$1355, Portfolio_History!$F406, Transactions_History!$H$6:$H$1355, "&lt;="&amp;YEAR(Portfolio_History!K$1))-
SUMIFS(Transactions_History!$G$6:$G$1355, Transactions_History!$C$6:$C$1355, "Redeem", Transactions_History!$I$6:$I$1355, Portfolio_History!$F406, Transactions_History!$H$6:$H$1355, "&lt;="&amp;YEAR(Portfolio_History!K$1))</f>
        <v>-10023160</v>
      </c>
      <c r="L406" s="4">
        <f>SUMIFS(Transactions_History!$G$6:$G$1355, Transactions_History!$C$6:$C$1355, "Acquire", Transactions_History!$I$6:$I$1355, Portfolio_History!$F406, Transactions_History!$H$6:$H$1355, "&lt;="&amp;YEAR(Portfolio_History!L$1))-
SUMIFS(Transactions_History!$G$6:$G$1355, Transactions_History!$C$6:$C$1355, "Redeem", Transactions_History!$I$6:$I$1355, Portfolio_History!$F406, Transactions_History!$H$6:$H$1355, "&lt;="&amp;YEAR(Portfolio_History!L$1))</f>
        <v>-10023160</v>
      </c>
      <c r="M406" s="4">
        <f>SUMIFS(Transactions_History!$G$6:$G$1355, Transactions_History!$C$6:$C$1355, "Acquire", Transactions_History!$I$6:$I$1355, Portfolio_History!$F406, Transactions_History!$H$6:$H$1355, "&lt;="&amp;YEAR(Portfolio_History!M$1))-
SUMIFS(Transactions_History!$G$6:$G$1355, Transactions_History!$C$6:$C$1355, "Redeem", Transactions_History!$I$6:$I$1355, Portfolio_History!$F406, Transactions_History!$H$6:$H$1355, "&lt;="&amp;YEAR(Portfolio_History!M$1))</f>
        <v>-10023160</v>
      </c>
      <c r="N406" s="4">
        <f>SUMIFS(Transactions_History!$G$6:$G$1355, Transactions_History!$C$6:$C$1355, "Acquire", Transactions_History!$I$6:$I$1355, Portfolio_History!$F406, Transactions_History!$H$6:$H$1355, "&lt;="&amp;YEAR(Portfolio_History!N$1))-
SUMIFS(Transactions_History!$G$6:$G$1355, Transactions_History!$C$6:$C$1355, "Redeem", Transactions_History!$I$6:$I$1355, Portfolio_History!$F406, Transactions_History!$H$6:$H$1355, "&lt;="&amp;YEAR(Portfolio_History!N$1))</f>
        <v>-855497</v>
      </c>
      <c r="O406" s="4">
        <f>SUMIFS(Transactions_History!$G$6:$G$1355, Transactions_History!$C$6:$C$1355, "Acquire", Transactions_History!$I$6:$I$1355, Portfolio_History!$F406, Transactions_History!$H$6:$H$1355, "&lt;="&amp;YEAR(Portfolio_History!O$1))-
SUMIFS(Transactions_History!$G$6:$G$1355, Transactions_History!$C$6:$C$1355, "Redeem", Transactions_History!$I$6:$I$1355, Portfolio_History!$F406, Transactions_History!$H$6:$H$1355, "&lt;="&amp;YEAR(Portfolio_History!O$1))</f>
        <v>-855497</v>
      </c>
      <c r="P406" s="4">
        <f>SUMIFS(Transactions_History!$G$6:$G$1355, Transactions_History!$C$6:$C$1355, "Acquire", Transactions_History!$I$6:$I$1355, Portfolio_History!$F406, Transactions_History!$H$6:$H$1355, "&lt;="&amp;YEAR(Portfolio_History!P$1))-
SUMIFS(Transactions_History!$G$6:$G$1355, Transactions_History!$C$6:$C$1355, "Redeem", Transactions_History!$I$6:$I$1355, Portfolio_History!$F406, Transactions_History!$H$6:$H$1355, "&lt;="&amp;YEAR(Portfolio_History!P$1))</f>
        <v>-855497</v>
      </c>
      <c r="Q406" s="4">
        <f>SUMIFS(Transactions_History!$G$6:$G$1355, Transactions_History!$C$6:$C$1355, "Acquire", Transactions_History!$I$6:$I$1355, Portfolio_History!$F406, Transactions_History!$H$6:$H$1355, "&lt;="&amp;YEAR(Portfolio_History!Q$1))-
SUMIFS(Transactions_History!$G$6:$G$1355, Transactions_History!$C$6:$C$1355, "Redeem", Transactions_History!$I$6:$I$1355, Portfolio_History!$F406, Transactions_History!$H$6:$H$1355, "&lt;="&amp;YEAR(Portfolio_History!Q$1))</f>
        <v>-801029</v>
      </c>
      <c r="R406" s="4">
        <f>SUMIFS(Transactions_History!$G$6:$G$1355, Transactions_History!$C$6:$C$1355, "Acquire", Transactions_History!$I$6:$I$1355, Portfolio_History!$F406, Transactions_History!$H$6:$H$1355, "&lt;="&amp;YEAR(Portfolio_History!R$1))-
SUMIFS(Transactions_History!$G$6:$G$1355, Transactions_History!$C$6:$C$1355, "Redeem", Transactions_History!$I$6:$I$1355, Portfolio_History!$F406, Transactions_History!$H$6:$H$1355, "&lt;="&amp;YEAR(Portfolio_History!R$1))</f>
        <v>0</v>
      </c>
      <c r="S406" s="4">
        <f>SUMIFS(Transactions_History!$G$6:$G$1355, Transactions_History!$C$6:$C$1355, "Acquire", Transactions_History!$I$6:$I$1355, Portfolio_History!$F406, Transactions_History!$H$6:$H$1355, "&lt;="&amp;YEAR(Portfolio_History!S$1))-
SUMIFS(Transactions_History!$G$6:$G$1355, Transactions_History!$C$6:$C$1355, "Redeem", Transactions_History!$I$6:$I$1355, Portfolio_History!$F406, Transactions_History!$H$6:$H$1355, "&lt;="&amp;YEAR(Portfolio_History!S$1))</f>
        <v>0</v>
      </c>
      <c r="T406" s="4">
        <f>SUMIFS(Transactions_History!$G$6:$G$1355, Transactions_History!$C$6:$C$1355, "Acquire", Transactions_History!$I$6:$I$1355, Portfolio_History!$F406, Transactions_History!$H$6:$H$1355, "&lt;="&amp;YEAR(Portfolio_History!T$1))-
SUMIFS(Transactions_History!$G$6:$G$1355, Transactions_History!$C$6:$C$1355, "Redeem", Transactions_History!$I$6:$I$1355, Portfolio_History!$F406, Transactions_History!$H$6:$H$1355, "&lt;="&amp;YEAR(Portfolio_History!T$1))</f>
        <v>0</v>
      </c>
      <c r="U406" s="4">
        <f>SUMIFS(Transactions_History!$G$6:$G$1355, Transactions_History!$C$6:$C$1355, "Acquire", Transactions_History!$I$6:$I$1355, Portfolio_History!$F406, Transactions_History!$H$6:$H$1355, "&lt;="&amp;YEAR(Portfolio_History!U$1))-
SUMIFS(Transactions_History!$G$6:$G$1355, Transactions_History!$C$6:$C$1355, "Redeem", Transactions_History!$I$6:$I$1355, Portfolio_History!$F406, Transactions_History!$H$6:$H$1355, "&lt;="&amp;YEAR(Portfolio_History!U$1))</f>
        <v>0</v>
      </c>
      <c r="V406" s="4">
        <f>SUMIFS(Transactions_History!$G$6:$G$1355, Transactions_History!$C$6:$C$1355, "Acquire", Transactions_History!$I$6:$I$1355, Portfolio_History!$F406, Transactions_History!$H$6:$H$1355, "&lt;="&amp;YEAR(Portfolio_History!V$1))-
SUMIFS(Transactions_History!$G$6:$G$1355, Transactions_History!$C$6:$C$1355, "Redeem", Transactions_History!$I$6:$I$1355, Portfolio_History!$F406, Transactions_History!$H$6:$H$1355, "&lt;="&amp;YEAR(Portfolio_History!V$1))</f>
        <v>0</v>
      </c>
      <c r="W406" s="4">
        <f>SUMIFS(Transactions_History!$G$6:$G$1355, Transactions_History!$C$6:$C$1355, "Acquire", Transactions_History!$I$6:$I$1355, Portfolio_History!$F406, Transactions_History!$H$6:$H$1355, "&lt;="&amp;YEAR(Portfolio_History!W$1))-
SUMIFS(Transactions_History!$G$6:$G$1355, Transactions_History!$C$6:$C$1355, "Redeem", Transactions_History!$I$6:$I$1355, Portfolio_History!$F406, Transactions_History!$H$6:$H$1355, "&lt;="&amp;YEAR(Portfolio_History!W$1))</f>
        <v>0</v>
      </c>
      <c r="X406" s="4">
        <f>SUMIFS(Transactions_History!$G$6:$G$1355, Transactions_History!$C$6:$C$1355, "Acquire", Transactions_History!$I$6:$I$1355, Portfolio_History!$F406, Transactions_History!$H$6:$H$1355, "&lt;="&amp;YEAR(Portfolio_History!X$1))-
SUMIFS(Transactions_History!$G$6:$G$1355, Transactions_History!$C$6:$C$1355, "Redeem", Transactions_History!$I$6:$I$1355, Portfolio_History!$F406, Transactions_History!$H$6:$H$1355, "&lt;="&amp;YEAR(Portfolio_History!X$1))</f>
        <v>0</v>
      </c>
      <c r="Y406" s="4">
        <f>SUMIFS(Transactions_History!$G$6:$G$1355, Transactions_History!$C$6:$C$1355, "Acquire", Transactions_History!$I$6:$I$1355, Portfolio_History!$F406, Transactions_History!$H$6:$H$1355, "&lt;="&amp;YEAR(Portfolio_History!Y$1))-
SUMIFS(Transactions_History!$G$6:$G$1355, Transactions_History!$C$6:$C$1355, "Redeem", Transactions_History!$I$6:$I$1355, Portfolio_History!$F406, Transactions_History!$H$6:$H$1355, "&lt;="&amp;YEAR(Portfolio_History!Y$1))</f>
        <v>0</v>
      </c>
    </row>
    <row r="407" spans="1:25" x14ac:dyDescent="0.35">
      <c r="A407" s="172" t="s">
        <v>39</v>
      </c>
      <c r="B407" s="172">
        <v>5</v>
      </c>
      <c r="C407" s="172">
        <v>2016</v>
      </c>
      <c r="D407" s="173">
        <v>39234</v>
      </c>
      <c r="E407" s="63">
        <v>2013</v>
      </c>
      <c r="F407" s="170" t="str">
        <f t="shared" si="7"/>
        <v>SI bonds_5_2016</v>
      </c>
      <c r="G407" s="4">
        <f>SUMIFS(Transactions_History!$G$6:$G$1355, Transactions_History!$C$6:$C$1355, "Acquire", Transactions_History!$I$6:$I$1355, Portfolio_History!$F407, Transactions_History!$H$6:$H$1355, "&lt;="&amp;YEAR(Portfolio_History!G$1))-
SUMIFS(Transactions_History!$G$6:$G$1355, Transactions_History!$C$6:$C$1355, "Redeem", Transactions_History!$I$6:$I$1355, Portfolio_History!$F407, Transactions_History!$H$6:$H$1355, "&lt;="&amp;YEAR(Portfolio_History!G$1))</f>
        <v>-12930818</v>
      </c>
      <c r="H407" s="4">
        <f>SUMIFS(Transactions_History!$G$6:$G$1355, Transactions_History!$C$6:$C$1355, "Acquire", Transactions_History!$I$6:$I$1355, Portfolio_History!$F407, Transactions_History!$H$6:$H$1355, "&lt;="&amp;YEAR(Portfolio_History!H$1))-
SUMIFS(Transactions_History!$G$6:$G$1355, Transactions_History!$C$6:$C$1355, "Redeem", Transactions_History!$I$6:$I$1355, Portfolio_History!$F407, Transactions_History!$H$6:$H$1355, "&lt;="&amp;YEAR(Portfolio_History!H$1))</f>
        <v>-12930818</v>
      </c>
      <c r="I407" s="4">
        <f>SUMIFS(Transactions_History!$G$6:$G$1355, Transactions_History!$C$6:$C$1355, "Acquire", Transactions_History!$I$6:$I$1355, Portfolio_History!$F407, Transactions_History!$H$6:$H$1355, "&lt;="&amp;YEAR(Portfolio_History!I$1))-
SUMIFS(Transactions_History!$G$6:$G$1355, Transactions_History!$C$6:$C$1355, "Redeem", Transactions_History!$I$6:$I$1355, Portfolio_History!$F407, Transactions_History!$H$6:$H$1355, "&lt;="&amp;YEAR(Portfolio_History!I$1))</f>
        <v>-12930818</v>
      </c>
      <c r="J407" s="4">
        <f>SUMIFS(Transactions_History!$G$6:$G$1355, Transactions_History!$C$6:$C$1355, "Acquire", Transactions_History!$I$6:$I$1355, Portfolio_History!$F407, Transactions_History!$H$6:$H$1355, "&lt;="&amp;YEAR(Portfolio_History!J$1))-
SUMIFS(Transactions_History!$G$6:$G$1355, Transactions_History!$C$6:$C$1355, "Redeem", Transactions_History!$I$6:$I$1355, Portfolio_History!$F407, Transactions_History!$H$6:$H$1355, "&lt;="&amp;YEAR(Portfolio_History!J$1))</f>
        <v>-12930818</v>
      </c>
      <c r="K407" s="4">
        <f>SUMIFS(Transactions_History!$G$6:$G$1355, Transactions_History!$C$6:$C$1355, "Acquire", Transactions_History!$I$6:$I$1355, Portfolio_History!$F407, Transactions_History!$H$6:$H$1355, "&lt;="&amp;YEAR(Portfolio_History!K$1))-
SUMIFS(Transactions_History!$G$6:$G$1355, Transactions_History!$C$6:$C$1355, "Redeem", Transactions_History!$I$6:$I$1355, Portfolio_History!$F407, Transactions_History!$H$6:$H$1355, "&lt;="&amp;YEAR(Portfolio_History!K$1))</f>
        <v>-12930818</v>
      </c>
      <c r="L407" s="4">
        <f>SUMIFS(Transactions_History!$G$6:$G$1355, Transactions_History!$C$6:$C$1355, "Acquire", Transactions_History!$I$6:$I$1355, Portfolio_History!$F407, Transactions_History!$H$6:$H$1355, "&lt;="&amp;YEAR(Portfolio_History!L$1))-
SUMIFS(Transactions_History!$G$6:$G$1355, Transactions_History!$C$6:$C$1355, "Redeem", Transactions_History!$I$6:$I$1355, Portfolio_History!$F407, Transactions_History!$H$6:$H$1355, "&lt;="&amp;YEAR(Portfolio_History!L$1))</f>
        <v>-12930818</v>
      </c>
      <c r="M407" s="4">
        <f>SUMIFS(Transactions_History!$G$6:$G$1355, Transactions_History!$C$6:$C$1355, "Acquire", Transactions_History!$I$6:$I$1355, Portfolio_History!$F407, Transactions_History!$H$6:$H$1355, "&lt;="&amp;YEAR(Portfolio_History!M$1))-
SUMIFS(Transactions_History!$G$6:$G$1355, Transactions_History!$C$6:$C$1355, "Redeem", Transactions_History!$I$6:$I$1355, Portfolio_History!$F407, Transactions_History!$H$6:$H$1355, "&lt;="&amp;YEAR(Portfolio_History!M$1))</f>
        <v>-12930818</v>
      </c>
      <c r="N407" s="4">
        <f>SUMIFS(Transactions_History!$G$6:$G$1355, Transactions_History!$C$6:$C$1355, "Acquire", Transactions_History!$I$6:$I$1355, Portfolio_History!$F407, Transactions_History!$H$6:$H$1355, "&lt;="&amp;YEAR(Portfolio_History!N$1))-
SUMIFS(Transactions_History!$G$6:$G$1355, Transactions_History!$C$6:$C$1355, "Redeem", Transactions_History!$I$6:$I$1355, Portfolio_History!$F407, Transactions_History!$H$6:$H$1355, "&lt;="&amp;YEAR(Portfolio_History!N$1))</f>
        <v>-476586</v>
      </c>
      <c r="O407" s="4">
        <f>SUMIFS(Transactions_History!$G$6:$G$1355, Transactions_History!$C$6:$C$1355, "Acquire", Transactions_History!$I$6:$I$1355, Portfolio_History!$F407, Transactions_History!$H$6:$H$1355, "&lt;="&amp;YEAR(Portfolio_History!O$1))-
SUMIFS(Transactions_History!$G$6:$G$1355, Transactions_History!$C$6:$C$1355, "Redeem", Transactions_History!$I$6:$I$1355, Portfolio_History!$F407, Transactions_History!$H$6:$H$1355, "&lt;="&amp;YEAR(Portfolio_History!O$1))</f>
        <v>-476586</v>
      </c>
      <c r="P407" s="4">
        <f>SUMIFS(Transactions_History!$G$6:$G$1355, Transactions_History!$C$6:$C$1355, "Acquire", Transactions_History!$I$6:$I$1355, Portfolio_History!$F407, Transactions_History!$H$6:$H$1355, "&lt;="&amp;YEAR(Portfolio_History!P$1))-
SUMIFS(Transactions_History!$G$6:$G$1355, Transactions_History!$C$6:$C$1355, "Redeem", Transactions_History!$I$6:$I$1355, Portfolio_History!$F407, Transactions_History!$H$6:$H$1355, "&lt;="&amp;YEAR(Portfolio_History!P$1))</f>
        <v>-476586</v>
      </c>
      <c r="Q407" s="4">
        <f>SUMIFS(Transactions_History!$G$6:$G$1355, Transactions_History!$C$6:$C$1355, "Acquire", Transactions_History!$I$6:$I$1355, Portfolio_History!$F407, Transactions_History!$H$6:$H$1355, "&lt;="&amp;YEAR(Portfolio_History!Q$1))-
SUMIFS(Transactions_History!$G$6:$G$1355, Transactions_History!$C$6:$C$1355, "Redeem", Transactions_History!$I$6:$I$1355, Portfolio_History!$F407, Transactions_History!$H$6:$H$1355, "&lt;="&amp;YEAR(Portfolio_History!Q$1))</f>
        <v>0</v>
      </c>
      <c r="R407" s="4">
        <f>SUMIFS(Transactions_History!$G$6:$G$1355, Transactions_History!$C$6:$C$1355, "Acquire", Transactions_History!$I$6:$I$1355, Portfolio_History!$F407, Transactions_History!$H$6:$H$1355, "&lt;="&amp;YEAR(Portfolio_History!R$1))-
SUMIFS(Transactions_History!$G$6:$G$1355, Transactions_History!$C$6:$C$1355, "Redeem", Transactions_History!$I$6:$I$1355, Portfolio_History!$F407, Transactions_History!$H$6:$H$1355, "&lt;="&amp;YEAR(Portfolio_History!R$1))</f>
        <v>0</v>
      </c>
      <c r="S407" s="4">
        <f>SUMIFS(Transactions_History!$G$6:$G$1355, Transactions_History!$C$6:$C$1355, "Acquire", Transactions_History!$I$6:$I$1355, Portfolio_History!$F407, Transactions_History!$H$6:$H$1355, "&lt;="&amp;YEAR(Portfolio_History!S$1))-
SUMIFS(Transactions_History!$G$6:$G$1355, Transactions_History!$C$6:$C$1355, "Redeem", Transactions_History!$I$6:$I$1355, Portfolio_History!$F407, Transactions_History!$H$6:$H$1355, "&lt;="&amp;YEAR(Portfolio_History!S$1))</f>
        <v>0</v>
      </c>
      <c r="T407" s="4">
        <f>SUMIFS(Transactions_History!$G$6:$G$1355, Transactions_History!$C$6:$C$1355, "Acquire", Transactions_History!$I$6:$I$1355, Portfolio_History!$F407, Transactions_History!$H$6:$H$1355, "&lt;="&amp;YEAR(Portfolio_History!T$1))-
SUMIFS(Transactions_History!$G$6:$G$1355, Transactions_History!$C$6:$C$1355, "Redeem", Transactions_History!$I$6:$I$1355, Portfolio_History!$F407, Transactions_History!$H$6:$H$1355, "&lt;="&amp;YEAR(Portfolio_History!T$1))</f>
        <v>0</v>
      </c>
      <c r="U407" s="4">
        <f>SUMIFS(Transactions_History!$G$6:$G$1355, Transactions_History!$C$6:$C$1355, "Acquire", Transactions_History!$I$6:$I$1355, Portfolio_History!$F407, Transactions_History!$H$6:$H$1355, "&lt;="&amp;YEAR(Portfolio_History!U$1))-
SUMIFS(Transactions_History!$G$6:$G$1355, Transactions_History!$C$6:$C$1355, "Redeem", Transactions_History!$I$6:$I$1355, Portfolio_History!$F407, Transactions_History!$H$6:$H$1355, "&lt;="&amp;YEAR(Portfolio_History!U$1))</f>
        <v>0</v>
      </c>
      <c r="V407" s="4">
        <f>SUMIFS(Transactions_History!$G$6:$G$1355, Transactions_History!$C$6:$C$1355, "Acquire", Transactions_History!$I$6:$I$1355, Portfolio_History!$F407, Transactions_History!$H$6:$H$1355, "&lt;="&amp;YEAR(Portfolio_History!V$1))-
SUMIFS(Transactions_History!$G$6:$G$1355, Transactions_History!$C$6:$C$1355, "Redeem", Transactions_History!$I$6:$I$1355, Portfolio_History!$F407, Transactions_History!$H$6:$H$1355, "&lt;="&amp;YEAR(Portfolio_History!V$1))</f>
        <v>0</v>
      </c>
      <c r="W407" s="4">
        <f>SUMIFS(Transactions_History!$G$6:$G$1355, Transactions_History!$C$6:$C$1355, "Acquire", Transactions_History!$I$6:$I$1355, Portfolio_History!$F407, Transactions_History!$H$6:$H$1355, "&lt;="&amp;YEAR(Portfolio_History!W$1))-
SUMIFS(Transactions_History!$G$6:$G$1355, Transactions_History!$C$6:$C$1355, "Redeem", Transactions_History!$I$6:$I$1355, Portfolio_History!$F407, Transactions_History!$H$6:$H$1355, "&lt;="&amp;YEAR(Portfolio_History!W$1))</f>
        <v>0</v>
      </c>
      <c r="X407" s="4">
        <f>SUMIFS(Transactions_History!$G$6:$G$1355, Transactions_History!$C$6:$C$1355, "Acquire", Transactions_History!$I$6:$I$1355, Portfolio_History!$F407, Transactions_History!$H$6:$H$1355, "&lt;="&amp;YEAR(Portfolio_History!X$1))-
SUMIFS(Transactions_History!$G$6:$G$1355, Transactions_History!$C$6:$C$1355, "Redeem", Transactions_History!$I$6:$I$1355, Portfolio_History!$F407, Transactions_History!$H$6:$H$1355, "&lt;="&amp;YEAR(Portfolio_History!X$1))</f>
        <v>0</v>
      </c>
      <c r="Y407" s="4">
        <f>SUMIFS(Transactions_History!$G$6:$G$1355, Transactions_History!$C$6:$C$1355, "Acquire", Transactions_History!$I$6:$I$1355, Portfolio_History!$F407, Transactions_History!$H$6:$H$1355, "&lt;="&amp;YEAR(Portfolio_History!Y$1))-
SUMIFS(Transactions_History!$G$6:$G$1355, Transactions_History!$C$6:$C$1355, "Redeem", Transactions_History!$I$6:$I$1355, Portfolio_History!$F407, Transactions_History!$H$6:$H$1355, "&lt;="&amp;YEAR(Portfolio_History!Y$1))</f>
        <v>0</v>
      </c>
    </row>
    <row r="408" spans="1:25" x14ac:dyDescent="0.35">
      <c r="A408" s="172" t="s">
        <v>39</v>
      </c>
      <c r="B408" s="172">
        <v>5.125</v>
      </c>
      <c r="C408" s="172">
        <v>2016</v>
      </c>
      <c r="D408" s="173">
        <v>38869</v>
      </c>
      <c r="E408" s="63">
        <v>2013</v>
      </c>
      <c r="F408" s="170" t="str">
        <f t="shared" si="7"/>
        <v>SI bonds_5.125_2016</v>
      </c>
      <c r="G408" s="4">
        <f>SUMIFS(Transactions_History!$G$6:$G$1355, Transactions_History!$C$6:$C$1355, "Acquire", Transactions_History!$I$6:$I$1355, Portfolio_History!$F408, Transactions_History!$H$6:$H$1355, "&lt;="&amp;YEAR(Portfolio_History!G$1))-
SUMIFS(Transactions_History!$G$6:$G$1355, Transactions_History!$C$6:$C$1355, "Redeem", Transactions_History!$I$6:$I$1355, Portfolio_History!$F408, Transactions_History!$H$6:$H$1355, "&lt;="&amp;YEAR(Portfolio_History!G$1))</f>
        <v>-12232997</v>
      </c>
      <c r="H408" s="4">
        <f>SUMIFS(Transactions_History!$G$6:$G$1355, Transactions_History!$C$6:$C$1355, "Acquire", Transactions_History!$I$6:$I$1355, Portfolio_History!$F408, Transactions_History!$H$6:$H$1355, "&lt;="&amp;YEAR(Portfolio_History!H$1))-
SUMIFS(Transactions_History!$G$6:$G$1355, Transactions_History!$C$6:$C$1355, "Redeem", Transactions_History!$I$6:$I$1355, Portfolio_History!$F408, Transactions_History!$H$6:$H$1355, "&lt;="&amp;YEAR(Portfolio_History!H$1))</f>
        <v>-12232997</v>
      </c>
      <c r="I408" s="4">
        <f>SUMIFS(Transactions_History!$G$6:$G$1355, Transactions_History!$C$6:$C$1355, "Acquire", Transactions_History!$I$6:$I$1355, Portfolio_History!$F408, Transactions_History!$H$6:$H$1355, "&lt;="&amp;YEAR(Portfolio_History!I$1))-
SUMIFS(Transactions_History!$G$6:$G$1355, Transactions_History!$C$6:$C$1355, "Redeem", Transactions_History!$I$6:$I$1355, Portfolio_History!$F408, Transactions_History!$H$6:$H$1355, "&lt;="&amp;YEAR(Portfolio_History!I$1))</f>
        <v>-12232997</v>
      </c>
      <c r="J408" s="4">
        <f>SUMIFS(Transactions_History!$G$6:$G$1355, Transactions_History!$C$6:$C$1355, "Acquire", Transactions_History!$I$6:$I$1355, Portfolio_History!$F408, Transactions_History!$H$6:$H$1355, "&lt;="&amp;YEAR(Portfolio_History!J$1))-
SUMIFS(Transactions_History!$G$6:$G$1355, Transactions_History!$C$6:$C$1355, "Redeem", Transactions_History!$I$6:$I$1355, Portfolio_History!$F408, Transactions_History!$H$6:$H$1355, "&lt;="&amp;YEAR(Portfolio_History!J$1))</f>
        <v>-12232997</v>
      </c>
      <c r="K408" s="4">
        <f>SUMIFS(Transactions_History!$G$6:$G$1355, Transactions_History!$C$6:$C$1355, "Acquire", Transactions_History!$I$6:$I$1355, Portfolio_History!$F408, Transactions_History!$H$6:$H$1355, "&lt;="&amp;YEAR(Portfolio_History!K$1))-
SUMIFS(Transactions_History!$G$6:$G$1355, Transactions_History!$C$6:$C$1355, "Redeem", Transactions_History!$I$6:$I$1355, Portfolio_History!$F408, Transactions_History!$H$6:$H$1355, "&lt;="&amp;YEAR(Portfolio_History!K$1))</f>
        <v>-12232997</v>
      </c>
      <c r="L408" s="4">
        <f>SUMIFS(Transactions_History!$G$6:$G$1355, Transactions_History!$C$6:$C$1355, "Acquire", Transactions_History!$I$6:$I$1355, Portfolio_History!$F408, Transactions_History!$H$6:$H$1355, "&lt;="&amp;YEAR(Portfolio_History!L$1))-
SUMIFS(Transactions_History!$G$6:$G$1355, Transactions_History!$C$6:$C$1355, "Redeem", Transactions_History!$I$6:$I$1355, Portfolio_History!$F408, Transactions_History!$H$6:$H$1355, "&lt;="&amp;YEAR(Portfolio_History!L$1))</f>
        <v>-12232997</v>
      </c>
      <c r="M408" s="4">
        <f>SUMIFS(Transactions_History!$G$6:$G$1355, Transactions_History!$C$6:$C$1355, "Acquire", Transactions_History!$I$6:$I$1355, Portfolio_History!$F408, Transactions_History!$H$6:$H$1355, "&lt;="&amp;YEAR(Portfolio_History!M$1))-
SUMIFS(Transactions_History!$G$6:$G$1355, Transactions_History!$C$6:$C$1355, "Redeem", Transactions_History!$I$6:$I$1355, Portfolio_History!$F408, Transactions_History!$H$6:$H$1355, "&lt;="&amp;YEAR(Portfolio_History!M$1))</f>
        <v>-12232997</v>
      </c>
      <c r="N408" s="4">
        <f>SUMIFS(Transactions_History!$G$6:$G$1355, Transactions_History!$C$6:$C$1355, "Acquire", Transactions_History!$I$6:$I$1355, Portfolio_History!$F408, Transactions_History!$H$6:$H$1355, "&lt;="&amp;YEAR(Portfolio_History!N$1))-
SUMIFS(Transactions_History!$G$6:$G$1355, Transactions_History!$C$6:$C$1355, "Redeem", Transactions_History!$I$6:$I$1355, Portfolio_History!$F408, Transactions_History!$H$6:$H$1355, "&lt;="&amp;YEAR(Portfolio_History!N$1))</f>
        <v>-665131</v>
      </c>
      <c r="O408" s="4">
        <f>SUMIFS(Transactions_History!$G$6:$G$1355, Transactions_History!$C$6:$C$1355, "Acquire", Transactions_History!$I$6:$I$1355, Portfolio_History!$F408, Transactions_History!$H$6:$H$1355, "&lt;="&amp;YEAR(Portfolio_History!O$1))-
SUMIFS(Transactions_History!$G$6:$G$1355, Transactions_History!$C$6:$C$1355, "Redeem", Transactions_History!$I$6:$I$1355, Portfolio_History!$F408, Transactions_History!$H$6:$H$1355, "&lt;="&amp;YEAR(Portfolio_History!O$1))</f>
        <v>-665131</v>
      </c>
      <c r="P408" s="4">
        <f>SUMIFS(Transactions_History!$G$6:$G$1355, Transactions_History!$C$6:$C$1355, "Acquire", Transactions_History!$I$6:$I$1355, Portfolio_History!$F408, Transactions_History!$H$6:$H$1355, "&lt;="&amp;YEAR(Portfolio_History!P$1))-
SUMIFS(Transactions_History!$G$6:$G$1355, Transactions_History!$C$6:$C$1355, "Redeem", Transactions_History!$I$6:$I$1355, Portfolio_History!$F408, Transactions_History!$H$6:$H$1355, "&lt;="&amp;YEAR(Portfolio_History!P$1))</f>
        <v>-665131</v>
      </c>
      <c r="Q408" s="4">
        <f>SUMIFS(Transactions_History!$G$6:$G$1355, Transactions_History!$C$6:$C$1355, "Acquire", Transactions_History!$I$6:$I$1355, Portfolio_History!$F408, Transactions_History!$H$6:$H$1355, "&lt;="&amp;YEAR(Portfolio_History!Q$1))-
SUMIFS(Transactions_History!$G$6:$G$1355, Transactions_History!$C$6:$C$1355, "Redeem", Transactions_History!$I$6:$I$1355, Portfolio_History!$F408, Transactions_History!$H$6:$H$1355, "&lt;="&amp;YEAR(Portfolio_History!Q$1))</f>
        <v>0</v>
      </c>
      <c r="R408" s="4">
        <f>SUMIFS(Transactions_History!$G$6:$G$1355, Transactions_History!$C$6:$C$1355, "Acquire", Transactions_History!$I$6:$I$1355, Portfolio_History!$F408, Transactions_History!$H$6:$H$1355, "&lt;="&amp;YEAR(Portfolio_History!R$1))-
SUMIFS(Transactions_History!$G$6:$G$1355, Transactions_History!$C$6:$C$1355, "Redeem", Transactions_History!$I$6:$I$1355, Portfolio_History!$F408, Transactions_History!$H$6:$H$1355, "&lt;="&amp;YEAR(Portfolio_History!R$1))</f>
        <v>0</v>
      </c>
      <c r="S408" s="4">
        <f>SUMIFS(Transactions_History!$G$6:$G$1355, Transactions_History!$C$6:$C$1355, "Acquire", Transactions_History!$I$6:$I$1355, Portfolio_History!$F408, Transactions_History!$H$6:$H$1355, "&lt;="&amp;YEAR(Portfolio_History!S$1))-
SUMIFS(Transactions_History!$G$6:$G$1355, Transactions_History!$C$6:$C$1355, "Redeem", Transactions_History!$I$6:$I$1355, Portfolio_History!$F408, Transactions_History!$H$6:$H$1355, "&lt;="&amp;YEAR(Portfolio_History!S$1))</f>
        <v>0</v>
      </c>
      <c r="T408" s="4">
        <f>SUMIFS(Transactions_History!$G$6:$G$1355, Transactions_History!$C$6:$C$1355, "Acquire", Transactions_History!$I$6:$I$1355, Portfolio_History!$F408, Transactions_History!$H$6:$H$1355, "&lt;="&amp;YEAR(Portfolio_History!T$1))-
SUMIFS(Transactions_History!$G$6:$G$1355, Transactions_History!$C$6:$C$1355, "Redeem", Transactions_History!$I$6:$I$1355, Portfolio_History!$F408, Transactions_History!$H$6:$H$1355, "&lt;="&amp;YEAR(Portfolio_History!T$1))</f>
        <v>0</v>
      </c>
      <c r="U408" s="4">
        <f>SUMIFS(Transactions_History!$G$6:$G$1355, Transactions_History!$C$6:$C$1355, "Acquire", Transactions_History!$I$6:$I$1355, Portfolio_History!$F408, Transactions_History!$H$6:$H$1355, "&lt;="&amp;YEAR(Portfolio_History!U$1))-
SUMIFS(Transactions_History!$G$6:$G$1355, Transactions_History!$C$6:$C$1355, "Redeem", Transactions_History!$I$6:$I$1355, Portfolio_History!$F408, Transactions_History!$H$6:$H$1355, "&lt;="&amp;YEAR(Portfolio_History!U$1))</f>
        <v>0</v>
      </c>
      <c r="V408" s="4">
        <f>SUMIFS(Transactions_History!$G$6:$G$1355, Transactions_History!$C$6:$C$1355, "Acquire", Transactions_History!$I$6:$I$1355, Portfolio_History!$F408, Transactions_History!$H$6:$H$1355, "&lt;="&amp;YEAR(Portfolio_History!V$1))-
SUMIFS(Transactions_History!$G$6:$G$1355, Transactions_History!$C$6:$C$1355, "Redeem", Transactions_History!$I$6:$I$1355, Portfolio_History!$F408, Transactions_History!$H$6:$H$1355, "&lt;="&amp;YEAR(Portfolio_History!V$1))</f>
        <v>0</v>
      </c>
      <c r="W408" s="4">
        <f>SUMIFS(Transactions_History!$G$6:$G$1355, Transactions_History!$C$6:$C$1355, "Acquire", Transactions_History!$I$6:$I$1355, Portfolio_History!$F408, Transactions_History!$H$6:$H$1355, "&lt;="&amp;YEAR(Portfolio_History!W$1))-
SUMIFS(Transactions_History!$G$6:$G$1355, Transactions_History!$C$6:$C$1355, "Redeem", Transactions_History!$I$6:$I$1355, Portfolio_History!$F408, Transactions_History!$H$6:$H$1355, "&lt;="&amp;YEAR(Portfolio_History!W$1))</f>
        <v>0</v>
      </c>
      <c r="X408" s="4">
        <f>SUMIFS(Transactions_History!$G$6:$G$1355, Transactions_History!$C$6:$C$1355, "Acquire", Transactions_History!$I$6:$I$1355, Portfolio_History!$F408, Transactions_History!$H$6:$H$1355, "&lt;="&amp;YEAR(Portfolio_History!X$1))-
SUMIFS(Transactions_History!$G$6:$G$1355, Transactions_History!$C$6:$C$1355, "Redeem", Transactions_History!$I$6:$I$1355, Portfolio_History!$F408, Transactions_History!$H$6:$H$1355, "&lt;="&amp;YEAR(Portfolio_History!X$1))</f>
        <v>0</v>
      </c>
      <c r="Y408" s="4">
        <f>SUMIFS(Transactions_History!$G$6:$G$1355, Transactions_History!$C$6:$C$1355, "Acquire", Transactions_History!$I$6:$I$1355, Portfolio_History!$F408, Transactions_History!$H$6:$H$1355, "&lt;="&amp;YEAR(Portfolio_History!Y$1))-
SUMIFS(Transactions_History!$G$6:$G$1355, Transactions_History!$C$6:$C$1355, "Redeem", Transactions_History!$I$6:$I$1355, Portfolio_History!$F408, Transactions_History!$H$6:$H$1355, "&lt;="&amp;YEAR(Portfolio_History!Y$1))</f>
        <v>0</v>
      </c>
    </row>
    <row r="409" spans="1:25" x14ac:dyDescent="0.35">
      <c r="A409" s="172" t="s">
        <v>39</v>
      </c>
      <c r="B409" s="172">
        <v>5.25</v>
      </c>
      <c r="C409" s="172">
        <v>2016</v>
      </c>
      <c r="D409" s="173">
        <v>37408</v>
      </c>
      <c r="E409" s="63">
        <v>2013</v>
      </c>
      <c r="F409" s="170" t="str">
        <f t="shared" si="7"/>
        <v>SI bonds_5.25_2016</v>
      </c>
      <c r="G409" s="4">
        <f>SUMIFS(Transactions_History!$G$6:$G$1355, Transactions_History!$C$6:$C$1355, "Acquire", Transactions_History!$I$6:$I$1355, Portfolio_History!$F409, Transactions_History!$H$6:$H$1355, "&lt;="&amp;YEAR(Portfolio_History!G$1))-
SUMIFS(Transactions_History!$G$6:$G$1355, Transactions_History!$C$6:$C$1355, "Redeem", Transactions_History!$I$6:$I$1355, Portfolio_History!$F409, Transactions_History!$H$6:$H$1355, "&lt;="&amp;YEAR(Portfolio_History!G$1))</f>
        <v>-10599319</v>
      </c>
      <c r="H409" s="4">
        <f>SUMIFS(Transactions_History!$G$6:$G$1355, Transactions_History!$C$6:$C$1355, "Acquire", Transactions_History!$I$6:$I$1355, Portfolio_History!$F409, Transactions_History!$H$6:$H$1355, "&lt;="&amp;YEAR(Portfolio_History!H$1))-
SUMIFS(Transactions_History!$G$6:$G$1355, Transactions_History!$C$6:$C$1355, "Redeem", Transactions_History!$I$6:$I$1355, Portfolio_History!$F409, Transactions_History!$H$6:$H$1355, "&lt;="&amp;YEAR(Portfolio_History!H$1))</f>
        <v>-10599319</v>
      </c>
      <c r="I409" s="4">
        <f>SUMIFS(Transactions_History!$G$6:$G$1355, Transactions_History!$C$6:$C$1355, "Acquire", Transactions_History!$I$6:$I$1355, Portfolio_History!$F409, Transactions_History!$H$6:$H$1355, "&lt;="&amp;YEAR(Portfolio_History!I$1))-
SUMIFS(Transactions_History!$G$6:$G$1355, Transactions_History!$C$6:$C$1355, "Redeem", Transactions_History!$I$6:$I$1355, Portfolio_History!$F409, Transactions_History!$H$6:$H$1355, "&lt;="&amp;YEAR(Portfolio_History!I$1))</f>
        <v>-10599319</v>
      </c>
      <c r="J409" s="4">
        <f>SUMIFS(Transactions_History!$G$6:$G$1355, Transactions_History!$C$6:$C$1355, "Acquire", Transactions_History!$I$6:$I$1355, Portfolio_History!$F409, Transactions_History!$H$6:$H$1355, "&lt;="&amp;YEAR(Portfolio_History!J$1))-
SUMIFS(Transactions_History!$G$6:$G$1355, Transactions_History!$C$6:$C$1355, "Redeem", Transactions_History!$I$6:$I$1355, Portfolio_History!$F409, Transactions_History!$H$6:$H$1355, "&lt;="&amp;YEAR(Portfolio_History!J$1))</f>
        <v>-10599319</v>
      </c>
      <c r="K409" s="4">
        <f>SUMIFS(Transactions_History!$G$6:$G$1355, Transactions_History!$C$6:$C$1355, "Acquire", Transactions_History!$I$6:$I$1355, Portfolio_History!$F409, Transactions_History!$H$6:$H$1355, "&lt;="&amp;YEAR(Portfolio_History!K$1))-
SUMIFS(Transactions_History!$G$6:$G$1355, Transactions_History!$C$6:$C$1355, "Redeem", Transactions_History!$I$6:$I$1355, Portfolio_History!$F409, Transactions_History!$H$6:$H$1355, "&lt;="&amp;YEAR(Portfolio_History!K$1))</f>
        <v>-10599319</v>
      </c>
      <c r="L409" s="4">
        <f>SUMIFS(Transactions_History!$G$6:$G$1355, Transactions_History!$C$6:$C$1355, "Acquire", Transactions_History!$I$6:$I$1355, Portfolio_History!$F409, Transactions_History!$H$6:$H$1355, "&lt;="&amp;YEAR(Portfolio_History!L$1))-
SUMIFS(Transactions_History!$G$6:$G$1355, Transactions_History!$C$6:$C$1355, "Redeem", Transactions_History!$I$6:$I$1355, Portfolio_History!$F409, Transactions_History!$H$6:$H$1355, "&lt;="&amp;YEAR(Portfolio_History!L$1))</f>
        <v>-10599319</v>
      </c>
      <c r="M409" s="4">
        <f>SUMIFS(Transactions_History!$G$6:$G$1355, Transactions_History!$C$6:$C$1355, "Acquire", Transactions_History!$I$6:$I$1355, Portfolio_History!$F409, Transactions_History!$H$6:$H$1355, "&lt;="&amp;YEAR(Portfolio_History!M$1))-
SUMIFS(Transactions_History!$G$6:$G$1355, Transactions_History!$C$6:$C$1355, "Redeem", Transactions_History!$I$6:$I$1355, Portfolio_History!$F409, Transactions_History!$H$6:$H$1355, "&lt;="&amp;YEAR(Portfolio_History!M$1))</f>
        <v>-10599319</v>
      </c>
      <c r="N409" s="4">
        <f>SUMIFS(Transactions_History!$G$6:$G$1355, Transactions_History!$C$6:$C$1355, "Acquire", Transactions_History!$I$6:$I$1355, Portfolio_History!$F409, Transactions_History!$H$6:$H$1355, "&lt;="&amp;YEAR(Portfolio_History!N$1))-
SUMIFS(Transactions_History!$G$6:$G$1355, Transactions_History!$C$6:$C$1355, "Redeem", Transactions_History!$I$6:$I$1355, Portfolio_History!$F409, Transactions_History!$H$6:$H$1355, "&lt;="&amp;YEAR(Portfolio_History!N$1))</f>
        <v>-1363408</v>
      </c>
      <c r="O409" s="4">
        <f>SUMIFS(Transactions_History!$G$6:$G$1355, Transactions_History!$C$6:$C$1355, "Acquire", Transactions_History!$I$6:$I$1355, Portfolio_History!$F409, Transactions_History!$H$6:$H$1355, "&lt;="&amp;YEAR(Portfolio_History!O$1))-
SUMIFS(Transactions_History!$G$6:$G$1355, Transactions_History!$C$6:$C$1355, "Redeem", Transactions_History!$I$6:$I$1355, Portfolio_History!$F409, Transactions_History!$H$6:$H$1355, "&lt;="&amp;YEAR(Portfolio_History!O$1))</f>
        <v>-1363408</v>
      </c>
      <c r="P409" s="4">
        <f>SUMIFS(Transactions_History!$G$6:$G$1355, Transactions_History!$C$6:$C$1355, "Acquire", Transactions_History!$I$6:$I$1355, Portfolio_History!$F409, Transactions_History!$H$6:$H$1355, "&lt;="&amp;YEAR(Portfolio_History!P$1))-
SUMIFS(Transactions_History!$G$6:$G$1355, Transactions_History!$C$6:$C$1355, "Redeem", Transactions_History!$I$6:$I$1355, Portfolio_History!$F409, Transactions_History!$H$6:$H$1355, "&lt;="&amp;YEAR(Portfolio_History!P$1))</f>
        <v>-1363408</v>
      </c>
      <c r="Q409" s="4">
        <f>SUMIFS(Transactions_History!$G$6:$G$1355, Transactions_History!$C$6:$C$1355, "Acquire", Transactions_History!$I$6:$I$1355, Portfolio_History!$F409, Transactions_History!$H$6:$H$1355, "&lt;="&amp;YEAR(Portfolio_History!Q$1))-
SUMIFS(Transactions_History!$G$6:$G$1355, Transactions_History!$C$6:$C$1355, "Redeem", Transactions_History!$I$6:$I$1355, Portfolio_History!$F409, Transactions_History!$H$6:$H$1355, "&lt;="&amp;YEAR(Portfolio_History!Q$1))</f>
        <v>0</v>
      </c>
      <c r="R409" s="4">
        <f>SUMIFS(Transactions_History!$G$6:$G$1355, Transactions_History!$C$6:$C$1355, "Acquire", Transactions_History!$I$6:$I$1355, Portfolio_History!$F409, Transactions_History!$H$6:$H$1355, "&lt;="&amp;YEAR(Portfolio_History!R$1))-
SUMIFS(Transactions_History!$G$6:$G$1355, Transactions_History!$C$6:$C$1355, "Redeem", Transactions_History!$I$6:$I$1355, Portfolio_History!$F409, Transactions_History!$H$6:$H$1355, "&lt;="&amp;YEAR(Portfolio_History!R$1))</f>
        <v>0</v>
      </c>
      <c r="S409" s="4">
        <f>SUMIFS(Transactions_History!$G$6:$G$1355, Transactions_History!$C$6:$C$1355, "Acquire", Transactions_History!$I$6:$I$1355, Portfolio_History!$F409, Transactions_History!$H$6:$H$1355, "&lt;="&amp;YEAR(Portfolio_History!S$1))-
SUMIFS(Transactions_History!$G$6:$G$1355, Transactions_History!$C$6:$C$1355, "Redeem", Transactions_History!$I$6:$I$1355, Portfolio_History!$F409, Transactions_History!$H$6:$H$1355, "&lt;="&amp;YEAR(Portfolio_History!S$1))</f>
        <v>0</v>
      </c>
      <c r="T409" s="4">
        <f>SUMIFS(Transactions_History!$G$6:$G$1355, Transactions_History!$C$6:$C$1355, "Acquire", Transactions_History!$I$6:$I$1355, Portfolio_History!$F409, Transactions_History!$H$6:$H$1355, "&lt;="&amp;YEAR(Portfolio_History!T$1))-
SUMIFS(Transactions_History!$G$6:$G$1355, Transactions_History!$C$6:$C$1355, "Redeem", Transactions_History!$I$6:$I$1355, Portfolio_History!$F409, Transactions_History!$H$6:$H$1355, "&lt;="&amp;YEAR(Portfolio_History!T$1))</f>
        <v>0</v>
      </c>
      <c r="U409" s="4">
        <f>SUMIFS(Transactions_History!$G$6:$G$1355, Transactions_History!$C$6:$C$1355, "Acquire", Transactions_History!$I$6:$I$1355, Portfolio_History!$F409, Transactions_History!$H$6:$H$1355, "&lt;="&amp;YEAR(Portfolio_History!U$1))-
SUMIFS(Transactions_History!$G$6:$G$1355, Transactions_History!$C$6:$C$1355, "Redeem", Transactions_History!$I$6:$I$1355, Portfolio_History!$F409, Transactions_History!$H$6:$H$1355, "&lt;="&amp;YEAR(Portfolio_History!U$1))</f>
        <v>0</v>
      </c>
      <c r="V409" s="4">
        <f>SUMIFS(Transactions_History!$G$6:$G$1355, Transactions_History!$C$6:$C$1355, "Acquire", Transactions_History!$I$6:$I$1355, Portfolio_History!$F409, Transactions_History!$H$6:$H$1355, "&lt;="&amp;YEAR(Portfolio_History!V$1))-
SUMIFS(Transactions_History!$G$6:$G$1355, Transactions_History!$C$6:$C$1355, "Redeem", Transactions_History!$I$6:$I$1355, Portfolio_History!$F409, Transactions_History!$H$6:$H$1355, "&lt;="&amp;YEAR(Portfolio_History!V$1))</f>
        <v>0</v>
      </c>
      <c r="W409" s="4">
        <f>SUMIFS(Transactions_History!$G$6:$G$1355, Transactions_History!$C$6:$C$1355, "Acquire", Transactions_History!$I$6:$I$1355, Portfolio_History!$F409, Transactions_History!$H$6:$H$1355, "&lt;="&amp;YEAR(Portfolio_History!W$1))-
SUMIFS(Transactions_History!$G$6:$G$1355, Transactions_History!$C$6:$C$1355, "Redeem", Transactions_History!$I$6:$I$1355, Portfolio_History!$F409, Transactions_History!$H$6:$H$1355, "&lt;="&amp;YEAR(Portfolio_History!W$1))</f>
        <v>0</v>
      </c>
      <c r="X409" s="4">
        <f>SUMIFS(Transactions_History!$G$6:$G$1355, Transactions_History!$C$6:$C$1355, "Acquire", Transactions_History!$I$6:$I$1355, Portfolio_History!$F409, Transactions_History!$H$6:$H$1355, "&lt;="&amp;YEAR(Portfolio_History!X$1))-
SUMIFS(Transactions_History!$G$6:$G$1355, Transactions_History!$C$6:$C$1355, "Redeem", Transactions_History!$I$6:$I$1355, Portfolio_History!$F409, Transactions_History!$H$6:$H$1355, "&lt;="&amp;YEAR(Portfolio_History!X$1))</f>
        <v>0</v>
      </c>
      <c r="Y409" s="4">
        <f>SUMIFS(Transactions_History!$G$6:$G$1355, Transactions_History!$C$6:$C$1355, "Acquire", Transactions_History!$I$6:$I$1355, Portfolio_History!$F409, Transactions_History!$H$6:$H$1355, "&lt;="&amp;YEAR(Portfolio_History!Y$1))-
SUMIFS(Transactions_History!$G$6:$G$1355, Transactions_History!$C$6:$C$1355, "Redeem", Transactions_History!$I$6:$I$1355, Portfolio_History!$F409, Transactions_History!$H$6:$H$1355, "&lt;="&amp;YEAR(Portfolio_History!Y$1))</f>
        <v>0</v>
      </c>
    </row>
    <row r="410" spans="1:25" x14ac:dyDescent="0.35">
      <c r="A410" s="172" t="s">
        <v>39</v>
      </c>
      <c r="B410" s="172">
        <v>5.625</v>
      </c>
      <c r="C410" s="172">
        <v>2016</v>
      </c>
      <c r="D410" s="173">
        <v>37043</v>
      </c>
      <c r="E410" s="63">
        <v>2013</v>
      </c>
      <c r="F410" s="170" t="str">
        <f t="shared" si="7"/>
        <v>SI bonds_5.625_2016</v>
      </c>
      <c r="G410" s="4">
        <f>SUMIFS(Transactions_History!$G$6:$G$1355, Transactions_History!$C$6:$C$1355, "Acquire", Transactions_History!$I$6:$I$1355, Portfolio_History!$F410, Transactions_History!$H$6:$H$1355, "&lt;="&amp;YEAR(Portfolio_History!G$1))-
SUMIFS(Transactions_History!$G$6:$G$1355, Transactions_History!$C$6:$C$1355, "Redeem", Transactions_History!$I$6:$I$1355, Portfolio_History!$F410, Transactions_History!$H$6:$H$1355, "&lt;="&amp;YEAR(Portfolio_History!G$1))</f>
        <v>-77051179</v>
      </c>
      <c r="H410" s="4">
        <f>SUMIFS(Transactions_History!$G$6:$G$1355, Transactions_History!$C$6:$C$1355, "Acquire", Transactions_History!$I$6:$I$1355, Portfolio_History!$F410, Transactions_History!$H$6:$H$1355, "&lt;="&amp;YEAR(Portfolio_History!H$1))-
SUMIFS(Transactions_History!$G$6:$G$1355, Transactions_History!$C$6:$C$1355, "Redeem", Transactions_History!$I$6:$I$1355, Portfolio_History!$F410, Transactions_History!$H$6:$H$1355, "&lt;="&amp;YEAR(Portfolio_History!H$1))</f>
        <v>-77051179</v>
      </c>
      <c r="I410" s="4">
        <f>SUMIFS(Transactions_History!$G$6:$G$1355, Transactions_History!$C$6:$C$1355, "Acquire", Transactions_History!$I$6:$I$1355, Portfolio_History!$F410, Transactions_History!$H$6:$H$1355, "&lt;="&amp;YEAR(Portfolio_History!I$1))-
SUMIFS(Transactions_History!$G$6:$G$1355, Transactions_History!$C$6:$C$1355, "Redeem", Transactions_History!$I$6:$I$1355, Portfolio_History!$F410, Transactions_History!$H$6:$H$1355, "&lt;="&amp;YEAR(Portfolio_History!I$1))</f>
        <v>-77051179</v>
      </c>
      <c r="J410" s="4">
        <f>SUMIFS(Transactions_History!$G$6:$G$1355, Transactions_History!$C$6:$C$1355, "Acquire", Transactions_History!$I$6:$I$1355, Portfolio_History!$F410, Transactions_History!$H$6:$H$1355, "&lt;="&amp;YEAR(Portfolio_History!J$1))-
SUMIFS(Transactions_History!$G$6:$G$1355, Transactions_History!$C$6:$C$1355, "Redeem", Transactions_History!$I$6:$I$1355, Portfolio_History!$F410, Transactions_History!$H$6:$H$1355, "&lt;="&amp;YEAR(Portfolio_History!J$1))</f>
        <v>-77051179</v>
      </c>
      <c r="K410" s="4">
        <f>SUMIFS(Transactions_History!$G$6:$G$1355, Transactions_History!$C$6:$C$1355, "Acquire", Transactions_History!$I$6:$I$1355, Portfolio_History!$F410, Transactions_History!$H$6:$H$1355, "&lt;="&amp;YEAR(Portfolio_History!K$1))-
SUMIFS(Transactions_History!$G$6:$G$1355, Transactions_History!$C$6:$C$1355, "Redeem", Transactions_History!$I$6:$I$1355, Portfolio_History!$F410, Transactions_History!$H$6:$H$1355, "&lt;="&amp;YEAR(Portfolio_History!K$1))</f>
        <v>-77051179</v>
      </c>
      <c r="L410" s="4">
        <f>SUMIFS(Transactions_History!$G$6:$G$1355, Transactions_History!$C$6:$C$1355, "Acquire", Transactions_History!$I$6:$I$1355, Portfolio_History!$F410, Transactions_History!$H$6:$H$1355, "&lt;="&amp;YEAR(Portfolio_History!L$1))-
SUMIFS(Transactions_History!$G$6:$G$1355, Transactions_History!$C$6:$C$1355, "Redeem", Transactions_History!$I$6:$I$1355, Portfolio_History!$F410, Transactions_History!$H$6:$H$1355, "&lt;="&amp;YEAR(Portfolio_History!L$1))</f>
        <v>-77051179</v>
      </c>
      <c r="M410" s="4">
        <f>SUMIFS(Transactions_History!$G$6:$G$1355, Transactions_History!$C$6:$C$1355, "Acquire", Transactions_History!$I$6:$I$1355, Portfolio_History!$F410, Transactions_History!$H$6:$H$1355, "&lt;="&amp;YEAR(Portfolio_History!M$1))-
SUMIFS(Transactions_History!$G$6:$G$1355, Transactions_History!$C$6:$C$1355, "Redeem", Transactions_History!$I$6:$I$1355, Portfolio_History!$F410, Transactions_History!$H$6:$H$1355, "&lt;="&amp;YEAR(Portfolio_History!M$1))</f>
        <v>-77051179</v>
      </c>
      <c r="N410" s="4">
        <f>SUMIFS(Transactions_History!$G$6:$G$1355, Transactions_History!$C$6:$C$1355, "Acquire", Transactions_History!$I$6:$I$1355, Portfolio_History!$F410, Transactions_History!$H$6:$H$1355, "&lt;="&amp;YEAR(Portfolio_History!N$1))-
SUMIFS(Transactions_History!$G$6:$G$1355, Transactions_History!$C$6:$C$1355, "Redeem", Transactions_History!$I$6:$I$1355, Portfolio_History!$F410, Transactions_History!$H$6:$H$1355, "&lt;="&amp;YEAR(Portfolio_History!N$1))</f>
        <v>-8899848</v>
      </c>
      <c r="O410" s="4">
        <f>SUMIFS(Transactions_History!$G$6:$G$1355, Transactions_History!$C$6:$C$1355, "Acquire", Transactions_History!$I$6:$I$1355, Portfolio_History!$F410, Transactions_History!$H$6:$H$1355, "&lt;="&amp;YEAR(Portfolio_History!O$1))-
SUMIFS(Transactions_History!$G$6:$G$1355, Transactions_History!$C$6:$C$1355, "Redeem", Transactions_History!$I$6:$I$1355, Portfolio_History!$F410, Transactions_History!$H$6:$H$1355, "&lt;="&amp;YEAR(Portfolio_History!O$1))</f>
        <v>-8899848</v>
      </c>
      <c r="P410" s="4">
        <f>SUMIFS(Transactions_History!$G$6:$G$1355, Transactions_History!$C$6:$C$1355, "Acquire", Transactions_History!$I$6:$I$1355, Portfolio_History!$F410, Transactions_History!$H$6:$H$1355, "&lt;="&amp;YEAR(Portfolio_History!P$1))-
SUMIFS(Transactions_History!$G$6:$G$1355, Transactions_History!$C$6:$C$1355, "Redeem", Transactions_History!$I$6:$I$1355, Portfolio_History!$F410, Transactions_History!$H$6:$H$1355, "&lt;="&amp;YEAR(Portfolio_History!P$1))</f>
        <v>-8899848</v>
      </c>
      <c r="Q410" s="4">
        <f>SUMIFS(Transactions_History!$G$6:$G$1355, Transactions_History!$C$6:$C$1355, "Acquire", Transactions_History!$I$6:$I$1355, Portfolio_History!$F410, Transactions_History!$H$6:$H$1355, "&lt;="&amp;YEAR(Portfolio_History!Q$1))-
SUMIFS(Transactions_History!$G$6:$G$1355, Transactions_History!$C$6:$C$1355, "Redeem", Transactions_History!$I$6:$I$1355, Portfolio_History!$F410, Transactions_History!$H$6:$H$1355, "&lt;="&amp;YEAR(Portfolio_History!Q$1))</f>
        <v>0</v>
      </c>
      <c r="R410" s="4">
        <f>SUMIFS(Transactions_History!$G$6:$G$1355, Transactions_History!$C$6:$C$1355, "Acquire", Transactions_History!$I$6:$I$1355, Portfolio_History!$F410, Transactions_History!$H$6:$H$1355, "&lt;="&amp;YEAR(Portfolio_History!R$1))-
SUMIFS(Transactions_History!$G$6:$G$1355, Transactions_History!$C$6:$C$1355, "Redeem", Transactions_History!$I$6:$I$1355, Portfolio_History!$F410, Transactions_History!$H$6:$H$1355, "&lt;="&amp;YEAR(Portfolio_History!R$1))</f>
        <v>0</v>
      </c>
      <c r="S410" s="4">
        <f>SUMIFS(Transactions_History!$G$6:$G$1355, Transactions_History!$C$6:$C$1355, "Acquire", Transactions_History!$I$6:$I$1355, Portfolio_History!$F410, Transactions_History!$H$6:$H$1355, "&lt;="&amp;YEAR(Portfolio_History!S$1))-
SUMIFS(Transactions_History!$G$6:$G$1355, Transactions_History!$C$6:$C$1355, "Redeem", Transactions_History!$I$6:$I$1355, Portfolio_History!$F410, Transactions_History!$H$6:$H$1355, "&lt;="&amp;YEAR(Portfolio_History!S$1))</f>
        <v>0</v>
      </c>
      <c r="T410" s="4">
        <f>SUMIFS(Transactions_History!$G$6:$G$1355, Transactions_History!$C$6:$C$1355, "Acquire", Transactions_History!$I$6:$I$1355, Portfolio_History!$F410, Transactions_History!$H$6:$H$1355, "&lt;="&amp;YEAR(Portfolio_History!T$1))-
SUMIFS(Transactions_History!$G$6:$G$1355, Transactions_History!$C$6:$C$1355, "Redeem", Transactions_History!$I$6:$I$1355, Portfolio_History!$F410, Transactions_History!$H$6:$H$1355, "&lt;="&amp;YEAR(Portfolio_History!T$1))</f>
        <v>0</v>
      </c>
      <c r="U410" s="4">
        <f>SUMIFS(Transactions_History!$G$6:$G$1355, Transactions_History!$C$6:$C$1355, "Acquire", Transactions_History!$I$6:$I$1355, Portfolio_History!$F410, Transactions_History!$H$6:$H$1355, "&lt;="&amp;YEAR(Portfolio_History!U$1))-
SUMIFS(Transactions_History!$G$6:$G$1355, Transactions_History!$C$6:$C$1355, "Redeem", Transactions_History!$I$6:$I$1355, Portfolio_History!$F410, Transactions_History!$H$6:$H$1355, "&lt;="&amp;YEAR(Portfolio_History!U$1))</f>
        <v>0</v>
      </c>
      <c r="V410" s="4">
        <f>SUMIFS(Transactions_History!$G$6:$G$1355, Transactions_History!$C$6:$C$1355, "Acquire", Transactions_History!$I$6:$I$1355, Portfolio_History!$F410, Transactions_History!$H$6:$H$1355, "&lt;="&amp;YEAR(Portfolio_History!V$1))-
SUMIFS(Transactions_History!$G$6:$G$1355, Transactions_History!$C$6:$C$1355, "Redeem", Transactions_History!$I$6:$I$1355, Portfolio_History!$F410, Transactions_History!$H$6:$H$1355, "&lt;="&amp;YEAR(Portfolio_History!V$1))</f>
        <v>0</v>
      </c>
      <c r="W410" s="4">
        <f>SUMIFS(Transactions_History!$G$6:$G$1355, Transactions_History!$C$6:$C$1355, "Acquire", Transactions_History!$I$6:$I$1355, Portfolio_History!$F410, Transactions_History!$H$6:$H$1355, "&lt;="&amp;YEAR(Portfolio_History!W$1))-
SUMIFS(Transactions_History!$G$6:$G$1355, Transactions_History!$C$6:$C$1355, "Redeem", Transactions_History!$I$6:$I$1355, Portfolio_History!$F410, Transactions_History!$H$6:$H$1355, "&lt;="&amp;YEAR(Portfolio_History!W$1))</f>
        <v>0</v>
      </c>
      <c r="X410" s="4">
        <f>SUMIFS(Transactions_History!$G$6:$G$1355, Transactions_History!$C$6:$C$1355, "Acquire", Transactions_History!$I$6:$I$1355, Portfolio_History!$F410, Transactions_History!$H$6:$H$1355, "&lt;="&amp;YEAR(Portfolio_History!X$1))-
SUMIFS(Transactions_History!$G$6:$G$1355, Transactions_History!$C$6:$C$1355, "Redeem", Transactions_History!$I$6:$I$1355, Portfolio_History!$F410, Transactions_History!$H$6:$H$1355, "&lt;="&amp;YEAR(Portfolio_History!X$1))</f>
        <v>0</v>
      </c>
      <c r="Y410" s="4">
        <f>SUMIFS(Transactions_History!$G$6:$G$1355, Transactions_History!$C$6:$C$1355, "Acquire", Transactions_History!$I$6:$I$1355, Portfolio_History!$F410, Transactions_History!$H$6:$H$1355, "&lt;="&amp;YEAR(Portfolio_History!Y$1))-
SUMIFS(Transactions_History!$G$6:$G$1355, Transactions_History!$C$6:$C$1355, "Redeem", Transactions_History!$I$6:$I$1355, Portfolio_History!$F410, Transactions_History!$H$6:$H$1355, "&lt;="&amp;YEAR(Portfolio_History!Y$1))</f>
        <v>0</v>
      </c>
    </row>
    <row r="411" spans="1:25" x14ac:dyDescent="0.35">
      <c r="A411" s="172" t="s">
        <v>34</v>
      </c>
      <c r="B411" s="172">
        <v>1.625</v>
      </c>
      <c r="C411" s="172">
        <v>2013</v>
      </c>
      <c r="D411" s="173">
        <v>41306</v>
      </c>
      <c r="E411" s="63">
        <v>2013</v>
      </c>
      <c r="F411" s="170" t="str">
        <f t="shared" si="7"/>
        <v>SI certificates_1.625_2013</v>
      </c>
      <c r="G411" s="4">
        <f>SUMIFS(Transactions_History!$G$6:$G$1355, Transactions_History!$C$6:$C$1355, "Acquire", Transactions_History!$I$6:$I$1355, Portfolio_History!$F411, Transactions_History!$H$6:$H$1355, "&lt;="&amp;YEAR(Portfolio_History!G$1))-
SUMIFS(Transactions_History!$G$6:$G$1355, Transactions_History!$C$6:$C$1355, "Redeem", Transactions_History!$I$6:$I$1355, Portfolio_History!$F411, Transactions_History!$H$6:$H$1355, "&lt;="&amp;YEAR(Portfolio_History!G$1))</f>
        <v>0</v>
      </c>
      <c r="H411" s="4">
        <f>SUMIFS(Transactions_History!$G$6:$G$1355, Transactions_History!$C$6:$C$1355, "Acquire", Transactions_History!$I$6:$I$1355, Portfolio_History!$F411, Transactions_History!$H$6:$H$1355, "&lt;="&amp;YEAR(Portfolio_History!H$1))-
SUMIFS(Transactions_History!$G$6:$G$1355, Transactions_History!$C$6:$C$1355, "Redeem", Transactions_History!$I$6:$I$1355, Portfolio_History!$F411, Transactions_History!$H$6:$H$1355, "&lt;="&amp;YEAR(Portfolio_History!H$1))</f>
        <v>0</v>
      </c>
      <c r="I411" s="4">
        <f>SUMIFS(Transactions_History!$G$6:$G$1355, Transactions_History!$C$6:$C$1355, "Acquire", Transactions_History!$I$6:$I$1355, Portfolio_History!$F411, Transactions_History!$H$6:$H$1355, "&lt;="&amp;YEAR(Portfolio_History!I$1))-
SUMIFS(Transactions_History!$G$6:$G$1355, Transactions_History!$C$6:$C$1355, "Redeem", Transactions_History!$I$6:$I$1355, Portfolio_History!$F411, Transactions_History!$H$6:$H$1355, "&lt;="&amp;YEAR(Portfolio_History!I$1))</f>
        <v>0</v>
      </c>
      <c r="J411" s="4">
        <f>SUMIFS(Transactions_History!$G$6:$G$1355, Transactions_History!$C$6:$C$1355, "Acquire", Transactions_History!$I$6:$I$1355, Portfolio_History!$F411, Transactions_History!$H$6:$H$1355, "&lt;="&amp;YEAR(Portfolio_History!J$1))-
SUMIFS(Transactions_History!$G$6:$G$1355, Transactions_History!$C$6:$C$1355, "Redeem", Transactions_History!$I$6:$I$1355, Portfolio_History!$F411, Transactions_History!$H$6:$H$1355, "&lt;="&amp;YEAR(Portfolio_History!J$1))</f>
        <v>0</v>
      </c>
      <c r="K411" s="4">
        <f>SUMIFS(Transactions_History!$G$6:$G$1355, Transactions_History!$C$6:$C$1355, "Acquire", Transactions_History!$I$6:$I$1355, Portfolio_History!$F411, Transactions_History!$H$6:$H$1355, "&lt;="&amp;YEAR(Portfolio_History!K$1))-
SUMIFS(Transactions_History!$G$6:$G$1355, Transactions_History!$C$6:$C$1355, "Redeem", Transactions_History!$I$6:$I$1355, Portfolio_History!$F411, Transactions_History!$H$6:$H$1355, "&lt;="&amp;YEAR(Portfolio_History!K$1))</f>
        <v>0</v>
      </c>
      <c r="L411" s="4">
        <f>SUMIFS(Transactions_History!$G$6:$G$1355, Transactions_History!$C$6:$C$1355, "Acquire", Transactions_History!$I$6:$I$1355, Portfolio_History!$F411, Transactions_History!$H$6:$H$1355, "&lt;="&amp;YEAR(Portfolio_History!L$1))-
SUMIFS(Transactions_History!$G$6:$G$1355, Transactions_History!$C$6:$C$1355, "Redeem", Transactions_History!$I$6:$I$1355, Portfolio_History!$F411, Transactions_History!$H$6:$H$1355, "&lt;="&amp;YEAR(Portfolio_History!L$1))</f>
        <v>0</v>
      </c>
      <c r="M411" s="4">
        <f>SUMIFS(Transactions_History!$G$6:$G$1355, Transactions_History!$C$6:$C$1355, "Acquire", Transactions_History!$I$6:$I$1355, Portfolio_History!$F411, Transactions_History!$H$6:$H$1355, "&lt;="&amp;YEAR(Portfolio_History!M$1))-
SUMIFS(Transactions_History!$G$6:$G$1355, Transactions_History!$C$6:$C$1355, "Redeem", Transactions_History!$I$6:$I$1355, Portfolio_History!$F411, Transactions_History!$H$6:$H$1355, "&lt;="&amp;YEAR(Portfolio_History!M$1))</f>
        <v>0</v>
      </c>
      <c r="N411" s="4">
        <f>SUMIFS(Transactions_History!$G$6:$G$1355, Transactions_History!$C$6:$C$1355, "Acquire", Transactions_History!$I$6:$I$1355, Portfolio_History!$F411, Transactions_History!$H$6:$H$1355, "&lt;="&amp;YEAR(Portfolio_History!N$1))-
SUMIFS(Transactions_History!$G$6:$G$1355, Transactions_History!$C$6:$C$1355, "Redeem", Transactions_History!$I$6:$I$1355, Portfolio_History!$F411, Transactions_History!$H$6:$H$1355, "&lt;="&amp;YEAR(Portfolio_History!N$1))</f>
        <v>0</v>
      </c>
      <c r="O411" s="4">
        <f>SUMIFS(Transactions_History!$G$6:$G$1355, Transactions_History!$C$6:$C$1355, "Acquire", Transactions_History!$I$6:$I$1355, Portfolio_History!$F411, Transactions_History!$H$6:$H$1355, "&lt;="&amp;YEAR(Portfolio_History!O$1))-
SUMIFS(Transactions_History!$G$6:$G$1355, Transactions_History!$C$6:$C$1355, "Redeem", Transactions_History!$I$6:$I$1355, Portfolio_History!$F411, Transactions_History!$H$6:$H$1355, "&lt;="&amp;YEAR(Portfolio_History!O$1))</f>
        <v>0</v>
      </c>
      <c r="P411" s="4">
        <f>SUMIFS(Transactions_History!$G$6:$G$1355, Transactions_History!$C$6:$C$1355, "Acquire", Transactions_History!$I$6:$I$1355, Portfolio_History!$F411, Transactions_History!$H$6:$H$1355, "&lt;="&amp;YEAR(Portfolio_History!P$1))-
SUMIFS(Transactions_History!$G$6:$G$1355, Transactions_History!$C$6:$C$1355, "Redeem", Transactions_History!$I$6:$I$1355, Portfolio_History!$F411, Transactions_History!$H$6:$H$1355, "&lt;="&amp;YEAR(Portfolio_History!P$1))</f>
        <v>0</v>
      </c>
      <c r="Q411" s="4">
        <f>SUMIFS(Transactions_History!$G$6:$G$1355, Transactions_History!$C$6:$C$1355, "Acquire", Transactions_History!$I$6:$I$1355, Portfolio_History!$F411, Transactions_History!$H$6:$H$1355, "&lt;="&amp;YEAR(Portfolio_History!Q$1))-
SUMIFS(Transactions_History!$G$6:$G$1355, Transactions_History!$C$6:$C$1355, "Redeem", Transactions_History!$I$6:$I$1355, Portfolio_History!$F411, Transactions_History!$H$6:$H$1355, "&lt;="&amp;YEAR(Portfolio_History!Q$1))</f>
        <v>0</v>
      </c>
      <c r="R411" s="4">
        <f>SUMIFS(Transactions_History!$G$6:$G$1355, Transactions_History!$C$6:$C$1355, "Acquire", Transactions_History!$I$6:$I$1355, Portfolio_History!$F411, Transactions_History!$H$6:$H$1355, "&lt;="&amp;YEAR(Portfolio_History!R$1))-
SUMIFS(Transactions_History!$G$6:$G$1355, Transactions_History!$C$6:$C$1355, "Redeem", Transactions_History!$I$6:$I$1355, Portfolio_History!$F411, Transactions_History!$H$6:$H$1355, "&lt;="&amp;YEAR(Portfolio_History!R$1))</f>
        <v>0</v>
      </c>
      <c r="S411" s="4">
        <f>SUMIFS(Transactions_History!$G$6:$G$1355, Transactions_History!$C$6:$C$1355, "Acquire", Transactions_History!$I$6:$I$1355, Portfolio_History!$F411, Transactions_History!$H$6:$H$1355, "&lt;="&amp;YEAR(Portfolio_History!S$1))-
SUMIFS(Transactions_History!$G$6:$G$1355, Transactions_History!$C$6:$C$1355, "Redeem", Transactions_History!$I$6:$I$1355, Portfolio_History!$F411, Transactions_History!$H$6:$H$1355, "&lt;="&amp;YEAR(Portfolio_History!S$1))</f>
        <v>0</v>
      </c>
      <c r="T411" s="4">
        <f>SUMIFS(Transactions_History!$G$6:$G$1355, Transactions_History!$C$6:$C$1355, "Acquire", Transactions_History!$I$6:$I$1355, Portfolio_History!$F411, Transactions_History!$H$6:$H$1355, "&lt;="&amp;YEAR(Portfolio_History!T$1))-
SUMIFS(Transactions_History!$G$6:$G$1355, Transactions_History!$C$6:$C$1355, "Redeem", Transactions_History!$I$6:$I$1355, Portfolio_History!$F411, Transactions_History!$H$6:$H$1355, "&lt;="&amp;YEAR(Portfolio_History!T$1))</f>
        <v>0</v>
      </c>
      <c r="U411" s="4">
        <f>SUMIFS(Transactions_History!$G$6:$G$1355, Transactions_History!$C$6:$C$1355, "Acquire", Transactions_History!$I$6:$I$1355, Portfolio_History!$F411, Transactions_History!$H$6:$H$1355, "&lt;="&amp;YEAR(Portfolio_History!U$1))-
SUMIFS(Transactions_History!$G$6:$G$1355, Transactions_History!$C$6:$C$1355, "Redeem", Transactions_History!$I$6:$I$1355, Portfolio_History!$F411, Transactions_History!$H$6:$H$1355, "&lt;="&amp;YEAR(Portfolio_History!U$1))</f>
        <v>0</v>
      </c>
      <c r="V411" s="4">
        <f>SUMIFS(Transactions_History!$G$6:$G$1355, Transactions_History!$C$6:$C$1355, "Acquire", Transactions_History!$I$6:$I$1355, Portfolio_History!$F411, Transactions_History!$H$6:$H$1355, "&lt;="&amp;YEAR(Portfolio_History!V$1))-
SUMIFS(Transactions_History!$G$6:$G$1355, Transactions_History!$C$6:$C$1355, "Redeem", Transactions_History!$I$6:$I$1355, Portfolio_History!$F411, Transactions_History!$H$6:$H$1355, "&lt;="&amp;YEAR(Portfolio_History!V$1))</f>
        <v>0</v>
      </c>
      <c r="W411" s="4">
        <f>SUMIFS(Transactions_History!$G$6:$G$1355, Transactions_History!$C$6:$C$1355, "Acquire", Transactions_History!$I$6:$I$1355, Portfolio_History!$F411, Transactions_History!$H$6:$H$1355, "&lt;="&amp;YEAR(Portfolio_History!W$1))-
SUMIFS(Transactions_History!$G$6:$G$1355, Transactions_History!$C$6:$C$1355, "Redeem", Transactions_History!$I$6:$I$1355, Portfolio_History!$F411, Transactions_History!$H$6:$H$1355, "&lt;="&amp;YEAR(Portfolio_History!W$1))</f>
        <v>0</v>
      </c>
      <c r="X411" s="4">
        <f>SUMIFS(Transactions_History!$G$6:$G$1355, Transactions_History!$C$6:$C$1355, "Acquire", Transactions_History!$I$6:$I$1355, Portfolio_History!$F411, Transactions_History!$H$6:$H$1355, "&lt;="&amp;YEAR(Portfolio_History!X$1))-
SUMIFS(Transactions_History!$G$6:$G$1355, Transactions_History!$C$6:$C$1355, "Redeem", Transactions_History!$I$6:$I$1355, Portfolio_History!$F411, Transactions_History!$H$6:$H$1355, "&lt;="&amp;YEAR(Portfolio_History!X$1))</f>
        <v>0</v>
      </c>
      <c r="Y411" s="4">
        <f>SUMIFS(Transactions_History!$G$6:$G$1355, Transactions_History!$C$6:$C$1355, "Acquire", Transactions_History!$I$6:$I$1355, Portfolio_History!$F411, Transactions_History!$H$6:$H$1355, "&lt;="&amp;YEAR(Portfolio_History!Y$1))-
SUMIFS(Transactions_History!$G$6:$G$1355, Transactions_History!$C$6:$C$1355, "Redeem", Transactions_History!$I$6:$I$1355, Portfolio_History!$F411, Transactions_History!$H$6:$H$1355, "&lt;="&amp;YEAR(Portfolio_History!Y$1))</f>
        <v>0</v>
      </c>
    </row>
    <row r="412" spans="1:25" x14ac:dyDescent="0.35">
      <c r="A412" s="172" t="s">
        <v>34</v>
      </c>
      <c r="B412" s="172">
        <v>1.5</v>
      </c>
      <c r="C412" s="172">
        <v>2013</v>
      </c>
      <c r="D412" s="173">
        <v>41334</v>
      </c>
      <c r="E412" s="63">
        <v>2013</v>
      </c>
      <c r="F412" s="170" t="str">
        <f t="shared" si="7"/>
        <v>SI certificates_1.5_2013</v>
      </c>
      <c r="G412" s="4">
        <f>SUMIFS(Transactions_History!$G$6:$G$1355, Transactions_History!$C$6:$C$1355, "Acquire", Transactions_History!$I$6:$I$1355, Portfolio_History!$F412, Transactions_History!$H$6:$H$1355, "&lt;="&amp;YEAR(Portfolio_History!G$1))-
SUMIFS(Transactions_History!$G$6:$G$1355, Transactions_History!$C$6:$C$1355, "Redeem", Transactions_History!$I$6:$I$1355, Portfolio_History!$F412, Transactions_History!$H$6:$H$1355, "&lt;="&amp;YEAR(Portfolio_History!G$1))</f>
        <v>0</v>
      </c>
      <c r="H412" s="4">
        <f>SUMIFS(Transactions_History!$G$6:$G$1355, Transactions_History!$C$6:$C$1355, "Acquire", Transactions_History!$I$6:$I$1355, Portfolio_History!$F412, Transactions_History!$H$6:$H$1355, "&lt;="&amp;YEAR(Portfolio_History!H$1))-
SUMIFS(Transactions_History!$G$6:$G$1355, Transactions_History!$C$6:$C$1355, "Redeem", Transactions_History!$I$6:$I$1355, Portfolio_History!$F412, Transactions_History!$H$6:$H$1355, "&lt;="&amp;YEAR(Portfolio_History!H$1))</f>
        <v>0</v>
      </c>
      <c r="I412" s="4">
        <f>SUMIFS(Transactions_History!$G$6:$G$1355, Transactions_History!$C$6:$C$1355, "Acquire", Transactions_History!$I$6:$I$1355, Portfolio_History!$F412, Transactions_History!$H$6:$H$1355, "&lt;="&amp;YEAR(Portfolio_History!I$1))-
SUMIFS(Transactions_History!$G$6:$G$1355, Transactions_History!$C$6:$C$1355, "Redeem", Transactions_History!$I$6:$I$1355, Portfolio_History!$F412, Transactions_History!$H$6:$H$1355, "&lt;="&amp;YEAR(Portfolio_History!I$1))</f>
        <v>0</v>
      </c>
      <c r="J412" s="4">
        <f>SUMIFS(Transactions_History!$G$6:$G$1355, Transactions_History!$C$6:$C$1355, "Acquire", Transactions_History!$I$6:$I$1355, Portfolio_History!$F412, Transactions_History!$H$6:$H$1355, "&lt;="&amp;YEAR(Portfolio_History!J$1))-
SUMIFS(Transactions_History!$G$6:$G$1355, Transactions_History!$C$6:$C$1355, "Redeem", Transactions_History!$I$6:$I$1355, Portfolio_History!$F412, Transactions_History!$H$6:$H$1355, "&lt;="&amp;YEAR(Portfolio_History!J$1))</f>
        <v>0</v>
      </c>
      <c r="K412" s="4">
        <f>SUMIFS(Transactions_History!$G$6:$G$1355, Transactions_History!$C$6:$C$1355, "Acquire", Transactions_History!$I$6:$I$1355, Portfolio_History!$F412, Transactions_History!$H$6:$H$1355, "&lt;="&amp;YEAR(Portfolio_History!K$1))-
SUMIFS(Transactions_History!$G$6:$G$1355, Transactions_History!$C$6:$C$1355, "Redeem", Transactions_History!$I$6:$I$1355, Portfolio_History!$F412, Transactions_History!$H$6:$H$1355, "&lt;="&amp;YEAR(Portfolio_History!K$1))</f>
        <v>0</v>
      </c>
      <c r="L412" s="4">
        <f>SUMIFS(Transactions_History!$G$6:$G$1355, Transactions_History!$C$6:$C$1355, "Acquire", Transactions_History!$I$6:$I$1355, Portfolio_History!$F412, Transactions_History!$H$6:$H$1355, "&lt;="&amp;YEAR(Portfolio_History!L$1))-
SUMIFS(Transactions_History!$G$6:$G$1355, Transactions_History!$C$6:$C$1355, "Redeem", Transactions_History!$I$6:$I$1355, Portfolio_History!$F412, Transactions_History!$H$6:$H$1355, "&lt;="&amp;YEAR(Portfolio_History!L$1))</f>
        <v>0</v>
      </c>
      <c r="M412" s="4">
        <f>SUMIFS(Transactions_History!$G$6:$G$1355, Transactions_History!$C$6:$C$1355, "Acquire", Transactions_History!$I$6:$I$1355, Portfolio_History!$F412, Transactions_History!$H$6:$H$1355, "&lt;="&amp;YEAR(Portfolio_History!M$1))-
SUMIFS(Transactions_History!$G$6:$G$1355, Transactions_History!$C$6:$C$1355, "Redeem", Transactions_History!$I$6:$I$1355, Portfolio_History!$F412, Transactions_History!$H$6:$H$1355, "&lt;="&amp;YEAR(Portfolio_History!M$1))</f>
        <v>0</v>
      </c>
      <c r="N412" s="4">
        <f>SUMIFS(Transactions_History!$G$6:$G$1355, Transactions_History!$C$6:$C$1355, "Acquire", Transactions_History!$I$6:$I$1355, Portfolio_History!$F412, Transactions_History!$H$6:$H$1355, "&lt;="&amp;YEAR(Portfolio_History!N$1))-
SUMIFS(Transactions_History!$G$6:$G$1355, Transactions_History!$C$6:$C$1355, "Redeem", Transactions_History!$I$6:$I$1355, Portfolio_History!$F412, Transactions_History!$H$6:$H$1355, "&lt;="&amp;YEAR(Portfolio_History!N$1))</f>
        <v>0</v>
      </c>
      <c r="O412" s="4">
        <f>SUMIFS(Transactions_History!$G$6:$G$1355, Transactions_History!$C$6:$C$1355, "Acquire", Transactions_History!$I$6:$I$1355, Portfolio_History!$F412, Transactions_History!$H$6:$H$1355, "&lt;="&amp;YEAR(Portfolio_History!O$1))-
SUMIFS(Transactions_History!$G$6:$G$1355, Transactions_History!$C$6:$C$1355, "Redeem", Transactions_History!$I$6:$I$1355, Portfolio_History!$F412, Transactions_History!$H$6:$H$1355, "&lt;="&amp;YEAR(Portfolio_History!O$1))</f>
        <v>0</v>
      </c>
      <c r="P412" s="4">
        <f>SUMIFS(Transactions_History!$G$6:$G$1355, Transactions_History!$C$6:$C$1355, "Acquire", Transactions_History!$I$6:$I$1355, Portfolio_History!$F412, Transactions_History!$H$6:$H$1355, "&lt;="&amp;YEAR(Portfolio_History!P$1))-
SUMIFS(Transactions_History!$G$6:$G$1355, Transactions_History!$C$6:$C$1355, "Redeem", Transactions_History!$I$6:$I$1355, Portfolio_History!$F412, Transactions_History!$H$6:$H$1355, "&lt;="&amp;YEAR(Portfolio_History!P$1))</f>
        <v>0</v>
      </c>
      <c r="Q412" s="4">
        <f>SUMIFS(Transactions_History!$G$6:$G$1355, Transactions_History!$C$6:$C$1355, "Acquire", Transactions_History!$I$6:$I$1355, Portfolio_History!$F412, Transactions_History!$H$6:$H$1355, "&lt;="&amp;YEAR(Portfolio_History!Q$1))-
SUMIFS(Transactions_History!$G$6:$G$1355, Transactions_History!$C$6:$C$1355, "Redeem", Transactions_History!$I$6:$I$1355, Portfolio_History!$F412, Transactions_History!$H$6:$H$1355, "&lt;="&amp;YEAR(Portfolio_History!Q$1))</f>
        <v>0</v>
      </c>
      <c r="R412" s="4">
        <f>SUMIFS(Transactions_History!$G$6:$G$1355, Transactions_History!$C$6:$C$1355, "Acquire", Transactions_History!$I$6:$I$1355, Portfolio_History!$F412, Transactions_History!$H$6:$H$1355, "&lt;="&amp;YEAR(Portfolio_History!R$1))-
SUMIFS(Transactions_History!$G$6:$G$1355, Transactions_History!$C$6:$C$1355, "Redeem", Transactions_History!$I$6:$I$1355, Portfolio_History!$F412, Transactions_History!$H$6:$H$1355, "&lt;="&amp;YEAR(Portfolio_History!R$1))</f>
        <v>0</v>
      </c>
      <c r="S412" s="4">
        <f>SUMIFS(Transactions_History!$G$6:$G$1355, Transactions_History!$C$6:$C$1355, "Acquire", Transactions_History!$I$6:$I$1355, Portfolio_History!$F412, Transactions_History!$H$6:$H$1355, "&lt;="&amp;YEAR(Portfolio_History!S$1))-
SUMIFS(Transactions_History!$G$6:$G$1355, Transactions_History!$C$6:$C$1355, "Redeem", Transactions_History!$I$6:$I$1355, Portfolio_History!$F412, Transactions_History!$H$6:$H$1355, "&lt;="&amp;YEAR(Portfolio_History!S$1))</f>
        <v>0</v>
      </c>
      <c r="T412" s="4">
        <f>SUMIFS(Transactions_History!$G$6:$G$1355, Transactions_History!$C$6:$C$1355, "Acquire", Transactions_History!$I$6:$I$1355, Portfolio_History!$F412, Transactions_History!$H$6:$H$1355, "&lt;="&amp;YEAR(Portfolio_History!T$1))-
SUMIFS(Transactions_History!$G$6:$G$1355, Transactions_History!$C$6:$C$1355, "Redeem", Transactions_History!$I$6:$I$1355, Portfolio_History!$F412, Transactions_History!$H$6:$H$1355, "&lt;="&amp;YEAR(Portfolio_History!T$1))</f>
        <v>0</v>
      </c>
      <c r="U412" s="4">
        <f>SUMIFS(Transactions_History!$G$6:$G$1355, Transactions_History!$C$6:$C$1355, "Acquire", Transactions_History!$I$6:$I$1355, Portfolio_History!$F412, Transactions_History!$H$6:$H$1355, "&lt;="&amp;YEAR(Portfolio_History!U$1))-
SUMIFS(Transactions_History!$G$6:$G$1355, Transactions_History!$C$6:$C$1355, "Redeem", Transactions_History!$I$6:$I$1355, Portfolio_History!$F412, Transactions_History!$H$6:$H$1355, "&lt;="&amp;YEAR(Portfolio_History!U$1))</f>
        <v>0</v>
      </c>
      <c r="V412" s="4">
        <f>SUMIFS(Transactions_History!$G$6:$G$1355, Transactions_History!$C$6:$C$1355, "Acquire", Transactions_History!$I$6:$I$1355, Portfolio_History!$F412, Transactions_History!$H$6:$H$1355, "&lt;="&amp;YEAR(Portfolio_History!V$1))-
SUMIFS(Transactions_History!$G$6:$G$1355, Transactions_History!$C$6:$C$1355, "Redeem", Transactions_History!$I$6:$I$1355, Portfolio_History!$F412, Transactions_History!$H$6:$H$1355, "&lt;="&amp;YEAR(Portfolio_History!V$1))</f>
        <v>0</v>
      </c>
      <c r="W412" s="4">
        <f>SUMIFS(Transactions_History!$G$6:$G$1355, Transactions_History!$C$6:$C$1355, "Acquire", Transactions_History!$I$6:$I$1355, Portfolio_History!$F412, Transactions_History!$H$6:$H$1355, "&lt;="&amp;YEAR(Portfolio_History!W$1))-
SUMIFS(Transactions_History!$G$6:$G$1355, Transactions_History!$C$6:$C$1355, "Redeem", Transactions_History!$I$6:$I$1355, Portfolio_History!$F412, Transactions_History!$H$6:$H$1355, "&lt;="&amp;YEAR(Portfolio_History!W$1))</f>
        <v>0</v>
      </c>
      <c r="X412" s="4">
        <f>SUMIFS(Transactions_History!$G$6:$G$1355, Transactions_History!$C$6:$C$1355, "Acquire", Transactions_History!$I$6:$I$1355, Portfolio_History!$F412, Transactions_History!$H$6:$H$1355, "&lt;="&amp;YEAR(Portfolio_History!X$1))-
SUMIFS(Transactions_History!$G$6:$G$1355, Transactions_History!$C$6:$C$1355, "Redeem", Transactions_History!$I$6:$I$1355, Portfolio_History!$F412, Transactions_History!$H$6:$H$1355, "&lt;="&amp;YEAR(Portfolio_History!X$1))</f>
        <v>0</v>
      </c>
      <c r="Y412" s="4">
        <f>SUMIFS(Transactions_History!$G$6:$G$1355, Transactions_History!$C$6:$C$1355, "Acquire", Transactions_History!$I$6:$I$1355, Portfolio_History!$F412, Transactions_History!$H$6:$H$1355, "&lt;="&amp;YEAR(Portfolio_History!Y$1))-
SUMIFS(Transactions_History!$G$6:$G$1355, Transactions_History!$C$6:$C$1355, "Redeem", Transactions_History!$I$6:$I$1355, Portfolio_History!$F412, Transactions_History!$H$6:$H$1355, "&lt;="&amp;YEAR(Portfolio_History!Y$1))</f>
        <v>0</v>
      </c>
    </row>
    <row r="413" spans="1:25" x14ac:dyDescent="0.35">
      <c r="A413" s="172" t="s">
        <v>34</v>
      </c>
      <c r="B413" s="172">
        <v>1.5</v>
      </c>
      <c r="C413" s="172">
        <v>2013</v>
      </c>
      <c r="D413" s="173">
        <v>41365</v>
      </c>
      <c r="E413" s="63">
        <v>2013</v>
      </c>
      <c r="F413" s="170" t="str">
        <f t="shared" si="7"/>
        <v>SI certificates_1.5_2013</v>
      </c>
      <c r="G413" s="4">
        <f>SUMIFS(Transactions_History!$G$6:$G$1355, Transactions_History!$C$6:$C$1355, "Acquire", Transactions_History!$I$6:$I$1355, Portfolio_History!$F413, Transactions_History!$H$6:$H$1355, "&lt;="&amp;YEAR(Portfolio_History!G$1))-
SUMIFS(Transactions_History!$G$6:$G$1355, Transactions_History!$C$6:$C$1355, "Redeem", Transactions_History!$I$6:$I$1355, Portfolio_History!$F413, Transactions_History!$H$6:$H$1355, "&lt;="&amp;YEAR(Portfolio_History!G$1))</f>
        <v>0</v>
      </c>
      <c r="H413" s="4">
        <f>SUMIFS(Transactions_History!$G$6:$G$1355, Transactions_History!$C$6:$C$1355, "Acquire", Transactions_History!$I$6:$I$1355, Portfolio_History!$F413, Transactions_History!$H$6:$H$1355, "&lt;="&amp;YEAR(Portfolio_History!H$1))-
SUMIFS(Transactions_History!$G$6:$G$1355, Transactions_History!$C$6:$C$1355, "Redeem", Transactions_History!$I$6:$I$1355, Portfolio_History!$F413, Transactions_History!$H$6:$H$1355, "&lt;="&amp;YEAR(Portfolio_History!H$1))</f>
        <v>0</v>
      </c>
      <c r="I413" s="4">
        <f>SUMIFS(Transactions_History!$G$6:$G$1355, Transactions_History!$C$6:$C$1355, "Acquire", Transactions_History!$I$6:$I$1355, Portfolio_History!$F413, Transactions_History!$H$6:$H$1355, "&lt;="&amp;YEAR(Portfolio_History!I$1))-
SUMIFS(Transactions_History!$G$6:$G$1355, Transactions_History!$C$6:$C$1355, "Redeem", Transactions_History!$I$6:$I$1355, Portfolio_History!$F413, Transactions_History!$H$6:$H$1355, "&lt;="&amp;YEAR(Portfolio_History!I$1))</f>
        <v>0</v>
      </c>
      <c r="J413" s="4">
        <f>SUMIFS(Transactions_History!$G$6:$G$1355, Transactions_History!$C$6:$C$1355, "Acquire", Transactions_History!$I$6:$I$1355, Portfolio_History!$F413, Transactions_History!$H$6:$H$1355, "&lt;="&amp;YEAR(Portfolio_History!J$1))-
SUMIFS(Transactions_History!$G$6:$G$1355, Transactions_History!$C$6:$C$1355, "Redeem", Transactions_History!$I$6:$I$1355, Portfolio_History!$F413, Transactions_History!$H$6:$H$1355, "&lt;="&amp;YEAR(Portfolio_History!J$1))</f>
        <v>0</v>
      </c>
      <c r="K413" s="4">
        <f>SUMIFS(Transactions_History!$G$6:$G$1355, Transactions_History!$C$6:$C$1355, "Acquire", Transactions_History!$I$6:$I$1355, Portfolio_History!$F413, Transactions_History!$H$6:$H$1355, "&lt;="&amp;YEAR(Portfolio_History!K$1))-
SUMIFS(Transactions_History!$G$6:$G$1355, Transactions_History!$C$6:$C$1355, "Redeem", Transactions_History!$I$6:$I$1355, Portfolio_History!$F413, Transactions_History!$H$6:$H$1355, "&lt;="&amp;YEAR(Portfolio_History!K$1))</f>
        <v>0</v>
      </c>
      <c r="L413" s="4">
        <f>SUMIFS(Transactions_History!$G$6:$G$1355, Transactions_History!$C$6:$C$1355, "Acquire", Transactions_History!$I$6:$I$1355, Portfolio_History!$F413, Transactions_History!$H$6:$H$1355, "&lt;="&amp;YEAR(Portfolio_History!L$1))-
SUMIFS(Transactions_History!$G$6:$G$1355, Transactions_History!$C$6:$C$1355, "Redeem", Transactions_History!$I$6:$I$1355, Portfolio_History!$F413, Transactions_History!$H$6:$H$1355, "&lt;="&amp;YEAR(Portfolio_History!L$1))</f>
        <v>0</v>
      </c>
      <c r="M413" s="4">
        <f>SUMIFS(Transactions_History!$G$6:$G$1355, Transactions_History!$C$6:$C$1355, "Acquire", Transactions_History!$I$6:$I$1355, Portfolio_History!$F413, Transactions_History!$H$6:$H$1355, "&lt;="&amp;YEAR(Portfolio_History!M$1))-
SUMIFS(Transactions_History!$G$6:$G$1355, Transactions_History!$C$6:$C$1355, "Redeem", Transactions_History!$I$6:$I$1355, Portfolio_History!$F413, Transactions_History!$H$6:$H$1355, "&lt;="&amp;YEAR(Portfolio_History!M$1))</f>
        <v>0</v>
      </c>
      <c r="N413" s="4">
        <f>SUMIFS(Transactions_History!$G$6:$G$1355, Transactions_History!$C$6:$C$1355, "Acquire", Transactions_History!$I$6:$I$1355, Portfolio_History!$F413, Transactions_History!$H$6:$H$1355, "&lt;="&amp;YEAR(Portfolio_History!N$1))-
SUMIFS(Transactions_History!$G$6:$G$1355, Transactions_History!$C$6:$C$1355, "Redeem", Transactions_History!$I$6:$I$1355, Portfolio_History!$F413, Transactions_History!$H$6:$H$1355, "&lt;="&amp;YEAR(Portfolio_History!N$1))</f>
        <v>0</v>
      </c>
      <c r="O413" s="4">
        <f>SUMIFS(Transactions_History!$G$6:$G$1355, Transactions_History!$C$6:$C$1355, "Acquire", Transactions_History!$I$6:$I$1355, Portfolio_History!$F413, Transactions_History!$H$6:$H$1355, "&lt;="&amp;YEAR(Portfolio_History!O$1))-
SUMIFS(Transactions_History!$G$6:$G$1355, Transactions_History!$C$6:$C$1355, "Redeem", Transactions_History!$I$6:$I$1355, Portfolio_History!$F413, Transactions_History!$H$6:$H$1355, "&lt;="&amp;YEAR(Portfolio_History!O$1))</f>
        <v>0</v>
      </c>
      <c r="P413" s="4">
        <f>SUMIFS(Transactions_History!$G$6:$G$1355, Transactions_History!$C$6:$C$1355, "Acquire", Transactions_History!$I$6:$I$1355, Portfolio_History!$F413, Transactions_History!$H$6:$H$1355, "&lt;="&amp;YEAR(Portfolio_History!P$1))-
SUMIFS(Transactions_History!$G$6:$G$1355, Transactions_History!$C$6:$C$1355, "Redeem", Transactions_History!$I$6:$I$1355, Portfolio_History!$F413, Transactions_History!$H$6:$H$1355, "&lt;="&amp;YEAR(Portfolio_History!P$1))</f>
        <v>0</v>
      </c>
      <c r="Q413" s="4">
        <f>SUMIFS(Transactions_History!$G$6:$G$1355, Transactions_History!$C$6:$C$1355, "Acquire", Transactions_History!$I$6:$I$1355, Portfolio_History!$F413, Transactions_History!$H$6:$H$1355, "&lt;="&amp;YEAR(Portfolio_History!Q$1))-
SUMIFS(Transactions_History!$G$6:$G$1355, Transactions_History!$C$6:$C$1355, "Redeem", Transactions_History!$I$6:$I$1355, Portfolio_History!$F413, Transactions_History!$H$6:$H$1355, "&lt;="&amp;YEAR(Portfolio_History!Q$1))</f>
        <v>0</v>
      </c>
      <c r="R413" s="4">
        <f>SUMIFS(Transactions_History!$G$6:$G$1355, Transactions_History!$C$6:$C$1355, "Acquire", Transactions_History!$I$6:$I$1355, Portfolio_History!$F413, Transactions_History!$H$6:$H$1355, "&lt;="&amp;YEAR(Portfolio_History!R$1))-
SUMIFS(Transactions_History!$G$6:$G$1355, Transactions_History!$C$6:$C$1355, "Redeem", Transactions_History!$I$6:$I$1355, Portfolio_History!$F413, Transactions_History!$H$6:$H$1355, "&lt;="&amp;YEAR(Portfolio_History!R$1))</f>
        <v>0</v>
      </c>
      <c r="S413" s="4">
        <f>SUMIFS(Transactions_History!$G$6:$G$1355, Transactions_History!$C$6:$C$1355, "Acquire", Transactions_History!$I$6:$I$1355, Portfolio_History!$F413, Transactions_History!$H$6:$H$1355, "&lt;="&amp;YEAR(Portfolio_History!S$1))-
SUMIFS(Transactions_History!$G$6:$G$1355, Transactions_History!$C$6:$C$1355, "Redeem", Transactions_History!$I$6:$I$1355, Portfolio_History!$F413, Transactions_History!$H$6:$H$1355, "&lt;="&amp;YEAR(Portfolio_History!S$1))</f>
        <v>0</v>
      </c>
      <c r="T413" s="4">
        <f>SUMIFS(Transactions_History!$G$6:$G$1355, Transactions_History!$C$6:$C$1355, "Acquire", Transactions_History!$I$6:$I$1355, Portfolio_History!$F413, Transactions_History!$H$6:$H$1355, "&lt;="&amp;YEAR(Portfolio_History!T$1))-
SUMIFS(Transactions_History!$G$6:$G$1355, Transactions_History!$C$6:$C$1355, "Redeem", Transactions_History!$I$6:$I$1355, Portfolio_History!$F413, Transactions_History!$H$6:$H$1355, "&lt;="&amp;YEAR(Portfolio_History!T$1))</f>
        <v>0</v>
      </c>
      <c r="U413" s="4">
        <f>SUMIFS(Transactions_History!$G$6:$G$1355, Transactions_History!$C$6:$C$1355, "Acquire", Transactions_History!$I$6:$I$1355, Portfolio_History!$F413, Transactions_History!$H$6:$H$1355, "&lt;="&amp;YEAR(Portfolio_History!U$1))-
SUMIFS(Transactions_History!$G$6:$G$1355, Transactions_History!$C$6:$C$1355, "Redeem", Transactions_History!$I$6:$I$1355, Portfolio_History!$F413, Transactions_History!$H$6:$H$1355, "&lt;="&amp;YEAR(Portfolio_History!U$1))</f>
        <v>0</v>
      </c>
      <c r="V413" s="4">
        <f>SUMIFS(Transactions_History!$G$6:$G$1355, Transactions_History!$C$6:$C$1355, "Acquire", Transactions_History!$I$6:$I$1355, Portfolio_History!$F413, Transactions_History!$H$6:$H$1355, "&lt;="&amp;YEAR(Portfolio_History!V$1))-
SUMIFS(Transactions_History!$G$6:$G$1355, Transactions_History!$C$6:$C$1355, "Redeem", Transactions_History!$I$6:$I$1355, Portfolio_History!$F413, Transactions_History!$H$6:$H$1355, "&lt;="&amp;YEAR(Portfolio_History!V$1))</f>
        <v>0</v>
      </c>
      <c r="W413" s="4">
        <f>SUMIFS(Transactions_History!$G$6:$G$1355, Transactions_History!$C$6:$C$1355, "Acquire", Transactions_History!$I$6:$I$1355, Portfolio_History!$F413, Transactions_History!$H$6:$H$1355, "&lt;="&amp;YEAR(Portfolio_History!W$1))-
SUMIFS(Transactions_History!$G$6:$G$1355, Transactions_History!$C$6:$C$1355, "Redeem", Transactions_History!$I$6:$I$1355, Portfolio_History!$F413, Transactions_History!$H$6:$H$1355, "&lt;="&amp;YEAR(Portfolio_History!W$1))</f>
        <v>0</v>
      </c>
      <c r="X413" s="4">
        <f>SUMIFS(Transactions_History!$G$6:$G$1355, Transactions_History!$C$6:$C$1355, "Acquire", Transactions_History!$I$6:$I$1355, Portfolio_History!$F413, Transactions_History!$H$6:$H$1355, "&lt;="&amp;YEAR(Portfolio_History!X$1))-
SUMIFS(Transactions_History!$G$6:$G$1355, Transactions_History!$C$6:$C$1355, "Redeem", Transactions_History!$I$6:$I$1355, Portfolio_History!$F413, Transactions_History!$H$6:$H$1355, "&lt;="&amp;YEAR(Portfolio_History!X$1))</f>
        <v>0</v>
      </c>
      <c r="Y413" s="4">
        <f>SUMIFS(Transactions_History!$G$6:$G$1355, Transactions_History!$C$6:$C$1355, "Acquire", Transactions_History!$I$6:$I$1355, Portfolio_History!$F413, Transactions_History!$H$6:$H$1355, "&lt;="&amp;YEAR(Portfolio_History!Y$1))-
SUMIFS(Transactions_History!$G$6:$G$1355, Transactions_History!$C$6:$C$1355, "Redeem", Transactions_History!$I$6:$I$1355, Portfolio_History!$F413, Transactions_History!$H$6:$H$1355, "&lt;="&amp;YEAR(Portfolio_History!Y$1))</f>
        <v>0</v>
      </c>
    </row>
    <row r="414" spans="1:25" x14ac:dyDescent="0.35">
      <c r="A414" s="172" t="s">
        <v>34</v>
      </c>
      <c r="B414" s="172">
        <v>1.375</v>
      </c>
      <c r="C414" s="172">
        <v>2013</v>
      </c>
      <c r="D414" s="173">
        <v>41395</v>
      </c>
      <c r="E414" s="63">
        <v>2013</v>
      </c>
      <c r="F414" s="170" t="str">
        <f t="shared" si="7"/>
        <v>SI certificates_1.375_2013</v>
      </c>
      <c r="G414" s="4">
        <f>SUMIFS(Transactions_History!$G$6:$G$1355, Transactions_History!$C$6:$C$1355, "Acquire", Transactions_History!$I$6:$I$1355, Portfolio_History!$F414, Transactions_History!$H$6:$H$1355, "&lt;="&amp;YEAR(Portfolio_History!G$1))-
SUMIFS(Transactions_History!$G$6:$G$1355, Transactions_History!$C$6:$C$1355, "Redeem", Transactions_History!$I$6:$I$1355, Portfolio_History!$F414, Transactions_History!$H$6:$H$1355, "&lt;="&amp;YEAR(Portfolio_History!G$1))</f>
        <v>0</v>
      </c>
      <c r="H414" s="4">
        <f>SUMIFS(Transactions_History!$G$6:$G$1355, Transactions_History!$C$6:$C$1355, "Acquire", Transactions_History!$I$6:$I$1355, Portfolio_History!$F414, Transactions_History!$H$6:$H$1355, "&lt;="&amp;YEAR(Portfolio_History!H$1))-
SUMIFS(Transactions_History!$G$6:$G$1355, Transactions_History!$C$6:$C$1355, "Redeem", Transactions_History!$I$6:$I$1355, Portfolio_History!$F414, Transactions_History!$H$6:$H$1355, "&lt;="&amp;YEAR(Portfolio_History!H$1))</f>
        <v>0</v>
      </c>
      <c r="I414" s="4">
        <f>SUMIFS(Transactions_History!$G$6:$G$1355, Transactions_History!$C$6:$C$1355, "Acquire", Transactions_History!$I$6:$I$1355, Portfolio_History!$F414, Transactions_History!$H$6:$H$1355, "&lt;="&amp;YEAR(Portfolio_History!I$1))-
SUMIFS(Transactions_History!$G$6:$G$1355, Transactions_History!$C$6:$C$1355, "Redeem", Transactions_History!$I$6:$I$1355, Portfolio_History!$F414, Transactions_History!$H$6:$H$1355, "&lt;="&amp;YEAR(Portfolio_History!I$1))</f>
        <v>0</v>
      </c>
      <c r="J414" s="4">
        <f>SUMIFS(Transactions_History!$G$6:$G$1355, Transactions_History!$C$6:$C$1355, "Acquire", Transactions_History!$I$6:$I$1355, Portfolio_History!$F414, Transactions_History!$H$6:$H$1355, "&lt;="&amp;YEAR(Portfolio_History!J$1))-
SUMIFS(Transactions_History!$G$6:$G$1355, Transactions_History!$C$6:$C$1355, "Redeem", Transactions_History!$I$6:$I$1355, Portfolio_History!$F414, Transactions_History!$H$6:$H$1355, "&lt;="&amp;YEAR(Portfolio_History!J$1))</f>
        <v>0</v>
      </c>
      <c r="K414" s="4">
        <f>SUMIFS(Transactions_History!$G$6:$G$1355, Transactions_History!$C$6:$C$1355, "Acquire", Transactions_History!$I$6:$I$1355, Portfolio_History!$F414, Transactions_History!$H$6:$H$1355, "&lt;="&amp;YEAR(Portfolio_History!K$1))-
SUMIFS(Transactions_History!$G$6:$G$1355, Transactions_History!$C$6:$C$1355, "Redeem", Transactions_History!$I$6:$I$1355, Portfolio_History!$F414, Transactions_History!$H$6:$H$1355, "&lt;="&amp;YEAR(Portfolio_History!K$1))</f>
        <v>0</v>
      </c>
      <c r="L414" s="4">
        <f>SUMIFS(Transactions_History!$G$6:$G$1355, Transactions_History!$C$6:$C$1355, "Acquire", Transactions_History!$I$6:$I$1355, Portfolio_History!$F414, Transactions_History!$H$6:$H$1355, "&lt;="&amp;YEAR(Portfolio_History!L$1))-
SUMIFS(Transactions_History!$G$6:$G$1355, Transactions_History!$C$6:$C$1355, "Redeem", Transactions_History!$I$6:$I$1355, Portfolio_History!$F414, Transactions_History!$H$6:$H$1355, "&lt;="&amp;YEAR(Portfolio_History!L$1))</f>
        <v>0</v>
      </c>
      <c r="M414" s="4">
        <f>SUMIFS(Transactions_History!$G$6:$G$1355, Transactions_History!$C$6:$C$1355, "Acquire", Transactions_History!$I$6:$I$1355, Portfolio_History!$F414, Transactions_History!$H$6:$H$1355, "&lt;="&amp;YEAR(Portfolio_History!M$1))-
SUMIFS(Transactions_History!$G$6:$G$1355, Transactions_History!$C$6:$C$1355, "Redeem", Transactions_History!$I$6:$I$1355, Portfolio_History!$F414, Transactions_History!$H$6:$H$1355, "&lt;="&amp;YEAR(Portfolio_History!M$1))</f>
        <v>0</v>
      </c>
      <c r="N414" s="4">
        <f>SUMIFS(Transactions_History!$G$6:$G$1355, Transactions_History!$C$6:$C$1355, "Acquire", Transactions_History!$I$6:$I$1355, Portfolio_History!$F414, Transactions_History!$H$6:$H$1355, "&lt;="&amp;YEAR(Portfolio_History!N$1))-
SUMIFS(Transactions_History!$G$6:$G$1355, Transactions_History!$C$6:$C$1355, "Redeem", Transactions_History!$I$6:$I$1355, Portfolio_History!$F414, Transactions_History!$H$6:$H$1355, "&lt;="&amp;YEAR(Portfolio_History!N$1))</f>
        <v>0</v>
      </c>
      <c r="O414" s="4">
        <f>SUMIFS(Transactions_History!$G$6:$G$1355, Transactions_History!$C$6:$C$1355, "Acquire", Transactions_History!$I$6:$I$1355, Portfolio_History!$F414, Transactions_History!$H$6:$H$1355, "&lt;="&amp;YEAR(Portfolio_History!O$1))-
SUMIFS(Transactions_History!$G$6:$G$1355, Transactions_History!$C$6:$C$1355, "Redeem", Transactions_History!$I$6:$I$1355, Portfolio_History!$F414, Transactions_History!$H$6:$H$1355, "&lt;="&amp;YEAR(Portfolio_History!O$1))</f>
        <v>0</v>
      </c>
      <c r="P414" s="4">
        <f>SUMIFS(Transactions_History!$G$6:$G$1355, Transactions_History!$C$6:$C$1355, "Acquire", Transactions_History!$I$6:$I$1355, Portfolio_History!$F414, Transactions_History!$H$6:$H$1355, "&lt;="&amp;YEAR(Portfolio_History!P$1))-
SUMIFS(Transactions_History!$G$6:$G$1355, Transactions_History!$C$6:$C$1355, "Redeem", Transactions_History!$I$6:$I$1355, Portfolio_History!$F414, Transactions_History!$H$6:$H$1355, "&lt;="&amp;YEAR(Portfolio_History!P$1))</f>
        <v>0</v>
      </c>
      <c r="Q414" s="4">
        <f>SUMIFS(Transactions_History!$G$6:$G$1355, Transactions_History!$C$6:$C$1355, "Acquire", Transactions_History!$I$6:$I$1355, Portfolio_History!$F414, Transactions_History!$H$6:$H$1355, "&lt;="&amp;YEAR(Portfolio_History!Q$1))-
SUMIFS(Transactions_History!$G$6:$G$1355, Transactions_History!$C$6:$C$1355, "Redeem", Transactions_History!$I$6:$I$1355, Portfolio_History!$F414, Transactions_History!$H$6:$H$1355, "&lt;="&amp;YEAR(Portfolio_History!Q$1))</f>
        <v>65614841</v>
      </c>
      <c r="R414" s="4">
        <f>SUMIFS(Transactions_History!$G$6:$G$1355, Transactions_History!$C$6:$C$1355, "Acquire", Transactions_History!$I$6:$I$1355, Portfolio_History!$F414, Transactions_History!$H$6:$H$1355, "&lt;="&amp;YEAR(Portfolio_History!R$1))-
SUMIFS(Transactions_History!$G$6:$G$1355, Transactions_History!$C$6:$C$1355, "Redeem", Transactions_History!$I$6:$I$1355, Portfolio_History!$F414, Transactions_History!$H$6:$H$1355, "&lt;="&amp;YEAR(Portfolio_History!R$1))</f>
        <v>0</v>
      </c>
      <c r="S414" s="4">
        <f>SUMIFS(Transactions_History!$G$6:$G$1355, Transactions_History!$C$6:$C$1355, "Acquire", Transactions_History!$I$6:$I$1355, Portfolio_History!$F414, Transactions_History!$H$6:$H$1355, "&lt;="&amp;YEAR(Portfolio_History!S$1))-
SUMIFS(Transactions_History!$G$6:$G$1355, Transactions_History!$C$6:$C$1355, "Redeem", Transactions_History!$I$6:$I$1355, Portfolio_History!$F414, Transactions_History!$H$6:$H$1355, "&lt;="&amp;YEAR(Portfolio_History!S$1))</f>
        <v>0</v>
      </c>
      <c r="T414" s="4">
        <f>SUMIFS(Transactions_History!$G$6:$G$1355, Transactions_History!$C$6:$C$1355, "Acquire", Transactions_History!$I$6:$I$1355, Portfolio_History!$F414, Transactions_History!$H$6:$H$1355, "&lt;="&amp;YEAR(Portfolio_History!T$1))-
SUMIFS(Transactions_History!$G$6:$G$1355, Transactions_History!$C$6:$C$1355, "Redeem", Transactions_History!$I$6:$I$1355, Portfolio_History!$F414, Transactions_History!$H$6:$H$1355, "&lt;="&amp;YEAR(Portfolio_History!T$1))</f>
        <v>0</v>
      </c>
      <c r="U414" s="4">
        <f>SUMIFS(Transactions_History!$G$6:$G$1355, Transactions_History!$C$6:$C$1355, "Acquire", Transactions_History!$I$6:$I$1355, Portfolio_History!$F414, Transactions_History!$H$6:$H$1355, "&lt;="&amp;YEAR(Portfolio_History!U$1))-
SUMIFS(Transactions_History!$G$6:$G$1355, Transactions_History!$C$6:$C$1355, "Redeem", Transactions_History!$I$6:$I$1355, Portfolio_History!$F414, Transactions_History!$H$6:$H$1355, "&lt;="&amp;YEAR(Portfolio_History!U$1))</f>
        <v>0</v>
      </c>
      <c r="V414" s="4">
        <f>SUMIFS(Transactions_History!$G$6:$G$1355, Transactions_History!$C$6:$C$1355, "Acquire", Transactions_History!$I$6:$I$1355, Portfolio_History!$F414, Transactions_History!$H$6:$H$1355, "&lt;="&amp;YEAR(Portfolio_History!V$1))-
SUMIFS(Transactions_History!$G$6:$G$1355, Transactions_History!$C$6:$C$1355, "Redeem", Transactions_History!$I$6:$I$1355, Portfolio_History!$F414, Transactions_History!$H$6:$H$1355, "&lt;="&amp;YEAR(Portfolio_History!V$1))</f>
        <v>0</v>
      </c>
      <c r="W414" s="4">
        <f>SUMIFS(Transactions_History!$G$6:$G$1355, Transactions_History!$C$6:$C$1355, "Acquire", Transactions_History!$I$6:$I$1355, Portfolio_History!$F414, Transactions_History!$H$6:$H$1355, "&lt;="&amp;YEAR(Portfolio_History!W$1))-
SUMIFS(Transactions_History!$G$6:$G$1355, Transactions_History!$C$6:$C$1355, "Redeem", Transactions_History!$I$6:$I$1355, Portfolio_History!$F414, Transactions_History!$H$6:$H$1355, "&lt;="&amp;YEAR(Portfolio_History!W$1))</f>
        <v>0</v>
      </c>
      <c r="X414" s="4">
        <f>SUMIFS(Transactions_History!$G$6:$G$1355, Transactions_History!$C$6:$C$1355, "Acquire", Transactions_History!$I$6:$I$1355, Portfolio_History!$F414, Transactions_History!$H$6:$H$1355, "&lt;="&amp;YEAR(Portfolio_History!X$1))-
SUMIFS(Transactions_History!$G$6:$G$1355, Transactions_History!$C$6:$C$1355, "Redeem", Transactions_History!$I$6:$I$1355, Portfolio_History!$F414, Transactions_History!$H$6:$H$1355, "&lt;="&amp;YEAR(Portfolio_History!X$1))</f>
        <v>0</v>
      </c>
      <c r="Y414" s="4">
        <f>SUMIFS(Transactions_History!$G$6:$G$1355, Transactions_History!$C$6:$C$1355, "Acquire", Transactions_History!$I$6:$I$1355, Portfolio_History!$F414, Transactions_History!$H$6:$H$1355, "&lt;="&amp;YEAR(Portfolio_History!Y$1))-
SUMIFS(Transactions_History!$G$6:$G$1355, Transactions_History!$C$6:$C$1355, "Redeem", Transactions_History!$I$6:$I$1355, Portfolio_History!$F414, Transactions_History!$H$6:$H$1355, "&lt;="&amp;YEAR(Portfolio_History!Y$1))</f>
        <v>0</v>
      </c>
    </row>
    <row r="415" spans="1:25" x14ac:dyDescent="0.35">
      <c r="A415" s="172" t="s">
        <v>39</v>
      </c>
      <c r="B415" s="172">
        <v>1.75</v>
      </c>
      <c r="C415" s="172">
        <v>2014</v>
      </c>
      <c r="D415" s="173">
        <v>41426</v>
      </c>
      <c r="E415" s="63">
        <v>2013</v>
      </c>
      <c r="F415" s="170" t="str">
        <f t="shared" si="7"/>
        <v>SI bonds_1.75_2014</v>
      </c>
      <c r="G415" s="4">
        <f>SUMIFS(Transactions_History!$G$6:$G$1355, Transactions_History!$C$6:$C$1355, "Acquire", Transactions_History!$I$6:$I$1355, Portfolio_History!$F415, Transactions_History!$H$6:$H$1355, "&lt;="&amp;YEAR(Portfolio_History!G$1))-
SUMIFS(Transactions_History!$G$6:$G$1355, Transactions_History!$C$6:$C$1355, "Redeem", Transactions_History!$I$6:$I$1355, Portfolio_History!$F415, Transactions_History!$H$6:$H$1355, "&lt;="&amp;YEAR(Portfolio_History!G$1))</f>
        <v>0</v>
      </c>
      <c r="H415" s="4">
        <f>SUMIFS(Transactions_History!$G$6:$G$1355, Transactions_History!$C$6:$C$1355, "Acquire", Transactions_History!$I$6:$I$1355, Portfolio_History!$F415, Transactions_History!$H$6:$H$1355, "&lt;="&amp;YEAR(Portfolio_History!H$1))-
SUMIFS(Transactions_History!$G$6:$G$1355, Transactions_History!$C$6:$C$1355, "Redeem", Transactions_History!$I$6:$I$1355, Portfolio_History!$F415, Transactions_History!$H$6:$H$1355, "&lt;="&amp;YEAR(Portfolio_History!H$1))</f>
        <v>0</v>
      </c>
      <c r="I415" s="4">
        <f>SUMIFS(Transactions_History!$G$6:$G$1355, Transactions_History!$C$6:$C$1355, "Acquire", Transactions_History!$I$6:$I$1355, Portfolio_History!$F415, Transactions_History!$H$6:$H$1355, "&lt;="&amp;YEAR(Portfolio_History!I$1))-
SUMIFS(Transactions_History!$G$6:$G$1355, Transactions_History!$C$6:$C$1355, "Redeem", Transactions_History!$I$6:$I$1355, Portfolio_History!$F415, Transactions_History!$H$6:$H$1355, "&lt;="&amp;YEAR(Portfolio_History!I$1))</f>
        <v>0</v>
      </c>
      <c r="J415" s="4">
        <f>SUMIFS(Transactions_History!$G$6:$G$1355, Transactions_History!$C$6:$C$1355, "Acquire", Transactions_History!$I$6:$I$1355, Portfolio_History!$F415, Transactions_History!$H$6:$H$1355, "&lt;="&amp;YEAR(Portfolio_History!J$1))-
SUMIFS(Transactions_History!$G$6:$G$1355, Transactions_History!$C$6:$C$1355, "Redeem", Transactions_History!$I$6:$I$1355, Portfolio_History!$F415, Transactions_History!$H$6:$H$1355, "&lt;="&amp;YEAR(Portfolio_History!J$1))</f>
        <v>0</v>
      </c>
      <c r="K415" s="4">
        <f>SUMIFS(Transactions_History!$G$6:$G$1355, Transactions_History!$C$6:$C$1355, "Acquire", Transactions_History!$I$6:$I$1355, Portfolio_History!$F415, Transactions_History!$H$6:$H$1355, "&lt;="&amp;YEAR(Portfolio_History!K$1))-
SUMIFS(Transactions_History!$G$6:$G$1355, Transactions_History!$C$6:$C$1355, "Redeem", Transactions_History!$I$6:$I$1355, Portfolio_History!$F415, Transactions_History!$H$6:$H$1355, "&lt;="&amp;YEAR(Portfolio_History!K$1))</f>
        <v>0</v>
      </c>
      <c r="L415" s="4">
        <f>SUMIFS(Transactions_History!$G$6:$G$1355, Transactions_History!$C$6:$C$1355, "Acquire", Transactions_History!$I$6:$I$1355, Portfolio_History!$F415, Transactions_History!$H$6:$H$1355, "&lt;="&amp;YEAR(Portfolio_History!L$1))-
SUMIFS(Transactions_History!$G$6:$G$1355, Transactions_History!$C$6:$C$1355, "Redeem", Transactions_History!$I$6:$I$1355, Portfolio_History!$F415, Transactions_History!$H$6:$H$1355, "&lt;="&amp;YEAR(Portfolio_History!L$1))</f>
        <v>0</v>
      </c>
      <c r="M415" s="4">
        <f>SUMIFS(Transactions_History!$G$6:$G$1355, Transactions_History!$C$6:$C$1355, "Acquire", Transactions_History!$I$6:$I$1355, Portfolio_History!$F415, Transactions_History!$H$6:$H$1355, "&lt;="&amp;YEAR(Portfolio_History!M$1))-
SUMIFS(Transactions_History!$G$6:$G$1355, Transactions_History!$C$6:$C$1355, "Redeem", Transactions_History!$I$6:$I$1355, Portfolio_History!$F415, Transactions_History!$H$6:$H$1355, "&lt;="&amp;YEAR(Portfolio_History!M$1))</f>
        <v>0</v>
      </c>
      <c r="N415" s="4">
        <f>SUMIFS(Transactions_History!$G$6:$G$1355, Transactions_History!$C$6:$C$1355, "Acquire", Transactions_History!$I$6:$I$1355, Portfolio_History!$F415, Transactions_History!$H$6:$H$1355, "&lt;="&amp;YEAR(Portfolio_History!N$1))-
SUMIFS(Transactions_History!$G$6:$G$1355, Transactions_History!$C$6:$C$1355, "Redeem", Transactions_History!$I$6:$I$1355, Portfolio_History!$F415, Transactions_History!$H$6:$H$1355, "&lt;="&amp;YEAR(Portfolio_History!N$1))</f>
        <v>0</v>
      </c>
      <c r="O415" s="4">
        <f>SUMIFS(Transactions_History!$G$6:$G$1355, Transactions_History!$C$6:$C$1355, "Acquire", Transactions_History!$I$6:$I$1355, Portfolio_History!$F415, Transactions_History!$H$6:$H$1355, "&lt;="&amp;YEAR(Portfolio_History!O$1))-
SUMIFS(Transactions_History!$G$6:$G$1355, Transactions_History!$C$6:$C$1355, "Redeem", Transactions_History!$I$6:$I$1355, Portfolio_History!$F415, Transactions_History!$H$6:$H$1355, "&lt;="&amp;YEAR(Portfolio_History!O$1))</f>
        <v>0</v>
      </c>
      <c r="P415" s="4">
        <f>SUMIFS(Transactions_History!$G$6:$G$1355, Transactions_History!$C$6:$C$1355, "Acquire", Transactions_History!$I$6:$I$1355, Portfolio_History!$F415, Transactions_History!$H$6:$H$1355, "&lt;="&amp;YEAR(Portfolio_History!P$1))-
SUMIFS(Transactions_History!$G$6:$G$1355, Transactions_History!$C$6:$C$1355, "Redeem", Transactions_History!$I$6:$I$1355, Portfolio_History!$F415, Transactions_History!$H$6:$H$1355, "&lt;="&amp;YEAR(Portfolio_History!P$1))</f>
        <v>0</v>
      </c>
      <c r="Q415" s="4">
        <f>SUMIFS(Transactions_History!$G$6:$G$1355, Transactions_History!$C$6:$C$1355, "Acquire", Transactions_History!$I$6:$I$1355, Portfolio_History!$F415, Transactions_History!$H$6:$H$1355, "&lt;="&amp;YEAR(Portfolio_History!Q$1))-
SUMIFS(Transactions_History!$G$6:$G$1355, Transactions_History!$C$6:$C$1355, "Redeem", Transactions_History!$I$6:$I$1355, Portfolio_History!$F415, Transactions_History!$H$6:$H$1355, "&lt;="&amp;YEAR(Portfolio_History!Q$1))</f>
        <v>0</v>
      </c>
      <c r="R415" s="4">
        <f>SUMIFS(Transactions_History!$G$6:$G$1355, Transactions_History!$C$6:$C$1355, "Acquire", Transactions_History!$I$6:$I$1355, Portfolio_History!$F415, Transactions_History!$H$6:$H$1355, "&lt;="&amp;YEAR(Portfolio_History!R$1))-
SUMIFS(Transactions_History!$G$6:$G$1355, Transactions_History!$C$6:$C$1355, "Redeem", Transactions_History!$I$6:$I$1355, Portfolio_History!$F415, Transactions_History!$H$6:$H$1355, "&lt;="&amp;YEAR(Portfolio_History!R$1))</f>
        <v>0</v>
      </c>
      <c r="S415" s="4">
        <f>SUMIFS(Transactions_History!$G$6:$G$1355, Transactions_History!$C$6:$C$1355, "Acquire", Transactions_History!$I$6:$I$1355, Portfolio_History!$F415, Transactions_History!$H$6:$H$1355, "&lt;="&amp;YEAR(Portfolio_History!S$1))-
SUMIFS(Transactions_History!$G$6:$G$1355, Transactions_History!$C$6:$C$1355, "Redeem", Transactions_History!$I$6:$I$1355, Portfolio_History!$F415, Transactions_History!$H$6:$H$1355, "&lt;="&amp;YEAR(Portfolio_History!S$1))</f>
        <v>0</v>
      </c>
      <c r="T415" s="4">
        <f>SUMIFS(Transactions_History!$G$6:$G$1355, Transactions_History!$C$6:$C$1355, "Acquire", Transactions_History!$I$6:$I$1355, Portfolio_History!$F415, Transactions_History!$H$6:$H$1355, "&lt;="&amp;YEAR(Portfolio_History!T$1))-
SUMIFS(Transactions_History!$G$6:$G$1355, Transactions_History!$C$6:$C$1355, "Redeem", Transactions_History!$I$6:$I$1355, Portfolio_History!$F415, Transactions_History!$H$6:$H$1355, "&lt;="&amp;YEAR(Portfolio_History!T$1))</f>
        <v>0</v>
      </c>
      <c r="U415" s="4">
        <f>SUMIFS(Transactions_History!$G$6:$G$1355, Transactions_History!$C$6:$C$1355, "Acquire", Transactions_History!$I$6:$I$1355, Portfolio_History!$F415, Transactions_History!$H$6:$H$1355, "&lt;="&amp;YEAR(Portfolio_History!U$1))-
SUMIFS(Transactions_History!$G$6:$G$1355, Transactions_History!$C$6:$C$1355, "Redeem", Transactions_History!$I$6:$I$1355, Portfolio_History!$F415, Transactions_History!$H$6:$H$1355, "&lt;="&amp;YEAR(Portfolio_History!U$1))</f>
        <v>0</v>
      </c>
      <c r="V415" s="4">
        <f>SUMIFS(Transactions_History!$G$6:$G$1355, Transactions_History!$C$6:$C$1355, "Acquire", Transactions_History!$I$6:$I$1355, Portfolio_History!$F415, Transactions_History!$H$6:$H$1355, "&lt;="&amp;YEAR(Portfolio_History!V$1))-
SUMIFS(Transactions_History!$G$6:$G$1355, Transactions_History!$C$6:$C$1355, "Redeem", Transactions_History!$I$6:$I$1355, Portfolio_History!$F415, Transactions_History!$H$6:$H$1355, "&lt;="&amp;YEAR(Portfolio_History!V$1))</f>
        <v>0</v>
      </c>
      <c r="W415" s="4">
        <f>SUMIFS(Transactions_History!$G$6:$G$1355, Transactions_History!$C$6:$C$1355, "Acquire", Transactions_History!$I$6:$I$1355, Portfolio_History!$F415, Transactions_History!$H$6:$H$1355, "&lt;="&amp;YEAR(Portfolio_History!W$1))-
SUMIFS(Transactions_History!$G$6:$G$1355, Transactions_History!$C$6:$C$1355, "Redeem", Transactions_History!$I$6:$I$1355, Portfolio_History!$F415, Transactions_History!$H$6:$H$1355, "&lt;="&amp;YEAR(Portfolio_History!W$1))</f>
        <v>0</v>
      </c>
      <c r="X415" s="4">
        <f>SUMIFS(Transactions_History!$G$6:$G$1355, Transactions_History!$C$6:$C$1355, "Acquire", Transactions_History!$I$6:$I$1355, Portfolio_History!$F415, Transactions_History!$H$6:$H$1355, "&lt;="&amp;YEAR(Portfolio_History!X$1))-
SUMIFS(Transactions_History!$G$6:$G$1355, Transactions_History!$C$6:$C$1355, "Redeem", Transactions_History!$I$6:$I$1355, Portfolio_History!$F415, Transactions_History!$H$6:$H$1355, "&lt;="&amp;YEAR(Portfolio_History!X$1))</f>
        <v>0</v>
      </c>
      <c r="Y415" s="4">
        <f>SUMIFS(Transactions_History!$G$6:$G$1355, Transactions_History!$C$6:$C$1355, "Acquire", Transactions_History!$I$6:$I$1355, Portfolio_History!$F415, Transactions_History!$H$6:$H$1355, "&lt;="&amp;YEAR(Portfolio_History!Y$1))-
SUMIFS(Transactions_History!$G$6:$G$1355, Transactions_History!$C$6:$C$1355, "Redeem", Transactions_History!$I$6:$I$1355, Portfolio_History!$F415, Transactions_History!$H$6:$H$1355, "&lt;="&amp;YEAR(Portfolio_History!Y$1))</f>
        <v>0</v>
      </c>
    </row>
    <row r="416" spans="1:25" x14ac:dyDescent="0.35">
      <c r="A416" s="172" t="s">
        <v>39</v>
      </c>
      <c r="B416" s="172">
        <v>1.75</v>
      </c>
      <c r="C416" s="172">
        <v>2015</v>
      </c>
      <c r="D416" s="173">
        <v>41426</v>
      </c>
      <c r="E416" s="63">
        <v>2013</v>
      </c>
      <c r="F416" s="170" t="str">
        <f t="shared" si="7"/>
        <v>SI bonds_1.75_2015</v>
      </c>
      <c r="G416" s="4">
        <f>SUMIFS(Transactions_History!$G$6:$G$1355, Transactions_History!$C$6:$C$1355, "Acquire", Transactions_History!$I$6:$I$1355, Portfolio_History!$F416, Transactions_History!$H$6:$H$1355, "&lt;="&amp;YEAR(Portfolio_History!G$1))-
SUMIFS(Transactions_History!$G$6:$G$1355, Transactions_History!$C$6:$C$1355, "Redeem", Transactions_History!$I$6:$I$1355, Portfolio_History!$F416, Transactions_History!$H$6:$H$1355, "&lt;="&amp;YEAR(Portfolio_History!G$1))</f>
        <v>0</v>
      </c>
      <c r="H416" s="4">
        <f>SUMIFS(Transactions_History!$G$6:$G$1355, Transactions_History!$C$6:$C$1355, "Acquire", Transactions_History!$I$6:$I$1355, Portfolio_History!$F416, Transactions_History!$H$6:$H$1355, "&lt;="&amp;YEAR(Portfolio_History!H$1))-
SUMIFS(Transactions_History!$G$6:$G$1355, Transactions_History!$C$6:$C$1355, "Redeem", Transactions_History!$I$6:$I$1355, Portfolio_History!$F416, Transactions_History!$H$6:$H$1355, "&lt;="&amp;YEAR(Portfolio_History!H$1))</f>
        <v>0</v>
      </c>
      <c r="I416" s="4">
        <f>SUMIFS(Transactions_History!$G$6:$G$1355, Transactions_History!$C$6:$C$1355, "Acquire", Transactions_History!$I$6:$I$1355, Portfolio_History!$F416, Transactions_History!$H$6:$H$1355, "&lt;="&amp;YEAR(Portfolio_History!I$1))-
SUMIFS(Transactions_History!$G$6:$G$1355, Transactions_History!$C$6:$C$1355, "Redeem", Transactions_History!$I$6:$I$1355, Portfolio_History!$F416, Transactions_History!$H$6:$H$1355, "&lt;="&amp;YEAR(Portfolio_History!I$1))</f>
        <v>0</v>
      </c>
      <c r="J416" s="4">
        <f>SUMIFS(Transactions_History!$G$6:$G$1355, Transactions_History!$C$6:$C$1355, "Acquire", Transactions_History!$I$6:$I$1355, Portfolio_History!$F416, Transactions_History!$H$6:$H$1355, "&lt;="&amp;YEAR(Portfolio_History!J$1))-
SUMIFS(Transactions_History!$G$6:$G$1355, Transactions_History!$C$6:$C$1355, "Redeem", Transactions_History!$I$6:$I$1355, Portfolio_History!$F416, Transactions_History!$H$6:$H$1355, "&lt;="&amp;YEAR(Portfolio_History!J$1))</f>
        <v>0</v>
      </c>
      <c r="K416" s="4">
        <f>SUMIFS(Transactions_History!$G$6:$G$1355, Transactions_History!$C$6:$C$1355, "Acquire", Transactions_History!$I$6:$I$1355, Portfolio_History!$F416, Transactions_History!$H$6:$H$1355, "&lt;="&amp;YEAR(Portfolio_History!K$1))-
SUMIFS(Transactions_History!$G$6:$G$1355, Transactions_History!$C$6:$C$1355, "Redeem", Transactions_History!$I$6:$I$1355, Portfolio_History!$F416, Transactions_History!$H$6:$H$1355, "&lt;="&amp;YEAR(Portfolio_History!K$1))</f>
        <v>0</v>
      </c>
      <c r="L416" s="4">
        <f>SUMIFS(Transactions_History!$G$6:$G$1355, Transactions_History!$C$6:$C$1355, "Acquire", Transactions_History!$I$6:$I$1355, Portfolio_History!$F416, Transactions_History!$H$6:$H$1355, "&lt;="&amp;YEAR(Portfolio_History!L$1))-
SUMIFS(Transactions_History!$G$6:$G$1355, Transactions_History!$C$6:$C$1355, "Redeem", Transactions_History!$I$6:$I$1355, Portfolio_History!$F416, Transactions_History!$H$6:$H$1355, "&lt;="&amp;YEAR(Portfolio_History!L$1))</f>
        <v>0</v>
      </c>
      <c r="M416" s="4">
        <f>SUMIFS(Transactions_History!$G$6:$G$1355, Transactions_History!$C$6:$C$1355, "Acquire", Transactions_History!$I$6:$I$1355, Portfolio_History!$F416, Transactions_History!$H$6:$H$1355, "&lt;="&amp;YEAR(Portfolio_History!M$1))-
SUMIFS(Transactions_History!$G$6:$G$1355, Transactions_History!$C$6:$C$1355, "Redeem", Transactions_History!$I$6:$I$1355, Portfolio_History!$F416, Transactions_History!$H$6:$H$1355, "&lt;="&amp;YEAR(Portfolio_History!M$1))</f>
        <v>0</v>
      </c>
      <c r="N416" s="4">
        <f>SUMIFS(Transactions_History!$G$6:$G$1355, Transactions_History!$C$6:$C$1355, "Acquire", Transactions_History!$I$6:$I$1355, Portfolio_History!$F416, Transactions_History!$H$6:$H$1355, "&lt;="&amp;YEAR(Portfolio_History!N$1))-
SUMIFS(Transactions_History!$G$6:$G$1355, Transactions_History!$C$6:$C$1355, "Redeem", Transactions_History!$I$6:$I$1355, Portfolio_History!$F416, Transactions_History!$H$6:$H$1355, "&lt;="&amp;YEAR(Portfolio_History!N$1))</f>
        <v>0</v>
      </c>
      <c r="O416" s="4">
        <f>SUMIFS(Transactions_History!$G$6:$G$1355, Transactions_History!$C$6:$C$1355, "Acquire", Transactions_History!$I$6:$I$1355, Portfolio_History!$F416, Transactions_History!$H$6:$H$1355, "&lt;="&amp;YEAR(Portfolio_History!O$1))-
SUMIFS(Transactions_History!$G$6:$G$1355, Transactions_History!$C$6:$C$1355, "Redeem", Transactions_History!$I$6:$I$1355, Portfolio_History!$F416, Transactions_History!$H$6:$H$1355, "&lt;="&amp;YEAR(Portfolio_History!O$1))</f>
        <v>0</v>
      </c>
      <c r="P416" s="4">
        <f>SUMIFS(Transactions_History!$G$6:$G$1355, Transactions_History!$C$6:$C$1355, "Acquire", Transactions_History!$I$6:$I$1355, Portfolio_History!$F416, Transactions_History!$H$6:$H$1355, "&lt;="&amp;YEAR(Portfolio_History!P$1))-
SUMIFS(Transactions_History!$G$6:$G$1355, Transactions_History!$C$6:$C$1355, "Redeem", Transactions_History!$I$6:$I$1355, Portfolio_History!$F416, Transactions_History!$H$6:$H$1355, "&lt;="&amp;YEAR(Portfolio_History!P$1))</f>
        <v>4908186</v>
      </c>
      <c r="Q416" s="4">
        <f>SUMIFS(Transactions_History!$G$6:$G$1355, Transactions_History!$C$6:$C$1355, "Acquire", Transactions_History!$I$6:$I$1355, Portfolio_History!$F416, Transactions_History!$H$6:$H$1355, "&lt;="&amp;YEAR(Portfolio_History!Q$1))-
SUMIFS(Transactions_History!$G$6:$G$1355, Transactions_History!$C$6:$C$1355, "Redeem", Transactions_History!$I$6:$I$1355, Portfolio_History!$F416, Transactions_History!$H$6:$H$1355, "&lt;="&amp;YEAR(Portfolio_History!Q$1))</f>
        <v>0</v>
      </c>
      <c r="R416" s="4">
        <f>SUMIFS(Transactions_History!$G$6:$G$1355, Transactions_History!$C$6:$C$1355, "Acquire", Transactions_History!$I$6:$I$1355, Portfolio_History!$F416, Transactions_History!$H$6:$H$1355, "&lt;="&amp;YEAR(Portfolio_History!R$1))-
SUMIFS(Transactions_History!$G$6:$G$1355, Transactions_History!$C$6:$C$1355, "Redeem", Transactions_History!$I$6:$I$1355, Portfolio_History!$F416, Transactions_History!$H$6:$H$1355, "&lt;="&amp;YEAR(Portfolio_History!R$1))</f>
        <v>0</v>
      </c>
      <c r="S416" s="4">
        <f>SUMIFS(Transactions_History!$G$6:$G$1355, Transactions_History!$C$6:$C$1355, "Acquire", Transactions_History!$I$6:$I$1355, Portfolio_History!$F416, Transactions_History!$H$6:$H$1355, "&lt;="&amp;YEAR(Portfolio_History!S$1))-
SUMIFS(Transactions_History!$G$6:$G$1355, Transactions_History!$C$6:$C$1355, "Redeem", Transactions_History!$I$6:$I$1355, Portfolio_History!$F416, Transactions_History!$H$6:$H$1355, "&lt;="&amp;YEAR(Portfolio_History!S$1))</f>
        <v>0</v>
      </c>
      <c r="T416" s="4">
        <f>SUMIFS(Transactions_History!$G$6:$G$1355, Transactions_History!$C$6:$C$1355, "Acquire", Transactions_History!$I$6:$I$1355, Portfolio_History!$F416, Transactions_History!$H$6:$H$1355, "&lt;="&amp;YEAR(Portfolio_History!T$1))-
SUMIFS(Transactions_History!$G$6:$G$1355, Transactions_History!$C$6:$C$1355, "Redeem", Transactions_History!$I$6:$I$1355, Portfolio_History!$F416, Transactions_History!$H$6:$H$1355, "&lt;="&amp;YEAR(Portfolio_History!T$1))</f>
        <v>0</v>
      </c>
      <c r="U416" s="4">
        <f>SUMIFS(Transactions_History!$G$6:$G$1355, Transactions_History!$C$6:$C$1355, "Acquire", Transactions_History!$I$6:$I$1355, Portfolio_History!$F416, Transactions_History!$H$6:$H$1355, "&lt;="&amp;YEAR(Portfolio_History!U$1))-
SUMIFS(Transactions_History!$G$6:$G$1355, Transactions_History!$C$6:$C$1355, "Redeem", Transactions_History!$I$6:$I$1355, Portfolio_History!$F416, Transactions_History!$H$6:$H$1355, "&lt;="&amp;YEAR(Portfolio_History!U$1))</f>
        <v>0</v>
      </c>
      <c r="V416" s="4">
        <f>SUMIFS(Transactions_History!$G$6:$G$1355, Transactions_History!$C$6:$C$1355, "Acquire", Transactions_History!$I$6:$I$1355, Portfolio_History!$F416, Transactions_History!$H$6:$H$1355, "&lt;="&amp;YEAR(Portfolio_History!V$1))-
SUMIFS(Transactions_History!$G$6:$G$1355, Transactions_History!$C$6:$C$1355, "Redeem", Transactions_History!$I$6:$I$1355, Portfolio_History!$F416, Transactions_History!$H$6:$H$1355, "&lt;="&amp;YEAR(Portfolio_History!V$1))</f>
        <v>0</v>
      </c>
      <c r="W416" s="4">
        <f>SUMIFS(Transactions_History!$G$6:$G$1355, Transactions_History!$C$6:$C$1355, "Acquire", Transactions_History!$I$6:$I$1355, Portfolio_History!$F416, Transactions_History!$H$6:$H$1355, "&lt;="&amp;YEAR(Portfolio_History!W$1))-
SUMIFS(Transactions_History!$G$6:$G$1355, Transactions_History!$C$6:$C$1355, "Redeem", Transactions_History!$I$6:$I$1355, Portfolio_History!$F416, Transactions_History!$H$6:$H$1355, "&lt;="&amp;YEAR(Portfolio_History!W$1))</f>
        <v>0</v>
      </c>
      <c r="X416" s="4">
        <f>SUMIFS(Transactions_History!$G$6:$G$1355, Transactions_History!$C$6:$C$1355, "Acquire", Transactions_History!$I$6:$I$1355, Portfolio_History!$F416, Transactions_History!$H$6:$H$1355, "&lt;="&amp;YEAR(Portfolio_History!X$1))-
SUMIFS(Transactions_History!$G$6:$G$1355, Transactions_History!$C$6:$C$1355, "Redeem", Transactions_History!$I$6:$I$1355, Portfolio_History!$F416, Transactions_History!$H$6:$H$1355, "&lt;="&amp;YEAR(Portfolio_History!X$1))</f>
        <v>0</v>
      </c>
      <c r="Y416" s="4">
        <f>SUMIFS(Transactions_History!$G$6:$G$1355, Transactions_History!$C$6:$C$1355, "Acquire", Transactions_History!$I$6:$I$1355, Portfolio_History!$F416, Transactions_History!$H$6:$H$1355, "&lt;="&amp;YEAR(Portfolio_History!Y$1))-
SUMIFS(Transactions_History!$G$6:$G$1355, Transactions_History!$C$6:$C$1355, "Redeem", Transactions_History!$I$6:$I$1355, Portfolio_History!$F416, Transactions_History!$H$6:$H$1355, "&lt;="&amp;YEAR(Portfolio_History!Y$1))</f>
        <v>0</v>
      </c>
    </row>
    <row r="417" spans="1:25" x14ac:dyDescent="0.35">
      <c r="A417" s="172" t="s">
        <v>39</v>
      </c>
      <c r="B417" s="172">
        <v>1.75</v>
      </c>
      <c r="C417" s="172">
        <v>2016</v>
      </c>
      <c r="D417" s="173">
        <v>41426</v>
      </c>
      <c r="E417" s="63">
        <v>2013</v>
      </c>
      <c r="F417" s="170" t="str">
        <f t="shared" si="7"/>
        <v>SI bonds_1.75_2016</v>
      </c>
      <c r="G417" s="4">
        <f>SUMIFS(Transactions_History!$G$6:$G$1355, Transactions_History!$C$6:$C$1355, "Acquire", Transactions_History!$I$6:$I$1355, Portfolio_History!$F417, Transactions_History!$H$6:$H$1355, "&lt;="&amp;YEAR(Portfolio_History!G$1))-
SUMIFS(Transactions_History!$G$6:$G$1355, Transactions_History!$C$6:$C$1355, "Redeem", Transactions_History!$I$6:$I$1355, Portfolio_History!$F417, Transactions_History!$H$6:$H$1355, "&lt;="&amp;YEAR(Portfolio_History!G$1))</f>
        <v>0</v>
      </c>
      <c r="H417" s="4">
        <f>SUMIFS(Transactions_History!$G$6:$G$1355, Transactions_History!$C$6:$C$1355, "Acquire", Transactions_History!$I$6:$I$1355, Portfolio_History!$F417, Transactions_History!$H$6:$H$1355, "&lt;="&amp;YEAR(Portfolio_History!H$1))-
SUMIFS(Transactions_History!$G$6:$G$1355, Transactions_History!$C$6:$C$1355, "Redeem", Transactions_History!$I$6:$I$1355, Portfolio_History!$F417, Transactions_History!$H$6:$H$1355, "&lt;="&amp;YEAR(Portfolio_History!H$1))</f>
        <v>0</v>
      </c>
      <c r="I417" s="4">
        <f>SUMIFS(Transactions_History!$G$6:$G$1355, Transactions_History!$C$6:$C$1355, "Acquire", Transactions_History!$I$6:$I$1355, Portfolio_History!$F417, Transactions_History!$H$6:$H$1355, "&lt;="&amp;YEAR(Portfolio_History!I$1))-
SUMIFS(Transactions_History!$G$6:$G$1355, Transactions_History!$C$6:$C$1355, "Redeem", Transactions_History!$I$6:$I$1355, Portfolio_History!$F417, Transactions_History!$H$6:$H$1355, "&lt;="&amp;YEAR(Portfolio_History!I$1))</f>
        <v>0</v>
      </c>
      <c r="J417" s="4">
        <f>SUMIFS(Transactions_History!$G$6:$G$1355, Transactions_History!$C$6:$C$1355, "Acquire", Transactions_History!$I$6:$I$1355, Portfolio_History!$F417, Transactions_History!$H$6:$H$1355, "&lt;="&amp;YEAR(Portfolio_History!J$1))-
SUMIFS(Transactions_History!$G$6:$G$1355, Transactions_History!$C$6:$C$1355, "Redeem", Transactions_History!$I$6:$I$1355, Portfolio_History!$F417, Transactions_History!$H$6:$H$1355, "&lt;="&amp;YEAR(Portfolio_History!J$1))</f>
        <v>0</v>
      </c>
      <c r="K417" s="4">
        <f>SUMIFS(Transactions_History!$G$6:$G$1355, Transactions_History!$C$6:$C$1355, "Acquire", Transactions_History!$I$6:$I$1355, Portfolio_History!$F417, Transactions_History!$H$6:$H$1355, "&lt;="&amp;YEAR(Portfolio_History!K$1))-
SUMIFS(Transactions_History!$G$6:$G$1355, Transactions_History!$C$6:$C$1355, "Redeem", Transactions_History!$I$6:$I$1355, Portfolio_History!$F417, Transactions_History!$H$6:$H$1355, "&lt;="&amp;YEAR(Portfolio_History!K$1))</f>
        <v>0</v>
      </c>
      <c r="L417" s="4">
        <f>SUMIFS(Transactions_History!$G$6:$G$1355, Transactions_History!$C$6:$C$1355, "Acquire", Transactions_History!$I$6:$I$1355, Portfolio_History!$F417, Transactions_History!$H$6:$H$1355, "&lt;="&amp;YEAR(Portfolio_History!L$1))-
SUMIFS(Transactions_History!$G$6:$G$1355, Transactions_History!$C$6:$C$1355, "Redeem", Transactions_History!$I$6:$I$1355, Portfolio_History!$F417, Transactions_History!$H$6:$H$1355, "&lt;="&amp;YEAR(Portfolio_History!L$1))</f>
        <v>0</v>
      </c>
      <c r="M417" s="4">
        <f>SUMIFS(Transactions_History!$G$6:$G$1355, Transactions_History!$C$6:$C$1355, "Acquire", Transactions_History!$I$6:$I$1355, Portfolio_History!$F417, Transactions_History!$H$6:$H$1355, "&lt;="&amp;YEAR(Portfolio_History!M$1))-
SUMIFS(Transactions_History!$G$6:$G$1355, Transactions_History!$C$6:$C$1355, "Redeem", Transactions_History!$I$6:$I$1355, Portfolio_History!$F417, Transactions_History!$H$6:$H$1355, "&lt;="&amp;YEAR(Portfolio_History!M$1))</f>
        <v>0</v>
      </c>
      <c r="N417" s="4">
        <f>SUMIFS(Transactions_History!$G$6:$G$1355, Transactions_History!$C$6:$C$1355, "Acquire", Transactions_History!$I$6:$I$1355, Portfolio_History!$F417, Transactions_History!$H$6:$H$1355, "&lt;="&amp;YEAR(Portfolio_History!N$1))-
SUMIFS(Transactions_History!$G$6:$G$1355, Transactions_History!$C$6:$C$1355, "Redeem", Transactions_History!$I$6:$I$1355, Portfolio_History!$F417, Transactions_History!$H$6:$H$1355, "&lt;="&amp;YEAR(Portfolio_History!N$1))</f>
        <v>0</v>
      </c>
      <c r="O417" s="4">
        <f>SUMIFS(Transactions_History!$G$6:$G$1355, Transactions_History!$C$6:$C$1355, "Acquire", Transactions_History!$I$6:$I$1355, Portfolio_History!$F417, Transactions_History!$H$6:$H$1355, "&lt;="&amp;YEAR(Portfolio_History!O$1))-
SUMIFS(Transactions_History!$G$6:$G$1355, Transactions_History!$C$6:$C$1355, "Redeem", Transactions_History!$I$6:$I$1355, Portfolio_History!$F417, Transactions_History!$H$6:$H$1355, "&lt;="&amp;YEAR(Portfolio_History!O$1))</f>
        <v>4908186</v>
      </c>
      <c r="P417" s="4">
        <f>SUMIFS(Transactions_History!$G$6:$G$1355, Transactions_History!$C$6:$C$1355, "Acquire", Transactions_History!$I$6:$I$1355, Portfolio_History!$F417, Transactions_History!$H$6:$H$1355, "&lt;="&amp;YEAR(Portfolio_History!P$1))-
SUMIFS(Transactions_History!$G$6:$G$1355, Transactions_History!$C$6:$C$1355, "Redeem", Transactions_History!$I$6:$I$1355, Portfolio_History!$F417, Transactions_History!$H$6:$H$1355, "&lt;="&amp;YEAR(Portfolio_History!P$1))</f>
        <v>4908186</v>
      </c>
      <c r="Q417" s="4">
        <f>SUMIFS(Transactions_History!$G$6:$G$1355, Transactions_History!$C$6:$C$1355, "Acquire", Transactions_History!$I$6:$I$1355, Portfolio_History!$F417, Transactions_History!$H$6:$H$1355, "&lt;="&amp;YEAR(Portfolio_History!Q$1))-
SUMIFS(Transactions_History!$G$6:$G$1355, Transactions_History!$C$6:$C$1355, "Redeem", Transactions_History!$I$6:$I$1355, Portfolio_History!$F417, Transactions_History!$H$6:$H$1355, "&lt;="&amp;YEAR(Portfolio_History!Q$1))</f>
        <v>0</v>
      </c>
      <c r="R417" s="4">
        <f>SUMIFS(Transactions_History!$G$6:$G$1355, Transactions_History!$C$6:$C$1355, "Acquire", Transactions_History!$I$6:$I$1355, Portfolio_History!$F417, Transactions_History!$H$6:$H$1355, "&lt;="&amp;YEAR(Portfolio_History!R$1))-
SUMIFS(Transactions_History!$G$6:$G$1355, Transactions_History!$C$6:$C$1355, "Redeem", Transactions_History!$I$6:$I$1355, Portfolio_History!$F417, Transactions_History!$H$6:$H$1355, "&lt;="&amp;YEAR(Portfolio_History!R$1))</f>
        <v>0</v>
      </c>
      <c r="S417" s="4">
        <f>SUMIFS(Transactions_History!$G$6:$G$1355, Transactions_History!$C$6:$C$1355, "Acquire", Transactions_History!$I$6:$I$1355, Portfolio_History!$F417, Transactions_History!$H$6:$H$1355, "&lt;="&amp;YEAR(Portfolio_History!S$1))-
SUMIFS(Transactions_History!$G$6:$G$1355, Transactions_History!$C$6:$C$1355, "Redeem", Transactions_History!$I$6:$I$1355, Portfolio_History!$F417, Transactions_History!$H$6:$H$1355, "&lt;="&amp;YEAR(Portfolio_History!S$1))</f>
        <v>0</v>
      </c>
      <c r="T417" s="4">
        <f>SUMIFS(Transactions_History!$G$6:$G$1355, Transactions_History!$C$6:$C$1355, "Acquire", Transactions_History!$I$6:$I$1355, Portfolio_History!$F417, Transactions_History!$H$6:$H$1355, "&lt;="&amp;YEAR(Portfolio_History!T$1))-
SUMIFS(Transactions_History!$G$6:$G$1355, Transactions_History!$C$6:$C$1355, "Redeem", Transactions_History!$I$6:$I$1355, Portfolio_History!$F417, Transactions_History!$H$6:$H$1355, "&lt;="&amp;YEAR(Portfolio_History!T$1))</f>
        <v>0</v>
      </c>
      <c r="U417" s="4">
        <f>SUMIFS(Transactions_History!$G$6:$G$1355, Transactions_History!$C$6:$C$1355, "Acquire", Transactions_History!$I$6:$I$1355, Portfolio_History!$F417, Transactions_History!$H$6:$H$1355, "&lt;="&amp;YEAR(Portfolio_History!U$1))-
SUMIFS(Transactions_History!$G$6:$G$1355, Transactions_History!$C$6:$C$1355, "Redeem", Transactions_History!$I$6:$I$1355, Portfolio_History!$F417, Transactions_History!$H$6:$H$1355, "&lt;="&amp;YEAR(Portfolio_History!U$1))</f>
        <v>0</v>
      </c>
      <c r="V417" s="4">
        <f>SUMIFS(Transactions_History!$G$6:$G$1355, Transactions_History!$C$6:$C$1355, "Acquire", Transactions_History!$I$6:$I$1355, Portfolio_History!$F417, Transactions_History!$H$6:$H$1355, "&lt;="&amp;YEAR(Portfolio_History!V$1))-
SUMIFS(Transactions_History!$G$6:$G$1355, Transactions_History!$C$6:$C$1355, "Redeem", Transactions_History!$I$6:$I$1355, Portfolio_History!$F417, Transactions_History!$H$6:$H$1355, "&lt;="&amp;YEAR(Portfolio_History!V$1))</f>
        <v>0</v>
      </c>
      <c r="W417" s="4">
        <f>SUMIFS(Transactions_History!$G$6:$G$1355, Transactions_History!$C$6:$C$1355, "Acquire", Transactions_History!$I$6:$I$1355, Portfolio_History!$F417, Transactions_History!$H$6:$H$1355, "&lt;="&amp;YEAR(Portfolio_History!W$1))-
SUMIFS(Transactions_History!$G$6:$G$1355, Transactions_History!$C$6:$C$1355, "Redeem", Transactions_History!$I$6:$I$1355, Portfolio_History!$F417, Transactions_History!$H$6:$H$1355, "&lt;="&amp;YEAR(Portfolio_History!W$1))</f>
        <v>0</v>
      </c>
      <c r="X417" s="4">
        <f>SUMIFS(Transactions_History!$G$6:$G$1355, Transactions_History!$C$6:$C$1355, "Acquire", Transactions_History!$I$6:$I$1355, Portfolio_History!$F417, Transactions_History!$H$6:$H$1355, "&lt;="&amp;YEAR(Portfolio_History!X$1))-
SUMIFS(Transactions_History!$G$6:$G$1355, Transactions_History!$C$6:$C$1355, "Redeem", Transactions_History!$I$6:$I$1355, Portfolio_History!$F417, Transactions_History!$H$6:$H$1355, "&lt;="&amp;YEAR(Portfolio_History!X$1))</f>
        <v>0</v>
      </c>
      <c r="Y417" s="4">
        <f>SUMIFS(Transactions_History!$G$6:$G$1355, Transactions_History!$C$6:$C$1355, "Acquire", Transactions_History!$I$6:$I$1355, Portfolio_History!$F417, Transactions_History!$H$6:$H$1355, "&lt;="&amp;YEAR(Portfolio_History!Y$1))-
SUMIFS(Transactions_History!$G$6:$G$1355, Transactions_History!$C$6:$C$1355, "Redeem", Transactions_History!$I$6:$I$1355, Portfolio_History!$F417, Transactions_History!$H$6:$H$1355, "&lt;="&amp;YEAR(Portfolio_History!Y$1))</f>
        <v>0</v>
      </c>
    </row>
    <row r="418" spans="1:25" x14ac:dyDescent="0.35">
      <c r="A418" s="172" t="s">
        <v>39</v>
      </c>
      <c r="B418" s="172">
        <v>1.75</v>
      </c>
      <c r="C418" s="172">
        <v>2017</v>
      </c>
      <c r="D418" s="173">
        <v>41426</v>
      </c>
      <c r="E418" s="63">
        <v>2013</v>
      </c>
      <c r="F418" s="170" t="str">
        <f t="shared" si="7"/>
        <v>SI bonds_1.75_2017</v>
      </c>
      <c r="G418" s="4">
        <f>SUMIFS(Transactions_History!$G$6:$G$1355, Transactions_History!$C$6:$C$1355, "Acquire", Transactions_History!$I$6:$I$1355, Portfolio_History!$F418, Transactions_History!$H$6:$H$1355, "&lt;="&amp;YEAR(Portfolio_History!G$1))-
SUMIFS(Transactions_History!$G$6:$G$1355, Transactions_History!$C$6:$C$1355, "Redeem", Transactions_History!$I$6:$I$1355, Portfolio_History!$F418, Transactions_History!$H$6:$H$1355, "&lt;="&amp;YEAR(Portfolio_History!G$1))</f>
        <v>0</v>
      </c>
      <c r="H418" s="4">
        <f>SUMIFS(Transactions_History!$G$6:$G$1355, Transactions_History!$C$6:$C$1355, "Acquire", Transactions_History!$I$6:$I$1355, Portfolio_History!$F418, Transactions_History!$H$6:$H$1355, "&lt;="&amp;YEAR(Portfolio_History!H$1))-
SUMIFS(Transactions_History!$G$6:$G$1355, Transactions_History!$C$6:$C$1355, "Redeem", Transactions_History!$I$6:$I$1355, Portfolio_History!$F418, Transactions_History!$H$6:$H$1355, "&lt;="&amp;YEAR(Portfolio_History!H$1))</f>
        <v>0</v>
      </c>
      <c r="I418" s="4">
        <f>SUMIFS(Transactions_History!$G$6:$G$1355, Transactions_History!$C$6:$C$1355, "Acquire", Transactions_History!$I$6:$I$1355, Portfolio_History!$F418, Transactions_History!$H$6:$H$1355, "&lt;="&amp;YEAR(Portfolio_History!I$1))-
SUMIFS(Transactions_History!$G$6:$G$1355, Transactions_History!$C$6:$C$1355, "Redeem", Transactions_History!$I$6:$I$1355, Portfolio_History!$F418, Transactions_History!$H$6:$H$1355, "&lt;="&amp;YEAR(Portfolio_History!I$1))</f>
        <v>0</v>
      </c>
      <c r="J418" s="4">
        <f>SUMIFS(Transactions_History!$G$6:$G$1355, Transactions_History!$C$6:$C$1355, "Acquire", Transactions_History!$I$6:$I$1355, Portfolio_History!$F418, Transactions_History!$H$6:$H$1355, "&lt;="&amp;YEAR(Portfolio_History!J$1))-
SUMIFS(Transactions_History!$G$6:$G$1355, Transactions_History!$C$6:$C$1355, "Redeem", Transactions_History!$I$6:$I$1355, Portfolio_History!$F418, Transactions_History!$H$6:$H$1355, "&lt;="&amp;YEAR(Portfolio_History!J$1))</f>
        <v>0</v>
      </c>
      <c r="K418" s="4">
        <f>SUMIFS(Transactions_History!$G$6:$G$1355, Transactions_History!$C$6:$C$1355, "Acquire", Transactions_History!$I$6:$I$1355, Portfolio_History!$F418, Transactions_History!$H$6:$H$1355, "&lt;="&amp;YEAR(Portfolio_History!K$1))-
SUMIFS(Transactions_History!$G$6:$G$1355, Transactions_History!$C$6:$C$1355, "Redeem", Transactions_History!$I$6:$I$1355, Portfolio_History!$F418, Transactions_History!$H$6:$H$1355, "&lt;="&amp;YEAR(Portfolio_History!K$1))</f>
        <v>0</v>
      </c>
      <c r="L418" s="4">
        <f>SUMIFS(Transactions_History!$G$6:$G$1355, Transactions_History!$C$6:$C$1355, "Acquire", Transactions_History!$I$6:$I$1355, Portfolio_History!$F418, Transactions_History!$H$6:$H$1355, "&lt;="&amp;YEAR(Portfolio_History!L$1))-
SUMIFS(Transactions_History!$G$6:$G$1355, Transactions_History!$C$6:$C$1355, "Redeem", Transactions_History!$I$6:$I$1355, Portfolio_History!$F418, Transactions_History!$H$6:$H$1355, "&lt;="&amp;YEAR(Portfolio_History!L$1))</f>
        <v>0</v>
      </c>
      <c r="M418" s="4">
        <f>SUMIFS(Transactions_History!$G$6:$G$1355, Transactions_History!$C$6:$C$1355, "Acquire", Transactions_History!$I$6:$I$1355, Portfolio_History!$F418, Transactions_History!$H$6:$H$1355, "&lt;="&amp;YEAR(Portfolio_History!M$1))-
SUMIFS(Transactions_History!$G$6:$G$1355, Transactions_History!$C$6:$C$1355, "Redeem", Transactions_History!$I$6:$I$1355, Portfolio_History!$F418, Transactions_History!$H$6:$H$1355, "&lt;="&amp;YEAR(Portfolio_History!M$1))</f>
        <v>0</v>
      </c>
      <c r="N418" s="4">
        <f>SUMIFS(Transactions_History!$G$6:$G$1355, Transactions_History!$C$6:$C$1355, "Acquire", Transactions_History!$I$6:$I$1355, Portfolio_History!$F418, Transactions_History!$H$6:$H$1355, "&lt;="&amp;YEAR(Portfolio_History!N$1))-
SUMIFS(Transactions_History!$G$6:$G$1355, Transactions_History!$C$6:$C$1355, "Redeem", Transactions_History!$I$6:$I$1355, Portfolio_History!$F418, Transactions_History!$H$6:$H$1355, "&lt;="&amp;YEAR(Portfolio_History!N$1))</f>
        <v>4908186</v>
      </c>
      <c r="O418" s="4">
        <f>SUMIFS(Transactions_History!$G$6:$G$1355, Transactions_History!$C$6:$C$1355, "Acquire", Transactions_History!$I$6:$I$1355, Portfolio_History!$F418, Transactions_History!$H$6:$H$1355, "&lt;="&amp;YEAR(Portfolio_History!O$1))-
SUMIFS(Transactions_History!$G$6:$G$1355, Transactions_History!$C$6:$C$1355, "Redeem", Transactions_History!$I$6:$I$1355, Portfolio_History!$F418, Transactions_History!$H$6:$H$1355, "&lt;="&amp;YEAR(Portfolio_History!O$1))</f>
        <v>4908186</v>
      </c>
      <c r="P418" s="4">
        <f>SUMIFS(Transactions_History!$G$6:$G$1355, Transactions_History!$C$6:$C$1355, "Acquire", Transactions_History!$I$6:$I$1355, Portfolio_History!$F418, Transactions_History!$H$6:$H$1355, "&lt;="&amp;YEAR(Portfolio_History!P$1))-
SUMIFS(Transactions_History!$G$6:$G$1355, Transactions_History!$C$6:$C$1355, "Redeem", Transactions_History!$I$6:$I$1355, Portfolio_History!$F418, Transactions_History!$H$6:$H$1355, "&lt;="&amp;YEAR(Portfolio_History!P$1))</f>
        <v>4908186</v>
      </c>
      <c r="Q418" s="4">
        <f>SUMIFS(Transactions_History!$G$6:$G$1355, Transactions_History!$C$6:$C$1355, "Acquire", Transactions_History!$I$6:$I$1355, Portfolio_History!$F418, Transactions_History!$H$6:$H$1355, "&lt;="&amp;YEAR(Portfolio_History!Q$1))-
SUMIFS(Transactions_History!$G$6:$G$1355, Transactions_History!$C$6:$C$1355, "Redeem", Transactions_History!$I$6:$I$1355, Portfolio_History!$F418, Transactions_History!$H$6:$H$1355, "&lt;="&amp;YEAR(Portfolio_History!Q$1))</f>
        <v>0</v>
      </c>
      <c r="R418" s="4">
        <f>SUMIFS(Transactions_History!$G$6:$G$1355, Transactions_History!$C$6:$C$1355, "Acquire", Transactions_History!$I$6:$I$1355, Portfolio_History!$F418, Transactions_History!$H$6:$H$1355, "&lt;="&amp;YEAR(Portfolio_History!R$1))-
SUMIFS(Transactions_History!$G$6:$G$1355, Transactions_History!$C$6:$C$1355, "Redeem", Transactions_History!$I$6:$I$1355, Portfolio_History!$F418, Transactions_History!$H$6:$H$1355, "&lt;="&amp;YEAR(Portfolio_History!R$1))</f>
        <v>0</v>
      </c>
      <c r="S418" s="4">
        <f>SUMIFS(Transactions_History!$G$6:$G$1355, Transactions_History!$C$6:$C$1355, "Acquire", Transactions_History!$I$6:$I$1355, Portfolio_History!$F418, Transactions_History!$H$6:$H$1355, "&lt;="&amp;YEAR(Portfolio_History!S$1))-
SUMIFS(Transactions_History!$G$6:$G$1355, Transactions_History!$C$6:$C$1355, "Redeem", Transactions_History!$I$6:$I$1355, Portfolio_History!$F418, Transactions_History!$H$6:$H$1355, "&lt;="&amp;YEAR(Portfolio_History!S$1))</f>
        <v>0</v>
      </c>
      <c r="T418" s="4">
        <f>SUMIFS(Transactions_History!$G$6:$G$1355, Transactions_History!$C$6:$C$1355, "Acquire", Transactions_History!$I$6:$I$1355, Portfolio_History!$F418, Transactions_History!$H$6:$H$1355, "&lt;="&amp;YEAR(Portfolio_History!T$1))-
SUMIFS(Transactions_History!$G$6:$G$1355, Transactions_History!$C$6:$C$1355, "Redeem", Transactions_History!$I$6:$I$1355, Portfolio_History!$F418, Transactions_History!$H$6:$H$1355, "&lt;="&amp;YEAR(Portfolio_History!T$1))</f>
        <v>0</v>
      </c>
      <c r="U418" s="4">
        <f>SUMIFS(Transactions_History!$G$6:$G$1355, Transactions_History!$C$6:$C$1355, "Acquire", Transactions_History!$I$6:$I$1355, Portfolio_History!$F418, Transactions_History!$H$6:$H$1355, "&lt;="&amp;YEAR(Portfolio_History!U$1))-
SUMIFS(Transactions_History!$G$6:$G$1355, Transactions_History!$C$6:$C$1355, "Redeem", Transactions_History!$I$6:$I$1355, Portfolio_History!$F418, Transactions_History!$H$6:$H$1355, "&lt;="&amp;YEAR(Portfolio_History!U$1))</f>
        <v>0</v>
      </c>
      <c r="V418" s="4">
        <f>SUMIFS(Transactions_History!$G$6:$G$1355, Transactions_History!$C$6:$C$1355, "Acquire", Transactions_History!$I$6:$I$1355, Portfolio_History!$F418, Transactions_History!$H$6:$H$1355, "&lt;="&amp;YEAR(Portfolio_History!V$1))-
SUMIFS(Transactions_History!$G$6:$G$1355, Transactions_History!$C$6:$C$1355, "Redeem", Transactions_History!$I$6:$I$1355, Portfolio_History!$F418, Transactions_History!$H$6:$H$1355, "&lt;="&amp;YEAR(Portfolio_History!V$1))</f>
        <v>0</v>
      </c>
      <c r="W418" s="4">
        <f>SUMIFS(Transactions_History!$G$6:$G$1355, Transactions_History!$C$6:$C$1355, "Acquire", Transactions_History!$I$6:$I$1355, Portfolio_History!$F418, Transactions_History!$H$6:$H$1355, "&lt;="&amp;YEAR(Portfolio_History!W$1))-
SUMIFS(Transactions_History!$G$6:$G$1355, Transactions_History!$C$6:$C$1355, "Redeem", Transactions_History!$I$6:$I$1355, Portfolio_History!$F418, Transactions_History!$H$6:$H$1355, "&lt;="&amp;YEAR(Portfolio_History!W$1))</f>
        <v>0</v>
      </c>
      <c r="X418" s="4">
        <f>SUMIFS(Transactions_History!$G$6:$G$1355, Transactions_History!$C$6:$C$1355, "Acquire", Transactions_History!$I$6:$I$1355, Portfolio_History!$F418, Transactions_History!$H$6:$H$1355, "&lt;="&amp;YEAR(Portfolio_History!X$1))-
SUMIFS(Transactions_History!$G$6:$G$1355, Transactions_History!$C$6:$C$1355, "Redeem", Transactions_History!$I$6:$I$1355, Portfolio_History!$F418, Transactions_History!$H$6:$H$1355, "&lt;="&amp;YEAR(Portfolio_History!X$1))</f>
        <v>0</v>
      </c>
      <c r="Y418" s="4">
        <f>SUMIFS(Transactions_History!$G$6:$G$1355, Transactions_History!$C$6:$C$1355, "Acquire", Transactions_History!$I$6:$I$1355, Portfolio_History!$F418, Transactions_History!$H$6:$H$1355, "&lt;="&amp;YEAR(Portfolio_History!Y$1))-
SUMIFS(Transactions_History!$G$6:$G$1355, Transactions_History!$C$6:$C$1355, "Redeem", Transactions_History!$I$6:$I$1355, Portfolio_History!$F418, Transactions_History!$H$6:$H$1355, "&lt;="&amp;YEAR(Portfolio_History!Y$1))</f>
        <v>0</v>
      </c>
    </row>
    <row r="419" spans="1:25" x14ac:dyDescent="0.35">
      <c r="A419" s="172" t="s">
        <v>39</v>
      </c>
      <c r="B419" s="172">
        <v>1.75</v>
      </c>
      <c r="C419" s="172">
        <v>2018</v>
      </c>
      <c r="D419" s="173">
        <v>41426</v>
      </c>
      <c r="E419" s="63">
        <v>2013</v>
      </c>
      <c r="F419" s="170" t="str">
        <f t="shared" si="7"/>
        <v>SI bonds_1.75_2018</v>
      </c>
      <c r="G419" s="4">
        <f>SUMIFS(Transactions_History!$G$6:$G$1355, Transactions_History!$C$6:$C$1355, "Acquire", Transactions_History!$I$6:$I$1355, Portfolio_History!$F419, Transactions_History!$H$6:$H$1355, "&lt;="&amp;YEAR(Portfolio_History!G$1))-
SUMIFS(Transactions_History!$G$6:$G$1355, Transactions_History!$C$6:$C$1355, "Redeem", Transactions_History!$I$6:$I$1355, Portfolio_History!$F419, Transactions_History!$H$6:$H$1355, "&lt;="&amp;YEAR(Portfolio_History!G$1))</f>
        <v>0</v>
      </c>
      <c r="H419" s="4">
        <f>SUMIFS(Transactions_History!$G$6:$G$1355, Transactions_History!$C$6:$C$1355, "Acquire", Transactions_History!$I$6:$I$1355, Portfolio_History!$F419, Transactions_History!$H$6:$H$1355, "&lt;="&amp;YEAR(Portfolio_History!H$1))-
SUMIFS(Transactions_History!$G$6:$G$1355, Transactions_History!$C$6:$C$1355, "Redeem", Transactions_History!$I$6:$I$1355, Portfolio_History!$F419, Transactions_History!$H$6:$H$1355, "&lt;="&amp;YEAR(Portfolio_History!H$1))</f>
        <v>0</v>
      </c>
      <c r="I419" s="4">
        <f>SUMIFS(Transactions_History!$G$6:$G$1355, Transactions_History!$C$6:$C$1355, "Acquire", Transactions_History!$I$6:$I$1355, Portfolio_History!$F419, Transactions_History!$H$6:$H$1355, "&lt;="&amp;YEAR(Portfolio_History!I$1))-
SUMIFS(Transactions_History!$G$6:$G$1355, Transactions_History!$C$6:$C$1355, "Redeem", Transactions_History!$I$6:$I$1355, Portfolio_History!$F419, Transactions_History!$H$6:$H$1355, "&lt;="&amp;YEAR(Portfolio_History!I$1))</f>
        <v>0</v>
      </c>
      <c r="J419" s="4">
        <f>SUMIFS(Transactions_History!$G$6:$G$1355, Transactions_History!$C$6:$C$1355, "Acquire", Transactions_History!$I$6:$I$1355, Portfolio_History!$F419, Transactions_History!$H$6:$H$1355, "&lt;="&amp;YEAR(Portfolio_History!J$1))-
SUMIFS(Transactions_History!$G$6:$G$1355, Transactions_History!$C$6:$C$1355, "Redeem", Transactions_History!$I$6:$I$1355, Portfolio_History!$F419, Transactions_History!$H$6:$H$1355, "&lt;="&amp;YEAR(Portfolio_History!J$1))</f>
        <v>0</v>
      </c>
      <c r="K419" s="4">
        <f>SUMIFS(Transactions_History!$G$6:$G$1355, Transactions_History!$C$6:$C$1355, "Acquire", Transactions_History!$I$6:$I$1355, Portfolio_History!$F419, Transactions_History!$H$6:$H$1355, "&lt;="&amp;YEAR(Portfolio_History!K$1))-
SUMIFS(Transactions_History!$G$6:$G$1355, Transactions_History!$C$6:$C$1355, "Redeem", Transactions_History!$I$6:$I$1355, Portfolio_History!$F419, Transactions_History!$H$6:$H$1355, "&lt;="&amp;YEAR(Portfolio_History!K$1))</f>
        <v>0</v>
      </c>
      <c r="L419" s="4">
        <f>SUMIFS(Transactions_History!$G$6:$G$1355, Transactions_History!$C$6:$C$1355, "Acquire", Transactions_History!$I$6:$I$1355, Portfolio_History!$F419, Transactions_History!$H$6:$H$1355, "&lt;="&amp;YEAR(Portfolio_History!L$1))-
SUMIFS(Transactions_History!$G$6:$G$1355, Transactions_History!$C$6:$C$1355, "Redeem", Transactions_History!$I$6:$I$1355, Portfolio_History!$F419, Transactions_History!$H$6:$H$1355, "&lt;="&amp;YEAR(Portfolio_History!L$1))</f>
        <v>0</v>
      </c>
      <c r="M419" s="4">
        <f>SUMIFS(Transactions_History!$G$6:$G$1355, Transactions_History!$C$6:$C$1355, "Acquire", Transactions_History!$I$6:$I$1355, Portfolio_History!$F419, Transactions_History!$H$6:$H$1355, "&lt;="&amp;YEAR(Portfolio_History!M$1))-
SUMIFS(Transactions_History!$G$6:$G$1355, Transactions_History!$C$6:$C$1355, "Redeem", Transactions_History!$I$6:$I$1355, Portfolio_History!$F419, Transactions_History!$H$6:$H$1355, "&lt;="&amp;YEAR(Portfolio_History!M$1))</f>
        <v>4908186</v>
      </c>
      <c r="N419" s="4">
        <f>SUMIFS(Transactions_History!$G$6:$G$1355, Transactions_History!$C$6:$C$1355, "Acquire", Transactions_History!$I$6:$I$1355, Portfolio_History!$F419, Transactions_History!$H$6:$H$1355, "&lt;="&amp;YEAR(Portfolio_History!N$1))-
SUMIFS(Transactions_History!$G$6:$G$1355, Transactions_History!$C$6:$C$1355, "Redeem", Transactions_History!$I$6:$I$1355, Portfolio_History!$F419, Transactions_History!$H$6:$H$1355, "&lt;="&amp;YEAR(Portfolio_History!N$1))</f>
        <v>4908186</v>
      </c>
      <c r="O419" s="4">
        <f>SUMIFS(Transactions_History!$G$6:$G$1355, Transactions_History!$C$6:$C$1355, "Acquire", Transactions_History!$I$6:$I$1355, Portfolio_History!$F419, Transactions_History!$H$6:$H$1355, "&lt;="&amp;YEAR(Portfolio_History!O$1))-
SUMIFS(Transactions_History!$G$6:$G$1355, Transactions_History!$C$6:$C$1355, "Redeem", Transactions_History!$I$6:$I$1355, Portfolio_History!$F419, Transactions_History!$H$6:$H$1355, "&lt;="&amp;YEAR(Portfolio_History!O$1))</f>
        <v>4908186</v>
      </c>
      <c r="P419" s="4">
        <f>SUMIFS(Transactions_History!$G$6:$G$1355, Transactions_History!$C$6:$C$1355, "Acquire", Transactions_History!$I$6:$I$1355, Portfolio_History!$F419, Transactions_History!$H$6:$H$1355, "&lt;="&amp;YEAR(Portfolio_History!P$1))-
SUMIFS(Transactions_History!$G$6:$G$1355, Transactions_History!$C$6:$C$1355, "Redeem", Transactions_History!$I$6:$I$1355, Portfolio_History!$F419, Transactions_History!$H$6:$H$1355, "&lt;="&amp;YEAR(Portfolio_History!P$1))</f>
        <v>4908186</v>
      </c>
      <c r="Q419" s="4">
        <f>SUMIFS(Transactions_History!$G$6:$G$1355, Transactions_History!$C$6:$C$1355, "Acquire", Transactions_History!$I$6:$I$1355, Portfolio_History!$F419, Transactions_History!$H$6:$H$1355, "&lt;="&amp;YEAR(Portfolio_History!Q$1))-
SUMIFS(Transactions_History!$G$6:$G$1355, Transactions_History!$C$6:$C$1355, "Redeem", Transactions_History!$I$6:$I$1355, Portfolio_History!$F419, Transactions_History!$H$6:$H$1355, "&lt;="&amp;YEAR(Portfolio_History!Q$1))</f>
        <v>0</v>
      </c>
      <c r="R419" s="4">
        <f>SUMIFS(Transactions_History!$G$6:$G$1355, Transactions_History!$C$6:$C$1355, "Acquire", Transactions_History!$I$6:$I$1355, Portfolio_History!$F419, Transactions_History!$H$6:$H$1355, "&lt;="&amp;YEAR(Portfolio_History!R$1))-
SUMIFS(Transactions_History!$G$6:$G$1355, Transactions_History!$C$6:$C$1355, "Redeem", Transactions_History!$I$6:$I$1355, Portfolio_History!$F419, Transactions_History!$H$6:$H$1355, "&lt;="&amp;YEAR(Portfolio_History!R$1))</f>
        <v>0</v>
      </c>
      <c r="S419" s="4">
        <f>SUMIFS(Transactions_History!$G$6:$G$1355, Transactions_History!$C$6:$C$1355, "Acquire", Transactions_History!$I$6:$I$1355, Portfolio_History!$F419, Transactions_History!$H$6:$H$1355, "&lt;="&amp;YEAR(Portfolio_History!S$1))-
SUMIFS(Transactions_History!$G$6:$G$1355, Transactions_History!$C$6:$C$1355, "Redeem", Transactions_History!$I$6:$I$1355, Portfolio_History!$F419, Transactions_History!$H$6:$H$1355, "&lt;="&amp;YEAR(Portfolio_History!S$1))</f>
        <v>0</v>
      </c>
      <c r="T419" s="4">
        <f>SUMIFS(Transactions_History!$G$6:$G$1355, Transactions_History!$C$6:$C$1355, "Acquire", Transactions_History!$I$6:$I$1355, Portfolio_History!$F419, Transactions_History!$H$6:$H$1355, "&lt;="&amp;YEAR(Portfolio_History!T$1))-
SUMIFS(Transactions_History!$G$6:$G$1355, Transactions_History!$C$6:$C$1355, "Redeem", Transactions_History!$I$6:$I$1355, Portfolio_History!$F419, Transactions_History!$H$6:$H$1355, "&lt;="&amp;YEAR(Portfolio_History!T$1))</f>
        <v>0</v>
      </c>
      <c r="U419" s="4">
        <f>SUMIFS(Transactions_History!$G$6:$G$1355, Transactions_History!$C$6:$C$1355, "Acquire", Transactions_History!$I$6:$I$1355, Portfolio_History!$F419, Transactions_History!$H$6:$H$1355, "&lt;="&amp;YEAR(Portfolio_History!U$1))-
SUMIFS(Transactions_History!$G$6:$G$1355, Transactions_History!$C$6:$C$1355, "Redeem", Transactions_History!$I$6:$I$1355, Portfolio_History!$F419, Transactions_History!$H$6:$H$1355, "&lt;="&amp;YEAR(Portfolio_History!U$1))</f>
        <v>0</v>
      </c>
      <c r="V419" s="4">
        <f>SUMIFS(Transactions_History!$G$6:$G$1355, Transactions_History!$C$6:$C$1355, "Acquire", Transactions_History!$I$6:$I$1355, Portfolio_History!$F419, Transactions_History!$H$6:$H$1355, "&lt;="&amp;YEAR(Portfolio_History!V$1))-
SUMIFS(Transactions_History!$G$6:$G$1355, Transactions_History!$C$6:$C$1355, "Redeem", Transactions_History!$I$6:$I$1355, Portfolio_History!$F419, Transactions_History!$H$6:$H$1355, "&lt;="&amp;YEAR(Portfolio_History!V$1))</f>
        <v>0</v>
      </c>
      <c r="W419" s="4">
        <f>SUMIFS(Transactions_History!$G$6:$G$1355, Transactions_History!$C$6:$C$1355, "Acquire", Transactions_History!$I$6:$I$1355, Portfolio_History!$F419, Transactions_History!$H$6:$H$1355, "&lt;="&amp;YEAR(Portfolio_History!W$1))-
SUMIFS(Transactions_History!$G$6:$G$1355, Transactions_History!$C$6:$C$1355, "Redeem", Transactions_History!$I$6:$I$1355, Portfolio_History!$F419, Transactions_History!$H$6:$H$1355, "&lt;="&amp;YEAR(Portfolio_History!W$1))</f>
        <v>0</v>
      </c>
      <c r="X419" s="4">
        <f>SUMIFS(Transactions_History!$G$6:$G$1355, Transactions_History!$C$6:$C$1355, "Acquire", Transactions_History!$I$6:$I$1355, Portfolio_History!$F419, Transactions_History!$H$6:$H$1355, "&lt;="&amp;YEAR(Portfolio_History!X$1))-
SUMIFS(Transactions_History!$G$6:$G$1355, Transactions_History!$C$6:$C$1355, "Redeem", Transactions_History!$I$6:$I$1355, Portfolio_History!$F419, Transactions_History!$H$6:$H$1355, "&lt;="&amp;YEAR(Portfolio_History!X$1))</f>
        <v>0</v>
      </c>
      <c r="Y419" s="4">
        <f>SUMIFS(Transactions_History!$G$6:$G$1355, Transactions_History!$C$6:$C$1355, "Acquire", Transactions_History!$I$6:$I$1355, Portfolio_History!$F419, Transactions_History!$H$6:$H$1355, "&lt;="&amp;YEAR(Portfolio_History!Y$1))-
SUMIFS(Transactions_History!$G$6:$G$1355, Transactions_History!$C$6:$C$1355, "Redeem", Transactions_History!$I$6:$I$1355, Portfolio_History!$F419, Transactions_History!$H$6:$H$1355, "&lt;="&amp;YEAR(Portfolio_History!Y$1))</f>
        <v>0</v>
      </c>
    </row>
    <row r="420" spans="1:25" x14ac:dyDescent="0.35">
      <c r="A420" s="172" t="s">
        <v>39</v>
      </c>
      <c r="B420" s="172">
        <v>1.75</v>
      </c>
      <c r="C420" s="172">
        <v>2019</v>
      </c>
      <c r="D420" s="173">
        <v>41426</v>
      </c>
      <c r="E420" s="63">
        <v>2013</v>
      </c>
      <c r="F420" s="170" t="str">
        <f t="shared" si="7"/>
        <v>SI bonds_1.75_2019</v>
      </c>
      <c r="G420" s="4">
        <f>SUMIFS(Transactions_History!$G$6:$G$1355, Transactions_History!$C$6:$C$1355, "Acquire", Transactions_History!$I$6:$I$1355, Portfolio_History!$F420, Transactions_History!$H$6:$H$1355, "&lt;="&amp;YEAR(Portfolio_History!G$1))-
SUMIFS(Transactions_History!$G$6:$G$1355, Transactions_History!$C$6:$C$1355, "Redeem", Transactions_History!$I$6:$I$1355, Portfolio_History!$F420, Transactions_History!$H$6:$H$1355, "&lt;="&amp;YEAR(Portfolio_History!G$1))</f>
        <v>0</v>
      </c>
      <c r="H420" s="4">
        <f>SUMIFS(Transactions_History!$G$6:$G$1355, Transactions_History!$C$6:$C$1355, "Acquire", Transactions_History!$I$6:$I$1355, Portfolio_History!$F420, Transactions_History!$H$6:$H$1355, "&lt;="&amp;YEAR(Portfolio_History!H$1))-
SUMIFS(Transactions_History!$G$6:$G$1355, Transactions_History!$C$6:$C$1355, "Redeem", Transactions_History!$I$6:$I$1355, Portfolio_History!$F420, Transactions_History!$H$6:$H$1355, "&lt;="&amp;YEAR(Portfolio_History!H$1))</f>
        <v>0</v>
      </c>
      <c r="I420" s="4">
        <f>SUMIFS(Transactions_History!$G$6:$G$1355, Transactions_History!$C$6:$C$1355, "Acquire", Transactions_History!$I$6:$I$1355, Portfolio_History!$F420, Transactions_History!$H$6:$H$1355, "&lt;="&amp;YEAR(Portfolio_History!I$1))-
SUMIFS(Transactions_History!$G$6:$G$1355, Transactions_History!$C$6:$C$1355, "Redeem", Transactions_History!$I$6:$I$1355, Portfolio_History!$F420, Transactions_History!$H$6:$H$1355, "&lt;="&amp;YEAR(Portfolio_History!I$1))</f>
        <v>0</v>
      </c>
      <c r="J420" s="4">
        <f>SUMIFS(Transactions_History!$G$6:$G$1355, Transactions_History!$C$6:$C$1355, "Acquire", Transactions_History!$I$6:$I$1355, Portfolio_History!$F420, Transactions_History!$H$6:$H$1355, "&lt;="&amp;YEAR(Portfolio_History!J$1))-
SUMIFS(Transactions_History!$G$6:$G$1355, Transactions_History!$C$6:$C$1355, "Redeem", Transactions_History!$I$6:$I$1355, Portfolio_History!$F420, Transactions_History!$H$6:$H$1355, "&lt;="&amp;YEAR(Portfolio_History!J$1))</f>
        <v>0</v>
      </c>
      <c r="K420" s="4">
        <f>SUMIFS(Transactions_History!$G$6:$G$1355, Transactions_History!$C$6:$C$1355, "Acquire", Transactions_History!$I$6:$I$1355, Portfolio_History!$F420, Transactions_History!$H$6:$H$1355, "&lt;="&amp;YEAR(Portfolio_History!K$1))-
SUMIFS(Transactions_History!$G$6:$G$1355, Transactions_History!$C$6:$C$1355, "Redeem", Transactions_History!$I$6:$I$1355, Portfolio_History!$F420, Transactions_History!$H$6:$H$1355, "&lt;="&amp;YEAR(Portfolio_History!K$1))</f>
        <v>0</v>
      </c>
      <c r="L420" s="4">
        <f>SUMIFS(Transactions_History!$G$6:$G$1355, Transactions_History!$C$6:$C$1355, "Acquire", Transactions_History!$I$6:$I$1355, Portfolio_History!$F420, Transactions_History!$H$6:$H$1355, "&lt;="&amp;YEAR(Portfolio_History!L$1))-
SUMIFS(Transactions_History!$G$6:$G$1355, Transactions_History!$C$6:$C$1355, "Redeem", Transactions_History!$I$6:$I$1355, Portfolio_History!$F420, Transactions_History!$H$6:$H$1355, "&lt;="&amp;YEAR(Portfolio_History!L$1))</f>
        <v>4908185</v>
      </c>
      <c r="M420" s="4">
        <f>SUMIFS(Transactions_History!$G$6:$G$1355, Transactions_History!$C$6:$C$1355, "Acquire", Transactions_History!$I$6:$I$1355, Portfolio_History!$F420, Transactions_History!$H$6:$H$1355, "&lt;="&amp;YEAR(Portfolio_History!M$1))-
SUMIFS(Transactions_History!$G$6:$G$1355, Transactions_History!$C$6:$C$1355, "Redeem", Transactions_History!$I$6:$I$1355, Portfolio_History!$F420, Transactions_History!$H$6:$H$1355, "&lt;="&amp;YEAR(Portfolio_History!M$1))</f>
        <v>4908185</v>
      </c>
      <c r="N420" s="4">
        <f>SUMIFS(Transactions_History!$G$6:$G$1355, Transactions_History!$C$6:$C$1355, "Acquire", Transactions_History!$I$6:$I$1355, Portfolio_History!$F420, Transactions_History!$H$6:$H$1355, "&lt;="&amp;YEAR(Portfolio_History!N$1))-
SUMIFS(Transactions_History!$G$6:$G$1355, Transactions_History!$C$6:$C$1355, "Redeem", Transactions_History!$I$6:$I$1355, Portfolio_History!$F420, Transactions_History!$H$6:$H$1355, "&lt;="&amp;YEAR(Portfolio_History!N$1))</f>
        <v>4908185</v>
      </c>
      <c r="O420" s="4">
        <f>SUMIFS(Transactions_History!$G$6:$G$1355, Transactions_History!$C$6:$C$1355, "Acquire", Transactions_History!$I$6:$I$1355, Portfolio_History!$F420, Transactions_History!$H$6:$H$1355, "&lt;="&amp;YEAR(Portfolio_History!O$1))-
SUMIFS(Transactions_History!$G$6:$G$1355, Transactions_History!$C$6:$C$1355, "Redeem", Transactions_History!$I$6:$I$1355, Portfolio_History!$F420, Transactions_History!$H$6:$H$1355, "&lt;="&amp;YEAR(Portfolio_History!O$1))</f>
        <v>4908185</v>
      </c>
      <c r="P420" s="4">
        <f>SUMIFS(Transactions_History!$G$6:$G$1355, Transactions_History!$C$6:$C$1355, "Acquire", Transactions_History!$I$6:$I$1355, Portfolio_History!$F420, Transactions_History!$H$6:$H$1355, "&lt;="&amp;YEAR(Portfolio_History!P$1))-
SUMIFS(Transactions_History!$G$6:$G$1355, Transactions_History!$C$6:$C$1355, "Redeem", Transactions_History!$I$6:$I$1355, Portfolio_History!$F420, Transactions_History!$H$6:$H$1355, "&lt;="&amp;YEAR(Portfolio_History!P$1))</f>
        <v>4908185</v>
      </c>
      <c r="Q420" s="4">
        <f>SUMIFS(Transactions_History!$G$6:$G$1355, Transactions_History!$C$6:$C$1355, "Acquire", Transactions_History!$I$6:$I$1355, Portfolio_History!$F420, Transactions_History!$H$6:$H$1355, "&lt;="&amp;YEAR(Portfolio_History!Q$1))-
SUMIFS(Transactions_History!$G$6:$G$1355, Transactions_History!$C$6:$C$1355, "Redeem", Transactions_History!$I$6:$I$1355, Portfolio_History!$F420, Transactions_History!$H$6:$H$1355, "&lt;="&amp;YEAR(Portfolio_History!Q$1))</f>
        <v>0</v>
      </c>
      <c r="R420" s="4">
        <f>SUMIFS(Transactions_History!$G$6:$G$1355, Transactions_History!$C$6:$C$1355, "Acquire", Transactions_History!$I$6:$I$1355, Portfolio_History!$F420, Transactions_History!$H$6:$H$1355, "&lt;="&amp;YEAR(Portfolio_History!R$1))-
SUMIFS(Transactions_History!$G$6:$G$1355, Transactions_History!$C$6:$C$1355, "Redeem", Transactions_History!$I$6:$I$1355, Portfolio_History!$F420, Transactions_History!$H$6:$H$1355, "&lt;="&amp;YEAR(Portfolio_History!R$1))</f>
        <v>0</v>
      </c>
      <c r="S420" s="4">
        <f>SUMIFS(Transactions_History!$G$6:$G$1355, Transactions_History!$C$6:$C$1355, "Acquire", Transactions_History!$I$6:$I$1355, Portfolio_History!$F420, Transactions_History!$H$6:$H$1355, "&lt;="&amp;YEAR(Portfolio_History!S$1))-
SUMIFS(Transactions_History!$G$6:$G$1355, Transactions_History!$C$6:$C$1355, "Redeem", Transactions_History!$I$6:$I$1355, Portfolio_History!$F420, Transactions_History!$H$6:$H$1355, "&lt;="&amp;YEAR(Portfolio_History!S$1))</f>
        <v>0</v>
      </c>
      <c r="T420" s="4">
        <f>SUMIFS(Transactions_History!$G$6:$G$1355, Transactions_History!$C$6:$C$1355, "Acquire", Transactions_History!$I$6:$I$1355, Portfolio_History!$F420, Transactions_History!$H$6:$H$1355, "&lt;="&amp;YEAR(Portfolio_History!T$1))-
SUMIFS(Transactions_History!$G$6:$G$1355, Transactions_History!$C$6:$C$1355, "Redeem", Transactions_History!$I$6:$I$1355, Portfolio_History!$F420, Transactions_History!$H$6:$H$1355, "&lt;="&amp;YEAR(Portfolio_History!T$1))</f>
        <v>0</v>
      </c>
      <c r="U420" s="4">
        <f>SUMIFS(Transactions_History!$G$6:$G$1355, Transactions_History!$C$6:$C$1355, "Acquire", Transactions_History!$I$6:$I$1355, Portfolio_History!$F420, Transactions_History!$H$6:$H$1355, "&lt;="&amp;YEAR(Portfolio_History!U$1))-
SUMIFS(Transactions_History!$G$6:$G$1355, Transactions_History!$C$6:$C$1355, "Redeem", Transactions_History!$I$6:$I$1355, Portfolio_History!$F420, Transactions_History!$H$6:$H$1355, "&lt;="&amp;YEAR(Portfolio_History!U$1))</f>
        <v>0</v>
      </c>
      <c r="V420" s="4">
        <f>SUMIFS(Transactions_History!$G$6:$G$1355, Transactions_History!$C$6:$C$1355, "Acquire", Transactions_History!$I$6:$I$1355, Portfolio_History!$F420, Transactions_History!$H$6:$H$1355, "&lt;="&amp;YEAR(Portfolio_History!V$1))-
SUMIFS(Transactions_History!$G$6:$G$1355, Transactions_History!$C$6:$C$1355, "Redeem", Transactions_History!$I$6:$I$1355, Portfolio_History!$F420, Transactions_History!$H$6:$H$1355, "&lt;="&amp;YEAR(Portfolio_History!V$1))</f>
        <v>0</v>
      </c>
      <c r="W420" s="4">
        <f>SUMIFS(Transactions_History!$G$6:$G$1355, Transactions_History!$C$6:$C$1355, "Acquire", Transactions_History!$I$6:$I$1355, Portfolio_History!$F420, Transactions_History!$H$6:$H$1355, "&lt;="&amp;YEAR(Portfolio_History!W$1))-
SUMIFS(Transactions_History!$G$6:$G$1355, Transactions_History!$C$6:$C$1355, "Redeem", Transactions_History!$I$6:$I$1355, Portfolio_History!$F420, Transactions_History!$H$6:$H$1355, "&lt;="&amp;YEAR(Portfolio_History!W$1))</f>
        <v>0</v>
      </c>
      <c r="X420" s="4">
        <f>SUMIFS(Transactions_History!$G$6:$G$1355, Transactions_History!$C$6:$C$1355, "Acquire", Transactions_History!$I$6:$I$1355, Portfolio_History!$F420, Transactions_History!$H$6:$H$1355, "&lt;="&amp;YEAR(Portfolio_History!X$1))-
SUMIFS(Transactions_History!$G$6:$G$1355, Transactions_History!$C$6:$C$1355, "Redeem", Transactions_History!$I$6:$I$1355, Portfolio_History!$F420, Transactions_History!$H$6:$H$1355, "&lt;="&amp;YEAR(Portfolio_History!X$1))</f>
        <v>0</v>
      </c>
      <c r="Y420" s="4">
        <f>SUMIFS(Transactions_History!$G$6:$G$1355, Transactions_History!$C$6:$C$1355, "Acquire", Transactions_History!$I$6:$I$1355, Portfolio_History!$F420, Transactions_History!$H$6:$H$1355, "&lt;="&amp;YEAR(Portfolio_History!Y$1))-
SUMIFS(Transactions_History!$G$6:$G$1355, Transactions_History!$C$6:$C$1355, "Redeem", Transactions_History!$I$6:$I$1355, Portfolio_History!$F420, Transactions_History!$H$6:$H$1355, "&lt;="&amp;YEAR(Portfolio_History!Y$1))</f>
        <v>0</v>
      </c>
    </row>
    <row r="421" spans="1:25" x14ac:dyDescent="0.35">
      <c r="A421" s="172" t="s">
        <v>39</v>
      </c>
      <c r="B421" s="172">
        <v>1.75</v>
      </c>
      <c r="C421" s="172">
        <v>2020</v>
      </c>
      <c r="D421" s="173">
        <v>41426</v>
      </c>
      <c r="E421" s="63">
        <v>2013</v>
      </c>
      <c r="F421" s="170" t="str">
        <f t="shared" si="7"/>
        <v>SI bonds_1.75_2020</v>
      </c>
      <c r="G421" s="4">
        <f>SUMIFS(Transactions_History!$G$6:$G$1355, Transactions_History!$C$6:$C$1355, "Acquire", Transactions_History!$I$6:$I$1355, Portfolio_History!$F421, Transactions_History!$H$6:$H$1355, "&lt;="&amp;YEAR(Portfolio_History!G$1))-
SUMIFS(Transactions_History!$G$6:$G$1355, Transactions_History!$C$6:$C$1355, "Redeem", Transactions_History!$I$6:$I$1355, Portfolio_History!$F421, Transactions_History!$H$6:$H$1355, "&lt;="&amp;YEAR(Portfolio_History!G$1))</f>
        <v>0</v>
      </c>
      <c r="H421" s="4">
        <f>SUMIFS(Transactions_History!$G$6:$G$1355, Transactions_History!$C$6:$C$1355, "Acquire", Transactions_History!$I$6:$I$1355, Portfolio_History!$F421, Transactions_History!$H$6:$H$1355, "&lt;="&amp;YEAR(Portfolio_History!H$1))-
SUMIFS(Transactions_History!$G$6:$G$1355, Transactions_History!$C$6:$C$1355, "Redeem", Transactions_History!$I$6:$I$1355, Portfolio_History!$F421, Transactions_History!$H$6:$H$1355, "&lt;="&amp;YEAR(Portfolio_History!H$1))</f>
        <v>0</v>
      </c>
      <c r="I421" s="4">
        <f>SUMIFS(Transactions_History!$G$6:$G$1355, Transactions_History!$C$6:$C$1355, "Acquire", Transactions_History!$I$6:$I$1355, Portfolio_History!$F421, Transactions_History!$H$6:$H$1355, "&lt;="&amp;YEAR(Portfolio_History!I$1))-
SUMIFS(Transactions_History!$G$6:$G$1355, Transactions_History!$C$6:$C$1355, "Redeem", Transactions_History!$I$6:$I$1355, Portfolio_History!$F421, Transactions_History!$H$6:$H$1355, "&lt;="&amp;YEAR(Portfolio_History!I$1))</f>
        <v>0</v>
      </c>
      <c r="J421" s="4">
        <f>SUMIFS(Transactions_History!$G$6:$G$1355, Transactions_History!$C$6:$C$1355, "Acquire", Transactions_History!$I$6:$I$1355, Portfolio_History!$F421, Transactions_History!$H$6:$H$1355, "&lt;="&amp;YEAR(Portfolio_History!J$1))-
SUMIFS(Transactions_History!$G$6:$G$1355, Transactions_History!$C$6:$C$1355, "Redeem", Transactions_History!$I$6:$I$1355, Portfolio_History!$F421, Transactions_History!$H$6:$H$1355, "&lt;="&amp;YEAR(Portfolio_History!J$1))</f>
        <v>0</v>
      </c>
      <c r="K421" s="4">
        <f>SUMIFS(Transactions_History!$G$6:$G$1355, Transactions_History!$C$6:$C$1355, "Acquire", Transactions_History!$I$6:$I$1355, Portfolio_History!$F421, Transactions_History!$H$6:$H$1355, "&lt;="&amp;YEAR(Portfolio_History!K$1))-
SUMIFS(Transactions_History!$G$6:$G$1355, Transactions_History!$C$6:$C$1355, "Redeem", Transactions_History!$I$6:$I$1355, Portfolio_History!$F421, Transactions_History!$H$6:$H$1355, "&lt;="&amp;YEAR(Portfolio_History!K$1))</f>
        <v>4908185</v>
      </c>
      <c r="L421" s="4">
        <f>SUMIFS(Transactions_History!$G$6:$G$1355, Transactions_History!$C$6:$C$1355, "Acquire", Transactions_History!$I$6:$I$1355, Portfolio_History!$F421, Transactions_History!$H$6:$H$1355, "&lt;="&amp;YEAR(Portfolio_History!L$1))-
SUMIFS(Transactions_History!$G$6:$G$1355, Transactions_History!$C$6:$C$1355, "Redeem", Transactions_History!$I$6:$I$1355, Portfolio_History!$F421, Transactions_History!$H$6:$H$1355, "&lt;="&amp;YEAR(Portfolio_History!L$1))</f>
        <v>4908185</v>
      </c>
      <c r="M421" s="4">
        <f>SUMIFS(Transactions_History!$G$6:$G$1355, Transactions_History!$C$6:$C$1355, "Acquire", Transactions_History!$I$6:$I$1355, Portfolio_History!$F421, Transactions_History!$H$6:$H$1355, "&lt;="&amp;YEAR(Portfolio_History!M$1))-
SUMIFS(Transactions_History!$G$6:$G$1355, Transactions_History!$C$6:$C$1355, "Redeem", Transactions_History!$I$6:$I$1355, Portfolio_History!$F421, Transactions_History!$H$6:$H$1355, "&lt;="&amp;YEAR(Portfolio_History!M$1))</f>
        <v>4908185</v>
      </c>
      <c r="N421" s="4">
        <f>SUMIFS(Transactions_History!$G$6:$G$1355, Transactions_History!$C$6:$C$1355, "Acquire", Transactions_History!$I$6:$I$1355, Portfolio_History!$F421, Transactions_History!$H$6:$H$1355, "&lt;="&amp;YEAR(Portfolio_History!N$1))-
SUMIFS(Transactions_History!$G$6:$G$1355, Transactions_History!$C$6:$C$1355, "Redeem", Transactions_History!$I$6:$I$1355, Portfolio_History!$F421, Transactions_History!$H$6:$H$1355, "&lt;="&amp;YEAR(Portfolio_History!N$1))</f>
        <v>4908185</v>
      </c>
      <c r="O421" s="4">
        <f>SUMIFS(Transactions_History!$G$6:$G$1355, Transactions_History!$C$6:$C$1355, "Acquire", Transactions_History!$I$6:$I$1355, Portfolio_History!$F421, Transactions_History!$H$6:$H$1355, "&lt;="&amp;YEAR(Portfolio_History!O$1))-
SUMIFS(Transactions_History!$G$6:$G$1355, Transactions_History!$C$6:$C$1355, "Redeem", Transactions_History!$I$6:$I$1355, Portfolio_History!$F421, Transactions_History!$H$6:$H$1355, "&lt;="&amp;YEAR(Portfolio_History!O$1))</f>
        <v>4908185</v>
      </c>
      <c r="P421" s="4">
        <f>SUMIFS(Transactions_History!$G$6:$G$1355, Transactions_History!$C$6:$C$1355, "Acquire", Transactions_History!$I$6:$I$1355, Portfolio_History!$F421, Transactions_History!$H$6:$H$1355, "&lt;="&amp;YEAR(Portfolio_History!P$1))-
SUMIFS(Transactions_History!$G$6:$G$1355, Transactions_History!$C$6:$C$1355, "Redeem", Transactions_History!$I$6:$I$1355, Portfolio_History!$F421, Transactions_History!$H$6:$H$1355, "&lt;="&amp;YEAR(Portfolio_History!P$1))</f>
        <v>4908185</v>
      </c>
      <c r="Q421" s="4">
        <f>SUMIFS(Transactions_History!$G$6:$G$1355, Transactions_History!$C$6:$C$1355, "Acquire", Transactions_History!$I$6:$I$1355, Portfolio_History!$F421, Transactions_History!$H$6:$H$1355, "&lt;="&amp;YEAR(Portfolio_History!Q$1))-
SUMIFS(Transactions_History!$G$6:$G$1355, Transactions_History!$C$6:$C$1355, "Redeem", Transactions_History!$I$6:$I$1355, Portfolio_History!$F421, Transactions_History!$H$6:$H$1355, "&lt;="&amp;YEAR(Portfolio_History!Q$1))</f>
        <v>0</v>
      </c>
      <c r="R421" s="4">
        <f>SUMIFS(Transactions_History!$G$6:$G$1355, Transactions_History!$C$6:$C$1355, "Acquire", Transactions_History!$I$6:$I$1355, Portfolio_History!$F421, Transactions_History!$H$6:$H$1355, "&lt;="&amp;YEAR(Portfolio_History!R$1))-
SUMIFS(Transactions_History!$G$6:$G$1355, Transactions_History!$C$6:$C$1355, "Redeem", Transactions_History!$I$6:$I$1355, Portfolio_History!$F421, Transactions_History!$H$6:$H$1355, "&lt;="&amp;YEAR(Portfolio_History!R$1))</f>
        <v>0</v>
      </c>
      <c r="S421" s="4">
        <f>SUMIFS(Transactions_History!$G$6:$G$1355, Transactions_History!$C$6:$C$1355, "Acquire", Transactions_History!$I$6:$I$1355, Portfolio_History!$F421, Transactions_History!$H$6:$H$1355, "&lt;="&amp;YEAR(Portfolio_History!S$1))-
SUMIFS(Transactions_History!$G$6:$G$1355, Transactions_History!$C$6:$C$1355, "Redeem", Transactions_History!$I$6:$I$1355, Portfolio_History!$F421, Transactions_History!$H$6:$H$1355, "&lt;="&amp;YEAR(Portfolio_History!S$1))</f>
        <v>0</v>
      </c>
      <c r="T421" s="4">
        <f>SUMIFS(Transactions_History!$G$6:$G$1355, Transactions_History!$C$6:$C$1355, "Acquire", Transactions_History!$I$6:$I$1355, Portfolio_History!$F421, Transactions_History!$H$6:$H$1355, "&lt;="&amp;YEAR(Portfolio_History!T$1))-
SUMIFS(Transactions_History!$G$6:$G$1355, Transactions_History!$C$6:$C$1355, "Redeem", Transactions_History!$I$6:$I$1355, Portfolio_History!$F421, Transactions_History!$H$6:$H$1355, "&lt;="&amp;YEAR(Portfolio_History!T$1))</f>
        <v>0</v>
      </c>
      <c r="U421" s="4">
        <f>SUMIFS(Transactions_History!$G$6:$G$1355, Transactions_History!$C$6:$C$1355, "Acquire", Transactions_History!$I$6:$I$1355, Portfolio_History!$F421, Transactions_History!$H$6:$H$1355, "&lt;="&amp;YEAR(Portfolio_History!U$1))-
SUMIFS(Transactions_History!$G$6:$G$1355, Transactions_History!$C$6:$C$1355, "Redeem", Transactions_History!$I$6:$I$1355, Portfolio_History!$F421, Transactions_History!$H$6:$H$1355, "&lt;="&amp;YEAR(Portfolio_History!U$1))</f>
        <v>0</v>
      </c>
      <c r="V421" s="4">
        <f>SUMIFS(Transactions_History!$G$6:$G$1355, Transactions_History!$C$6:$C$1355, "Acquire", Transactions_History!$I$6:$I$1355, Portfolio_History!$F421, Transactions_History!$H$6:$H$1355, "&lt;="&amp;YEAR(Portfolio_History!V$1))-
SUMIFS(Transactions_History!$G$6:$G$1355, Transactions_History!$C$6:$C$1355, "Redeem", Transactions_History!$I$6:$I$1355, Portfolio_History!$F421, Transactions_History!$H$6:$H$1355, "&lt;="&amp;YEAR(Portfolio_History!V$1))</f>
        <v>0</v>
      </c>
      <c r="W421" s="4">
        <f>SUMIFS(Transactions_History!$G$6:$G$1355, Transactions_History!$C$6:$C$1355, "Acquire", Transactions_History!$I$6:$I$1355, Portfolio_History!$F421, Transactions_History!$H$6:$H$1355, "&lt;="&amp;YEAR(Portfolio_History!W$1))-
SUMIFS(Transactions_History!$G$6:$G$1355, Transactions_History!$C$6:$C$1355, "Redeem", Transactions_History!$I$6:$I$1355, Portfolio_History!$F421, Transactions_History!$H$6:$H$1355, "&lt;="&amp;YEAR(Portfolio_History!W$1))</f>
        <v>0</v>
      </c>
      <c r="X421" s="4">
        <f>SUMIFS(Transactions_History!$G$6:$G$1355, Transactions_History!$C$6:$C$1355, "Acquire", Transactions_History!$I$6:$I$1355, Portfolio_History!$F421, Transactions_History!$H$6:$H$1355, "&lt;="&amp;YEAR(Portfolio_History!X$1))-
SUMIFS(Transactions_History!$G$6:$G$1355, Transactions_History!$C$6:$C$1355, "Redeem", Transactions_History!$I$6:$I$1355, Portfolio_History!$F421, Transactions_History!$H$6:$H$1355, "&lt;="&amp;YEAR(Portfolio_History!X$1))</f>
        <v>0</v>
      </c>
      <c r="Y421" s="4">
        <f>SUMIFS(Transactions_History!$G$6:$G$1355, Transactions_History!$C$6:$C$1355, "Acquire", Transactions_History!$I$6:$I$1355, Portfolio_History!$F421, Transactions_History!$H$6:$H$1355, "&lt;="&amp;YEAR(Portfolio_History!Y$1))-
SUMIFS(Transactions_History!$G$6:$G$1355, Transactions_History!$C$6:$C$1355, "Redeem", Transactions_History!$I$6:$I$1355, Portfolio_History!$F421, Transactions_History!$H$6:$H$1355, "&lt;="&amp;YEAR(Portfolio_History!Y$1))</f>
        <v>0</v>
      </c>
    </row>
    <row r="422" spans="1:25" x14ac:dyDescent="0.35">
      <c r="A422" s="172" t="s">
        <v>39</v>
      </c>
      <c r="B422" s="172">
        <v>1.75</v>
      </c>
      <c r="C422" s="172">
        <v>2021</v>
      </c>
      <c r="D422" s="173">
        <v>41426</v>
      </c>
      <c r="E422" s="63">
        <v>2013</v>
      </c>
      <c r="F422" s="170" t="str">
        <f t="shared" si="7"/>
        <v>SI bonds_1.75_2021</v>
      </c>
      <c r="G422" s="4">
        <f>SUMIFS(Transactions_History!$G$6:$G$1355, Transactions_History!$C$6:$C$1355, "Acquire", Transactions_History!$I$6:$I$1355, Portfolio_History!$F422, Transactions_History!$H$6:$H$1355, "&lt;="&amp;YEAR(Portfolio_History!G$1))-
SUMIFS(Transactions_History!$G$6:$G$1355, Transactions_History!$C$6:$C$1355, "Redeem", Transactions_History!$I$6:$I$1355, Portfolio_History!$F422, Transactions_History!$H$6:$H$1355, "&lt;="&amp;YEAR(Portfolio_History!G$1))</f>
        <v>0</v>
      </c>
      <c r="H422" s="4">
        <f>SUMIFS(Transactions_History!$G$6:$G$1355, Transactions_History!$C$6:$C$1355, "Acquire", Transactions_History!$I$6:$I$1355, Portfolio_History!$F422, Transactions_History!$H$6:$H$1355, "&lt;="&amp;YEAR(Portfolio_History!H$1))-
SUMIFS(Transactions_History!$G$6:$G$1355, Transactions_History!$C$6:$C$1355, "Redeem", Transactions_History!$I$6:$I$1355, Portfolio_History!$F422, Transactions_History!$H$6:$H$1355, "&lt;="&amp;YEAR(Portfolio_History!H$1))</f>
        <v>0</v>
      </c>
      <c r="I422" s="4">
        <f>SUMIFS(Transactions_History!$G$6:$G$1355, Transactions_History!$C$6:$C$1355, "Acquire", Transactions_History!$I$6:$I$1355, Portfolio_History!$F422, Transactions_History!$H$6:$H$1355, "&lt;="&amp;YEAR(Portfolio_History!I$1))-
SUMIFS(Transactions_History!$G$6:$G$1355, Transactions_History!$C$6:$C$1355, "Redeem", Transactions_History!$I$6:$I$1355, Portfolio_History!$F422, Transactions_History!$H$6:$H$1355, "&lt;="&amp;YEAR(Portfolio_History!I$1))</f>
        <v>0</v>
      </c>
      <c r="J422" s="4">
        <f>SUMIFS(Transactions_History!$G$6:$G$1355, Transactions_History!$C$6:$C$1355, "Acquire", Transactions_History!$I$6:$I$1355, Portfolio_History!$F422, Transactions_History!$H$6:$H$1355, "&lt;="&amp;YEAR(Portfolio_History!J$1))-
SUMIFS(Transactions_History!$G$6:$G$1355, Transactions_History!$C$6:$C$1355, "Redeem", Transactions_History!$I$6:$I$1355, Portfolio_History!$F422, Transactions_History!$H$6:$H$1355, "&lt;="&amp;YEAR(Portfolio_History!J$1))</f>
        <v>4908185</v>
      </c>
      <c r="K422" s="4">
        <f>SUMIFS(Transactions_History!$G$6:$G$1355, Transactions_History!$C$6:$C$1355, "Acquire", Transactions_History!$I$6:$I$1355, Portfolio_History!$F422, Transactions_History!$H$6:$H$1355, "&lt;="&amp;YEAR(Portfolio_History!K$1))-
SUMIFS(Transactions_History!$G$6:$G$1355, Transactions_History!$C$6:$C$1355, "Redeem", Transactions_History!$I$6:$I$1355, Portfolio_History!$F422, Transactions_History!$H$6:$H$1355, "&lt;="&amp;YEAR(Portfolio_History!K$1))</f>
        <v>4908185</v>
      </c>
      <c r="L422" s="4">
        <f>SUMIFS(Transactions_History!$G$6:$G$1355, Transactions_History!$C$6:$C$1355, "Acquire", Transactions_History!$I$6:$I$1355, Portfolio_History!$F422, Transactions_History!$H$6:$H$1355, "&lt;="&amp;YEAR(Portfolio_History!L$1))-
SUMIFS(Transactions_History!$G$6:$G$1355, Transactions_History!$C$6:$C$1355, "Redeem", Transactions_History!$I$6:$I$1355, Portfolio_History!$F422, Transactions_History!$H$6:$H$1355, "&lt;="&amp;YEAR(Portfolio_History!L$1))</f>
        <v>4908185</v>
      </c>
      <c r="M422" s="4">
        <f>SUMIFS(Transactions_History!$G$6:$G$1355, Transactions_History!$C$6:$C$1355, "Acquire", Transactions_History!$I$6:$I$1355, Portfolio_History!$F422, Transactions_History!$H$6:$H$1355, "&lt;="&amp;YEAR(Portfolio_History!M$1))-
SUMIFS(Transactions_History!$G$6:$G$1355, Transactions_History!$C$6:$C$1355, "Redeem", Transactions_History!$I$6:$I$1355, Portfolio_History!$F422, Transactions_History!$H$6:$H$1355, "&lt;="&amp;YEAR(Portfolio_History!M$1))</f>
        <v>4908185</v>
      </c>
      <c r="N422" s="4">
        <f>SUMIFS(Transactions_History!$G$6:$G$1355, Transactions_History!$C$6:$C$1355, "Acquire", Transactions_History!$I$6:$I$1355, Portfolio_History!$F422, Transactions_History!$H$6:$H$1355, "&lt;="&amp;YEAR(Portfolio_History!N$1))-
SUMIFS(Transactions_History!$G$6:$G$1355, Transactions_History!$C$6:$C$1355, "Redeem", Transactions_History!$I$6:$I$1355, Portfolio_History!$F422, Transactions_History!$H$6:$H$1355, "&lt;="&amp;YEAR(Portfolio_History!N$1))</f>
        <v>4908185</v>
      </c>
      <c r="O422" s="4">
        <f>SUMIFS(Transactions_History!$G$6:$G$1355, Transactions_History!$C$6:$C$1355, "Acquire", Transactions_History!$I$6:$I$1355, Portfolio_History!$F422, Transactions_History!$H$6:$H$1355, "&lt;="&amp;YEAR(Portfolio_History!O$1))-
SUMIFS(Transactions_History!$G$6:$G$1355, Transactions_History!$C$6:$C$1355, "Redeem", Transactions_History!$I$6:$I$1355, Portfolio_History!$F422, Transactions_History!$H$6:$H$1355, "&lt;="&amp;YEAR(Portfolio_History!O$1))</f>
        <v>4908185</v>
      </c>
      <c r="P422" s="4">
        <f>SUMIFS(Transactions_History!$G$6:$G$1355, Transactions_History!$C$6:$C$1355, "Acquire", Transactions_History!$I$6:$I$1355, Portfolio_History!$F422, Transactions_History!$H$6:$H$1355, "&lt;="&amp;YEAR(Portfolio_History!P$1))-
SUMIFS(Transactions_History!$G$6:$G$1355, Transactions_History!$C$6:$C$1355, "Redeem", Transactions_History!$I$6:$I$1355, Portfolio_History!$F422, Transactions_History!$H$6:$H$1355, "&lt;="&amp;YEAR(Portfolio_History!P$1))</f>
        <v>4908185</v>
      </c>
      <c r="Q422" s="4">
        <f>SUMIFS(Transactions_History!$G$6:$G$1355, Transactions_History!$C$6:$C$1355, "Acquire", Transactions_History!$I$6:$I$1355, Portfolio_History!$F422, Transactions_History!$H$6:$H$1355, "&lt;="&amp;YEAR(Portfolio_History!Q$1))-
SUMIFS(Transactions_History!$G$6:$G$1355, Transactions_History!$C$6:$C$1355, "Redeem", Transactions_History!$I$6:$I$1355, Portfolio_History!$F422, Transactions_History!$H$6:$H$1355, "&lt;="&amp;YEAR(Portfolio_History!Q$1))</f>
        <v>0</v>
      </c>
      <c r="R422" s="4">
        <f>SUMIFS(Transactions_History!$G$6:$G$1355, Transactions_History!$C$6:$C$1355, "Acquire", Transactions_History!$I$6:$I$1355, Portfolio_History!$F422, Transactions_History!$H$6:$H$1355, "&lt;="&amp;YEAR(Portfolio_History!R$1))-
SUMIFS(Transactions_History!$G$6:$G$1355, Transactions_History!$C$6:$C$1355, "Redeem", Transactions_History!$I$6:$I$1355, Portfolio_History!$F422, Transactions_History!$H$6:$H$1355, "&lt;="&amp;YEAR(Portfolio_History!R$1))</f>
        <v>0</v>
      </c>
      <c r="S422" s="4">
        <f>SUMIFS(Transactions_History!$G$6:$G$1355, Transactions_History!$C$6:$C$1355, "Acquire", Transactions_History!$I$6:$I$1355, Portfolio_History!$F422, Transactions_History!$H$6:$H$1355, "&lt;="&amp;YEAR(Portfolio_History!S$1))-
SUMIFS(Transactions_History!$G$6:$G$1355, Transactions_History!$C$6:$C$1355, "Redeem", Transactions_History!$I$6:$I$1355, Portfolio_History!$F422, Transactions_History!$H$6:$H$1355, "&lt;="&amp;YEAR(Portfolio_History!S$1))</f>
        <v>0</v>
      </c>
      <c r="T422" s="4">
        <f>SUMIFS(Transactions_History!$G$6:$G$1355, Transactions_History!$C$6:$C$1355, "Acquire", Transactions_History!$I$6:$I$1355, Portfolio_History!$F422, Transactions_History!$H$6:$H$1355, "&lt;="&amp;YEAR(Portfolio_History!T$1))-
SUMIFS(Transactions_History!$G$6:$G$1355, Transactions_History!$C$6:$C$1355, "Redeem", Transactions_History!$I$6:$I$1355, Portfolio_History!$F422, Transactions_History!$H$6:$H$1355, "&lt;="&amp;YEAR(Portfolio_History!T$1))</f>
        <v>0</v>
      </c>
      <c r="U422" s="4">
        <f>SUMIFS(Transactions_History!$G$6:$G$1355, Transactions_History!$C$6:$C$1355, "Acquire", Transactions_History!$I$6:$I$1355, Portfolio_History!$F422, Transactions_History!$H$6:$H$1355, "&lt;="&amp;YEAR(Portfolio_History!U$1))-
SUMIFS(Transactions_History!$G$6:$G$1355, Transactions_History!$C$6:$C$1355, "Redeem", Transactions_History!$I$6:$I$1355, Portfolio_History!$F422, Transactions_History!$H$6:$H$1355, "&lt;="&amp;YEAR(Portfolio_History!U$1))</f>
        <v>0</v>
      </c>
      <c r="V422" s="4">
        <f>SUMIFS(Transactions_History!$G$6:$G$1355, Transactions_History!$C$6:$C$1355, "Acquire", Transactions_History!$I$6:$I$1355, Portfolio_History!$F422, Transactions_History!$H$6:$H$1355, "&lt;="&amp;YEAR(Portfolio_History!V$1))-
SUMIFS(Transactions_History!$G$6:$G$1355, Transactions_History!$C$6:$C$1355, "Redeem", Transactions_History!$I$6:$I$1355, Portfolio_History!$F422, Transactions_History!$H$6:$H$1355, "&lt;="&amp;YEAR(Portfolio_History!V$1))</f>
        <v>0</v>
      </c>
      <c r="W422" s="4">
        <f>SUMIFS(Transactions_History!$G$6:$G$1355, Transactions_History!$C$6:$C$1355, "Acquire", Transactions_History!$I$6:$I$1355, Portfolio_History!$F422, Transactions_History!$H$6:$H$1355, "&lt;="&amp;YEAR(Portfolio_History!W$1))-
SUMIFS(Transactions_History!$G$6:$G$1355, Transactions_History!$C$6:$C$1355, "Redeem", Transactions_History!$I$6:$I$1355, Portfolio_History!$F422, Transactions_History!$H$6:$H$1355, "&lt;="&amp;YEAR(Portfolio_History!W$1))</f>
        <v>0</v>
      </c>
      <c r="X422" s="4">
        <f>SUMIFS(Transactions_History!$G$6:$G$1355, Transactions_History!$C$6:$C$1355, "Acquire", Transactions_History!$I$6:$I$1355, Portfolio_History!$F422, Transactions_History!$H$6:$H$1355, "&lt;="&amp;YEAR(Portfolio_History!X$1))-
SUMIFS(Transactions_History!$G$6:$G$1355, Transactions_History!$C$6:$C$1355, "Redeem", Transactions_History!$I$6:$I$1355, Portfolio_History!$F422, Transactions_History!$H$6:$H$1355, "&lt;="&amp;YEAR(Portfolio_History!X$1))</f>
        <v>0</v>
      </c>
      <c r="Y422" s="4">
        <f>SUMIFS(Transactions_History!$G$6:$G$1355, Transactions_History!$C$6:$C$1355, "Acquire", Transactions_History!$I$6:$I$1355, Portfolio_History!$F422, Transactions_History!$H$6:$H$1355, "&lt;="&amp;YEAR(Portfolio_History!Y$1))-
SUMIFS(Transactions_History!$G$6:$G$1355, Transactions_History!$C$6:$C$1355, "Redeem", Transactions_History!$I$6:$I$1355, Portfolio_History!$F422, Transactions_History!$H$6:$H$1355, "&lt;="&amp;YEAR(Portfolio_History!Y$1))</f>
        <v>0</v>
      </c>
    </row>
    <row r="423" spans="1:25" x14ac:dyDescent="0.35">
      <c r="A423" s="172" t="s">
        <v>39</v>
      </c>
      <c r="B423" s="172">
        <v>1.75</v>
      </c>
      <c r="C423" s="172">
        <v>2022</v>
      </c>
      <c r="D423" s="173">
        <v>41426</v>
      </c>
      <c r="E423" s="63">
        <v>2013</v>
      </c>
      <c r="F423" s="170" t="str">
        <f t="shared" si="7"/>
        <v>SI bonds_1.75_2022</v>
      </c>
      <c r="G423" s="4">
        <f>SUMIFS(Transactions_History!$G$6:$G$1355, Transactions_History!$C$6:$C$1355, "Acquire", Transactions_History!$I$6:$I$1355, Portfolio_History!$F423, Transactions_History!$H$6:$H$1355, "&lt;="&amp;YEAR(Portfolio_History!G$1))-
SUMIFS(Transactions_History!$G$6:$G$1355, Transactions_History!$C$6:$C$1355, "Redeem", Transactions_History!$I$6:$I$1355, Portfolio_History!$F423, Transactions_History!$H$6:$H$1355, "&lt;="&amp;YEAR(Portfolio_History!G$1))</f>
        <v>0</v>
      </c>
      <c r="H423" s="4">
        <f>SUMIFS(Transactions_History!$G$6:$G$1355, Transactions_History!$C$6:$C$1355, "Acquire", Transactions_History!$I$6:$I$1355, Portfolio_History!$F423, Transactions_History!$H$6:$H$1355, "&lt;="&amp;YEAR(Portfolio_History!H$1))-
SUMIFS(Transactions_History!$G$6:$G$1355, Transactions_History!$C$6:$C$1355, "Redeem", Transactions_History!$I$6:$I$1355, Portfolio_History!$F423, Transactions_History!$H$6:$H$1355, "&lt;="&amp;YEAR(Portfolio_History!H$1))</f>
        <v>0</v>
      </c>
      <c r="I423" s="4">
        <f>SUMIFS(Transactions_History!$G$6:$G$1355, Transactions_History!$C$6:$C$1355, "Acquire", Transactions_History!$I$6:$I$1355, Portfolio_History!$F423, Transactions_History!$H$6:$H$1355, "&lt;="&amp;YEAR(Portfolio_History!I$1))-
SUMIFS(Transactions_History!$G$6:$G$1355, Transactions_History!$C$6:$C$1355, "Redeem", Transactions_History!$I$6:$I$1355, Portfolio_History!$F423, Transactions_History!$H$6:$H$1355, "&lt;="&amp;YEAR(Portfolio_History!I$1))</f>
        <v>4908185</v>
      </c>
      <c r="J423" s="4">
        <f>SUMIFS(Transactions_History!$G$6:$G$1355, Transactions_History!$C$6:$C$1355, "Acquire", Transactions_History!$I$6:$I$1355, Portfolio_History!$F423, Transactions_History!$H$6:$H$1355, "&lt;="&amp;YEAR(Portfolio_History!J$1))-
SUMIFS(Transactions_History!$G$6:$G$1355, Transactions_History!$C$6:$C$1355, "Redeem", Transactions_History!$I$6:$I$1355, Portfolio_History!$F423, Transactions_History!$H$6:$H$1355, "&lt;="&amp;YEAR(Portfolio_History!J$1))</f>
        <v>4908185</v>
      </c>
      <c r="K423" s="4">
        <f>SUMIFS(Transactions_History!$G$6:$G$1355, Transactions_History!$C$6:$C$1355, "Acquire", Transactions_History!$I$6:$I$1355, Portfolio_History!$F423, Transactions_History!$H$6:$H$1355, "&lt;="&amp;YEAR(Portfolio_History!K$1))-
SUMIFS(Transactions_History!$G$6:$G$1355, Transactions_History!$C$6:$C$1355, "Redeem", Transactions_History!$I$6:$I$1355, Portfolio_History!$F423, Transactions_History!$H$6:$H$1355, "&lt;="&amp;YEAR(Portfolio_History!K$1))</f>
        <v>4908185</v>
      </c>
      <c r="L423" s="4">
        <f>SUMIFS(Transactions_History!$G$6:$G$1355, Transactions_History!$C$6:$C$1355, "Acquire", Transactions_History!$I$6:$I$1355, Portfolio_History!$F423, Transactions_History!$H$6:$H$1355, "&lt;="&amp;YEAR(Portfolio_History!L$1))-
SUMIFS(Transactions_History!$G$6:$G$1355, Transactions_History!$C$6:$C$1355, "Redeem", Transactions_History!$I$6:$I$1355, Portfolio_History!$F423, Transactions_History!$H$6:$H$1355, "&lt;="&amp;YEAR(Portfolio_History!L$1))</f>
        <v>4908185</v>
      </c>
      <c r="M423" s="4">
        <f>SUMIFS(Transactions_History!$G$6:$G$1355, Transactions_History!$C$6:$C$1355, "Acquire", Transactions_History!$I$6:$I$1355, Portfolio_History!$F423, Transactions_History!$H$6:$H$1355, "&lt;="&amp;YEAR(Portfolio_History!M$1))-
SUMIFS(Transactions_History!$G$6:$G$1355, Transactions_History!$C$6:$C$1355, "Redeem", Transactions_History!$I$6:$I$1355, Portfolio_History!$F423, Transactions_History!$H$6:$H$1355, "&lt;="&amp;YEAR(Portfolio_History!M$1))</f>
        <v>4908185</v>
      </c>
      <c r="N423" s="4">
        <f>SUMIFS(Transactions_History!$G$6:$G$1355, Transactions_History!$C$6:$C$1355, "Acquire", Transactions_History!$I$6:$I$1355, Portfolio_History!$F423, Transactions_History!$H$6:$H$1355, "&lt;="&amp;YEAR(Portfolio_History!N$1))-
SUMIFS(Transactions_History!$G$6:$G$1355, Transactions_History!$C$6:$C$1355, "Redeem", Transactions_History!$I$6:$I$1355, Portfolio_History!$F423, Transactions_History!$H$6:$H$1355, "&lt;="&amp;YEAR(Portfolio_History!N$1))</f>
        <v>4908185</v>
      </c>
      <c r="O423" s="4">
        <f>SUMIFS(Transactions_History!$G$6:$G$1355, Transactions_History!$C$6:$C$1355, "Acquire", Transactions_History!$I$6:$I$1355, Portfolio_History!$F423, Transactions_History!$H$6:$H$1355, "&lt;="&amp;YEAR(Portfolio_History!O$1))-
SUMIFS(Transactions_History!$G$6:$G$1355, Transactions_History!$C$6:$C$1355, "Redeem", Transactions_History!$I$6:$I$1355, Portfolio_History!$F423, Transactions_History!$H$6:$H$1355, "&lt;="&amp;YEAR(Portfolio_History!O$1))</f>
        <v>4908185</v>
      </c>
      <c r="P423" s="4">
        <f>SUMIFS(Transactions_History!$G$6:$G$1355, Transactions_History!$C$6:$C$1355, "Acquire", Transactions_History!$I$6:$I$1355, Portfolio_History!$F423, Transactions_History!$H$6:$H$1355, "&lt;="&amp;YEAR(Portfolio_History!P$1))-
SUMIFS(Transactions_History!$G$6:$G$1355, Transactions_History!$C$6:$C$1355, "Redeem", Transactions_History!$I$6:$I$1355, Portfolio_History!$F423, Transactions_History!$H$6:$H$1355, "&lt;="&amp;YEAR(Portfolio_History!P$1))</f>
        <v>4908185</v>
      </c>
      <c r="Q423" s="4">
        <f>SUMIFS(Transactions_History!$G$6:$G$1355, Transactions_History!$C$6:$C$1355, "Acquire", Transactions_History!$I$6:$I$1355, Portfolio_History!$F423, Transactions_History!$H$6:$H$1355, "&lt;="&amp;YEAR(Portfolio_History!Q$1))-
SUMIFS(Transactions_History!$G$6:$G$1355, Transactions_History!$C$6:$C$1355, "Redeem", Transactions_History!$I$6:$I$1355, Portfolio_History!$F423, Transactions_History!$H$6:$H$1355, "&lt;="&amp;YEAR(Portfolio_History!Q$1))</f>
        <v>0</v>
      </c>
      <c r="R423" s="4">
        <f>SUMIFS(Transactions_History!$G$6:$G$1355, Transactions_History!$C$6:$C$1355, "Acquire", Transactions_History!$I$6:$I$1355, Portfolio_History!$F423, Transactions_History!$H$6:$H$1355, "&lt;="&amp;YEAR(Portfolio_History!R$1))-
SUMIFS(Transactions_History!$G$6:$G$1355, Transactions_History!$C$6:$C$1355, "Redeem", Transactions_History!$I$6:$I$1355, Portfolio_History!$F423, Transactions_History!$H$6:$H$1355, "&lt;="&amp;YEAR(Portfolio_History!R$1))</f>
        <v>0</v>
      </c>
      <c r="S423" s="4">
        <f>SUMIFS(Transactions_History!$G$6:$G$1355, Transactions_History!$C$6:$C$1355, "Acquire", Transactions_History!$I$6:$I$1355, Portfolio_History!$F423, Transactions_History!$H$6:$H$1355, "&lt;="&amp;YEAR(Portfolio_History!S$1))-
SUMIFS(Transactions_History!$G$6:$G$1355, Transactions_History!$C$6:$C$1355, "Redeem", Transactions_History!$I$6:$I$1355, Portfolio_History!$F423, Transactions_History!$H$6:$H$1355, "&lt;="&amp;YEAR(Portfolio_History!S$1))</f>
        <v>0</v>
      </c>
      <c r="T423" s="4">
        <f>SUMIFS(Transactions_History!$G$6:$G$1355, Transactions_History!$C$6:$C$1355, "Acquire", Transactions_History!$I$6:$I$1355, Portfolio_History!$F423, Transactions_History!$H$6:$H$1355, "&lt;="&amp;YEAR(Portfolio_History!T$1))-
SUMIFS(Transactions_History!$G$6:$G$1355, Transactions_History!$C$6:$C$1355, "Redeem", Transactions_History!$I$6:$I$1355, Portfolio_History!$F423, Transactions_History!$H$6:$H$1355, "&lt;="&amp;YEAR(Portfolio_History!T$1))</f>
        <v>0</v>
      </c>
      <c r="U423" s="4">
        <f>SUMIFS(Transactions_History!$G$6:$G$1355, Transactions_History!$C$6:$C$1355, "Acquire", Transactions_History!$I$6:$I$1355, Portfolio_History!$F423, Transactions_History!$H$6:$H$1355, "&lt;="&amp;YEAR(Portfolio_History!U$1))-
SUMIFS(Transactions_History!$G$6:$G$1355, Transactions_History!$C$6:$C$1355, "Redeem", Transactions_History!$I$6:$I$1355, Portfolio_History!$F423, Transactions_History!$H$6:$H$1355, "&lt;="&amp;YEAR(Portfolio_History!U$1))</f>
        <v>0</v>
      </c>
      <c r="V423" s="4">
        <f>SUMIFS(Transactions_History!$G$6:$G$1355, Transactions_History!$C$6:$C$1355, "Acquire", Transactions_History!$I$6:$I$1355, Portfolio_History!$F423, Transactions_History!$H$6:$H$1355, "&lt;="&amp;YEAR(Portfolio_History!V$1))-
SUMIFS(Transactions_History!$G$6:$G$1355, Transactions_History!$C$6:$C$1355, "Redeem", Transactions_History!$I$6:$I$1355, Portfolio_History!$F423, Transactions_History!$H$6:$H$1355, "&lt;="&amp;YEAR(Portfolio_History!V$1))</f>
        <v>0</v>
      </c>
      <c r="W423" s="4">
        <f>SUMIFS(Transactions_History!$G$6:$G$1355, Transactions_History!$C$6:$C$1355, "Acquire", Transactions_History!$I$6:$I$1355, Portfolio_History!$F423, Transactions_History!$H$6:$H$1355, "&lt;="&amp;YEAR(Portfolio_History!W$1))-
SUMIFS(Transactions_History!$G$6:$G$1355, Transactions_History!$C$6:$C$1355, "Redeem", Transactions_History!$I$6:$I$1355, Portfolio_History!$F423, Transactions_History!$H$6:$H$1355, "&lt;="&amp;YEAR(Portfolio_History!W$1))</f>
        <v>0</v>
      </c>
      <c r="X423" s="4">
        <f>SUMIFS(Transactions_History!$G$6:$G$1355, Transactions_History!$C$6:$C$1355, "Acquire", Transactions_History!$I$6:$I$1355, Portfolio_History!$F423, Transactions_History!$H$6:$H$1355, "&lt;="&amp;YEAR(Portfolio_History!X$1))-
SUMIFS(Transactions_History!$G$6:$G$1355, Transactions_History!$C$6:$C$1355, "Redeem", Transactions_History!$I$6:$I$1355, Portfolio_History!$F423, Transactions_History!$H$6:$H$1355, "&lt;="&amp;YEAR(Portfolio_History!X$1))</f>
        <v>0</v>
      </c>
      <c r="Y423" s="4">
        <f>SUMIFS(Transactions_History!$G$6:$G$1355, Transactions_History!$C$6:$C$1355, "Acquire", Transactions_History!$I$6:$I$1355, Portfolio_History!$F423, Transactions_History!$H$6:$H$1355, "&lt;="&amp;YEAR(Portfolio_History!Y$1))-
SUMIFS(Transactions_History!$G$6:$G$1355, Transactions_History!$C$6:$C$1355, "Redeem", Transactions_History!$I$6:$I$1355, Portfolio_History!$F423, Transactions_History!$H$6:$H$1355, "&lt;="&amp;YEAR(Portfolio_History!Y$1))</f>
        <v>0</v>
      </c>
    </row>
    <row r="424" spans="1:25" x14ac:dyDescent="0.35">
      <c r="A424" s="172" t="s">
        <v>39</v>
      </c>
      <c r="B424" s="172">
        <v>1.75</v>
      </c>
      <c r="C424" s="172">
        <v>2023</v>
      </c>
      <c r="D424" s="173">
        <v>41426</v>
      </c>
      <c r="E424" s="63">
        <v>2013</v>
      </c>
      <c r="F424" s="170" t="str">
        <f t="shared" si="7"/>
        <v>SI bonds_1.75_2023</v>
      </c>
      <c r="G424" s="4">
        <f>SUMIFS(Transactions_History!$G$6:$G$1355, Transactions_History!$C$6:$C$1355, "Acquire", Transactions_History!$I$6:$I$1355, Portfolio_History!$F424, Transactions_History!$H$6:$H$1355, "&lt;="&amp;YEAR(Portfolio_History!G$1))-
SUMIFS(Transactions_History!$G$6:$G$1355, Transactions_History!$C$6:$C$1355, "Redeem", Transactions_History!$I$6:$I$1355, Portfolio_History!$F424, Transactions_History!$H$6:$H$1355, "&lt;="&amp;YEAR(Portfolio_History!G$1))</f>
        <v>0</v>
      </c>
      <c r="H424" s="4">
        <f>SUMIFS(Transactions_History!$G$6:$G$1355, Transactions_History!$C$6:$C$1355, "Acquire", Transactions_History!$I$6:$I$1355, Portfolio_History!$F424, Transactions_History!$H$6:$H$1355, "&lt;="&amp;YEAR(Portfolio_History!H$1))-
SUMIFS(Transactions_History!$G$6:$G$1355, Transactions_History!$C$6:$C$1355, "Redeem", Transactions_History!$I$6:$I$1355, Portfolio_History!$F424, Transactions_History!$H$6:$H$1355, "&lt;="&amp;YEAR(Portfolio_History!H$1))</f>
        <v>4908185</v>
      </c>
      <c r="I424" s="4">
        <f>SUMIFS(Transactions_History!$G$6:$G$1355, Transactions_History!$C$6:$C$1355, "Acquire", Transactions_History!$I$6:$I$1355, Portfolio_History!$F424, Transactions_History!$H$6:$H$1355, "&lt;="&amp;YEAR(Portfolio_History!I$1))-
SUMIFS(Transactions_History!$G$6:$G$1355, Transactions_History!$C$6:$C$1355, "Redeem", Transactions_History!$I$6:$I$1355, Portfolio_History!$F424, Transactions_History!$H$6:$H$1355, "&lt;="&amp;YEAR(Portfolio_History!I$1))</f>
        <v>4908185</v>
      </c>
      <c r="J424" s="4">
        <f>SUMIFS(Transactions_History!$G$6:$G$1355, Transactions_History!$C$6:$C$1355, "Acquire", Transactions_History!$I$6:$I$1355, Portfolio_History!$F424, Transactions_History!$H$6:$H$1355, "&lt;="&amp;YEAR(Portfolio_History!J$1))-
SUMIFS(Transactions_History!$G$6:$G$1355, Transactions_History!$C$6:$C$1355, "Redeem", Transactions_History!$I$6:$I$1355, Portfolio_History!$F424, Transactions_History!$H$6:$H$1355, "&lt;="&amp;YEAR(Portfolio_History!J$1))</f>
        <v>4908185</v>
      </c>
      <c r="K424" s="4">
        <f>SUMIFS(Transactions_History!$G$6:$G$1355, Transactions_History!$C$6:$C$1355, "Acquire", Transactions_History!$I$6:$I$1355, Portfolio_History!$F424, Transactions_History!$H$6:$H$1355, "&lt;="&amp;YEAR(Portfolio_History!K$1))-
SUMIFS(Transactions_History!$G$6:$G$1355, Transactions_History!$C$6:$C$1355, "Redeem", Transactions_History!$I$6:$I$1355, Portfolio_History!$F424, Transactions_History!$H$6:$H$1355, "&lt;="&amp;YEAR(Portfolio_History!K$1))</f>
        <v>4908185</v>
      </c>
      <c r="L424" s="4">
        <f>SUMIFS(Transactions_History!$G$6:$G$1355, Transactions_History!$C$6:$C$1355, "Acquire", Transactions_History!$I$6:$I$1355, Portfolio_History!$F424, Transactions_History!$H$6:$H$1355, "&lt;="&amp;YEAR(Portfolio_History!L$1))-
SUMIFS(Transactions_History!$G$6:$G$1355, Transactions_History!$C$6:$C$1355, "Redeem", Transactions_History!$I$6:$I$1355, Portfolio_History!$F424, Transactions_History!$H$6:$H$1355, "&lt;="&amp;YEAR(Portfolio_History!L$1))</f>
        <v>4908185</v>
      </c>
      <c r="M424" s="4">
        <f>SUMIFS(Transactions_History!$G$6:$G$1355, Transactions_History!$C$6:$C$1355, "Acquire", Transactions_History!$I$6:$I$1355, Portfolio_History!$F424, Transactions_History!$H$6:$H$1355, "&lt;="&amp;YEAR(Portfolio_History!M$1))-
SUMIFS(Transactions_History!$G$6:$G$1355, Transactions_History!$C$6:$C$1355, "Redeem", Transactions_History!$I$6:$I$1355, Portfolio_History!$F424, Transactions_History!$H$6:$H$1355, "&lt;="&amp;YEAR(Portfolio_History!M$1))</f>
        <v>4908185</v>
      </c>
      <c r="N424" s="4">
        <f>SUMIFS(Transactions_History!$G$6:$G$1355, Transactions_History!$C$6:$C$1355, "Acquire", Transactions_History!$I$6:$I$1355, Portfolio_History!$F424, Transactions_History!$H$6:$H$1355, "&lt;="&amp;YEAR(Portfolio_History!N$1))-
SUMIFS(Transactions_History!$G$6:$G$1355, Transactions_History!$C$6:$C$1355, "Redeem", Transactions_History!$I$6:$I$1355, Portfolio_History!$F424, Transactions_History!$H$6:$H$1355, "&lt;="&amp;YEAR(Portfolio_History!N$1))</f>
        <v>4908185</v>
      </c>
      <c r="O424" s="4">
        <f>SUMIFS(Transactions_History!$G$6:$G$1355, Transactions_History!$C$6:$C$1355, "Acquire", Transactions_History!$I$6:$I$1355, Portfolio_History!$F424, Transactions_History!$H$6:$H$1355, "&lt;="&amp;YEAR(Portfolio_History!O$1))-
SUMIFS(Transactions_History!$G$6:$G$1355, Transactions_History!$C$6:$C$1355, "Redeem", Transactions_History!$I$6:$I$1355, Portfolio_History!$F424, Transactions_History!$H$6:$H$1355, "&lt;="&amp;YEAR(Portfolio_History!O$1))</f>
        <v>4908185</v>
      </c>
      <c r="P424" s="4">
        <f>SUMIFS(Transactions_History!$G$6:$G$1355, Transactions_History!$C$6:$C$1355, "Acquire", Transactions_History!$I$6:$I$1355, Portfolio_History!$F424, Transactions_History!$H$6:$H$1355, "&lt;="&amp;YEAR(Portfolio_History!P$1))-
SUMIFS(Transactions_History!$G$6:$G$1355, Transactions_History!$C$6:$C$1355, "Redeem", Transactions_History!$I$6:$I$1355, Portfolio_History!$F424, Transactions_History!$H$6:$H$1355, "&lt;="&amp;YEAR(Portfolio_History!P$1))</f>
        <v>4908185</v>
      </c>
      <c r="Q424" s="4">
        <f>SUMIFS(Transactions_History!$G$6:$G$1355, Transactions_History!$C$6:$C$1355, "Acquire", Transactions_History!$I$6:$I$1355, Portfolio_History!$F424, Transactions_History!$H$6:$H$1355, "&lt;="&amp;YEAR(Portfolio_History!Q$1))-
SUMIFS(Transactions_History!$G$6:$G$1355, Transactions_History!$C$6:$C$1355, "Redeem", Transactions_History!$I$6:$I$1355, Portfolio_History!$F424, Transactions_History!$H$6:$H$1355, "&lt;="&amp;YEAR(Portfolio_History!Q$1))</f>
        <v>0</v>
      </c>
      <c r="R424" s="4">
        <f>SUMIFS(Transactions_History!$G$6:$G$1355, Transactions_History!$C$6:$C$1355, "Acquire", Transactions_History!$I$6:$I$1355, Portfolio_History!$F424, Transactions_History!$H$6:$H$1355, "&lt;="&amp;YEAR(Portfolio_History!R$1))-
SUMIFS(Transactions_History!$G$6:$G$1355, Transactions_History!$C$6:$C$1355, "Redeem", Transactions_History!$I$6:$I$1355, Portfolio_History!$F424, Transactions_History!$H$6:$H$1355, "&lt;="&amp;YEAR(Portfolio_History!R$1))</f>
        <v>0</v>
      </c>
      <c r="S424" s="4">
        <f>SUMIFS(Transactions_History!$G$6:$G$1355, Transactions_History!$C$6:$C$1355, "Acquire", Transactions_History!$I$6:$I$1355, Portfolio_History!$F424, Transactions_History!$H$6:$H$1355, "&lt;="&amp;YEAR(Portfolio_History!S$1))-
SUMIFS(Transactions_History!$G$6:$G$1355, Transactions_History!$C$6:$C$1355, "Redeem", Transactions_History!$I$6:$I$1355, Portfolio_History!$F424, Transactions_History!$H$6:$H$1355, "&lt;="&amp;YEAR(Portfolio_History!S$1))</f>
        <v>0</v>
      </c>
      <c r="T424" s="4">
        <f>SUMIFS(Transactions_History!$G$6:$G$1355, Transactions_History!$C$6:$C$1355, "Acquire", Transactions_History!$I$6:$I$1355, Portfolio_History!$F424, Transactions_History!$H$6:$H$1355, "&lt;="&amp;YEAR(Portfolio_History!T$1))-
SUMIFS(Transactions_History!$G$6:$G$1355, Transactions_History!$C$6:$C$1355, "Redeem", Transactions_History!$I$6:$I$1355, Portfolio_History!$F424, Transactions_History!$H$6:$H$1355, "&lt;="&amp;YEAR(Portfolio_History!T$1))</f>
        <v>0</v>
      </c>
      <c r="U424" s="4">
        <f>SUMIFS(Transactions_History!$G$6:$G$1355, Transactions_History!$C$6:$C$1355, "Acquire", Transactions_History!$I$6:$I$1355, Portfolio_History!$F424, Transactions_History!$H$6:$H$1355, "&lt;="&amp;YEAR(Portfolio_History!U$1))-
SUMIFS(Transactions_History!$G$6:$G$1355, Transactions_History!$C$6:$C$1355, "Redeem", Transactions_History!$I$6:$I$1355, Portfolio_History!$F424, Transactions_History!$H$6:$H$1355, "&lt;="&amp;YEAR(Portfolio_History!U$1))</f>
        <v>0</v>
      </c>
      <c r="V424" s="4">
        <f>SUMIFS(Transactions_History!$G$6:$G$1355, Transactions_History!$C$6:$C$1355, "Acquire", Transactions_History!$I$6:$I$1355, Portfolio_History!$F424, Transactions_History!$H$6:$H$1355, "&lt;="&amp;YEAR(Portfolio_History!V$1))-
SUMIFS(Transactions_History!$G$6:$G$1355, Transactions_History!$C$6:$C$1355, "Redeem", Transactions_History!$I$6:$I$1355, Portfolio_History!$F424, Transactions_History!$H$6:$H$1355, "&lt;="&amp;YEAR(Portfolio_History!V$1))</f>
        <v>0</v>
      </c>
      <c r="W424" s="4">
        <f>SUMIFS(Transactions_History!$G$6:$G$1355, Transactions_History!$C$6:$C$1355, "Acquire", Transactions_History!$I$6:$I$1355, Portfolio_History!$F424, Transactions_History!$H$6:$H$1355, "&lt;="&amp;YEAR(Portfolio_History!W$1))-
SUMIFS(Transactions_History!$G$6:$G$1355, Transactions_History!$C$6:$C$1355, "Redeem", Transactions_History!$I$6:$I$1355, Portfolio_History!$F424, Transactions_History!$H$6:$H$1355, "&lt;="&amp;YEAR(Portfolio_History!W$1))</f>
        <v>0</v>
      </c>
      <c r="X424" s="4">
        <f>SUMIFS(Transactions_History!$G$6:$G$1355, Transactions_History!$C$6:$C$1355, "Acquire", Transactions_History!$I$6:$I$1355, Portfolio_History!$F424, Transactions_History!$H$6:$H$1355, "&lt;="&amp;YEAR(Portfolio_History!X$1))-
SUMIFS(Transactions_History!$G$6:$G$1355, Transactions_History!$C$6:$C$1355, "Redeem", Transactions_History!$I$6:$I$1355, Portfolio_History!$F424, Transactions_History!$H$6:$H$1355, "&lt;="&amp;YEAR(Portfolio_History!X$1))</f>
        <v>0</v>
      </c>
      <c r="Y424" s="4">
        <f>SUMIFS(Transactions_History!$G$6:$G$1355, Transactions_History!$C$6:$C$1355, "Acquire", Transactions_History!$I$6:$I$1355, Portfolio_History!$F424, Transactions_History!$H$6:$H$1355, "&lt;="&amp;YEAR(Portfolio_History!Y$1))-
SUMIFS(Transactions_History!$G$6:$G$1355, Transactions_History!$C$6:$C$1355, "Redeem", Transactions_History!$I$6:$I$1355, Portfolio_History!$F424, Transactions_History!$H$6:$H$1355, "&lt;="&amp;YEAR(Portfolio_History!Y$1))</f>
        <v>0</v>
      </c>
    </row>
    <row r="425" spans="1:25" x14ac:dyDescent="0.35">
      <c r="A425" s="172" t="s">
        <v>39</v>
      </c>
      <c r="B425" s="172">
        <v>1.75</v>
      </c>
      <c r="C425" s="172">
        <v>2024</v>
      </c>
      <c r="D425" s="173">
        <v>41426</v>
      </c>
      <c r="E425" s="63">
        <v>2013</v>
      </c>
      <c r="F425" s="170" t="str">
        <f t="shared" si="7"/>
        <v>SI bonds_1.75_2024</v>
      </c>
      <c r="G425" s="4">
        <f>SUMIFS(Transactions_History!$G$6:$G$1355, Transactions_History!$C$6:$C$1355, "Acquire", Transactions_History!$I$6:$I$1355, Portfolio_History!$F425, Transactions_History!$H$6:$H$1355, "&lt;="&amp;YEAR(Portfolio_History!G$1))-
SUMIFS(Transactions_History!$G$6:$G$1355, Transactions_History!$C$6:$C$1355, "Redeem", Transactions_History!$I$6:$I$1355, Portfolio_History!$F425, Transactions_History!$H$6:$H$1355, "&lt;="&amp;YEAR(Portfolio_History!G$1))</f>
        <v>4908185</v>
      </c>
      <c r="H425" s="4">
        <f>SUMIFS(Transactions_History!$G$6:$G$1355, Transactions_History!$C$6:$C$1355, "Acquire", Transactions_History!$I$6:$I$1355, Portfolio_History!$F425, Transactions_History!$H$6:$H$1355, "&lt;="&amp;YEAR(Portfolio_History!H$1))-
SUMIFS(Transactions_History!$G$6:$G$1355, Transactions_History!$C$6:$C$1355, "Redeem", Transactions_History!$I$6:$I$1355, Portfolio_History!$F425, Transactions_History!$H$6:$H$1355, "&lt;="&amp;YEAR(Portfolio_History!H$1))</f>
        <v>4908185</v>
      </c>
      <c r="I425" s="4">
        <f>SUMIFS(Transactions_History!$G$6:$G$1355, Transactions_History!$C$6:$C$1355, "Acquire", Transactions_History!$I$6:$I$1355, Portfolio_History!$F425, Transactions_History!$H$6:$H$1355, "&lt;="&amp;YEAR(Portfolio_History!I$1))-
SUMIFS(Transactions_History!$G$6:$G$1355, Transactions_History!$C$6:$C$1355, "Redeem", Transactions_History!$I$6:$I$1355, Portfolio_History!$F425, Transactions_History!$H$6:$H$1355, "&lt;="&amp;YEAR(Portfolio_History!I$1))</f>
        <v>4908185</v>
      </c>
      <c r="J425" s="4">
        <f>SUMIFS(Transactions_History!$G$6:$G$1355, Transactions_History!$C$6:$C$1355, "Acquire", Transactions_History!$I$6:$I$1355, Portfolio_History!$F425, Transactions_History!$H$6:$H$1355, "&lt;="&amp;YEAR(Portfolio_History!J$1))-
SUMIFS(Transactions_History!$G$6:$G$1355, Transactions_History!$C$6:$C$1355, "Redeem", Transactions_History!$I$6:$I$1355, Portfolio_History!$F425, Transactions_History!$H$6:$H$1355, "&lt;="&amp;YEAR(Portfolio_History!J$1))</f>
        <v>4908185</v>
      </c>
      <c r="K425" s="4">
        <f>SUMIFS(Transactions_History!$G$6:$G$1355, Transactions_History!$C$6:$C$1355, "Acquire", Transactions_History!$I$6:$I$1355, Portfolio_History!$F425, Transactions_History!$H$6:$H$1355, "&lt;="&amp;YEAR(Portfolio_History!K$1))-
SUMIFS(Transactions_History!$G$6:$G$1355, Transactions_History!$C$6:$C$1355, "Redeem", Transactions_History!$I$6:$I$1355, Portfolio_History!$F425, Transactions_History!$H$6:$H$1355, "&lt;="&amp;YEAR(Portfolio_History!K$1))</f>
        <v>4908185</v>
      </c>
      <c r="L425" s="4">
        <f>SUMIFS(Transactions_History!$G$6:$G$1355, Transactions_History!$C$6:$C$1355, "Acquire", Transactions_History!$I$6:$I$1355, Portfolio_History!$F425, Transactions_History!$H$6:$H$1355, "&lt;="&amp;YEAR(Portfolio_History!L$1))-
SUMIFS(Transactions_History!$G$6:$G$1355, Transactions_History!$C$6:$C$1355, "Redeem", Transactions_History!$I$6:$I$1355, Portfolio_History!$F425, Transactions_History!$H$6:$H$1355, "&lt;="&amp;YEAR(Portfolio_History!L$1))</f>
        <v>4908185</v>
      </c>
      <c r="M425" s="4">
        <f>SUMIFS(Transactions_History!$G$6:$G$1355, Transactions_History!$C$6:$C$1355, "Acquire", Transactions_History!$I$6:$I$1355, Portfolio_History!$F425, Transactions_History!$H$6:$H$1355, "&lt;="&amp;YEAR(Portfolio_History!M$1))-
SUMIFS(Transactions_History!$G$6:$G$1355, Transactions_History!$C$6:$C$1355, "Redeem", Transactions_History!$I$6:$I$1355, Portfolio_History!$F425, Transactions_History!$H$6:$H$1355, "&lt;="&amp;YEAR(Portfolio_History!M$1))</f>
        <v>4908185</v>
      </c>
      <c r="N425" s="4">
        <f>SUMIFS(Transactions_History!$G$6:$G$1355, Transactions_History!$C$6:$C$1355, "Acquire", Transactions_History!$I$6:$I$1355, Portfolio_History!$F425, Transactions_History!$H$6:$H$1355, "&lt;="&amp;YEAR(Portfolio_History!N$1))-
SUMIFS(Transactions_History!$G$6:$G$1355, Transactions_History!$C$6:$C$1355, "Redeem", Transactions_History!$I$6:$I$1355, Portfolio_History!$F425, Transactions_History!$H$6:$H$1355, "&lt;="&amp;YEAR(Portfolio_History!N$1))</f>
        <v>4908185</v>
      </c>
      <c r="O425" s="4">
        <f>SUMIFS(Transactions_History!$G$6:$G$1355, Transactions_History!$C$6:$C$1355, "Acquire", Transactions_History!$I$6:$I$1355, Portfolio_History!$F425, Transactions_History!$H$6:$H$1355, "&lt;="&amp;YEAR(Portfolio_History!O$1))-
SUMIFS(Transactions_History!$G$6:$G$1355, Transactions_History!$C$6:$C$1355, "Redeem", Transactions_History!$I$6:$I$1355, Portfolio_History!$F425, Transactions_History!$H$6:$H$1355, "&lt;="&amp;YEAR(Portfolio_History!O$1))</f>
        <v>4908185</v>
      </c>
      <c r="P425" s="4">
        <f>SUMIFS(Transactions_History!$G$6:$G$1355, Transactions_History!$C$6:$C$1355, "Acquire", Transactions_History!$I$6:$I$1355, Portfolio_History!$F425, Transactions_History!$H$6:$H$1355, "&lt;="&amp;YEAR(Portfolio_History!P$1))-
SUMIFS(Transactions_History!$G$6:$G$1355, Transactions_History!$C$6:$C$1355, "Redeem", Transactions_History!$I$6:$I$1355, Portfolio_History!$F425, Transactions_History!$H$6:$H$1355, "&lt;="&amp;YEAR(Portfolio_History!P$1))</f>
        <v>4908185</v>
      </c>
      <c r="Q425" s="4">
        <f>SUMIFS(Transactions_History!$G$6:$G$1355, Transactions_History!$C$6:$C$1355, "Acquire", Transactions_History!$I$6:$I$1355, Portfolio_History!$F425, Transactions_History!$H$6:$H$1355, "&lt;="&amp;YEAR(Portfolio_History!Q$1))-
SUMIFS(Transactions_History!$G$6:$G$1355, Transactions_History!$C$6:$C$1355, "Redeem", Transactions_History!$I$6:$I$1355, Portfolio_History!$F425, Transactions_History!$H$6:$H$1355, "&lt;="&amp;YEAR(Portfolio_History!Q$1))</f>
        <v>0</v>
      </c>
      <c r="R425" s="4">
        <f>SUMIFS(Transactions_History!$G$6:$G$1355, Transactions_History!$C$6:$C$1355, "Acquire", Transactions_History!$I$6:$I$1355, Portfolio_History!$F425, Transactions_History!$H$6:$H$1355, "&lt;="&amp;YEAR(Portfolio_History!R$1))-
SUMIFS(Transactions_History!$G$6:$G$1355, Transactions_History!$C$6:$C$1355, "Redeem", Transactions_History!$I$6:$I$1355, Portfolio_History!$F425, Transactions_History!$H$6:$H$1355, "&lt;="&amp;YEAR(Portfolio_History!R$1))</f>
        <v>0</v>
      </c>
      <c r="S425" s="4">
        <f>SUMIFS(Transactions_History!$G$6:$G$1355, Transactions_History!$C$6:$C$1355, "Acquire", Transactions_History!$I$6:$I$1355, Portfolio_History!$F425, Transactions_History!$H$6:$H$1355, "&lt;="&amp;YEAR(Portfolio_History!S$1))-
SUMIFS(Transactions_History!$G$6:$G$1355, Transactions_History!$C$6:$C$1355, "Redeem", Transactions_History!$I$6:$I$1355, Portfolio_History!$F425, Transactions_History!$H$6:$H$1355, "&lt;="&amp;YEAR(Portfolio_History!S$1))</f>
        <v>0</v>
      </c>
      <c r="T425" s="4">
        <f>SUMIFS(Transactions_History!$G$6:$G$1355, Transactions_History!$C$6:$C$1355, "Acquire", Transactions_History!$I$6:$I$1355, Portfolio_History!$F425, Transactions_History!$H$6:$H$1355, "&lt;="&amp;YEAR(Portfolio_History!T$1))-
SUMIFS(Transactions_History!$G$6:$G$1355, Transactions_History!$C$6:$C$1355, "Redeem", Transactions_History!$I$6:$I$1355, Portfolio_History!$F425, Transactions_History!$H$6:$H$1355, "&lt;="&amp;YEAR(Portfolio_History!T$1))</f>
        <v>0</v>
      </c>
      <c r="U425" s="4">
        <f>SUMIFS(Transactions_History!$G$6:$G$1355, Transactions_History!$C$6:$C$1355, "Acquire", Transactions_History!$I$6:$I$1355, Portfolio_History!$F425, Transactions_History!$H$6:$H$1355, "&lt;="&amp;YEAR(Portfolio_History!U$1))-
SUMIFS(Transactions_History!$G$6:$G$1355, Transactions_History!$C$6:$C$1355, "Redeem", Transactions_History!$I$6:$I$1355, Portfolio_History!$F425, Transactions_History!$H$6:$H$1355, "&lt;="&amp;YEAR(Portfolio_History!U$1))</f>
        <v>0</v>
      </c>
      <c r="V425" s="4">
        <f>SUMIFS(Transactions_History!$G$6:$G$1355, Transactions_History!$C$6:$C$1355, "Acquire", Transactions_History!$I$6:$I$1355, Portfolio_History!$F425, Transactions_History!$H$6:$H$1355, "&lt;="&amp;YEAR(Portfolio_History!V$1))-
SUMIFS(Transactions_History!$G$6:$G$1355, Transactions_History!$C$6:$C$1355, "Redeem", Transactions_History!$I$6:$I$1355, Portfolio_History!$F425, Transactions_History!$H$6:$H$1355, "&lt;="&amp;YEAR(Portfolio_History!V$1))</f>
        <v>0</v>
      </c>
      <c r="W425" s="4">
        <f>SUMIFS(Transactions_History!$G$6:$G$1355, Transactions_History!$C$6:$C$1355, "Acquire", Transactions_History!$I$6:$I$1355, Portfolio_History!$F425, Transactions_History!$H$6:$H$1355, "&lt;="&amp;YEAR(Portfolio_History!W$1))-
SUMIFS(Transactions_History!$G$6:$G$1355, Transactions_History!$C$6:$C$1355, "Redeem", Transactions_History!$I$6:$I$1355, Portfolio_History!$F425, Transactions_History!$H$6:$H$1355, "&lt;="&amp;YEAR(Portfolio_History!W$1))</f>
        <v>0</v>
      </c>
      <c r="X425" s="4">
        <f>SUMIFS(Transactions_History!$G$6:$G$1355, Transactions_History!$C$6:$C$1355, "Acquire", Transactions_History!$I$6:$I$1355, Portfolio_History!$F425, Transactions_History!$H$6:$H$1355, "&lt;="&amp;YEAR(Portfolio_History!X$1))-
SUMIFS(Transactions_History!$G$6:$G$1355, Transactions_History!$C$6:$C$1355, "Redeem", Transactions_History!$I$6:$I$1355, Portfolio_History!$F425, Transactions_History!$H$6:$H$1355, "&lt;="&amp;YEAR(Portfolio_History!X$1))</f>
        <v>0</v>
      </c>
      <c r="Y425" s="4">
        <f>SUMIFS(Transactions_History!$G$6:$G$1355, Transactions_History!$C$6:$C$1355, "Acquire", Transactions_History!$I$6:$I$1355, Portfolio_History!$F425, Transactions_History!$H$6:$H$1355, "&lt;="&amp;YEAR(Portfolio_History!Y$1))-
SUMIFS(Transactions_History!$G$6:$G$1355, Transactions_History!$C$6:$C$1355, "Redeem", Transactions_History!$I$6:$I$1355, Portfolio_History!$F425, Transactions_History!$H$6:$H$1355, "&lt;="&amp;YEAR(Portfolio_History!Y$1))</f>
        <v>0</v>
      </c>
    </row>
    <row r="426" spans="1:25" x14ac:dyDescent="0.35">
      <c r="A426" s="172" t="s">
        <v>39</v>
      </c>
      <c r="B426" s="172">
        <v>1.75</v>
      </c>
      <c r="C426" s="172">
        <v>2025</v>
      </c>
      <c r="D426" s="173">
        <v>41426</v>
      </c>
      <c r="E426" s="63">
        <v>2013</v>
      </c>
      <c r="F426" s="170" t="str">
        <f t="shared" si="7"/>
        <v>SI bonds_1.75_2025</v>
      </c>
      <c r="G426" s="4">
        <f>SUMIFS(Transactions_History!$G$6:$G$1355, Transactions_History!$C$6:$C$1355, "Acquire", Transactions_History!$I$6:$I$1355, Portfolio_History!$F426, Transactions_History!$H$6:$H$1355, "&lt;="&amp;YEAR(Portfolio_History!G$1))-
SUMIFS(Transactions_History!$G$6:$G$1355, Transactions_History!$C$6:$C$1355, "Redeem", Transactions_History!$I$6:$I$1355, Portfolio_History!$F426, Transactions_History!$H$6:$H$1355, "&lt;="&amp;YEAR(Portfolio_History!G$1))</f>
        <v>4908185</v>
      </c>
      <c r="H426" s="4">
        <f>SUMIFS(Transactions_History!$G$6:$G$1355, Transactions_History!$C$6:$C$1355, "Acquire", Transactions_History!$I$6:$I$1355, Portfolio_History!$F426, Transactions_History!$H$6:$H$1355, "&lt;="&amp;YEAR(Portfolio_History!H$1))-
SUMIFS(Transactions_History!$G$6:$G$1355, Transactions_History!$C$6:$C$1355, "Redeem", Transactions_History!$I$6:$I$1355, Portfolio_History!$F426, Transactions_History!$H$6:$H$1355, "&lt;="&amp;YEAR(Portfolio_History!H$1))</f>
        <v>4908185</v>
      </c>
      <c r="I426" s="4">
        <f>SUMIFS(Transactions_History!$G$6:$G$1355, Transactions_History!$C$6:$C$1355, "Acquire", Transactions_History!$I$6:$I$1355, Portfolio_History!$F426, Transactions_History!$H$6:$H$1355, "&lt;="&amp;YEAR(Portfolio_History!I$1))-
SUMIFS(Transactions_History!$G$6:$G$1355, Transactions_History!$C$6:$C$1355, "Redeem", Transactions_History!$I$6:$I$1355, Portfolio_History!$F426, Transactions_History!$H$6:$H$1355, "&lt;="&amp;YEAR(Portfolio_History!I$1))</f>
        <v>4908185</v>
      </c>
      <c r="J426" s="4">
        <f>SUMIFS(Transactions_History!$G$6:$G$1355, Transactions_History!$C$6:$C$1355, "Acquire", Transactions_History!$I$6:$I$1355, Portfolio_History!$F426, Transactions_History!$H$6:$H$1355, "&lt;="&amp;YEAR(Portfolio_History!J$1))-
SUMIFS(Transactions_History!$G$6:$G$1355, Transactions_History!$C$6:$C$1355, "Redeem", Transactions_History!$I$6:$I$1355, Portfolio_History!$F426, Transactions_History!$H$6:$H$1355, "&lt;="&amp;YEAR(Portfolio_History!J$1))</f>
        <v>4908185</v>
      </c>
      <c r="K426" s="4">
        <f>SUMIFS(Transactions_History!$G$6:$G$1355, Transactions_History!$C$6:$C$1355, "Acquire", Transactions_History!$I$6:$I$1355, Portfolio_History!$F426, Transactions_History!$H$6:$H$1355, "&lt;="&amp;YEAR(Portfolio_History!K$1))-
SUMIFS(Transactions_History!$G$6:$G$1355, Transactions_History!$C$6:$C$1355, "Redeem", Transactions_History!$I$6:$I$1355, Portfolio_History!$F426, Transactions_History!$H$6:$H$1355, "&lt;="&amp;YEAR(Portfolio_History!K$1))</f>
        <v>4908185</v>
      </c>
      <c r="L426" s="4">
        <f>SUMIFS(Transactions_History!$G$6:$G$1355, Transactions_History!$C$6:$C$1355, "Acquire", Transactions_History!$I$6:$I$1355, Portfolio_History!$F426, Transactions_History!$H$6:$H$1355, "&lt;="&amp;YEAR(Portfolio_History!L$1))-
SUMIFS(Transactions_History!$G$6:$G$1355, Transactions_History!$C$6:$C$1355, "Redeem", Transactions_History!$I$6:$I$1355, Portfolio_History!$F426, Transactions_History!$H$6:$H$1355, "&lt;="&amp;YEAR(Portfolio_History!L$1))</f>
        <v>4908185</v>
      </c>
      <c r="M426" s="4">
        <f>SUMIFS(Transactions_History!$G$6:$G$1355, Transactions_History!$C$6:$C$1355, "Acquire", Transactions_History!$I$6:$I$1355, Portfolio_History!$F426, Transactions_History!$H$6:$H$1355, "&lt;="&amp;YEAR(Portfolio_History!M$1))-
SUMIFS(Transactions_History!$G$6:$G$1355, Transactions_History!$C$6:$C$1355, "Redeem", Transactions_History!$I$6:$I$1355, Portfolio_History!$F426, Transactions_History!$H$6:$H$1355, "&lt;="&amp;YEAR(Portfolio_History!M$1))</f>
        <v>4908185</v>
      </c>
      <c r="N426" s="4">
        <f>SUMIFS(Transactions_History!$G$6:$G$1355, Transactions_History!$C$6:$C$1355, "Acquire", Transactions_History!$I$6:$I$1355, Portfolio_History!$F426, Transactions_History!$H$6:$H$1355, "&lt;="&amp;YEAR(Portfolio_History!N$1))-
SUMIFS(Transactions_History!$G$6:$G$1355, Transactions_History!$C$6:$C$1355, "Redeem", Transactions_History!$I$6:$I$1355, Portfolio_History!$F426, Transactions_History!$H$6:$H$1355, "&lt;="&amp;YEAR(Portfolio_History!N$1))</f>
        <v>4908185</v>
      </c>
      <c r="O426" s="4">
        <f>SUMIFS(Transactions_History!$G$6:$G$1355, Transactions_History!$C$6:$C$1355, "Acquire", Transactions_History!$I$6:$I$1355, Portfolio_History!$F426, Transactions_History!$H$6:$H$1355, "&lt;="&amp;YEAR(Portfolio_History!O$1))-
SUMIFS(Transactions_History!$G$6:$G$1355, Transactions_History!$C$6:$C$1355, "Redeem", Transactions_History!$I$6:$I$1355, Portfolio_History!$F426, Transactions_History!$H$6:$H$1355, "&lt;="&amp;YEAR(Portfolio_History!O$1))</f>
        <v>4908185</v>
      </c>
      <c r="P426" s="4">
        <f>SUMIFS(Transactions_History!$G$6:$G$1355, Transactions_History!$C$6:$C$1355, "Acquire", Transactions_History!$I$6:$I$1355, Portfolio_History!$F426, Transactions_History!$H$6:$H$1355, "&lt;="&amp;YEAR(Portfolio_History!P$1))-
SUMIFS(Transactions_History!$G$6:$G$1355, Transactions_History!$C$6:$C$1355, "Redeem", Transactions_History!$I$6:$I$1355, Portfolio_History!$F426, Transactions_History!$H$6:$H$1355, "&lt;="&amp;YEAR(Portfolio_History!P$1))</f>
        <v>4908185</v>
      </c>
      <c r="Q426" s="4">
        <f>SUMIFS(Transactions_History!$G$6:$G$1355, Transactions_History!$C$6:$C$1355, "Acquire", Transactions_History!$I$6:$I$1355, Portfolio_History!$F426, Transactions_History!$H$6:$H$1355, "&lt;="&amp;YEAR(Portfolio_History!Q$1))-
SUMIFS(Transactions_History!$G$6:$G$1355, Transactions_History!$C$6:$C$1355, "Redeem", Transactions_History!$I$6:$I$1355, Portfolio_History!$F426, Transactions_History!$H$6:$H$1355, "&lt;="&amp;YEAR(Portfolio_History!Q$1))</f>
        <v>0</v>
      </c>
      <c r="R426" s="4">
        <f>SUMIFS(Transactions_History!$G$6:$G$1355, Transactions_History!$C$6:$C$1355, "Acquire", Transactions_History!$I$6:$I$1355, Portfolio_History!$F426, Transactions_History!$H$6:$H$1355, "&lt;="&amp;YEAR(Portfolio_History!R$1))-
SUMIFS(Transactions_History!$G$6:$G$1355, Transactions_History!$C$6:$C$1355, "Redeem", Transactions_History!$I$6:$I$1355, Portfolio_History!$F426, Transactions_History!$H$6:$H$1355, "&lt;="&amp;YEAR(Portfolio_History!R$1))</f>
        <v>0</v>
      </c>
      <c r="S426" s="4">
        <f>SUMIFS(Transactions_History!$G$6:$G$1355, Transactions_History!$C$6:$C$1355, "Acquire", Transactions_History!$I$6:$I$1355, Portfolio_History!$F426, Transactions_History!$H$6:$H$1355, "&lt;="&amp;YEAR(Portfolio_History!S$1))-
SUMIFS(Transactions_History!$G$6:$G$1355, Transactions_History!$C$6:$C$1355, "Redeem", Transactions_History!$I$6:$I$1355, Portfolio_History!$F426, Transactions_History!$H$6:$H$1355, "&lt;="&amp;YEAR(Portfolio_History!S$1))</f>
        <v>0</v>
      </c>
      <c r="T426" s="4">
        <f>SUMIFS(Transactions_History!$G$6:$G$1355, Transactions_History!$C$6:$C$1355, "Acquire", Transactions_History!$I$6:$I$1355, Portfolio_History!$F426, Transactions_History!$H$6:$H$1355, "&lt;="&amp;YEAR(Portfolio_History!T$1))-
SUMIFS(Transactions_History!$G$6:$G$1355, Transactions_History!$C$6:$C$1355, "Redeem", Transactions_History!$I$6:$I$1355, Portfolio_History!$F426, Transactions_History!$H$6:$H$1355, "&lt;="&amp;YEAR(Portfolio_History!T$1))</f>
        <v>0</v>
      </c>
      <c r="U426" s="4">
        <f>SUMIFS(Transactions_History!$G$6:$G$1355, Transactions_History!$C$6:$C$1355, "Acquire", Transactions_History!$I$6:$I$1355, Portfolio_History!$F426, Transactions_History!$H$6:$H$1355, "&lt;="&amp;YEAR(Portfolio_History!U$1))-
SUMIFS(Transactions_History!$G$6:$G$1355, Transactions_History!$C$6:$C$1355, "Redeem", Transactions_History!$I$6:$I$1355, Portfolio_History!$F426, Transactions_History!$H$6:$H$1355, "&lt;="&amp;YEAR(Portfolio_History!U$1))</f>
        <v>0</v>
      </c>
      <c r="V426" s="4">
        <f>SUMIFS(Transactions_History!$G$6:$G$1355, Transactions_History!$C$6:$C$1355, "Acquire", Transactions_History!$I$6:$I$1355, Portfolio_History!$F426, Transactions_History!$H$6:$H$1355, "&lt;="&amp;YEAR(Portfolio_History!V$1))-
SUMIFS(Transactions_History!$G$6:$G$1355, Transactions_History!$C$6:$C$1355, "Redeem", Transactions_History!$I$6:$I$1355, Portfolio_History!$F426, Transactions_History!$H$6:$H$1355, "&lt;="&amp;YEAR(Portfolio_History!V$1))</f>
        <v>0</v>
      </c>
      <c r="W426" s="4">
        <f>SUMIFS(Transactions_History!$G$6:$G$1355, Transactions_History!$C$6:$C$1355, "Acquire", Transactions_History!$I$6:$I$1355, Portfolio_History!$F426, Transactions_History!$H$6:$H$1355, "&lt;="&amp;YEAR(Portfolio_History!W$1))-
SUMIFS(Transactions_History!$G$6:$G$1355, Transactions_History!$C$6:$C$1355, "Redeem", Transactions_History!$I$6:$I$1355, Portfolio_History!$F426, Transactions_History!$H$6:$H$1355, "&lt;="&amp;YEAR(Portfolio_History!W$1))</f>
        <v>0</v>
      </c>
      <c r="X426" s="4">
        <f>SUMIFS(Transactions_History!$G$6:$G$1355, Transactions_History!$C$6:$C$1355, "Acquire", Transactions_History!$I$6:$I$1355, Portfolio_History!$F426, Transactions_History!$H$6:$H$1355, "&lt;="&amp;YEAR(Portfolio_History!X$1))-
SUMIFS(Transactions_History!$G$6:$G$1355, Transactions_History!$C$6:$C$1355, "Redeem", Transactions_History!$I$6:$I$1355, Portfolio_History!$F426, Transactions_History!$H$6:$H$1355, "&lt;="&amp;YEAR(Portfolio_History!X$1))</f>
        <v>0</v>
      </c>
      <c r="Y426" s="4">
        <f>SUMIFS(Transactions_History!$G$6:$G$1355, Transactions_History!$C$6:$C$1355, "Acquire", Transactions_History!$I$6:$I$1355, Portfolio_History!$F426, Transactions_History!$H$6:$H$1355, "&lt;="&amp;YEAR(Portfolio_History!Y$1))-
SUMIFS(Transactions_History!$G$6:$G$1355, Transactions_History!$C$6:$C$1355, "Redeem", Transactions_History!$I$6:$I$1355, Portfolio_History!$F426, Transactions_History!$H$6:$H$1355, "&lt;="&amp;YEAR(Portfolio_History!Y$1))</f>
        <v>0</v>
      </c>
    </row>
    <row r="427" spans="1:25" x14ac:dyDescent="0.35">
      <c r="A427" s="172" t="s">
        <v>39</v>
      </c>
      <c r="B427" s="172">
        <v>1.75</v>
      </c>
      <c r="C427" s="172">
        <v>2026</v>
      </c>
      <c r="D427" s="173">
        <v>41426</v>
      </c>
      <c r="E427" s="63">
        <v>2013</v>
      </c>
      <c r="F427" s="170" t="str">
        <f t="shared" si="7"/>
        <v>SI bonds_1.75_2026</v>
      </c>
      <c r="G427" s="4">
        <f>SUMIFS(Transactions_History!$G$6:$G$1355, Transactions_History!$C$6:$C$1355, "Acquire", Transactions_History!$I$6:$I$1355, Portfolio_History!$F427, Transactions_History!$H$6:$H$1355, "&lt;="&amp;YEAR(Portfolio_History!G$1))-
SUMIFS(Transactions_History!$G$6:$G$1355, Transactions_History!$C$6:$C$1355, "Redeem", Transactions_History!$I$6:$I$1355, Portfolio_History!$F427, Transactions_History!$H$6:$H$1355, "&lt;="&amp;YEAR(Portfolio_History!G$1))</f>
        <v>4908186</v>
      </c>
      <c r="H427" s="4">
        <f>SUMIFS(Transactions_History!$G$6:$G$1355, Transactions_History!$C$6:$C$1355, "Acquire", Transactions_History!$I$6:$I$1355, Portfolio_History!$F427, Transactions_History!$H$6:$H$1355, "&lt;="&amp;YEAR(Portfolio_History!H$1))-
SUMIFS(Transactions_History!$G$6:$G$1355, Transactions_History!$C$6:$C$1355, "Redeem", Transactions_History!$I$6:$I$1355, Portfolio_History!$F427, Transactions_History!$H$6:$H$1355, "&lt;="&amp;YEAR(Portfolio_History!H$1))</f>
        <v>4908186</v>
      </c>
      <c r="I427" s="4">
        <f>SUMIFS(Transactions_History!$G$6:$G$1355, Transactions_History!$C$6:$C$1355, "Acquire", Transactions_History!$I$6:$I$1355, Portfolio_History!$F427, Transactions_History!$H$6:$H$1355, "&lt;="&amp;YEAR(Portfolio_History!I$1))-
SUMIFS(Transactions_History!$G$6:$G$1355, Transactions_History!$C$6:$C$1355, "Redeem", Transactions_History!$I$6:$I$1355, Portfolio_History!$F427, Transactions_History!$H$6:$H$1355, "&lt;="&amp;YEAR(Portfolio_History!I$1))</f>
        <v>4908186</v>
      </c>
      <c r="J427" s="4">
        <f>SUMIFS(Transactions_History!$G$6:$G$1355, Transactions_History!$C$6:$C$1355, "Acquire", Transactions_History!$I$6:$I$1355, Portfolio_History!$F427, Transactions_History!$H$6:$H$1355, "&lt;="&amp;YEAR(Portfolio_History!J$1))-
SUMIFS(Transactions_History!$G$6:$G$1355, Transactions_History!$C$6:$C$1355, "Redeem", Transactions_History!$I$6:$I$1355, Portfolio_History!$F427, Transactions_History!$H$6:$H$1355, "&lt;="&amp;YEAR(Portfolio_History!J$1))</f>
        <v>4908186</v>
      </c>
      <c r="K427" s="4">
        <f>SUMIFS(Transactions_History!$G$6:$G$1355, Transactions_History!$C$6:$C$1355, "Acquire", Transactions_History!$I$6:$I$1355, Portfolio_History!$F427, Transactions_History!$H$6:$H$1355, "&lt;="&amp;YEAR(Portfolio_History!K$1))-
SUMIFS(Transactions_History!$G$6:$G$1355, Transactions_History!$C$6:$C$1355, "Redeem", Transactions_History!$I$6:$I$1355, Portfolio_History!$F427, Transactions_History!$H$6:$H$1355, "&lt;="&amp;YEAR(Portfolio_History!K$1))</f>
        <v>4908186</v>
      </c>
      <c r="L427" s="4">
        <f>SUMIFS(Transactions_History!$G$6:$G$1355, Transactions_History!$C$6:$C$1355, "Acquire", Transactions_History!$I$6:$I$1355, Portfolio_History!$F427, Transactions_History!$H$6:$H$1355, "&lt;="&amp;YEAR(Portfolio_History!L$1))-
SUMIFS(Transactions_History!$G$6:$G$1355, Transactions_History!$C$6:$C$1355, "Redeem", Transactions_History!$I$6:$I$1355, Portfolio_History!$F427, Transactions_History!$H$6:$H$1355, "&lt;="&amp;YEAR(Portfolio_History!L$1))</f>
        <v>4908186</v>
      </c>
      <c r="M427" s="4">
        <f>SUMIFS(Transactions_History!$G$6:$G$1355, Transactions_History!$C$6:$C$1355, "Acquire", Transactions_History!$I$6:$I$1355, Portfolio_History!$F427, Transactions_History!$H$6:$H$1355, "&lt;="&amp;YEAR(Portfolio_History!M$1))-
SUMIFS(Transactions_History!$G$6:$G$1355, Transactions_History!$C$6:$C$1355, "Redeem", Transactions_History!$I$6:$I$1355, Portfolio_History!$F427, Transactions_History!$H$6:$H$1355, "&lt;="&amp;YEAR(Portfolio_History!M$1))</f>
        <v>4908186</v>
      </c>
      <c r="N427" s="4">
        <f>SUMIFS(Transactions_History!$G$6:$G$1355, Transactions_History!$C$6:$C$1355, "Acquire", Transactions_History!$I$6:$I$1355, Portfolio_History!$F427, Transactions_History!$H$6:$H$1355, "&lt;="&amp;YEAR(Portfolio_History!N$1))-
SUMIFS(Transactions_History!$G$6:$G$1355, Transactions_History!$C$6:$C$1355, "Redeem", Transactions_History!$I$6:$I$1355, Portfolio_History!$F427, Transactions_History!$H$6:$H$1355, "&lt;="&amp;YEAR(Portfolio_History!N$1))</f>
        <v>4908186</v>
      </c>
      <c r="O427" s="4">
        <f>SUMIFS(Transactions_History!$G$6:$G$1355, Transactions_History!$C$6:$C$1355, "Acquire", Transactions_History!$I$6:$I$1355, Portfolio_History!$F427, Transactions_History!$H$6:$H$1355, "&lt;="&amp;YEAR(Portfolio_History!O$1))-
SUMIFS(Transactions_History!$G$6:$G$1355, Transactions_History!$C$6:$C$1355, "Redeem", Transactions_History!$I$6:$I$1355, Portfolio_History!$F427, Transactions_History!$H$6:$H$1355, "&lt;="&amp;YEAR(Portfolio_History!O$1))</f>
        <v>4908186</v>
      </c>
      <c r="P427" s="4">
        <f>SUMIFS(Transactions_History!$G$6:$G$1355, Transactions_History!$C$6:$C$1355, "Acquire", Transactions_History!$I$6:$I$1355, Portfolio_History!$F427, Transactions_History!$H$6:$H$1355, "&lt;="&amp;YEAR(Portfolio_History!P$1))-
SUMIFS(Transactions_History!$G$6:$G$1355, Transactions_History!$C$6:$C$1355, "Redeem", Transactions_History!$I$6:$I$1355, Portfolio_History!$F427, Transactions_History!$H$6:$H$1355, "&lt;="&amp;YEAR(Portfolio_History!P$1))</f>
        <v>4908186</v>
      </c>
      <c r="Q427" s="4">
        <f>SUMIFS(Transactions_History!$G$6:$G$1355, Transactions_History!$C$6:$C$1355, "Acquire", Transactions_History!$I$6:$I$1355, Portfolio_History!$F427, Transactions_History!$H$6:$H$1355, "&lt;="&amp;YEAR(Portfolio_History!Q$1))-
SUMIFS(Transactions_History!$G$6:$G$1355, Transactions_History!$C$6:$C$1355, "Redeem", Transactions_History!$I$6:$I$1355, Portfolio_History!$F427, Transactions_History!$H$6:$H$1355, "&lt;="&amp;YEAR(Portfolio_History!Q$1))</f>
        <v>0</v>
      </c>
      <c r="R427" s="4">
        <f>SUMIFS(Transactions_History!$G$6:$G$1355, Transactions_History!$C$6:$C$1355, "Acquire", Transactions_History!$I$6:$I$1355, Portfolio_History!$F427, Transactions_History!$H$6:$H$1355, "&lt;="&amp;YEAR(Portfolio_History!R$1))-
SUMIFS(Transactions_History!$G$6:$G$1355, Transactions_History!$C$6:$C$1355, "Redeem", Transactions_History!$I$6:$I$1355, Portfolio_History!$F427, Transactions_History!$H$6:$H$1355, "&lt;="&amp;YEAR(Portfolio_History!R$1))</f>
        <v>0</v>
      </c>
      <c r="S427" s="4">
        <f>SUMIFS(Transactions_History!$G$6:$G$1355, Transactions_History!$C$6:$C$1355, "Acquire", Transactions_History!$I$6:$I$1355, Portfolio_History!$F427, Transactions_History!$H$6:$H$1355, "&lt;="&amp;YEAR(Portfolio_History!S$1))-
SUMIFS(Transactions_History!$G$6:$G$1355, Transactions_History!$C$6:$C$1355, "Redeem", Transactions_History!$I$6:$I$1355, Portfolio_History!$F427, Transactions_History!$H$6:$H$1355, "&lt;="&amp;YEAR(Portfolio_History!S$1))</f>
        <v>0</v>
      </c>
      <c r="T427" s="4">
        <f>SUMIFS(Transactions_History!$G$6:$G$1355, Transactions_History!$C$6:$C$1355, "Acquire", Transactions_History!$I$6:$I$1355, Portfolio_History!$F427, Transactions_History!$H$6:$H$1355, "&lt;="&amp;YEAR(Portfolio_History!T$1))-
SUMIFS(Transactions_History!$G$6:$G$1355, Transactions_History!$C$6:$C$1355, "Redeem", Transactions_History!$I$6:$I$1355, Portfolio_History!$F427, Transactions_History!$H$6:$H$1355, "&lt;="&amp;YEAR(Portfolio_History!T$1))</f>
        <v>0</v>
      </c>
      <c r="U427" s="4">
        <f>SUMIFS(Transactions_History!$G$6:$G$1355, Transactions_History!$C$6:$C$1355, "Acquire", Transactions_History!$I$6:$I$1355, Portfolio_History!$F427, Transactions_History!$H$6:$H$1355, "&lt;="&amp;YEAR(Portfolio_History!U$1))-
SUMIFS(Transactions_History!$G$6:$G$1355, Transactions_History!$C$6:$C$1355, "Redeem", Transactions_History!$I$6:$I$1355, Portfolio_History!$F427, Transactions_History!$H$6:$H$1355, "&lt;="&amp;YEAR(Portfolio_History!U$1))</f>
        <v>0</v>
      </c>
      <c r="V427" s="4">
        <f>SUMIFS(Transactions_History!$G$6:$G$1355, Transactions_History!$C$6:$C$1355, "Acquire", Transactions_History!$I$6:$I$1355, Portfolio_History!$F427, Transactions_History!$H$6:$H$1355, "&lt;="&amp;YEAR(Portfolio_History!V$1))-
SUMIFS(Transactions_History!$G$6:$G$1355, Transactions_History!$C$6:$C$1355, "Redeem", Transactions_History!$I$6:$I$1355, Portfolio_History!$F427, Transactions_History!$H$6:$H$1355, "&lt;="&amp;YEAR(Portfolio_History!V$1))</f>
        <v>0</v>
      </c>
      <c r="W427" s="4">
        <f>SUMIFS(Transactions_History!$G$6:$G$1355, Transactions_History!$C$6:$C$1355, "Acquire", Transactions_History!$I$6:$I$1355, Portfolio_History!$F427, Transactions_History!$H$6:$H$1355, "&lt;="&amp;YEAR(Portfolio_History!W$1))-
SUMIFS(Transactions_History!$G$6:$G$1355, Transactions_History!$C$6:$C$1355, "Redeem", Transactions_History!$I$6:$I$1355, Portfolio_History!$F427, Transactions_History!$H$6:$H$1355, "&lt;="&amp;YEAR(Portfolio_History!W$1))</f>
        <v>0</v>
      </c>
      <c r="X427" s="4">
        <f>SUMIFS(Transactions_History!$G$6:$G$1355, Transactions_History!$C$6:$C$1355, "Acquire", Transactions_History!$I$6:$I$1355, Portfolio_History!$F427, Transactions_History!$H$6:$H$1355, "&lt;="&amp;YEAR(Portfolio_History!X$1))-
SUMIFS(Transactions_History!$G$6:$G$1355, Transactions_History!$C$6:$C$1355, "Redeem", Transactions_History!$I$6:$I$1355, Portfolio_History!$F427, Transactions_History!$H$6:$H$1355, "&lt;="&amp;YEAR(Portfolio_History!X$1))</f>
        <v>0</v>
      </c>
      <c r="Y427" s="4">
        <f>SUMIFS(Transactions_History!$G$6:$G$1355, Transactions_History!$C$6:$C$1355, "Acquire", Transactions_History!$I$6:$I$1355, Portfolio_History!$F427, Transactions_History!$H$6:$H$1355, "&lt;="&amp;YEAR(Portfolio_History!Y$1))-
SUMIFS(Transactions_History!$G$6:$G$1355, Transactions_History!$C$6:$C$1355, "Redeem", Transactions_History!$I$6:$I$1355, Portfolio_History!$F427, Transactions_History!$H$6:$H$1355, "&lt;="&amp;YEAR(Portfolio_History!Y$1))</f>
        <v>0</v>
      </c>
    </row>
    <row r="428" spans="1:25" x14ac:dyDescent="0.35">
      <c r="A428" s="172" t="s">
        <v>39</v>
      </c>
      <c r="B428" s="172">
        <v>1.75</v>
      </c>
      <c r="C428" s="172">
        <v>2027</v>
      </c>
      <c r="D428" s="173">
        <v>41426</v>
      </c>
      <c r="E428" s="63">
        <v>2013</v>
      </c>
      <c r="F428" s="170" t="str">
        <f t="shared" si="7"/>
        <v>SI bonds_1.75_2027</v>
      </c>
      <c r="G428" s="4">
        <f>SUMIFS(Transactions_History!$G$6:$G$1355, Transactions_History!$C$6:$C$1355, "Acquire", Transactions_History!$I$6:$I$1355, Portfolio_History!$F428, Transactions_History!$H$6:$H$1355, "&lt;="&amp;YEAR(Portfolio_History!G$1))-
SUMIFS(Transactions_History!$G$6:$G$1355, Transactions_History!$C$6:$C$1355, "Redeem", Transactions_History!$I$6:$I$1355, Portfolio_History!$F428, Transactions_History!$H$6:$H$1355, "&lt;="&amp;YEAR(Portfolio_History!G$1))</f>
        <v>4908186</v>
      </c>
      <c r="H428" s="4">
        <f>SUMIFS(Transactions_History!$G$6:$G$1355, Transactions_History!$C$6:$C$1355, "Acquire", Transactions_History!$I$6:$I$1355, Portfolio_History!$F428, Transactions_History!$H$6:$H$1355, "&lt;="&amp;YEAR(Portfolio_History!H$1))-
SUMIFS(Transactions_History!$G$6:$G$1355, Transactions_History!$C$6:$C$1355, "Redeem", Transactions_History!$I$6:$I$1355, Portfolio_History!$F428, Transactions_History!$H$6:$H$1355, "&lt;="&amp;YEAR(Portfolio_History!H$1))</f>
        <v>4908186</v>
      </c>
      <c r="I428" s="4">
        <f>SUMIFS(Transactions_History!$G$6:$G$1355, Transactions_History!$C$6:$C$1355, "Acquire", Transactions_History!$I$6:$I$1355, Portfolio_History!$F428, Transactions_History!$H$6:$H$1355, "&lt;="&amp;YEAR(Portfolio_History!I$1))-
SUMIFS(Transactions_History!$G$6:$G$1355, Transactions_History!$C$6:$C$1355, "Redeem", Transactions_History!$I$6:$I$1355, Portfolio_History!$F428, Transactions_History!$H$6:$H$1355, "&lt;="&amp;YEAR(Portfolio_History!I$1))</f>
        <v>4908186</v>
      </c>
      <c r="J428" s="4">
        <f>SUMIFS(Transactions_History!$G$6:$G$1355, Transactions_History!$C$6:$C$1355, "Acquire", Transactions_History!$I$6:$I$1355, Portfolio_History!$F428, Transactions_History!$H$6:$H$1355, "&lt;="&amp;YEAR(Portfolio_History!J$1))-
SUMIFS(Transactions_History!$G$6:$G$1355, Transactions_History!$C$6:$C$1355, "Redeem", Transactions_History!$I$6:$I$1355, Portfolio_History!$F428, Transactions_History!$H$6:$H$1355, "&lt;="&amp;YEAR(Portfolio_History!J$1))</f>
        <v>4908186</v>
      </c>
      <c r="K428" s="4">
        <f>SUMIFS(Transactions_History!$G$6:$G$1355, Transactions_History!$C$6:$C$1355, "Acquire", Transactions_History!$I$6:$I$1355, Portfolio_History!$F428, Transactions_History!$H$6:$H$1355, "&lt;="&amp;YEAR(Portfolio_History!K$1))-
SUMIFS(Transactions_History!$G$6:$G$1355, Transactions_History!$C$6:$C$1355, "Redeem", Transactions_History!$I$6:$I$1355, Portfolio_History!$F428, Transactions_History!$H$6:$H$1355, "&lt;="&amp;YEAR(Portfolio_History!K$1))</f>
        <v>4908186</v>
      </c>
      <c r="L428" s="4">
        <f>SUMIFS(Transactions_History!$G$6:$G$1355, Transactions_History!$C$6:$C$1355, "Acquire", Transactions_History!$I$6:$I$1355, Portfolio_History!$F428, Transactions_History!$H$6:$H$1355, "&lt;="&amp;YEAR(Portfolio_History!L$1))-
SUMIFS(Transactions_History!$G$6:$G$1355, Transactions_History!$C$6:$C$1355, "Redeem", Transactions_History!$I$6:$I$1355, Portfolio_History!$F428, Transactions_History!$H$6:$H$1355, "&lt;="&amp;YEAR(Portfolio_History!L$1))</f>
        <v>4908186</v>
      </c>
      <c r="M428" s="4">
        <f>SUMIFS(Transactions_History!$G$6:$G$1355, Transactions_History!$C$6:$C$1355, "Acquire", Transactions_History!$I$6:$I$1355, Portfolio_History!$F428, Transactions_History!$H$6:$H$1355, "&lt;="&amp;YEAR(Portfolio_History!M$1))-
SUMIFS(Transactions_History!$G$6:$G$1355, Transactions_History!$C$6:$C$1355, "Redeem", Transactions_History!$I$6:$I$1355, Portfolio_History!$F428, Transactions_History!$H$6:$H$1355, "&lt;="&amp;YEAR(Portfolio_History!M$1))</f>
        <v>4908186</v>
      </c>
      <c r="N428" s="4">
        <f>SUMIFS(Transactions_History!$G$6:$G$1355, Transactions_History!$C$6:$C$1355, "Acquire", Transactions_History!$I$6:$I$1355, Portfolio_History!$F428, Transactions_History!$H$6:$H$1355, "&lt;="&amp;YEAR(Portfolio_History!N$1))-
SUMIFS(Transactions_History!$G$6:$G$1355, Transactions_History!$C$6:$C$1355, "Redeem", Transactions_History!$I$6:$I$1355, Portfolio_History!$F428, Transactions_History!$H$6:$H$1355, "&lt;="&amp;YEAR(Portfolio_History!N$1))</f>
        <v>4908186</v>
      </c>
      <c r="O428" s="4">
        <f>SUMIFS(Transactions_History!$G$6:$G$1355, Transactions_History!$C$6:$C$1355, "Acquire", Transactions_History!$I$6:$I$1355, Portfolio_History!$F428, Transactions_History!$H$6:$H$1355, "&lt;="&amp;YEAR(Portfolio_History!O$1))-
SUMIFS(Transactions_History!$G$6:$G$1355, Transactions_History!$C$6:$C$1355, "Redeem", Transactions_History!$I$6:$I$1355, Portfolio_History!$F428, Transactions_History!$H$6:$H$1355, "&lt;="&amp;YEAR(Portfolio_History!O$1))</f>
        <v>4908186</v>
      </c>
      <c r="P428" s="4">
        <f>SUMIFS(Transactions_History!$G$6:$G$1355, Transactions_History!$C$6:$C$1355, "Acquire", Transactions_History!$I$6:$I$1355, Portfolio_History!$F428, Transactions_History!$H$6:$H$1355, "&lt;="&amp;YEAR(Portfolio_History!P$1))-
SUMIFS(Transactions_History!$G$6:$G$1355, Transactions_History!$C$6:$C$1355, "Redeem", Transactions_History!$I$6:$I$1355, Portfolio_History!$F428, Transactions_History!$H$6:$H$1355, "&lt;="&amp;YEAR(Portfolio_History!P$1))</f>
        <v>4908186</v>
      </c>
      <c r="Q428" s="4">
        <f>SUMIFS(Transactions_History!$G$6:$G$1355, Transactions_History!$C$6:$C$1355, "Acquire", Transactions_History!$I$6:$I$1355, Portfolio_History!$F428, Transactions_History!$H$6:$H$1355, "&lt;="&amp;YEAR(Portfolio_History!Q$1))-
SUMIFS(Transactions_History!$G$6:$G$1355, Transactions_History!$C$6:$C$1355, "Redeem", Transactions_History!$I$6:$I$1355, Portfolio_History!$F428, Transactions_History!$H$6:$H$1355, "&lt;="&amp;YEAR(Portfolio_History!Q$1))</f>
        <v>0</v>
      </c>
      <c r="R428" s="4">
        <f>SUMIFS(Transactions_History!$G$6:$G$1355, Transactions_History!$C$6:$C$1355, "Acquire", Transactions_History!$I$6:$I$1355, Portfolio_History!$F428, Transactions_History!$H$6:$H$1355, "&lt;="&amp;YEAR(Portfolio_History!R$1))-
SUMIFS(Transactions_History!$G$6:$G$1355, Transactions_History!$C$6:$C$1355, "Redeem", Transactions_History!$I$6:$I$1355, Portfolio_History!$F428, Transactions_History!$H$6:$H$1355, "&lt;="&amp;YEAR(Portfolio_History!R$1))</f>
        <v>0</v>
      </c>
      <c r="S428" s="4">
        <f>SUMIFS(Transactions_History!$G$6:$G$1355, Transactions_History!$C$6:$C$1355, "Acquire", Transactions_History!$I$6:$I$1355, Portfolio_History!$F428, Transactions_History!$H$6:$H$1355, "&lt;="&amp;YEAR(Portfolio_History!S$1))-
SUMIFS(Transactions_History!$G$6:$G$1355, Transactions_History!$C$6:$C$1355, "Redeem", Transactions_History!$I$6:$I$1355, Portfolio_History!$F428, Transactions_History!$H$6:$H$1355, "&lt;="&amp;YEAR(Portfolio_History!S$1))</f>
        <v>0</v>
      </c>
      <c r="T428" s="4">
        <f>SUMIFS(Transactions_History!$G$6:$G$1355, Transactions_History!$C$6:$C$1355, "Acquire", Transactions_History!$I$6:$I$1355, Portfolio_History!$F428, Transactions_History!$H$6:$H$1355, "&lt;="&amp;YEAR(Portfolio_History!T$1))-
SUMIFS(Transactions_History!$G$6:$G$1355, Transactions_History!$C$6:$C$1355, "Redeem", Transactions_History!$I$6:$I$1355, Portfolio_History!$F428, Transactions_History!$H$6:$H$1355, "&lt;="&amp;YEAR(Portfolio_History!T$1))</f>
        <v>0</v>
      </c>
      <c r="U428" s="4">
        <f>SUMIFS(Transactions_History!$G$6:$G$1355, Transactions_History!$C$6:$C$1355, "Acquire", Transactions_History!$I$6:$I$1355, Portfolio_History!$F428, Transactions_History!$H$6:$H$1355, "&lt;="&amp;YEAR(Portfolio_History!U$1))-
SUMIFS(Transactions_History!$G$6:$G$1355, Transactions_History!$C$6:$C$1355, "Redeem", Transactions_History!$I$6:$I$1355, Portfolio_History!$F428, Transactions_History!$H$6:$H$1355, "&lt;="&amp;YEAR(Portfolio_History!U$1))</f>
        <v>0</v>
      </c>
      <c r="V428" s="4">
        <f>SUMIFS(Transactions_History!$G$6:$G$1355, Transactions_History!$C$6:$C$1355, "Acquire", Transactions_History!$I$6:$I$1355, Portfolio_History!$F428, Transactions_History!$H$6:$H$1355, "&lt;="&amp;YEAR(Portfolio_History!V$1))-
SUMIFS(Transactions_History!$G$6:$G$1355, Transactions_History!$C$6:$C$1355, "Redeem", Transactions_History!$I$6:$I$1355, Portfolio_History!$F428, Transactions_History!$H$6:$H$1355, "&lt;="&amp;YEAR(Portfolio_History!V$1))</f>
        <v>0</v>
      </c>
      <c r="W428" s="4">
        <f>SUMIFS(Transactions_History!$G$6:$G$1355, Transactions_History!$C$6:$C$1355, "Acquire", Transactions_History!$I$6:$I$1355, Portfolio_History!$F428, Transactions_History!$H$6:$H$1355, "&lt;="&amp;YEAR(Portfolio_History!W$1))-
SUMIFS(Transactions_History!$G$6:$G$1355, Transactions_History!$C$6:$C$1355, "Redeem", Transactions_History!$I$6:$I$1355, Portfolio_History!$F428, Transactions_History!$H$6:$H$1355, "&lt;="&amp;YEAR(Portfolio_History!W$1))</f>
        <v>0</v>
      </c>
      <c r="X428" s="4">
        <f>SUMIFS(Transactions_History!$G$6:$G$1355, Transactions_History!$C$6:$C$1355, "Acquire", Transactions_History!$I$6:$I$1355, Portfolio_History!$F428, Transactions_History!$H$6:$H$1355, "&lt;="&amp;YEAR(Portfolio_History!X$1))-
SUMIFS(Transactions_History!$G$6:$G$1355, Transactions_History!$C$6:$C$1355, "Redeem", Transactions_History!$I$6:$I$1355, Portfolio_History!$F428, Transactions_History!$H$6:$H$1355, "&lt;="&amp;YEAR(Portfolio_History!X$1))</f>
        <v>0</v>
      </c>
      <c r="Y428" s="4">
        <f>SUMIFS(Transactions_History!$G$6:$G$1355, Transactions_History!$C$6:$C$1355, "Acquire", Transactions_History!$I$6:$I$1355, Portfolio_History!$F428, Transactions_History!$H$6:$H$1355, "&lt;="&amp;YEAR(Portfolio_History!Y$1))-
SUMIFS(Transactions_History!$G$6:$G$1355, Transactions_History!$C$6:$C$1355, "Redeem", Transactions_History!$I$6:$I$1355, Portfolio_History!$F428, Transactions_History!$H$6:$H$1355, "&lt;="&amp;YEAR(Portfolio_History!Y$1))</f>
        <v>0</v>
      </c>
    </row>
    <row r="429" spans="1:25" x14ac:dyDescent="0.35">
      <c r="A429" s="172" t="s">
        <v>39</v>
      </c>
      <c r="B429" s="172">
        <v>1.75</v>
      </c>
      <c r="C429" s="172">
        <v>2028</v>
      </c>
      <c r="D429" s="173">
        <v>41426</v>
      </c>
      <c r="E429" s="63">
        <v>2013</v>
      </c>
      <c r="F429" s="170" t="str">
        <f t="shared" si="7"/>
        <v>SI bonds_1.75_2028</v>
      </c>
      <c r="G429" s="4">
        <f>SUMIFS(Transactions_History!$G$6:$G$1355, Transactions_History!$C$6:$C$1355, "Acquire", Transactions_History!$I$6:$I$1355, Portfolio_History!$F429, Transactions_History!$H$6:$H$1355, "&lt;="&amp;YEAR(Portfolio_History!G$1))-
SUMIFS(Transactions_History!$G$6:$G$1355, Transactions_History!$C$6:$C$1355, "Redeem", Transactions_History!$I$6:$I$1355, Portfolio_History!$F429, Transactions_History!$H$6:$H$1355, "&lt;="&amp;YEAR(Portfolio_History!G$1))</f>
        <v>178148587</v>
      </c>
      <c r="H429" s="4">
        <f>SUMIFS(Transactions_History!$G$6:$G$1355, Transactions_History!$C$6:$C$1355, "Acquire", Transactions_History!$I$6:$I$1355, Portfolio_History!$F429, Transactions_History!$H$6:$H$1355, "&lt;="&amp;YEAR(Portfolio_History!H$1))-
SUMIFS(Transactions_History!$G$6:$G$1355, Transactions_History!$C$6:$C$1355, "Redeem", Transactions_History!$I$6:$I$1355, Portfolio_History!$F429, Transactions_History!$H$6:$H$1355, "&lt;="&amp;YEAR(Portfolio_History!H$1))</f>
        <v>178148587</v>
      </c>
      <c r="I429" s="4">
        <f>SUMIFS(Transactions_History!$G$6:$G$1355, Transactions_History!$C$6:$C$1355, "Acquire", Transactions_History!$I$6:$I$1355, Portfolio_History!$F429, Transactions_History!$H$6:$H$1355, "&lt;="&amp;YEAR(Portfolio_History!I$1))-
SUMIFS(Transactions_History!$G$6:$G$1355, Transactions_History!$C$6:$C$1355, "Redeem", Transactions_History!$I$6:$I$1355, Portfolio_History!$F429, Transactions_History!$H$6:$H$1355, "&lt;="&amp;YEAR(Portfolio_History!I$1))</f>
        <v>178148587</v>
      </c>
      <c r="J429" s="4">
        <f>SUMIFS(Transactions_History!$G$6:$G$1355, Transactions_History!$C$6:$C$1355, "Acquire", Transactions_History!$I$6:$I$1355, Portfolio_History!$F429, Transactions_History!$H$6:$H$1355, "&lt;="&amp;YEAR(Portfolio_History!J$1))-
SUMIFS(Transactions_History!$G$6:$G$1355, Transactions_History!$C$6:$C$1355, "Redeem", Transactions_History!$I$6:$I$1355, Portfolio_History!$F429, Transactions_History!$H$6:$H$1355, "&lt;="&amp;YEAR(Portfolio_History!J$1))</f>
        <v>178148587</v>
      </c>
      <c r="K429" s="4">
        <f>SUMIFS(Transactions_History!$G$6:$G$1355, Transactions_History!$C$6:$C$1355, "Acquire", Transactions_History!$I$6:$I$1355, Portfolio_History!$F429, Transactions_History!$H$6:$H$1355, "&lt;="&amp;YEAR(Portfolio_History!K$1))-
SUMIFS(Transactions_History!$G$6:$G$1355, Transactions_History!$C$6:$C$1355, "Redeem", Transactions_History!$I$6:$I$1355, Portfolio_History!$F429, Transactions_History!$H$6:$H$1355, "&lt;="&amp;YEAR(Portfolio_History!K$1))</f>
        <v>178148587</v>
      </c>
      <c r="L429" s="4">
        <f>SUMIFS(Transactions_History!$G$6:$G$1355, Transactions_History!$C$6:$C$1355, "Acquire", Transactions_History!$I$6:$I$1355, Portfolio_History!$F429, Transactions_History!$H$6:$H$1355, "&lt;="&amp;YEAR(Portfolio_History!L$1))-
SUMIFS(Transactions_History!$G$6:$G$1355, Transactions_History!$C$6:$C$1355, "Redeem", Transactions_History!$I$6:$I$1355, Portfolio_History!$F429, Transactions_History!$H$6:$H$1355, "&lt;="&amp;YEAR(Portfolio_History!L$1))</f>
        <v>178148587</v>
      </c>
      <c r="M429" s="4">
        <f>SUMIFS(Transactions_History!$G$6:$G$1355, Transactions_History!$C$6:$C$1355, "Acquire", Transactions_History!$I$6:$I$1355, Portfolio_History!$F429, Transactions_History!$H$6:$H$1355, "&lt;="&amp;YEAR(Portfolio_History!M$1))-
SUMIFS(Transactions_History!$G$6:$G$1355, Transactions_History!$C$6:$C$1355, "Redeem", Transactions_History!$I$6:$I$1355, Portfolio_History!$F429, Transactions_History!$H$6:$H$1355, "&lt;="&amp;YEAR(Portfolio_History!M$1))</f>
        <v>178148587</v>
      </c>
      <c r="N429" s="4">
        <f>SUMIFS(Transactions_History!$G$6:$G$1355, Transactions_History!$C$6:$C$1355, "Acquire", Transactions_History!$I$6:$I$1355, Portfolio_History!$F429, Transactions_History!$H$6:$H$1355, "&lt;="&amp;YEAR(Portfolio_History!N$1))-
SUMIFS(Transactions_History!$G$6:$G$1355, Transactions_History!$C$6:$C$1355, "Redeem", Transactions_History!$I$6:$I$1355, Portfolio_History!$F429, Transactions_History!$H$6:$H$1355, "&lt;="&amp;YEAR(Portfolio_History!N$1))</f>
        <v>178148587</v>
      </c>
      <c r="O429" s="4">
        <f>SUMIFS(Transactions_History!$G$6:$G$1355, Transactions_History!$C$6:$C$1355, "Acquire", Transactions_History!$I$6:$I$1355, Portfolio_History!$F429, Transactions_History!$H$6:$H$1355, "&lt;="&amp;YEAR(Portfolio_History!O$1))-
SUMIFS(Transactions_History!$G$6:$G$1355, Transactions_History!$C$6:$C$1355, "Redeem", Transactions_History!$I$6:$I$1355, Portfolio_History!$F429, Transactions_History!$H$6:$H$1355, "&lt;="&amp;YEAR(Portfolio_History!O$1))</f>
        <v>178148587</v>
      </c>
      <c r="P429" s="4">
        <f>SUMIFS(Transactions_History!$G$6:$G$1355, Transactions_History!$C$6:$C$1355, "Acquire", Transactions_History!$I$6:$I$1355, Portfolio_History!$F429, Transactions_History!$H$6:$H$1355, "&lt;="&amp;YEAR(Portfolio_History!P$1))-
SUMIFS(Transactions_History!$G$6:$G$1355, Transactions_History!$C$6:$C$1355, "Redeem", Transactions_History!$I$6:$I$1355, Portfolio_History!$F429, Transactions_History!$H$6:$H$1355, "&lt;="&amp;YEAR(Portfolio_History!P$1))</f>
        <v>178148587</v>
      </c>
      <c r="Q429" s="4">
        <f>SUMIFS(Transactions_History!$G$6:$G$1355, Transactions_History!$C$6:$C$1355, "Acquire", Transactions_History!$I$6:$I$1355, Portfolio_History!$F429, Transactions_History!$H$6:$H$1355, "&lt;="&amp;YEAR(Portfolio_History!Q$1))-
SUMIFS(Transactions_History!$G$6:$G$1355, Transactions_History!$C$6:$C$1355, "Redeem", Transactions_History!$I$6:$I$1355, Portfolio_History!$F429, Transactions_History!$H$6:$H$1355, "&lt;="&amp;YEAR(Portfolio_History!Q$1))</f>
        <v>0</v>
      </c>
      <c r="R429" s="4">
        <f>SUMIFS(Transactions_History!$G$6:$G$1355, Transactions_History!$C$6:$C$1355, "Acquire", Transactions_History!$I$6:$I$1355, Portfolio_History!$F429, Transactions_History!$H$6:$H$1355, "&lt;="&amp;YEAR(Portfolio_History!R$1))-
SUMIFS(Transactions_History!$G$6:$G$1355, Transactions_History!$C$6:$C$1355, "Redeem", Transactions_History!$I$6:$I$1355, Portfolio_History!$F429, Transactions_History!$H$6:$H$1355, "&lt;="&amp;YEAR(Portfolio_History!R$1))</f>
        <v>0</v>
      </c>
      <c r="S429" s="4">
        <f>SUMIFS(Transactions_History!$G$6:$G$1355, Transactions_History!$C$6:$C$1355, "Acquire", Transactions_History!$I$6:$I$1355, Portfolio_History!$F429, Transactions_History!$H$6:$H$1355, "&lt;="&amp;YEAR(Portfolio_History!S$1))-
SUMIFS(Transactions_History!$G$6:$G$1355, Transactions_History!$C$6:$C$1355, "Redeem", Transactions_History!$I$6:$I$1355, Portfolio_History!$F429, Transactions_History!$H$6:$H$1355, "&lt;="&amp;YEAR(Portfolio_History!S$1))</f>
        <v>0</v>
      </c>
      <c r="T429" s="4">
        <f>SUMIFS(Transactions_History!$G$6:$G$1355, Transactions_History!$C$6:$C$1355, "Acquire", Transactions_History!$I$6:$I$1355, Portfolio_History!$F429, Transactions_History!$H$6:$H$1355, "&lt;="&amp;YEAR(Portfolio_History!T$1))-
SUMIFS(Transactions_History!$G$6:$G$1355, Transactions_History!$C$6:$C$1355, "Redeem", Transactions_History!$I$6:$I$1355, Portfolio_History!$F429, Transactions_History!$H$6:$H$1355, "&lt;="&amp;YEAR(Portfolio_History!T$1))</f>
        <v>0</v>
      </c>
      <c r="U429" s="4">
        <f>SUMIFS(Transactions_History!$G$6:$G$1355, Transactions_History!$C$6:$C$1355, "Acquire", Transactions_History!$I$6:$I$1355, Portfolio_History!$F429, Transactions_History!$H$6:$H$1355, "&lt;="&amp;YEAR(Portfolio_History!U$1))-
SUMIFS(Transactions_History!$G$6:$G$1355, Transactions_History!$C$6:$C$1355, "Redeem", Transactions_History!$I$6:$I$1355, Portfolio_History!$F429, Transactions_History!$H$6:$H$1355, "&lt;="&amp;YEAR(Portfolio_History!U$1))</f>
        <v>0</v>
      </c>
      <c r="V429" s="4">
        <f>SUMIFS(Transactions_History!$G$6:$G$1355, Transactions_History!$C$6:$C$1355, "Acquire", Transactions_History!$I$6:$I$1355, Portfolio_History!$F429, Transactions_History!$H$6:$H$1355, "&lt;="&amp;YEAR(Portfolio_History!V$1))-
SUMIFS(Transactions_History!$G$6:$G$1355, Transactions_History!$C$6:$C$1355, "Redeem", Transactions_History!$I$6:$I$1355, Portfolio_History!$F429, Transactions_History!$H$6:$H$1355, "&lt;="&amp;YEAR(Portfolio_History!V$1))</f>
        <v>0</v>
      </c>
      <c r="W429" s="4">
        <f>SUMIFS(Transactions_History!$G$6:$G$1355, Transactions_History!$C$6:$C$1355, "Acquire", Transactions_History!$I$6:$I$1355, Portfolio_History!$F429, Transactions_History!$H$6:$H$1355, "&lt;="&amp;YEAR(Portfolio_History!W$1))-
SUMIFS(Transactions_History!$G$6:$G$1355, Transactions_History!$C$6:$C$1355, "Redeem", Transactions_History!$I$6:$I$1355, Portfolio_History!$F429, Transactions_History!$H$6:$H$1355, "&lt;="&amp;YEAR(Portfolio_History!W$1))</f>
        <v>0</v>
      </c>
      <c r="X429" s="4">
        <f>SUMIFS(Transactions_History!$G$6:$G$1355, Transactions_History!$C$6:$C$1355, "Acquire", Transactions_History!$I$6:$I$1355, Portfolio_History!$F429, Transactions_History!$H$6:$H$1355, "&lt;="&amp;YEAR(Portfolio_History!X$1))-
SUMIFS(Transactions_History!$G$6:$G$1355, Transactions_History!$C$6:$C$1355, "Redeem", Transactions_History!$I$6:$I$1355, Portfolio_History!$F429, Transactions_History!$H$6:$H$1355, "&lt;="&amp;YEAR(Portfolio_History!X$1))</f>
        <v>0</v>
      </c>
      <c r="Y429" s="4">
        <f>SUMIFS(Transactions_History!$G$6:$G$1355, Transactions_History!$C$6:$C$1355, "Acquire", Transactions_History!$I$6:$I$1355, Portfolio_History!$F429, Transactions_History!$H$6:$H$1355, "&lt;="&amp;YEAR(Portfolio_History!Y$1))-
SUMIFS(Transactions_History!$G$6:$G$1355, Transactions_History!$C$6:$C$1355, "Redeem", Transactions_History!$I$6:$I$1355, Portfolio_History!$F429, Transactions_History!$H$6:$H$1355, "&lt;="&amp;YEAR(Portfolio_History!Y$1))</f>
        <v>0</v>
      </c>
    </row>
    <row r="430" spans="1:25" x14ac:dyDescent="0.35">
      <c r="A430" s="172" t="s">
        <v>39</v>
      </c>
      <c r="B430" s="172">
        <v>3.25</v>
      </c>
      <c r="C430" s="172">
        <v>2017</v>
      </c>
      <c r="D430" s="173">
        <v>39965</v>
      </c>
      <c r="E430" s="63">
        <v>2013</v>
      </c>
      <c r="F430" s="170" t="str">
        <f t="shared" si="7"/>
        <v>SI bonds_3.25_2017</v>
      </c>
      <c r="G430" s="4">
        <f>SUMIFS(Transactions_History!$G$6:$G$1355, Transactions_History!$C$6:$C$1355, "Acquire", Transactions_History!$I$6:$I$1355, Portfolio_History!$F430, Transactions_History!$H$6:$H$1355, "&lt;="&amp;YEAR(Portfolio_History!G$1))-
SUMIFS(Transactions_History!$G$6:$G$1355, Transactions_History!$C$6:$C$1355, "Redeem", Transactions_History!$I$6:$I$1355, Portfolio_History!$F430, Transactions_History!$H$6:$H$1355, "&lt;="&amp;YEAR(Portfolio_History!G$1))</f>
        <v>0</v>
      </c>
      <c r="H430" s="4">
        <f>SUMIFS(Transactions_History!$G$6:$G$1355, Transactions_History!$C$6:$C$1355, "Acquire", Transactions_History!$I$6:$I$1355, Portfolio_History!$F430, Transactions_History!$H$6:$H$1355, "&lt;="&amp;YEAR(Portfolio_History!H$1))-
SUMIFS(Transactions_History!$G$6:$G$1355, Transactions_History!$C$6:$C$1355, "Redeem", Transactions_History!$I$6:$I$1355, Portfolio_History!$F430, Transactions_History!$H$6:$H$1355, "&lt;="&amp;YEAR(Portfolio_History!H$1))</f>
        <v>0</v>
      </c>
      <c r="I430" s="4">
        <f>SUMIFS(Transactions_History!$G$6:$G$1355, Transactions_History!$C$6:$C$1355, "Acquire", Transactions_History!$I$6:$I$1355, Portfolio_History!$F430, Transactions_History!$H$6:$H$1355, "&lt;="&amp;YEAR(Portfolio_History!I$1))-
SUMIFS(Transactions_History!$G$6:$G$1355, Transactions_History!$C$6:$C$1355, "Redeem", Transactions_History!$I$6:$I$1355, Portfolio_History!$F430, Transactions_History!$H$6:$H$1355, "&lt;="&amp;YEAR(Portfolio_History!I$1))</f>
        <v>0</v>
      </c>
      <c r="J430" s="4">
        <f>SUMIFS(Transactions_History!$G$6:$G$1355, Transactions_History!$C$6:$C$1355, "Acquire", Transactions_History!$I$6:$I$1355, Portfolio_History!$F430, Transactions_History!$H$6:$H$1355, "&lt;="&amp;YEAR(Portfolio_History!J$1))-
SUMIFS(Transactions_History!$G$6:$G$1355, Transactions_History!$C$6:$C$1355, "Redeem", Transactions_History!$I$6:$I$1355, Portfolio_History!$F430, Transactions_History!$H$6:$H$1355, "&lt;="&amp;YEAR(Portfolio_History!J$1))</f>
        <v>0</v>
      </c>
      <c r="K430" s="4">
        <f>SUMIFS(Transactions_History!$G$6:$G$1355, Transactions_History!$C$6:$C$1355, "Acquire", Transactions_History!$I$6:$I$1355, Portfolio_History!$F430, Transactions_History!$H$6:$H$1355, "&lt;="&amp;YEAR(Portfolio_History!K$1))-
SUMIFS(Transactions_History!$G$6:$G$1355, Transactions_History!$C$6:$C$1355, "Redeem", Transactions_History!$I$6:$I$1355, Portfolio_History!$F430, Transactions_History!$H$6:$H$1355, "&lt;="&amp;YEAR(Portfolio_History!K$1))</f>
        <v>0</v>
      </c>
      <c r="L430" s="4">
        <f>SUMIFS(Transactions_History!$G$6:$G$1355, Transactions_History!$C$6:$C$1355, "Acquire", Transactions_History!$I$6:$I$1355, Portfolio_History!$F430, Transactions_History!$H$6:$H$1355, "&lt;="&amp;YEAR(Portfolio_History!L$1))-
SUMIFS(Transactions_History!$G$6:$G$1355, Transactions_History!$C$6:$C$1355, "Redeem", Transactions_History!$I$6:$I$1355, Portfolio_History!$F430, Transactions_History!$H$6:$H$1355, "&lt;="&amp;YEAR(Portfolio_History!L$1))</f>
        <v>0</v>
      </c>
      <c r="M430" s="4">
        <f>SUMIFS(Transactions_History!$G$6:$G$1355, Transactions_History!$C$6:$C$1355, "Acquire", Transactions_History!$I$6:$I$1355, Portfolio_History!$F430, Transactions_History!$H$6:$H$1355, "&lt;="&amp;YEAR(Portfolio_History!M$1))-
SUMIFS(Transactions_History!$G$6:$G$1355, Transactions_History!$C$6:$C$1355, "Redeem", Transactions_History!$I$6:$I$1355, Portfolio_History!$F430, Transactions_History!$H$6:$H$1355, "&lt;="&amp;YEAR(Portfolio_History!M$1))</f>
        <v>0</v>
      </c>
      <c r="N430" s="4">
        <f>SUMIFS(Transactions_History!$G$6:$G$1355, Transactions_History!$C$6:$C$1355, "Acquire", Transactions_History!$I$6:$I$1355, Portfolio_History!$F430, Transactions_History!$H$6:$H$1355, "&lt;="&amp;YEAR(Portfolio_History!N$1))-
SUMIFS(Transactions_History!$G$6:$G$1355, Transactions_History!$C$6:$C$1355, "Redeem", Transactions_History!$I$6:$I$1355, Portfolio_History!$F430, Transactions_History!$H$6:$H$1355, "&lt;="&amp;YEAR(Portfolio_History!N$1))</f>
        <v>10628270</v>
      </c>
      <c r="O430" s="4">
        <f>SUMIFS(Transactions_History!$G$6:$G$1355, Transactions_History!$C$6:$C$1355, "Acquire", Transactions_History!$I$6:$I$1355, Portfolio_History!$F430, Transactions_History!$H$6:$H$1355, "&lt;="&amp;YEAR(Portfolio_History!O$1))-
SUMIFS(Transactions_History!$G$6:$G$1355, Transactions_History!$C$6:$C$1355, "Redeem", Transactions_History!$I$6:$I$1355, Portfolio_History!$F430, Transactions_History!$H$6:$H$1355, "&lt;="&amp;YEAR(Portfolio_History!O$1))</f>
        <v>10628270</v>
      </c>
      <c r="P430" s="4">
        <f>SUMIFS(Transactions_History!$G$6:$G$1355, Transactions_History!$C$6:$C$1355, "Acquire", Transactions_History!$I$6:$I$1355, Portfolio_History!$F430, Transactions_History!$H$6:$H$1355, "&lt;="&amp;YEAR(Portfolio_History!P$1))-
SUMIFS(Transactions_History!$G$6:$G$1355, Transactions_History!$C$6:$C$1355, "Redeem", Transactions_History!$I$6:$I$1355, Portfolio_History!$F430, Transactions_History!$H$6:$H$1355, "&lt;="&amp;YEAR(Portfolio_History!P$1))</f>
        <v>10628270</v>
      </c>
      <c r="Q430" s="4">
        <f>SUMIFS(Transactions_History!$G$6:$G$1355, Transactions_History!$C$6:$C$1355, "Acquire", Transactions_History!$I$6:$I$1355, Portfolio_History!$F430, Transactions_History!$H$6:$H$1355, "&lt;="&amp;YEAR(Portfolio_History!Q$1))-
SUMIFS(Transactions_History!$G$6:$G$1355, Transactions_History!$C$6:$C$1355, "Redeem", Transactions_History!$I$6:$I$1355, Portfolio_History!$F430, Transactions_History!$H$6:$H$1355, "&lt;="&amp;YEAR(Portfolio_History!Q$1))</f>
        <v>11505830</v>
      </c>
      <c r="R430" s="4">
        <f>SUMIFS(Transactions_History!$G$6:$G$1355, Transactions_History!$C$6:$C$1355, "Acquire", Transactions_History!$I$6:$I$1355, Portfolio_History!$F430, Transactions_History!$H$6:$H$1355, "&lt;="&amp;YEAR(Portfolio_History!R$1))-
SUMIFS(Transactions_History!$G$6:$G$1355, Transactions_History!$C$6:$C$1355, "Redeem", Transactions_History!$I$6:$I$1355, Portfolio_History!$F430, Transactions_History!$H$6:$H$1355, "&lt;="&amp;YEAR(Portfolio_History!R$1))</f>
        <v>11505830</v>
      </c>
      <c r="S430" s="4">
        <f>SUMIFS(Transactions_History!$G$6:$G$1355, Transactions_History!$C$6:$C$1355, "Acquire", Transactions_History!$I$6:$I$1355, Portfolio_History!$F430, Transactions_History!$H$6:$H$1355, "&lt;="&amp;YEAR(Portfolio_History!S$1))-
SUMIFS(Transactions_History!$G$6:$G$1355, Transactions_History!$C$6:$C$1355, "Redeem", Transactions_History!$I$6:$I$1355, Portfolio_History!$F430, Transactions_History!$H$6:$H$1355, "&lt;="&amp;YEAR(Portfolio_History!S$1))</f>
        <v>11505830</v>
      </c>
      <c r="T430" s="4">
        <f>SUMIFS(Transactions_History!$G$6:$G$1355, Transactions_History!$C$6:$C$1355, "Acquire", Transactions_History!$I$6:$I$1355, Portfolio_History!$F430, Transactions_History!$H$6:$H$1355, "&lt;="&amp;YEAR(Portfolio_History!T$1))-
SUMIFS(Transactions_History!$G$6:$G$1355, Transactions_History!$C$6:$C$1355, "Redeem", Transactions_History!$I$6:$I$1355, Portfolio_History!$F430, Transactions_History!$H$6:$H$1355, "&lt;="&amp;YEAR(Portfolio_History!T$1))</f>
        <v>11505830</v>
      </c>
      <c r="U430" s="4">
        <f>SUMIFS(Transactions_History!$G$6:$G$1355, Transactions_History!$C$6:$C$1355, "Acquire", Transactions_History!$I$6:$I$1355, Portfolio_History!$F430, Transactions_History!$H$6:$H$1355, "&lt;="&amp;YEAR(Portfolio_History!U$1))-
SUMIFS(Transactions_History!$G$6:$G$1355, Transactions_History!$C$6:$C$1355, "Redeem", Transactions_History!$I$6:$I$1355, Portfolio_History!$F430, Transactions_History!$H$6:$H$1355, "&lt;="&amp;YEAR(Portfolio_History!U$1))</f>
        <v>0</v>
      </c>
      <c r="V430" s="4">
        <f>SUMIFS(Transactions_History!$G$6:$G$1355, Transactions_History!$C$6:$C$1355, "Acquire", Transactions_History!$I$6:$I$1355, Portfolio_History!$F430, Transactions_History!$H$6:$H$1355, "&lt;="&amp;YEAR(Portfolio_History!V$1))-
SUMIFS(Transactions_History!$G$6:$G$1355, Transactions_History!$C$6:$C$1355, "Redeem", Transactions_History!$I$6:$I$1355, Portfolio_History!$F430, Transactions_History!$H$6:$H$1355, "&lt;="&amp;YEAR(Portfolio_History!V$1))</f>
        <v>0</v>
      </c>
      <c r="W430" s="4">
        <f>SUMIFS(Transactions_History!$G$6:$G$1355, Transactions_History!$C$6:$C$1355, "Acquire", Transactions_History!$I$6:$I$1355, Portfolio_History!$F430, Transactions_History!$H$6:$H$1355, "&lt;="&amp;YEAR(Portfolio_History!W$1))-
SUMIFS(Transactions_History!$G$6:$G$1355, Transactions_History!$C$6:$C$1355, "Redeem", Transactions_History!$I$6:$I$1355, Portfolio_History!$F430, Transactions_History!$H$6:$H$1355, "&lt;="&amp;YEAR(Portfolio_History!W$1))</f>
        <v>0</v>
      </c>
      <c r="X430" s="4">
        <f>SUMIFS(Transactions_History!$G$6:$G$1355, Transactions_History!$C$6:$C$1355, "Acquire", Transactions_History!$I$6:$I$1355, Portfolio_History!$F430, Transactions_History!$H$6:$H$1355, "&lt;="&amp;YEAR(Portfolio_History!X$1))-
SUMIFS(Transactions_History!$G$6:$G$1355, Transactions_History!$C$6:$C$1355, "Redeem", Transactions_History!$I$6:$I$1355, Portfolio_History!$F430, Transactions_History!$H$6:$H$1355, "&lt;="&amp;YEAR(Portfolio_History!X$1))</f>
        <v>0</v>
      </c>
      <c r="Y430" s="4">
        <f>SUMIFS(Transactions_History!$G$6:$G$1355, Transactions_History!$C$6:$C$1355, "Acquire", Transactions_History!$I$6:$I$1355, Portfolio_History!$F430, Transactions_History!$H$6:$H$1355, "&lt;="&amp;YEAR(Portfolio_History!Y$1))-
SUMIFS(Transactions_History!$G$6:$G$1355, Transactions_History!$C$6:$C$1355, "Redeem", Transactions_History!$I$6:$I$1355, Portfolio_History!$F430, Transactions_History!$H$6:$H$1355, "&lt;="&amp;YEAR(Portfolio_History!Y$1))</f>
        <v>0</v>
      </c>
    </row>
    <row r="431" spans="1:25" x14ac:dyDescent="0.35">
      <c r="A431" s="172" t="s">
        <v>39</v>
      </c>
      <c r="B431" s="172">
        <v>3.5</v>
      </c>
      <c r="C431" s="172">
        <v>2017</v>
      </c>
      <c r="D431" s="173">
        <v>37773</v>
      </c>
      <c r="E431" s="63">
        <v>2013</v>
      </c>
      <c r="F431" s="170" t="str">
        <f t="shared" si="7"/>
        <v>SI bonds_3.5_2017</v>
      </c>
      <c r="G431" s="4">
        <f>SUMIFS(Transactions_History!$G$6:$G$1355, Transactions_History!$C$6:$C$1355, "Acquire", Transactions_History!$I$6:$I$1355, Portfolio_History!$F431, Transactions_History!$H$6:$H$1355, "&lt;="&amp;YEAR(Portfolio_History!G$1))-
SUMIFS(Transactions_History!$G$6:$G$1355, Transactions_History!$C$6:$C$1355, "Redeem", Transactions_History!$I$6:$I$1355, Portfolio_History!$F431, Transactions_History!$H$6:$H$1355, "&lt;="&amp;YEAR(Portfolio_History!G$1))</f>
        <v>-10628880</v>
      </c>
      <c r="H431" s="4">
        <f>SUMIFS(Transactions_History!$G$6:$G$1355, Transactions_History!$C$6:$C$1355, "Acquire", Transactions_History!$I$6:$I$1355, Portfolio_History!$F431, Transactions_History!$H$6:$H$1355, "&lt;="&amp;YEAR(Portfolio_History!H$1))-
SUMIFS(Transactions_History!$G$6:$G$1355, Transactions_History!$C$6:$C$1355, "Redeem", Transactions_History!$I$6:$I$1355, Portfolio_History!$F431, Transactions_History!$H$6:$H$1355, "&lt;="&amp;YEAR(Portfolio_History!H$1))</f>
        <v>-10628880</v>
      </c>
      <c r="I431" s="4">
        <f>SUMIFS(Transactions_History!$G$6:$G$1355, Transactions_History!$C$6:$C$1355, "Acquire", Transactions_History!$I$6:$I$1355, Portfolio_History!$F431, Transactions_History!$H$6:$H$1355, "&lt;="&amp;YEAR(Portfolio_History!I$1))-
SUMIFS(Transactions_History!$G$6:$G$1355, Transactions_History!$C$6:$C$1355, "Redeem", Transactions_History!$I$6:$I$1355, Portfolio_History!$F431, Transactions_History!$H$6:$H$1355, "&lt;="&amp;YEAR(Portfolio_History!I$1))</f>
        <v>-10628880</v>
      </c>
      <c r="J431" s="4">
        <f>SUMIFS(Transactions_History!$G$6:$G$1355, Transactions_History!$C$6:$C$1355, "Acquire", Transactions_History!$I$6:$I$1355, Portfolio_History!$F431, Transactions_History!$H$6:$H$1355, "&lt;="&amp;YEAR(Portfolio_History!J$1))-
SUMIFS(Transactions_History!$G$6:$G$1355, Transactions_History!$C$6:$C$1355, "Redeem", Transactions_History!$I$6:$I$1355, Portfolio_History!$F431, Transactions_History!$H$6:$H$1355, "&lt;="&amp;YEAR(Portfolio_History!J$1))</f>
        <v>-10628880</v>
      </c>
      <c r="K431" s="4">
        <f>SUMIFS(Transactions_History!$G$6:$G$1355, Transactions_History!$C$6:$C$1355, "Acquire", Transactions_History!$I$6:$I$1355, Portfolio_History!$F431, Transactions_History!$H$6:$H$1355, "&lt;="&amp;YEAR(Portfolio_History!K$1))-
SUMIFS(Transactions_History!$G$6:$G$1355, Transactions_History!$C$6:$C$1355, "Redeem", Transactions_History!$I$6:$I$1355, Portfolio_History!$F431, Transactions_History!$H$6:$H$1355, "&lt;="&amp;YEAR(Portfolio_History!K$1))</f>
        <v>-10628880</v>
      </c>
      <c r="L431" s="4">
        <f>SUMIFS(Transactions_History!$G$6:$G$1355, Transactions_History!$C$6:$C$1355, "Acquire", Transactions_History!$I$6:$I$1355, Portfolio_History!$F431, Transactions_History!$H$6:$H$1355, "&lt;="&amp;YEAR(Portfolio_History!L$1))-
SUMIFS(Transactions_History!$G$6:$G$1355, Transactions_History!$C$6:$C$1355, "Redeem", Transactions_History!$I$6:$I$1355, Portfolio_History!$F431, Transactions_History!$H$6:$H$1355, "&lt;="&amp;YEAR(Portfolio_History!L$1))</f>
        <v>-10628880</v>
      </c>
      <c r="M431" s="4">
        <f>SUMIFS(Transactions_History!$G$6:$G$1355, Transactions_History!$C$6:$C$1355, "Acquire", Transactions_History!$I$6:$I$1355, Portfolio_History!$F431, Transactions_History!$H$6:$H$1355, "&lt;="&amp;YEAR(Portfolio_History!M$1))-
SUMIFS(Transactions_History!$G$6:$G$1355, Transactions_History!$C$6:$C$1355, "Redeem", Transactions_History!$I$6:$I$1355, Portfolio_History!$F431, Transactions_History!$H$6:$H$1355, "&lt;="&amp;YEAR(Portfolio_History!M$1))</f>
        <v>-10628880</v>
      </c>
      <c r="N431" s="4">
        <f>SUMIFS(Transactions_History!$G$6:$G$1355, Transactions_History!$C$6:$C$1355, "Acquire", Transactions_History!$I$6:$I$1355, Portfolio_History!$F431, Transactions_History!$H$6:$H$1355, "&lt;="&amp;YEAR(Portfolio_History!N$1))-
SUMIFS(Transactions_History!$G$6:$G$1355, Transactions_History!$C$6:$C$1355, "Redeem", Transactions_History!$I$6:$I$1355, Portfolio_History!$F431, Transactions_History!$H$6:$H$1355, "&lt;="&amp;YEAR(Portfolio_History!N$1))</f>
        <v>-1115128</v>
      </c>
      <c r="O431" s="4">
        <f>SUMIFS(Transactions_History!$G$6:$G$1355, Transactions_History!$C$6:$C$1355, "Acquire", Transactions_History!$I$6:$I$1355, Portfolio_History!$F431, Transactions_History!$H$6:$H$1355, "&lt;="&amp;YEAR(Portfolio_History!O$1))-
SUMIFS(Transactions_History!$G$6:$G$1355, Transactions_History!$C$6:$C$1355, "Redeem", Transactions_History!$I$6:$I$1355, Portfolio_History!$F431, Transactions_History!$H$6:$H$1355, "&lt;="&amp;YEAR(Portfolio_History!O$1))</f>
        <v>-1115128</v>
      </c>
      <c r="P431" s="4">
        <f>SUMIFS(Transactions_History!$G$6:$G$1355, Transactions_History!$C$6:$C$1355, "Acquire", Transactions_History!$I$6:$I$1355, Portfolio_History!$F431, Transactions_History!$H$6:$H$1355, "&lt;="&amp;YEAR(Portfolio_History!P$1))-
SUMIFS(Transactions_History!$G$6:$G$1355, Transactions_History!$C$6:$C$1355, "Redeem", Transactions_History!$I$6:$I$1355, Portfolio_History!$F431, Transactions_History!$H$6:$H$1355, "&lt;="&amp;YEAR(Portfolio_History!P$1))</f>
        <v>-1115128</v>
      </c>
      <c r="Q431" s="4">
        <f>SUMIFS(Transactions_History!$G$6:$G$1355, Transactions_History!$C$6:$C$1355, "Acquire", Transactions_History!$I$6:$I$1355, Portfolio_History!$F431, Transactions_History!$H$6:$H$1355, "&lt;="&amp;YEAR(Portfolio_History!Q$1))-
SUMIFS(Transactions_History!$G$6:$G$1355, Transactions_History!$C$6:$C$1355, "Redeem", Transactions_History!$I$6:$I$1355, Portfolio_History!$F431, Transactions_History!$H$6:$H$1355, "&lt;="&amp;YEAR(Portfolio_History!Q$1))</f>
        <v>0</v>
      </c>
      <c r="R431" s="4">
        <f>SUMIFS(Transactions_History!$G$6:$G$1355, Transactions_History!$C$6:$C$1355, "Acquire", Transactions_History!$I$6:$I$1355, Portfolio_History!$F431, Transactions_History!$H$6:$H$1355, "&lt;="&amp;YEAR(Portfolio_History!R$1))-
SUMIFS(Transactions_History!$G$6:$G$1355, Transactions_History!$C$6:$C$1355, "Redeem", Transactions_History!$I$6:$I$1355, Portfolio_History!$F431, Transactions_History!$H$6:$H$1355, "&lt;="&amp;YEAR(Portfolio_History!R$1))</f>
        <v>0</v>
      </c>
      <c r="S431" s="4">
        <f>SUMIFS(Transactions_History!$G$6:$G$1355, Transactions_History!$C$6:$C$1355, "Acquire", Transactions_History!$I$6:$I$1355, Portfolio_History!$F431, Transactions_History!$H$6:$H$1355, "&lt;="&amp;YEAR(Portfolio_History!S$1))-
SUMIFS(Transactions_History!$G$6:$G$1355, Transactions_History!$C$6:$C$1355, "Redeem", Transactions_History!$I$6:$I$1355, Portfolio_History!$F431, Transactions_History!$H$6:$H$1355, "&lt;="&amp;YEAR(Portfolio_History!S$1))</f>
        <v>0</v>
      </c>
      <c r="T431" s="4">
        <f>SUMIFS(Transactions_History!$G$6:$G$1355, Transactions_History!$C$6:$C$1355, "Acquire", Transactions_History!$I$6:$I$1355, Portfolio_History!$F431, Transactions_History!$H$6:$H$1355, "&lt;="&amp;YEAR(Portfolio_History!T$1))-
SUMIFS(Transactions_History!$G$6:$G$1355, Transactions_History!$C$6:$C$1355, "Redeem", Transactions_History!$I$6:$I$1355, Portfolio_History!$F431, Transactions_History!$H$6:$H$1355, "&lt;="&amp;YEAR(Portfolio_History!T$1))</f>
        <v>0</v>
      </c>
      <c r="U431" s="4">
        <f>SUMIFS(Transactions_History!$G$6:$G$1355, Transactions_History!$C$6:$C$1355, "Acquire", Transactions_History!$I$6:$I$1355, Portfolio_History!$F431, Transactions_History!$H$6:$H$1355, "&lt;="&amp;YEAR(Portfolio_History!U$1))-
SUMIFS(Transactions_History!$G$6:$G$1355, Transactions_History!$C$6:$C$1355, "Redeem", Transactions_History!$I$6:$I$1355, Portfolio_History!$F431, Transactions_History!$H$6:$H$1355, "&lt;="&amp;YEAR(Portfolio_History!U$1))</f>
        <v>0</v>
      </c>
      <c r="V431" s="4">
        <f>SUMIFS(Transactions_History!$G$6:$G$1355, Transactions_History!$C$6:$C$1355, "Acquire", Transactions_History!$I$6:$I$1355, Portfolio_History!$F431, Transactions_History!$H$6:$H$1355, "&lt;="&amp;YEAR(Portfolio_History!V$1))-
SUMIFS(Transactions_History!$G$6:$G$1355, Transactions_History!$C$6:$C$1355, "Redeem", Transactions_History!$I$6:$I$1355, Portfolio_History!$F431, Transactions_History!$H$6:$H$1355, "&lt;="&amp;YEAR(Portfolio_History!V$1))</f>
        <v>0</v>
      </c>
      <c r="W431" s="4">
        <f>SUMIFS(Transactions_History!$G$6:$G$1355, Transactions_History!$C$6:$C$1355, "Acquire", Transactions_History!$I$6:$I$1355, Portfolio_History!$F431, Transactions_History!$H$6:$H$1355, "&lt;="&amp;YEAR(Portfolio_History!W$1))-
SUMIFS(Transactions_History!$G$6:$G$1355, Transactions_History!$C$6:$C$1355, "Redeem", Transactions_History!$I$6:$I$1355, Portfolio_History!$F431, Transactions_History!$H$6:$H$1355, "&lt;="&amp;YEAR(Portfolio_History!W$1))</f>
        <v>0</v>
      </c>
      <c r="X431" s="4">
        <f>SUMIFS(Transactions_History!$G$6:$G$1355, Transactions_History!$C$6:$C$1355, "Acquire", Transactions_History!$I$6:$I$1355, Portfolio_History!$F431, Transactions_History!$H$6:$H$1355, "&lt;="&amp;YEAR(Portfolio_History!X$1))-
SUMIFS(Transactions_History!$G$6:$G$1355, Transactions_History!$C$6:$C$1355, "Redeem", Transactions_History!$I$6:$I$1355, Portfolio_History!$F431, Transactions_History!$H$6:$H$1355, "&lt;="&amp;YEAR(Portfolio_History!X$1))</f>
        <v>0</v>
      </c>
      <c r="Y431" s="4">
        <f>SUMIFS(Transactions_History!$G$6:$G$1355, Transactions_History!$C$6:$C$1355, "Acquire", Transactions_History!$I$6:$I$1355, Portfolio_History!$F431, Transactions_History!$H$6:$H$1355, "&lt;="&amp;YEAR(Portfolio_History!Y$1))-
SUMIFS(Transactions_History!$G$6:$G$1355, Transactions_History!$C$6:$C$1355, "Redeem", Transactions_History!$I$6:$I$1355, Portfolio_History!$F431, Transactions_History!$H$6:$H$1355, "&lt;="&amp;YEAR(Portfolio_History!Y$1))</f>
        <v>0</v>
      </c>
    </row>
    <row r="432" spans="1:25" x14ac:dyDescent="0.35">
      <c r="A432" s="172" t="s">
        <v>39</v>
      </c>
      <c r="B432" s="172">
        <v>4</v>
      </c>
      <c r="C432" s="172">
        <v>2013</v>
      </c>
      <c r="D432" s="173">
        <v>39600</v>
      </c>
      <c r="E432" s="63">
        <v>2013</v>
      </c>
      <c r="F432" s="170" t="str">
        <f t="shared" si="7"/>
        <v>SI bonds_4_2013</v>
      </c>
      <c r="G432" s="4">
        <f>SUMIFS(Transactions_History!$G$6:$G$1355, Transactions_History!$C$6:$C$1355, "Acquire", Transactions_History!$I$6:$I$1355, Portfolio_History!$F432, Transactions_History!$H$6:$H$1355, "&lt;="&amp;YEAR(Portfolio_History!G$1))-
SUMIFS(Transactions_History!$G$6:$G$1355, Transactions_History!$C$6:$C$1355, "Redeem", Transactions_History!$I$6:$I$1355, Portfolio_History!$F432, Transactions_History!$H$6:$H$1355, "&lt;="&amp;YEAR(Portfolio_History!G$1))</f>
        <v>0</v>
      </c>
      <c r="H432" s="4">
        <f>SUMIFS(Transactions_History!$G$6:$G$1355, Transactions_History!$C$6:$C$1355, "Acquire", Transactions_History!$I$6:$I$1355, Portfolio_History!$F432, Transactions_History!$H$6:$H$1355, "&lt;="&amp;YEAR(Portfolio_History!H$1))-
SUMIFS(Transactions_History!$G$6:$G$1355, Transactions_History!$C$6:$C$1355, "Redeem", Transactions_History!$I$6:$I$1355, Portfolio_History!$F432, Transactions_History!$H$6:$H$1355, "&lt;="&amp;YEAR(Portfolio_History!H$1))</f>
        <v>0</v>
      </c>
      <c r="I432" s="4">
        <f>SUMIFS(Transactions_History!$G$6:$G$1355, Transactions_History!$C$6:$C$1355, "Acquire", Transactions_History!$I$6:$I$1355, Portfolio_History!$F432, Transactions_History!$H$6:$H$1355, "&lt;="&amp;YEAR(Portfolio_History!I$1))-
SUMIFS(Transactions_History!$G$6:$G$1355, Transactions_History!$C$6:$C$1355, "Redeem", Transactions_History!$I$6:$I$1355, Portfolio_History!$F432, Transactions_History!$H$6:$H$1355, "&lt;="&amp;YEAR(Portfolio_History!I$1))</f>
        <v>0</v>
      </c>
      <c r="J432" s="4">
        <f>SUMIFS(Transactions_History!$G$6:$G$1355, Transactions_History!$C$6:$C$1355, "Acquire", Transactions_History!$I$6:$I$1355, Portfolio_History!$F432, Transactions_History!$H$6:$H$1355, "&lt;="&amp;YEAR(Portfolio_History!J$1))-
SUMIFS(Transactions_History!$G$6:$G$1355, Transactions_History!$C$6:$C$1355, "Redeem", Transactions_History!$I$6:$I$1355, Portfolio_History!$F432, Transactions_History!$H$6:$H$1355, "&lt;="&amp;YEAR(Portfolio_History!J$1))</f>
        <v>0</v>
      </c>
      <c r="K432" s="4">
        <f>SUMIFS(Transactions_History!$G$6:$G$1355, Transactions_History!$C$6:$C$1355, "Acquire", Transactions_History!$I$6:$I$1355, Portfolio_History!$F432, Transactions_History!$H$6:$H$1355, "&lt;="&amp;YEAR(Portfolio_History!K$1))-
SUMIFS(Transactions_History!$G$6:$G$1355, Transactions_History!$C$6:$C$1355, "Redeem", Transactions_History!$I$6:$I$1355, Portfolio_History!$F432, Transactions_History!$H$6:$H$1355, "&lt;="&amp;YEAR(Portfolio_History!K$1))</f>
        <v>0</v>
      </c>
      <c r="L432" s="4">
        <f>SUMIFS(Transactions_History!$G$6:$G$1355, Transactions_History!$C$6:$C$1355, "Acquire", Transactions_History!$I$6:$I$1355, Portfolio_History!$F432, Transactions_History!$H$6:$H$1355, "&lt;="&amp;YEAR(Portfolio_History!L$1))-
SUMIFS(Transactions_History!$G$6:$G$1355, Transactions_History!$C$6:$C$1355, "Redeem", Transactions_History!$I$6:$I$1355, Portfolio_History!$F432, Transactions_History!$H$6:$H$1355, "&lt;="&amp;YEAR(Portfolio_History!L$1))</f>
        <v>0</v>
      </c>
      <c r="M432" s="4">
        <f>SUMIFS(Transactions_History!$G$6:$G$1355, Transactions_History!$C$6:$C$1355, "Acquire", Transactions_History!$I$6:$I$1355, Portfolio_History!$F432, Transactions_History!$H$6:$H$1355, "&lt;="&amp;YEAR(Portfolio_History!M$1))-
SUMIFS(Transactions_History!$G$6:$G$1355, Transactions_History!$C$6:$C$1355, "Redeem", Transactions_History!$I$6:$I$1355, Portfolio_History!$F432, Transactions_History!$H$6:$H$1355, "&lt;="&amp;YEAR(Portfolio_History!M$1))</f>
        <v>0</v>
      </c>
      <c r="N432" s="4">
        <f>SUMIFS(Transactions_History!$G$6:$G$1355, Transactions_History!$C$6:$C$1355, "Acquire", Transactions_History!$I$6:$I$1355, Portfolio_History!$F432, Transactions_History!$H$6:$H$1355, "&lt;="&amp;YEAR(Portfolio_History!N$1))-
SUMIFS(Transactions_History!$G$6:$G$1355, Transactions_History!$C$6:$C$1355, "Redeem", Transactions_History!$I$6:$I$1355, Portfolio_History!$F432, Transactions_History!$H$6:$H$1355, "&lt;="&amp;YEAR(Portfolio_History!N$1))</f>
        <v>0</v>
      </c>
      <c r="O432" s="4">
        <f>SUMIFS(Transactions_History!$G$6:$G$1355, Transactions_History!$C$6:$C$1355, "Acquire", Transactions_History!$I$6:$I$1355, Portfolio_History!$F432, Transactions_History!$H$6:$H$1355, "&lt;="&amp;YEAR(Portfolio_History!O$1))-
SUMIFS(Transactions_History!$G$6:$G$1355, Transactions_History!$C$6:$C$1355, "Redeem", Transactions_History!$I$6:$I$1355, Portfolio_History!$F432, Transactions_History!$H$6:$H$1355, "&lt;="&amp;YEAR(Portfolio_History!O$1))</f>
        <v>0</v>
      </c>
      <c r="P432" s="4">
        <f>SUMIFS(Transactions_History!$G$6:$G$1355, Transactions_History!$C$6:$C$1355, "Acquire", Transactions_History!$I$6:$I$1355, Portfolio_History!$F432, Transactions_History!$H$6:$H$1355, "&lt;="&amp;YEAR(Portfolio_History!P$1))-
SUMIFS(Transactions_History!$G$6:$G$1355, Transactions_History!$C$6:$C$1355, "Redeem", Transactions_History!$I$6:$I$1355, Portfolio_History!$F432, Transactions_History!$H$6:$H$1355, "&lt;="&amp;YEAR(Portfolio_History!P$1))</f>
        <v>0</v>
      </c>
      <c r="Q432" s="4">
        <f>SUMIFS(Transactions_History!$G$6:$G$1355, Transactions_History!$C$6:$C$1355, "Acquire", Transactions_History!$I$6:$I$1355, Portfolio_History!$F432, Transactions_History!$H$6:$H$1355, "&lt;="&amp;YEAR(Portfolio_History!Q$1))-
SUMIFS(Transactions_History!$G$6:$G$1355, Transactions_History!$C$6:$C$1355, "Redeem", Transactions_History!$I$6:$I$1355, Portfolio_History!$F432, Transactions_History!$H$6:$H$1355, "&lt;="&amp;YEAR(Portfolio_History!Q$1))</f>
        <v>3300605</v>
      </c>
      <c r="R432" s="4">
        <f>SUMIFS(Transactions_History!$G$6:$G$1355, Transactions_History!$C$6:$C$1355, "Acquire", Transactions_History!$I$6:$I$1355, Portfolio_History!$F432, Transactions_History!$H$6:$H$1355, "&lt;="&amp;YEAR(Portfolio_History!R$1))-
SUMIFS(Transactions_History!$G$6:$G$1355, Transactions_History!$C$6:$C$1355, "Redeem", Transactions_History!$I$6:$I$1355, Portfolio_History!$F432, Transactions_History!$H$6:$H$1355, "&lt;="&amp;YEAR(Portfolio_History!R$1))</f>
        <v>12075192</v>
      </c>
      <c r="S432" s="4">
        <f>SUMIFS(Transactions_History!$G$6:$G$1355, Transactions_History!$C$6:$C$1355, "Acquire", Transactions_History!$I$6:$I$1355, Portfolio_History!$F432, Transactions_History!$H$6:$H$1355, "&lt;="&amp;YEAR(Portfolio_History!S$1))-
SUMIFS(Transactions_History!$G$6:$G$1355, Transactions_History!$C$6:$C$1355, "Redeem", Transactions_History!$I$6:$I$1355, Portfolio_History!$F432, Transactions_History!$H$6:$H$1355, "&lt;="&amp;YEAR(Portfolio_History!S$1))</f>
        <v>12697764</v>
      </c>
      <c r="T432" s="4">
        <f>SUMIFS(Transactions_History!$G$6:$G$1355, Transactions_History!$C$6:$C$1355, "Acquire", Transactions_History!$I$6:$I$1355, Portfolio_History!$F432, Transactions_History!$H$6:$H$1355, "&lt;="&amp;YEAR(Portfolio_History!T$1))-
SUMIFS(Transactions_History!$G$6:$G$1355, Transactions_History!$C$6:$C$1355, "Redeem", Transactions_History!$I$6:$I$1355, Portfolio_History!$F432, Transactions_History!$H$6:$H$1355, "&lt;="&amp;YEAR(Portfolio_History!T$1))</f>
        <v>12697764</v>
      </c>
      <c r="U432" s="4">
        <f>SUMIFS(Transactions_History!$G$6:$G$1355, Transactions_History!$C$6:$C$1355, "Acquire", Transactions_History!$I$6:$I$1355, Portfolio_History!$F432, Transactions_History!$H$6:$H$1355, "&lt;="&amp;YEAR(Portfolio_History!U$1))-
SUMIFS(Transactions_History!$G$6:$G$1355, Transactions_History!$C$6:$C$1355, "Redeem", Transactions_History!$I$6:$I$1355, Portfolio_History!$F432, Transactions_History!$H$6:$H$1355, "&lt;="&amp;YEAR(Portfolio_History!U$1))</f>
        <v>12697764</v>
      </c>
      <c r="V432" s="4">
        <f>SUMIFS(Transactions_History!$G$6:$G$1355, Transactions_History!$C$6:$C$1355, "Acquire", Transactions_History!$I$6:$I$1355, Portfolio_History!$F432, Transactions_History!$H$6:$H$1355, "&lt;="&amp;YEAR(Portfolio_History!V$1))-
SUMIFS(Transactions_History!$G$6:$G$1355, Transactions_History!$C$6:$C$1355, "Redeem", Transactions_History!$I$6:$I$1355, Portfolio_History!$F432, Transactions_History!$H$6:$H$1355, "&lt;="&amp;YEAR(Portfolio_History!V$1))</f>
        <v>0</v>
      </c>
      <c r="W432" s="4">
        <f>SUMIFS(Transactions_History!$G$6:$G$1355, Transactions_History!$C$6:$C$1355, "Acquire", Transactions_History!$I$6:$I$1355, Portfolio_History!$F432, Transactions_History!$H$6:$H$1355, "&lt;="&amp;YEAR(Portfolio_History!W$1))-
SUMIFS(Transactions_History!$G$6:$G$1355, Transactions_History!$C$6:$C$1355, "Redeem", Transactions_History!$I$6:$I$1355, Portfolio_History!$F432, Transactions_History!$H$6:$H$1355, "&lt;="&amp;YEAR(Portfolio_History!W$1))</f>
        <v>0</v>
      </c>
      <c r="X432" s="4">
        <f>SUMIFS(Transactions_History!$G$6:$G$1355, Transactions_History!$C$6:$C$1355, "Acquire", Transactions_History!$I$6:$I$1355, Portfolio_History!$F432, Transactions_History!$H$6:$H$1355, "&lt;="&amp;YEAR(Portfolio_History!X$1))-
SUMIFS(Transactions_History!$G$6:$G$1355, Transactions_History!$C$6:$C$1355, "Redeem", Transactions_History!$I$6:$I$1355, Portfolio_History!$F432, Transactions_History!$H$6:$H$1355, "&lt;="&amp;YEAR(Portfolio_History!X$1))</f>
        <v>0</v>
      </c>
      <c r="Y432" s="4">
        <f>SUMIFS(Transactions_History!$G$6:$G$1355, Transactions_History!$C$6:$C$1355, "Acquire", Transactions_History!$I$6:$I$1355, Portfolio_History!$F432, Transactions_History!$H$6:$H$1355, "&lt;="&amp;YEAR(Portfolio_History!Y$1))-
SUMIFS(Transactions_History!$G$6:$G$1355, Transactions_History!$C$6:$C$1355, "Redeem", Transactions_History!$I$6:$I$1355, Portfolio_History!$F432, Transactions_History!$H$6:$H$1355, "&lt;="&amp;YEAR(Portfolio_History!Y$1))</f>
        <v>0</v>
      </c>
    </row>
    <row r="433" spans="1:25" x14ac:dyDescent="0.35">
      <c r="A433" s="172" t="s">
        <v>39</v>
      </c>
      <c r="B433" s="172">
        <v>4</v>
      </c>
      <c r="C433" s="172">
        <v>2017</v>
      </c>
      <c r="D433" s="173">
        <v>39600</v>
      </c>
      <c r="E433" s="63">
        <v>2013</v>
      </c>
      <c r="F433" s="170" t="str">
        <f t="shared" si="7"/>
        <v>SI bonds_4_2017</v>
      </c>
      <c r="G433" s="4">
        <f>SUMIFS(Transactions_History!$G$6:$G$1355, Transactions_History!$C$6:$C$1355, "Acquire", Transactions_History!$I$6:$I$1355, Portfolio_History!$F433, Transactions_History!$H$6:$H$1355, "&lt;="&amp;YEAR(Portfolio_History!G$1))-
SUMIFS(Transactions_History!$G$6:$G$1355, Transactions_History!$C$6:$C$1355, "Redeem", Transactions_History!$I$6:$I$1355, Portfolio_History!$F433, Transactions_History!$H$6:$H$1355, "&lt;="&amp;YEAR(Portfolio_History!G$1))</f>
        <v>0</v>
      </c>
      <c r="H433" s="4">
        <f>SUMIFS(Transactions_History!$G$6:$G$1355, Transactions_History!$C$6:$C$1355, "Acquire", Transactions_History!$I$6:$I$1355, Portfolio_History!$F433, Transactions_History!$H$6:$H$1355, "&lt;="&amp;YEAR(Portfolio_History!H$1))-
SUMIFS(Transactions_History!$G$6:$G$1355, Transactions_History!$C$6:$C$1355, "Redeem", Transactions_History!$I$6:$I$1355, Portfolio_History!$F433, Transactions_History!$H$6:$H$1355, "&lt;="&amp;YEAR(Portfolio_History!H$1))</f>
        <v>0</v>
      </c>
      <c r="I433" s="4">
        <f>SUMIFS(Transactions_History!$G$6:$G$1355, Transactions_History!$C$6:$C$1355, "Acquire", Transactions_History!$I$6:$I$1355, Portfolio_History!$F433, Transactions_History!$H$6:$H$1355, "&lt;="&amp;YEAR(Portfolio_History!I$1))-
SUMIFS(Transactions_History!$G$6:$G$1355, Transactions_History!$C$6:$C$1355, "Redeem", Transactions_History!$I$6:$I$1355, Portfolio_History!$F433, Transactions_History!$H$6:$H$1355, "&lt;="&amp;YEAR(Portfolio_History!I$1))</f>
        <v>0</v>
      </c>
      <c r="J433" s="4">
        <f>SUMIFS(Transactions_History!$G$6:$G$1355, Transactions_History!$C$6:$C$1355, "Acquire", Transactions_History!$I$6:$I$1355, Portfolio_History!$F433, Transactions_History!$H$6:$H$1355, "&lt;="&amp;YEAR(Portfolio_History!J$1))-
SUMIFS(Transactions_History!$G$6:$G$1355, Transactions_History!$C$6:$C$1355, "Redeem", Transactions_History!$I$6:$I$1355, Portfolio_History!$F433, Transactions_History!$H$6:$H$1355, "&lt;="&amp;YEAR(Portfolio_History!J$1))</f>
        <v>0</v>
      </c>
      <c r="K433" s="4">
        <f>SUMIFS(Transactions_History!$G$6:$G$1355, Transactions_History!$C$6:$C$1355, "Acquire", Transactions_History!$I$6:$I$1355, Portfolio_History!$F433, Transactions_History!$H$6:$H$1355, "&lt;="&amp;YEAR(Portfolio_History!K$1))-
SUMIFS(Transactions_History!$G$6:$G$1355, Transactions_History!$C$6:$C$1355, "Redeem", Transactions_History!$I$6:$I$1355, Portfolio_History!$F433, Transactions_History!$H$6:$H$1355, "&lt;="&amp;YEAR(Portfolio_History!K$1))</f>
        <v>0</v>
      </c>
      <c r="L433" s="4">
        <f>SUMIFS(Transactions_History!$G$6:$G$1355, Transactions_History!$C$6:$C$1355, "Acquire", Transactions_History!$I$6:$I$1355, Portfolio_History!$F433, Transactions_History!$H$6:$H$1355, "&lt;="&amp;YEAR(Portfolio_History!L$1))-
SUMIFS(Transactions_History!$G$6:$G$1355, Transactions_History!$C$6:$C$1355, "Redeem", Transactions_History!$I$6:$I$1355, Portfolio_History!$F433, Transactions_History!$H$6:$H$1355, "&lt;="&amp;YEAR(Portfolio_History!L$1))</f>
        <v>0</v>
      </c>
      <c r="M433" s="4">
        <f>SUMIFS(Transactions_History!$G$6:$G$1355, Transactions_History!$C$6:$C$1355, "Acquire", Transactions_History!$I$6:$I$1355, Portfolio_History!$F433, Transactions_History!$H$6:$H$1355, "&lt;="&amp;YEAR(Portfolio_History!M$1))-
SUMIFS(Transactions_History!$G$6:$G$1355, Transactions_History!$C$6:$C$1355, "Redeem", Transactions_History!$I$6:$I$1355, Portfolio_History!$F433, Transactions_History!$H$6:$H$1355, "&lt;="&amp;YEAR(Portfolio_History!M$1))</f>
        <v>0</v>
      </c>
      <c r="N433" s="4">
        <f>SUMIFS(Transactions_History!$G$6:$G$1355, Transactions_History!$C$6:$C$1355, "Acquire", Transactions_History!$I$6:$I$1355, Portfolio_History!$F433, Transactions_History!$H$6:$H$1355, "&lt;="&amp;YEAR(Portfolio_History!N$1))-
SUMIFS(Transactions_History!$G$6:$G$1355, Transactions_History!$C$6:$C$1355, "Redeem", Transactions_History!$I$6:$I$1355, Portfolio_History!$F433, Transactions_History!$H$6:$H$1355, "&lt;="&amp;YEAR(Portfolio_History!N$1))</f>
        <v>12075192</v>
      </c>
      <c r="O433" s="4">
        <f>SUMIFS(Transactions_History!$G$6:$G$1355, Transactions_History!$C$6:$C$1355, "Acquire", Transactions_History!$I$6:$I$1355, Portfolio_History!$F433, Transactions_History!$H$6:$H$1355, "&lt;="&amp;YEAR(Portfolio_History!O$1))-
SUMIFS(Transactions_History!$G$6:$G$1355, Transactions_History!$C$6:$C$1355, "Redeem", Transactions_History!$I$6:$I$1355, Portfolio_History!$F433, Transactions_History!$H$6:$H$1355, "&lt;="&amp;YEAR(Portfolio_History!O$1))</f>
        <v>12075192</v>
      </c>
      <c r="P433" s="4">
        <f>SUMIFS(Transactions_History!$G$6:$G$1355, Transactions_History!$C$6:$C$1355, "Acquire", Transactions_History!$I$6:$I$1355, Portfolio_History!$F433, Transactions_History!$H$6:$H$1355, "&lt;="&amp;YEAR(Portfolio_History!P$1))-
SUMIFS(Transactions_History!$G$6:$G$1355, Transactions_History!$C$6:$C$1355, "Redeem", Transactions_History!$I$6:$I$1355, Portfolio_History!$F433, Transactions_History!$H$6:$H$1355, "&lt;="&amp;YEAR(Portfolio_History!P$1))</f>
        <v>12075192</v>
      </c>
      <c r="Q433" s="4">
        <f>SUMIFS(Transactions_History!$G$6:$G$1355, Transactions_History!$C$6:$C$1355, "Acquire", Transactions_History!$I$6:$I$1355, Portfolio_History!$F433, Transactions_History!$H$6:$H$1355, "&lt;="&amp;YEAR(Portfolio_History!Q$1))-
SUMIFS(Transactions_History!$G$6:$G$1355, Transactions_History!$C$6:$C$1355, "Redeem", Transactions_History!$I$6:$I$1355, Portfolio_History!$F433, Transactions_History!$H$6:$H$1355, "&lt;="&amp;YEAR(Portfolio_History!Q$1))</f>
        <v>12697763</v>
      </c>
      <c r="R433" s="4">
        <f>SUMIFS(Transactions_History!$G$6:$G$1355, Transactions_History!$C$6:$C$1355, "Acquire", Transactions_History!$I$6:$I$1355, Portfolio_History!$F433, Transactions_History!$H$6:$H$1355, "&lt;="&amp;YEAR(Portfolio_History!R$1))-
SUMIFS(Transactions_History!$G$6:$G$1355, Transactions_History!$C$6:$C$1355, "Redeem", Transactions_History!$I$6:$I$1355, Portfolio_History!$F433, Transactions_History!$H$6:$H$1355, "&lt;="&amp;YEAR(Portfolio_History!R$1))</f>
        <v>12697763</v>
      </c>
      <c r="S433" s="4">
        <f>SUMIFS(Transactions_History!$G$6:$G$1355, Transactions_History!$C$6:$C$1355, "Acquire", Transactions_History!$I$6:$I$1355, Portfolio_History!$F433, Transactions_History!$H$6:$H$1355, "&lt;="&amp;YEAR(Portfolio_History!S$1))-
SUMIFS(Transactions_History!$G$6:$G$1355, Transactions_History!$C$6:$C$1355, "Redeem", Transactions_History!$I$6:$I$1355, Portfolio_History!$F433, Transactions_History!$H$6:$H$1355, "&lt;="&amp;YEAR(Portfolio_History!S$1))</f>
        <v>12697763</v>
      </c>
      <c r="T433" s="4">
        <f>SUMIFS(Transactions_History!$G$6:$G$1355, Transactions_History!$C$6:$C$1355, "Acquire", Transactions_History!$I$6:$I$1355, Portfolio_History!$F433, Transactions_History!$H$6:$H$1355, "&lt;="&amp;YEAR(Portfolio_History!T$1))-
SUMIFS(Transactions_History!$G$6:$G$1355, Transactions_History!$C$6:$C$1355, "Redeem", Transactions_History!$I$6:$I$1355, Portfolio_History!$F433, Transactions_History!$H$6:$H$1355, "&lt;="&amp;YEAR(Portfolio_History!T$1))</f>
        <v>12697763</v>
      </c>
      <c r="U433" s="4">
        <f>SUMIFS(Transactions_History!$G$6:$G$1355, Transactions_History!$C$6:$C$1355, "Acquire", Transactions_History!$I$6:$I$1355, Portfolio_History!$F433, Transactions_History!$H$6:$H$1355, "&lt;="&amp;YEAR(Portfolio_History!U$1))-
SUMIFS(Transactions_History!$G$6:$G$1355, Transactions_History!$C$6:$C$1355, "Redeem", Transactions_History!$I$6:$I$1355, Portfolio_History!$F433, Transactions_History!$H$6:$H$1355, "&lt;="&amp;YEAR(Portfolio_History!U$1))</f>
        <v>12697763</v>
      </c>
      <c r="V433" s="4">
        <f>SUMIFS(Transactions_History!$G$6:$G$1355, Transactions_History!$C$6:$C$1355, "Acquire", Transactions_History!$I$6:$I$1355, Portfolio_History!$F433, Transactions_History!$H$6:$H$1355, "&lt;="&amp;YEAR(Portfolio_History!V$1))-
SUMIFS(Transactions_History!$G$6:$G$1355, Transactions_History!$C$6:$C$1355, "Redeem", Transactions_History!$I$6:$I$1355, Portfolio_History!$F433, Transactions_History!$H$6:$H$1355, "&lt;="&amp;YEAR(Portfolio_History!V$1))</f>
        <v>0</v>
      </c>
      <c r="W433" s="4">
        <f>SUMIFS(Transactions_History!$G$6:$G$1355, Transactions_History!$C$6:$C$1355, "Acquire", Transactions_History!$I$6:$I$1355, Portfolio_History!$F433, Transactions_History!$H$6:$H$1355, "&lt;="&amp;YEAR(Portfolio_History!W$1))-
SUMIFS(Transactions_History!$G$6:$G$1355, Transactions_History!$C$6:$C$1355, "Redeem", Transactions_History!$I$6:$I$1355, Portfolio_History!$F433, Transactions_History!$H$6:$H$1355, "&lt;="&amp;YEAR(Portfolio_History!W$1))</f>
        <v>0</v>
      </c>
      <c r="X433" s="4">
        <f>SUMIFS(Transactions_History!$G$6:$G$1355, Transactions_History!$C$6:$C$1355, "Acquire", Transactions_History!$I$6:$I$1355, Portfolio_History!$F433, Transactions_History!$H$6:$H$1355, "&lt;="&amp;YEAR(Portfolio_History!X$1))-
SUMIFS(Transactions_History!$G$6:$G$1355, Transactions_History!$C$6:$C$1355, "Redeem", Transactions_History!$I$6:$I$1355, Portfolio_History!$F433, Transactions_History!$H$6:$H$1355, "&lt;="&amp;YEAR(Portfolio_History!X$1))</f>
        <v>0</v>
      </c>
      <c r="Y433" s="4">
        <f>SUMIFS(Transactions_History!$G$6:$G$1355, Transactions_History!$C$6:$C$1355, "Acquire", Transactions_History!$I$6:$I$1355, Portfolio_History!$F433, Transactions_History!$H$6:$H$1355, "&lt;="&amp;YEAR(Portfolio_History!Y$1))-
SUMIFS(Transactions_History!$G$6:$G$1355, Transactions_History!$C$6:$C$1355, "Redeem", Transactions_History!$I$6:$I$1355, Portfolio_History!$F433, Transactions_History!$H$6:$H$1355, "&lt;="&amp;YEAR(Portfolio_History!Y$1))</f>
        <v>0</v>
      </c>
    </row>
    <row r="434" spans="1:25" x14ac:dyDescent="0.35">
      <c r="A434" s="172" t="s">
        <v>39</v>
      </c>
      <c r="B434" s="172">
        <v>4.125</v>
      </c>
      <c r="C434" s="172">
        <v>2013</v>
      </c>
      <c r="D434" s="173">
        <v>38504</v>
      </c>
      <c r="E434" s="63">
        <v>2013</v>
      </c>
      <c r="F434" s="170" t="str">
        <f t="shared" si="7"/>
        <v>SI bonds_4.125_2013</v>
      </c>
      <c r="G434" s="4">
        <f>SUMIFS(Transactions_History!$G$6:$G$1355, Transactions_History!$C$6:$C$1355, "Acquire", Transactions_History!$I$6:$I$1355, Portfolio_History!$F434, Transactions_History!$H$6:$H$1355, "&lt;="&amp;YEAR(Portfolio_History!G$1))-
SUMIFS(Transactions_History!$G$6:$G$1355, Transactions_History!$C$6:$C$1355, "Redeem", Transactions_History!$I$6:$I$1355, Portfolio_History!$F434, Transactions_History!$H$6:$H$1355, "&lt;="&amp;YEAR(Portfolio_History!G$1))</f>
        <v>-11194331</v>
      </c>
      <c r="H434" s="4">
        <f>SUMIFS(Transactions_History!$G$6:$G$1355, Transactions_History!$C$6:$C$1355, "Acquire", Transactions_History!$I$6:$I$1355, Portfolio_History!$F434, Transactions_History!$H$6:$H$1355, "&lt;="&amp;YEAR(Portfolio_History!H$1))-
SUMIFS(Transactions_History!$G$6:$G$1355, Transactions_History!$C$6:$C$1355, "Redeem", Transactions_History!$I$6:$I$1355, Portfolio_History!$F434, Transactions_History!$H$6:$H$1355, "&lt;="&amp;YEAR(Portfolio_History!H$1))</f>
        <v>-11194331</v>
      </c>
      <c r="I434" s="4">
        <f>SUMIFS(Transactions_History!$G$6:$G$1355, Transactions_History!$C$6:$C$1355, "Acquire", Transactions_History!$I$6:$I$1355, Portfolio_History!$F434, Transactions_History!$H$6:$H$1355, "&lt;="&amp;YEAR(Portfolio_History!I$1))-
SUMIFS(Transactions_History!$G$6:$G$1355, Transactions_History!$C$6:$C$1355, "Redeem", Transactions_History!$I$6:$I$1355, Portfolio_History!$F434, Transactions_History!$H$6:$H$1355, "&lt;="&amp;YEAR(Portfolio_History!I$1))</f>
        <v>-11194331</v>
      </c>
      <c r="J434" s="4">
        <f>SUMIFS(Transactions_History!$G$6:$G$1355, Transactions_History!$C$6:$C$1355, "Acquire", Transactions_History!$I$6:$I$1355, Portfolio_History!$F434, Transactions_History!$H$6:$H$1355, "&lt;="&amp;YEAR(Portfolio_History!J$1))-
SUMIFS(Transactions_History!$G$6:$G$1355, Transactions_History!$C$6:$C$1355, "Redeem", Transactions_History!$I$6:$I$1355, Portfolio_History!$F434, Transactions_History!$H$6:$H$1355, "&lt;="&amp;YEAR(Portfolio_History!J$1))</f>
        <v>-11194331</v>
      </c>
      <c r="K434" s="4">
        <f>SUMIFS(Transactions_History!$G$6:$G$1355, Transactions_History!$C$6:$C$1355, "Acquire", Transactions_History!$I$6:$I$1355, Portfolio_History!$F434, Transactions_History!$H$6:$H$1355, "&lt;="&amp;YEAR(Portfolio_History!K$1))-
SUMIFS(Transactions_History!$G$6:$G$1355, Transactions_History!$C$6:$C$1355, "Redeem", Transactions_History!$I$6:$I$1355, Portfolio_History!$F434, Transactions_History!$H$6:$H$1355, "&lt;="&amp;YEAR(Portfolio_History!K$1))</f>
        <v>-11194331</v>
      </c>
      <c r="L434" s="4">
        <f>SUMIFS(Transactions_History!$G$6:$G$1355, Transactions_History!$C$6:$C$1355, "Acquire", Transactions_History!$I$6:$I$1355, Portfolio_History!$F434, Transactions_History!$H$6:$H$1355, "&lt;="&amp;YEAR(Portfolio_History!L$1))-
SUMIFS(Transactions_History!$G$6:$G$1355, Transactions_History!$C$6:$C$1355, "Redeem", Transactions_History!$I$6:$I$1355, Portfolio_History!$F434, Transactions_History!$H$6:$H$1355, "&lt;="&amp;YEAR(Portfolio_History!L$1))</f>
        <v>-11194331</v>
      </c>
      <c r="M434" s="4">
        <f>SUMIFS(Transactions_History!$G$6:$G$1355, Transactions_History!$C$6:$C$1355, "Acquire", Transactions_History!$I$6:$I$1355, Portfolio_History!$F434, Transactions_History!$H$6:$H$1355, "&lt;="&amp;YEAR(Portfolio_History!M$1))-
SUMIFS(Transactions_History!$G$6:$G$1355, Transactions_History!$C$6:$C$1355, "Redeem", Transactions_History!$I$6:$I$1355, Portfolio_History!$F434, Transactions_History!$H$6:$H$1355, "&lt;="&amp;YEAR(Portfolio_History!M$1))</f>
        <v>-11194331</v>
      </c>
      <c r="N434" s="4">
        <f>SUMIFS(Transactions_History!$G$6:$G$1355, Transactions_History!$C$6:$C$1355, "Acquire", Transactions_History!$I$6:$I$1355, Portfolio_History!$F434, Transactions_History!$H$6:$H$1355, "&lt;="&amp;YEAR(Portfolio_History!N$1))-
SUMIFS(Transactions_History!$G$6:$G$1355, Transactions_History!$C$6:$C$1355, "Redeem", Transactions_History!$I$6:$I$1355, Portfolio_History!$F434, Transactions_History!$H$6:$H$1355, "&lt;="&amp;YEAR(Portfolio_History!N$1))</f>
        <v>-11194331</v>
      </c>
      <c r="O434" s="4">
        <f>SUMIFS(Transactions_History!$G$6:$G$1355, Transactions_History!$C$6:$C$1355, "Acquire", Transactions_History!$I$6:$I$1355, Portfolio_History!$F434, Transactions_History!$H$6:$H$1355, "&lt;="&amp;YEAR(Portfolio_History!O$1))-
SUMIFS(Transactions_History!$G$6:$G$1355, Transactions_History!$C$6:$C$1355, "Redeem", Transactions_History!$I$6:$I$1355, Portfolio_History!$F434, Transactions_History!$H$6:$H$1355, "&lt;="&amp;YEAR(Portfolio_History!O$1))</f>
        <v>-11194331</v>
      </c>
      <c r="P434" s="4">
        <f>SUMIFS(Transactions_History!$G$6:$G$1355, Transactions_History!$C$6:$C$1355, "Acquire", Transactions_History!$I$6:$I$1355, Portfolio_History!$F434, Transactions_History!$H$6:$H$1355, "&lt;="&amp;YEAR(Portfolio_History!P$1))-
SUMIFS(Transactions_History!$G$6:$G$1355, Transactions_History!$C$6:$C$1355, "Redeem", Transactions_History!$I$6:$I$1355, Portfolio_History!$F434, Transactions_History!$H$6:$H$1355, "&lt;="&amp;YEAR(Portfolio_History!P$1))</f>
        <v>-11194331</v>
      </c>
      <c r="Q434" s="4">
        <f>SUMIFS(Transactions_History!$G$6:$G$1355, Transactions_History!$C$6:$C$1355, "Acquire", Transactions_History!$I$6:$I$1355, Portfolio_History!$F434, Transactions_History!$H$6:$H$1355, "&lt;="&amp;YEAR(Portfolio_History!Q$1))-
SUMIFS(Transactions_History!$G$6:$G$1355, Transactions_History!$C$6:$C$1355, "Redeem", Transactions_History!$I$6:$I$1355, Portfolio_History!$F434, Transactions_History!$H$6:$H$1355, "&lt;="&amp;YEAR(Portfolio_History!Q$1))</f>
        <v>-677385</v>
      </c>
      <c r="R434" s="4">
        <f>SUMIFS(Transactions_History!$G$6:$G$1355, Transactions_History!$C$6:$C$1355, "Acquire", Transactions_History!$I$6:$I$1355, Portfolio_History!$F434, Transactions_History!$H$6:$H$1355, "&lt;="&amp;YEAR(Portfolio_History!R$1))-
SUMIFS(Transactions_History!$G$6:$G$1355, Transactions_History!$C$6:$C$1355, "Redeem", Transactions_History!$I$6:$I$1355, Portfolio_History!$F434, Transactions_History!$H$6:$H$1355, "&lt;="&amp;YEAR(Portfolio_History!R$1))</f>
        <v>-677385</v>
      </c>
      <c r="S434" s="4">
        <f>SUMIFS(Transactions_History!$G$6:$G$1355, Transactions_History!$C$6:$C$1355, "Acquire", Transactions_History!$I$6:$I$1355, Portfolio_History!$F434, Transactions_History!$H$6:$H$1355, "&lt;="&amp;YEAR(Portfolio_History!S$1))-
SUMIFS(Transactions_History!$G$6:$G$1355, Transactions_History!$C$6:$C$1355, "Redeem", Transactions_History!$I$6:$I$1355, Portfolio_History!$F434, Transactions_History!$H$6:$H$1355, "&lt;="&amp;YEAR(Portfolio_History!S$1))</f>
        <v>0</v>
      </c>
      <c r="T434" s="4">
        <f>SUMIFS(Transactions_History!$G$6:$G$1355, Transactions_History!$C$6:$C$1355, "Acquire", Transactions_History!$I$6:$I$1355, Portfolio_History!$F434, Transactions_History!$H$6:$H$1355, "&lt;="&amp;YEAR(Portfolio_History!T$1))-
SUMIFS(Transactions_History!$G$6:$G$1355, Transactions_History!$C$6:$C$1355, "Redeem", Transactions_History!$I$6:$I$1355, Portfolio_History!$F434, Transactions_History!$H$6:$H$1355, "&lt;="&amp;YEAR(Portfolio_History!T$1))</f>
        <v>0</v>
      </c>
      <c r="U434" s="4">
        <f>SUMIFS(Transactions_History!$G$6:$G$1355, Transactions_History!$C$6:$C$1355, "Acquire", Transactions_History!$I$6:$I$1355, Portfolio_History!$F434, Transactions_History!$H$6:$H$1355, "&lt;="&amp;YEAR(Portfolio_History!U$1))-
SUMIFS(Transactions_History!$G$6:$G$1355, Transactions_History!$C$6:$C$1355, "Redeem", Transactions_History!$I$6:$I$1355, Portfolio_History!$F434, Transactions_History!$H$6:$H$1355, "&lt;="&amp;YEAR(Portfolio_History!U$1))</f>
        <v>0</v>
      </c>
      <c r="V434" s="4">
        <f>SUMIFS(Transactions_History!$G$6:$G$1355, Transactions_History!$C$6:$C$1355, "Acquire", Transactions_History!$I$6:$I$1355, Portfolio_History!$F434, Transactions_History!$H$6:$H$1355, "&lt;="&amp;YEAR(Portfolio_History!V$1))-
SUMIFS(Transactions_History!$G$6:$G$1355, Transactions_History!$C$6:$C$1355, "Redeem", Transactions_History!$I$6:$I$1355, Portfolio_History!$F434, Transactions_History!$H$6:$H$1355, "&lt;="&amp;YEAR(Portfolio_History!V$1))</f>
        <v>0</v>
      </c>
      <c r="W434" s="4">
        <f>SUMIFS(Transactions_History!$G$6:$G$1355, Transactions_History!$C$6:$C$1355, "Acquire", Transactions_History!$I$6:$I$1355, Portfolio_History!$F434, Transactions_History!$H$6:$H$1355, "&lt;="&amp;YEAR(Portfolio_History!W$1))-
SUMIFS(Transactions_History!$G$6:$G$1355, Transactions_History!$C$6:$C$1355, "Redeem", Transactions_History!$I$6:$I$1355, Portfolio_History!$F434, Transactions_History!$H$6:$H$1355, "&lt;="&amp;YEAR(Portfolio_History!W$1))</f>
        <v>0</v>
      </c>
      <c r="X434" s="4">
        <f>SUMIFS(Transactions_History!$G$6:$G$1355, Transactions_History!$C$6:$C$1355, "Acquire", Transactions_History!$I$6:$I$1355, Portfolio_History!$F434, Transactions_History!$H$6:$H$1355, "&lt;="&amp;YEAR(Portfolio_History!X$1))-
SUMIFS(Transactions_History!$G$6:$G$1355, Transactions_History!$C$6:$C$1355, "Redeem", Transactions_History!$I$6:$I$1355, Portfolio_History!$F434, Transactions_History!$H$6:$H$1355, "&lt;="&amp;YEAR(Portfolio_History!X$1))</f>
        <v>0</v>
      </c>
      <c r="Y434" s="4">
        <f>SUMIFS(Transactions_History!$G$6:$G$1355, Transactions_History!$C$6:$C$1355, "Acquire", Transactions_History!$I$6:$I$1355, Portfolio_History!$F434, Transactions_History!$H$6:$H$1355, "&lt;="&amp;YEAR(Portfolio_History!Y$1))-
SUMIFS(Transactions_History!$G$6:$G$1355, Transactions_History!$C$6:$C$1355, "Redeem", Transactions_History!$I$6:$I$1355, Portfolio_History!$F434, Transactions_History!$H$6:$H$1355, "&lt;="&amp;YEAR(Portfolio_History!Y$1))</f>
        <v>0</v>
      </c>
    </row>
    <row r="435" spans="1:25" x14ac:dyDescent="0.35">
      <c r="A435" s="172" t="s">
        <v>39</v>
      </c>
      <c r="B435" s="172">
        <v>4.625</v>
      </c>
      <c r="C435" s="172">
        <v>2013</v>
      </c>
      <c r="D435" s="173">
        <v>38139</v>
      </c>
      <c r="E435" s="63">
        <v>2013</v>
      </c>
      <c r="F435" s="170" t="str">
        <f t="shared" si="7"/>
        <v>SI bonds_4.625_2013</v>
      </c>
      <c r="G435" s="4">
        <f>SUMIFS(Transactions_History!$G$6:$G$1355, Transactions_History!$C$6:$C$1355, "Acquire", Transactions_History!$I$6:$I$1355, Portfolio_History!$F435, Transactions_History!$H$6:$H$1355, "&lt;="&amp;YEAR(Portfolio_History!G$1))-
SUMIFS(Transactions_History!$G$6:$G$1355, Transactions_History!$C$6:$C$1355, "Redeem", Transactions_History!$I$6:$I$1355, Portfolio_History!$F435, Transactions_History!$H$6:$H$1355, "&lt;="&amp;YEAR(Portfolio_History!G$1))</f>
        <v>-10023162</v>
      </c>
      <c r="H435" s="4">
        <f>SUMIFS(Transactions_History!$G$6:$G$1355, Transactions_History!$C$6:$C$1355, "Acquire", Transactions_History!$I$6:$I$1355, Portfolio_History!$F435, Transactions_History!$H$6:$H$1355, "&lt;="&amp;YEAR(Portfolio_History!H$1))-
SUMIFS(Transactions_History!$G$6:$G$1355, Transactions_History!$C$6:$C$1355, "Redeem", Transactions_History!$I$6:$I$1355, Portfolio_History!$F435, Transactions_History!$H$6:$H$1355, "&lt;="&amp;YEAR(Portfolio_History!H$1))</f>
        <v>-10023162</v>
      </c>
      <c r="I435" s="4">
        <f>SUMIFS(Transactions_History!$G$6:$G$1355, Transactions_History!$C$6:$C$1355, "Acquire", Transactions_History!$I$6:$I$1355, Portfolio_History!$F435, Transactions_History!$H$6:$H$1355, "&lt;="&amp;YEAR(Portfolio_History!I$1))-
SUMIFS(Transactions_History!$G$6:$G$1355, Transactions_History!$C$6:$C$1355, "Redeem", Transactions_History!$I$6:$I$1355, Portfolio_History!$F435, Transactions_History!$H$6:$H$1355, "&lt;="&amp;YEAR(Portfolio_History!I$1))</f>
        <v>-10023162</v>
      </c>
      <c r="J435" s="4">
        <f>SUMIFS(Transactions_History!$G$6:$G$1355, Transactions_History!$C$6:$C$1355, "Acquire", Transactions_History!$I$6:$I$1355, Portfolio_History!$F435, Transactions_History!$H$6:$H$1355, "&lt;="&amp;YEAR(Portfolio_History!J$1))-
SUMIFS(Transactions_History!$G$6:$G$1355, Transactions_History!$C$6:$C$1355, "Redeem", Transactions_History!$I$6:$I$1355, Portfolio_History!$F435, Transactions_History!$H$6:$H$1355, "&lt;="&amp;YEAR(Portfolio_History!J$1))</f>
        <v>-10023162</v>
      </c>
      <c r="K435" s="4">
        <f>SUMIFS(Transactions_History!$G$6:$G$1355, Transactions_History!$C$6:$C$1355, "Acquire", Transactions_History!$I$6:$I$1355, Portfolio_History!$F435, Transactions_History!$H$6:$H$1355, "&lt;="&amp;YEAR(Portfolio_History!K$1))-
SUMIFS(Transactions_History!$G$6:$G$1355, Transactions_History!$C$6:$C$1355, "Redeem", Transactions_History!$I$6:$I$1355, Portfolio_History!$F435, Transactions_History!$H$6:$H$1355, "&lt;="&amp;YEAR(Portfolio_History!K$1))</f>
        <v>-10023162</v>
      </c>
      <c r="L435" s="4">
        <f>SUMIFS(Transactions_History!$G$6:$G$1355, Transactions_History!$C$6:$C$1355, "Acquire", Transactions_History!$I$6:$I$1355, Portfolio_History!$F435, Transactions_History!$H$6:$H$1355, "&lt;="&amp;YEAR(Portfolio_History!L$1))-
SUMIFS(Transactions_History!$G$6:$G$1355, Transactions_History!$C$6:$C$1355, "Redeem", Transactions_History!$I$6:$I$1355, Portfolio_History!$F435, Transactions_History!$H$6:$H$1355, "&lt;="&amp;YEAR(Portfolio_History!L$1))</f>
        <v>-10023162</v>
      </c>
      <c r="M435" s="4">
        <f>SUMIFS(Transactions_History!$G$6:$G$1355, Transactions_History!$C$6:$C$1355, "Acquire", Transactions_History!$I$6:$I$1355, Portfolio_History!$F435, Transactions_History!$H$6:$H$1355, "&lt;="&amp;YEAR(Portfolio_History!M$1))-
SUMIFS(Transactions_History!$G$6:$G$1355, Transactions_History!$C$6:$C$1355, "Redeem", Transactions_History!$I$6:$I$1355, Portfolio_History!$F435, Transactions_History!$H$6:$H$1355, "&lt;="&amp;YEAR(Portfolio_History!M$1))</f>
        <v>-10023162</v>
      </c>
      <c r="N435" s="4">
        <f>SUMIFS(Transactions_History!$G$6:$G$1355, Transactions_History!$C$6:$C$1355, "Acquire", Transactions_History!$I$6:$I$1355, Portfolio_History!$F435, Transactions_History!$H$6:$H$1355, "&lt;="&amp;YEAR(Portfolio_History!N$1))-
SUMIFS(Transactions_History!$G$6:$G$1355, Transactions_History!$C$6:$C$1355, "Redeem", Transactions_History!$I$6:$I$1355, Portfolio_History!$F435, Transactions_History!$H$6:$H$1355, "&lt;="&amp;YEAR(Portfolio_History!N$1))</f>
        <v>-10023162</v>
      </c>
      <c r="O435" s="4">
        <f>SUMIFS(Transactions_History!$G$6:$G$1355, Transactions_History!$C$6:$C$1355, "Acquire", Transactions_History!$I$6:$I$1355, Portfolio_History!$F435, Transactions_History!$H$6:$H$1355, "&lt;="&amp;YEAR(Portfolio_History!O$1))-
SUMIFS(Transactions_History!$G$6:$G$1355, Transactions_History!$C$6:$C$1355, "Redeem", Transactions_History!$I$6:$I$1355, Portfolio_History!$F435, Transactions_History!$H$6:$H$1355, "&lt;="&amp;YEAR(Portfolio_History!O$1))</f>
        <v>-10023162</v>
      </c>
      <c r="P435" s="4">
        <f>SUMIFS(Transactions_History!$G$6:$G$1355, Transactions_History!$C$6:$C$1355, "Acquire", Transactions_History!$I$6:$I$1355, Portfolio_History!$F435, Transactions_History!$H$6:$H$1355, "&lt;="&amp;YEAR(Portfolio_History!P$1))-
SUMIFS(Transactions_History!$G$6:$G$1355, Transactions_History!$C$6:$C$1355, "Redeem", Transactions_History!$I$6:$I$1355, Portfolio_History!$F435, Transactions_History!$H$6:$H$1355, "&lt;="&amp;YEAR(Portfolio_History!P$1))</f>
        <v>-10023162</v>
      </c>
      <c r="Q435" s="4">
        <f>SUMIFS(Transactions_History!$G$6:$G$1355, Transactions_History!$C$6:$C$1355, "Acquire", Transactions_History!$I$6:$I$1355, Portfolio_History!$F435, Transactions_History!$H$6:$H$1355, "&lt;="&amp;YEAR(Portfolio_History!Q$1))-
SUMIFS(Transactions_History!$G$6:$G$1355, Transactions_History!$C$6:$C$1355, "Redeem", Transactions_History!$I$6:$I$1355, Portfolio_History!$F435, Transactions_History!$H$6:$H$1355, "&lt;="&amp;YEAR(Portfolio_History!Q$1))</f>
        <v>-855498</v>
      </c>
      <c r="R435" s="4">
        <f>SUMIFS(Transactions_History!$G$6:$G$1355, Transactions_History!$C$6:$C$1355, "Acquire", Transactions_History!$I$6:$I$1355, Portfolio_History!$F435, Transactions_History!$H$6:$H$1355, "&lt;="&amp;YEAR(Portfolio_History!R$1))-
SUMIFS(Transactions_History!$G$6:$G$1355, Transactions_History!$C$6:$C$1355, "Redeem", Transactions_History!$I$6:$I$1355, Portfolio_History!$F435, Transactions_History!$H$6:$H$1355, "&lt;="&amp;YEAR(Portfolio_History!R$1))</f>
        <v>-855498</v>
      </c>
      <c r="S435" s="4">
        <f>SUMIFS(Transactions_History!$G$6:$G$1355, Transactions_History!$C$6:$C$1355, "Acquire", Transactions_History!$I$6:$I$1355, Portfolio_History!$F435, Transactions_History!$H$6:$H$1355, "&lt;="&amp;YEAR(Portfolio_History!S$1))-
SUMIFS(Transactions_History!$G$6:$G$1355, Transactions_History!$C$6:$C$1355, "Redeem", Transactions_History!$I$6:$I$1355, Portfolio_History!$F435, Transactions_History!$H$6:$H$1355, "&lt;="&amp;YEAR(Portfolio_History!S$1))</f>
        <v>0</v>
      </c>
      <c r="T435" s="4">
        <f>SUMIFS(Transactions_History!$G$6:$G$1355, Transactions_History!$C$6:$C$1355, "Acquire", Transactions_History!$I$6:$I$1355, Portfolio_History!$F435, Transactions_History!$H$6:$H$1355, "&lt;="&amp;YEAR(Portfolio_History!T$1))-
SUMIFS(Transactions_History!$G$6:$G$1355, Transactions_History!$C$6:$C$1355, "Redeem", Transactions_History!$I$6:$I$1355, Portfolio_History!$F435, Transactions_History!$H$6:$H$1355, "&lt;="&amp;YEAR(Portfolio_History!T$1))</f>
        <v>0</v>
      </c>
      <c r="U435" s="4">
        <f>SUMIFS(Transactions_History!$G$6:$G$1355, Transactions_History!$C$6:$C$1355, "Acquire", Transactions_History!$I$6:$I$1355, Portfolio_History!$F435, Transactions_History!$H$6:$H$1355, "&lt;="&amp;YEAR(Portfolio_History!U$1))-
SUMIFS(Transactions_History!$G$6:$G$1355, Transactions_History!$C$6:$C$1355, "Redeem", Transactions_History!$I$6:$I$1355, Portfolio_History!$F435, Transactions_History!$H$6:$H$1355, "&lt;="&amp;YEAR(Portfolio_History!U$1))</f>
        <v>0</v>
      </c>
      <c r="V435" s="4">
        <f>SUMIFS(Transactions_History!$G$6:$G$1355, Transactions_History!$C$6:$C$1355, "Acquire", Transactions_History!$I$6:$I$1355, Portfolio_History!$F435, Transactions_History!$H$6:$H$1355, "&lt;="&amp;YEAR(Portfolio_History!V$1))-
SUMIFS(Transactions_History!$G$6:$G$1355, Transactions_History!$C$6:$C$1355, "Redeem", Transactions_History!$I$6:$I$1355, Portfolio_History!$F435, Transactions_History!$H$6:$H$1355, "&lt;="&amp;YEAR(Portfolio_History!V$1))</f>
        <v>0</v>
      </c>
      <c r="W435" s="4">
        <f>SUMIFS(Transactions_History!$G$6:$G$1355, Transactions_History!$C$6:$C$1355, "Acquire", Transactions_History!$I$6:$I$1355, Portfolio_History!$F435, Transactions_History!$H$6:$H$1355, "&lt;="&amp;YEAR(Portfolio_History!W$1))-
SUMIFS(Transactions_History!$G$6:$G$1355, Transactions_History!$C$6:$C$1355, "Redeem", Transactions_History!$I$6:$I$1355, Portfolio_History!$F435, Transactions_History!$H$6:$H$1355, "&lt;="&amp;YEAR(Portfolio_History!W$1))</f>
        <v>0</v>
      </c>
      <c r="X435" s="4">
        <f>SUMIFS(Transactions_History!$G$6:$G$1355, Transactions_History!$C$6:$C$1355, "Acquire", Transactions_History!$I$6:$I$1355, Portfolio_History!$F435, Transactions_History!$H$6:$H$1355, "&lt;="&amp;YEAR(Portfolio_History!X$1))-
SUMIFS(Transactions_History!$G$6:$G$1355, Transactions_History!$C$6:$C$1355, "Redeem", Transactions_History!$I$6:$I$1355, Portfolio_History!$F435, Transactions_History!$H$6:$H$1355, "&lt;="&amp;YEAR(Portfolio_History!X$1))</f>
        <v>0</v>
      </c>
      <c r="Y435" s="4">
        <f>SUMIFS(Transactions_History!$G$6:$G$1355, Transactions_History!$C$6:$C$1355, "Acquire", Transactions_History!$I$6:$I$1355, Portfolio_History!$F435, Transactions_History!$H$6:$H$1355, "&lt;="&amp;YEAR(Portfolio_History!Y$1))-
SUMIFS(Transactions_History!$G$6:$G$1355, Transactions_History!$C$6:$C$1355, "Redeem", Transactions_History!$I$6:$I$1355, Portfolio_History!$F435, Transactions_History!$H$6:$H$1355, "&lt;="&amp;YEAR(Portfolio_History!Y$1))</f>
        <v>0</v>
      </c>
    </row>
    <row r="436" spans="1:25" x14ac:dyDescent="0.35">
      <c r="A436" s="172" t="s">
        <v>39</v>
      </c>
      <c r="B436" s="172">
        <v>5</v>
      </c>
      <c r="C436" s="172">
        <v>2013</v>
      </c>
      <c r="D436" s="173">
        <v>39234</v>
      </c>
      <c r="E436" s="63">
        <v>2013</v>
      </c>
      <c r="F436" s="170" t="str">
        <f t="shared" si="7"/>
        <v>SI bonds_5_2013</v>
      </c>
      <c r="G436" s="4">
        <f>SUMIFS(Transactions_History!$G$6:$G$1355, Transactions_History!$C$6:$C$1355, "Acquire", Transactions_History!$I$6:$I$1355, Portfolio_History!$F436, Transactions_History!$H$6:$H$1355, "&lt;="&amp;YEAR(Portfolio_History!G$1))-
SUMIFS(Transactions_History!$G$6:$G$1355, Transactions_History!$C$6:$C$1355, "Redeem", Transactions_History!$I$6:$I$1355, Portfolio_History!$F436, Transactions_History!$H$6:$H$1355, "&lt;="&amp;YEAR(Portfolio_History!G$1))</f>
        <v>-12930818</v>
      </c>
      <c r="H436" s="4">
        <f>SUMIFS(Transactions_History!$G$6:$G$1355, Transactions_History!$C$6:$C$1355, "Acquire", Transactions_History!$I$6:$I$1355, Portfolio_History!$F436, Transactions_History!$H$6:$H$1355, "&lt;="&amp;YEAR(Portfolio_History!H$1))-
SUMIFS(Transactions_History!$G$6:$G$1355, Transactions_History!$C$6:$C$1355, "Redeem", Transactions_History!$I$6:$I$1355, Portfolio_History!$F436, Transactions_History!$H$6:$H$1355, "&lt;="&amp;YEAR(Portfolio_History!H$1))</f>
        <v>-12930818</v>
      </c>
      <c r="I436" s="4">
        <f>SUMIFS(Transactions_History!$G$6:$G$1355, Transactions_History!$C$6:$C$1355, "Acquire", Transactions_History!$I$6:$I$1355, Portfolio_History!$F436, Transactions_History!$H$6:$H$1355, "&lt;="&amp;YEAR(Portfolio_History!I$1))-
SUMIFS(Transactions_History!$G$6:$G$1355, Transactions_History!$C$6:$C$1355, "Redeem", Transactions_History!$I$6:$I$1355, Portfolio_History!$F436, Transactions_History!$H$6:$H$1355, "&lt;="&amp;YEAR(Portfolio_History!I$1))</f>
        <v>-12930818</v>
      </c>
      <c r="J436" s="4">
        <f>SUMIFS(Transactions_History!$G$6:$G$1355, Transactions_History!$C$6:$C$1355, "Acquire", Transactions_History!$I$6:$I$1355, Portfolio_History!$F436, Transactions_History!$H$6:$H$1355, "&lt;="&amp;YEAR(Portfolio_History!J$1))-
SUMIFS(Transactions_History!$G$6:$G$1355, Transactions_History!$C$6:$C$1355, "Redeem", Transactions_History!$I$6:$I$1355, Portfolio_History!$F436, Transactions_History!$H$6:$H$1355, "&lt;="&amp;YEAR(Portfolio_History!J$1))</f>
        <v>-12930818</v>
      </c>
      <c r="K436" s="4">
        <f>SUMIFS(Transactions_History!$G$6:$G$1355, Transactions_History!$C$6:$C$1355, "Acquire", Transactions_History!$I$6:$I$1355, Portfolio_History!$F436, Transactions_History!$H$6:$H$1355, "&lt;="&amp;YEAR(Portfolio_History!K$1))-
SUMIFS(Transactions_History!$G$6:$G$1355, Transactions_History!$C$6:$C$1355, "Redeem", Transactions_History!$I$6:$I$1355, Portfolio_History!$F436, Transactions_History!$H$6:$H$1355, "&lt;="&amp;YEAR(Portfolio_History!K$1))</f>
        <v>-12930818</v>
      </c>
      <c r="L436" s="4">
        <f>SUMIFS(Transactions_History!$G$6:$G$1355, Transactions_History!$C$6:$C$1355, "Acquire", Transactions_History!$I$6:$I$1355, Portfolio_History!$F436, Transactions_History!$H$6:$H$1355, "&lt;="&amp;YEAR(Portfolio_History!L$1))-
SUMIFS(Transactions_History!$G$6:$G$1355, Transactions_History!$C$6:$C$1355, "Redeem", Transactions_History!$I$6:$I$1355, Portfolio_History!$F436, Transactions_History!$H$6:$H$1355, "&lt;="&amp;YEAR(Portfolio_History!L$1))</f>
        <v>-12930818</v>
      </c>
      <c r="M436" s="4">
        <f>SUMIFS(Transactions_History!$G$6:$G$1355, Transactions_History!$C$6:$C$1355, "Acquire", Transactions_History!$I$6:$I$1355, Portfolio_History!$F436, Transactions_History!$H$6:$H$1355, "&lt;="&amp;YEAR(Portfolio_History!M$1))-
SUMIFS(Transactions_History!$G$6:$G$1355, Transactions_History!$C$6:$C$1355, "Redeem", Transactions_History!$I$6:$I$1355, Portfolio_History!$F436, Transactions_History!$H$6:$H$1355, "&lt;="&amp;YEAR(Portfolio_History!M$1))</f>
        <v>-12930818</v>
      </c>
      <c r="N436" s="4">
        <f>SUMIFS(Transactions_History!$G$6:$G$1355, Transactions_History!$C$6:$C$1355, "Acquire", Transactions_History!$I$6:$I$1355, Portfolio_History!$F436, Transactions_History!$H$6:$H$1355, "&lt;="&amp;YEAR(Portfolio_History!N$1))-
SUMIFS(Transactions_History!$G$6:$G$1355, Transactions_History!$C$6:$C$1355, "Redeem", Transactions_History!$I$6:$I$1355, Portfolio_History!$F436, Transactions_History!$H$6:$H$1355, "&lt;="&amp;YEAR(Portfolio_History!N$1))</f>
        <v>-12930818</v>
      </c>
      <c r="O436" s="4">
        <f>SUMIFS(Transactions_History!$G$6:$G$1355, Transactions_History!$C$6:$C$1355, "Acquire", Transactions_History!$I$6:$I$1355, Portfolio_History!$F436, Transactions_History!$H$6:$H$1355, "&lt;="&amp;YEAR(Portfolio_History!O$1))-
SUMIFS(Transactions_History!$G$6:$G$1355, Transactions_History!$C$6:$C$1355, "Redeem", Transactions_History!$I$6:$I$1355, Portfolio_History!$F436, Transactions_History!$H$6:$H$1355, "&lt;="&amp;YEAR(Portfolio_History!O$1))</f>
        <v>-12930818</v>
      </c>
      <c r="P436" s="4">
        <f>SUMIFS(Transactions_History!$G$6:$G$1355, Transactions_History!$C$6:$C$1355, "Acquire", Transactions_History!$I$6:$I$1355, Portfolio_History!$F436, Transactions_History!$H$6:$H$1355, "&lt;="&amp;YEAR(Portfolio_History!P$1))-
SUMIFS(Transactions_History!$G$6:$G$1355, Transactions_History!$C$6:$C$1355, "Redeem", Transactions_History!$I$6:$I$1355, Portfolio_History!$F436, Transactions_History!$H$6:$H$1355, "&lt;="&amp;YEAR(Portfolio_History!P$1))</f>
        <v>-12930818</v>
      </c>
      <c r="Q436" s="4">
        <f>SUMIFS(Transactions_History!$G$6:$G$1355, Transactions_History!$C$6:$C$1355, "Acquire", Transactions_History!$I$6:$I$1355, Portfolio_History!$F436, Transactions_History!$H$6:$H$1355, "&lt;="&amp;YEAR(Portfolio_History!Q$1))-
SUMIFS(Transactions_History!$G$6:$G$1355, Transactions_History!$C$6:$C$1355, "Redeem", Transactions_History!$I$6:$I$1355, Portfolio_History!$F436, Transactions_History!$H$6:$H$1355, "&lt;="&amp;YEAR(Portfolio_History!Q$1))</f>
        <v>-476586</v>
      </c>
      <c r="R436" s="4">
        <f>SUMIFS(Transactions_History!$G$6:$G$1355, Transactions_History!$C$6:$C$1355, "Acquire", Transactions_History!$I$6:$I$1355, Portfolio_History!$F436, Transactions_History!$H$6:$H$1355, "&lt;="&amp;YEAR(Portfolio_History!R$1))-
SUMIFS(Transactions_History!$G$6:$G$1355, Transactions_History!$C$6:$C$1355, "Redeem", Transactions_History!$I$6:$I$1355, Portfolio_History!$F436, Transactions_History!$H$6:$H$1355, "&lt;="&amp;YEAR(Portfolio_History!R$1))</f>
        <v>-476586</v>
      </c>
      <c r="S436" s="4">
        <f>SUMIFS(Transactions_History!$G$6:$G$1355, Transactions_History!$C$6:$C$1355, "Acquire", Transactions_History!$I$6:$I$1355, Portfolio_History!$F436, Transactions_History!$H$6:$H$1355, "&lt;="&amp;YEAR(Portfolio_History!S$1))-
SUMIFS(Transactions_History!$G$6:$G$1355, Transactions_History!$C$6:$C$1355, "Redeem", Transactions_History!$I$6:$I$1355, Portfolio_History!$F436, Transactions_History!$H$6:$H$1355, "&lt;="&amp;YEAR(Portfolio_History!S$1))</f>
        <v>0</v>
      </c>
      <c r="T436" s="4">
        <f>SUMIFS(Transactions_History!$G$6:$G$1355, Transactions_History!$C$6:$C$1355, "Acquire", Transactions_History!$I$6:$I$1355, Portfolio_History!$F436, Transactions_History!$H$6:$H$1355, "&lt;="&amp;YEAR(Portfolio_History!T$1))-
SUMIFS(Transactions_History!$G$6:$G$1355, Transactions_History!$C$6:$C$1355, "Redeem", Transactions_History!$I$6:$I$1355, Portfolio_History!$F436, Transactions_History!$H$6:$H$1355, "&lt;="&amp;YEAR(Portfolio_History!T$1))</f>
        <v>0</v>
      </c>
      <c r="U436" s="4">
        <f>SUMIFS(Transactions_History!$G$6:$G$1355, Transactions_History!$C$6:$C$1355, "Acquire", Transactions_History!$I$6:$I$1355, Portfolio_History!$F436, Transactions_History!$H$6:$H$1355, "&lt;="&amp;YEAR(Portfolio_History!U$1))-
SUMIFS(Transactions_History!$G$6:$G$1355, Transactions_History!$C$6:$C$1355, "Redeem", Transactions_History!$I$6:$I$1355, Portfolio_History!$F436, Transactions_History!$H$6:$H$1355, "&lt;="&amp;YEAR(Portfolio_History!U$1))</f>
        <v>0</v>
      </c>
      <c r="V436" s="4">
        <f>SUMIFS(Transactions_History!$G$6:$G$1355, Transactions_History!$C$6:$C$1355, "Acquire", Transactions_History!$I$6:$I$1355, Portfolio_History!$F436, Transactions_History!$H$6:$H$1355, "&lt;="&amp;YEAR(Portfolio_History!V$1))-
SUMIFS(Transactions_History!$G$6:$G$1355, Transactions_History!$C$6:$C$1355, "Redeem", Transactions_History!$I$6:$I$1355, Portfolio_History!$F436, Transactions_History!$H$6:$H$1355, "&lt;="&amp;YEAR(Portfolio_History!V$1))</f>
        <v>0</v>
      </c>
      <c r="W436" s="4">
        <f>SUMIFS(Transactions_History!$G$6:$G$1355, Transactions_History!$C$6:$C$1355, "Acquire", Transactions_History!$I$6:$I$1355, Portfolio_History!$F436, Transactions_History!$H$6:$H$1355, "&lt;="&amp;YEAR(Portfolio_History!W$1))-
SUMIFS(Transactions_History!$G$6:$G$1355, Transactions_History!$C$6:$C$1355, "Redeem", Transactions_History!$I$6:$I$1355, Portfolio_History!$F436, Transactions_History!$H$6:$H$1355, "&lt;="&amp;YEAR(Portfolio_History!W$1))</f>
        <v>0</v>
      </c>
      <c r="X436" s="4">
        <f>SUMIFS(Transactions_History!$G$6:$G$1355, Transactions_History!$C$6:$C$1355, "Acquire", Transactions_History!$I$6:$I$1355, Portfolio_History!$F436, Transactions_History!$H$6:$H$1355, "&lt;="&amp;YEAR(Portfolio_History!X$1))-
SUMIFS(Transactions_History!$G$6:$G$1355, Transactions_History!$C$6:$C$1355, "Redeem", Transactions_History!$I$6:$I$1355, Portfolio_History!$F436, Transactions_History!$H$6:$H$1355, "&lt;="&amp;YEAR(Portfolio_History!X$1))</f>
        <v>0</v>
      </c>
      <c r="Y436" s="4">
        <f>SUMIFS(Transactions_History!$G$6:$G$1355, Transactions_History!$C$6:$C$1355, "Acquire", Transactions_History!$I$6:$I$1355, Portfolio_History!$F436, Transactions_History!$H$6:$H$1355, "&lt;="&amp;YEAR(Portfolio_History!Y$1))-
SUMIFS(Transactions_History!$G$6:$G$1355, Transactions_History!$C$6:$C$1355, "Redeem", Transactions_History!$I$6:$I$1355, Portfolio_History!$F436, Transactions_History!$H$6:$H$1355, "&lt;="&amp;YEAR(Portfolio_History!Y$1))</f>
        <v>0</v>
      </c>
    </row>
    <row r="437" spans="1:25" x14ac:dyDescent="0.35">
      <c r="A437" s="172" t="s">
        <v>39</v>
      </c>
      <c r="B437" s="172">
        <v>5.125</v>
      </c>
      <c r="C437" s="172">
        <v>2013</v>
      </c>
      <c r="D437" s="173">
        <v>38869</v>
      </c>
      <c r="E437" s="63">
        <v>2013</v>
      </c>
      <c r="F437" s="170" t="str">
        <f t="shared" si="7"/>
        <v>SI bonds_5.125_2013</v>
      </c>
      <c r="G437" s="4">
        <f>SUMIFS(Transactions_History!$G$6:$G$1355, Transactions_History!$C$6:$C$1355, "Acquire", Transactions_History!$I$6:$I$1355, Portfolio_History!$F437, Transactions_History!$H$6:$H$1355, "&lt;="&amp;YEAR(Portfolio_History!G$1))-
SUMIFS(Transactions_History!$G$6:$G$1355, Transactions_History!$C$6:$C$1355, "Redeem", Transactions_History!$I$6:$I$1355, Portfolio_History!$F437, Transactions_History!$H$6:$H$1355, "&lt;="&amp;YEAR(Portfolio_History!G$1))</f>
        <v>-12232997</v>
      </c>
      <c r="H437" s="4">
        <f>SUMIFS(Transactions_History!$G$6:$G$1355, Transactions_History!$C$6:$C$1355, "Acquire", Transactions_History!$I$6:$I$1355, Portfolio_History!$F437, Transactions_History!$H$6:$H$1355, "&lt;="&amp;YEAR(Portfolio_History!H$1))-
SUMIFS(Transactions_History!$G$6:$G$1355, Transactions_History!$C$6:$C$1355, "Redeem", Transactions_History!$I$6:$I$1355, Portfolio_History!$F437, Transactions_History!$H$6:$H$1355, "&lt;="&amp;YEAR(Portfolio_History!H$1))</f>
        <v>-12232997</v>
      </c>
      <c r="I437" s="4">
        <f>SUMIFS(Transactions_History!$G$6:$G$1355, Transactions_History!$C$6:$C$1355, "Acquire", Transactions_History!$I$6:$I$1355, Portfolio_History!$F437, Transactions_History!$H$6:$H$1355, "&lt;="&amp;YEAR(Portfolio_History!I$1))-
SUMIFS(Transactions_History!$G$6:$G$1355, Transactions_History!$C$6:$C$1355, "Redeem", Transactions_History!$I$6:$I$1355, Portfolio_History!$F437, Transactions_History!$H$6:$H$1355, "&lt;="&amp;YEAR(Portfolio_History!I$1))</f>
        <v>-12232997</v>
      </c>
      <c r="J437" s="4">
        <f>SUMIFS(Transactions_History!$G$6:$G$1355, Transactions_History!$C$6:$C$1355, "Acquire", Transactions_History!$I$6:$I$1355, Portfolio_History!$F437, Transactions_History!$H$6:$H$1355, "&lt;="&amp;YEAR(Portfolio_History!J$1))-
SUMIFS(Transactions_History!$G$6:$G$1355, Transactions_History!$C$6:$C$1355, "Redeem", Transactions_History!$I$6:$I$1355, Portfolio_History!$F437, Transactions_History!$H$6:$H$1355, "&lt;="&amp;YEAR(Portfolio_History!J$1))</f>
        <v>-12232997</v>
      </c>
      <c r="K437" s="4">
        <f>SUMIFS(Transactions_History!$G$6:$G$1355, Transactions_History!$C$6:$C$1355, "Acquire", Transactions_History!$I$6:$I$1355, Portfolio_History!$F437, Transactions_History!$H$6:$H$1355, "&lt;="&amp;YEAR(Portfolio_History!K$1))-
SUMIFS(Transactions_History!$G$6:$G$1355, Transactions_History!$C$6:$C$1355, "Redeem", Transactions_History!$I$6:$I$1355, Portfolio_History!$F437, Transactions_History!$H$6:$H$1355, "&lt;="&amp;YEAR(Portfolio_History!K$1))</f>
        <v>-12232997</v>
      </c>
      <c r="L437" s="4">
        <f>SUMIFS(Transactions_History!$G$6:$G$1355, Transactions_History!$C$6:$C$1355, "Acquire", Transactions_History!$I$6:$I$1355, Portfolio_History!$F437, Transactions_History!$H$6:$H$1355, "&lt;="&amp;YEAR(Portfolio_History!L$1))-
SUMIFS(Transactions_History!$G$6:$G$1355, Transactions_History!$C$6:$C$1355, "Redeem", Transactions_History!$I$6:$I$1355, Portfolio_History!$F437, Transactions_History!$H$6:$H$1355, "&lt;="&amp;YEAR(Portfolio_History!L$1))</f>
        <v>-12232997</v>
      </c>
      <c r="M437" s="4">
        <f>SUMIFS(Transactions_History!$G$6:$G$1355, Transactions_History!$C$6:$C$1355, "Acquire", Transactions_History!$I$6:$I$1355, Portfolio_History!$F437, Transactions_History!$H$6:$H$1355, "&lt;="&amp;YEAR(Portfolio_History!M$1))-
SUMIFS(Transactions_History!$G$6:$G$1355, Transactions_History!$C$6:$C$1355, "Redeem", Transactions_History!$I$6:$I$1355, Portfolio_History!$F437, Transactions_History!$H$6:$H$1355, "&lt;="&amp;YEAR(Portfolio_History!M$1))</f>
        <v>-12232997</v>
      </c>
      <c r="N437" s="4">
        <f>SUMIFS(Transactions_History!$G$6:$G$1355, Transactions_History!$C$6:$C$1355, "Acquire", Transactions_History!$I$6:$I$1355, Portfolio_History!$F437, Transactions_History!$H$6:$H$1355, "&lt;="&amp;YEAR(Portfolio_History!N$1))-
SUMIFS(Transactions_History!$G$6:$G$1355, Transactions_History!$C$6:$C$1355, "Redeem", Transactions_History!$I$6:$I$1355, Portfolio_History!$F437, Transactions_History!$H$6:$H$1355, "&lt;="&amp;YEAR(Portfolio_History!N$1))</f>
        <v>-12232997</v>
      </c>
      <c r="O437" s="4">
        <f>SUMIFS(Transactions_History!$G$6:$G$1355, Transactions_History!$C$6:$C$1355, "Acquire", Transactions_History!$I$6:$I$1355, Portfolio_History!$F437, Transactions_History!$H$6:$H$1355, "&lt;="&amp;YEAR(Portfolio_History!O$1))-
SUMIFS(Transactions_History!$G$6:$G$1355, Transactions_History!$C$6:$C$1355, "Redeem", Transactions_History!$I$6:$I$1355, Portfolio_History!$F437, Transactions_History!$H$6:$H$1355, "&lt;="&amp;YEAR(Portfolio_History!O$1))</f>
        <v>-12232997</v>
      </c>
      <c r="P437" s="4">
        <f>SUMIFS(Transactions_History!$G$6:$G$1355, Transactions_History!$C$6:$C$1355, "Acquire", Transactions_History!$I$6:$I$1355, Portfolio_History!$F437, Transactions_History!$H$6:$H$1355, "&lt;="&amp;YEAR(Portfolio_History!P$1))-
SUMIFS(Transactions_History!$G$6:$G$1355, Transactions_History!$C$6:$C$1355, "Redeem", Transactions_History!$I$6:$I$1355, Portfolio_History!$F437, Transactions_History!$H$6:$H$1355, "&lt;="&amp;YEAR(Portfolio_History!P$1))</f>
        <v>-12232997</v>
      </c>
      <c r="Q437" s="4">
        <f>SUMIFS(Transactions_History!$G$6:$G$1355, Transactions_History!$C$6:$C$1355, "Acquire", Transactions_History!$I$6:$I$1355, Portfolio_History!$F437, Transactions_History!$H$6:$H$1355, "&lt;="&amp;YEAR(Portfolio_History!Q$1))-
SUMIFS(Transactions_History!$G$6:$G$1355, Transactions_History!$C$6:$C$1355, "Redeem", Transactions_History!$I$6:$I$1355, Portfolio_History!$F437, Transactions_History!$H$6:$H$1355, "&lt;="&amp;YEAR(Portfolio_History!Q$1))</f>
        <v>-665131</v>
      </c>
      <c r="R437" s="4">
        <f>SUMIFS(Transactions_History!$G$6:$G$1355, Transactions_History!$C$6:$C$1355, "Acquire", Transactions_History!$I$6:$I$1355, Portfolio_History!$F437, Transactions_History!$H$6:$H$1355, "&lt;="&amp;YEAR(Portfolio_History!R$1))-
SUMIFS(Transactions_History!$G$6:$G$1355, Transactions_History!$C$6:$C$1355, "Redeem", Transactions_History!$I$6:$I$1355, Portfolio_History!$F437, Transactions_History!$H$6:$H$1355, "&lt;="&amp;YEAR(Portfolio_History!R$1))</f>
        <v>-665131</v>
      </c>
      <c r="S437" s="4">
        <f>SUMIFS(Transactions_History!$G$6:$G$1355, Transactions_History!$C$6:$C$1355, "Acquire", Transactions_History!$I$6:$I$1355, Portfolio_History!$F437, Transactions_History!$H$6:$H$1355, "&lt;="&amp;YEAR(Portfolio_History!S$1))-
SUMIFS(Transactions_History!$G$6:$G$1355, Transactions_History!$C$6:$C$1355, "Redeem", Transactions_History!$I$6:$I$1355, Portfolio_History!$F437, Transactions_History!$H$6:$H$1355, "&lt;="&amp;YEAR(Portfolio_History!S$1))</f>
        <v>0</v>
      </c>
      <c r="T437" s="4">
        <f>SUMIFS(Transactions_History!$G$6:$G$1355, Transactions_History!$C$6:$C$1355, "Acquire", Transactions_History!$I$6:$I$1355, Portfolio_History!$F437, Transactions_History!$H$6:$H$1355, "&lt;="&amp;YEAR(Portfolio_History!T$1))-
SUMIFS(Transactions_History!$G$6:$G$1355, Transactions_History!$C$6:$C$1355, "Redeem", Transactions_History!$I$6:$I$1355, Portfolio_History!$F437, Transactions_History!$H$6:$H$1355, "&lt;="&amp;YEAR(Portfolio_History!T$1))</f>
        <v>0</v>
      </c>
      <c r="U437" s="4">
        <f>SUMIFS(Transactions_History!$G$6:$G$1355, Transactions_History!$C$6:$C$1355, "Acquire", Transactions_History!$I$6:$I$1355, Portfolio_History!$F437, Transactions_History!$H$6:$H$1355, "&lt;="&amp;YEAR(Portfolio_History!U$1))-
SUMIFS(Transactions_History!$G$6:$G$1355, Transactions_History!$C$6:$C$1355, "Redeem", Transactions_History!$I$6:$I$1355, Portfolio_History!$F437, Transactions_History!$H$6:$H$1355, "&lt;="&amp;YEAR(Portfolio_History!U$1))</f>
        <v>0</v>
      </c>
      <c r="V437" s="4">
        <f>SUMIFS(Transactions_History!$G$6:$G$1355, Transactions_History!$C$6:$C$1355, "Acquire", Transactions_History!$I$6:$I$1355, Portfolio_History!$F437, Transactions_History!$H$6:$H$1355, "&lt;="&amp;YEAR(Portfolio_History!V$1))-
SUMIFS(Transactions_History!$G$6:$G$1355, Transactions_History!$C$6:$C$1355, "Redeem", Transactions_History!$I$6:$I$1355, Portfolio_History!$F437, Transactions_History!$H$6:$H$1355, "&lt;="&amp;YEAR(Portfolio_History!V$1))</f>
        <v>0</v>
      </c>
      <c r="W437" s="4">
        <f>SUMIFS(Transactions_History!$G$6:$G$1355, Transactions_History!$C$6:$C$1355, "Acquire", Transactions_History!$I$6:$I$1355, Portfolio_History!$F437, Transactions_History!$H$6:$H$1355, "&lt;="&amp;YEAR(Portfolio_History!W$1))-
SUMIFS(Transactions_History!$G$6:$G$1355, Transactions_History!$C$6:$C$1355, "Redeem", Transactions_History!$I$6:$I$1355, Portfolio_History!$F437, Transactions_History!$H$6:$H$1355, "&lt;="&amp;YEAR(Portfolio_History!W$1))</f>
        <v>0</v>
      </c>
      <c r="X437" s="4">
        <f>SUMIFS(Transactions_History!$G$6:$G$1355, Transactions_History!$C$6:$C$1355, "Acquire", Transactions_History!$I$6:$I$1355, Portfolio_History!$F437, Transactions_History!$H$6:$H$1355, "&lt;="&amp;YEAR(Portfolio_History!X$1))-
SUMIFS(Transactions_History!$G$6:$G$1355, Transactions_History!$C$6:$C$1355, "Redeem", Transactions_History!$I$6:$I$1355, Portfolio_History!$F437, Transactions_History!$H$6:$H$1355, "&lt;="&amp;YEAR(Portfolio_History!X$1))</f>
        <v>0</v>
      </c>
      <c r="Y437" s="4">
        <f>SUMIFS(Transactions_History!$G$6:$G$1355, Transactions_History!$C$6:$C$1355, "Acquire", Transactions_History!$I$6:$I$1355, Portfolio_History!$F437, Transactions_History!$H$6:$H$1355, "&lt;="&amp;YEAR(Portfolio_History!Y$1))-
SUMIFS(Transactions_History!$G$6:$G$1355, Transactions_History!$C$6:$C$1355, "Redeem", Transactions_History!$I$6:$I$1355, Portfolio_History!$F437, Transactions_History!$H$6:$H$1355, "&lt;="&amp;YEAR(Portfolio_History!Y$1))</f>
        <v>0</v>
      </c>
    </row>
    <row r="438" spans="1:25" x14ac:dyDescent="0.35">
      <c r="A438" s="172" t="s">
        <v>39</v>
      </c>
      <c r="B438" s="172">
        <v>5.25</v>
      </c>
      <c r="C438" s="172">
        <v>2013</v>
      </c>
      <c r="D438" s="173">
        <v>37408</v>
      </c>
      <c r="E438" s="63">
        <v>2013</v>
      </c>
      <c r="F438" s="170" t="str">
        <f t="shared" si="7"/>
        <v>SI bonds_5.25_2013</v>
      </c>
      <c r="G438" s="4">
        <f>SUMIFS(Transactions_History!$G$6:$G$1355, Transactions_History!$C$6:$C$1355, "Acquire", Transactions_History!$I$6:$I$1355, Portfolio_History!$F438, Transactions_History!$H$6:$H$1355, "&lt;="&amp;YEAR(Portfolio_History!G$1))-
SUMIFS(Transactions_History!$G$6:$G$1355, Transactions_History!$C$6:$C$1355, "Redeem", Transactions_History!$I$6:$I$1355, Portfolio_History!$F438, Transactions_History!$H$6:$H$1355, "&lt;="&amp;YEAR(Portfolio_History!G$1))</f>
        <v>-10599320</v>
      </c>
      <c r="H438" s="4">
        <f>SUMIFS(Transactions_History!$G$6:$G$1355, Transactions_History!$C$6:$C$1355, "Acquire", Transactions_History!$I$6:$I$1355, Portfolio_History!$F438, Transactions_History!$H$6:$H$1355, "&lt;="&amp;YEAR(Portfolio_History!H$1))-
SUMIFS(Transactions_History!$G$6:$G$1355, Transactions_History!$C$6:$C$1355, "Redeem", Transactions_History!$I$6:$I$1355, Portfolio_History!$F438, Transactions_History!$H$6:$H$1355, "&lt;="&amp;YEAR(Portfolio_History!H$1))</f>
        <v>-10599320</v>
      </c>
      <c r="I438" s="4">
        <f>SUMIFS(Transactions_History!$G$6:$G$1355, Transactions_History!$C$6:$C$1355, "Acquire", Transactions_History!$I$6:$I$1355, Portfolio_History!$F438, Transactions_History!$H$6:$H$1355, "&lt;="&amp;YEAR(Portfolio_History!I$1))-
SUMIFS(Transactions_History!$G$6:$G$1355, Transactions_History!$C$6:$C$1355, "Redeem", Transactions_History!$I$6:$I$1355, Portfolio_History!$F438, Transactions_History!$H$6:$H$1355, "&lt;="&amp;YEAR(Portfolio_History!I$1))</f>
        <v>-10599320</v>
      </c>
      <c r="J438" s="4">
        <f>SUMIFS(Transactions_History!$G$6:$G$1355, Transactions_History!$C$6:$C$1355, "Acquire", Transactions_History!$I$6:$I$1355, Portfolio_History!$F438, Transactions_History!$H$6:$H$1355, "&lt;="&amp;YEAR(Portfolio_History!J$1))-
SUMIFS(Transactions_History!$G$6:$G$1355, Transactions_History!$C$6:$C$1355, "Redeem", Transactions_History!$I$6:$I$1355, Portfolio_History!$F438, Transactions_History!$H$6:$H$1355, "&lt;="&amp;YEAR(Portfolio_History!J$1))</f>
        <v>-10599320</v>
      </c>
      <c r="K438" s="4">
        <f>SUMIFS(Transactions_History!$G$6:$G$1355, Transactions_History!$C$6:$C$1355, "Acquire", Transactions_History!$I$6:$I$1355, Portfolio_History!$F438, Transactions_History!$H$6:$H$1355, "&lt;="&amp;YEAR(Portfolio_History!K$1))-
SUMIFS(Transactions_History!$G$6:$G$1355, Transactions_History!$C$6:$C$1355, "Redeem", Transactions_History!$I$6:$I$1355, Portfolio_History!$F438, Transactions_History!$H$6:$H$1355, "&lt;="&amp;YEAR(Portfolio_History!K$1))</f>
        <v>-10599320</v>
      </c>
      <c r="L438" s="4">
        <f>SUMIFS(Transactions_History!$G$6:$G$1355, Transactions_History!$C$6:$C$1355, "Acquire", Transactions_History!$I$6:$I$1355, Portfolio_History!$F438, Transactions_History!$H$6:$H$1355, "&lt;="&amp;YEAR(Portfolio_History!L$1))-
SUMIFS(Transactions_History!$G$6:$G$1355, Transactions_History!$C$6:$C$1355, "Redeem", Transactions_History!$I$6:$I$1355, Portfolio_History!$F438, Transactions_History!$H$6:$H$1355, "&lt;="&amp;YEAR(Portfolio_History!L$1))</f>
        <v>-10599320</v>
      </c>
      <c r="M438" s="4">
        <f>SUMIFS(Transactions_History!$G$6:$G$1355, Transactions_History!$C$6:$C$1355, "Acquire", Transactions_History!$I$6:$I$1355, Portfolio_History!$F438, Transactions_History!$H$6:$H$1355, "&lt;="&amp;YEAR(Portfolio_History!M$1))-
SUMIFS(Transactions_History!$G$6:$G$1355, Transactions_History!$C$6:$C$1355, "Redeem", Transactions_History!$I$6:$I$1355, Portfolio_History!$F438, Transactions_History!$H$6:$H$1355, "&lt;="&amp;YEAR(Portfolio_History!M$1))</f>
        <v>-10599320</v>
      </c>
      <c r="N438" s="4">
        <f>SUMIFS(Transactions_History!$G$6:$G$1355, Transactions_History!$C$6:$C$1355, "Acquire", Transactions_History!$I$6:$I$1355, Portfolio_History!$F438, Transactions_History!$H$6:$H$1355, "&lt;="&amp;YEAR(Portfolio_History!N$1))-
SUMIFS(Transactions_History!$G$6:$G$1355, Transactions_History!$C$6:$C$1355, "Redeem", Transactions_History!$I$6:$I$1355, Portfolio_History!$F438, Transactions_History!$H$6:$H$1355, "&lt;="&amp;YEAR(Portfolio_History!N$1))</f>
        <v>-10599320</v>
      </c>
      <c r="O438" s="4">
        <f>SUMIFS(Transactions_History!$G$6:$G$1355, Transactions_History!$C$6:$C$1355, "Acquire", Transactions_History!$I$6:$I$1355, Portfolio_History!$F438, Transactions_History!$H$6:$H$1355, "&lt;="&amp;YEAR(Portfolio_History!O$1))-
SUMIFS(Transactions_History!$G$6:$G$1355, Transactions_History!$C$6:$C$1355, "Redeem", Transactions_History!$I$6:$I$1355, Portfolio_History!$F438, Transactions_History!$H$6:$H$1355, "&lt;="&amp;YEAR(Portfolio_History!O$1))</f>
        <v>-10599320</v>
      </c>
      <c r="P438" s="4">
        <f>SUMIFS(Transactions_History!$G$6:$G$1355, Transactions_History!$C$6:$C$1355, "Acquire", Transactions_History!$I$6:$I$1355, Portfolio_History!$F438, Transactions_History!$H$6:$H$1355, "&lt;="&amp;YEAR(Portfolio_History!P$1))-
SUMIFS(Transactions_History!$G$6:$G$1355, Transactions_History!$C$6:$C$1355, "Redeem", Transactions_History!$I$6:$I$1355, Portfolio_History!$F438, Transactions_History!$H$6:$H$1355, "&lt;="&amp;YEAR(Portfolio_History!P$1))</f>
        <v>-10599320</v>
      </c>
      <c r="Q438" s="4">
        <f>SUMIFS(Transactions_History!$G$6:$G$1355, Transactions_History!$C$6:$C$1355, "Acquire", Transactions_History!$I$6:$I$1355, Portfolio_History!$F438, Transactions_History!$H$6:$H$1355, "&lt;="&amp;YEAR(Portfolio_History!Q$1))-
SUMIFS(Transactions_History!$G$6:$G$1355, Transactions_History!$C$6:$C$1355, "Redeem", Transactions_History!$I$6:$I$1355, Portfolio_History!$F438, Transactions_History!$H$6:$H$1355, "&lt;="&amp;YEAR(Portfolio_History!Q$1))</f>
        <v>-1363408</v>
      </c>
      <c r="R438" s="4">
        <f>SUMIFS(Transactions_History!$G$6:$G$1355, Transactions_History!$C$6:$C$1355, "Acquire", Transactions_History!$I$6:$I$1355, Portfolio_History!$F438, Transactions_History!$H$6:$H$1355, "&lt;="&amp;YEAR(Portfolio_History!R$1))-
SUMIFS(Transactions_History!$G$6:$G$1355, Transactions_History!$C$6:$C$1355, "Redeem", Transactions_History!$I$6:$I$1355, Portfolio_History!$F438, Transactions_History!$H$6:$H$1355, "&lt;="&amp;YEAR(Portfolio_History!R$1))</f>
        <v>-1363408</v>
      </c>
      <c r="S438" s="4">
        <f>SUMIFS(Transactions_History!$G$6:$G$1355, Transactions_History!$C$6:$C$1355, "Acquire", Transactions_History!$I$6:$I$1355, Portfolio_History!$F438, Transactions_History!$H$6:$H$1355, "&lt;="&amp;YEAR(Portfolio_History!S$1))-
SUMIFS(Transactions_History!$G$6:$G$1355, Transactions_History!$C$6:$C$1355, "Redeem", Transactions_History!$I$6:$I$1355, Portfolio_History!$F438, Transactions_History!$H$6:$H$1355, "&lt;="&amp;YEAR(Portfolio_History!S$1))</f>
        <v>0</v>
      </c>
      <c r="T438" s="4">
        <f>SUMIFS(Transactions_History!$G$6:$G$1355, Transactions_History!$C$6:$C$1355, "Acquire", Transactions_History!$I$6:$I$1355, Portfolio_History!$F438, Transactions_History!$H$6:$H$1355, "&lt;="&amp;YEAR(Portfolio_History!T$1))-
SUMIFS(Transactions_History!$G$6:$G$1355, Transactions_History!$C$6:$C$1355, "Redeem", Transactions_History!$I$6:$I$1355, Portfolio_History!$F438, Transactions_History!$H$6:$H$1355, "&lt;="&amp;YEAR(Portfolio_History!T$1))</f>
        <v>0</v>
      </c>
      <c r="U438" s="4">
        <f>SUMIFS(Transactions_History!$G$6:$G$1355, Transactions_History!$C$6:$C$1355, "Acquire", Transactions_History!$I$6:$I$1355, Portfolio_History!$F438, Transactions_History!$H$6:$H$1355, "&lt;="&amp;YEAR(Portfolio_History!U$1))-
SUMIFS(Transactions_History!$G$6:$G$1355, Transactions_History!$C$6:$C$1355, "Redeem", Transactions_History!$I$6:$I$1355, Portfolio_History!$F438, Transactions_History!$H$6:$H$1355, "&lt;="&amp;YEAR(Portfolio_History!U$1))</f>
        <v>0</v>
      </c>
      <c r="V438" s="4">
        <f>SUMIFS(Transactions_History!$G$6:$G$1355, Transactions_History!$C$6:$C$1355, "Acquire", Transactions_History!$I$6:$I$1355, Portfolio_History!$F438, Transactions_History!$H$6:$H$1355, "&lt;="&amp;YEAR(Portfolio_History!V$1))-
SUMIFS(Transactions_History!$G$6:$G$1355, Transactions_History!$C$6:$C$1355, "Redeem", Transactions_History!$I$6:$I$1355, Portfolio_History!$F438, Transactions_History!$H$6:$H$1355, "&lt;="&amp;YEAR(Portfolio_History!V$1))</f>
        <v>0</v>
      </c>
      <c r="W438" s="4">
        <f>SUMIFS(Transactions_History!$G$6:$G$1355, Transactions_History!$C$6:$C$1355, "Acquire", Transactions_History!$I$6:$I$1355, Portfolio_History!$F438, Transactions_History!$H$6:$H$1355, "&lt;="&amp;YEAR(Portfolio_History!W$1))-
SUMIFS(Transactions_History!$G$6:$G$1355, Transactions_History!$C$6:$C$1355, "Redeem", Transactions_History!$I$6:$I$1355, Portfolio_History!$F438, Transactions_History!$H$6:$H$1355, "&lt;="&amp;YEAR(Portfolio_History!W$1))</f>
        <v>0</v>
      </c>
      <c r="X438" s="4">
        <f>SUMIFS(Transactions_History!$G$6:$G$1355, Transactions_History!$C$6:$C$1355, "Acquire", Transactions_History!$I$6:$I$1355, Portfolio_History!$F438, Transactions_History!$H$6:$H$1355, "&lt;="&amp;YEAR(Portfolio_History!X$1))-
SUMIFS(Transactions_History!$G$6:$G$1355, Transactions_History!$C$6:$C$1355, "Redeem", Transactions_History!$I$6:$I$1355, Portfolio_History!$F438, Transactions_History!$H$6:$H$1355, "&lt;="&amp;YEAR(Portfolio_History!X$1))</f>
        <v>0</v>
      </c>
      <c r="Y438" s="4">
        <f>SUMIFS(Transactions_History!$G$6:$G$1355, Transactions_History!$C$6:$C$1355, "Acquire", Transactions_History!$I$6:$I$1355, Portfolio_History!$F438, Transactions_History!$H$6:$H$1355, "&lt;="&amp;YEAR(Portfolio_History!Y$1))-
SUMIFS(Transactions_History!$G$6:$G$1355, Transactions_History!$C$6:$C$1355, "Redeem", Transactions_History!$I$6:$I$1355, Portfolio_History!$F438, Transactions_History!$H$6:$H$1355, "&lt;="&amp;YEAR(Portfolio_History!Y$1))</f>
        <v>0</v>
      </c>
    </row>
    <row r="439" spans="1:25" x14ac:dyDescent="0.35">
      <c r="A439" s="172" t="s">
        <v>39</v>
      </c>
      <c r="B439" s="172">
        <v>5.625</v>
      </c>
      <c r="C439" s="172">
        <v>2013</v>
      </c>
      <c r="D439" s="173">
        <v>37043</v>
      </c>
      <c r="E439" s="63">
        <v>2013</v>
      </c>
      <c r="F439" s="170" t="str">
        <f t="shared" si="7"/>
        <v>SI bonds_5.625_2013</v>
      </c>
      <c r="G439" s="4">
        <f>SUMIFS(Transactions_History!$G$6:$G$1355, Transactions_History!$C$6:$C$1355, "Acquire", Transactions_History!$I$6:$I$1355, Portfolio_History!$F439, Transactions_History!$H$6:$H$1355, "&lt;="&amp;YEAR(Portfolio_History!G$1))-
SUMIFS(Transactions_History!$G$6:$G$1355, Transactions_History!$C$6:$C$1355, "Redeem", Transactions_History!$I$6:$I$1355, Portfolio_History!$F439, Transactions_History!$H$6:$H$1355, "&lt;="&amp;YEAR(Portfolio_History!G$1))</f>
        <v>-11146405</v>
      </c>
      <c r="H439" s="4">
        <f>SUMIFS(Transactions_History!$G$6:$G$1355, Transactions_History!$C$6:$C$1355, "Acquire", Transactions_History!$I$6:$I$1355, Portfolio_History!$F439, Transactions_History!$H$6:$H$1355, "&lt;="&amp;YEAR(Portfolio_History!H$1))-
SUMIFS(Transactions_History!$G$6:$G$1355, Transactions_History!$C$6:$C$1355, "Redeem", Transactions_History!$I$6:$I$1355, Portfolio_History!$F439, Transactions_History!$H$6:$H$1355, "&lt;="&amp;YEAR(Portfolio_History!H$1))</f>
        <v>-11146405</v>
      </c>
      <c r="I439" s="4">
        <f>SUMIFS(Transactions_History!$G$6:$G$1355, Transactions_History!$C$6:$C$1355, "Acquire", Transactions_History!$I$6:$I$1355, Portfolio_History!$F439, Transactions_History!$H$6:$H$1355, "&lt;="&amp;YEAR(Portfolio_History!I$1))-
SUMIFS(Transactions_History!$G$6:$G$1355, Transactions_History!$C$6:$C$1355, "Redeem", Transactions_History!$I$6:$I$1355, Portfolio_History!$F439, Transactions_History!$H$6:$H$1355, "&lt;="&amp;YEAR(Portfolio_History!I$1))</f>
        <v>-11146405</v>
      </c>
      <c r="J439" s="4">
        <f>SUMIFS(Transactions_History!$G$6:$G$1355, Transactions_History!$C$6:$C$1355, "Acquire", Transactions_History!$I$6:$I$1355, Portfolio_History!$F439, Transactions_History!$H$6:$H$1355, "&lt;="&amp;YEAR(Portfolio_History!J$1))-
SUMIFS(Transactions_History!$G$6:$G$1355, Transactions_History!$C$6:$C$1355, "Redeem", Transactions_History!$I$6:$I$1355, Portfolio_History!$F439, Transactions_History!$H$6:$H$1355, "&lt;="&amp;YEAR(Portfolio_History!J$1))</f>
        <v>-11146405</v>
      </c>
      <c r="K439" s="4">
        <f>SUMIFS(Transactions_History!$G$6:$G$1355, Transactions_History!$C$6:$C$1355, "Acquire", Transactions_History!$I$6:$I$1355, Portfolio_History!$F439, Transactions_History!$H$6:$H$1355, "&lt;="&amp;YEAR(Portfolio_History!K$1))-
SUMIFS(Transactions_History!$G$6:$G$1355, Transactions_History!$C$6:$C$1355, "Redeem", Transactions_History!$I$6:$I$1355, Portfolio_History!$F439, Transactions_History!$H$6:$H$1355, "&lt;="&amp;YEAR(Portfolio_History!K$1))</f>
        <v>-11146405</v>
      </c>
      <c r="L439" s="4">
        <f>SUMIFS(Transactions_History!$G$6:$G$1355, Transactions_History!$C$6:$C$1355, "Acquire", Transactions_History!$I$6:$I$1355, Portfolio_History!$F439, Transactions_History!$H$6:$H$1355, "&lt;="&amp;YEAR(Portfolio_History!L$1))-
SUMIFS(Transactions_History!$G$6:$G$1355, Transactions_History!$C$6:$C$1355, "Redeem", Transactions_History!$I$6:$I$1355, Portfolio_History!$F439, Transactions_History!$H$6:$H$1355, "&lt;="&amp;YEAR(Portfolio_History!L$1))</f>
        <v>-11146405</v>
      </c>
      <c r="M439" s="4">
        <f>SUMIFS(Transactions_History!$G$6:$G$1355, Transactions_History!$C$6:$C$1355, "Acquire", Transactions_History!$I$6:$I$1355, Portfolio_History!$F439, Transactions_History!$H$6:$H$1355, "&lt;="&amp;YEAR(Portfolio_History!M$1))-
SUMIFS(Transactions_History!$G$6:$G$1355, Transactions_History!$C$6:$C$1355, "Redeem", Transactions_History!$I$6:$I$1355, Portfolio_History!$F439, Transactions_History!$H$6:$H$1355, "&lt;="&amp;YEAR(Portfolio_History!M$1))</f>
        <v>-11146405</v>
      </c>
      <c r="N439" s="4">
        <f>SUMIFS(Transactions_History!$G$6:$G$1355, Transactions_History!$C$6:$C$1355, "Acquire", Transactions_History!$I$6:$I$1355, Portfolio_History!$F439, Transactions_History!$H$6:$H$1355, "&lt;="&amp;YEAR(Portfolio_History!N$1))-
SUMIFS(Transactions_History!$G$6:$G$1355, Transactions_History!$C$6:$C$1355, "Redeem", Transactions_History!$I$6:$I$1355, Portfolio_History!$F439, Transactions_History!$H$6:$H$1355, "&lt;="&amp;YEAR(Portfolio_History!N$1))</f>
        <v>-11146405</v>
      </c>
      <c r="O439" s="4">
        <f>SUMIFS(Transactions_History!$G$6:$G$1355, Transactions_History!$C$6:$C$1355, "Acquire", Transactions_History!$I$6:$I$1355, Portfolio_History!$F439, Transactions_History!$H$6:$H$1355, "&lt;="&amp;YEAR(Portfolio_History!O$1))-
SUMIFS(Transactions_History!$G$6:$G$1355, Transactions_History!$C$6:$C$1355, "Redeem", Transactions_History!$I$6:$I$1355, Portfolio_History!$F439, Transactions_History!$H$6:$H$1355, "&lt;="&amp;YEAR(Portfolio_History!O$1))</f>
        <v>-11146405</v>
      </c>
      <c r="P439" s="4">
        <f>SUMIFS(Transactions_History!$G$6:$G$1355, Transactions_History!$C$6:$C$1355, "Acquire", Transactions_History!$I$6:$I$1355, Portfolio_History!$F439, Transactions_History!$H$6:$H$1355, "&lt;="&amp;YEAR(Portfolio_History!P$1))-
SUMIFS(Transactions_History!$G$6:$G$1355, Transactions_History!$C$6:$C$1355, "Redeem", Transactions_History!$I$6:$I$1355, Portfolio_History!$F439, Transactions_History!$H$6:$H$1355, "&lt;="&amp;YEAR(Portfolio_History!P$1))</f>
        <v>-11146405</v>
      </c>
      <c r="Q439" s="4">
        <f>SUMIFS(Transactions_History!$G$6:$G$1355, Transactions_History!$C$6:$C$1355, "Acquire", Transactions_History!$I$6:$I$1355, Portfolio_History!$F439, Transactions_History!$H$6:$H$1355, "&lt;="&amp;YEAR(Portfolio_History!Q$1))-
SUMIFS(Transactions_History!$G$6:$G$1355, Transactions_History!$C$6:$C$1355, "Redeem", Transactions_History!$I$6:$I$1355, Portfolio_History!$F439, Transactions_History!$H$6:$H$1355, "&lt;="&amp;YEAR(Portfolio_History!Q$1))</f>
        <v>-1524968</v>
      </c>
      <c r="R439" s="4">
        <f>SUMIFS(Transactions_History!$G$6:$G$1355, Transactions_History!$C$6:$C$1355, "Acquire", Transactions_History!$I$6:$I$1355, Portfolio_History!$F439, Transactions_History!$H$6:$H$1355, "&lt;="&amp;YEAR(Portfolio_History!R$1))-
SUMIFS(Transactions_History!$G$6:$G$1355, Transactions_History!$C$6:$C$1355, "Redeem", Transactions_History!$I$6:$I$1355, Portfolio_History!$F439, Transactions_History!$H$6:$H$1355, "&lt;="&amp;YEAR(Portfolio_History!R$1))</f>
        <v>-1524968</v>
      </c>
      <c r="S439" s="4">
        <f>SUMIFS(Transactions_History!$G$6:$G$1355, Transactions_History!$C$6:$C$1355, "Acquire", Transactions_History!$I$6:$I$1355, Portfolio_History!$F439, Transactions_History!$H$6:$H$1355, "&lt;="&amp;YEAR(Portfolio_History!S$1))-
SUMIFS(Transactions_History!$G$6:$G$1355, Transactions_History!$C$6:$C$1355, "Redeem", Transactions_History!$I$6:$I$1355, Portfolio_History!$F439, Transactions_History!$H$6:$H$1355, "&lt;="&amp;YEAR(Portfolio_History!S$1))</f>
        <v>0</v>
      </c>
      <c r="T439" s="4">
        <f>SUMIFS(Transactions_History!$G$6:$G$1355, Transactions_History!$C$6:$C$1355, "Acquire", Transactions_History!$I$6:$I$1355, Portfolio_History!$F439, Transactions_History!$H$6:$H$1355, "&lt;="&amp;YEAR(Portfolio_History!T$1))-
SUMIFS(Transactions_History!$G$6:$G$1355, Transactions_History!$C$6:$C$1355, "Redeem", Transactions_History!$I$6:$I$1355, Portfolio_History!$F439, Transactions_History!$H$6:$H$1355, "&lt;="&amp;YEAR(Portfolio_History!T$1))</f>
        <v>0</v>
      </c>
      <c r="U439" s="4">
        <f>SUMIFS(Transactions_History!$G$6:$G$1355, Transactions_History!$C$6:$C$1355, "Acquire", Transactions_History!$I$6:$I$1355, Portfolio_History!$F439, Transactions_History!$H$6:$H$1355, "&lt;="&amp;YEAR(Portfolio_History!U$1))-
SUMIFS(Transactions_History!$G$6:$G$1355, Transactions_History!$C$6:$C$1355, "Redeem", Transactions_History!$I$6:$I$1355, Portfolio_History!$F439, Transactions_History!$H$6:$H$1355, "&lt;="&amp;YEAR(Portfolio_History!U$1))</f>
        <v>0</v>
      </c>
      <c r="V439" s="4">
        <f>SUMIFS(Transactions_History!$G$6:$G$1355, Transactions_History!$C$6:$C$1355, "Acquire", Transactions_History!$I$6:$I$1355, Portfolio_History!$F439, Transactions_History!$H$6:$H$1355, "&lt;="&amp;YEAR(Portfolio_History!V$1))-
SUMIFS(Transactions_History!$G$6:$G$1355, Transactions_History!$C$6:$C$1355, "Redeem", Transactions_History!$I$6:$I$1355, Portfolio_History!$F439, Transactions_History!$H$6:$H$1355, "&lt;="&amp;YEAR(Portfolio_History!V$1))</f>
        <v>0</v>
      </c>
      <c r="W439" s="4">
        <f>SUMIFS(Transactions_History!$G$6:$G$1355, Transactions_History!$C$6:$C$1355, "Acquire", Transactions_History!$I$6:$I$1355, Portfolio_History!$F439, Transactions_History!$H$6:$H$1355, "&lt;="&amp;YEAR(Portfolio_History!W$1))-
SUMIFS(Transactions_History!$G$6:$G$1355, Transactions_History!$C$6:$C$1355, "Redeem", Transactions_History!$I$6:$I$1355, Portfolio_History!$F439, Transactions_History!$H$6:$H$1355, "&lt;="&amp;YEAR(Portfolio_History!W$1))</f>
        <v>0</v>
      </c>
      <c r="X439" s="4">
        <f>SUMIFS(Transactions_History!$G$6:$G$1355, Transactions_History!$C$6:$C$1355, "Acquire", Transactions_History!$I$6:$I$1355, Portfolio_History!$F439, Transactions_History!$H$6:$H$1355, "&lt;="&amp;YEAR(Portfolio_History!X$1))-
SUMIFS(Transactions_History!$G$6:$G$1355, Transactions_History!$C$6:$C$1355, "Redeem", Transactions_History!$I$6:$I$1355, Portfolio_History!$F439, Transactions_History!$H$6:$H$1355, "&lt;="&amp;YEAR(Portfolio_History!X$1))</f>
        <v>0</v>
      </c>
      <c r="Y439" s="4">
        <f>SUMIFS(Transactions_History!$G$6:$G$1355, Transactions_History!$C$6:$C$1355, "Acquire", Transactions_History!$I$6:$I$1355, Portfolio_History!$F439, Transactions_History!$H$6:$H$1355, "&lt;="&amp;YEAR(Portfolio_History!Y$1))-
SUMIFS(Transactions_History!$G$6:$G$1355, Transactions_History!$C$6:$C$1355, "Redeem", Transactions_History!$I$6:$I$1355, Portfolio_History!$F439, Transactions_History!$H$6:$H$1355, "&lt;="&amp;YEAR(Portfolio_History!Y$1))</f>
        <v>0</v>
      </c>
    </row>
    <row r="440" spans="1:25" x14ac:dyDescent="0.35">
      <c r="A440" s="172" t="s">
        <v>39</v>
      </c>
      <c r="B440" s="172">
        <v>5.875</v>
      </c>
      <c r="C440" s="172">
        <v>2013</v>
      </c>
      <c r="D440" s="173">
        <v>35947</v>
      </c>
      <c r="E440" s="63">
        <v>2013</v>
      </c>
      <c r="F440" s="170" t="str">
        <f t="shared" si="7"/>
        <v>SI bonds_5.875_2013</v>
      </c>
      <c r="G440" s="4">
        <f>SUMIFS(Transactions_History!$G$6:$G$1355, Transactions_History!$C$6:$C$1355, "Acquire", Transactions_History!$I$6:$I$1355, Portfolio_History!$F440, Transactions_History!$H$6:$H$1355, "&lt;="&amp;YEAR(Portfolio_History!G$1))-
SUMIFS(Transactions_History!$G$6:$G$1355, Transactions_History!$C$6:$C$1355, "Redeem", Transactions_History!$I$6:$I$1355, Portfolio_History!$F440, Transactions_History!$H$6:$H$1355, "&lt;="&amp;YEAR(Portfolio_History!G$1))</f>
        <v>-48620674</v>
      </c>
      <c r="H440" s="4">
        <f>SUMIFS(Transactions_History!$G$6:$G$1355, Transactions_History!$C$6:$C$1355, "Acquire", Transactions_History!$I$6:$I$1355, Portfolio_History!$F440, Transactions_History!$H$6:$H$1355, "&lt;="&amp;YEAR(Portfolio_History!H$1))-
SUMIFS(Transactions_History!$G$6:$G$1355, Transactions_History!$C$6:$C$1355, "Redeem", Transactions_History!$I$6:$I$1355, Portfolio_History!$F440, Transactions_History!$H$6:$H$1355, "&lt;="&amp;YEAR(Portfolio_History!H$1))</f>
        <v>-48620674</v>
      </c>
      <c r="I440" s="4">
        <f>SUMIFS(Transactions_History!$G$6:$G$1355, Transactions_History!$C$6:$C$1355, "Acquire", Transactions_History!$I$6:$I$1355, Portfolio_History!$F440, Transactions_History!$H$6:$H$1355, "&lt;="&amp;YEAR(Portfolio_History!I$1))-
SUMIFS(Transactions_History!$G$6:$G$1355, Transactions_History!$C$6:$C$1355, "Redeem", Transactions_History!$I$6:$I$1355, Portfolio_History!$F440, Transactions_History!$H$6:$H$1355, "&lt;="&amp;YEAR(Portfolio_History!I$1))</f>
        <v>-48620674</v>
      </c>
      <c r="J440" s="4">
        <f>SUMIFS(Transactions_History!$G$6:$G$1355, Transactions_History!$C$6:$C$1355, "Acquire", Transactions_History!$I$6:$I$1355, Portfolio_History!$F440, Transactions_History!$H$6:$H$1355, "&lt;="&amp;YEAR(Portfolio_History!J$1))-
SUMIFS(Transactions_History!$G$6:$G$1355, Transactions_History!$C$6:$C$1355, "Redeem", Transactions_History!$I$6:$I$1355, Portfolio_History!$F440, Transactions_History!$H$6:$H$1355, "&lt;="&amp;YEAR(Portfolio_History!J$1))</f>
        <v>-48620674</v>
      </c>
      <c r="K440" s="4">
        <f>SUMIFS(Transactions_History!$G$6:$G$1355, Transactions_History!$C$6:$C$1355, "Acquire", Transactions_History!$I$6:$I$1355, Portfolio_History!$F440, Transactions_History!$H$6:$H$1355, "&lt;="&amp;YEAR(Portfolio_History!K$1))-
SUMIFS(Transactions_History!$G$6:$G$1355, Transactions_History!$C$6:$C$1355, "Redeem", Transactions_History!$I$6:$I$1355, Portfolio_History!$F440, Transactions_History!$H$6:$H$1355, "&lt;="&amp;YEAR(Portfolio_History!K$1))</f>
        <v>-48620674</v>
      </c>
      <c r="L440" s="4">
        <f>SUMIFS(Transactions_History!$G$6:$G$1355, Transactions_History!$C$6:$C$1355, "Acquire", Transactions_History!$I$6:$I$1355, Portfolio_History!$F440, Transactions_History!$H$6:$H$1355, "&lt;="&amp;YEAR(Portfolio_History!L$1))-
SUMIFS(Transactions_History!$G$6:$G$1355, Transactions_History!$C$6:$C$1355, "Redeem", Transactions_History!$I$6:$I$1355, Portfolio_History!$F440, Transactions_History!$H$6:$H$1355, "&lt;="&amp;YEAR(Portfolio_History!L$1))</f>
        <v>-48620674</v>
      </c>
      <c r="M440" s="4">
        <f>SUMIFS(Transactions_History!$G$6:$G$1355, Transactions_History!$C$6:$C$1355, "Acquire", Transactions_History!$I$6:$I$1355, Portfolio_History!$F440, Transactions_History!$H$6:$H$1355, "&lt;="&amp;YEAR(Portfolio_History!M$1))-
SUMIFS(Transactions_History!$G$6:$G$1355, Transactions_History!$C$6:$C$1355, "Redeem", Transactions_History!$I$6:$I$1355, Portfolio_History!$F440, Transactions_History!$H$6:$H$1355, "&lt;="&amp;YEAR(Portfolio_History!M$1))</f>
        <v>-48620674</v>
      </c>
      <c r="N440" s="4">
        <f>SUMIFS(Transactions_History!$G$6:$G$1355, Transactions_History!$C$6:$C$1355, "Acquire", Transactions_History!$I$6:$I$1355, Portfolio_History!$F440, Transactions_History!$H$6:$H$1355, "&lt;="&amp;YEAR(Portfolio_History!N$1))-
SUMIFS(Transactions_History!$G$6:$G$1355, Transactions_History!$C$6:$C$1355, "Redeem", Transactions_History!$I$6:$I$1355, Portfolio_History!$F440, Transactions_History!$H$6:$H$1355, "&lt;="&amp;YEAR(Portfolio_History!N$1))</f>
        <v>-48620674</v>
      </c>
      <c r="O440" s="4">
        <f>SUMIFS(Transactions_History!$G$6:$G$1355, Transactions_History!$C$6:$C$1355, "Acquire", Transactions_History!$I$6:$I$1355, Portfolio_History!$F440, Transactions_History!$H$6:$H$1355, "&lt;="&amp;YEAR(Portfolio_History!O$1))-
SUMIFS(Transactions_History!$G$6:$G$1355, Transactions_History!$C$6:$C$1355, "Redeem", Transactions_History!$I$6:$I$1355, Portfolio_History!$F440, Transactions_History!$H$6:$H$1355, "&lt;="&amp;YEAR(Portfolio_History!O$1))</f>
        <v>-48620674</v>
      </c>
      <c r="P440" s="4">
        <f>SUMIFS(Transactions_History!$G$6:$G$1355, Transactions_History!$C$6:$C$1355, "Acquire", Transactions_History!$I$6:$I$1355, Portfolio_History!$F440, Transactions_History!$H$6:$H$1355, "&lt;="&amp;YEAR(Portfolio_History!P$1))-
SUMIFS(Transactions_History!$G$6:$G$1355, Transactions_History!$C$6:$C$1355, "Redeem", Transactions_History!$I$6:$I$1355, Portfolio_History!$F440, Transactions_History!$H$6:$H$1355, "&lt;="&amp;YEAR(Portfolio_History!P$1))</f>
        <v>-48620674</v>
      </c>
      <c r="Q440" s="4">
        <f>SUMIFS(Transactions_History!$G$6:$G$1355, Transactions_History!$C$6:$C$1355, "Acquire", Transactions_History!$I$6:$I$1355, Portfolio_History!$F440, Transactions_History!$H$6:$H$1355, "&lt;="&amp;YEAR(Portfolio_History!Q$1))-
SUMIFS(Transactions_History!$G$6:$G$1355, Transactions_History!$C$6:$C$1355, "Redeem", Transactions_History!$I$6:$I$1355, Portfolio_History!$F440, Transactions_History!$H$6:$H$1355, "&lt;="&amp;YEAR(Portfolio_History!Q$1))</f>
        <v>-5361805</v>
      </c>
      <c r="R440" s="4">
        <f>SUMIFS(Transactions_History!$G$6:$G$1355, Transactions_History!$C$6:$C$1355, "Acquire", Transactions_History!$I$6:$I$1355, Portfolio_History!$F440, Transactions_History!$H$6:$H$1355, "&lt;="&amp;YEAR(Portfolio_History!R$1))-
SUMIFS(Transactions_History!$G$6:$G$1355, Transactions_History!$C$6:$C$1355, "Redeem", Transactions_History!$I$6:$I$1355, Portfolio_History!$F440, Transactions_History!$H$6:$H$1355, "&lt;="&amp;YEAR(Portfolio_History!R$1))</f>
        <v>-5361805</v>
      </c>
      <c r="S440" s="4">
        <f>SUMIFS(Transactions_History!$G$6:$G$1355, Transactions_History!$C$6:$C$1355, "Acquire", Transactions_History!$I$6:$I$1355, Portfolio_History!$F440, Transactions_History!$H$6:$H$1355, "&lt;="&amp;YEAR(Portfolio_History!S$1))-
SUMIFS(Transactions_History!$G$6:$G$1355, Transactions_History!$C$6:$C$1355, "Redeem", Transactions_History!$I$6:$I$1355, Portfolio_History!$F440, Transactions_History!$H$6:$H$1355, "&lt;="&amp;YEAR(Portfolio_History!S$1))</f>
        <v>0</v>
      </c>
      <c r="T440" s="4">
        <f>SUMIFS(Transactions_History!$G$6:$G$1355, Transactions_History!$C$6:$C$1355, "Acquire", Transactions_History!$I$6:$I$1355, Portfolio_History!$F440, Transactions_History!$H$6:$H$1355, "&lt;="&amp;YEAR(Portfolio_History!T$1))-
SUMIFS(Transactions_History!$G$6:$G$1355, Transactions_History!$C$6:$C$1355, "Redeem", Transactions_History!$I$6:$I$1355, Portfolio_History!$F440, Transactions_History!$H$6:$H$1355, "&lt;="&amp;YEAR(Portfolio_History!T$1))</f>
        <v>0</v>
      </c>
      <c r="U440" s="4">
        <f>SUMIFS(Transactions_History!$G$6:$G$1355, Transactions_History!$C$6:$C$1355, "Acquire", Transactions_History!$I$6:$I$1355, Portfolio_History!$F440, Transactions_History!$H$6:$H$1355, "&lt;="&amp;YEAR(Portfolio_History!U$1))-
SUMIFS(Transactions_History!$G$6:$G$1355, Transactions_History!$C$6:$C$1355, "Redeem", Transactions_History!$I$6:$I$1355, Portfolio_History!$F440, Transactions_History!$H$6:$H$1355, "&lt;="&amp;YEAR(Portfolio_History!U$1))</f>
        <v>0</v>
      </c>
      <c r="V440" s="4">
        <f>SUMIFS(Transactions_History!$G$6:$G$1355, Transactions_History!$C$6:$C$1355, "Acquire", Transactions_History!$I$6:$I$1355, Portfolio_History!$F440, Transactions_History!$H$6:$H$1355, "&lt;="&amp;YEAR(Portfolio_History!V$1))-
SUMIFS(Transactions_History!$G$6:$G$1355, Transactions_History!$C$6:$C$1355, "Redeem", Transactions_History!$I$6:$I$1355, Portfolio_History!$F440, Transactions_History!$H$6:$H$1355, "&lt;="&amp;YEAR(Portfolio_History!V$1))</f>
        <v>0</v>
      </c>
      <c r="W440" s="4">
        <f>SUMIFS(Transactions_History!$G$6:$G$1355, Transactions_History!$C$6:$C$1355, "Acquire", Transactions_History!$I$6:$I$1355, Portfolio_History!$F440, Transactions_History!$H$6:$H$1355, "&lt;="&amp;YEAR(Portfolio_History!W$1))-
SUMIFS(Transactions_History!$G$6:$G$1355, Transactions_History!$C$6:$C$1355, "Redeem", Transactions_History!$I$6:$I$1355, Portfolio_History!$F440, Transactions_History!$H$6:$H$1355, "&lt;="&amp;YEAR(Portfolio_History!W$1))</f>
        <v>0</v>
      </c>
      <c r="X440" s="4">
        <f>SUMIFS(Transactions_History!$G$6:$G$1355, Transactions_History!$C$6:$C$1355, "Acquire", Transactions_History!$I$6:$I$1355, Portfolio_History!$F440, Transactions_History!$H$6:$H$1355, "&lt;="&amp;YEAR(Portfolio_History!X$1))-
SUMIFS(Transactions_History!$G$6:$G$1355, Transactions_History!$C$6:$C$1355, "Redeem", Transactions_History!$I$6:$I$1355, Portfolio_History!$F440, Transactions_History!$H$6:$H$1355, "&lt;="&amp;YEAR(Portfolio_History!X$1))</f>
        <v>0</v>
      </c>
      <c r="Y440" s="4">
        <f>SUMIFS(Transactions_History!$G$6:$G$1355, Transactions_History!$C$6:$C$1355, "Acquire", Transactions_History!$I$6:$I$1355, Portfolio_History!$F440, Transactions_History!$H$6:$H$1355, "&lt;="&amp;YEAR(Portfolio_History!Y$1))-
SUMIFS(Transactions_History!$G$6:$G$1355, Transactions_History!$C$6:$C$1355, "Redeem", Transactions_History!$I$6:$I$1355, Portfolio_History!$F440, Transactions_History!$H$6:$H$1355, "&lt;="&amp;YEAR(Portfolio_History!Y$1))</f>
        <v>0</v>
      </c>
    </row>
    <row r="441" spans="1:25" x14ac:dyDescent="0.35">
      <c r="A441" s="172" t="s">
        <v>39</v>
      </c>
      <c r="B441" s="172">
        <v>6</v>
      </c>
      <c r="C441" s="172">
        <v>2013</v>
      </c>
      <c r="D441" s="173">
        <v>36312</v>
      </c>
      <c r="E441" s="63">
        <v>2013</v>
      </c>
      <c r="F441" s="170" t="str">
        <f t="shared" si="7"/>
        <v>SI bonds_6_2013</v>
      </c>
      <c r="G441" s="4">
        <f>SUMIFS(Transactions_History!$G$6:$G$1355, Transactions_History!$C$6:$C$1355, "Acquire", Transactions_History!$I$6:$I$1355, Portfolio_History!$F441, Transactions_History!$H$6:$H$1355, "&lt;="&amp;YEAR(Portfolio_History!G$1))-
SUMIFS(Transactions_History!$G$6:$G$1355, Transactions_History!$C$6:$C$1355, "Redeem", Transactions_History!$I$6:$I$1355, Portfolio_History!$F441, Transactions_History!$H$6:$H$1355, "&lt;="&amp;YEAR(Portfolio_History!G$1))</f>
        <v>-7389595</v>
      </c>
      <c r="H441" s="4">
        <f>SUMIFS(Transactions_History!$G$6:$G$1355, Transactions_History!$C$6:$C$1355, "Acquire", Transactions_History!$I$6:$I$1355, Portfolio_History!$F441, Transactions_History!$H$6:$H$1355, "&lt;="&amp;YEAR(Portfolio_History!H$1))-
SUMIFS(Transactions_History!$G$6:$G$1355, Transactions_History!$C$6:$C$1355, "Redeem", Transactions_History!$I$6:$I$1355, Portfolio_History!$F441, Transactions_History!$H$6:$H$1355, "&lt;="&amp;YEAR(Portfolio_History!H$1))</f>
        <v>-7389595</v>
      </c>
      <c r="I441" s="4">
        <f>SUMIFS(Transactions_History!$G$6:$G$1355, Transactions_History!$C$6:$C$1355, "Acquire", Transactions_History!$I$6:$I$1355, Portfolio_History!$F441, Transactions_History!$H$6:$H$1355, "&lt;="&amp;YEAR(Portfolio_History!I$1))-
SUMIFS(Transactions_History!$G$6:$G$1355, Transactions_History!$C$6:$C$1355, "Redeem", Transactions_History!$I$6:$I$1355, Portfolio_History!$F441, Transactions_History!$H$6:$H$1355, "&lt;="&amp;YEAR(Portfolio_History!I$1))</f>
        <v>-7389595</v>
      </c>
      <c r="J441" s="4">
        <f>SUMIFS(Transactions_History!$G$6:$G$1355, Transactions_History!$C$6:$C$1355, "Acquire", Transactions_History!$I$6:$I$1355, Portfolio_History!$F441, Transactions_History!$H$6:$H$1355, "&lt;="&amp;YEAR(Portfolio_History!J$1))-
SUMIFS(Transactions_History!$G$6:$G$1355, Transactions_History!$C$6:$C$1355, "Redeem", Transactions_History!$I$6:$I$1355, Portfolio_History!$F441, Transactions_History!$H$6:$H$1355, "&lt;="&amp;YEAR(Portfolio_History!J$1))</f>
        <v>-7389595</v>
      </c>
      <c r="K441" s="4">
        <f>SUMIFS(Transactions_History!$G$6:$G$1355, Transactions_History!$C$6:$C$1355, "Acquire", Transactions_History!$I$6:$I$1355, Portfolio_History!$F441, Transactions_History!$H$6:$H$1355, "&lt;="&amp;YEAR(Portfolio_History!K$1))-
SUMIFS(Transactions_History!$G$6:$G$1355, Transactions_History!$C$6:$C$1355, "Redeem", Transactions_History!$I$6:$I$1355, Portfolio_History!$F441, Transactions_History!$H$6:$H$1355, "&lt;="&amp;YEAR(Portfolio_History!K$1))</f>
        <v>-7389595</v>
      </c>
      <c r="L441" s="4">
        <f>SUMIFS(Transactions_History!$G$6:$G$1355, Transactions_History!$C$6:$C$1355, "Acquire", Transactions_History!$I$6:$I$1355, Portfolio_History!$F441, Transactions_History!$H$6:$H$1355, "&lt;="&amp;YEAR(Portfolio_History!L$1))-
SUMIFS(Transactions_History!$G$6:$G$1355, Transactions_History!$C$6:$C$1355, "Redeem", Transactions_History!$I$6:$I$1355, Portfolio_History!$F441, Transactions_History!$H$6:$H$1355, "&lt;="&amp;YEAR(Portfolio_History!L$1))</f>
        <v>-7389595</v>
      </c>
      <c r="M441" s="4">
        <f>SUMIFS(Transactions_History!$G$6:$G$1355, Transactions_History!$C$6:$C$1355, "Acquire", Transactions_History!$I$6:$I$1355, Portfolio_History!$F441, Transactions_History!$H$6:$H$1355, "&lt;="&amp;YEAR(Portfolio_History!M$1))-
SUMIFS(Transactions_History!$G$6:$G$1355, Transactions_History!$C$6:$C$1355, "Redeem", Transactions_History!$I$6:$I$1355, Portfolio_History!$F441, Transactions_History!$H$6:$H$1355, "&lt;="&amp;YEAR(Portfolio_History!M$1))</f>
        <v>-7389595</v>
      </c>
      <c r="N441" s="4">
        <f>SUMIFS(Transactions_History!$G$6:$G$1355, Transactions_History!$C$6:$C$1355, "Acquire", Transactions_History!$I$6:$I$1355, Portfolio_History!$F441, Transactions_History!$H$6:$H$1355, "&lt;="&amp;YEAR(Portfolio_History!N$1))-
SUMIFS(Transactions_History!$G$6:$G$1355, Transactions_History!$C$6:$C$1355, "Redeem", Transactions_History!$I$6:$I$1355, Portfolio_History!$F441, Transactions_History!$H$6:$H$1355, "&lt;="&amp;YEAR(Portfolio_History!N$1))</f>
        <v>-7389595</v>
      </c>
      <c r="O441" s="4">
        <f>SUMIFS(Transactions_History!$G$6:$G$1355, Transactions_History!$C$6:$C$1355, "Acquire", Transactions_History!$I$6:$I$1355, Portfolio_History!$F441, Transactions_History!$H$6:$H$1355, "&lt;="&amp;YEAR(Portfolio_History!O$1))-
SUMIFS(Transactions_History!$G$6:$G$1355, Transactions_History!$C$6:$C$1355, "Redeem", Transactions_History!$I$6:$I$1355, Portfolio_History!$F441, Transactions_History!$H$6:$H$1355, "&lt;="&amp;YEAR(Portfolio_History!O$1))</f>
        <v>-7389595</v>
      </c>
      <c r="P441" s="4">
        <f>SUMIFS(Transactions_History!$G$6:$G$1355, Transactions_History!$C$6:$C$1355, "Acquire", Transactions_History!$I$6:$I$1355, Portfolio_History!$F441, Transactions_History!$H$6:$H$1355, "&lt;="&amp;YEAR(Portfolio_History!P$1))-
SUMIFS(Transactions_History!$G$6:$G$1355, Transactions_History!$C$6:$C$1355, "Redeem", Transactions_History!$I$6:$I$1355, Portfolio_History!$F441, Transactions_History!$H$6:$H$1355, "&lt;="&amp;YEAR(Portfolio_History!P$1))</f>
        <v>-7389595</v>
      </c>
      <c r="Q441" s="4">
        <f>SUMIFS(Transactions_History!$G$6:$G$1355, Transactions_History!$C$6:$C$1355, "Acquire", Transactions_History!$I$6:$I$1355, Portfolio_History!$F441, Transactions_History!$H$6:$H$1355, "&lt;="&amp;YEAR(Portfolio_History!Q$1))-
SUMIFS(Transactions_History!$G$6:$G$1355, Transactions_History!$C$6:$C$1355, "Redeem", Transactions_History!$I$6:$I$1355, Portfolio_History!$F441, Transactions_History!$H$6:$H$1355, "&lt;="&amp;YEAR(Portfolio_History!Q$1))</f>
        <v>-695967</v>
      </c>
      <c r="R441" s="4">
        <f>SUMIFS(Transactions_History!$G$6:$G$1355, Transactions_History!$C$6:$C$1355, "Acquire", Transactions_History!$I$6:$I$1355, Portfolio_History!$F441, Transactions_History!$H$6:$H$1355, "&lt;="&amp;YEAR(Portfolio_History!R$1))-
SUMIFS(Transactions_History!$G$6:$G$1355, Transactions_History!$C$6:$C$1355, "Redeem", Transactions_History!$I$6:$I$1355, Portfolio_History!$F441, Transactions_History!$H$6:$H$1355, "&lt;="&amp;YEAR(Portfolio_History!R$1))</f>
        <v>-695967</v>
      </c>
      <c r="S441" s="4">
        <f>SUMIFS(Transactions_History!$G$6:$G$1355, Transactions_History!$C$6:$C$1355, "Acquire", Transactions_History!$I$6:$I$1355, Portfolio_History!$F441, Transactions_History!$H$6:$H$1355, "&lt;="&amp;YEAR(Portfolio_History!S$1))-
SUMIFS(Transactions_History!$G$6:$G$1355, Transactions_History!$C$6:$C$1355, "Redeem", Transactions_History!$I$6:$I$1355, Portfolio_History!$F441, Transactions_History!$H$6:$H$1355, "&lt;="&amp;YEAR(Portfolio_History!S$1))</f>
        <v>0</v>
      </c>
      <c r="T441" s="4">
        <f>SUMIFS(Transactions_History!$G$6:$G$1355, Transactions_History!$C$6:$C$1355, "Acquire", Transactions_History!$I$6:$I$1355, Portfolio_History!$F441, Transactions_History!$H$6:$H$1355, "&lt;="&amp;YEAR(Portfolio_History!T$1))-
SUMIFS(Transactions_History!$G$6:$G$1355, Transactions_History!$C$6:$C$1355, "Redeem", Transactions_History!$I$6:$I$1355, Portfolio_History!$F441, Transactions_History!$H$6:$H$1355, "&lt;="&amp;YEAR(Portfolio_History!T$1))</f>
        <v>0</v>
      </c>
      <c r="U441" s="4">
        <f>SUMIFS(Transactions_History!$G$6:$G$1355, Transactions_History!$C$6:$C$1355, "Acquire", Transactions_History!$I$6:$I$1355, Portfolio_History!$F441, Transactions_History!$H$6:$H$1355, "&lt;="&amp;YEAR(Portfolio_History!U$1))-
SUMIFS(Transactions_History!$G$6:$G$1355, Transactions_History!$C$6:$C$1355, "Redeem", Transactions_History!$I$6:$I$1355, Portfolio_History!$F441, Transactions_History!$H$6:$H$1355, "&lt;="&amp;YEAR(Portfolio_History!U$1))</f>
        <v>0</v>
      </c>
      <c r="V441" s="4">
        <f>SUMIFS(Transactions_History!$G$6:$G$1355, Transactions_History!$C$6:$C$1355, "Acquire", Transactions_History!$I$6:$I$1355, Portfolio_History!$F441, Transactions_History!$H$6:$H$1355, "&lt;="&amp;YEAR(Portfolio_History!V$1))-
SUMIFS(Transactions_History!$G$6:$G$1355, Transactions_History!$C$6:$C$1355, "Redeem", Transactions_History!$I$6:$I$1355, Portfolio_History!$F441, Transactions_History!$H$6:$H$1355, "&lt;="&amp;YEAR(Portfolio_History!V$1))</f>
        <v>0</v>
      </c>
      <c r="W441" s="4">
        <f>SUMIFS(Transactions_History!$G$6:$G$1355, Transactions_History!$C$6:$C$1355, "Acquire", Transactions_History!$I$6:$I$1355, Portfolio_History!$F441, Transactions_History!$H$6:$H$1355, "&lt;="&amp;YEAR(Portfolio_History!W$1))-
SUMIFS(Transactions_History!$G$6:$G$1355, Transactions_History!$C$6:$C$1355, "Redeem", Transactions_History!$I$6:$I$1355, Portfolio_History!$F441, Transactions_History!$H$6:$H$1355, "&lt;="&amp;YEAR(Portfolio_History!W$1))</f>
        <v>0</v>
      </c>
      <c r="X441" s="4">
        <f>SUMIFS(Transactions_History!$G$6:$G$1355, Transactions_History!$C$6:$C$1355, "Acquire", Transactions_History!$I$6:$I$1355, Portfolio_History!$F441, Transactions_History!$H$6:$H$1355, "&lt;="&amp;YEAR(Portfolio_History!X$1))-
SUMIFS(Transactions_History!$G$6:$G$1355, Transactions_History!$C$6:$C$1355, "Redeem", Transactions_History!$I$6:$I$1355, Portfolio_History!$F441, Transactions_History!$H$6:$H$1355, "&lt;="&amp;YEAR(Portfolio_History!X$1))</f>
        <v>0</v>
      </c>
      <c r="Y441" s="4">
        <f>SUMIFS(Transactions_History!$G$6:$G$1355, Transactions_History!$C$6:$C$1355, "Acquire", Transactions_History!$I$6:$I$1355, Portfolio_History!$F441, Transactions_History!$H$6:$H$1355, "&lt;="&amp;YEAR(Portfolio_History!Y$1))-
SUMIFS(Transactions_History!$G$6:$G$1355, Transactions_History!$C$6:$C$1355, "Redeem", Transactions_History!$I$6:$I$1355, Portfolio_History!$F441, Transactions_History!$H$6:$H$1355, "&lt;="&amp;YEAR(Portfolio_History!Y$1))</f>
        <v>0</v>
      </c>
    </row>
    <row r="442" spans="1:25" x14ac:dyDescent="0.35">
      <c r="A442" s="172" t="s">
        <v>39</v>
      </c>
      <c r="B442" s="172">
        <v>6.5</v>
      </c>
      <c r="C442" s="172">
        <v>2013</v>
      </c>
      <c r="D442" s="173">
        <v>36678</v>
      </c>
      <c r="E442" s="63">
        <v>2013</v>
      </c>
      <c r="F442" s="170" t="str">
        <f t="shared" si="7"/>
        <v>SI bonds_6.5_2013</v>
      </c>
      <c r="G442" s="4">
        <f>SUMIFS(Transactions_History!$G$6:$G$1355, Transactions_History!$C$6:$C$1355, "Acquire", Transactions_History!$I$6:$I$1355, Portfolio_History!$F442, Transactions_History!$H$6:$H$1355, "&lt;="&amp;YEAR(Portfolio_History!G$1))-
SUMIFS(Transactions_History!$G$6:$G$1355, Transactions_History!$C$6:$C$1355, "Redeem", Transactions_History!$I$6:$I$1355, Portfolio_History!$F442, Transactions_History!$H$6:$H$1355, "&lt;="&amp;YEAR(Portfolio_History!G$1))</f>
        <v>-9894504</v>
      </c>
      <c r="H442" s="4">
        <f>SUMIFS(Transactions_History!$G$6:$G$1355, Transactions_History!$C$6:$C$1355, "Acquire", Transactions_History!$I$6:$I$1355, Portfolio_History!$F442, Transactions_History!$H$6:$H$1355, "&lt;="&amp;YEAR(Portfolio_History!H$1))-
SUMIFS(Transactions_History!$G$6:$G$1355, Transactions_History!$C$6:$C$1355, "Redeem", Transactions_History!$I$6:$I$1355, Portfolio_History!$F442, Transactions_History!$H$6:$H$1355, "&lt;="&amp;YEAR(Portfolio_History!H$1))</f>
        <v>-9894504</v>
      </c>
      <c r="I442" s="4">
        <f>SUMIFS(Transactions_History!$G$6:$G$1355, Transactions_History!$C$6:$C$1355, "Acquire", Transactions_History!$I$6:$I$1355, Portfolio_History!$F442, Transactions_History!$H$6:$H$1355, "&lt;="&amp;YEAR(Portfolio_History!I$1))-
SUMIFS(Transactions_History!$G$6:$G$1355, Transactions_History!$C$6:$C$1355, "Redeem", Transactions_History!$I$6:$I$1355, Portfolio_History!$F442, Transactions_History!$H$6:$H$1355, "&lt;="&amp;YEAR(Portfolio_History!I$1))</f>
        <v>-9894504</v>
      </c>
      <c r="J442" s="4">
        <f>SUMIFS(Transactions_History!$G$6:$G$1355, Transactions_History!$C$6:$C$1355, "Acquire", Transactions_History!$I$6:$I$1355, Portfolio_History!$F442, Transactions_History!$H$6:$H$1355, "&lt;="&amp;YEAR(Portfolio_History!J$1))-
SUMIFS(Transactions_History!$G$6:$G$1355, Transactions_History!$C$6:$C$1355, "Redeem", Transactions_History!$I$6:$I$1355, Portfolio_History!$F442, Transactions_History!$H$6:$H$1355, "&lt;="&amp;YEAR(Portfolio_History!J$1))</f>
        <v>-9894504</v>
      </c>
      <c r="K442" s="4">
        <f>SUMIFS(Transactions_History!$G$6:$G$1355, Transactions_History!$C$6:$C$1355, "Acquire", Transactions_History!$I$6:$I$1355, Portfolio_History!$F442, Transactions_History!$H$6:$H$1355, "&lt;="&amp;YEAR(Portfolio_History!K$1))-
SUMIFS(Transactions_History!$G$6:$G$1355, Transactions_History!$C$6:$C$1355, "Redeem", Transactions_History!$I$6:$I$1355, Portfolio_History!$F442, Transactions_History!$H$6:$H$1355, "&lt;="&amp;YEAR(Portfolio_History!K$1))</f>
        <v>-9894504</v>
      </c>
      <c r="L442" s="4">
        <f>SUMIFS(Transactions_History!$G$6:$G$1355, Transactions_History!$C$6:$C$1355, "Acquire", Transactions_History!$I$6:$I$1355, Portfolio_History!$F442, Transactions_History!$H$6:$H$1355, "&lt;="&amp;YEAR(Portfolio_History!L$1))-
SUMIFS(Transactions_History!$G$6:$G$1355, Transactions_History!$C$6:$C$1355, "Redeem", Transactions_History!$I$6:$I$1355, Portfolio_History!$F442, Transactions_History!$H$6:$H$1355, "&lt;="&amp;YEAR(Portfolio_History!L$1))</f>
        <v>-9894504</v>
      </c>
      <c r="M442" s="4">
        <f>SUMIFS(Transactions_History!$G$6:$G$1355, Transactions_History!$C$6:$C$1355, "Acquire", Transactions_History!$I$6:$I$1355, Portfolio_History!$F442, Transactions_History!$H$6:$H$1355, "&lt;="&amp;YEAR(Portfolio_History!M$1))-
SUMIFS(Transactions_History!$G$6:$G$1355, Transactions_History!$C$6:$C$1355, "Redeem", Transactions_History!$I$6:$I$1355, Portfolio_History!$F442, Transactions_History!$H$6:$H$1355, "&lt;="&amp;YEAR(Portfolio_History!M$1))</f>
        <v>-9894504</v>
      </c>
      <c r="N442" s="4">
        <f>SUMIFS(Transactions_History!$G$6:$G$1355, Transactions_History!$C$6:$C$1355, "Acquire", Transactions_History!$I$6:$I$1355, Portfolio_History!$F442, Transactions_History!$H$6:$H$1355, "&lt;="&amp;YEAR(Portfolio_History!N$1))-
SUMIFS(Transactions_History!$G$6:$G$1355, Transactions_History!$C$6:$C$1355, "Redeem", Transactions_History!$I$6:$I$1355, Portfolio_History!$F442, Transactions_History!$H$6:$H$1355, "&lt;="&amp;YEAR(Portfolio_History!N$1))</f>
        <v>-9894504</v>
      </c>
      <c r="O442" s="4">
        <f>SUMIFS(Transactions_History!$G$6:$G$1355, Transactions_History!$C$6:$C$1355, "Acquire", Transactions_History!$I$6:$I$1355, Portfolio_History!$F442, Transactions_History!$H$6:$H$1355, "&lt;="&amp;YEAR(Portfolio_History!O$1))-
SUMIFS(Transactions_History!$G$6:$G$1355, Transactions_History!$C$6:$C$1355, "Redeem", Transactions_History!$I$6:$I$1355, Portfolio_History!$F442, Transactions_History!$H$6:$H$1355, "&lt;="&amp;YEAR(Portfolio_History!O$1))</f>
        <v>-9894504</v>
      </c>
      <c r="P442" s="4">
        <f>SUMIFS(Transactions_History!$G$6:$G$1355, Transactions_History!$C$6:$C$1355, "Acquire", Transactions_History!$I$6:$I$1355, Portfolio_History!$F442, Transactions_History!$H$6:$H$1355, "&lt;="&amp;YEAR(Portfolio_History!P$1))-
SUMIFS(Transactions_History!$G$6:$G$1355, Transactions_History!$C$6:$C$1355, "Redeem", Transactions_History!$I$6:$I$1355, Portfolio_History!$F442, Transactions_History!$H$6:$H$1355, "&lt;="&amp;YEAR(Portfolio_History!P$1))</f>
        <v>-9894504</v>
      </c>
      <c r="Q442" s="4">
        <f>SUMIFS(Transactions_History!$G$6:$G$1355, Transactions_History!$C$6:$C$1355, "Acquire", Transactions_History!$I$6:$I$1355, Portfolio_History!$F442, Transactions_History!$H$6:$H$1355, "&lt;="&amp;YEAR(Portfolio_History!Q$1))-
SUMIFS(Transactions_History!$G$6:$G$1355, Transactions_History!$C$6:$C$1355, "Redeem", Transactions_History!$I$6:$I$1355, Portfolio_History!$F442, Transactions_History!$H$6:$H$1355, "&lt;="&amp;YEAR(Portfolio_History!Q$1))</f>
        <v>-1317108</v>
      </c>
      <c r="R442" s="4">
        <f>SUMIFS(Transactions_History!$G$6:$G$1355, Transactions_History!$C$6:$C$1355, "Acquire", Transactions_History!$I$6:$I$1355, Portfolio_History!$F442, Transactions_History!$H$6:$H$1355, "&lt;="&amp;YEAR(Portfolio_History!R$1))-
SUMIFS(Transactions_History!$G$6:$G$1355, Transactions_History!$C$6:$C$1355, "Redeem", Transactions_History!$I$6:$I$1355, Portfolio_History!$F442, Transactions_History!$H$6:$H$1355, "&lt;="&amp;YEAR(Portfolio_History!R$1))</f>
        <v>-1317108</v>
      </c>
      <c r="S442" s="4">
        <f>SUMIFS(Transactions_History!$G$6:$G$1355, Transactions_History!$C$6:$C$1355, "Acquire", Transactions_History!$I$6:$I$1355, Portfolio_History!$F442, Transactions_History!$H$6:$H$1355, "&lt;="&amp;YEAR(Portfolio_History!S$1))-
SUMIFS(Transactions_History!$G$6:$G$1355, Transactions_History!$C$6:$C$1355, "Redeem", Transactions_History!$I$6:$I$1355, Portfolio_History!$F442, Transactions_History!$H$6:$H$1355, "&lt;="&amp;YEAR(Portfolio_History!S$1))</f>
        <v>0</v>
      </c>
      <c r="T442" s="4">
        <f>SUMIFS(Transactions_History!$G$6:$G$1355, Transactions_History!$C$6:$C$1355, "Acquire", Transactions_History!$I$6:$I$1355, Portfolio_History!$F442, Transactions_History!$H$6:$H$1355, "&lt;="&amp;YEAR(Portfolio_History!T$1))-
SUMIFS(Transactions_History!$G$6:$G$1355, Transactions_History!$C$6:$C$1355, "Redeem", Transactions_History!$I$6:$I$1355, Portfolio_History!$F442, Transactions_History!$H$6:$H$1355, "&lt;="&amp;YEAR(Portfolio_History!T$1))</f>
        <v>0</v>
      </c>
      <c r="U442" s="4">
        <f>SUMIFS(Transactions_History!$G$6:$G$1355, Transactions_History!$C$6:$C$1355, "Acquire", Transactions_History!$I$6:$I$1355, Portfolio_History!$F442, Transactions_History!$H$6:$H$1355, "&lt;="&amp;YEAR(Portfolio_History!U$1))-
SUMIFS(Transactions_History!$G$6:$G$1355, Transactions_History!$C$6:$C$1355, "Redeem", Transactions_History!$I$6:$I$1355, Portfolio_History!$F442, Transactions_History!$H$6:$H$1355, "&lt;="&amp;YEAR(Portfolio_History!U$1))</f>
        <v>0</v>
      </c>
      <c r="V442" s="4">
        <f>SUMIFS(Transactions_History!$G$6:$G$1355, Transactions_History!$C$6:$C$1355, "Acquire", Transactions_History!$I$6:$I$1355, Portfolio_History!$F442, Transactions_History!$H$6:$H$1355, "&lt;="&amp;YEAR(Portfolio_History!V$1))-
SUMIFS(Transactions_History!$G$6:$G$1355, Transactions_History!$C$6:$C$1355, "Redeem", Transactions_History!$I$6:$I$1355, Portfolio_History!$F442, Transactions_History!$H$6:$H$1355, "&lt;="&amp;YEAR(Portfolio_History!V$1))</f>
        <v>0</v>
      </c>
      <c r="W442" s="4">
        <f>SUMIFS(Transactions_History!$G$6:$G$1355, Transactions_History!$C$6:$C$1355, "Acquire", Transactions_History!$I$6:$I$1355, Portfolio_History!$F442, Transactions_History!$H$6:$H$1355, "&lt;="&amp;YEAR(Portfolio_History!W$1))-
SUMIFS(Transactions_History!$G$6:$G$1355, Transactions_History!$C$6:$C$1355, "Redeem", Transactions_History!$I$6:$I$1355, Portfolio_History!$F442, Transactions_History!$H$6:$H$1355, "&lt;="&amp;YEAR(Portfolio_History!W$1))</f>
        <v>0</v>
      </c>
      <c r="X442" s="4">
        <f>SUMIFS(Transactions_History!$G$6:$G$1355, Transactions_History!$C$6:$C$1355, "Acquire", Transactions_History!$I$6:$I$1355, Portfolio_History!$F442, Transactions_History!$H$6:$H$1355, "&lt;="&amp;YEAR(Portfolio_History!X$1))-
SUMIFS(Transactions_History!$G$6:$G$1355, Transactions_History!$C$6:$C$1355, "Redeem", Transactions_History!$I$6:$I$1355, Portfolio_History!$F442, Transactions_History!$H$6:$H$1355, "&lt;="&amp;YEAR(Portfolio_History!X$1))</f>
        <v>0</v>
      </c>
      <c r="Y442" s="4">
        <f>SUMIFS(Transactions_History!$G$6:$G$1355, Transactions_History!$C$6:$C$1355, "Acquire", Transactions_History!$I$6:$I$1355, Portfolio_History!$F442, Transactions_History!$H$6:$H$1355, "&lt;="&amp;YEAR(Portfolio_History!Y$1))-
SUMIFS(Transactions_History!$G$6:$G$1355, Transactions_History!$C$6:$C$1355, "Redeem", Transactions_History!$I$6:$I$1355, Portfolio_History!$F442, Transactions_History!$H$6:$H$1355, "&lt;="&amp;YEAR(Portfolio_History!Y$1))</f>
        <v>0</v>
      </c>
    </row>
    <row r="443" spans="1:25" x14ac:dyDescent="0.35">
      <c r="A443" s="172" t="s">
        <v>34</v>
      </c>
      <c r="B443" s="172">
        <v>1.75</v>
      </c>
      <c r="C443" s="172">
        <v>2013</v>
      </c>
      <c r="D443" s="173">
        <v>41426</v>
      </c>
      <c r="E443" s="63">
        <v>2013</v>
      </c>
      <c r="F443" s="170" t="str">
        <f t="shared" si="7"/>
        <v>SI certificates_1.75_2013</v>
      </c>
      <c r="G443" s="4">
        <f>SUMIFS(Transactions_History!$G$6:$G$1355, Transactions_History!$C$6:$C$1355, "Acquire", Transactions_History!$I$6:$I$1355, Portfolio_History!$F443, Transactions_History!$H$6:$H$1355, "&lt;="&amp;YEAR(Portfolio_History!G$1))-
SUMIFS(Transactions_History!$G$6:$G$1355, Transactions_History!$C$6:$C$1355, "Redeem", Transactions_History!$I$6:$I$1355, Portfolio_History!$F443, Transactions_History!$H$6:$H$1355, "&lt;="&amp;YEAR(Portfolio_History!G$1))</f>
        <v>0</v>
      </c>
      <c r="H443" s="4">
        <f>SUMIFS(Transactions_History!$G$6:$G$1355, Transactions_History!$C$6:$C$1355, "Acquire", Transactions_History!$I$6:$I$1355, Portfolio_History!$F443, Transactions_History!$H$6:$H$1355, "&lt;="&amp;YEAR(Portfolio_History!H$1))-
SUMIFS(Transactions_History!$G$6:$G$1355, Transactions_History!$C$6:$C$1355, "Redeem", Transactions_History!$I$6:$I$1355, Portfolio_History!$F443, Transactions_History!$H$6:$H$1355, "&lt;="&amp;YEAR(Portfolio_History!H$1))</f>
        <v>0</v>
      </c>
      <c r="I443" s="4">
        <f>SUMIFS(Transactions_History!$G$6:$G$1355, Transactions_History!$C$6:$C$1355, "Acquire", Transactions_History!$I$6:$I$1355, Portfolio_History!$F443, Transactions_History!$H$6:$H$1355, "&lt;="&amp;YEAR(Portfolio_History!I$1))-
SUMIFS(Transactions_History!$G$6:$G$1355, Transactions_History!$C$6:$C$1355, "Redeem", Transactions_History!$I$6:$I$1355, Portfolio_History!$F443, Transactions_History!$H$6:$H$1355, "&lt;="&amp;YEAR(Portfolio_History!I$1))</f>
        <v>0</v>
      </c>
      <c r="J443" s="4">
        <f>SUMIFS(Transactions_History!$G$6:$G$1355, Transactions_History!$C$6:$C$1355, "Acquire", Transactions_History!$I$6:$I$1355, Portfolio_History!$F443, Transactions_History!$H$6:$H$1355, "&lt;="&amp;YEAR(Portfolio_History!J$1))-
SUMIFS(Transactions_History!$G$6:$G$1355, Transactions_History!$C$6:$C$1355, "Redeem", Transactions_History!$I$6:$I$1355, Portfolio_History!$F443, Transactions_History!$H$6:$H$1355, "&lt;="&amp;YEAR(Portfolio_History!J$1))</f>
        <v>0</v>
      </c>
      <c r="K443" s="4">
        <f>SUMIFS(Transactions_History!$G$6:$G$1355, Transactions_History!$C$6:$C$1355, "Acquire", Transactions_History!$I$6:$I$1355, Portfolio_History!$F443, Transactions_History!$H$6:$H$1355, "&lt;="&amp;YEAR(Portfolio_History!K$1))-
SUMIFS(Transactions_History!$G$6:$G$1355, Transactions_History!$C$6:$C$1355, "Redeem", Transactions_History!$I$6:$I$1355, Portfolio_History!$F443, Transactions_History!$H$6:$H$1355, "&lt;="&amp;YEAR(Portfolio_History!K$1))</f>
        <v>0</v>
      </c>
      <c r="L443" s="4">
        <f>SUMIFS(Transactions_History!$G$6:$G$1355, Transactions_History!$C$6:$C$1355, "Acquire", Transactions_History!$I$6:$I$1355, Portfolio_History!$F443, Transactions_History!$H$6:$H$1355, "&lt;="&amp;YEAR(Portfolio_History!L$1))-
SUMIFS(Transactions_History!$G$6:$G$1355, Transactions_History!$C$6:$C$1355, "Redeem", Transactions_History!$I$6:$I$1355, Portfolio_History!$F443, Transactions_History!$H$6:$H$1355, "&lt;="&amp;YEAR(Portfolio_History!L$1))</f>
        <v>0</v>
      </c>
      <c r="M443" s="4">
        <f>SUMIFS(Transactions_History!$G$6:$G$1355, Transactions_History!$C$6:$C$1355, "Acquire", Transactions_History!$I$6:$I$1355, Portfolio_History!$F443, Transactions_History!$H$6:$H$1355, "&lt;="&amp;YEAR(Portfolio_History!M$1))-
SUMIFS(Transactions_History!$G$6:$G$1355, Transactions_History!$C$6:$C$1355, "Redeem", Transactions_History!$I$6:$I$1355, Portfolio_History!$F443, Transactions_History!$H$6:$H$1355, "&lt;="&amp;YEAR(Portfolio_History!M$1))</f>
        <v>0</v>
      </c>
      <c r="N443" s="4">
        <f>SUMIFS(Transactions_History!$G$6:$G$1355, Transactions_History!$C$6:$C$1355, "Acquire", Transactions_History!$I$6:$I$1355, Portfolio_History!$F443, Transactions_History!$H$6:$H$1355, "&lt;="&amp;YEAR(Portfolio_History!N$1))-
SUMIFS(Transactions_History!$G$6:$G$1355, Transactions_History!$C$6:$C$1355, "Redeem", Transactions_History!$I$6:$I$1355, Portfolio_History!$F443, Transactions_History!$H$6:$H$1355, "&lt;="&amp;YEAR(Portfolio_History!N$1))</f>
        <v>0</v>
      </c>
      <c r="O443" s="4">
        <f>SUMIFS(Transactions_History!$G$6:$G$1355, Transactions_History!$C$6:$C$1355, "Acquire", Transactions_History!$I$6:$I$1355, Portfolio_History!$F443, Transactions_History!$H$6:$H$1355, "&lt;="&amp;YEAR(Portfolio_History!O$1))-
SUMIFS(Transactions_History!$G$6:$G$1355, Transactions_History!$C$6:$C$1355, "Redeem", Transactions_History!$I$6:$I$1355, Portfolio_History!$F443, Transactions_History!$H$6:$H$1355, "&lt;="&amp;YEAR(Portfolio_History!O$1))</f>
        <v>0</v>
      </c>
      <c r="P443" s="4">
        <f>SUMIFS(Transactions_History!$G$6:$G$1355, Transactions_History!$C$6:$C$1355, "Acquire", Transactions_History!$I$6:$I$1355, Portfolio_History!$F443, Transactions_History!$H$6:$H$1355, "&lt;="&amp;YEAR(Portfolio_History!P$1))-
SUMIFS(Transactions_History!$G$6:$G$1355, Transactions_History!$C$6:$C$1355, "Redeem", Transactions_History!$I$6:$I$1355, Portfolio_History!$F443, Transactions_History!$H$6:$H$1355, "&lt;="&amp;YEAR(Portfolio_History!P$1))</f>
        <v>0</v>
      </c>
      <c r="Q443" s="4">
        <f>SUMIFS(Transactions_History!$G$6:$G$1355, Transactions_History!$C$6:$C$1355, "Acquire", Transactions_History!$I$6:$I$1355, Portfolio_History!$F443, Transactions_History!$H$6:$H$1355, "&lt;="&amp;YEAR(Portfolio_History!Q$1))-
SUMIFS(Transactions_History!$G$6:$G$1355, Transactions_History!$C$6:$C$1355, "Redeem", Transactions_History!$I$6:$I$1355, Portfolio_History!$F443, Transactions_History!$H$6:$H$1355, "&lt;="&amp;YEAR(Portfolio_History!Q$1))</f>
        <v>0</v>
      </c>
      <c r="R443" s="4">
        <f>SUMIFS(Transactions_History!$G$6:$G$1355, Transactions_History!$C$6:$C$1355, "Acquire", Transactions_History!$I$6:$I$1355, Portfolio_History!$F443, Transactions_History!$H$6:$H$1355, "&lt;="&amp;YEAR(Portfolio_History!R$1))-
SUMIFS(Transactions_History!$G$6:$G$1355, Transactions_History!$C$6:$C$1355, "Redeem", Transactions_History!$I$6:$I$1355, Portfolio_History!$F443, Transactions_History!$H$6:$H$1355, "&lt;="&amp;YEAR(Portfolio_History!R$1))</f>
        <v>0</v>
      </c>
      <c r="S443" s="4">
        <f>SUMIFS(Transactions_History!$G$6:$G$1355, Transactions_History!$C$6:$C$1355, "Acquire", Transactions_History!$I$6:$I$1355, Portfolio_History!$F443, Transactions_History!$H$6:$H$1355, "&lt;="&amp;YEAR(Portfolio_History!S$1))-
SUMIFS(Transactions_History!$G$6:$G$1355, Transactions_History!$C$6:$C$1355, "Redeem", Transactions_History!$I$6:$I$1355, Portfolio_History!$F443, Transactions_History!$H$6:$H$1355, "&lt;="&amp;YEAR(Portfolio_History!S$1))</f>
        <v>0</v>
      </c>
      <c r="T443" s="4">
        <f>SUMIFS(Transactions_History!$G$6:$G$1355, Transactions_History!$C$6:$C$1355, "Acquire", Transactions_History!$I$6:$I$1355, Portfolio_History!$F443, Transactions_History!$H$6:$H$1355, "&lt;="&amp;YEAR(Portfolio_History!T$1))-
SUMIFS(Transactions_History!$G$6:$G$1355, Transactions_History!$C$6:$C$1355, "Redeem", Transactions_History!$I$6:$I$1355, Portfolio_History!$F443, Transactions_History!$H$6:$H$1355, "&lt;="&amp;YEAR(Portfolio_History!T$1))</f>
        <v>0</v>
      </c>
      <c r="U443" s="4">
        <f>SUMIFS(Transactions_History!$G$6:$G$1355, Transactions_History!$C$6:$C$1355, "Acquire", Transactions_History!$I$6:$I$1355, Portfolio_History!$F443, Transactions_History!$H$6:$H$1355, "&lt;="&amp;YEAR(Portfolio_History!U$1))-
SUMIFS(Transactions_History!$G$6:$G$1355, Transactions_History!$C$6:$C$1355, "Redeem", Transactions_History!$I$6:$I$1355, Portfolio_History!$F443, Transactions_History!$H$6:$H$1355, "&lt;="&amp;YEAR(Portfolio_History!U$1))</f>
        <v>0</v>
      </c>
      <c r="V443" s="4">
        <f>SUMIFS(Transactions_History!$G$6:$G$1355, Transactions_History!$C$6:$C$1355, "Acquire", Transactions_History!$I$6:$I$1355, Portfolio_History!$F443, Transactions_History!$H$6:$H$1355, "&lt;="&amp;YEAR(Portfolio_History!V$1))-
SUMIFS(Transactions_History!$G$6:$G$1355, Transactions_History!$C$6:$C$1355, "Redeem", Transactions_History!$I$6:$I$1355, Portfolio_History!$F443, Transactions_History!$H$6:$H$1355, "&lt;="&amp;YEAR(Portfolio_History!V$1))</f>
        <v>0</v>
      </c>
      <c r="W443" s="4">
        <f>SUMIFS(Transactions_History!$G$6:$G$1355, Transactions_History!$C$6:$C$1355, "Acquire", Transactions_History!$I$6:$I$1355, Portfolio_History!$F443, Transactions_History!$H$6:$H$1355, "&lt;="&amp;YEAR(Portfolio_History!W$1))-
SUMIFS(Transactions_History!$G$6:$G$1355, Transactions_History!$C$6:$C$1355, "Redeem", Transactions_History!$I$6:$I$1355, Portfolio_History!$F443, Transactions_History!$H$6:$H$1355, "&lt;="&amp;YEAR(Portfolio_History!W$1))</f>
        <v>0</v>
      </c>
      <c r="X443" s="4">
        <f>SUMIFS(Transactions_History!$G$6:$G$1355, Transactions_History!$C$6:$C$1355, "Acquire", Transactions_History!$I$6:$I$1355, Portfolio_History!$F443, Transactions_History!$H$6:$H$1355, "&lt;="&amp;YEAR(Portfolio_History!X$1))-
SUMIFS(Transactions_History!$G$6:$G$1355, Transactions_History!$C$6:$C$1355, "Redeem", Transactions_History!$I$6:$I$1355, Portfolio_History!$F443, Transactions_History!$H$6:$H$1355, "&lt;="&amp;YEAR(Portfolio_History!X$1))</f>
        <v>0</v>
      </c>
      <c r="Y443" s="4">
        <f>SUMIFS(Transactions_History!$G$6:$G$1355, Transactions_History!$C$6:$C$1355, "Acquire", Transactions_History!$I$6:$I$1355, Portfolio_History!$F443, Transactions_History!$H$6:$H$1355, "&lt;="&amp;YEAR(Portfolio_History!Y$1))-
SUMIFS(Transactions_History!$G$6:$G$1355, Transactions_History!$C$6:$C$1355, "Redeem", Transactions_History!$I$6:$I$1355, Portfolio_History!$F443, Transactions_History!$H$6:$H$1355, "&lt;="&amp;YEAR(Portfolio_History!Y$1))</f>
        <v>0</v>
      </c>
    </row>
    <row r="444" spans="1:25" x14ac:dyDescent="0.35">
      <c r="A444" s="172" t="s">
        <v>39</v>
      </c>
      <c r="B444" s="172">
        <v>1.375</v>
      </c>
      <c r="C444" s="172">
        <v>2014</v>
      </c>
      <c r="D444" s="173">
        <v>41061</v>
      </c>
      <c r="E444" s="63">
        <v>2013</v>
      </c>
      <c r="F444" s="170" t="str">
        <f t="shared" si="7"/>
        <v>SI bonds_1.375_2014</v>
      </c>
      <c r="G444" s="4">
        <f>SUMIFS(Transactions_History!$G$6:$G$1355, Transactions_History!$C$6:$C$1355, "Acquire", Transactions_History!$I$6:$I$1355, Portfolio_History!$F444, Transactions_History!$H$6:$H$1355, "&lt;="&amp;YEAR(Portfolio_History!G$1))-
SUMIFS(Transactions_History!$G$6:$G$1355, Transactions_History!$C$6:$C$1355, "Redeem", Transactions_History!$I$6:$I$1355, Portfolio_History!$F444, Transactions_History!$H$6:$H$1355, "&lt;="&amp;YEAR(Portfolio_History!G$1))</f>
        <v>0</v>
      </c>
      <c r="H444" s="4">
        <f>SUMIFS(Transactions_History!$G$6:$G$1355, Transactions_History!$C$6:$C$1355, "Acquire", Transactions_History!$I$6:$I$1355, Portfolio_History!$F444, Transactions_History!$H$6:$H$1355, "&lt;="&amp;YEAR(Portfolio_History!H$1))-
SUMIFS(Transactions_History!$G$6:$G$1355, Transactions_History!$C$6:$C$1355, "Redeem", Transactions_History!$I$6:$I$1355, Portfolio_History!$F444, Transactions_History!$H$6:$H$1355, "&lt;="&amp;YEAR(Portfolio_History!H$1))</f>
        <v>0</v>
      </c>
      <c r="I444" s="4">
        <f>SUMIFS(Transactions_History!$G$6:$G$1355, Transactions_History!$C$6:$C$1355, "Acquire", Transactions_History!$I$6:$I$1355, Portfolio_History!$F444, Transactions_History!$H$6:$H$1355, "&lt;="&amp;YEAR(Portfolio_History!I$1))-
SUMIFS(Transactions_History!$G$6:$G$1355, Transactions_History!$C$6:$C$1355, "Redeem", Transactions_History!$I$6:$I$1355, Portfolio_History!$F444, Transactions_History!$H$6:$H$1355, "&lt;="&amp;YEAR(Portfolio_History!I$1))</f>
        <v>0</v>
      </c>
      <c r="J444" s="4">
        <f>SUMIFS(Transactions_History!$G$6:$G$1355, Transactions_History!$C$6:$C$1355, "Acquire", Transactions_History!$I$6:$I$1355, Portfolio_History!$F444, Transactions_History!$H$6:$H$1355, "&lt;="&amp;YEAR(Portfolio_History!J$1))-
SUMIFS(Transactions_History!$G$6:$G$1355, Transactions_History!$C$6:$C$1355, "Redeem", Transactions_History!$I$6:$I$1355, Portfolio_History!$F444, Transactions_History!$H$6:$H$1355, "&lt;="&amp;YEAR(Portfolio_History!J$1))</f>
        <v>0</v>
      </c>
      <c r="K444" s="4">
        <f>SUMIFS(Transactions_History!$G$6:$G$1355, Transactions_History!$C$6:$C$1355, "Acquire", Transactions_History!$I$6:$I$1355, Portfolio_History!$F444, Transactions_History!$H$6:$H$1355, "&lt;="&amp;YEAR(Portfolio_History!K$1))-
SUMIFS(Transactions_History!$G$6:$G$1355, Transactions_History!$C$6:$C$1355, "Redeem", Transactions_History!$I$6:$I$1355, Portfolio_History!$F444, Transactions_History!$H$6:$H$1355, "&lt;="&amp;YEAR(Portfolio_History!K$1))</f>
        <v>0</v>
      </c>
      <c r="L444" s="4">
        <f>SUMIFS(Transactions_History!$G$6:$G$1355, Transactions_History!$C$6:$C$1355, "Acquire", Transactions_History!$I$6:$I$1355, Portfolio_History!$F444, Transactions_History!$H$6:$H$1355, "&lt;="&amp;YEAR(Portfolio_History!L$1))-
SUMIFS(Transactions_History!$G$6:$G$1355, Transactions_History!$C$6:$C$1355, "Redeem", Transactions_History!$I$6:$I$1355, Portfolio_History!$F444, Transactions_History!$H$6:$H$1355, "&lt;="&amp;YEAR(Portfolio_History!L$1))</f>
        <v>0</v>
      </c>
      <c r="M444" s="4">
        <f>SUMIFS(Transactions_History!$G$6:$G$1355, Transactions_History!$C$6:$C$1355, "Acquire", Transactions_History!$I$6:$I$1355, Portfolio_History!$F444, Transactions_History!$H$6:$H$1355, "&lt;="&amp;YEAR(Portfolio_History!M$1))-
SUMIFS(Transactions_History!$G$6:$G$1355, Transactions_History!$C$6:$C$1355, "Redeem", Transactions_History!$I$6:$I$1355, Portfolio_History!$F444, Transactions_History!$H$6:$H$1355, "&lt;="&amp;YEAR(Portfolio_History!M$1))</f>
        <v>0</v>
      </c>
      <c r="N444" s="4">
        <f>SUMIFS(Transactions_History!$G$6:$G$1355, Transactions_History!$C$6:$C$1355, "Acquire", Transactions_History!$I$6:$I$1355, Portfolio_History!$F444, Transactions_History!$H$6:$H$1355, "&lt;="&amp;YEAR(Portfolio_History!N$1))-
SUMIFS(Transactions_History!$G$6:$G$1355, Transactions_History!$C$6:$C$1355, "Redeem", Transactions_History!$I$6:$I$1355, Portfolio_History!$F444, Transactions_History!$H$6:$H$1355, "&lt;="&amp;YEAR(Portfolio_History!N$1))</f>
        <v>0</v>
      </c>
      <c r="O444" s="4">
        <f>SUMIFS(Transactions_History!$G$6:$G$1355, Transactions_History!$C$6:$C$1355, "Acquire", Transactions_History!$I$6:$I$1355, Portfolio_History!$F444, Transactions_History!$H$6:$H$1355, "&lt;="&amp;YEAR(Portfolio_History!O$1))-
SUMIFS(Transactions_History!$G$6:$G$1355, Transactions_History!$C$6:$C$1355, "Redeem", Transactions_History!$I$6:$I$1355, Portfolio_History!$F444, Transactions_History!$H$6:$H$1355, "&lt;="&amp;YEAR(Portfolio_History!O$1))</f>
        <v>0</v>
      </c>
      <c r="P444" s="4">
        <f>SUMIFS(Transactions_History!$G$6:$G$1355, Transactions_History!$C$6:$C$1355, "Acquire", Transactions_History!$I$6:$I$1355, Portfolio_History!$F444, Transactions_History!$H$6:$H$1355, "&lt;="&amp;YEAR(Portfolio_History!P$1))-
SUMIFS(Transactions_History!$G$6:$G$1355, Transactions_History!$C$6:$C$1355, "Redeem", Transactions_History!$I$6:$I$1355, Portfolio_History!$F444, Transactions_History!$H$6:$H$1355, "&lt;="&amp;YEAR(Portfolio_History!P$1))</f>
        <v>0</v>
      </c>
      <c r="Q444" s="4">
        <f>SUMIFS(Transactions_History!$G$6:$G$1355, Transactions_History!$C$6:$C$1355, "Acquire", Transactions_History!$I$6:$I$1355, Portfolio_History!$F444, Transactions_History!$H$6:$H$1355, "&lt;="&amp;YEAR(Portfolio_History!Q$1))-
SUMIFS(Transactions_History!$G$6:$G$1355, Transactions_History!$C$6:$C$1355, "Redeem", Transactions_History!$I$6:$I$1355, Portfolio_History!$F444, Transactions_History!$H$6:$H$1355, "&lt;="&amp;YEAR(Portfolio_History!Q$1))</f>
        <v>6693019</v>
      </c>
      <c r="R444" s="4">
        <f>SUMIFS(Transactions_History!$G$6:$G$1355, Transactions_History!$C$6:$C$1355, "Acquire", Transactions_History!$I$6:$I$1355, Portfolio_History!$F444, Transactions_History!$H$6:$H$1355, "&lt;="&amp;YEAR(Portfolio_History!R$1))-
SUMIFS(Transactions_History!$G$6:$G$1355, Transactions_History!$C$6:$C$1355, "Redeem", Transactions_History!$I$6:$I$1355, Portfolio_History!$F444, Transactions_History!$H$6:$H$1355, "&lt;="&amp;YEAR(Portfolio_History!R$1))</f>
        <v>0</v>
      </c>
      <c r="S444" s="4">
        <f>SUMIFS(Transactions_History!$G$6:$G$1355, Transactions_History!$C$6:$C$1355, "Acquire", Transactions_History!$I$6:$I$1355, Portfolio_History!$F444, Transactions_History!$H$6:$H$1355, "&lt;="&amp;YEAR(Portfolio_History!S$1))-
SUMIFS(Transactions_History!$G$6:$G$1355, Transactions_History!$C$6:$C$1355, "Redeem", Transactions_History!$I$6:$I$1355, Portfolio_History!$F444, Transactions_History!$H$6:$H$1355, "&lt;="&amp;YEAR(Portfolio_History!S$1))</f>
        <v>0</v>
      </c>
      <c r="T444" s="4">
        <f>SUMIFS(Transactions_History!$G$6:$G$1355, Transactions_History!$C$6:$C$1355, "Acquire", Transactions_History!$I$6:$I$1355, Portfolio_History!$F444, Transactions_History!$H$6:$H$1355, "&lt;="&amp;YEAR(Portfolio_History!T$1))-
SUMIFS(Transactions_History!$G$6:$G$1355, Transactions_History!$C$6:$C$1355, "Redeem", Transactions_History!$I$6:$I$1355, Portfolio_History!$F444, Transactions_History!$H$6:$H$1355, "&lt;="&amp;YEAR(Portfolio_History!T$1))</f>
        <v>0</v>
      </c>
      <c r="U444" s="4">
        <f>SUMIFS(Transactions_History!$G$6:$G$1355, Transactions_History!$C$6:$C$1355, "Acquire", Transactions_History!$I$6:$I$1355, Portfolio_History!$F444, Transactions_History!$H$6:$H$1355, "&lt;="&amp;YEAR(Portfolio_History!U$1))-
SUMIFS(Transactions_History!$G$6:$G$1355, Transactions_History!$C$6:$C$1355, "Redeem", Transactions_History!$I$6:$I$1355, Portfolio_History!$F444, Transactions_History!$H$6:$H$1355, "&lt;="&amp;YEAR(Portfolio_History!U$1))</f>
        <v>0</v>
      </c>
      <c r="V444" s="4">
        <f>SUMIFS(Transactions_History!$G$6:$G$1355, Transactions_History!$C$6:$C$1355, "Acquire", Transactions_History!$I$6:$I$1355, Portfolio_History!$F444, Transactions_History!$H$6:$H$1355, "&lt;="&amp;YEAR(Portfolio_History!V$1))-
SUMIFS(Transactions_History!$G$6:$G$1355, Transactions_History!$C$6:$C$1355, "Redeem", Transactions_History!$I$6:$I$1355, Portfolio_History!$F444, Transactions_History!$H$6:$H$1355, "&lt;="&amp;YEAR(Portfolio_History!V$1))</f>
        <v>0</v>
      </c>
      <c r="W444" s="4">
        <f>SUMIFS(Transactions_History!$G$6:$G$1355, Transactions_History!$C$6:$C$1355, "Acquire", Transactions_History!$I$6:$I$1355, Portfolio_History!$F444, Transactions_History!$H$6:$H$1355, "&lt;="&amp;YEAR(Portfolio_History!W$1))-
SUMIFS(Transactions_History!$G$6:$G$1355, Transactions_History!$C$6:$C$1355, "Redeem", Transactions_History!$I$6:$I$1355, Portfolio_History!$F444, Transactions_History!$H$6:$H$1355, "&lt;="&amp;YEAR(Portfolio_History!W$1))</f>
        <v>0</v>
      </c>
      <c r="X444" s="4">
        <f>SUMIFS(Transactions_History!$G$6:$G$1355, Transactions_History!$C$6:$C$1355, "Acquire", Transactions_History!$I$6:$I$1355, Portfolio_History!$F444, Transactions_History!$H$6:$H$1355, "&lt;="&amp;YEAR(Portfolio_History!X$1))-
SUMIFS(Transactions_History!$G$6:$G$1355, Transactions_History!$C$6:$C$1355, "Redeem", Transactions_History!$I$6:$I$1355, Portfolio_History!$F444, Transactions_History!$H$6:$H$1355, "&lt;="&amp;YEAR(Portfolio_History!X$1))</f>
        <v>0</v>
      </c>
      <c r="Y444" s="4">
        <f>SUMIFS(Transactions_History!$G$6:$G$1355, Transactions_History!$C$6:$C$1355, "Acquire", Transactions_History!$I$6:$I$1355, Portfolio_History!$F444, Transactions_History!$H$6:$H$1355, "&lt;="&amp;YEAR(Portfolio_History!Y$1))-
SUMIFS(Transactions_History!$G$6:$G$1355, Transactions_History!$C$6:$C$1355, "Redeem", Transactions_History!$I$6:$I$1355, Portfolio_History!$F444, Transactions_History!$H$6:$H$1355, "&lt;="&amp;YEAR(Portfolio_History!Y$1))</f>
        <v>0</v>
      </c>
    </row>
    <row r="445" spans="1:25" x14ac:dyDescent="0.35">
      <c r="A445" s="172" t="s">
        <v>39</v>
      </c>
      <c r="B445" s="172">
        <v>2.5</v>
      </c>
      <c r="C445" s="172">
        <v>2014</v>
      </c>
      <c r="D445" s="173">
        <v>40695</v>
      </c>
      <c r="E445" s="63">
        <v>2013</v>
      </c>
      <c r="F445" s="170" t="str">
        <f t="shared" si="7"/>
        <v>SI bonds_2.5_2014</v>
      </c>
      <c r="G445" s="4">
        <f>SUMIFS(Transactions_History!$G$6:$G$1355, Transactions_History!$C$6:$C$1355, "Acquire", Transactions_History!$I$6:$I$1355, Portfolio_History!$F445, Transactions_History!$H$6:$H$1355, "&lt;="&amp;YEAR(Portfolio_History!G$1))-
SUMIFS(Transactions_History!$G$6:$G$1355, Transactions_History!$C$6:$C$1355, "Redeem", Transactions_History!$I$6:$I$1355, Portfolio_History!$F445, Transactions_History!$H$6:$H$1355, "&lt;="&amp;YEAR(Portfolio_History!G$1))</f>
        <v>0</v>
      </c>
      <c r="H445" s="4">
        <f>SUMIFS(Transactions_History!$G$6:$G$1355, Transactions_History!$C$6:$C$1355, "Acquire", Transactions_History!$I$6:$I$1355, Portfolio_History!$F445, Transactions_History!$H$6:$H$1355, "&lt;="&amp;YEAR(Portfolio_History!H$1))-
SUMIFS(Transactions_History!$G$6:$G$1355, Transactions_History!$C$6:$C$1355, "Redeem", Transactions_History!$I$6:$I$1355, Portfolio_History!$F445, Transactions_History!$H$6:$H$1355, "&lt;="&amp;YEAR(Portfolio_History!H$1))</f>
        <v>0</v>
      </c>
      <c r="I445" s="4">
        <f>SUMIFS(Transactions_History!$G$6:$G$1355, Transactions_History!$C$6:$C$1355, "Acquire", Transactions_History!$I$6:$I$1355, Portfolio_History!$F445, Transactions_History!$H$6:$H$1355, "&lt;="&amp;YEAR(Portfolio_History!I$1))-
SUMIFS(Transactions_History!$G$6:$G$1355, Transactions_History!$C$6:$C$1355, "Redeem", Transactions_History!$I$6:$I$1355, Portfolio_History!$F445, Transactions_History!$H$6:$H$1355, "&lt;="&amp;YEAR(Portfolio_History!I$1))</f>
        <v>0</v>
      </c>
      <c r="J445" s="4">
        <f>SUMIFS(Transactions_History!$G$6:$G$1355, Transactions_History!$C$6:$C$1355, "Acquire", Transactions_History!$I$6:$I$1355, Portfolio_History!$F445, Transactions_History!$H$6:$H$1355, "&lt;="&amp;YEAR(Portfolio_History!J$1))-
SUMIFS(Transactions_History!$G$6:$G$1355, Transactions_History!$C$6:$C$1355, "Redeem", Transactions_History!$I$6:$I$1355, Portfolio_History!$F445, Transactions_History!$H$6:$H$1355, "&lt;="&amp;YEAR(Portfolio_History!J$1))</f>
        <v>0</v>
      </c>
      <c r="K445" s="4">
        <f>SUMIFS(Transactions_History!$G$6:$G$1355, Transactions_History!$C$6:$C$1355, "Acquire", Transactions_History!$I$6:$I$1355, Portfolio_History!$F445, Transactions_History!$H$6:$H$1355, "&lt;="&amp;YEAR(Portfolio_History!K$1))-
SUMIFS(Transactions_History!$G$6:$G$1355, Transactions_History!$C$6:$C$1355, "Redeem", Transactions_History!$I$6:$I$1355, Portfolio_History!$F445, Transactions_History!$H$6:$H$1355, "&lt;="&amp;YEAR(Portfolio_History!K$1))</f>
        <v>0</v>
      </c>
      <c r="L445" s="4">
        <f>SUMIFS(Transactions_History!$G$6:$G$1355, Transactions_History!$C$6:$C$1355, "Acquire", Transactions_History!$I$6:$I$1355, Portfolio_History!$F445, Transactions_History!$H$6:$H$1355, "&lt;="&amp;YEAR(Portfolio_History!L$1))-
SUMIFS(Transactions_History!$G$6:$G$1355, Transactions_History!$C$6:$C$1355, "Redeem", Transactions_History!$I$6:$I$1355, Portfolio_History!$F445, Transactions_History!$H$6:$H$1355, "&lt;="&amp;YEAR(Portfolio_History!L$1))</f>
        <v>0</v>
      </c>
      <c r="M445" s="4">
        <f>SUMIFS(Transactions_History!$G$6:$G$1355, Transactions_History!$C$6:$C$1355, "Acquire", Transactions_History!$I$6:$I$1355, Portfolio_History!$F445, Transactions_History!$H$6:$H$1355, "&lt;="&amp;YEAR(Portfolio_History!M$1))-
SUMIFS(Transactions_History!$G$6:$G$1355, Transactions_History!$C$6:$C$1355, "Redeem", Transactions_History!$I$6:$I$1355, Portfolio_History!$F445, Transactions_History!$H$6:$H$1355, "&lt;="&amp;YEAR(Portfolio_History!M$1))</f>
        <v>0</v>
      </c>
      <c r="N445" s="4">
        <f>SUMIFS(Transactions_History!$G$6:$G$1355, Transactions_History!$C$6:$C$1355, "Acquire", Transactions_History!$I$6:$I$1355, Portfolio_History!$F445, Transactions_History!$H$6:$H$1355, "&lt;="&amp;YEAR(Portfolio_History!N$1))-
SUMIFS(Transactions_History!$G$6:$G$1355, Transactions_History!$C$6:$C$1355, "Redeem", Transactions_History!$I$6:$I$1355, Portfolio_History!$F445, Transactions_History!$H$6:$H$1355, "&lt;="&amp;YEAR(Portfolio_History!N$1))</f>
        <v>0</v>
      </c>
      <c r="O445" s="4">
        <f>SUMIFS(Transactions_History!$G$6:$G$1355, Transactions_History!$C$6:$C$1355, "Acquire", Transactions_History!$I$6:$I$1355, Portfolio_History!$F445, Transactions_History!$H$6:$H$1355, "&lt;="&amp;YEAR(Portfolio_History!O$1))-
SUMIFS(Transactions_History!$G$6:$G$1355, Transactions_History!$C$6:$C$1355, "Redeem", Transactions_History!$I$6:$I$1355, Portfolio_History!$F445, Transactions_History!$H$6:$H$1355, "&lt;="&amp;YEAR(Portfolio_History!O$1))</f>
        <v>0</v>
      </c>
      <c r="P445" s="4">
        <f>SUMIFS(Transactions_History!$G$6:$G$1355, Transactions_History!$C$6:$C$1355, "Acquire", Transactions_History!$I$6:$I$1355, Portfolio_History!$F445, Transactions_History!$H$6:$H$1355, "&lt;="&amp;YEAR(Portfolio_History!P$1))-
SUMIFS(Transactions_History!$G$6:$G$1355, Transactions_History!$C$6:$C$1355, "Redeem", Transactions_History!$I$6:$I$1355, Portfolio_History!$F445, Transactions_History!$H$6:$H$1355, "&lt;="&amp;YEAR(Portfolio_History!P$1))</f>
        <v>0</v>
      </c>
      <c r="Q445" s="4">
        <f>SUMIFS(Transactions_History!$G$6:$G$1355, Transactions_History!$C$6:$C$1355, "Acquire", Transactions_History!$I$6:$I$1355, Portfolio_History!$F445, Transactions_History!$H$6:$H$1355, "&lt;="&amp;YEAR(Portfolio_History!Q$1))-
SUMIFS(Transactions_History!$G$6:$G$1355, Transactions_History!$C$6:$C$1355, "Redeem", Transactions_History!$I$6:$I$1355, Portfolio_History!$F445, Transactions_History!$H$6:$H$1355, "&lt;="&amp;YEAR(Portfolio_History!Q$1))</f>
        <v>5971788</v>
      </c>
      <c r="R445" s="4">
        <f>SUMIFS(Transactions_History!$G$6:$G$1355, Transactions_History!$C$6:$C$1355, "Acquire", Transactions_History!$I$6:$I$1355, Portfolio_History!$F445, Transactions_History!$H$6:$H$1355, "&lt;="&amp;YEAR(Portfolio_History!R$1))-
SUMIFS(Transactions_History!$G$6:$G$1355, Transactions_History!$C$6:$C$1355, "Redeem", Transactions_History!$I$6:$I$1355, Portfolio_History!$F445, Transactions_History!$H$6:$H$1355, "&lt;="&amp;YEAR(Portfolio_History!R$1))</f>
        <v>5971788</v>
      </c>
      <c r="S445" s="4">
        <f>SUMIFS(Transactions_History!$G$6:$G$1355, Transactions_History!$C$6:$C$1355, "Acquire", Transactions_History!$I$6:$I$1355, Portfolio_History!$F445, Transactions_History!$H$6:$H$1355, "&lt;="&amp;YEAR(Portfolio_History!S$1))-
SUMIFS(Transactions_History!$G$6:$G$1355, Transactions_History!$C$6:$C$1355, "Redeem", Transactions_History!$I$6:$I$1355, Portfolio_History!$F445, Transactions_History!$H$6:$H$1355, "&lt;="&amp;YEAR(Portfolio_History!S$1))</f>
        <v>0</v>
      </c>
      <c r="T445" s="4">
        <f>SUMIFS(Transactions_History!$G$6:$G$1355, Transactions_History!$C$6:$C$1355, "Acquire", Transactions_History!$I$6:$I$1355, Portfolio_History!$F445, Transactions_History!$H$6:$H$1355, "&lt;="&amp;YEAR(Portfolio_History!T$1))-
SUMIFS(Transactions_History!$G$6:$G$1355, Transactions_History!$C$6:$C$1355, "Redeem", Transactions_History!$I$6:$I$1355, Portfolio_History!$F445, Transactions_History!$H$6:$H$1355, "&lt;="&amp;YEAR(Portfolio_History!T$1))</f>
        <v>0</v>
      </c>
      <c r="U445" s="4">
        <f>SUMIFS(Transactions_History!$G$6:$G$1355, Transactions_History!$C$6:$C$1355, "Acquire", Transactions_History!$I$6:$I$1355, Portfolio_History!$F445, Transactions_History!$H$6:$H$1355, "&lt;="&amp;YEAR(Portfolio_History!U$1))-
SUMIFS(Transactions_History!$G$6:$G$1355, Transactions_History!$C$6:$C$1355, "Redeem", Transactions_History!$I$6:$I$1355, Portfolio_History!$F445, Transactions_History!$H$6:$H$1355, "&lt;="&amp;YEAR(Portfolio_History!U$1))</f>
        <v>0</v>
      </c>
      <c r="V445" s="4">
        <f>SUMIFS(Transactions_History!$G$6:$G$1355, Transactions_History!$C$6:$C$1355, "Acquire", Transactions_History!$I$6:$I$1355, Portfolio_History!$F445, Transactions_History!$H$6:$H$1355, "&lt;="&amp;YEAR(Portfolio_History!V$1))-
SUMIFS(Transactions_History!$G$6:$G$1355, Transactions_History!$C$6:$C$1355, "Redeem", Transactions_History!$I$6:$I$1355, Portfolio_History!$F445, Transactions_History!$H$6:$H$1355, "&lt;="&amp;YEAR(Portfolio_History!V$1))</f>
        <v>0</v>
      </c>
      <c r="W445" s="4">
        <f>SUMIFS(Transactions_History!$G$6:$G$1355, Transactions_History!$C$6:$C$1355, "Acquire", Transactions_History!$I$6:$I$1355, Portfolio_History!$F445, Transactions_History!$H$6:$H$1355, "&lt;="&amp;YEAR(Portfolio_History!W$1))-
SUMIFS(Transactions_History!$G$6:$G$1355, Transactions_History!$C$6:$C$1355, "Redeem", Transactions_History!$I$6:$I$1355, Portfolio_History!$F445, Transactions_History!$H$6:$H$1355, "&lt;="&amp;YEAR(Portfolio_History!W$1))</f>
        <v>0</v>
      </c>
      <c r="X445" s="4">
        <f>SUMIFS(Transactions_History!$G$6:$G$1355, Transactions_History!$C$6:$C$1355, "Acquire", Transactions_History!$I$6:$I$1355, Portfolio_History!$F445, Transactions_History!$H$6:$H$1355, "&lt;="&amp;YEAR(Portfolio_History!X$1))-
SUMIFS(Transactions_History!$G$6:$G$1355, Transactions_History!$C$6:$C$1355, "Redeem", Transactions_History!$I$6:$I$1355, Portfolio_History!$F445, Transactions_History!$H$6:$H$1355, "&lt;="&amp;YEAR(Portfolio_History!X$1))</f>
        <v>0</v>
      </c>
      <c r="Y445" s="4">
        <f>SUMIFS(Transactions_History!$G$6:$G$1355, Transactions_History!$C$6:$C$1355, "Acquire", Transactions_History!$I$6:$I$1355, Portfolio_History!$F445, Transactions_History!$H$6:$H$1355, "&lt;="&amp;YEAR(Portfolio_History!Y$1))-
SUMIFS(Transactions_History!$G$6:$G$1355, Transactions_History!$C$6:$C$1355, "Redeem", Transactions_History!$I$6:$I$1355, Portfolio_History!$F445, Transactions_History!$H$6:$H$1355, "&lt;="&amp;YEAR(Portfolio_History!Y$1))</f>
        <v>0</v>
      </c>
    </row>
    <row r="446" spans="1:25" x14ac:dyDescent="0.35">
      <c r="A446" s="172" t="s">
        <v>34</v>
      </c>
      <c r="B446" s="172">
        <v>2.125</v>
      </c>
      <c r="C446" s="172">
        <v>2014</v>
      </c>
      <c r="D446" s="173">
        <v>41456</v>
      </c>
      <c r="E446" s="63">
        <v>2013</v>
      </c>
      <c r="F446" s="170" t="str">
        <f t="shared" si="7"/>
        <v>SI certificates_2.125_2014</v>
      </c>
      <c r="G446" s="4">
        <f>SUMIFS(Transactions_History!$G$6:$G$1355, Transactions_History!$C$6:$C$1355, "Acquire", Transactions_History!$I$6:$I$1355, Portfolio_History!$F446, Transactions_History!$H$6:$H$1355, "&lt;="&amp;YEAR(Portfolio_History!G$1))-
SUMIFS(Transactions_History!$G$6:$G$1355, Transactions_History!$C$6:$C$1355, "Redeem", Transactions_History!$I$6:$I$1355, Portfolio_History!$F446, Transactions_History!$H$6:$H$1355, "&lt;="&amp;YEAR(Portfolio_History!G$1))</f>
        <v>0</v>
      </c>
      <c r="H446" s="4">
        <f>SUMIFS(Transactions_History!$G$6:$G$1355, Transactions_History!$C$6:$C$1355, "Acquire", Transactions_History!$I$6:$I$1355, Portfolio_History!$F446, Transactions_History!$H$6:$H$1355, "&lt;="&amp;YEAR(Portfolio_History!H$1))-
SUMIFS(Transactions_History!$G$6:$G$1355, Transactions_History!$C$6:$C$1355, "Redeem", Transactions_History!$I$6:$I$1355, Portfolio_History!$F446, Transactions_History!$H$6:$H$1355, "&lt;="&amp;YEAR(Portfolio_History!H$1))</f>
        <v>0</v>
      </c>
      <c r="I446" s="4">
        <f>SUMIFS(Transactions_History!$G$6:$G$1355, Transactions_History!$C$6:$C$1355, "Acquire", Transactions_History!$I$6:$I$1355, Portfolio_History!$F446, Transactions_History!$H$6:$H$1355, "&lt;="&amp;YEAR(Portfolio_History!I$1))-
SUMIFS(Transactions_History!$G$6:$G$1355, Transactions_History!$C$6:$C$1355, "Redeem", Transactions_History!$I$6:$I$1355, Portfolio_History!$F446, Transactions_History!$H$6:$H$1355, "&lt;="&amp;YEAR(Portfolio_History!I$1))</f>
        <v>0</v>
      </c>
      <c r="J446" s="4">
        <f>SUMIFS(Transactions_History!$G$6:$G$1355, Transactions_History!$C$6:$C$1355, "Acquire", Transactions_History!$I$6:$I$1355, Portfolio_History!$F446, Transactions_History!$H$6:$H$1355, "&lt;="&amp;YEAR(Portfolio_History!J$1))-
SUMIFS(Transactions_History!$G$6:$G$1355, Transactions_History!$C$6:$C$1355, "Redeem", Transactions_History!$I$6:$I$1355, Portfolio_History!$F446, Transactions_History!$H$6:$H$1355, "&lt;="&amp;YEAR(Portfolio_History!J$1))</f>
        <v>0</v>
      </c>
      <c r="K446" s="4">
        <f>SUMIFS(Transactions_History!$G$6:$G$1355, Transactions_History!$C$6:$C$1355, "Acquire", Transactions_History!$I$6:$I$1355, Portfolio_History!$F446, Transactions_History!$H$6:$H$1355, "&lt;="&amp;YEAR(Portfolio_History!K$1))-
SUMIFS(Transactions_History!$G$6:$G$1355, Transactions_History!$C$6:$C$1355, "Redeem", Transactions_History!$I$6:$I$1355, Portfolio_History!$F446, Transactions_History!$H$6:$H$1355, "&lt;="&amp;YEAR(Portfolio_History!K$1))</f>
        <v>0</v>
      </c>
      <c r="L446" s="4">
        <f>SUMIFS(Transactions_History!$G$6:$G$1355, Transactions_History!$C$6:$C$1355, "Acquire", Transactions_History!$I$6:$I$1355, Portfolio_History!$F446, Transactions_History!$H$6:$H$1355, "&lt;="&amp;YEAR(Portfolio_History!L$1))-
SUMIFS(Transactions_History!$G$6:$G$1355, Transactions_History!$C$6:$C$1355, "Redeem", Transactions_History!$I$6:$I$1355, Portfolio_History!$F446, Transactions_History!$H$6:$H$1355, "&lt;="&amp;YEAR(Portfolio_History!L$1))</f>
        <v>0</v>
      </c>
      <c r="M446" s="4">
        <f>SUMIFS(Transactions_History!$G$6:$G$1355, Transactions_History!$C$6:$C$1355, "Acquire", Transactions_History!$I$6:$I$1355, Portfolio_History!$F446, Transactions_History!$H$6:$H$1355, "&lt;="&amp;YEAR(Portfolio_History!M$1))-
SUMIFS(Transactions_History!$G$6:$G$1355, Transactions_History!$C$6:$C$1355, "Redeem", Transactions_History!$I$6:$I$1355, Portfolio_History!$F446, Transactions_History!$H$6:$H$1355, "&lt;="&amp;YEAR(Portfolio_History!M$1))</f>
        <v>0</v>
      </c>
      <c r="N446" s="4">
        <f>SUMIFS(Transactions_History!$G$6:$G$1355, Transactions_History!$C$6:$C$1355, "Acquire", Transactions_History!$I$6:$I$1355, Portfolio_History!$F446, Transactions_History!$H$6:$H$1355, "&lt;="&amp;YEAR(Portfolio_History!N$1))-
SUMIFS(Transactions_History!$G$6:$G$1355, Transactions_History!$C$6:$C$1355, "Redeem", Transactions_History!$I$6:$I$1355, Portfolio_History!$F446, Transactions_History!$H$6:$H$1355, "&lt;="&amp;YEAR(Portfolio_History!N$1))</f>
        <v>0</v>
      </c>
      <c r="O446" s="4">
        <f>SUMIFS(Transactions_History!$G$6:$G$1355, Transactions_History!$C$6:$C$1355, "Acquire", Transactions_History!$I$6:$I$1355, Portfolio_History!$F446, Transactions_History!$H$6:$H$1355, "&lt;="&amp;YEAR(Portfolio_History!O$1))-
SUMIFS(Transactions_History!$G$6:$G$1355, Transactions_History!$C$6:$C$1355, "Redeem", Transactions_History!$I$6:$I$1355, Portfolio_History!$F446, Transactions_History!$H$6:$H$1355, "&lt;="&amp;YEAR(Portfolio_History!O$1))</f>
        <v>0</v>
      </c>
      <c r="P446" s="4">
        <f>SUMIFS(Transactions_History!$G$6:$G$1355, Transactions_History!$C$6:$C$1355, "Acquire", Transactions_History!$I$6:$I$1355, Portfolio_History!$F446, Transactions_History!$H$6:$H$1355, "&lt;="&amp;YEAR(Portfolio_History!P$1))-
SUMIFS(Transactions_History!$G$6:$G$1355, Transactions_History!$C$6:$C$1355, "Redeem", Transactions_History!$I$6:$I$1355, Portfolio_History!$F446, Transactions_History!$H$6:$H$1355, "&lt;="&amp;YEAR(Portfolio_History!P$1))</f>
        <v>0</v>
      </c>
      <c r="Q446" s="4">
        <f>SUMIFS(Transactions_History!$G$6:$G$1355, Transactions_History!$C$6:$C$1355, "Acquire", Transactions_History!$I$6:$I$1355, Portfolio_History!$F446, Transactions_History!$H$6:$H$1355, "&lt;="&amp;YEAR(Portfolio_History!Q$1))-
SUMIFS(Transactions_History!$G$6:$G$1355, Transactions_History!$C$6:$C$1355, "Redeem", Transactions_History!$I$6:$I$1355, Portfolio_History!$F446, Transactions_History!$H$6:$H$1355, "&lt;="&amp;YEAR(Portfolio_History!Q$1))</f>
        <v>0</v>
      </c>
      <c r="R446" s="4">
        <f>SUMIFS(Transactions_History!$G$6:$G$1355, Transactions_History!$C$6:$C$1355, "Acquire", Transactions_History!$I$6:$I$1355, Portfolio_History!$F446, Transactions_History!$H$6:$H$1355, "&lt;="&amp;YEAR(Portfolio_History!R$1))-
SUMIFS(Transactions_History!$G$6:$G$1355, Transactions_History!$C$6:$C$1355, "Redeem", Transactions_History!$I$6:$I$1355, Portfolio_History!$F446, Transactions_History!$H$6:$H$1355, "&lt;="&amp;YEAR(Portfolio_History!R$1))</f>
        <v>0</v>
      </c>
      <c r="S446" s="4">
        <f>SUMIFS(Transactions_History!$G$6:$G$1355, Transactions_History!$C$6:$C$1355, "Acquire", Transactions_History!$I$6:$I$1355, Portfolio_History!$F446, Transactions_History!$H$6:$H$1355, "&lt;="&amp;YEAR(Portfolio_History!S$1))-
SUMIFS(Transactions_History!$G$6:$G$1355, Transactions_History!$C$6:$C$1355, "Redeem", Transactions_History!$I$6:$I$1355, Portfolio_History!$F446, Transactions_History!$H$6:$H$1355, "&lt;="&amp;YEAR(Portfolio_History!S$1))</f>
        <v>0</v>
      </c>
      <c r="T446" s="4">
        <f>SUMIFS(Transactions_History!$G$6:$G$1355, Transactions_History!$C$6:$C$1355, "Acquire", Transactions_History!$I$6:$I$1355, Portfolio_History!$F446, Transactions_History!$H$6:$H$1355, "&lt;="&amp;YEAR(Portfolio_History!T$1))-
SUMIFS(Transactions_History!$G$6:$G$1355, Transactions_History!$C$6:$C$1355, "Redeem", Transactions_History!$I$6:$I$1355, Portfolio_History!$F446, Transactions_History!$H$6:$H$1355, "&lt;="&amp;YEAR(Portfolio_History!T$1))</f>
        <v>0</v>
      </c>
      <c r="U446" s="4">
        <f>SUMIFS(Transactions_History!$G$6:$G$1355, Transactions_History!$C$6:$C$1355, "Acquire", Transactions_History!$I$6:$I$1355, Portfolio_History!$F446, Transactions_History!$H$6:$H$1355, "&lt;="&amp;YEAR(Portfolio_History!U$1))-
SUMIFS(Transactions_History!$G$6:$G$1355, Transactions_History!$C$6:$C$1355, "Redeem", Transactions_History!$I$6:$I$1355, Portfolio_History!$F446, Transactions_History!$H$6:$H$1355, "&lt;="&amp;YEAR(Portfolio_History!U$1))</f>
        <v>0</v>
      </c>
      <c r="V446" s="4">
        <f>SUMIFS(Transactions_History!$G$6:$G$1355, Transactions_History!$C$6:$C$1355, "Acquire", Transactions_History!$I$6:$I$1355, Portfolio_History!$F446, Transactions_History!$H$6:$H$1355, "&lt;="&amp;YEAR(Portfolio_History!V$1))-
SUMIFS(Transactions_History!$G$6:$G$1355, Transactions_History!$C$6:$C$1355, "Redeem", Transactions_History!$I$6:$I$1355, Portfolio_History!$F446, Transactions_History!$H$6:$H$1355, "&lt;="&amp;YEAR(Portfolio_History!V$1))</f>
        <v>0</v>
      </c>
      <c r="W446" s="4">
        <f>SUMIFS(Transactions_History!$G$6:$G$1355, Transactions_History!$C$6:$C$1355, "Acquire", Transactions_History!$I$6:$I$1355, Portfolio_History!$F446, Transactions_History!$H$6:$H$1355, "&lt;="&amp;YEAR(Portfolio_History!W$1))-
SUMIFS(Transactions_History!$G$6:$G$1355, Transactions_History!$C$6:$C$1355, "Redeem", Transactions_History!$I$6:$I$1355, Portfolio_History!$F446, Transactions_History!$H$6:$H$1355, "&lt;="&amp;YEAR(Portfolio_History!W$1))</f>
        <v>0</v>
      </c>
      <c r="X446" s="4">
        <f>SUMIFS(Transactions_History!$G$6:$G$1355, Transactions_History!$C$6:$C$1355, "Acquire", Transactions_History!$I$6:$I$1355, Portfolio_History!$F446, Transactions_History!$H$6:$H$1355, "&lt;="&amp;YEAR(Portfolio_History!X$1))-
SUMIFS(Transactions_History!$G$6:$G$1355, Transactions_History!$C$6:$C$1355, "Redeem", Transactions_History!$I$6:$I$1355, Portfolio_History!$F446, Transactions_History!$H$6:$H$1355, "&lt;="&amp;YEAR(Portfolio_History!X$1))</f>
        <v>0</v>
      </c>
      <c r="Y446" s="4">
        <f>SUMIFS(Transactions_History!$G$6:$G$1355, Transactions_History!$C$6:$C$1355, "Acquire", Transactions_History!$I$6:$I$1355, Portfolio_History!$F446, Transactions_History!$H$6:$H$1355, "&lt;="&amp;YEAR(Portfolio_History!Y$1))-
SUMIFS(Transactions_History!$G$6:$G$1355, Transactions_History!$C$6:$C$1355, "Redeem", Transactions_History!$I$6:$I$1355, Portfolio_History!$F446, Transactions_History!$H$6:$H$1355, "&lt;="&amp;YEAR(Portfolio_History!Y$1))</f>
        <v>0</v>
      </c>
    </row>
    <row r="447" spans="1:25" x14ac:dyDescent="0.35">
      <c r="A447" s="172" t="s">
        <v>39</v>
      </c>
      <c r="B447" s="172">
        <v>2.875</v>
      </c>
      <c r="C447" s="172">
        <v>2014</v>
      </c>
      <c r="D447" s="173">
        <v>40330</v>
      </c>
      <c r="E447" s="63">
        <v>2013</v>
      </c>
      <c r="F447" s="170" t="str">
        <f t="shared" si="7"/>
        <v>SI bonds_2.875_2014</v>
      </c>
      <c r="G447" s="4">
        <f>SUMIFS(Transactions_History!$G$6:$G$1355, Transactions_History!$C$6:$C$1355, "Acquire", Transactions_History!$I$6:$I$1355, Portfolio_History!$F447, Transactions_History!$H$6:$H$1355, "&lt;="&amp;YEAR(Portfolio_History!G$1))-
SUMIFS(Transactions_History!$G$6:$G$1355, Transactions_History!$C$6:$C$1355, "Redeem", Transactions_History!$I$6:$I$1355, Portfolio_History!$F447, Transactions_History!$H$6:$H$1355, "&lt;="&amp;YEAR(Portfolio_History!G$1))</f>
        <v>0</v>
      </c>
      <c r="H447" s="4">
        <f>SUMIFS(Transactions_History!$G$6:$G$1355, Transactions_History!$C$6:$C$1355, "Acquire", Transactions_History!$I$6:$I$1355, Portfolio_History!$F447, Transactions_History!$H$6:$H$1355, "&lt;="&amp;YEAR(Portfolio_History!H$1))-
SUMIFS(Transactions_History!$G$6:$G$1355, Transactions_History!$C$6:$C$1355, "Redeem", Transactions_History!$I$6:$I$1355, Portfolio_History!$F447, Transactions_History!$H$6:$H$1355, "&lt;="&amp;YEAR(Portfolio_History!H$1))</f>
        <v>0</v>
      </c>
      <c r="I447" s="4">
        <f>SUMIFS(Transactions_History!$G$6:$G$1355, Transactions_History!$C$6:$C$1355, "Acquire", Transactions_History!$I$6:$I$1355, Portfolio_History!$F447, Transactions_History!$H$6:$H$1355, "&lt;="&amp;YEAR(Portfolio_History!I$1))-
SUMIFS(Transactions_History!$G$6:$G$1355, Transactions_History!$C$6:$C$1355, "Redeem", Transactions_History!$I$6:$I$1355, Portfolio_History!$F447, Transactions_History!$H$6:$H$1355, "&lt;="&amp;YEAR(Portfolio_History!I$1))</f>
        <v>0</v>
      </c>
      <c r="J447" s="4">
        <f>SUMIFS(Transactions_History!$G$6:$G$1355, Transactions_History!$C$6:$C$1355, "Acquire", Transactions_History!$I$6:$I$1355, Portfolio_History!$F447, Transactions_History!$H$6:$H$1355, "&lt;="&amp;YEAR(Portfolio_History!J$1))-
SUMIFS(Transactions_History!$G$6:$G$1355, Transactions_History!$C$6:$C$1355, "Redeem", Transactions_History!$I$6:$I$1355, Portfolio_History!$F447, Transactions_History!$H$6:$H$1355, "&lt;="&amp;YEAR(Portfolio_History!J$1))</f>
        <v>0</v>
      </c>
      <c r="K447" s="4">
        <f>SUMIFS(Transactions_History!$G$6:$G$1355, Transactions_History!$C$6:$C$1355, "Acquire", Transactions_History!$I$6:$I$1355, Portfolio_History!$F447, Transactions_History!$H$6:$H$1355, "&lt;="&amp;YEAR(Portfolio_History!K$1))-
SUMIFS(Transactions_History!$G$6:$G$1355, Transactions_History!$C$6:$C$1355, "Redeem", Transactions_History!$I$6:$I$1355, Portfolio_History!$F447, Transactions_History!$H$6:$H$1355, "&lt;="&amp;YEAR(Portfolio_History!K$1))</f>
        <v>0</v>
      </c>
      <c r="L447" s="4">
        <f>SUMIFS(Transactions_History!$G$6:$G$1355, Transactions_History!$C$6:$C$1355, "Acquire", Transactions_History!$I$6:$I$1355, Portfolio_History!$F447, Transactions_History!$H$6:$H$1355, "&lt;="&amp;YEAR(Portfolio_History!L$1))-
SUMIFS(Transactions_History!$G$6:$G$1355, Transactions_History!$C$6:$C$1355, "Redeem", Transactions_History!$I$6:$I$1355, Portfolio_History!$F447, Transactions_History!$H$6:$H$1355, "&lt;="&amp;YEAR(Portfolio_History!L$1))</f>
        <v>0</v>
      </c>
      <c r="M447" s="4">
        <f>SUMIFS(Transactions_History!$G$6:$G$1355, Transactions_History!$C$6:$C$1355, "Acquire", Transactions_History!$I$6:$I$1355, Portfolio_History!$F447, Transactions_History!$H$6:$H$1355, "&lt;="&amp;YEAR(Portfolio_History!M$1))-
SUMIFS(Transactions_History!$G$6:$G$1355, Transactions_History!$C$6:$C$1355, "Redeem", Transactions_History!$I$6:$I$1355, Portfolio_History!$F447, Transactions_History!$H$6:$H$1355, "&lt;="&amp;YEAR(Portfolio_History!M$1))</f>
        <v>0</v>
      </c>
      <c r="N447" s="4">
        <f>SUMIFS(Transactions_History!$G$6:$G$1355, Transactions_History!$C$6:$C$1355, "Acquire", Transactions_History!$I$6:$I$1355, Portfolio_History!$F447, Transactions_History!$H$6:$H$1355, "&lt;="&amp;YEAR(Portfolio_History!N$1))-
SUMIFS(Transactions_History!$G$6:$G$1355, Transactions_History!$C$6:$C$1355, "Redeem", Transactions_History!$I$6:$I$1355, Portfolio_History!$F447, Transactions_History!$H$6:$H$1355, "&lt;="&amp;YEAR(Portfolio_History!N$1))</f>
        <v>0</v>
      </c>
      <c r="O447" s="4">
        <f>SUMIFS(Transactions_History!$G$6:$G$1355, Transactions_History!$C$6:$C$1355, "Acquire", Transactions_History!$I$6:$I$1355, Portfolio_History!$F447, Transactions_History!$H$6:$H$1355, "&lt;="&amp;YEAR(Portfolio_History!O$1))-
SUMIFS(Transactions_History!$G$6:$G$1355, Transactions_History!$C$6:$C$1355, "Redeem", Transactions_History!$I$6:$I$1355, Portfolio_History!$F447, Transactions_History!$H$6:$H$1355, "&lt;="&amp;YEAR(Portfolio_History!O$1))</f>
        <v>0</v>
      </c>
      <c r="P447" s="4">
        <f>SUMIFS(Transactions_History!$G$6:$G$1355, Transactions_History!$C$6:$C$1355, "Acquire", Transactions_History!$I$6:$I$1355, Portfolio_History!$F447, Transactions_History!$H$6:$H$1355, "&lt;="&amp;YEAR(Portfolio_History!P$1))-
SUMIFS(Transactions_History!$G$6:$G$1355, Transactions_History!$C$6:$C$1355, "Redeem", Transactions_History!$I$6:$I$1355, Portfolio_History!$F447, Transactions_History!$H$6:$H$1355, "&lt;="&amp;YEAR(Portfolio_History!P$1))</f>
        <v>0</v>
      </c>
      <c r="Q447" s="4">
        <f>SUMIFS(Transactions_History!$G$6:$G$1355, Transactions_History!$C$6:$C$1355, "Acquire", Transactions_History!$I$6:$I$1355, Portfolio_History!$F447, Transactions_History!$H$6:$H$1355, "&lt;="&amp;YEAR(Portfolio_History!Q$1))-
SUMIFS(Transactions_History!$G$6:$G$1355, Transactions_History!$C$6:$C$1355, "Redeem", Transactions_History!$I$6:$I$1355, Portfolio_History!$F447, Transactions_History!$H$6:$H$1355, "&lt;="&amp;YEAR(Portfolio_History!Q$1))</f>
        <v>7264431</v>
      </c>
      <c r="R447" s="4">
        <f>SUMIFS(Transactions_History!$G$6:$G$1355, Transactions_History!$C$6:$C$1355, "Acquire", Transactions_History!$I$6:$I$1355, Portfolio_History!$F447, Transactions_History!$H$6:$H$1355, "&lt;="&amp;YEAR(Portfolio_History!R$1))-
SUMIFS(Transactions_History!$G$6:$G$1355, Transactions_History!$C$6:$C$1355, "Redeem", Transactions_History!$I$6:$I$1355, Portfolio_History!$F447, Transactions_History!$H$6:$H$1355, "&lt;="&amp;YEAR(Portfolio_History!R$1))</f>
        <v>7264431</v>
      </c>
      <c r="S447" s="4">
        <f>SUMIFS(Transactions_History!$G$6:$G$1355, Transactions_History!$C$6:$C$1355, "Acquire", Transactions_History!$I$6:$I$1355, Portfolio_History!$F447, Transactions_History!$H$6:$H$1355, "&lt;="&amp;YEAR(Portfolio_History!S$1))-
SUMIFS(Transactions_History!$G$6:$G$1355, Transactions_History!$C$6:$C$1355, "Redeem", Transactions_History!$I$6:$I$1355, Portfolio_History!$F447, Transactions_History!$H$6:$H$1355, "&lt;="&amp;YEAR(Portfolio_History!S$1))</f>
        <v>7264431</v>
      </c>
      <c r="T447" s="4">
        <f>SUMIFS(Transactions_History!$G$6:$G$1355, Transactions_History!$C$6:$C$1355, "Acquire", Transactions_History!$I$6:$I$1355, Portfolio_History!$F447, Transactions_History!$H$6:$H$1355, "&lt;="&amp;YEAR(Portfolio_History!T$1))-
SUMIFS(Transactions_History!$G$6:$G$1355, Transactions_History!$C$6:$C$1355, "Redeem", Transactions_History!$I$6:$I$1355, Portfolio_History!$F447, Transactions_History!$H$6:$H$1355, "&lt;="&amp;YEAR(Portfolio_History!T$1))</f>
        <v>0</v>
      </c>
      <c r="U447" s="4">
        <f>SUMIFS(Transactions_History!$G$6:$G$1355, Transactions_History!$C$6:$C$1355, "Acquire", Transactions_History!$I$6:$I$1355, Portfolio_History!$F447, Transactions_History!$H$6:$H$1355, "&lt;="&amp;YEAR(Portfolio_History!U$1))-
SUMIFS(Transactions_History!$G$6:$G$1355, Transactions_History!$C$6:$C$1355, "Redeem", Transactions_History!$I$6:$I$1355, Portfolio_History!$F447, Transactions_History!$H$6:$H$1355, "&lt;="&amp;YEAR(Portfolio_History!U$1))</f>
        <v>0</v>
      </c>
      <c r="V447" s="4">
        <f>SUMIFS(Transactions_History!$G$6:$G$1355, Transactions_History!$C$6:$C$1355, "Acquire", Transactions_History!$I$6:$I$1355, Portfolio_History!$F447, Transactions_History!$H$6:$H$1355, "&lt;="&amp;YEAR(Portfolio_History!V$1))-
SUMIFS(Transactions_History!$G$6:$G$1355, Transactions_History!$C$6:$C$1355, "Redeem", Transactions_History!$I$6:$I$1355, Portfolio_History!$F447, Transactions_History!$H$6:$H$1355, "&lt;="&amp;YEAR(Portfolio_History!V$1))</f>
        <v>0</v>
      </c>
      <c r="W447" s="4">
        <f>SUMIFS(Transactions_History!$G$6:$G$1355, Transactions_History!$C$6:$C$1355, "Acquire", Transactions_History!$I$6:$I$1355, Portfolio_History!$F447, Transactions_History!$H$6:$H$1355, "&lt;="&amp;YEAR(Portfolio_History!W$1))-
SUMIFS(Transactions_History!$G$6:$G$1355, Transactions_History!$C$6:$C$1355, "Redeem", Transactions_History!$I$6:$I$1355, Portfolio_History!$F447, Transactions_History!$H$6:$H$1355, "&lt;="&amp;YEAR(Portfolio_History!W$1))</f>
        <v>0</v>
      </c>
      <c r="X447" s="4">
        <f>SUMIFS(Transactions_History!$G$6:$G$1355, Transactions_History!$C$6:$C$1355, "Acquire", Transactions_History!$I$6:$I$1355, Portfolio_History!$F447, Transactions_History!$H$6:$H$1355, "&lt;="&amp;YEAR(Portfolio_History!X$1))-
SUMIFS(Transactions_History!$G$6:$G$1355, Transactions_History!$C$6:$C$1355, "Redeem", Transactions_History!$I$6:$I$1355, Portfolio_History!$F447, Transactions_History!$H$6:$H$1355, "&lt;="&amp;YEAR(Portfolio_History!X$1))</f>
        <v>0</v>
      </c>
      <c r="Y447" s="4">
        <f>SUMIFS(Transactions_History!$G$6:$G$1355, Transactions_History!$C$6:$C$1355, "Acquire", Transactions_History!$I$6:$I$1355, Portfolio_History!$F447, Transactions_History!$H$6:$H$1355, "&lt;="&amp;YEAR(Portfolio_History!Y$1))-
SUMIFS(Transactions_History!$G$6:$G$1355, Transactions_History!$C$6:$C$1355, "Redeem", Transactions_History!$I$6:$I$1355, Portfolio_History!$F447, Transactions_History!$H$6:$H$1355, "&lt;="&amp;YEAR(Portfolio_History!Y$1))</f>
        <v>0</v>
      </c>
    </row>
    <row r="448" spans="1:25" x14ac:dyDescent="0.35">
      <c r="A448" s="172" t="s">
        <v>39</v>
      </c>
      <c r="B448" s="172">
        <v>4.125</v>
      </c>
      <c r="C448" s="172">
        <v>2017</v>
      </c>
      <c r="D448" s="173">
        <v>38504</v>
      </c>
      <c r="E448" s="63">
        <v>2013</v>
      </c>
      <c r="F448" s="170" t="str">
        <f t="shared" si="7"/>
        <v>SI bonds_4.125_2017</v>
      </c>
      <c r="G448" s="4">
        <f>SUMIFS(Transactions_History!$G$6:$G$1355, Transactions_History!$C$6:$C$1355, "Acquire", Transactions_History!$I$6:$I$1355, Portfolio_History!$F448, Transactions_History!$H$6:$H$1355, "&lt;="&amp;YEAR(Portfolio_History!G$1))-
SUMIFS(Transactions_History!$G$6:$G$1355, Transactions_History!$C$6:$C$1355, "Redeem", Transactions_History!$I$6:$I$1355, Portfolio_History!$F448, Transactions_History!$H$6:$H$1355, "&lt;="&amp;YEAR(Portfolio_History!G$1))</f>
        <v>-11194331</v>
      </c>
      <c r="H448" s="4">
        <f>SUMIFS(Transactions_History!$G$6:$G$1355, Transactions_History!$C$6:$C$1355, "Acquire", Transactions_History!$I$6:$I$1355, Portfolio_History!$F448, Transactions_History!$H$6:$H$1355, "&lt;="&amp;YEAR(Portfolio_History!H$1))-
SUMIFS(Transactions_History!$G$6:$G$1355, Transactions_History!$C$6:$C$1355, "Redeem", Transactions_History!$I$6:$I$1355, Portfolio_History!$F448, Transactions_History!$H$6:$H$1355, "&lt;="&amp;YEAR(Portfolio_History!H$1))</f>
        <v>-11194331</v>
      </c>
      <c r="I448" s="4">
        <f>SUMIFS(Transactions_History!$G$6:$G$1355, Transactions_History!$C$6:$C$1355, "Acquire", Transactions_History!$I$6:$I$1355, Portfolio_History!$F448, Transactions_History!$H$6:$H$1355, "&lt;="&amp;YEAR(Portfolio_History!I$1))-
SUMIFS(Transactions_History!$G$6:$G$1355, Transactions_History!$C$6:$C$1355, "Redeem", Transactions_History!$I$6:$I$1355, Portfolio_History!$F448, Transactions_History!$H$6:$H$1355, "&lt;="&amp;YEAR(Portfolio_History!I$1))</f>
        <v>-11194331</v>
      </c>
      <c r="J448" s="4">
        <f>SUMIFS(Transactions_History!$G$6:$G$1355, Transactions_History!$C$6:$C$1355, "Acquire", Transactions_History!$I$6:$I$1355, Portfolio_History!$F448, Transactions_History!$H$6:$H$1355, "&lt;="&amp;YEAR(Portfolio_History!J$1))-
SUMIFS(Transactions_History!$G$6:$G$1355, Transactions_History!$C$6:$C$1355, "Redeem", Transactions_History!$I$6:$I$1355, Portfolio_History!$F448, Transactions_History!$H$6:$H$1355, "&lt;="&amp;YEAR(Portfolio_History!J$1))</f>
        <v>-11194331</v>
      </c>
      <c r="K448" s="4">
        <f>SUMIFS(Transactions_History!$G$6:$G$1355, Transactions_History!$C$6:$C$1355, "Acquire", Transactions_History!$I$6:$I$1355, Portfolio_History!$F448, Transactions_History!$H$6:$H$1355, "&lt;="&amp;YEAR(Portfolio_History!K$1))-
SUMIFS(Transactions_History!$G$6:$G$1355, Transactions_History!$C$6:$C$1355, "Redeem", Transactions_History!$I$6:$I$1355, Portfolio_History!$F448, Transactions_History!$H$6:$H$1355, "&lt;="&amp;YEAR(Portfolio_History!K$1))</f>
        <v>-11194331</v>
      </c>
      <c r="L448" s="4">
        <f>SUMIFS(Transactions_History!$G$6:$G$1355, Transactions_History!$C$6:$C$1355, "Acquire", Transactions_History!$I$6:$I$1355, Portfolio_History!$F448, Transactions_History!$H$6:$H$1355, "&lt;="&amp;YEAR(Portfolio_History!L$1))-
SUMIFS(Transactions_History!$G$6:$G$1355, Transactions_History!$C$6:$C$1355, "Redeem", Transactions_History!$I$6:$I$1355, Portfolio_History!$F448, Transactions_History!$H$6:$H$1355, "&lt;="&amp;YEAR(Portfolio_History!L$1))</f>
        <v>-11194331</v>
      </c>
      <c r="M448" s="4">
        <f>SUMIFS(Transactions_History!$G$6:$G$1355, Transactions_History!$C$6:$C$1355, "Acquire", Transactions_History!$I$6:$I$1355, Portfolio_History!$F448, Transactions_History!$H$6:$H$1355, "&lt;="&amp;YEAR(Portfolio_History!M$1))-
SUMIFS(Transactions_History!$G$6:$G$1355, Transactions_History!$C$6:$C$1355, "Redeem", Transactions_History!$I$6:$I$1355, Portfolio_History!$F448, Transactions_History!$H$6:$H$1355, "&lt;="&amp;YEAR(Portfolio_History!M$1))</f>
        <v>-4311019</v>
      </c>
      <c r="N448" s="4">
        <f>SUMIFS(Transactions_History!$G$6:$G$1355, Transactions_History!$C$6:$C$1355, "Acquire", Transactions_History!$I$6:$I$1355, Portfolio_History!$F448, Transactions_History!$H$6:$H$1355, "&lt;="&amp;YEAR(Portfolio_History!N$1))-
SUMIFS(Transactions_History!$G$6:$G$1355, Transactions_History!$C$6:$C$1355, "Redeem", Transactions_History!$I$6:$I$1355, Portfolio_History!$F448, Transactions_History!$H$6:$H$1355, "&lt;="&amp;YEAR(Portfolio_History!N$1))</f>
        <v>-677385</v>
      </c>
      <c r="O448" s="4">
        <f>SUMIFS(Transactions_History!$G$6:$G$1355, Transactions_History!$C$6:$C$1355, "Acquire", Transactions_History!$I$6:$I$1355, Portfolio_History!$F448, Transactions_History!$H$6:$H$1355, "&lt;="&amp;YEAR(Portfolio_History!O$1))-
SUMIFS(Transactions_History!$G$6:$G$1355, Transactions_History!$C$6:$C$1355, "Redeem", Transactions_History!$I$6:$I$1355, Portfolio_History!$F448, Transactions_History!$H$6:$H$1355, "&lt;="&amp;YEAR(Portfolio_History!O$1))</f>
        <v>-677385</v>
      </c>
      <c r="P448" s="4">
        <f>SUMIFS(Transactions_History!$G$6:$G$1355, Transactions_History!$C$6:$C$1355, "Acquire", Transactions_History!$I$6:$I$1355, Portfolio_History!$F448, Transactions_History!$H$6:$H$1355, "&lt;="&amp;YEAR(Portfolio_History!P$1))-
SUMIFS(Transactions_History!$G$6:$G$1355, Transactions_History!$C$6:$C$1355, "Redeem", Transactions_History!$I$6:$I$1355, Portfolio_History!$F448, Transactions_History!$H$6:$H$1355, "&lt;="&amp;YEAR(Portfolio_History!P$1))</f>
        <v>-677385</v>
      </c>
      <c r="Q448" s="4">
        <f>SUMIFS(Transactions_History!$G$6:$G$1355, Transactions_History!$C$6:$C$1355, "Acquire", Transactions_History!$I$6:$I$1355, Portfolio_History!$F448, Transactions_History!$H$6:$H$1355, "&lt;="&amp;YEAR(Portfolio_History!Q$1))-
SUMIFS(Transactions_History!$G$6:$G$1355, Transactions_History!$C$6:$C$1355, "Redeem", Transactions_History!$I$6:$I$1355, Portfolio_History!$F448, Transactions_History!$H$6:$H$1355, "&lt;="&amp;YEAR(Portfolio_History!Q$1))</f>
        <v>0</v>
      </c>
      <c r="R448" s="4">
        <f>SUMIFS(Transactions_History!$G$6:$G$1355, Transactions_History!$C$6:$C$1355, "Acquire", Transactions_History!$I$6:$I$1355, Portfolio_History!$F448, Transactions_History!$H$6:$H$1355, "&lt;="&amp;YEAR(Portfolio_History!R$1))-
SUMIFS(Transactions_History!$G$6:$G$1355, Transactions_History!$C$6:$C$1355, "Redeem", Transactions_History!$I$6:$I$1355, Portfolio_History!$F448, Transactions_History!$H$6:$H$1355, "&lt;="&amp;YEAR(Portfolio_History!R$1))</f>
        <v>0</v>
      </c>
      <c r="S448" s="4">
        <f>SUMIFS(Transactions_History!$G$6:$G$1355, Transactions_History!$C$6:$C$1355, "Acquire", Transactions_History!$I$6:$I$1355, Portfolio_History!$F448, Transactions_History!$H$6:$H$1355, "&lt;="&amp;YEAR(Portfolio_History!S$1))-
SUMIFS(Transactions_History!$G$6:$G$1355, Transactions_History!$C$6:$C$1355, "Redeem", Transactions_History!$I$6:$I$1355, Portfolio_History!$F448, Transactions_History!$H$6:$H$1355, "&lt;="&amp;YEAR(Portfolio_History!S$1))</f>
        <v>0</v>
      </c>
      <c r="T448" s="4">
        <f>SUMIFS(Transactions_History!$G$6:$G$1355, Transactions_History!$C$6:$C$1355, "Acquire", Transactions_History!$I$6:$I$1355, Portfolio_History!$F448, Transactions_History!$H$6:$H$1355, "&lt;="&amp;YEAR(Portfolio_History!T$1))-
SUMIFS(Transactions_History!$G$6:$G$1355, Transactions_History!$C$6:$C$1355, "Redeem", Transactions_History!$I$6:$I$1355, Portfolio_History!$F448, Transactions_History!$H$6:$H$1355, "&lt;="&amp;YEAR(Portfolio_History!T$1))</f>
        <v>0</v>
      </c>
      <c r="U448" s="4">
        <f>SUMIFS(Transactions_History!$G$6:$G$1355, Transactions_History!$C$6:$C$1355, "Acquire", Transactions_History!$I$6:$I$1355, Portfolio_History!$F448, Transactions_History!$H$6:$H$1355, "&lt;="&amp;YEAR(Portfolio_History!U$1))-
SUMIFS(Transactions_History!$G$6:$G$1355, Transactions_History!$C$6:$C$1355, "Redeem", Transactions_History!$I$6:$I$1355, Portfolio_History!$F448, Transactions_History!$H$6:$H$1355, "&lt;="&amp;YEAR(Portfolio_History!U$1))</f>
        <v>0</v>
      </c>
      <c r="V448" s="4">
        <f>SUMIFS(Transactions_History!$G$6:$G$1355, Transactions_History!$C$6:$C$1355, "Acquire", Transactions_History!$I$6:$I$1355, Portfolio_History!$F448, Transactions_History!$H$6:$H$1355, "&lt;="&amp;YEAR(Portfolio_History!V$1))-
SUMIFS(Transactions_History!$G$6:$G$1355, Transactions_History!$C$6:$C$1355, "Redeem", Transactions_History!$I$6:$I$1355, Portfolio_History!$F448, Transactions_History!$H$6:$H$1355, "&lt;="&amp;YEAR(Portfolio_History!V$1))</f>
        <v>0</v>
      </c>
      <c r="W448" s="4">
        <f>SUMIFS(Transactions_History!$G$6:$G$1355, Transactions_History!$C$6:$C$1355, "Acquire", Transactions_History!$I$6:$I$1355, Portfolio_History!$F448, Transactions_History!$H$6:$H$1355, "&lt;="&amp;YEAR(Portfolio_History!W$1))-
SUMIFS(Transactions_History!$G$6:$G$1355, Transactions_History!$C$6:$C$1355, "Redeem", Transactions_History!$I$6:$I$1355, Portfolio_History!$F448, Transactions_History!$H$6:$H$1355, "&lt;="&amp;YEAR(Portfolio_History!W$1))</f>
        <v>0</v>
      </c>
      <c r="X448" s="4">
        <f>SUMIFS(Transactions_History!$G$6:$G$1355, Transactions_History!$C$6:$C$1355, "Acquire", Transactions_History!$I$6:$I$1355, Portfolio_History!$F448, Transactions_History!$H$6:$H$1355, "&lt;="&amp;YEAR(Portfolio_History!X$1))-
SUMIFS(Transactions_History!$G$6:$G$1355, Transactions_History!$C$6:$C$1355, "Redeem", Transactions_History!$I$6:$I$1355, Portfolio_History!$F448, Transactions_History!$H$6:$H$1355, "&lt;="&amp;YEAR(Portfolio_History!X$1))</f>
        <v>0</v>
      </c>
      <c r="Y448" s="4">
        <f>SUMIFS(Transactions_History!$G$6:$G$1355, Transactions_History!$C$6:$C$1355, "Acquire", Transactions_History!$I$6:$I$1355, Portfolio_History!$F448, Transactions_History!$H$6:$H$1355, "&lt;="&amp;YEAR(Portfolio_History!Y$1))-
SUMIFS(Transactions_History!$G$6:$G$1355, Transactions_History!$C$6:$C$1355, "Redeem", Transactions_History!$I$6:$I$1355, Portfolio_History!$F448, Transactions_History!$H$6:$H$1355, "&lt;="&amp;YEAR(Portfolio_History!Y$1))</f>
        <v>0</v>
      </c>
    </row>
    <row r="449" spans="1:25" x14ac:dyDescent="0.35">
      <c r="A449" s="172" t="s">
        <v>39</v>
      </c>
      <c r="B449" s="172">
        <v>4.625</v>
      </c>
      <c r="C449" s="172">
        <v>2017</v>
      </c>
      <c r="D449" s="173">
        <v>38139</v>
      </c>
      <c r="E449" s="63">
        <v>2013</v>
      </c>
      <c r="F449" s="170" t="str">
        <f t="shared" si="7"/>
        <v>SI bonds_4.625_2017</v>
      </c>
      <c r="G449" s="4">
        <f>SUMIFS(Transactions_History!$G$6:$G$1355, Transactions_History!$C$6:$C$1355, "Acquire", Transactions_History!$I$6:$I$1355, Portfolio_History!$F449, Transactions_History!$H$6:$H$1355, "&lt;="&amp;YEAR(Portfolio_History!G$1))-
SUMIFS(Transactions_History!$G$6:$G$1355, Transactions_History!$C$6:$C$1355, "Redeem", Transactions_History!$I$6:$I$1355, Portfolio_History!$F449, Transactions_History!$H$6:$H$1355, "&lt;="&amp;YEAR(Portfolio_History!G$1))</f>
        <v>-10023160</v>
      </c>
      <c r="H449" s="4">
        <f>SUMIFS(Transactions_History!$G$6:$G$1355, Transactions_History!$C$6:$C$1355, "Acquire", Transactions_History!$I$6:$I$1355, Portfolio_History!$F449, Transactions_History!$H$6:$H$1355, "&lt;="&amp;YEAR(Portfolio_History!H$1))-
SUMIFS(Transactions_History!$G$6:$G$1355, Transactions_History!$C$6:$C$1355, "Redeem", Transactions_History!$I$6:$I$1355, Portfolio_History!$F449, Transactions_History!$H$6:$H$1355, "&lt;="&amp;YEAR(Portfolio_History!H$1))</f>
        <v>-10023160</v>
      </c>
      <c r="I449" s="4">
        <f>SUMIFS(Transactions_History!$G$6:$G$1355, Transactions_History!$C$6:$C$1355, "Acquire", Transactions_History!$I$6:$I$1355, Portfolio_History!$F449, Transactions_History!$H$6:$H$1355, "&lt;="&amp;YEAR(Portfolio_History!I$1))-
SUMIFS(Transactions_History!$G$6:$G$1355, Transactions_History!$C$6:$C$1355, "Redeem", Transactions_History!$I$6:$I$1355, Portfolio_History!$F449, Transactions_History!$H$6:$H$1355, "&lt;="&amp;YEAR(Portfolio_History!I$1))</f>
        <v>-10023160</v>
      </c>
      <c r="J449" s="4">
        <f>SUMIFS(Transactions_History!$G$6:$G$1355, Transactions_History!$C$6:$C$1355, "Acquire", Transactions_History!$I$6:$I$1355, Portfolio_History!$F449, Transactions_History!$H$6:$H$1355, "&lt;="&amp;YEAR(Portfolio_History!J$1))-
SUMIFS(Transactions_History!$G$6:$G$1355, Transactions_History!$C$6:$C$1355, "Redeem", Transactions_History!$I$6:$I$1355, Portfolio_History!$F449, Transactions_History!$H$6:$H$1355, "&lt;="&amp;YEAR(Portfolio_History!J$1))</f>
        <v>-10023160</v>
      </c>
      <c r="K449" s="4">
        <f>SUMIFS(Transactions_History!$G$6:$G$1355, Transactions_History!$C$6:$C$1355, "Acquire", Transactions_History!$I$6:$I$1355, Portfolio_History!$F449, Transactions_History!$H$6:$H$1355, "&lt;="&amp;YEAR(Portfolio_History!K$1))-
SUMIFS(Transactions_History!$G$6:$G$1355, Transactions_History!$C$6:$C$1355, "Redeem", Transactions_History!$I$6:$I$1355, Portfolio_History!$F449, Transactions_History!$H$6:$H$1355, "&lt;="&amp;YEAR(Portfolio_History!K$1))</f>
        <v>-10023160</v>
      </c>
      <c r="L449" s="4">
        <f>SUMIFS(Transactions_History!$G$6:$G$1355, Transactions_History!$C$6:$C$1355, "Acquire", Transactions_History!$I$6:$I$1355, Portfolio_History!$F449, Transactions_History!$H$6:$H$1355, "&lt;="&amp;YEAR(Portfolio_History!L$1))-
SUMIFS(Transactions_History!$G$6:$G$1355, Transactions_History!$C$6:$C$1355, "Redeem", Transactions_History!$I$6:$I$1355, Portfolio_History!$F449, Transactions_History!$H$6:$H$1355, "&lt;="&amp;YEAR(Portfolio_History!L$1))</f>
        <v>-10023160</v>
      </c>
      <c r="M449" s="4">
        <f>SUMIFS(Transactions_History!$G$6:$G$1355, Transactions_History!$C$6:$C$1355, "Acquire", Transactions_History!$I$6:$I$1355, Portfolio_History!$F449, Transactions_History!$H$6:$H$1355, "&lt;="&amp;YEAR(Portfolio_History!M$1))-
SUMIFS(Transactions_History!$G$6:$G$1355, Transactions_History!$C$6:$C$1355, "Redeem", Transactions_History!$I$6:$I$1355, Portfolio_History!$F449, Transactions_History!$H$6:$H$1355, "&lt;="&amp;YEAR(Portfolio_History!M$1))</f>
        <v>-855497</v>
      </c>
      <c r="N449" s="4">
        <f>SUMIFS(Transactions_History!$G$6:$G$1355, Transactions_History!$C$6:$C$1355, "Acquire", Transactions_History!$I$6:$I$1355, Portfolio_History!$F449, Transactions_History!$H$6:$H$1355, "&lt;="&amp;YEAR(Portfolio_History!N$1))-
SUMIFS(Transactions_History!$G$6:$G$1355, Transactions_History!$C$6:$C$1355, "Redeem", Transactions_History!$I$6:$I$1355, Portfolio_History!$F449, Transactions_History!$H$6:$H$1355, "&lt;="&amp;YEAR(Portfolio_History!N$1))</f>
        <v>-855497</v>
      </c>
      <c r="O449" s="4">
        <f>SUMIFS(Transactions_History!$G$6:$G$1355, Transactions_History!$C$6:$C$1355, "Acquire", Transactions_History!$I$6:$I$1355, Portfolio_History!$F449, Transactions_History!$H$6:$H$1355, "&lt;="&amp;YEAR(Portfolio_History!O$1))-
SUMIFS(Transactions_History!$G$6:$G$1355, Transactions_History!$C$6:$C$1355, "Redeem", Transactions_History!$I$6:$I$1355, Portfolio_History!$F449, Transactions_History!$H$6:$H$1355, "&lt;="&amp;YEAR(Portfolio_History!O$1))</f>
        <v>-855497</v>
      </c>
      <c r="P449" s="4">
        <f>SUMIFS(Transactions_History!$G$6:$G$1355, Transactions_History!$C$6:$C$1355, "Acquire", Transactions_History!$I$6:$I$1355, Portfolio_History!$F449, Transactions_History!$H$6:$H$1355, "&lt;="&amp;YEAR(Portfolio_History!P$1))-
SUMIFS(Transactions_History!$G$6:$G$1355, Transactions_History!$C$6:$C$1355, "Redeem", Transactions_History!$I$6:$I$1355, Portfolio_History!$F449, Transactions_History!$H$6:$H$1355, "&lt;="&amp;YEAR(Portfolio_History!P$1))</f>
        <v>-855497</v>
      </c>
      <c r="Q449" s="4">
        <f>SUMIFS(Transactions_History!$G$6:$G$1355, Transactions_History!$C$6:$C$1355, "Acquire", Transactions_History!$I$6:$I$1355, Portfolio_History!$F449, Transactions_History!$H$6:$H$1355, "&lt;="&amp;YEAR(Portfolio_History!Q$1))-
SUMIFS(Transactions_History!$G$6:$G$1355, Transactions_History!$C$6:$C$1355, "Redeem", Transactions_History!$I$6:$I$1355, Portfolio_History!$F449, Transactions_History!$H$6:$H$1355, "&lt;="&amp;YEAR(Portfolio_History!Q$1))</f>
        <v>0</v>
      </c>
      <c r="R449" s="4">
        <f>SUMIFS(Transactions_History!$G$6:$G$1355, Transactions_History!$C$6:$C$1355, "Acquire", Transactions_History!$I$6:$I$1355, Portfolio_History!$F449, Transactions_History!$H$6:$H$1355, "&lt;="&amp;YEAR(Portfolio_History!R$1))-
SUMIFS(Transactions_History!$G$6:$G$1355, Transactions_History!$C$6:$C$1355, "Redeem", Transactions_History!$I$6:$I$1355, Portfolio_History!$F449, Transactions_History!$H$6:$H$1355, "&lt;="&amp;YEAR(Portfolio_History!R$1))</f>
        <v>0</v>
      </c>
      <c r="S449" s="4">
        <f>SUMIFS(Transactions_History!$G$6:$G$1355, Transactions_History!$C$6:$C$1355, "Acquire", Transactions_History!$I$6:$I$1355, Portfolio_History!$F449, Transactions_History!$H$6:$H$1355, "&lt;="&amp;YEAR(Portfolio_History!S$1))-
SUMIFS(Transactions_History!$G$6:$G$1355, Transactions_History!$C$6:$C$1355, "Redeem", Transactions_History!$I$6:$I$1355, Portfolio_History!$F449, Transactions_History!$H$6:$H$1355, "&lt;="&amp;YEAR(Portfolio_History!S$1))</f>
        <v>0</v>
      </c>
      <c r="T449" s="4">
        <f>SUMIFS(Transactions_History!$G$6:$G$1355, Transactions_History!$C$6:$C$1355, "Acquire", Transactions_History!$I$6:$I$1355, Portfolio_History!$F449, Transactions_History!$H$6:$H$1355, "&lt;="&amp;YEAR(Portfolio_History!T$1))-
SUMIFS(Transactions_History!$G$6:$G$1355, Transactions_History!$C$6:$C$1355, "Redeem", Transactions_History!$I$6:$I$1355, Portfolio_History!$F449, Transactions_History!$H$6:$H$1355, "&lt;="&amp;YEAR(Portfolio_History!T$1))</f>
        <v>0</v>
      </c>
      <c r="U449" s="4">
        <f>SUMIFS(Transactions_History!$G$6:$G$1355, Transactions_History!$C$6:$C$1355, "Acquire", Transactions_History!$I$6:$I$1355, Portfolio_History!$F449, Transactions_History!$H$6:$H$1355, "&lt;="&amp;YEAR(Portfolio_History!U$1))-
SUMIFS(Transactions_History!$G$6:$G$1355, Transactions_History!$C$6:$C$1355, "Redeem", Transactions_History!$I$6:$I$1355, Portfolio_History!$F449, Transactions_History!$H$6:$H$1355, "&lt;="&amp;YEAR(Portfolio_History!U$1))</f>
        <v>0</v>
      </c>
      <c r="V449" s="4">
        <f>SUMIFS(Transactions_History!$G$6:$G$1355, Transactions_History!$C$6:$C$1355, "Acquire", Transactions_History!$I$6:$I$1355, Portfolio_History!$F449, Transactions_History!$H$6:$H$1355, "&lt;="&amp;YEAR(Portfolio_History!V$1))-
SUMIFS(Transactions_History!$G$6:$G$1355, Transactions_History!$C$6:$C$1355, "Redeem", Transactions_History!$I$6:$I$1355, Portfolio_History!$F449, Transactions_History!$H$6:$H$1355, "&lt;="&amp;YEAR(Portfolio_History!V$1))</f>
        <v>0</v>
      </c>
      <c r="W449" s="4">
        <f>SUMIFS(Transactions_History!$G$6:$G$1355, Transactions_History!$C$6:$C$1355, "Acquire", Transactions_History!$I$6:$I$1355, Portfolio_History!$F449, Transactions_History!$H$6:$H$1355, "&lt;="&amp;YEAR(Portfolio_History!W$1))-
SUMIFS(Transactions_History!$G$6:$G$1355, Transactions_History!$C$6:$C$1355, "Redeem", Transactions_History!$I$6:$I$1355, Portfolio_History!$F449, Transactions_History!$H$6:$H$1355, "&lt;="&amp;YEAR(Portfolio_History!W$1))</f>
        <v>0</v>
      </c>
      <c r="X449" s="4">
        <f>SUMIFS(Transactions_History!$G$6:$G$1355, Transactions_History!$C$6:$C$1355, "Acquire", Transactions_History!$I$6:$I$1355, Portfolio_History!$F449, Transactions_History!$H$6:$H$1355, "&lt;="&amp;YEAR(Portfolio_History!X$1))-
SUMIFS(Transactions_History!$G$6:$G$1355, Transactions_History!$C$6:$C$1355, "Redeem", Transactions_History!$I$6:$I$1355, Portfolio_History!$F449, Transactions_History!$H$6:$H$1355, "&lt;="&amp;YEAR(Portfolio_History!X$1))</f>
        <v>0</v>
      </c>
      <c r="Y449" s="4">
        <f>SUMIFS(Transactions_History!$G$6:$G$1355, Transactions_History!$C$6:$C$1355, "Acquire", Transactions_History!$I$6:$I$1355, Portfolio_History!$F449, Transactions_History!$H$6:$H$1355, "&lt;="&amp;YEAR(Portfolio_History!Y$1))-
SUMIFS(Transactions_History!$G$6:$G$1355, Transactions_History!$C$6:$C$1355, "Redeem", Transactions_History!$I$6:$I$1355, Portfolio_History!$F449, Transactions_History!$H$6:$H$1355, "&lt;="&amp;YEAR(Portfolio_History!Y$1))</f>
        <v>0</v>
      </c>
    </row>
    <row r="450" spans="1:25" x14ac:dyDescent="0.35">
      <c r="A450" s="172" t="s">
        <v>39</v>
      </c>
      <c r="B450" s="172">
        <v>5</v>
      </c>
      <c r="C450" s="172">
        <v>2017</v>
      </c>
      <c r="D450" s="173">
        <v>39234</v>
      </c>
      <c r="E450" s="63">
        <v>2013</v>
      </c>
      <c r="F450" s="170" t="str">
        <f t="shared" ref="F450:F513" si="8">_xlfn.TEXTJOIN("_", TRUE, A450, B450, C450)</f>
        <v>SI bonds_5_2017</v>
      </c>
      <c r="G450" s="4">
        <f>SUMIFS(Transactions_History!$G$6:$G$1355, Transactions_History!$C$6:$C$1355, "Acquire", Transactions_History!$I$6:$I$1355, Portfolio_History!$F450, Transactions_History!$H$6:$H$1355, "&lt;="&amp;YEAR(Portfolio_History!G$1))-
SUMIFS(Transactions_History!$G$6:$G$1355, Transactions_History!$C$6:$C$1355, "Redeem", Transactions_History!$I$6:$I$1355, Portfolio_History!$F450, Transactions_History!$H$6:$H$1355, "&lt;="&amp;YEAR(Portfolio_History!G$1))</f>
        <v>-12930818</v>
      </c>
      <c r="H450" s="4">
        <f>SUMIFS(Transactions_History!$G$6:$G$1355, Transactions_History!$C$6:$C$1355, "Acquire", Transactions_History!$I$6:$I$1355, Portfolio_History!$F450, Transactions_History!$H$6:$H$1355, "&lt;="&amp;YEAR(Portfolio_History!H$1))-
SUMIFS(Transactions_History!$G$6:$G$1355, Transactions_History!$C$6:$C$1355, "Redeem", Transactions_History!$I$6:$I$1355, Portfolio_History!$F450, Transactions_History!$H$6:$H$1355, "&lt;="&amp;YEAR(Portfolio_History!H$1))</f>
        <v>-12930818</v>
      </c>
      <c r="I450" s="4">
        <f>SUMIFS(Transactions_History!$G$6:$G$1355, Transactions_History!$C$6:$C$1355, "Acquire", Transactions_History!$I$6:$I$1355, Portfolio_History!$F450, Transactions_History!$H$6:$H$1355, "&lt;="&amp;YEAR(Portfolio_History!I$1))-
SUMIFS(Transactions_History!$G$6:$G$1355, Transactions_History!$C$6:$C$1355, "Redeem", Transactions_History!$I$6:$I$1355, Portfolio_History!$F450, Transactions_History!$H$6:$H$1355, "&lt;="&amp;YEAR(Portfolio_History!I$1))</f>
        <v>-12930818</v>
      </c>
      <c r="J450" s="4">
        <f>SUMIFS(Transactions_History!$G$6:$G$1355, Transactions_History!$C$6:$C$1355, "Acquire", Transactions_History!$I$6:$I$1355, Portfolio_History!$F450, Transactions_History!$H$6:$H$1355, "&lt;="&amp;YEAR(Portfolio_History!J$1))-
SUMIFS(Transactions_History!$G$6:$G$1355, Transactions_History!$C$6:$C$1355, "Redeem", Transactions_History!$I$6:$I$1355, Portfolio_History!$F450, Transactions_History!$H$6:$H$1355, "&lt;="&amp;YEAR(Portfolio_History!J$1))</f>
        <v>-12930818</v>
      </c>
      <c r="K450" s="4">
        <f>SUMIFS(Transactions_History!$G$6:$G$1355, Transactions_History!$C$6:$C$1355, "Acquire", Transactions_History!$I$6:$I$1355, Portfolio_History!$F450, Transactions_History!$H$6:$H$1355, "&lt;="&amp;YEAR(Portfolio_History!K$1))-
SUMIFS(Transactions_History!$G$6:$G$1355, Transactions_History!$C$6:$C$1355, "Redeem", Transactions_History!$I$6:$I$1355, Portfolio_History!$F450, Transactions_History!$H$6:$H$1355, "&lt;="&amp;YEAR(Portfolio_History!K$1))</f>
        <v>-12930818</v>
      </c>
      <c r="L450" s="4">
        <f>SUMIFS(Transactions_History!$G$6:$G$1355, Transactions_History!$C$6:$C$1355, "Acquire", Transactions_History!$I$6:$I$1355, Portfolio_History!$F450, Transactions_History!$H$6:$H$1355, "&lt;="&amp;YEAR(Portfolio_History!L$1))-
SUMIFS(Transactions_History!$G$6:$G$1355, Transactions_History!$C$6:$C$1355, "Redeem", Transactions_History!$I$6:$I$1355, Portfolio_History!$F450, Transactions_History!$H$6:$H$1355, "&lt;="&amp;YEAR(Portfolio_History!L$1))</f>
        <v>-12930818</v>
      </c>
      <c r="M450" s="4">
        <f>SUMIFS(Transactions_History!$G$6:$G$1355, Transactions_History!$C$6:$C$1355, "Acquire", Transactions_History!$I$6:$I$1355, Portfolio_History!$F450, Transactions_History!$H$6:$H$1355, "&lt;="&amp;YEAR(Portfolio_History!M$1))-
SUMIFS(Transactions_History!$G$6:$G$1355, Transactions_History!$C$6:$C$1355, "Redeem", Transactions_History!$I$6:$I$1355, Portfolio_History!$F450, Transactions_History!$H$6:$H$1355, "&lt;="&amp;YEAR(Portfolio_History!M$1))</f>
        <v>-476586</v>
      </c>
      <c r="N450" s="4">
        <f>SUMIFS(Transactions_History!$G$6:$G$1355, Transactions_History!$C$6:$C$1355, "Acquire", Transactions_History!$I$6:$I$1355, Portfolio_History!$F450, Transactions_History!$H$6:$H$1355, "&lt;="&amp;YEAR(Portfolio_History!N$1))-
SUMIFS(Transactions_History!$G$6:$G$1355, Transactions_History!$C$6:$C$1355, "Redeem", Transactions_History!$I$6:$I$1355, Portfolio_History!$F450, Transactions_History!$H$6:$H$1355, "&lt;="&amp;YEAR(Portfolio_History!N$1))</f>
        <v>-476586</v>
      </c>
      <c r="O450" s="4">
        <f>SUMIFS(Transactions_History!$G$6:$G$1355, Transactions_History!$C$6:$C$1355, "Acquire", Transactions_History!$I$6:$I$1355, Portfolio_History!$F450, Transactions_History!$H$6:$H$1355, "&lt;="&amp;YEAR(Portfolio_History!O$1))-
SUMIFS(Transactions_History!$G$6:$G$1355, Transactions_History!$C$6:$C$1355, "Redeem", Transactions_History!$I$6:$I$1355, Portfolio_History!$F450, Transactions_History!$H$6:$H$1355, "&lt;="&amp;YEAR(Portfolio_History!O$1))</f>
        <v>-476586</v>
      </c>
      <c r="P450" s="4">
        <f>SUMIFS(Transactions_History!$G$6:$G$1355, Transactions_History!$C$6:$C$1355, "Acquire", Transactions_History!$I$6:$I$1355, Portfolio_History!$F450, Transactions_History!$H$6:$H$1355, "&lt;="&amp;YEAR(Portfolio_History!P$1))-
SUMIFS(Transactions_History!$G$6:$G$1355, Transactions_History!$C$6:$C$1355, "Redeem", Transactions_History!$I$6:$I$1355, Portfolio_History!$F450, Transactions_History!$H$6:$H$1355, "&lt;="&amp;YEAR(Portfolio_History!P$1))</f>
        <v>-476586</v>
      </c>
      <c r="Q450" s="4">
        <f>SUMIFS(Transactions_History!$G$6:$G$1355, Transactions_History!$C$6:$C$1355, "Acquire", Transactions_History!$I$6:$I$1355, Portfolio_History!$F450, Transactions_History!$H$6:$H$1355, "&lt;="&amp;YEAR(Portfolio_History!Q$1))-
SUMIFS(Transactions_History!$G$6:$G$1355, Transactions_History!$C$6:$C$1355, "Redeem", Transactions_History!$I$6:$I$1355, Portfolio_History!$F450, Transactions_History!$H$6:$H$1355, "&lt;="&amp;YEAR(Portfolio_History!Q$1))</f>
        <v>0</v>
      </c>
      <c r="R450" s="4">
        <f>SUMIFS(Transactions_History!$G$6:$G$1355, Transactions_History!$C$6:$C$1355, "Acquire", Transactions_History!$I$6:$I$1355, Portfolio_History!$F450, Transactions_History!$H$6:$H$1355, "&lt;="&amp;YEAR(Portfolio_History!R$1))-
SUMIFS(Transactions_History!$G$6:$G$1355, Transactions_History!$C$6:$C$1355, "Redeem", Transactions_History!$I$6:$I$1355, Portfolio_History!$F450, Transactions_History!$H$6:$H$1355, "&lt;="&amp;YEAR(Portfolio_History!R$1))</f>
        <v>0</v>
      </c>
      <c r="S450" s="4">
        <f>SUMIFS(Transactions_History!$G$6:$G$1355, Transactions_History!$C$6:$C$1355, "Acquire", Transactions_History!$I$6:$I$1355, Portfolio_History!$F450, Transactions_History!$H$6:$H$1355, "&lt;="&amp;YEAR(Portfolio_History!S$1))-
SUMIFS(Transactions_History!$G$6:$G$1355, Transactions_History!$C$6:$C$1355, "Redeem", Transactions_History!$I$6:$I$1355, Portfolio_History!$F450, Transactions_History!$H$6:$H$1355, "&lt;="&amp;YEAR(Portfolio_History!S$1))</f>
        <v>0</v>
      </c>
      <c r="T450" s="4">
        <f>SUMIFS(Transactions_History!$G$6:$G$1355, Transactions_History!$C$6:$C$1355, "Acquire", Transactions_History!$I$6:$I$1355, Portfolio_History!$F450, Transactions_History!$H$6:$H$1355, "&lt;="&amp;YEAR(Portfolio_History!T$1))-
SUMIFS(Transactions_History!$G$6:$G$1355, Transactions_History!$C$6:$C$1355, "Redeem", Transactions_History!$I$6:$I$1355, Portfolio_History!$F450, Transactions_History!$H$6:$H$1355, "&lt;="&amp;YEAR(Portfolio_History!T$1))</f>
        <v>0</v>
      </c>
      <c r="U450" s="4">
        <f>SUMIFS(Transactions_History!$G$6:$G$1355, Transactions_History!$C$6:$C$1355, "Acquire", Transactions_History!$I$6:$I$1355, Portfolio_History!$F450, Transactions_History!$H$6:$H$1355, "&lt;="&amp;YEAR(Portfolio_History!U$1))-
SUMIFS(Transactions_History!$G$6:$G$1355, Transactions_History!$C$6:$C$1355, "Redeem", Transactions_History!$I$6:$I$1355, Portfolio_History!$F450, Transactions_History!$H$6:$H$1355, "&lt;="&amp;YEAR(Portfolio_History!U$1))</f>
        <v>0</v>
      </c>
      <c r="V450" s="4">
        <f>SUMIFS(Transactions_History!$G$6:$G$1355, Transactions_History!$C$6:$C$1355, "Acquire", Transactions_History!$I$6:$I$1355, Portfolio_History!$F450, Transactions_History!$H$6:$H$1355, "&lt;="&amp;YEAR(Portfolio_History!V$1))-
SUMIFS(Transactions_History!$G$6:$G$1355, Transactions_History!$C$6:$C$1355, "Redeem", Transactions_History!$I$6:$I$1355, Portfolio_History!$F450, Transactions_History!$H$6:$H$1355, "&lt;="&amp;YEAR(Portfolio_History!V$1))</f>
        <v>0</v>
      </c>
      <c r="W450" s="4">
        <f>SUMIFS(Transactions_History!$G$6:$G$1355, Transactions_History!$C$6:$C$1355, "Acquire", Transactions_History!$I$6:$I$1355, Portfolio_History!$F450, Transactions_History!$H$6:$H$1355, "&lt;="&amp;YEAR(Portfolio_History!W$1))-
SUMIFS(Transactions_History!$G$6:$G$1355, Transactions_History!$C$6:$C$1355, "Redeem", Transactions_History!$I$6:$I$1355, Portfolio_History!$F450, Transactions_History!$H$6:$H$1355, "&lt;="&amp;YEAR(Portfolio_History!W$1))</f>
        <v>0</v>
      </c>
      <c r="X450" s="4">
        <f>SUMIFS(Transactions_History!$G$6:$G$1355, Transactions_History!$C$6:$C$1355, "Acquire", Transactions_History!$I$6:$I$1355, Portfolio_History!$F450, Transactions_History!$H$6:$H$1355, "&lt;="&amp;YEAR(Portfolio_History!X$1))-
SUMIFS(Transactions_History!$G$6:$G$1355, Transactions_History!$C$6:$C$1355, "Redeem", Transactions_History!$I$6:$I$1355, Portfolio_History!$F450, Transactions_History!$H$6:$H$1355, "&lt;="&amp;YEAR(Portfolio_History!X$1))</f>
        <v>0</v>
      </c>
      <c r="Y450" s="4">
        <f>SUMIFS(Transactions_History!$G$6:$G$1355, Transactions_History!$C$6:$C$1355, "Acquire", Transactions_History!$I$6:$I$1355, Portfolio_History!$F450, Transactions_History!$H$6:$H$1355, "&lt;="&amp;YEAR(Portfolio_History!Y$1))-
SUMIFS(Transactions_History!$G$6:$G$1355, Transactions_History!$C$6:$C$1355, "Redeem", Transactions_History!$I$6:$I$1355, Portfolio_History!$F450, Transactions_History!$H$6:$H$1355, "&lt;="&amp;YEAR(Portfolio_History!Y$1))</f>
        <v>0</v>
      </c>
    </row>
    <row r="451" spans="1:25" x14ac:dyDescent="0.35">
      <c r="A451" s="172" t="s">
        <v>39</v>
      </c>
      <c r="B451" s="172">
        <v>5.125</v>
      </c>
      <c r="C451" s="172">
        <v>2017</v>
      </c>
      <c r="D451" s="173">
        <v>38869</v>
      </c>
      <c r="E451" s="63">
        <v>2013</v>
      </c>
      <c r="F451" s="170" t="str">
        <f t="shared" si="8"/>
        <v>SI bonds_5.125_2017</v>
      </c>
      <c r="G451" s="4">
        <f>SUMIFS(Transactions_History!$G$6:$G$1355, Transactions_History!$C$6:$C$1355, "Acquire", Transactions_History!$I$6:$I$1355, Portfolio_History!$F451, Transactions_History!$H$6:$H$1355, "&lt;="&amp;YEAR(Portfolio_History!G$1))-
SUMIFS(Transactions_History!$G$6:$G$1355, Transactions_History!$C$6:$C$1355, "Redeem", Transactions_History!$I$6:$I$1355, Portfolio_History!$F451, Transactions_History!$H$6:$H$1355, "&lt;="&amp;YEAR(Portfolio_History!G$1))</f>
        <v>-12232997</v>
      </c>
      <c r="H451" s="4">
        <f>SUMIFS(Transactions_History!$G$6:$G$1355, Transactions_History!$C$6:$C$1355, "Acquire", Transactions_History!$I$6:$I$1355, Portfolio_History!$F451, Transactions_History!$H$6:$H$1355, "&lt;="&amp;YEAR(Portfolio_History!H$1))-
SUMIFS(Transactions_History!$G$6:$G$1355, Transactions_History!$C$6:$C$1355, "Redeem", Transactions_History!$I$6:$I$1355, Portfolio_History!$F451, Transactions_History!$H$6:$H$1355, "&lt;="&amp;YEAR(Portfolio_History!H$1))</f>
        <v>-12232997</v>
      </c>
      <c r="I451" s="4">
        <f>SUMIFS(Transactions_History!$G$6:$G$1355, Transactions_History!$C$6:$C$1355, "Acquire", Transactions_History!$I$6:$I$1355, Portfolio_History!$F451, Transactions_History!$H$6:$H$1355, "&lt;="&amp;YEAR(Portfolio_History!I$1))-
SUMIFS(Transactions_History!$G$6:$G$1355, Transactions_History!$C$6:$C$1355, "Redeem", Transactions_History!$I$6:$I$1355, Portfolio_History!$F451, Transactions_History!$H$6:$H$1355, "&lt;="&amp;YEAR(Portfolio_History!I$1))</f>
        <v>-12232997</v>
      </c>
      <c r="J451" s="4">
        <f>SUMIFS(Transactions_History!$G$6:$G$1355, Transactions_History!$C$6:$C$1355, "Acquire", Transactions_History!$I$6:$I$1355, Portfolio_History!$F451, Transactions_History!$H$6:$H$1355, "&lt;="&amp;YEAR(Portfolio_History!J$1))-
SUMIFS(Transactions_History!$G$6:$G$1355, Transactions_History!$C$6:$C$1355, "Redeem", Transactions_History!$I$6:$I$1355, Portfolio_History!$F451, Transactions_History!$H$6:$H$1355, "&lt;="&amp;YEAR(Portfolio_History!J$1))</f>
        <v>-12232997</v>
      </c>
      <c r="K451" s="4">
        <f>SUMIFS(Transactions_History!$G$6:$G$1355, Transactions_History!$C$6:$C$1355, "Acquire", Transactions_History!$I$6:$I$1355, Portfolio_History!$F451, Transactions_History!$H$6:$H$1355, "&lt;="&amp;YEAR(Portfolio_History!K$1))-
SUMIFS(Transactions_History!$G$6:$G$1355, Transactions_History!$C$6:$C$1355, "Redeem", Transactions_History!$I$6:$I$1355, Portfolio_History!$F451, Transactions_History!$H$6:$H$1355, "&lt;="&amp;YEAR(Portfolio_History!K$1))</f>
        <v>-12232997</v>
      </c>
      <c r="L451" s="4">
        <f>SUMIFS(Transactions_History!$G$6:$G$1355, Transactions_History!$C$6:$C$1355, "Acquire", Transactions_History!$I$6:$I$1355, Portfolio_History!$F451, Transactions_History!$H$6:$H$1355, "&lt;="&amp;YEAR(Portfolio_History!L$1))-
SUMIFS(Transactions_History!$G$6:$G$1355, Transactions_History!$C$6:$C$1355, "Redeem", Transactions_History!$I$6:$I$1355, Portfolio_History!$F451, Transactions_History!$H$6:$H$1355, "&lt;="&amp;YEAR(Portfolio_History!L$1))</f>
        <v>-12232997</v>
      </c>
      <c r="M451" s="4">
        <f>SUMIFS(Transactions_History!$G$6:$G$1355, Transactions_History!$C$6:$C$1355, "Acquire", Transactions_History!$I$6:$I$1355, Portfolio_History!$F451, Transactions_History!$H$6:$H$1355, "&lt;="&amp;YEAR(Portfolio_History!M$1))-
SUMIFS(Transactions_History!$G$6:$G$1355, Transactions_History!$C$6:$C$1355, "Redeem", Transactions_History!$I$6:$I$1355, Portfolio_History!$F451, Transactions_History!$H$6:$H$1355, "&lt;="&amp;YEAR(Portfolio_History!M$1))</f>
        <v>-665131</v>
      </c>
      <c r="N451" s="4">
        <f>SUMIFS(Transactions_History!$G$6:$G$1355, Transactions_History!$C$6:$C$1355, "Acquire", Transactions_History!$I$6:$I$1355, Portfolio_History!$F451, Transactions_History!$H$6:$H$1355, "&lt;="&amp;YEAR(Portfolio_History!N$1))-
SUMIFS(Transactions_History!$G$6:$G$1355, Transactions_History!$C$6:$C$1355, "Redeem", Transactions_History!$I$6:$I$1355, Portfolio_History!$F451, Transactions_History!$H$6:$H$1355, "&lt;="&amp;YEAR(Portfolio_History!N$1))</f>
        <v>-665131</v>
      </c>
      <c r="O451" s="4">
        <f>SUMIFS(Transactions_History!$G$6:$G$1355, Transactions_History!$C$6:$C$1355, "Acquire", Transactions_History!$I$6:$I$1355, Portfolio_History!$F451, Transactions_History!$H$6:$H$1355, "&lt;="&amp;YEAR(Portfolio_History!O$1))-
SUMIFS(Transactions_History!$G$6:$G$1355, Transactions_History!$C$6:$C$1355, "Redeem", Transactions_History!$I$6:$I$1355, Portfolio_History!$F451, Transactions_History!$H$6:$H$1355, "&lt;="&amp;YEAR(Portfolio_History!O$1))</f>
        <v>-665131</v>
      </c>
      <c r="P451" s="4">
        <f>SUMIFS(Transactions_History!$G$6:$G$1355, Transactions_History!$C$6:$C$1355, "Acquire", Transactions_History!$I$6:$I$1355, Portfolio_History!$F451, Transactions_History!$H$6:$H$1355, "&lt;="&amp;YEAR(Portfolio_History!P$1))-
SUMIFS(Transactions_History!$G$6:$G$1355, Transactions_History!$C$6:$C$1355, "Redeem", Transactions_History!$I$6:$I$1355, Portfolio_History!$F451, Transactions_History!$H$6:$H$1355, "&lt;="&amp;YEAR(Portfolio_History!P$1))</f>
        <v>-665131</v>
      </c>
      <c r="Q451" s="4">
        <f>SUMIFS(Transactions_History!$G$6:$G$1355, Transactions_History!$C$6:$C$1355, "Acquire", Transactions_History!$I$6:$I$1355, Portfolio_History!$F451, Transactions_History!$H$6:$H$1355, "&lt;="&amp;YEAR(Portfolio_History!Q$1))-
SUMIFS(Transactions_History!$G$6:$G$1355, Transactions_History!$C$6:$C$1355, "Redeem", Transactions_History!$I$6:$I$1355, Portfolio_History!$F451, Transactions_History!$H$6:$H$1355, "&lt;="&amp;YEAR(Portfolio_History!Q$1))</f>
        <v>0</v>
      </c>
      <c r="R451" s="4">
        <f>SUMIFS(Transactions_History!$G$6:$G$1355, Transactions_History!$C$6:$C$1355, "Acquire", Transactions_History!$I$6:$I$1355, Portfolio_History!$F451, Transactions_History!$H$6:$H$1355, "&lt;="&amp;YEAR(Portfolio_History!R$1))-
SUMIFS(Transactions_History!$G$6:$G$1355, Transactions_History!$C$6:$C$1355, "Redeem", Transactions_History!$I$6:$I$1355, Portfolio_History!$F451, Transactions_History!$H$6:$H$1355, "&lt;="&amp;YEAR(Portfolio_History!R$1))</f>
        <v>0</v>
      </c>
      <c r="S451" s="4">
        <f>SUMIFS(Transactions_History!$G$6:$G$1355, Transactions_History!$C$6:$C$1355, "Acquire", Transactions_History!$I$6:$I$1355, Portfolio_History!$F451, Transactions_History!$H$6:$H$1355, "&lt;="&amp;YEAR(Portfolio_History!S$1))-
SUMIFS(Transactions_History!$G$6:$G$1355, Transactions_History!$C$6:$C$1355, "Redeem", Transactions_History!$I$6:$I$1355, Portfolio_History!$F451, Transactions_History!$H$6:$H$1355, "&lt;="&amp;YEAR(Portfolio_History!S$1))</f>
        <v>0</v>
      </c>
      <c r="T451" s="4">
        <f>SUMIFS(Transactions_History!$G$6:$G$1355, Transactions_History!$C$6:$C$1355, "Acquire", Transactions_History!$I$6:$I$1355, Portfolio_History!$F451, Transactions_History!$H$6:$H$1355, "&lt;="&amp;YEAR(Portfolio_History!T$1))-
SUMIFS(Transactions_History!$G$6:$G$1355, Transactions_History!$C$6:$C$1355, "Redeem", Transactions_History!$I$6:$I$1355, Portfolio_History!$F451, Transactions_History!$H$6:$H$1355, "&lt;="&amp;YEAR(Portfolio_History!T$1))</f>
        <v>0</v>
      </c>
      <c r="U451" s="4">
        <f>SUMIFS(Transactions_History!$G$6:$G$1355, Transactions_History!$C$6:$C$1355, "Acquire", Transactions_History!$I$6:$I$1355, Portfolio_History!$F451, Transactions_History!$H$6:$H$1355, "&lt;="&amp;YEAR(Portfolio_History!U$1))-
SUMIFS(Transactions_History!$G$6:$G$1355, Transactions_History!$C$6:$C$1355, "Redeem", Transactions_History!$I$6:$I$1355, Portfolio_History!$F451, Transactions_History!$H$6:$H$1355, "&lt;="&amp;YEAR(Portfolio_History!U$1))</f>
        <v>0</v>
      </c>
      <c r="V451" s="4">
        <f>SUMIFS(Transactions_History!$G$6:$G$1355, Transactions_History!$C$6:$C$1355, "Acquire", Transactions_History!$I$6:$I$1355, Portfolio_History!$F451, Transactions_History!$H$6:$H$1355, "&lt;="&amp;YEAR(Portfolio_History!V$1))-
SUMIFS(Transactions_History!$G$6:$G$1355, Transactions_History!$C$6:$C$1355, "Redeem", Transactions_History!$I$6:$I$1355, Portfolio_History!$F451, Transactions_History!$H$6:$H$1355, "&lt;="&amp;YEAR(Portfolio_History!V$1))</f>
        <v>0</v>
      </c>
      <c r="W451" s="4">
        <f>SUMIFS(Transactions_History!$G$6:$G$1355, Transactions_History!$C$6:$C$1355, "Acquire", Transactions_History!$I$6:$I$1355, Portfolio_History!$F451, Transactions_History!$H$6:$H$1355, "&lt;="&amp;YEAR(Portfolio_History!W$1))-
SUMIFS(Transactions_History!$G$6:$G$1355, Transactions_History!$C$6:$C$1355, "Redeem", Transactions_History!$I$6:$I$1355, Portfolio_History!$F451, Transactions_History!$H$6:$H$1355, "&lt;="&amp;YEAR(Portfolio_History!W$1))</f>
        <v>0</v>
      </c>
      <c r="X451" s="4">
        <f>SUMIFS(Transactions_History!$G$6:$G$1355, Transactions_History!$C$6:$C$1355, "Acquire", Transactions_History!$I$6:$I$1355, Portfolio_History!$F451, Transactions_History!$H$6:$H$1355, "&lt;="&amp;YEAR(Portfolio_History!X$1))-
SUMIFS(Transactions_History!$G$6:$G$1355, Transactions_History!$C$6:$C$1355, "Redeem", Transactions_History!$I$6:$I$1355, Portfolio_History!$F451, Transactions_History!$H$6:$H$1355, "&lt;="&amp;YEAR(Portfolio_History!X$1))</f>
        <v>0</v>
      </c>
      <c r="Y451" s="4">
        <f>SUMIFS(Transactions_History!$G$6:$G$1355, Transactions_History!$C$6:$C$1355, "Acquire", Transactions_History!$I$6:$I$1355, Portfolio_History!$F451, Transactions_History!$H$6:$H$1355, "&lt;="&amp;YEAR(Portfolio_History!Y$1))-
SUMIFS(Transactions_History!$G$6:$G$1355, Transactions_History!$C$6:$C$1355, "Redeem", Transactions_History!$I$6:$I$1355, Portfolio_History!$F451, Transactions_History!$H$6:$H$1355, "&lt;="&amp;YEAR(Portfolio_History!Y$1))</f>
        <v>0</v>
      </c>
    </row>
    <row r="452" spans="1:25" x14ac:dyDescent="0.35">
      <c r="A452" s="172" t="s">
        <v>34</v>
      </c>
      <c r="B452" s="172">
        <v>2.125</v>
      </c>
      <c r="C452" s="172">
        <v>2014</v>
      </c>
      <c r="D452" s="173">
        <v>41487</v>
      </c>
      <c r="E452" s="63">
        <v>2013</v>
      </c>
      <c r="F452" s="170" t="str">
        <f t="shared" si="8"/>
        <v>SI certificates_2.125_2014</v>
      </c>
      <c r="G452" s="4">
        <f>SUMIFS(Transactions_History!$G$6:$G$1355, Transactions_History!$C$6:$C$1355, "Acquire", Transactions_History!$I$6:$I$1355, Portfolio_History!$F452, Transactions_History!$H$6:$H$1355, "&lt;="&amp;YEAR(Portfolio_History!G$1))-
SUMIFS(Transactions_History!$G$6:$G$1355, Transactions_History!$C$6:$C$1355, "Redeem", Transactions_History!$I$6:$I$1355, Portfolio_History!$F452, Transactions_History!$H$6:$H$1355, "&lt;="&amp;YEAR(Portfolio_History!G$1))</f>
        <v>0</v>
      </c>
      <c r="H452" s="4">
        <f>SUMIFS(Transactions_History!$G$6:$G$1355, Transactions_History!$C$6:$C$1355, "Acquire", Transactions_History!$I$6:$I$1355, Portfolio_History!$F452, Transactions_History!$H$6:$H$1355, "&lt;="&amp;YEAR(Portfolio_History!H$1))-
SUMIFS(Transactions_History!$G$6:$G$1355, Transactions_History!$C$6:$C$1355, "Redeem", Transactions_History!$I$6:$I$1355, Portfolio_History!$F452, Transactions_History!$H$6:$H$1355, "&lt;="&amp;YEAR(Portfolio_History!H$1))</f>
        <v>0</v>
      </c>
      <c r="I452" s="4">
        <f>SUMIFS(Transactions_History!$G$6:$G$1355, Transactions_History!$C$6:$C$1355, "Acquire", Transactions_History!$I$6:$I$1355, Portfolio_History!$F452, Transactions_History!$H$6:$H$1355, "&lt;="&amp;YEAR(Portfolio_History!I$1))-
SUMIFS(Transactions_History!$G$6:$G$1355, Transactions_History!$C$6:$C$1355, "Redeem", Transactions_History!$I$6:$I$1355, Portfolio_History!$F452, Transactions_History!$H$6:$H$1355, "&lt;="&amp;YEAR(Portfolio_History!I$1))</f>
        <v>0</v>
      </c>
      <c r="J452" s="4">
        <f>SUMIFS(Transactions_History!$G$6:$G$1355, Transactions_History!$C$6:$C$1355, "Acquire", Transactions_History!$I$6:$I$1355, Portfolio_History!$F452, Transactions_History!$H$6:$H$1355, "&lt;="&amp;YEAR(Portfolio_History!J$1))-
SUMIFS(Transactions_History!$G$6:$G$1355, Transactions_History!$C$6:$C$1355, "Redeem", Transactions_History!$I$6:$I$1355, Portfolio_History!$F452, Transactions_History!$H$6:$H$1355, "&lt;="&amp;YEAR(Portfolio_History!J$1))</f>
        <v>0</v>
      </c>
      <c r="K452" s="4">
        <f>SUMIFS(Transactions_History!$G$6:$G$1355, Transactions_History!$C$6:$C$1355, "Acquire", Transactions_History!$I$6:$I$1355, Portfolio_History!$F452, Transactions_History!$H$6:$H$1355, "&lt;="&amp;YEAR(Portfolio_History!K$1))-
SUMIFS(Transactions_History!$G$6:$G$1355, Transactions_History!$C$6:$C$1355, "Redeem", Transactions_History!$I$6:$I$1355, Portfolio_History!$F452, Transactions_History!$H$6:$H$1355, "&lt;="&amp;YEAR(Portfolio_History!K$1))</f>
        <v>0</v>
      </c>
      <c r="L452" s="4">
        <f>SUMIFS(Transactions_History!$G$6:$G$1355, Transactions_History!$C$6:$C$1355, "Acquire", Transactions_History!$I$6:$I$1355, Portfolio_History!$F452, Transactions_History!$H$6:$H$1355, "&lt;="&amp;YEAR(Portfolio_History!L$1))-
SUMIFS(Transactions_History!$G$6:$G$1355, Transactions_History!$C$6:$C$1355, "Redeem", Transactions_History!$I$6:$I$1355, Portfolio_History!$F452, Transactions_History!$H$6:$H$1355, "&lt;="&amp;YEAR(Portfolio_History!L$1))</f>
        <v>0</v>
      </c>
      <c r="M452" s="4">
        <f>SUMIFS(Transactions_History!$G$6:$G$1355, Transactions_History!$C$6:$C$1355, "Acquire", Transactions_History!$I$6:$I$1355, Portfolio_History!$F452, Transactions_History!$H$6:$H$1355, "&lt;="&amp;YEAR(Portfolio_History!M$1))-
SUMIFS(Transactions_History!$G$6:$G$1355, Transactions_History!$C$6:$C$1355, "Redeem", Transactions_History!$I$6:$I$1355, Portfolio_History!$F452, Transactions_History!$H$6:$H$1355, "&lt;="&amp;YEAR(Portfolio_History!M$1))</f>
        <v>0</v>
      </c>
      <c r="N452" s="4">
        <f>SUMIFS(Transactions_History!$G$6:$G$1355, Transactions_History!$C$6:$C$1355, "Acquire", Transactions_History!$I$6:$I$1355, Portfolio_History!$F452, Transactions_History!$H$6:$H$1355, "&lt;="&amp;YEAR(Portfolio_History!N$1))-
SUMIFS(Transactions_History!$G$6:$G$1355, Transactions_History!$C$6:$C$1355, "Redeem", Transactions_History!$I$6:$I$1355, Portfolio_History!$F452, Transactions_History!$H$6:$H$1355, "&lt;="&amp;YEAR(Portfolio_History!N$1))</f>
        <v>0</v>
      </c>
      <c r="O452" s="4">
        <f>SUMIFS(Transactions_History!$G$6:$G$1355, Transactions_History!$C$6:$C$1355, "Acquire", Transactions_History!$I$6:$I$1355, Portfolio_History!$F452, Transactions_History!$H$6:$H$1355, "&lt;="&amp;YEAR(Portfolio_History!O$1))-
SUMIFS(Transactions_History!$G$6:$G$1355, Transactions_History!$C$6:$C$1355, "Redeem", Transactions_History!$I$6:$I$1355, Portfolio_History!$F452, Transactions_History!$H$6:$H$1355, "&lt;="&amp;YEAR(Portfolio_History!O$1))</f>
        <v>0</v>
      </c>
      <c r="P452" s="4">
        <f>SUMIFS(Transactions_History!$G$6:$G$1355, Transactions_History!$C$6:$C$1355, "Acquire", Transactions_History!$I$6:$I$1355, Portfolio_History!$F452, Transactions_History!$H$6:$H$1355, "&lt;="&amp;YEAR(Portfolio_History!P$1))-
SUMIFS(Transactions_History!$G$6:$G$1355, Transactions_History!$C$6:$C$1355, "Redeem", Transactions_History!$I$6:$I$1355, Portfolio_History!$F452, Transactions_History!$H$6:$H$1355, "&lt;="&amp;YEAR(Portfolio_History!P$1))</f>
        <v>0</v>
      </c>
      <c r="Q452" s="4">
        <f>SUMIFS(Transactions_History!$G$6:$G$1355, Transactions_History!$C$6:$C$1355, "Acquire", Transactions_History!$I$6:$I$1355, Portfolio_History!$F452, Transactions_History!$H$6:$H$1355, "&lt;="&amp;YEAR(Portfolio_History!Q$1))-
SUMIFS(Transactions_History!$G$6:$G$1355, Transactions_History!$C$6:$C$1355, "Redeem", Transactions_History!$I$6:$I$1355, Portfolio_History!$F452, Transactions_History!$H$6:$H$1355, "&lt;="&amp;YEAR(Portfolio_History!Q$1))</f>
        <v>0</v>
      </c>
      <c r="R452" s="4">
        <f>SUMIFS(Transactions_History!$G$6:$G$1355, Transactions_History!$C$6:$C$1355, "Acquire", Transactions_History!$I$6:$I$1355, Portfolio_History!$F452, Transactions_History!$H$6:$H$1355, "&lt;="&amp;YEAR(Portfolio_History!R$1))-
SUMIFS(Transactions_History!$G$6:$G$1355, Transactions_History!$C$6:$C$1355, "Redeem", Transactions_History!$I$6:$I$1355, Portfolio_History!$F452, Transactions_History!$H$6:$H$1355, "&lt;="&amp;YEAR(Portfolio_History!R$1))</f>
        <v>0</v>
      </c>
      <c r="S452" s="4">
        <f>SUMIFS(Transactions_History!$G$6:$G$1355, Transactions_History!$C$6:$C$1355, "Acquire", Transactions_History!$I$6:$I$1355, Portfolio_History!$F452, Transactions_History!$H$6:$H$1355, "&lt;="&amp;YEAR(Portfolio_History!S$1))-
SUMIFS(Transactions_History!$G$6:$G$1355, Transactions_History!$C$6:$C$1355, "Redeem", Transactions_History!$I$6:$I$1355, Portfolio_History!$F452, Transactions_History!$H$6:$H$1355, "&lt;="&amp;YEAR(Portfolio_History!S$1))</f>
        <v>0</v>
      </c>
      <c r="T452" s="4">
        <f>SUMIFS(Transactions_History!$G$6:$G$1355, Transactions_History!$C$6:$C$1355, "Acquire", Transactions_History!$I$6:$I$1355, Portfolio_History!$F452, Transactions_History!$H$6:$H$1355, "&lt;="&amp;YEAR(Portfolio_History!T$1))-
SUMIFS(Transactions_History!$G$6:$G$1355, Transactions_History!$C$6:$C$1355, "Redeem", Transactions_History!$I$6:$I$1355, Portfolio_History!$F452, Transactions_History!$H$6:$H$1355, "&lt;="&amp;YEAR(Portfolio_History!T$1))</f>
        <v>0</v>
      </c>
      <c r="U452" s="4">
        <f>SUMIFS(Transactions_History!$G$6:$G$1355, Transactions_History!$C$6:$C$1355, "Acquire", Transactions_History!$I$6:$I$1355, Portfolio_History!$F452, Transactions_History!$H$6:$H$1355, "&lt;="&amp;YEAR(Portfolio_History!U$1))-
SUMIFS(Transactions_History!$G$6:$G$1355, Transactions_History!$C$6:$C$1355, "Redeem", Transactions_History!$I$6:$I$1355, Portfolio_History!$F452, Transactions_History!$H$6:$H$1355, "&lt;="&amp;YEAR(Portfolio_History!U$1))</f>
        <v>0</v>
      </c>
      <c r="V452" s="4">
        <f>SUMIFS(Transactions_History!$G$6:$G$1355, Transactions_History!$C$6:$C$1355, "Acquire", Transactions_History!$I$6:$I$1355, Portfolio_History!$F452, Transactions_History!$H$6:$H$1355, "&lt;="&amp;YEAR(Portfolio_History!V$1))-
SUMIFS(Transactions_History!$G$6:$G$1355, Transactions_History!$C$6:$C$1355, "Redeem", Transactions_History!$I$6:$I$1355, Portfolio_History!$F452, Transactions_History!$H$6:$H$1355, "&lt;="&amp;YEAR(Portfolio_History!V$1))</f>
        <v>0</v>
      </c>
      <c r="W452" s="4">
        <f>SUMIFS(Transactions_History!$G$6:$G$1355, Transactions_History!$C$6:$C$1355, "Acquire", Transactions_History!$I$6:$I$1355, Portfolio_History!$F452, Transactions_History!$H$6:$H$1355, "&lt;="&amp;YEAR(Portfolio_History!W$1))-
SUMIFS(Transactions_History!$G$6:$G$1355, Transactions_History!$C$6:$C$1355, "Redeem", Transactions_History!$I$6:$I$1355, Portfolio_History!$F452, Transactions_History!$H$6:$H$1355, "&lt;="&amp;YEAR(Portfolio_History!W$1))</f>
        <v>0</v>
      </c>
      <c r="X452" s="4">
        <f>SUMIFS(Transactions_History!$G$6:$G$1355, Transactions_History!$C$6:$C$1355, "Acquire", Transactions_History!$I$6:$I$1355, Portfolio_History!$F452, Transactions_History!$H$6:$H$1355, "&lt;="&amp;YEAR(Portfolio_History!X$1))-
SUMIFS(Transactions_History!$G$6:$G$1355, Transactions_History!$C$6:$C$1355, "Redeem", Transactions_History!$I$6:$I$1355, Portfolio_History!$F452, Transactions_History!$H$6:$H$1355, "&lt;="&amp;YEAR(Portfolio_History!X$1))</f>
        <v>0</v>
      </c>
      <c r="Y452" s="4">
        <f>SUMIFS(Transactions_History!$G$6:$G$1355, Transactions_History!$C$6:$C$1355, "Acquire", Transactions_History!$I$6:$I$1355, Portfolio_History!$F452, Transactions_History!$H$6:$H$1355, "&lt;="&amp;YEAR(Portfolio_History!Y$1))-
SUMIFS(Transactions_History!$G$6:$G$1355, Transactions_History!$C$6:$C$1355, "Redeem", Transactions_History!$I$6:$I$1355, Portfolio_History!$F452, Transactions_History!$H$6:$H$1355, "&lt;="&amp;YEAR(Portfolio_History!Y$1))</f>
        <v>0</v>
      </c>
    </row>
    <row r="453" spans="1:25" x14ac:dyDescent="0.35">
      <c r="A453" s="172" t="s">
        <v>39</v>
      </c>
      <c r="B453" s="172">
        <v>3.25</v>
      </c>
      <c r="C453" s="172">
        <v>2014</v>
      </c>
      <c r="D453" s="173">
        <v>39965</v>
      </c>
      <c r="E453" s="63">
        <v>2013</v>
      </c>
      <c r="F453" s="170" t="str">
        <f t="shared" si="8"/>
        <v>SI bonds_3.25_2014</v>
      </c>
      <c r="G453" s="4">
        <f>SUMIFS(Transactions_History!$G$6:$G$1355, Transactions_History!$C$6:$C$1355, "Acquire", Transactions_History!$I$6:$I$1355, Portfolio_History!$F453, Transactions_History!$H$6:$H$1355, "&lt;="&amp;YEAR(Portfolio_History!G$1))-
SUMIFS(Transactions_History!$G$6:$G$1355, Transactions_History!$C$6:$C$1355, "Redeem", Transactions_History!$I$6:$I$1355, Portfolio_History!$F453, Transactions_History!$H$6:$H$1355, "&lt;="&amp;YEAR(Portfolio_History!G$1))</f>
        <v>0</v>
      </c>
      <c r="H453" s="4">
        <f>SUMIFS(Transactions_History!$G$6:$G$1355, Transactions_History!$C$6:$C$1355, "Acquire", Transactions_History!$I$6:$I$1355, Portfolio_History!$F453, Transactions_History!$H$6:$H$1355, "&lt;="&amp;YEAR(Portfolio_History!H$1))-
SUMIFS(Transactions_History!$G$6:$G$1355, Transactions_History!$C$6:$C$1355, "Redeem", Transactions_History!$I$6:$I$1355, Portfolio_History!$F453, Transactions_History!$H$6:$H$1355, "&lt;="&amp;YEAR(Portfolio_History!H$1))</f>
        <v>0</v>
      </c>
      <c r="I453" s="4">
        <f>SUMIFS(Transactions_History!$G$6:$G$1355, Transactions_History!$C$6:$C$1355, "Acquire", Transactions_History!$I$6:$I$1355, Portfolio_History!$F453, Transactions_History!$H$6:$H$1355, "&lt;="&amp;YEAR(Portfolio_History!I$1))-
SUMIFS(Transactions_History!$G$6:$G$1355, Transactions_History!$C$6:$C$1355, "Redeem", Transactions_History!$I$6:$I$1355, Portfolio_History!$F453, Transactions_History!$H$6:$H$1355, "&lt;="&amp;YEAR(Portfolio_History!I$1))</f>
        <v>0</v>
      </c>
      <c r="J453" s="4">
        <f>SUMIFS(Transactions_History!$G$6:$G$1355, Transactions_History!$C$6:$C$1355, "Acquire", Transactions_History!$I$6:$I$1355, Portfolio_History!$F453, Transactions_History!$H$6:$H$1355, "&lt;="&amp;YEAR(Portfolio_History!J$1))-
SUMIFS(Transactions_History!$G$6:$G$1355, Transactions_History!$C$6:$C$1355, "Redeem", Transactions_History!$I$6:$I$1355, Portfolio_History!$F453, Transactions_History!$H$6:$H$1355, "&lt;="&amp;YEAR(Portfolio_History!J$1))</f>
        <v>0</v>
      </c>
      <c r="K453" s="4">
        <f>SUMIFS(Transactions_History!$G$6:$G$1355, Transactions_History!$C$6:$C$1355, "Acquire", Transactions_History!$I$6:$I$1355, Portfolio_History!$F453, Transactions_History!$H$6:$H$1355, "&lt;="&amp;YEAR(Portfolio_History!K$1))-
SUMIFS(Transactions_History!$G$6:$G$1355, Transactions_History!$C$6:$C$1355, "Redeem", Transactions_History!$I$6:$I$1355, Portfolio_History!$F453, Transactions_History!$H$6:$H$1355, "&lt;="&amp;YEAR(Portfolio_History!K$1))</f>
        <v>0</v>
      </c>
      <c r="L453" s="4">
        <f>SUMIFS(Transactions_History!$G$6:$G$1355, Transactions_History!$C$6:$C$1355, "Acquire", Transactions_History!$I$6:$I$1355, Portfolio_History!$F453, Transactions_History!$H$6:$H$1355, "&lt;="&amp;YEAR(Portfolio_History!L$1))-
SUMIFS(Transactions_History!$G$6:$G$1355, Transactions_History!$C$6:$C$1355, "Redeem", Transactions_History!$I$6:$I$1355, Portfolio_History!$F453, Transactions_History!$H$6:$H$1355, "&lt;="&amp;YEAR(Portfolio_History!L$1))</f>
        <v>0</v>
      </c>
      <c r="M453" s="4">
        <f>SUMIFS(Transactions_History!$G$6:$G$1355, Transactions_History!$C$6:$C$1355, "Acquire", Transactions_History!$I$6:$I$1355, Portfolio_History!$F453, Transactions_History!$H$6:$H$1355, "&lt;="&amp;YEAR(Portfolio_History!M$1))-
SUMIFS(Transactions_History!$G$6:$G$1355, Transactions_History!$C$6:$C$1355, "Redeem", Transactions_History!$I$6:$I$1355, Portfolio_History!$F453, Transactions_History!$H$6:$H$1355, "&lt;="&amp;YEAR(Portfolio_History!M$1))</f>
        <v>0</v>
      </c>
      <c r="N453" s="4">
        <f>SUMIFS(Transactions_History!$G$6:$G$1355, Transactions_History!$C$6:$C$1355, "Acquire", Transactions_History!$I$6:$I$1355, Portfolio_History!$F453, Transactions_History!$H$6:$H$1355, "&lt;="&amp;YEAR(Portfolio_History!N$1))-
SUMIFS(Transactions_History!$G$6:$G$1355, Transactions_History!$C$6:$C$1355, "Redeem", Transactions_History!$I$6:$I$1355, Portfolio_History!$F453, Transactions_History!$H$6:$H$1355, "&lt;="&amp;YEAR(Portfolio_History!N$1))</f>
        <v>0</v>
      </c>
      <c r="O453" s="4">
        <f>SUMIFS(Transactions_History!$G$6:$G$1355, Transactions_History!$C$6:$C$1355, "Acquire", Transactions_History!$I$6:$I$1355, Portfolio_History!$F453, Transactions_History!$H$6:$H$1355, "&lt;="&amp;YEAR(Portfolio_History!O$1))-
SUMIFS(Transactions_History!$G$6:$G$1355, Transactions_History!$C$6:$C$1355, "Redeem", Transactions_History!$I$6:$I$1355, Portfolio_History!$F453, Transactions_History!$H$6:$H$1355, "&lt;="&amp;YEAR(Portfolio_History!O$1))</f>
        <v>0</v>
      </c>
      <c r="P453" s="4">
        <f>SUMIFS(Transactions_History!$G$6:$G$1355, Transactions_History!$C$6:$C$1355, "Acquire", Transactions_History!$I$6:$I$1355, Portfolio_History!$F453, Transactions_History!$H$6:$H$1355, "&lt;="&amp;YEAR(Portfolio_History!P$1))-
SUMIFS(Transactions_History!$G$6:$G$1355, Transactions_History!$C$6:$C$1355, "Redeem", Transactions_History!$I$6:$I$1355, Portfolio_History!$F453, Transactions_History!$H$6:$H$1355, "&lt;="&amp;YEAR(Portfolio_History!P$1))</f>
        <v>0</v>
      </c>
      <c r="Q453" s="4">
        <f>SUMIFS(Transactions_History!$G$6:$G$1355, Transactions_History!$C$6:$C$1355, "Acquire", Transactions_History!$I$6:$I$1355, Portfolio_History!$F453, Transactions_History!$H$6:$H$1355, "&lt;="&amp;YEAR(Portfolio_History!Q$1))-
SUMIFS(Transactions_History!$G$6:$G$1355, Transactions_History!$C$6:$C$1355, "Redeem", Transactions_History!$I$6:$I$1355, Portfolio_History!$F453, Transactions_History!$H$6:$H$1355, "&lt;="&amp;YEAR(Portfolio_History!Q$1))</f>
        <v>10628271</v>
      </c>
      <c r="R453" s="4">
        <f>SUMIFS(Transactions_History!$G$6:$G$1355, Transactions_History!$C$6:$C$1355, "Acquire", Transactions_History!$I$6:$I$1355, Portfolio_History!$F453, Transactions_History!$H$6:$H$1355, "&lt;="&amp;YEAR(Portfolio_History!R$1))-
SUMIFS(Transactions_History!$G$6:$G$1355, Transactions_History!$C$6:$C$1355, "Redeem", Transactions_History!$I$6:$I$1355, Portfolio_History!$F453, Transactions_History!$H$6:$H$1355, "&lt;="&amp;YEAR(Portfolio_History!R$1))</f>
        <v>10628271</v>
      </c>
      <c r="S453" s="4">
        <f>SUMIFS(Transactions_History!$G$6:$G$1355, Transactions_History!$C$6:$C$1355, "Acquire", Transactions_History!$I$6:$I$1355, Portfolio_History!$F453, Transactions_History!$H$6:$H$1355, "&lt;="&amp;YEAR(Portfolio_History!S$1))-
SUMIFS(Transactions_History!$G$6:$G$1355, Transactions_History!$C$6:$C$1355, "Redeem", Transactions_History!$I$6:$I$1355, Portfolio_History!$F453, Transactions_History!$H$6:$H$1355, "&lt;="&amp;YEAR(Portfolio_History!S$1))</f>
        <v>11505831</v>
      </c>
      <c r="T453" s="4">
        <f>SUMIFS(Transactions_History!$G$6:$G$1355, Transactions_History!$C$6:$C$1355, "Acquire", Transactions_History!$I$6:$I$1355, Portfolio_History!$F453, Transactions_History!$H$6:$H$1355, "&lt;="&amp;YEAR(Portfolio_History!T$1))-
SUMIFS(Transactions_History!$G$6:$G$1355, Transactions_History!$C$6:$C$1355, "Redeem", Transactions_History!$I$6:$I$1355, Portfolio_History!$F453, Transactions_History!$H$6:$H$1355, "&lt;="&amp;YEAR(Portfolio_History!T$1))</f>
        <v>11505831</v>
      </c>
      <c r="U453" s="4">
        <f>SUMIFS(Transactions_History!$G$6:$G$1355, Transactions_History!$C$6:$C$1355, "Acquire", Transactions_History!$I$6:$I$1355, Portfolio_History!$F453, Transactions_History!$H$6:$H$1355, "&lt;="&amp;YEAR(Portfolio_History!U$1))-
SUMIFS(Transactions_History!$G$6:$G$1355, Transactions_History!$C$6:$C$1355, "Redeem", Transactions_History!$I$6:$I$1355, Portfolio_History!$F453, Transactions_History!$H$6:$H$1355, "&lt;="&amp;YEAR(Portfolio_History!U$1))</f>
        <v>0</v>
      </c>
      <c r="V453" s="4">
        <f>SUMIFS(Transactions_History!$G$6:$G$1355, Transactions_History!$C$6:$C$1355, "Acquire", Transactions_History!$I$6:$I$1355, Portfolio_History!$F453, Transactions_History!$H$6:$H$1355, "&lt;="&amp;YEAR(Portfolio_History!V$1))-
SUMIFS(Transactions_History!$G$6:$G$1355, Transactions_History!$C$6:$C$1355, "Redeem", Transactions_History!$I$6:$I$1355, Portfolio_History!$F453, Transactions_History!$H$6:$H$1355, "&lt;="&amp;YEAR(Portfolio_History!V$1))</f>
        <v>0</v>
      </c>
      <c r="W453" s="4">
        <f>SUMIFS(Transactions_History!$G$6:$G$1355, Transactions_History!$C$6:$C$1355, "Acquire", Transactions_History!$I$6:$I$1355, Portfolio_History!$F453, Transactions_History!$H$6:$H$1355, "&lt;="&amp;YEAR(Portfolio_History!W$1))-
SUMIFS(Transactions_History!$G$6:$G$1355, Transactions_History!$C$6:$C$1355, "Redeem", Transactions_History!$I$6:$I$1355, Portfolio_History!$F453, Transactions_History!$H$6:$H$1355, "&lt;="&amp;YEAR(Portfolio_History!W$1))</f>
        <v>0</v>
      </c>
      <c r="X453" s="4">
        <f>SUMIFS(Transactions_History!$G$6:$G$1355, Transactions_History!$C$6:$C$1355, "Acquire", Transactions_History!$I$6:$I$1355, Portfolio_History!$F453, Transactions_History!$H$6:$H$1355, "&lt;="&amp;YEAR(Portfolio_History!X$1))-
SUMIFS(Transactions_History!$G$6:$G$1355, Transactions_History!$C$6:$C$1355, "Redeem", Transactions_History!$I$6:$I$1355, Portfolio_History!$F453, Transactions_History!$H$6:$H$1355, "&lt;="&amp;YEAR(Portfolio_History!X$1))</f>
        <v>0</v>
      </c>
      <c r="Y453" s="4">
        <f>SUMIFS(Transactions_History!$G$6:$G$1355, Transactions_History!$C$6:$C$1355, "Acquire", Transactions_History!$I$6:$I$1355, Portfolio_History!$F453, Transactions_History!$H$6:$H$1355, "&lt;="&amp;YEAR(Portfolio_History!Y$1))-
SUMIFS(Transactions_History!$G$6:$G$1355, Transactions_History!$C$6:$C$1355, "Redeem", Transactions_History!$I$6:$I$1355, Portfolio_History!$F453, Transactions_History!$H$6:$H$1355, "&lt;="&amp;YEAR(Portfolio_History!Y$1))</f>
        <v>0</v>
      </c>
    </row>
    <row r="454" spans="1:25" x14ac:dyDescent="0.35">
      <c r="A454" s="172" t="s">
        <v>39</v>
      </c>
      <c r="B454" s="172">
        <v>5.25</v>
      </c>
      <c r="C454" s="172">
        <v>2017</v>
      </c>
      <c r="D454" s="173">
        <v>37408</v>
      </c>
      <c r="E454" s="63">
        <v>2013</v>
      </c>
      <c r="F454" s="170" t="str">
        <f t="shared" si="8"/>
        <v>SI bonds_5.25_2017</v>
      </c>
      <c r="G454" s="4">
        <f>SUMIFS(Transactions_History!$G$6:$G$1355, Transactions_History!$C$6:$C$1355, "Acquire", Transactions_History!$I$6:$I$1355, Portfolio_History!$F454, Transactions_History!$H$6:$H$1355, "&lt;="&amp;YEAR(Portfolio_History!G$1))-
SUMIFS(Transactions_History!$G$6:$G$1355, Transactions_History!$C$6:$C$1355, "Redeem", Transactions_History!$I$6:$I$1355, Portfolio_History!$F454, Transactions_History!$H$6:$H$1355, "&lt;="&amp;YEAR(Portfolio_History!G$1))</f>
        <v>-87650498</v>
      </c>
      <c r="H454" s="4">
        <f>SUMIFS(Transactions_History!$G$6:$G$1355, Transactions_History!$C$6:$C$1355, "Acquire", Transactions_History!$I$6:$I$1355, Portfolio_History!$F454, Transactions_History!$H$6:$H$1355, "&lt;="&amp;YEAR(Portfolio_History!H$1))-
SUMIFS(Transactions_History!$G$6:$G$1355, Transactions_History!$C$6:$C$1355, "Redeem", Transactions_History!$I$6:$I$1355, Portfolio_History!$F454, Transactions_History!$H$6:$H$1355, "&lt;="&amp;YEAR(Portfolio_History!H$1))</f>
        <v>-87650498</v>
      </c>
      <c r="I454" s="4">
        <f>SUMIFS(Transactions_History!$G$6:$G$1355, Transactions_History!$C$6:$C$1355, "Acquire", Transactions_History!$I$6:$I$1355, Portfolio_History!$F454, Transactions_History!$H$6:$H$1355, "&lt;="&amp;YEAR(Portfolio_History!I$1))-
SUMIFS(Transactions_History!$G$6:$G$1355, Transactions_History!$C$6:$C$1355, "Redeem", Transactions_History!$I$6:$I$1355, Portfolio_History!$F454, Transactions_History!$H$6:$H$1355, "&lt;="&amp;YEAR(Portfolio_History!I$1))</f>
        <v>-87650498</v>
      </c>
      <c r="J454" s="4">
        <f>SUMIFS(Transactions_History!$G$6:$G$1355, Transactions_History!$C$6:$C$1355, "Acquire", Transactions_History!$I$6:$I$1355, Portfolio_History!$F454, Transactions_History!$H$6:$H$1355, "&lt;="&amp;YEAR(Portfolio_History!J$1))-
SUMIFS(Transactions_History!$G$6:$G$1355, Transactions_History!$C$6:$C$1355, "Redeem", Transactions_History!$I$6:$I$1355, Portfolio_History!$F454, Transactions_History!$H$6:$H$1355, "&lt;="&amp;YEAR(Portfolio_History!J$1))</f>
        <v>-87650498</v>
      </c>
      <c r="K454" s="4">
        <f>SUMIFS(Transactions_History!$G$6:$G$1355, Transactions_History!$C$6:$C$1355, "Acquire", Transactions_History!$I$6:$I$1355, Portfolio_History!$F454, Transactions_History!$H$6:$H$1355, "&lt;="&amp;YEAR(Portfolio_History!K$1))-
SUMIFS(Transactions_History!$G$6:$G$1355, Transactions_History!$C$6:$C$1355, "Redeem", Transactions_History!$I$6:$I$1355, Portfolio_History!$F454, Transactions_History!$H$6:$H$1355, "&lt;="&amp;YEAR(Portfolio_History!K$1))</f>
        <v>-87650498</v>
      </c>
      <c r="L454" s="4">
        <f>SUMIFS(Transactions_History!$G$6:$G$1355, Transactions_History!$C$6:$C$1355, "Acquire", Transactions_History!$I$6:$I$1355, Portfolio_History!$F454, Transactions_History!$H$6:$H$1355, "&lt;="&amp;YEAR(Portfolio_History!L$1))-
SUMIFS(Transactions_History!$G$6:$G$1355, Transactions_History!$C$6:$C$1355, "Redeem", Transactions_History!$I$6:$I$1355, Portfolio_History!$F454, Transactions_History!$H$6:$H$1355, "&lt;="&amp;YEAR(Portfolio_History!L$1))</f>
        <v>-87650498</v>
      </c>
      <c r="M454" s="4">
        <f>SUMIFS(Transactions_History!$G$6:$G$1355, Transactions_History!$C$6:$C$1355, "Acquire", Transactions_History!$I$6:$I$1355, Portfolio_History!$F454, Transactions_History!$H$6:$H$1355, "&lt;="&amp;YEAR(Portfolio_History!M$1))-
SUMIFS(Transactions_History!$G$6:$G$1355, Transactions_History!$C$6:$C$1355, "Redeem", Transactions_History!$I$6:$I$1355, Portfolio_History!$F454, Transactions_History!$H$6:$H$1355, "&lt;="&amp;YEAR(Portfolio_History!M$1))</f>
        <v>-10263256</v>
      </c>
      <c r="N454" s="4">
        <f>SUMIFS(Transactions_History!$G$6:$G$1355, Transactions_History!$C$6:$C$1355, "Acquire", Transactions_History!$I$6:$I$1355, Portfolio_History!$F454, Transactions_History!$H$6:$H$1355, "&lt;="&amp;YEAR(Portfolio_History!N$1))-
SUMIFS(Transactions_History!$G$6:$G$1355, Transactions_History!$C$6:$C$1355, "Redeem", Transactions_History!$I$6:$I$1355, Portfolio_History!$F454, Transactions_History!$H$6:$H$1355, "&lt;="&amp;YEAR(Portfolio_History!N$1))</f>
        <v>-10263256</v>
      </c>
      <c r="O454" s="4">
        <f>SUMIFS(Transactions_History!$G$6:$G$1355, Transactions_History!$C$6:$C$1355, "Acquire", Transactions_History!$I$6:$I$1355, Portfolio_History!$F454, Transactions_History!$H$6:$H$1355, "&lt;="&amp;YEAR(Portfolio_History!O$1))-
SUMIFS(Transactions_History!$G$6:$G$1355, Transactions_History!$C$6:$C$1355, "Redeem", Transactions_History!$I$6:$I$1355, Portfolio_History!$F454, Transactions_History!$H$6:$H$1355, "&lt;="&amp;YEAR(Portfolio_History!O$1))</f>
        <v>-10263256</v>
      </c>
      <c r="P454" s="4">
        <f>SUMIFS(Transactions_History!$G$6:$G$1355, Transactions_History!$C$6:$C$1355, "Acquire", Transactions_History!$I$6:$I$1355, Portfolio_History!$F454, Transactions_History!$H$6:$H$1355, "&lt;="&amp;YEAR(Portfolio_History!P$1))-
SUMIFS(Transactions_History!$G$6:$G$1355, Transactions_History!$C$6:$C$1355, "Redeem", Transactions_History!$I$6:$I$1355, Portfolio_History!$F454, Transactions_History!$H$6:$H$1355, "&lt;="&amp;YEAR(Portfolio_History!P$1))</f>
        <v>-10263256</v>
      </c>
      <c r="Q454" s="4">
        <f>SUMIFS(Transactions_History!$G$6:$G$1355, Transactions_History!$C$6:$C$1355, "Acquire", Transactions_History!$I$6:$I$1355, Portfolio_History!$F454, Transactions_History!$H$6:$H$1355, "&lt;="&amp;YEAR(Portfolio_History!Q$1))-
SUMIFS(Transactions_History!$G$6:$G$1355, Transactions_History!$C$6:$C$1355, "Redeem", Transactions_History!$I$6:$I$1355, Portfolio_History!$F454, Transactions_History!$H$6:$H$1355, "&lt;="&amp;YEAR(Portfolio_History!Q$1))</f>
        <v>0</v>
      </c>
      <c r="R454" s="4">
        <f>SUMIFS(Transactions_History!$G$6:$G$1355, Transactions_History!$C$6:$C$1355, "Acquire", Transactions_History!$I$6:$I$1355, Portfolio_History!$F454, Transactions_History!$H$6:$H$1355, "&lt;="&amp;YEAR(Portfolio_History!R$1))-
SUMIFS(Transactions_History!$G$6:$G$1355, Transactions_History!$C$6:$C$1355, "Redeem", Transactions_History!$I$6:$I$1355, Portfolio_History!$F454, Transactions_History!$H$6:$H$1355, "&lt;="&amp;YEAR(Portfolio_History!R$1))</f>
        <v>0</v>
      </c>
      <c r="S454" s="4">
        <f>SUMIFS(Transactions_History!$G$6:$G$1355, Transactions_History!$C$6:$C$1355, "Acquire", Transactions_History!$I$6:$I$1355, Portfolio_History!$F454, Transactions_History!$H$6:$H$1355, "&lt;="&amp;YEAR(Portfolio_History!S$1))-
SUMIFS(Transactions_History!$G$6:$G$1355, Transactions_History!$C$6:$C$1355, "Redeem", Transactions_History!$I$6:$I$1355, Portfolio_History!$F454, Transactions_History!$H$6:$H$1355, "&lt;="&amp;YEAR(Portfolio_History!S$1))</f>
        <v>0</v>
      </c>
      <c r="T454" s="4">
        <f>SUMIFS(Transactions_History!$G$6:$G$1355, Transactions_History!$C$6:$C$1355, "Acquire", Transactions_History!$I$6:$I$1355, Portfolio_History!$F454, Transactions_History!$H$6:$H$1355, "&lt;="&amp;YEAR(Portfolio_History!T$1))-
SUMIFS(Transactions_History!$G$6:$G$1355, Transactions_History!$C$6:$C$1355, "Redeem", Transactions_History!$I$6:$I$1355, Portfolio_History!$F454, Transactions_History!$H$6:$H$1355, "&lt;="&amp;YEAR(Portfolio_History!T$1))</f>
        <v>0</v>
      </c>
      <c r="U454" s="4">
        <f>SUMIFS(Transactions_History!$G$6:$G$1355, Transactions_History!$C$6:$C$1355, "Acquire", Transactions_History!$I$6:$I$1355, Portfolio_History!$F454, Transactions_History!$H$6:$H$1355, "&lt;="&amp;YEAR(Portfolio_History!U$1))-
SUMIFS(Transactions_History!$G$6:$G$1355, Transactions_History!$C$6:$C$1355, "Redeem", Transactions_History!$I$6:$I$1355, Portfolio_History!$F454, Transactions_History!$H$6:$H$1355, "&lt;="&amp;YEAR(Portfolio_History!U$1))</f>
        <v>0</v>
      </c>
      <c r="V454" s="4">
        <f>SUMIFS(Transactions_History!$G$6:$G$1355, Transactions_History!$C$6:$C$1355, "Acquire", Transactions_History!$I$6:$I$1355, Portfolio_History!$F454, Transactions_History!$H$6:$H$1355, "&lt;="&amp;YEAR(Portfolio_History!V$1))-
SUMIFS(Transactions_History!$G$6:$G$1355, Transactions_History!$C$6:$C$1355, "Redeem", Transactions_History!$I$6:$I$1355, Portfolio_History!$F454, Transactions_History!$H$6:$H$1355, "&lt;="&amp;YEAR(Portfolio_History!V$1))</f>
        <v>0</v>
      </c>
      <c r="W454" s="4">
        <f>SUMIFS(Transactions_History!$G$6:$G$1355, Transactions_History!$C$6:$C$1355, "Acquire", Transactions_History!$I$6:$I$1355, Portfolio_History!$F454, Transactions_History!$H$6:$H$1355, "&lt;="&amp;YEAR(Portfolio_History!W$1))-
SUMIFS(Transactions_History!$G$6:$G$1355, Transactions_History!$C$6:$C$1355, "Redeem", Transactions_History!$I$6:$I$1355, Portfolio_History!$F454, Transactions_History!$H$6:$H$1355, "&lt;="&amp;YEAR(Portfolio_History!W$1))</f>
        <v>0</v>
      </c>
      <c r="X454" s="4">
        <f>SUMIFS(Transactions_History!$G$6:$G$1355, Transactions_History!$C$6:$C$1355, "Acquire", Transactions_History!$I$6:$I$1355, Portfolio_History!$F454, Transactions_History!$H$6:$H$1355, "&lt;="&amp;YEAR(Portfolio_History!X$1))-
SUMIFS(Transactions_History!$G$6:$G$1355, Transactions_History!$C$6:$C$1355, "Redeem", Transactions_History!$I$6:$I$1355, Portfolio_History!$F454, Transactions_History!$H$6:$H$1355, "&lt;="&amp;YEAR(Portfolio_History!X$1))</f>
        <v>0</v>
      </c>
      <c r="Y454" s="4">
        <f>SUMIFS(Transactions_History!$G$6:$G$1355, Transactions_History!$C$6:$C$1355, "Acquire", Transactions_History!$I$6:$I$1355, Portfolio_History!$F454, Transactions_History!$H$6:$H$1355, "&lt;="&amp;YEAR(Portfolio_History!Y$1))-
SUMIFS(Transactions_History!$G$6:$G$1355, Transactions_History!$C$6:$C$1355, "Redeem", Transactions_History!$I$6:$I$1355, Portfolio_History!$F454, Transactions_History!$H$6:$H$1355, "&lt;="&amp;YEAR(Portfolio_History!Y$1))</f>
        <v>0</v>
      </c>
    </row>
    <row r="455" spans="1:25" x14ac:dyDescent="0.35">
      <c r="A455" s="172" t="s">
        <v>34</v>
      </c>
      <c r="B455" s="172">
        <v>2.375</v>
      </c>
      <c r="C455" s="172">
        <v>2014</v>
      </c>
      <c r="D455" s="173">
        <v>41518</v>
      </c>
      <c r="E455" s="63">
        <v>2013</v>
      </c>
      <c r="F455" s="170" t="str">
        <f t="shared" si="8"/>
        <v>SI certificates_2.375_2014</v>
      </c>
      <c r="G455" s="4">
        <f>SUMIFS(Transactions_History!$G$6:$G$1355, Transactions_History!$C$6:$C$1355, "Acquire", Transactions_History!$I$6:$I$1355, Portfolio_History!$F455, Transactions_History!$H$6:$H$1355, "&lt;="&amp;YEAR(Portfolio_History!G$1))-
SUMIFS(Transactions_History!$G$6:$G$1355, Transactions_History!$C$6:$C$1355, "Redeem", Transactions_History!$I$6:$I$1355, Portfolio_History!$F455, Transactions_History!$H$6:$H$1355, "&lt;="&amp;YEAR(Portfolio_History!G$1))</f>
        <v>0</v>
      </c>
      <c r="H455" s="4">
        <f>SUMIFS(Transactions_History!$G$6:$G$1355, Transactions_History!$C$6:$C$1355, "Acquire", Transactions_History!$I$6:$I$1355, Portfolio_History!$F455, Transactions_History!$H$6:$H$1355, "&lt;="&amp;YEAR(Portfolio_History!H$1))-
SUMIFS(Transactions_History!$G$6:$G$1355, Transactions_History!$C$6:$C$1355, "Redeem", Transactions_History!$I$6:$I$1355, Portfolio_History!$F455, Transactions_History!$H$6:$H$1355, "&lt;="&amp;YEAR(Portfolio_History!H$1))</f>
        <v>0</v>
      </c>
      <c r="I455" s="4">
        <f>SUMIFS(Transactions_History!$G$6:$G$1355, Transactions_History!$C$6:$C$1355, "Acquire", Transactions_History!$I$6:$I$1355, Portfolio_History!$F455, Transactions_History!$H$6:$H$1355, "&lt;="&amp;YEAR(Portfolio_History!I$1))-
SUMIFS(Transactions_History!$G$6:$G$1355, Transactions_History!$C$6:$C$1355, "Redeem", Transactions_History!$I$6:$I$1355, Portfolio_History!$F455, Transactions_History!$H$6:$H$1355, "&lt;="&amp;YEAR(Portfolio_History!I$1))</f>
        <v>0</v>
      </c>
      <c r="J455" s="4">
        <f>SUMIFS(Transactions_History!$G$6:$G$1355, Transactions_History!$C$6:$C$1355, "Acquire", Transactions_History!$I$6:$I$1355, Portfolio_History!$F455, Transactions_History!$H$6:$H$1355, "&lt;="&amp;YEAR(Portfolio_History!J$1))-
SUMIFS(Transactions_History!$G$6:$G$1355, Transactions_History!$C$6:$C$1355, "Redeem", Transactions_History!$I$6:$I$1355, Portfolio_History!$F455, Transactions_History!$H$6:$H$1355, "&lt;="&amp;YEAR(Portfolio_History!J$1))</f>
        <v>0</v>
      </c>
      <c r="K455" s="4">
        <f>SUMIFS(Transactions_History!$G$6:$G$1355, Transactions_History!$C$6:$C$1355, "Acquire", Transactions_History!$I$6:$I$1355, Portfolio_History!$F455, Transactions_History!$H$6:$H$1355, "&lt;="&amp;YEAR(Portfolio_History!K$1))-
SUMIFS(Transactions_History!$G$6:$G$1355, Transactions_History!$C$6:$C$1355, "Redeem", Transactions_History!$I$6:$I$1355, Portfolio_History!$F455, Transactions_History!$H$6:$H$1355, "&lt;="&amp;YEAR(Portfolio_History!K$1))</f>
        <v>0</v>
      </c>
      <c r="L455" s="4">
        <f>SUMIFS(Transactions_History!$G$6:$G$1355, Transactions_History!$C$6:$C$1355, "Acquire", Transactions_History!$I$6:$I$1355, Portfolio_History!$F455, Transactions_History!$H$6:$H$1355, "&lt;="&amp;YEAR(Portfolio_History!L$1))-
SUMIFS(Transactions_History!$G$6:$G$1355, Transactions_History!$C$6:$C$1355, "Redeem", Transactions_History!$I$6:$I$1355, Portfolio_History!$F455, Transactions_History!$H$6:$H$1355, "&lt;="&amp;YEAR(Portfolio_History!L$1))</f>
        <v>0</v>
      </c>
      <c r="M455" s="4">
        <f>SUMIFS(Transactions_History!$G$6:$G$1355, Transactions_History!$C$6:$C$1355, "Acquire", Transactions_History!$I$6:$I$1355, Portfolio_History!$F455, Transactions_History!$H$6:$H$1355, "&lt;="&amp;YEAR(Portfolio_History!M$1))-
SUMIFS(Transactions_History!$G$6:$G$1355, Transactions_History!$C$6:$C$1355, "Redeem", Transactions_History!$I$6:$I$1355, Portfolio_History!$F455, Transactions_History!$H$6:$H$1355, "&lt;="&amp;YEAR(Portfolio_History!M$1))</f>
        <v>0</v>
      </c>
      <c r="N455" s="4">
        <f>SUMIFS(Transactions_History!$G$6:$G$1355, Transactions_History!$C$6:$C$1355, "Acquire", Transactions_History!$I$6:$I$1355, Portfolio_History!$F455, Transactions_History!$H$6:$H$1355, "&lt;="&amp;YEAR(Portfolio_History!N$1))-
SUMIFS(Transactions_History!$G$6:$G$1355, Transactions_History!$C$6:$C$1355, "Redeem", Transactions_History!$I$6:$I$1355, Portfolio_History!$F455, Transactions_History!$H$6:$H$1355, "&lt;="&amp;YEAR(Portfolio_History!N$1))</f>
        <v>0</v>
      </c>
      <c r="O455" s="4">
        <f>SUMIFS(Transactions_History!$G$6:$G$1355, Transactions_History!$C$6:$C$1355, "Acquire", Transactions_History!$I$6:$I$1355, Portfolio_History!$F455, Transactions_History!$H$6:$H$1355, "&lt;="&amp;YEAR(Portfolio_History!O$1))-
SUMIFS(Transactions_History!$G$6:$G$1355, Transactions_History!$C$6:$C$1355, "Redeem", Transactions_History!$I$6:$I$1355, Portfolio_History!$F455, Transactions_History!$H$6:$H$1355, "&lt;="&amp;YEAR(Portfolio_History!O$1))</f>
        <v>0</v>
      </c>
      <c r="P455" s="4">
        <f>SUMIFS(Transactions_History!$G$6:$G$1355, Transactions_History!$C$6:$C$1355, "Acquire", Transactions_History!$I$6:$I$1355, Portfolio_History!$F455, Transactions_History!$H$6:$H$1355, "&lt;="&amp;YEAR(Portfolio_History!P$1))-
SUMIFS(Transactions_History!$G$6:$G$1355, Transactions_History!$C$6:$C$1355, "Redeem", Transactions_History!$I$6:$I$1355, Portfolio_History!$F455, Transactions_History!$H$6:$H$1355, "&lt;="&amp;YEAR(Portfolio_History!P$1))</f>
        <v>0</v>
      </c>
      <c r="Q455" s="4">
        <f>SUMIFS(Transactions_History!$G$6:$G$1355, Transactions_History!$C$6:$C$1355, "Acquire", Transactions_History!$I$6:$I$1355, Portfolio_History!$F455, Transactions_History!$H$6:$H$1355, "&lt;="&amp;YEAR(Portfolio_History!Q$1))-
SUMIFS(Transactions_History!$G$6:$G$1355, Transactions_History!$C$6:$C$1355, "Redeem", Transactions_History!$I$6:$I$1355, Portfolio_History!$F455, Transactions_History!$H$6:$H$1355, "&lt;="&amp;YEAR(Portfolio_History!Q$1))</f>
        <v>0</v>
      </c>
      <c r="R455" s="4">
        <f>SUMIFS(Transactions_History!$G$6:$G$1355, Transactions_History!$C$6:$C$1355, "Acquire", Transactions_History!$I$6:$I$1355, Portfolio_History!$F455, Transactions_History!$H$6:$H$1355, "&lt;="&amp;YEAR(Portfolio_History!R$1))-
SUMIFS(Transactions_History!$G$6:$G$1355, Transactions_History!$C$6:$C$1355, "Redeem", Transactions_History!$I$6:$I$1355, Portfolio_History!$F455, Transactions_History!$H$6:$H$1355, "&lt;="&amp;YEAR(Portfolio_History!R$1))</f>
        <v>0</v>
      </c>
      <c r="S455" s="4">
        <f>SUMIFS(Transactions_History!$G$6:$G$1355, Transactions_History!$C$6:$C$1355, "Acquire", Transactions_History!$I$6:$I$1355, Portfolio_History!$F455, Transactions_History!$H$6:$H$1355, "&lt;="&amp;YEAR(Portfolio_History!S$1))-
SUMIFS(Transactions_History!$G$6:$G$1355, Transactions_History!$C$6:$C$1355, "Redeem", Transactions_History!$I$6:$I$1355, Portfolio_History!$F455, Transactions_History!$H$6:$H$1355, "&lt;="&amp;YEAR(Portfolio_History!S$1))</f>
        <v>0</v>
      </c>
      <c r="T455" s="4">
        <f>SUMIFS(Transactions_History!$G$6:$G$1355, Transactions_History!$C$6:$C$1355, "Acquire", Transactions_History!$I$6:$I$1355, Portfolio_History!$F455, Transactions_History!$H$6:$H$1355, "&lt;="&amp;YEAR(Portfolio_History!T$1))-
SUMIFS(Transactions_History!$G$6:$G$1355, Transactions_History!$C$6:$C$1355, "Redeem", Transactions_History!$I$6:$I$1355, Portfolio_History!$F455, Transactions_History!$H$6:$H$1355, "&lt;="&amp;YEAR(Portfolio_History!T$1))</f>
        <v>0</v>
      </c>
      <c r="U455" s="4">
        <f>SUMIFS(Transactions_History!$G$6:$G$1355, Transactions_History!$C$6:$C$1355, "Acquire", Transactions_History!$I$6:$I$1355, Portfolio_History!$F455, Transactions_History!$H$6:$H$1355, "&lt;="&amp;YEAR(Portfolio_History!U$1))-
SUMIFS(Transactions_History!$G$6:$G$1355, Transactions_History!$C$6:$C$1355, "Redeem", Transactions_History!$I$6:$I$1355, Portfolio_History!$F455, Transactions_History!$H$6:$H$1355, "&lt;="&amp;YEAR(Portfolio_History!U$1))</f>
        <v>0</v>
      </c>
      <c r="V455" s="4">
        <f>SUMIFS(Transactions_History!$G$6:$G$1355, Transactions_History!$C$6:$C$1355, "Acquire", Transactions_History!$I$6:$I$1355, Portfolio_History!$F455, Transactions_History!$H$6:$H$1355, "&lt;="&amp;YEAR(Portfolio_History!V$1))-
SUMIFS(Transactions_History!$G$6:$G$1355, Transactions_History!$C$6:$C$1355, "Redeem", Transactions_History!$I$6:$I$1355, Portfolio_History!$F455, Transactions_History!$H$6:$H$1355, "&lt;="&amp;YEAR(Portfolio_History!V$1))</f>
        <v>0</v>
      </c>
      <c r="W455" s="4">
        <f>SUMIFS(Transactions_History!$G$6:$G$1355, Transactions_History!$C$6:$C$1355, "Acquire", Transactions_History!$I$6:$I$1355, Portfolio_History!$F455, Transactions_History!$H$6:$H$1355, "&lt;="&amp;YEAR(Portfolio_History!W$1))-
SUMIFS(Transactions_History!$G$6:$G$1355, Transactions_History!$C$6:$C$1355, "Redeem", Transactions_History!$I$6:$I$1355, Portfolio_History!$F455, Transactions_History!$H$6:$H$1355, "&lt;="&amp;YEAR(Portfolio_History!W$1))</f>
        <v>0</v>
      </c>
      <c r="X455" s="4">
        <f>SUMIFS(Transactions_History!$G$6:$G$1355, Transactions_History!$C$6:$C$1355, "Acquire", Transactions_History!$I$6:$I$1355, Portfolio_History!$F455, Transactions_History!$H$6:$H$1355, "&lt;="&amp;YEAR(Portfolio_History!X$1))-
SUMIFS(Transactions_History!$G$6:$G$1355, Transactions_History!$C$6:$C$1355, "Redeem", Transactions_History!$I$6:$I$1355, Portfolio_History!$F455, Transactions_History!$H$6:$H$1355, "&lt;="&amp;YEAR(Portfolio_History!X$1))</f>
        <v>0</v>
      </c>
      <c r="Y455" s="4">
        <f>SUMIFS(Transactions_History!$G$6:$G$1355, Transactions_History!$C$6:$C$1355, "Acquire", Transactions_History!$I$6:$I$1355, Portfolio_History!$F455, Transactions_History!$H$6:$H$1355, "&lt;="&amp;YEAR(Portfolio_History!Y$1))-
SUMIFS(Transactions_History!$G$6:$G$1355, Transactions_History!$C$6:$C$1355, "Redeem", Transactions_History!$I$6:$I$1355, Portfolio_History!$F455, Transactions_History!$H$6:$H$1355, "&lt;="&amp;YEAR(Portfolio_History!Y$1))</f>
        <v>0</v>
      </c>
    </row>
    <row r="456" spans="1:25" x14ac:dyDescent="0.35">
      <c r="A456" s="172" t="s">
        <v>39</v>
      </c>
      <c r="B456" s="172">
        <v>3.5</v>
      </c>
      <c r="C456" s="172">
        <v>2014</v>
      </c>
      <c r="D456" s="173">
        <v>37773</v>
      </c>
      <c r="E456" s="63">
        <v>2013</v>
      </c>
      <c r="F456" s="170" t="str">
        <f t="shared" si="8"/>
        <v>SI bonds_3.5_2014</v>
      </c>
      <c r="G456" s="4">
        <f>SUMIFS(Transactions_History!$G$6:$G$1355, Transactions_History!$C$6:$C$1355, "Acquire", Transactions_History!$I$6:$I$1355, Portfolio_History!$F456, Transactions_History!$H$6:$H$1355, "&lt;="&amp;YEAR(Portfolio_History!G$1))-
SUMIFS(Transactions_History!$G$6:$G$1355, Transactions_History!$C$6:$C$1355, "Redeem", Transactions_History!$I$6:$I$1355, Portfolio_History!$F456, Transactions_History!$H$6:$H$1355, "&lt;="&amp;YEAR(Portfolio_History!G$1))</f>
        <v>-10628878</v>
      </c>
      <c r="H456" s="4">
        <f>SUMIFS(Transactions_History!$G$6:$G$1355, Transactions_History!$C$6:$C$1355, "Acquire", Transactions_History!$I$6:$I$1355, Portfolio_History!$F456, Transactions_History!$H$6:$H$1355, "&lt;="&amp;YEAR(Portfolio_History!H$1))-
SUMIFS(Transactions_History!$G$6:$G$1355, Transactions_History!$C$6:$C$1355, "Redeem", Transactions_History!$I$6:$I$1355, Portfolio_History!$F456, Transactions_History!$H$6:$H$1355, "&lt;="&amp;YEAR(Portfolio_History!H$1))</f>
        <v>-10628878</v>
      </c>
      <c r="I456" s="4">
        <f>SUMIFS(Transactions_History!$G$6:$G$1355, Transactions_History!$C$6:$C$1355, "Acquire", Transactions_History!$I$6:$I$1355, Portfolio_History!$F456, Transactions_History!$H$6:$H$1355, "&lt;="&amp;YEAR(Portfolio_History!I$1))-
SUMIFS(Transactions_History!$G$6:$G$1355, Transactions_History!$C$6:$C$1355, "Redeem", Transactions_History!$I$6:$I$1355, Portfolio_History!$F456, Transactions_History!$H$6:$H$1355, "&lt;="&amp;YEAR(Portfolio_History!I$1))</f>
        <v>-10628878</v>
      </c>
      <c r="J456" s="4">
        <f>SUMIFS(Transactions_History!$G$6:$G$1355, Transactions_History!$C$6:$C$1355, "Acquire", Transactions_History!$I$6:$I$1355, Portfolio_History!$F456, Transactions_History!$H$6:$H$1355, "&lt;="&amp;YEAR(Portfolio_History!J$1))-
SUMIFS(Transactions_History!$G$6:$G$1355, Transactions_History!$C$6:$C$1355, "Redeem", Transactions_History!$I$6:$I$1355, Portfolio_History!$F456, Transactions_History!$H$6:$H$1355, "&lt;="&amp;YEAR(Portfolio_History!J$1))</f>
        <v>-10628878</v>
      </c>
      <c r="K456" s="4">
        <f>SUMIFS(Transactions_History!$G$6:$G$1355, Transactions_History!$C$6:$C$1355, "Acquire", Transactions_History!$I$6:$I$1355, Portfolio_History!$F456, Transactions_History!$H$6:$H$1355, "&lt;="&amp;YEAR(Portfolio_History!K$1))-
SUMIFS(Transactions_History!$G$6:$G$1355, Transactions_History!$C$6:$C$1355, "Redeem", Transactions_History!$I$6:$I$1355, Portfolio_History!$F456, Transactions_History!$H$6:$H$1355, "&lt;="&amp;YEAR(Portfolio_History!K$1))</f>
        <v>-10628878</v>
      </c>
      <c r="L456" s="4">
        <f>SUMIFS(Transactions_History!$G$6:$G$1355, Transactions_History!$C$6:$C$1355, "Acquire", Transactions_History!$I$6:$I$1355, Portfolio_History!$F456, Transactions_History!$H$6:$H$1355, "&lt;="&amp;YEAR(Portfolio_History!L$1))-
SUMIFS(Transactions_History!$G$6:$G$1355, Transactions_History!$C$6:$C$1355, "Redeem", Transactions_History!$I$6:$I$1355, Portfolio_History!$F456, Transactions_History!$H$6:$H$1355, "&lt;="&amp;YEAR(Portfolio_History!L$1))</f>
        <v>-10628878</v>
      </c>
      <c r="M456" s="4">
        <f>SUMIFS(Transactions_History!$G$6:$G$1355, Transactions_History!$C$6:$C$1355, "Acquire", Transactions_History!$I$6:$I$1355, Portfolio_History!$F456, Transactions_History!$H$6:$H$1355, "&lt;="&amp;YEAR(Portfolio_History!M$1))-
SUMIFS(Transactions_History!$G$6:$G$1355, Transactions_History!$C$6:$C$1355, "Redeem", Transactions_History!$I$6:$I$1355, Portfolio_History!$F456, Transactions_History!$H$6:$H$1355, "&lt;="&amp;YEAR(Portfolio_History!M$1))</f>
        <v>-10628878</v>
      </c>
      <c r="N456" s="4">
        <f>SUMIFS(Transactions_History!$G$6:$G$1355, Transactions_History!$C$6:$C$1355, "Acquire", Transactions_History!$I$6:$I$1355, Portfolio_History!$F456, Transactions_History!$H$6:$H$1355, "&lt;="&amp;YEAR(Portfolio_History!N$1))-
SUMIFS(Transactions_History!$G$6:$G$1355, Transactions_History!$C$6:$C$1355, "Redeem", Transactions_History!$I$6:$I$1355, Portfolio_History!$F456, Transactions_History!$H$6:$H$1355, "&lt;="&amp;YEAR(Portfolio_History!N$1))</f>
        <v>-10628878</v>
      </c>
      <c r="O456" s="4">
        <f>SUMIFS(Transactions_History!$G$6:$G$1355, Transactions_History!$C$6:$C$1355, "Acquire", Transactions_History!$I$6:$I$1355, Portfolio_History!$F456, Transactions_History!$H$6:$H$1355, "&lt;="&amp;YEAR(Portfolio_History!O$1))-
SUMIFS(Transactions_History!$G$6:$G$1355, Transactions_History!$C$6:$C$1355, "Redeem", Transactions_History!$I$6:$I$1355, Portfolio_History!$F456, Transactions_History!$H$6:$H$1355, "&lt;="&amp;YEAR(Portfolio_History!O$1))</f>
        <v>-10628878</v>
      </c>
      <c r="P456" s="4">
        <f>SUMIFS(Transactions_History!$G$6:$G$1355, Transactions_History!$C$6:$C$1355, "Acquire", Transactions_History!$I$6:$I$1355, Portfolio_History!$F456, Transactions_History!$H$6:$H$1355, "&lt;="&amp;YEAR(Portfolio_History!P$1))-
SUMIFS(Transactions_History!$G$6:$G$1355, Transactions_History!$C$6:$C$1355, "Redeem", Transactions_History!$I$6:$I$1355, Portfolio_History!$F456, Transactions_History!$H$6:$H$1355, "&lt;="&amp;YEAR(Portfolio_History!P$1))</f>
        <v>-10628878</v>
      </c>
      <c r="Q456" s="4">
        <f>SUMIFS(Transactions_History!$G$6:$G$1355, Transactions_History!$C$6:$C$1355, "Acquire", Transactions_History!$I$6:$I$1355, Portfolio_History!$F456, Transactions_History!$H$6:$H$1355, "&lt;="&amp;YEAR(Portfolio_History!Q$1))-
SUMIFS(Transactions_History!$G$6:$G$1355, Transactions_History!$C$6:$C$1355, "Redeem", Transactions_History!$I$6:$I$1355, Portfolio_History!$F456, Transactions_History!$H$6:$H$1355, "&lt;="&amp;YEAR(Portfolio_History!Q$1))</f>
        <v>-1115127</v>
      </c>
      <c r="R456" s="4">
        <f>SUMIFS(Transactions_History!$G$6:$G$1355, Transactions_History!$C$6:$C$1355, "Acquire", Transactions_History!$I$6:$I$1355, Portfolio_History!$F456, Transactions_History!$H$6:$H$1355, "&lt;="&amp;YEAR(Portfolio_History!R$1))-
SUMIFS(Transactions_History!$G$6:$G$1355, Transactions_History!$C$6:$C$1355, "Redeem", Transactions_History!$I$6:$I$1355, Portfolio_History!$F456, Transactions_History!$H$6:$H$1355, "&lt;="&amp;YEAR(Portfolio_History!R$1))</f>
        <v>-1115127</v>
      </c>
      <c r="S456" s="4">
        <f>SUMIFS(Transactions_History!$G$6:$G$1355, Transactions_History!$C$6:$C$1355, "Acquire", Transactions_History!$I$6:$I$1355, Portfolio_History!$F456, Transactions_History!$H$6:$H$1355, "&lt;="&amp;YEAR(Portfolio_History!S$1))-
SUMIFS(Transactions_History!$G$6:$G$1355, Transactions_History!$C$6:$C$1355, "Redeem", Transactions_History!$I$6:$I$1355, Portfolio_History!$F456, Transactions_History!$H$6:$H$1355, "&lt;="&amp;YEAR(Portfolio_History!S$1))</f>
        <v>0</v>
      </c>
      <c r="T456" s="4">
        <f>SUMIFS(Transactions_History!$G$6:$G$1355, Transactions_History!$C$6:$C$1355, "Acquire", Transactions_History!$I$6:$I$1355, Portfolio_History!$F456, Transactions_History!$H$6:$H$1355, "&lt;="&amp;YEAR(Portfolio_History!T$1))-
SUMIFS(Transactions_History!$G$6:$G$1355, Transactions_History!$C$6:$C$1355, "Redeem", Transactions_History!$I$6:$I$1355, Portfolio_History!$F456, Transactions_History!$H$6:$H$1355, "&lt;="&amp;YEAR(Portfolio_History!T$1))</f>
        <v>0</v>
      </c>
      <c r="U456" s="4">
        <f>SUMIFS(Transactions_History!$G$6:$G$1355, Transactions_History!$C$6:$C$1355, "Acquire", Transactions_History!$I$6:$I$1355, Portfolio_History!$F456, Transactions_History!$H$6:$H$1355, "&lt;="&amp;YEAR(Portfolio_History!U$1))-
SUMIFS(Transactions_History!$G$6:$G$1355, Transactions_History!$C$6:$C$1355, "Redeem", Transactions_History!$I$6:$I$1355, Portfolio_History!$F456, Transactions_History!$H$6:$H$1355, "&lt;="&amp;YEAR(Portfolio_History!U$1))</f>
        <v>0</v>
      </c>
      <c r="V456" s="4">
        <f>SUMIFS(Transactions_History!$G$6:$G$1355, Transactions_History!$C$6:$C$1355, "Acquire", Transactions_History!$I$6:$I$1355, Portfolio_History!$F456, Transactions_History!$H$6:$H$1355, "&lt;="&amp;YEAR(Portfolio_History!V$1))-
SUMIFS(Transactions_History!$G$6:$G$1355, Transactions_History!$C$6:$C$1355, "Redeem", Transactions_History!$I$6:$I$1355, Portfolio_History!$F456, Transactions_History!$H$6:$H$1355, "&lt;="&amp;YEAR(Portfolio_History!V$1))</f>
        <v>0</v>
      </c>
      <c r="W456" s="4">
        <f>SUMIFS(Transactions_History!$G$6:$G$1355, Transactions_History!$C$6:$C$1355, "Acquire", Transactions_History!$I$6:$I$1355, Portfolio_History!$F456, Transactions_History!$H$6:$H$1355, "&lt;="&amp;YEAR(Portfolio_History!W$1))-
SUMIFS(Transactions_History!$G$6:$G$1355, Transactions_History!$C$6:$C$1355, "Redeem", Transactions_History!$I$6:$I$1355, Portfolio_History!$F456, Transactions_History!$H$6:$H$1355, "&lt;="&amp;YEAR(Portfolio_History!W$1))</f>
        <v>0</v>
      </c>
      <c r="X456" s="4">
        <f>SUMIFS(Transactions_History!$G$6:$G$1355, Transactions_History!$C$6:$C$1355, "Acquire", Transactions_History!$I$6:$I$1355, Portfolio_History!$F456, Transactions_History!$H$6:$H$1355, "&lt;="&amp;YEAR(Portfolio_History!X$1))-
SUMIFS(Transactions_History!$G$6:$G$1355, Transactions_History!$C$6:$C$1355, "Redeem", Transactions_History!$I$6:$I$1355, Portfolio_History!$F456, Transactions_History!$H$6:$H$1355, "&lt;="&amp;YEAR(Portfolio_History!X$1))</f>
        <v>0</v>
      </c>
      <c r="Y456" s="4">
        <f>SUMIFS(Transactions_History!$G$6:$G$1355, Transactions_History!$C$6:$C$1355, "Acquire", Transactions_History!$I$6:$I$1355, Portfolio_History!$F456, Transactions_History!$H$6:$H$1355, "&lt;="&amp;YEAR(Portfolio_History!Y$1))-
SUMIFS(Transactions_History!$G$6:$G$1355, Transactions_History!$C$6:$C$1355, "Redeem", Transactions_History!$I$6:$I$1355, Portfolio_History!$F456, Transactions_History!$H$6:$H$1355, "&lt;="&amp;YEAR(Portfolio_History!Y$1))</f>
        <v>0</v>
      </c>
    </row>
    <row r="457" spans="1:25" x14ac:dyDescent="0.35">
      <c r="A457" s="172" t="s">
        <v>34</v>
      </c>
      <c r="B457" s="172">
        <v>2.25</v>
      </c>
      <c r="C457" s="172">
        <v>2014</v>
      </c>
      <c r="D457" s="173">
        <v>41548</v>
      </c>
      <c r="E457" s="63">
        <v>2013</v>
      </c>
      <c r="F457" s="170" t="str">
        <f t="shared" si="8"/>
        <v>SI certificates_2.25_2014</v>
      </c>
      <c r="G457" s="4">
        <f>SUMIFS(Transactions_History!$G$6:$G$1355, Transactions_History!$C$6:$C$1355, "Acquire", Transactions_History!$I$6:$I$1355, Portfolio_History!$F457, Transactions_History!$H$6:$H$1355, "&lt;="&amp;YEAR(Portfolio_History!G$1))-
SUMIFS(Transactions_History!$G$6:$G$1355, Transactions_History!$C$6:$C$1355, "Redeem", Transactions_History!$I$6:$I$1355, Portfolio_History!$F457, Transactions_History!$H$6:$H$1355, "&lt;="&amp;YEAR(Portfolio_History!G$1))</f>
        <v>0</v>
      </c>
      <c r="H457" s="4">
        <f>SUMIFS(Transactions_History!$G$6:$G$1355, Transactions_History!$C$6:$C$1355, "Acquire", Transactions_History!$I$6:$I$1355, Portfolio_History!$F457, Transactions_History!$H$6:$H$1355, "&lt;="&amp;YEAR(Portfolio_History!H$1))-
SUMIFS(Transactions_History!$G$6:$G$1355, Transactions_History!$C$6:$C$1355, "Redeem", Transactions_History!$I$6:$I$1355, Portfolio_History!$F457, Transactions_History!$H$6:$H$1355, "&lt;="&amp;YEAR(Portfolio_History!H$1))</f>
        <v>0</v>
      </c>
      <c r="I457" s="4">
        <f>SUMIFS(Transactions_History!$G$6:$G$1355, Transactions_History!$C$6:$C$1355, "Acquire", Transactions_History!$I$6:$I$1355, Portfolio_History!$F457, Transactions_History!$H$6:$H$1355, "&lt;="&amp;YEAR(Portfolio_History!I$1))-
SUMIFS(Transactions_History!$G$6:$G$1355, Transactions_History!$C$6:$C$1355, "Redeem", Transactions_History!$I$6:$I$1355, Portfolio_History!$F457, Transactions_History!$H$6:$H$1355, "&lt;="&amp;YEAR(Portfolio_History!I$1))</f>
        <v>0</v>
      </c>
      <c r="J457" s="4">
        <f>SUMIFS(Transactions_History!$G$6:$G$1355, Transactions_History!$C$6:$C$1355, "Acquire", Transactions_History!$I$6:$I$1355, Portfolio_History!$F457, Transactions_History!$H$6:$H$1355, "&lt;="&amp;YEAR(Portfolio_History!J$1))-
SUMIFS(Transactions_History!$G$6:$G$1355, Transactions_History!$C$6:$C$1355, "Redeem", Transactions_History!$I$6:$I$1355, Portfolio_History!$F457, Transactions_History!$H$6:$H$1355, "&lt;="&amp;YEAR(Portfolio_History!J$1))</f>
        <v>0</v>
      </c>
      <c r="K457" s="4">
        <f>SUMIFS(Transactions_History!$G$6:$G$1355, Transactions_History!$C$6:$C$1355, "Acquire", Transactions_History!$I$6:$I$1355, Portfolio_History!$F457, Transactions_History!$H$6:$H$1355, "&lt;="&amp;YEAR(Portfolio_History!K$1))-
SUMIFS(Transactions_History!$G$6:$G$1355, Transactions_History!$C$6:$C$1355, "Redeem", Transactions_History!$I$6:$I$1355, Portfolio_History!$F457, Transactions_History!$H$6:$H$1355, "&lt;="&amp;YEAR(Portfolio_History!K$1))</f>
        <v>0</v>
      </c>
      <c r="L457" s="4">
        <f>SUMIFS(Transactions_History!$G$6:$G$1355, Transactions_History!$C$6:$C$1355, "Acquire", Transactions_History!$I$6:$I$1355, Portfolio_History!$F457, Transactions_History!$H$6:$H$1355, "&lt;="&amp;YEAR(Portfolio_History!L$1))-
SUMIFS(Transactions_History!$G$6:$G$1355, Transactions_History!$C$6:$C$1355, "Redeem", Transactions_History!$I$6:$I$1355, Portfolio_History!$F457, Transactions_History!$H$6:$H$1355, "&lt;="&amp;YEAR(Portfolio_History!L$1))</f>
        <v>0</v>
      </c>
      <c r="M457" s="4">
        <f>SUMIFS(Transactions_History!$G$6:$G$1355, Transactions_History!$C$6:$C$1355, "Acquire", Transactions_History!$I$6:$I$1355, Portfolio_History!$F457, Transactions_History!$H$6:$H$1355, "&lt;="&amp;YEAR(Portfolio_History!M$1))-
SUMIFS(Transactions_History!$G$6:$G$1355, Transactions_History!$C$6:$C$1355, "Redeem", Transactions_History!$I$6:$I$1355, Portfolio_History!$F457, Transactions_History!$H$6:$H$1355, "&lt;="&amp;YEAR(Portfolio_History!M$1))</f>
        <v>0</v>
      </c>
      <c r="N457" s="4">
        <f>SUMIFS(Transactions_History!$G$6:$G$1355, Transactions_History!$C$6:$C$1355, "Acquire", Transactions_History!$I$6:$I$1355, Portfolio_History!$F457, Transactions_History!$H$6:$H$1355, "&lt;="&amp;YEAR(Portfolio_History!N$1))-
SUMIFS(Transactions_History!$G$6:$G$1355, Transactions_History!$C$6:$C$1355, "Redeem", Transactions_History!$I$6:$I$1355, Portfolio_History!$F457, Transactions_History!$H$6:$H$1355, "&lt;="&amp;YEAR(Portfolio_History!N$1))</f>
        <v>0</v>
      </c>
      <c r="O457" s="4">
        <f>SUMIFS(Transactions_History!$G$6:$G$1355, Transactions_History!$C$6:$C$1355, "Acquire", Transactions_History!$I$6:$I$1355, Portfolio_History!$F457, Transactions_History!$H$6:$H$1355, "&lt;="&amp;YEAR(Portfolio_History!O$1))-
SUMIFS(Transactions_History!$G$6:$G$1355, Transactions_History!$C$6:$C$1355, "Redeem", Transactions_History!$I$6:$I$1355, Portfolio_History!$F457, Transactions_History!$H$6:$H$1355, "&lt;="&amp;YEAR(Portfolio_History!O$1))</f>
        <v>0</v>
      </c>
      <c r="P457" s="4">
        <f>SUMIFS(Transactions_History!$G$6:$G$1355, Transactions_History!$C$6:$C$1355, "Acquire", Transactions_History!$I$6:$I$1355, Portfolio_History!$F457, Transactions_History!$H$6:$H$1355, "&lt;="&amp;YEAR(Portfolio_History!P$1))-
SUMIFS(Transactions_History!$G$6:$G$1355, Transactions_History!$C$6:$C$1355, "Redeem", Transactions_History!$I$6:$I$1355, Portfolio_History!$F457, Transactions_History!$H$6:$H$1355, "&lt;="&amp;YEAR(Portfolio_History!P$1))</f>
        <v>64663622</v>
      </c>
      <c r="Q457" s="4">
        <f>SUMIFS(Transactions_History!$G$6:$G$1355, Transactions_History!$C$6:$C$1355, "Acquire", Transactions_History!$I$6:$I$1355, Portfolio_History!$F457, Transactions_History!$H$6:$H$1355, "&lt;="&amp;YEAR(Portfolio_History!Q$1))-
SUMIFS(Transactions_History!$G$6:$G$1355, Transactions_History!$C$6:$C$1355, "Redeem", Transactions_History!$I$6:$I$1355, Portfolio_History!$F457, Transactions_History!$H$6:$H$1355, "&lt;="&amp;YEAR(Portfolio_History!Q$1))</f>
        <v>0</v>
      </c>
      <c r="R457" s="4">
        <f>SUMIFS(Transactions_History!$G$6:$G$1355, Transactions_History!$C$6:$C$1355, "Acquire", Transactions_History!$I$6:$I$1355, Portfolio_History!$F457, Transactions_History!$H$6:$H$1355, "&lt;="&amp;YEAR(Portfolio_History!R$1))-
SUMIFS(Transactions_History!$G$6:$G$1355, Transactions_History!$C$6:$C$1355, "Redeem", Transactions_History!$I$6:$I$1355, Portfolio_History!$F457, Transactions_History!$H$6:$H$1355, "&lt;="&amp;YEAR(Portfolio_History!R$1))</f>
        <v>0</v>
      </c>
      <c r="S457" s="4">
        <f>SUMIFS(Transactions_History!$G$6:$G$1355, Transactions_History!$C$6:$C$1355, "Acquire", Transactions_History!$I$6:$I$1355, Portfolio_History!$F457, Transactions_History!$H$6:$H$1355, "&lt;="&amp;YEAR(Portfolio_History!S$1))-
SUMIFS(Transactions_History!$G$6:$G$1355, Transactions_History!$C$6:$C$1355, "Redeem", Transactions_History!$I$6:$I$1355, Portfolio_History!$F457, Transactions_History!$H$6:$H$1355, "&lt;="&amp;YEAR(Portfolio_History!S$1))</f>
        <v>0</v>
      </c>
      <c r="T457" s="4">
        <f>SUMIFS(Transactions_History!$G$6:$G$1355, Transactions_History!$C$6:$C$1355, "Acquire", Transactions_History!$I$6:$I$1355, Portfolio_History!$F457, Transactions_History!$H$6:$H$1355, "&lt;="&amp;YEAR(Portfolio_History!T$1))-
SUMIFS(Transactions_History!$G$6:$G$1355, Transactions_History!$C$6:$C$1355, "Redeem", Transactions_History!$I$6:$I$1355, Portfolio_History!$F457, Transactions_History!$H$6:$H$1355, "&lt;="&amp;YEAR(Portfolio_History!T$1))</f>
        <v>0</v>
      </c>
      <c r="U457" s="4">
        <f>SUMIFS(Transactions_History!$G$6:$G$1355, Transactions_History!$C$6:$C$1355, "Acquire", Transactions_History!$I$6:$I$1355, Portfolio_History!$F457, Transactions_History!$H$6:$H$1355, "&lt;="&amp;YEAR(Portfolio_History!U$1))-
SUMIFS(Transactions_History!$G$6:$G$1355, Transactions_History!$C$6:$C$1355, "Redeem", Transactions_History!$I$6:$I$1355, Portfolio_History!$F457, Transactions_History!$H$6:$H$1355, "&lt;="&amp;YEAR(Portfolio_History!U$1))</f>
        <v>0</v>
      </c>
      <c r="V457" s="4">
        <f>SUMIFS(Transactions_History!$G$6:$G$1355, Transactions_History!$C$6:$C$1355, "Acquire", Transactions_History!$I$6:$I$1355, Portfolio_History!$F457, Transactions_History!$H$6:$H$1355, "&lt;="&amp;YEAR(Portfolio_History!V$1))-
SUMIFS(Transactions_History!$G$6:$G$1355, Transactions_History!$C$6:$C$1355, "Redeem", Transactions_History!$I$6:$I$1355, Portfolio_History!$F457, Transactions_History!$H$6:$H$1355, "&lt;="&amp;YEAR(Portfolio_History!V$1))</f>
        <v>0</v>
      </c>
      <c r="W457" s="4">
        <f>SUMIFS(Transactions_History!$G$6:$G$1355, Transactions_History!$C$6:$C$1355, "Acquire", Transactions_History!$I$6:$I$1355, Portfolio_History!$F457, Transactions_History!$H$6:$H$1355, "&lt;="&amp;YEAR(Portfolio_History!W$1))-
SUMIFS(Transactions_History!$G$6:$G$1355, Transactions_History!$C$6:$C$1355, "Redeem", Transactions_History!$I$6:$I$1355, Portfolio_History!$F457, Transactions_History!$H$6:$H$1355, "&lt;="&amp;YEAR(Portfolio_History!W$1))</f>
        <v>0</v>
      </c>
      <c r="X457" s="4">
        <f>SUMIFS(Transactions_History!$G$6:$G$1355, Transactions_History!$C$6:$C$1355, "Acquire", Transactions_History!$I$6:$I$1355, Portfolio_History!$F457, Transactions_History!$H$6:$H$1355, "&lt;="&amp;YEAR(Portfolio_History!X$1))-
SUMIFS(Transactions_History!$G$6:$G$1355, Transactions_History!$C$6:$C$1355, "Redeem", Transactions_History!$I$6:$I$1355, Portfolio_History!$F457, Transactions_History!$H$6:$H$1355, "&lt;="&amp;YEAR(Portfolio_History!X$1))</f>
        <v>0</v>
      </c>
      <c r="Y457" s="4">
        <f>SUMIFS(Transactions_History!$G$6:$G$1355, Transactions_History!$C$6:$C$1355, "Acquire", Transactions_History!$I$6:$I$1355, Portfolio_History!$F457, Transactions_History!$H$6:$H$1355, "&lt;="&amp;YEAR(Portfolio_History!Y$1))-
SUMIFS(Transactions_History!$G$6:$G$1355, Transactions_History!$C$6:$C$1355, "Redeem", Transactions_History!$I$6:$I$1355, Portfolio_History!$F457, Transactions_History!$H$6:$H$1355, "&lt;="&amp;YEAR(Portfolio_History!Y$1))</f>
        <v>0</v>
      </c>
    </row>
    <row r="458" spans="1:25" x14ac:dyDescent="0.35">
      <c r="A458" s="172" t="s">
        <v>39</v>
      </c>
      <c r="B458" s="172">
        <v>3.25</v>
      </c>
      <c r="C458" s="172">
        <v>2018</v>
      </c>
      <c r="D458" s="173">
        <v>39965</v>
      </c>
      <c r="E458" s="63">
        <v>2013</v>
      </c>
      <c r="F458" s="170" t="str">
        <f t="shared" si="8"/>
        <v>SI bonds_3.25_2018</v>
      </c>
      <c r="G458" s="4">
        <f>SUMIFS(Transactions_History!$G$6:$G$1355, Transactions_History!$C$6:$C$1355, "Acquire", Transactions_History!$I$6:$I$1355, Portfolio_History!$F458, Transactions_History!$H$6:$H$1355, "&lt;="&amp;YEAR(Portfolio_History!G$1))-
SUMIFS(Transactions_History!$G$6:$G$1355, Transactions_History!$C$6:$C$1355, "Redeem", Transactions_History!$I$6:$I$1355, Portfolio_History!$F458, Transactions_History!$H$6:$H$1355, "&lt;="&amp;YEAR(Portfolio_History!G$1))</f>
        <v>0</v>
      </c>
      <c r="H458" s="4">
        <f>SUMIFS(Transactions_History!$G$6:$G$1355, Transactions_History!$C$6:$C$1355, "Acquire", Transactions_History!$I$6:$I$1355, Portfolio_History!$F458, Transactions_History!$H$6:$H$1355, "&lt;="&amp;YEAR(Portfolio_History!H$1))-
SUMIFS(Transactions_History!$G$6:$G$1355, Transactions_History!$C$6:$C$1355, "Redeem", Transactions_History!$I$6:$I$1355, Portfolio_History!$F458, Transactions_History!$H$6:$H$1355, "&lt;="&amp;YEAR(Portfolio_History!H$1))</f>
        <v>0</v>
      </c>
      <c r="I458" s="4">
        <f>SUMIFS(Transactions_History!$G$6:$G$1355, Transactions_History!$C$6:$C$1355, "Acquire", Transactions_History!$I$6:$I$1355, Portfolio_History!$F458, Transactions_History!$H$6:$H$1355, "&lt;="&amp;YEAR(Portfolio_History!I$1))-
SUMIFS(Transactions_History!$G$6:$G$1355, Transactions_History!$C$6:$C$1355, "Redeem", Transactions_History!$I$6:$I$1355, Portfolio_History!$F458, Transactions_History!$H$6:$H$1355, "&lt;="&amp;YEAR(Portfolio_History!I$1))</f>
        <v>0</v>
      </c>
      <c r="J458" s="4">
        <f>SUMIFS(Transactions_History!$G$6:$G$1355, Transactions_History!$C$6:$C$1355, "Acquire", Transactions_History!$I$6:$I$1355, Portfolio_History!$F458, Transactions_History!$H$6:$H$1355, "&lt;="&amp;YEAR(Portfolio_History!J$1))-
SUMIFS(Transactions_History!$G$6:$G$1355, Transactions_History!$C$6:$C$1355, "Redeem", Transactions_History!$I$6:$I$1355, Portfolio_History!$F458, Transactions_History!$H$6:$H$1355, "&lt;="&amp;YEAR(Portfolio_History!J$1))</f>
        <v>0</v>
      </c>
      <c r="K458" s="4">
        <f>SUMIFS(Transactions_History!$G$6:$G$1355, Transactions_History!$C$6:$C$1355, "Acquire", Transactions_History!$I$6:$I$1355, Portfolio_History!$F458, Transactions_History!$H$6:$H$1355, "&lt;="&amp;YEAR(Portfolio_History!K$1))-
SUMIFS(Transactions_History!$G$6:$G$1355, Transactions_History!$C$6:$C$1355, "Redeem", Transactions_History!$I$6:$I$1355, Portfolio_History!$F458, Transactions_History!$H$6:$H$1355, "&lt;="&amp;YEAR(Portfolio_History!K$1))</f>
        <v>0</v>
      </c>
      <c r="L458" s="4">
        <f>SUMIFS(Transactions_History!$G$6:$G$1355, Transactions_History!$C$6:$C$1355, "Acquire", Transactions_History!$I$6:$I$1355, Portfolio_History!$F458, Transactions_History!$H$6:$H$1355, "&lt;="&amp;YEAR(Portfolio_History!L$1))-
SUMIFS(Transactions_History!$G$6:$G$1355, Transactions_History!$C$6:$C$1355, "Redeem", Transactions_History!$I$6:$I$1355, Portfolio_History!$F458, Transactions_History!$H$6:$H$1355, "&lt;="&amp;YEAR(Portfolio_History!L$1))</f>
        <v>0</v>
      </c>
      <c r="M458" s="4">
        <f>SUMIFS(Transactions_History!$G$6:$G$1355, Transactions_History!$C$6:$C$1355, "Acquire", Transactions_History!$I$6:$I$1355, Portfolio_History!$F458, Transactions_History!$H$6:$H$1355, "&lt;="&amp;YEAR(Portfolio_History!M$1))-
SUMIFS(Transactions_History!$G$6:$G$1355, Transactions_History!$C$6:$C$1355, "Redeem", Transactions_History!$I$6:$I$1355, Portfolio_History!$F458, Transactions_History!$H$6:$H$1355, "&lt;="&amp;YEAR(Portfolio_History!M$1))</f>
        <v>10628270</v>
      </c>
      <c r="N458" s="4">
        <f>SUMIFS(Transactions_History!$G$6:$G$1355, Transactions_History!$C$6:$C$1355, "Acquire", Transactions_History!$I$6:$I$1355, Portfolio_History!$F458, Transactions_History!$H$6:$H$1355, "&lt;="&amp;YEAR(Portfolio_History!N$1))-
SUMIFS(Transactions_History!$G$6:$G$1355, Transactions_History!$C$6:$C$1355, "Redeem", Transactions_History!$I$6:$I$1355, Portfolio_History!$F458, Transactions_History!$H$6:$H$1355, "&lt;="&amp;YEAR(Portfolio_History!N$1))</f>
        <v>10628270</v>
      </c>
      <c r="O458" s="4">
        <f>SUMIFS(Transactions_History!$G$6:$G$1355, Transactions_History!$C$6:$C$1355, "Acquire", Transactions_History!$I$6:$I$1355, Portfolio_History!$F458, Transactions_History!$H$6:$H$1355, "&lt;="&amp;YEAR(Portfolio_History!O$1))-
SUMIFS(Transactions_History!$G$6:$G$1355, Transactions_History!$C$6:$C$1355, "Redeem", Transactions_History!$I$6:$I$1355, Portfolio_History!$F458, Transactions_History!$H$6:$H$1355, "&lt;="&amp;YEAR(Portfolio_History!O$1))</f>
        <v>10628270</v>
      </c>
      <c r="P458" s="4">
        <f>SUMIFS(Transactions_History!$G$6:$G$1355, Transactions_History!$C$6:$C$1355, "Acquire", Transactions_History!$I$6:$I$1355, Portfolio_History!$F458, Transactions_History!$H$6:$H$1355, "&lt;="&amp;YEAR(Portfolio_History!P$1))-
SUMIFS(Transactions_History!$G$6:$G$1355, Transactions_History!$C$6:$C$1355, "Redeem", Transactions_History!$I$6:$I$1355, Portfolio_History!$F458, Transactions_History!$H$6:$H$1355, "&lt;="&amp;YEAR(Portfolio_History!P$1))</f>
        <v>10628270</v>
      </c>
      <c r="Q458" s="4">
        <f>SUMIFS(Transactions_History!$G$6:$G$1355, Transactions_History!$C$6:$C$1355, "Acquire", Transactions_History!$I$6:$I$1355, Portfolio_History!$F458, Transactions_History!$H$6:$H$1355, "&lt;="&amp;YEAR(Portfolio_History!Q$1))-
SUMIFS(Transactions_History!$G$6:$G$1355, Transactions_History!$C$6:$C$1355, "Redeem", Transactions_History!$I$6:$I$1355, Portfolio_History!$F458, Transactions_History!$H$6:$H$1355, "&lt;="&amp;YEAR(Portfolio_History!Q$1))</f>
        <v>11505830</v>
      </c>
      <c r="R458" s="4">
        <f>SUMIFS(Transactions_History!$G$6:$G$1355, Transactions_History!$C$6:$C$1355, "Acquire", Transactions_History!$I$6:$I$1355, Portfolio_History!$F458, Transactions_History!$H$6:$H$1355, "&lt;="&amp;YEAR(Portfolio_History!R$1))-
SUMIFS(Transactions_History!$G$6:$G$1355, Transactions_History!$C$6:$C$1355, "Redeem", Transactions_History!$I$6:$I$1355, Portfolio_History!$F458, Transactions_History!$H$6:$H$1355, "&lt;="&amp;YEAR(Portfolio_History!R$1))</f>
        <v>11505830</v>
      </c>
      <c r="S458" s="4">
        <f>SUMIFS(Transactions_History!$G$6:$G$1355, Transactions_History!$C$6:$C$1355, "Acquire", Transactions_History!$I$6:$I$1355, Portfolio_History!$F458, Transactions_History!$H$6:$H$1355, "&lt;="&amp;YEAR(Portfolio_History!S$1))-
SUMIFS(Transactions_History!$G$6:$G$1355, Transactions_History!$C$6:$C$1355, "Redeem", Transactions_History!$I$6:$I$1355, Portfolio_History!$F458, Transactions_History!$H$6:$H$1355, "&lt;="&amp;YEAR(Portfolio_History!S$1))</f>
        <v>11505830</v>
      </c>
      <c r="T458" s="4">
        <f>SUMIFS(Transactions_History!$G$6:$G$1355, Transactions_History!$C$6:$C$1355, "Acquire", Transactions_History!$I$6:$I$1355, Portfolio_History!$F458, Transactions_History!$H$6:$H$1355, "&lt;="&amp;YEAR(Portfolio_History!T$1))-
SUMIFS(Transactions_History!$G$6:$G$1355, Transactions_History!$C$6:$C$1355, "Redeem", Transactions_History!$I$6:$I$1355, Portfolio_History!$F458, Transactions_History!$H$6:$H$1355, "&lt;="&amp;YEAR(Portfolio_History!T$1))</f>
        <v>11505830</v>
      </c>
      <c r="U458" s="4">
        <f>SUMIFS(Transactions_History!$G$6:$G$1355, Transactions_History!$C$6:$C$1355, "Acquire", Transactions_History!$I$6:$I$1355, Portfolio_History!$F458, Transactions_History!$H$6:$H$1355, "&lt;="&amp;YEAR(Portfolio_History!U$1))-
SUMIFS(Transactions_History!$G$6:$G$1355, Transactions_History!$C$6:$C$1355, "Redeem", Transactions_History!$I$6:$I$1355, Portfolio_History!$F458, Transactions_History!$H$6:$H$1355, "&lt;="&amp;YEAR(Portfolio_History!U$1))</f>
        <v>0</v>
      </c>
      <c r="V458" s="4">
        <f>SUMIFS(Transactions_History!$G$6:$G$1355, Transactions_History!$C$6:$C$1355, "Acquire", Transactions_History!$I$6:$I$1355, Portfolio_History!$F458, Transactions_History!$H$6:$H$1355, "&lt;="&amp;YEAR(Portfolio_History!V$1))-
SUMIFS(Transactions_History!$G$6:$G$1355, Transactions_History!$C$6:$C$1355, "Redeem", Transactions_History!$I$6:$I$1355, Portfolio_History!$F458, Transactions_History!$H$6:$H$1355, "&lt;="&amp;YEAR(Portfolio_History!V$1))</f>
        <v>0</v>
      </c>
      <c r="W458" s="4">
        <f>SUMIFS(Transactions_History!$G$6:$G$1355, Transactions_History!$C$6:$C$1355, "Acquire", Transactions_History!$I$6:$I$1355, Portfolio_History!$F458, Transactions_History!$H$6:$H$1355, "&lt;="&amp;YEAR(Portfolio_History!W$1))-
SUMIFS(Transactions_History!$G$6:$G$1355, Transactions_History!$C$6:$C$1355, "Redeem", Transactions_History!$I$6:$I$1355, Portfolio_History!$F458, Transactions_History!$H$6:$H$1355, "&lt;="&amp;YEAR(Portfolio_History!W$1))</f>
        <v>0</v>
      </c>
      <c r="X458" s="4">
        <f>SUMIFS(Transactions_History!$G$6:$G$1355, Transactions_History!$C$6:$C$1355, "Acquire", Transactions_History!$I$6:$I$1355, Portfolio_History!$F458, Transactions_History!$H$6:$H$1355, "&lt;="&amp;YEAR(Portfolio_History!X$1))-
SUMIFS(Transactions_History!$G$6:$G$1355, Transactions_History!$C$6:$C$1355, "Redeem", Transactions_History!$I$6:$I$1355, Portfolio_History!$F458, Transactions_History!$H$6:$H$1355, "&lt;="&amp;YEAR(Portfolio_History!X$1))</f>
        <v>0</v>
      </c>
      <c r="Y458" s="4">
        <f>SUMIFS(Transactions_History!$G$6:$G$1355, Transactions_History!$C$6:$C$1355, "Acquire", Transactions_History!$I$6:$I$1355, Portfolio_History!$F458, Transactions_History!$H$6:$H$1355, "&lt;="&amp;YEAR(Portfolio_History!Y$1))-
SUMIFS(Transactions_History!$G$6:$G$1355, Transactions_History!$C$6:$C$1355, "Redeem", Transactions_History!$I$6:$I$1355, Portfolio_History!$F458, Transactions_History!$H$6:$H$1355, "&lt;="&amp;YEAR(Portfolio_History!Y$1))</f>
        <v>0</v>
      </c>
    </row>
    <row r="459" spans="1:25" x14ac:dyDescent="0.35">
      <c r="A459" s="172" t="s">
        <v>39</v>
      </c>
      <c r="B459" s="172">
        <v>4</v>
      </c>
      <c r="C459" s="172">
        <v>2014</v>
      </c>
      <c r="D459" s="173">
        <v>39600</v>
      </c>
      <c r="E459" s="63">
        <v>2013</v>
      </c>
      <c r="F459" s="170" t="str">
        <f t="shared" si="8"/>
        <v>SI bonds_4_2014</v>
      </c>
      <c r="G459" s="4">
        <f>SUMIFS(Transactions_History!$G$6:$G$1355, Transactions_History!$C$6:$C$1355, "Acquire", Transactions_History!$I$6:$I$1355, Portfolio_History!$F459, Transactions_History!$H$6:$H$1355, "&lt;="&amp;YEAR(Portfolio_History!G$1))-
SUMIFS(Transactions_History!$G$6:$G$1355, Transactions_History!$C$6:$C$1355, "Redeem", Transactions_History!$I$6:$I$1355, Portfolio_History!$F459, Transactions_History!$H$6:$H$1355, "&lt;="&amp;YEAR(Portfolio_History!G$1))</f>
        <v>0</v>
      </c>
      <c r="H459" s="4">
        <f>SUMIFS(Transactions_History!$G$6:$G$1355, Transactions_History!$C$6:$C$1355, "Acquire", Transactions_History!$I$6:$I$1355, Portfolio_History!$F459, Transactions_History!$H$6:$H$1355, "&lt;="&amp;YEAR(Portfolio_History!H$1))-
SUMIFS(Transactions_History!$G$6:$G$1355, Transactions_History!$C$6:$C$1355, "Redeem", Transactions_History!$I$6:$I$1355, Portfolio_History!$F459, Transactions_History!$H$6:$H$1355, "&lt;="&amp;YEAR(Portfolio_History!H$1))</f>
        <v>0</v>
      </c>
      <c r="I459" s="4">
        <f>SUMIFS(Transactions_History!$G$6:$G$1355, Transactions_History!$C$6:$C$1355, "Acquire", Transactions_History!$I$6:$I$1355, Portfolio_History!$F459, Transactions_History!$H$6:$H$1355, "&lt;="&amp;YEAR(Portfolio_History!I$1))-
SUMIFS(Transactions_History!$G$6:$G$1355, Transactions_History!$C$6:$C$1355, "Redeem", Transactions_History!$I$6:$I$1355, Portfolio_History!$F459, Transactions_History!$H$6:$H$1355, "&lt;="&amp;YEAR(Portfolio_History!I$1))</f>
        <v>0</v>
      </c>
      <c r="J459" s="4">
        <f>SUMIFS(Transactions_History!$G$6:$G$1355, Transactions_History!$C$6:$C$1355, "Acquire", Transactions_History!$I$6:$I$1355, Portfolio_History!$F459, Transactions_History!$H$6:$H$1355, "&lt;="&amp;YEAR(Portfolio_History!J$1))-
SUMIFS(Transactions_History!$G$6:$G$1355, Transactions_History!$C$6:$C$1355, "Redeem", Transactions_History!$I$6:$I$1355, Portfolio_History!$F459, Transactions_History!$H$6:$H$1355, "&lt;="&amp;YEAR(Portfolio_History!J$1))</f>
        <v>0</v>
      </c>
      <c r="K459" s="4">
        <f>SUMIFS(Transactions_History!$G$6:$G$1355, Transactions_History!$C$6:$C$1355, "Acquire", Transactions_History!$I$6:$I$1355, Portfolio_History!$F459, Transactions_History!$H$6:$H$1355, "&lt;="&amp;YEAR(Portfolio_History!K$1))-
SUMIFS(Transactions_History!$G$6:$G$1355, Transactions_History!$C$6:$C$1355, "Redeem", Transactions_History!$I$6:$I$1355, Portfolio_History!$F459, Transactions_History!$H$6:$H$1355, "&lt;="&amp;YEAR(Portfolio_History!K$1))</f>
        <v>0</v>
      </c>
      <c r="L459" s="4">
        <f>SUMIFS(Transactions_History!$G$6:$G$1355, Transactions_History!$C$6:$C$1355, "Acquire", Transactions_History!$I$6:$I$1355, Portfolio_History!$F459, Transactions_History!$H$6:$H$1355, "&lt;="&amp;YEAR(Portfolio_History!L$1))-
SUMIFS(Transactions_History!$G$6:$G$1355, Transactions_History!$C$6:$C$1355, "Redeem", Transactions_History!$I$6:$I$1355, Portfolio_History!$F459, Transactions_History!$H$6:$H$1355, "&lt;="&amp;YEAR(Portfolio_History!L$1))</f>
        <v>0</v>
      </c>
      <c r="M459" s="4">
        <f>SUMIFS(Transactions_History!$G$6:$G$1355, Transactions_History!$C$6:$C$1355, "Acquire", Transactions_History!$I$6:$I$1355, Portfolio_History!$F459, Transactions_History!$H$6:$H$1355, "&lt;="&amp;YEAR(Portfolio_History!M$1))-
SUMIFS(Transactions_History!$G$6:$G$1355, Transactions_History!$C$6:$C$1355, "Redeem", Transactions_History!$I$6:$I$1355, Portfolio_History!$F459, Transactions_History!$H$6:$H$1355, "&lt;="&amp;YEAR(Portfolio_History!M$1))</f>
        <v>0</v>
      </c>
      <c r="N459" s="4">
        <f>SUMIFS(Transactions_History!$G$6:$G$1355, Transactions_History!$C$6:$C$1355, "Acquire", Transactions_History!$I$6:$I$1355, Portfolio_History!$F459, Transactions_History!$H$6:$H$1355, "&lt;="&amp;YEAR(Portfolio_History!N$1))-
SUMIFS(Transactions_History!$G$6:$G$1355, Transactions_History!$C$6:$C$1355, "Redeem", Transactions_History!$I$6:$I$1355, Portfolio_History!$F459, Transactions_History!$H$6:$H$1355, "&lt;="&amp;YEAR(Portfolio_History!N$1))</f>
        <v>0</v>
      </c>
      <c r="O459" s="4">
        <f>SUMIFS(Transactions_History!$G$6:$G$1355, Transactions_History!$C$6:$C$1355, "Acquire", Transactions_History!$I$6:$I$1355, Portfolio_History!$F459, Transactions_History!$H$6:$H$1355, "&lt;="&amp;YEAR(Portfolio_History!O$1))-
SUMIFS(Transactions_History!$G$6:$G$1355, Transactions_History!$C$6:$C$1355, "Redeem", Transactions_History!$I$6:$I$1355, Portfolio_History!$F459, Transactions_History!$H$6:$H$1355, "&lt;="&amp;YEAR(Portfolio_History!O$1))</f>
        <v>0</v>
      </c>
      <c r="P459" s="4">
        <f>SUMIFS(Transactions_History!$G$6:$G$1355, Transactions_History!$C$6:$C$1355, "Acquire", Transactions_History!$I$6:$I$1355, Portfolio_History!$F459, Transactions_History!$H$6:$H$1355, "&lt;="&amp;YEAR(Portfolio_History!P$1))-
SUMIFS(Transactions_History!$G$6:$G$1355, Transactions_History!$C$6:$C$1355, "Redeem", Transactions_History!$I$6:$I$1355, Portfolio_History!$F459, Transactions_History!$H$6:$H$1355, "&lt;="&amp;YEAR(Portfolio_History!P$1))</f>
        <v>0</v>
      </c>
      <c r="Q459" s="4">
        <f>SUMIFS(Transactions_History!$G$6:$G$1355, Transactions_History!$C$6:$C$1355, "Acquire", Transactions_History!$I$6:$I$1355, Portfolio_History!$F459, Transactions_History!$H$6:$H$1355, "&lt;="&amp;YEAR(Portfolio_History!Q$1))-
SUMIFS(Transactions_History!$G$6:$G$1355, Transactions_History!$C$6:$C$1355, "Redeem", Transactions_History!$I$6:$I$1355, Portfolio_History!$F459, Transactions_History!$H$6:$H$1355, "&lt;="&amp;YEAR(Portfolio_History!Q$1))</f>
        <v>12075192</v>
      </c>
      <c r="R459" s="4">
        <f>SUMIFS(Transactions_History!$G$6:$G$1355, Transactions_History!$C$6:$C$1355, "Acquire", Transactions_History!$I$6:$I$1355, Portfolio_History!$F459, Transactions_History!$H$6:$H$1355, "&lt;="&amp;YEAR(Portfolio_History!R$1))-
SUMIFS(Transactions_History!$G$6:$G$1355, Transactions_History!$C$6:$C$1355, "Redeem", Transactions_History!$I$6:$I$1355, Portfolio_History!$F459, Transactions_History!$H$6:$H$1355, "&lt;="&amp;YEAR(Portfolio_History!R$1))</f>
        <v>12075192</v>
      </c>
      <c r="S459" s="4">
        <f>SUMIFS(Transactions_History!$G$6:$G$1355, Transactions_History!$C$6:$C$1355, "Acquire", Transactions_History!$I$6:$I$1355, Portfolio_History!$F459, Transactions_History!$H$6:$H$1355, "&lt;="&amp;YEAR(Portfolio_History!S$1))-
SUMIFS(Transactions_History!$G$6:$G$1355, Transactions_History!$C$6:$C$1355, "Redeem", Transactions_History!$I$6:$I$1355, Portfolio_History!$F459, Transactions_History!$H$6:$H$1355, "&lt;="&amp;YEAR(Portfolio_History!S$1))</f>
        <v>12697764</v>
      </c>
      <c r="T459" s="4">
        <f>SUMIFS(Transactions_History!$G$6:$G$1355, Transactions_History!$C$6:$C$1355, "Acquire", Transactions_History!$I$6:$I$1355, Portfolio_History!$F459, Transactions_History!$H$6:$H$1355, "&lt;="&amp;YEAR(Portfolio_History!T$1))-
SUMIFS(Transactions_History!$G$6:$G$1355, Transactions_History!$C$6:$C$1355, "Redeem", Transactions_History!$I$6:$I$1355, Portfolio_History!$F459, Transactions_History!$H$6:$H$1355, "&lt;="&amp;YEAR(Portfolio_History!T$1))</f>
        <v>12697764</v>
      </c>
      <c r="U459" s="4">
        <f>SUMIFS(Transactions_History!$G$6:$G$1355, Transactions_History!$C$6:$C$1355, "Acquire", Transactions_History!$I$6:$I$1355, Portfolio_History!$F459, Transactions_History!$H$6:$H$1355, "&lt;="&amp;YEAR(Portfolio_History!U$1))-
SUMIFS(Transactions_History!$G$6:$G$1355, Transactions_History!$C$6:$C$1355, "Redeem", Transactions_History!$I$6:$I$1355, Portfolio_History!$F459, Transactions_History!$H$6:$H$1355, "&lt;="&amp;YEAR(Portfolio_History!U$1))</f>
        <v>12697764</v>
      </c>
      <c r="V459" s="4">
        <f>SUMIFS(Transactions_History!$G$6:$G$1355, Transactions_History!$C$6:$C$1355, "Acquire", Transactions_History!$I$6:$I$1355, Portfolio_History!$F459, Transactions_History!$H$6:$H$1355, "&lt;="&amp;YEAR(Portfolio_History!V$1))-
SUMIFS(Transactions_History!$G$6:$G$1355, Transactions_History!$C$6:$C$1355, "Redeem", Transactions_History!$I$6:$I$1355, Portfolio_History!$F459, Transactions_History!$H$6:$H$1355, "&lt;="&amp;YEAR(Portfolio_History!V$1))</f>
        <v>0</v>
      </c>
      <c r="W459" s="4">
        <f>SUMIFS(Transactions_History!$G$6:$G$1355, Transactions_History!$C$6:$C$1355, "Acquire", Transactions_History!$I$6:$I$1355, Portfolio_History!$F459, Transactions_History!$H$6:$H$1355, "&lt;="&amp;YEAR(Portfolio_History!W$1))-
SUMIFS(Transactions_History!$G$6:$G$1355, Transactions_History!$C$6:$C$1355, "Redeem", Transactions_History!$I$6:$I$1355, Portfolio_History!$F459, Transactions_History!$H$6:$H$1355, "&lt;="&amp;YEAR(Portfolio_History!W$1))</f>
        <v>0</v>
      </c>
      <c r="X459" s="4">
        <f>SUMIFS(Transactions_History!$G$6:$G$1355, Transactions_History!$C$6:$C$1355, "Acquire", Transactions_History!$I$6:$I$1355, Portfolio_History!$F459, Transactions_History!$H$6:$H$1355, "&lt;="&amp;YEAR(Portfolio_History!X$1))-
SUMIFS(Transactions_History!$G$6:$G$1355, Transactions_History!$C$6:$C$1355, "Redeem", Transactions_History!$I$6:$I$1355, Portfolio_History!$F459, Transactions_History!$H$6:$H$1355, "&lt;="&amp;YEAR(Portfolio_History!X$1))</f>
        <v>0</v>
      </c>
      <c r="Y459" s="4">
        <f>SUMIFS(Transactions_History!$G$6:$G$1355, Transactions_History!$C$6:$C$1355, "Acquire", Transactions_History!$I$6:$I$1355, Portfolio_History!$F459, Transactions_History!$H$6:$H$1355, "&lt;="&amp;YEAR(Portfolio_History!Y$1))-
SUMIFS(Transactions_History!$G$6:$G$1355, Transactions_History!$C$6:$C$1355, "Redeem", Transactions_History!$I$6:$I$1355, Portfolio_History!$F459, Transactions_History!$H$6:$H$1355, "&lt;="&amp;YEAR(Portfolio_History!Y$1))</f>
        <v>0</v>
      </c>
    </row>
    <row r="460" spans="1:25" x14ac:dyDescent="0.35">
      <c r="A460" s="172" t="s">
        <v>34</v>
      </c>
      <c r="B460" s="172">
        <v>2.125</v>
      </c>
      <c r="C460" s="172">
        <v>2014</v>
      </c>
      <c r="D460" s="173">
        <v>41579</v>
      </c>
      <c r="E460" s="63">
        <v>2013</v>
      </c>
      <c r="F460" s="170" t="str">
        <f t="shared" si="8"/>
        <v>SI certificates_2.125_2014</v>
      </c>
      <c r="G460" s="4">
        <f>SUMIFS(Transactions_History!$G$6:$G$1355, Transactions_History!$C$6:$C$1355, "Acquire", Transactions_History!$I$6:$I$1355, Portfolio_History!$F460, Transactions_History!$H$6:$H$1355, "&lt;="&amp;YEAR(Portfolio_History!G$1))-
SUMIFS(Transactions_History!$G$6:$G$1355, Transactions_History!$C$6:$C$1355, "Redeem", Transactions_History!$I$6:$I$1355, Portfolio_History!$F460, Transactions_History!$H$6:$H$1355, "&lt;="&amp;YEAR(Portfolio_History!G$1))</f>
        <v>0</v>
      </c>
      <c r="H460" s="4">
        <f>SUMIFS(Transactions_History!$G$6:$G$1355, Transactions_History!$C$6:$C$1355, "Acquire", Transactions_History!$I$6:$I$1355, Portfolio_History!$F460, Transactions_History!$H$6:$H$1355, "&lt;="&amp;YEAR(Portfolio_History!H$1))-
SUMIFS(Transactions_History!$G$6:$G$1355, Transactions_History!$C$6:$C$1355, "Redeem", Transactions_History!$I$6:$I$1355, Portfolio_History!$F460, Transactions_History!$H$6:$H$1355, "&lt;="&amp;YEAR(Portfolio_History!H$1))</f>
        <v>0</v>
      </c>
      <c r="I460" s="4">
        <f>SUMIFS(Transactions_History!$G$6:$G$1355, Transactions_History!$C$6:$C$1355, "Acquire", Transactions_History!$I$6:$I$1355, Portfolio_History!$F460, Transactions_History!$H$6:$H$1355, "&lt;="&amp;YEAR(Portfolio_History!I$1))-
SUMIFS(Transactions_History!$G$6:$G$1355, Transactions_History!$C$6:$C$1355, "Redeem", Transactions_History!$I$6:$I$1355, Portfolio_History!$F460, Transactions_History!$H$6:$H$1355, "&lt;="&amp;YEAR(Portfolio_History!I$1))</f>
        <v>0</v>
      </c>
      <c r="J460" s="4">
        <f>SUMIFS(Transactions_History!$G$6:$G$1355, Transactions_History!$C$6:$C$1355, "Acquire", Transactions_History!$I$6:$I$1355, Portfolio_History!$F460, Transactions_History!$H$6:$H$1355, "&lt;="&amp;YEAR(Portfolio_History!J$1))-
SUMIFS(Transactions_History!$G$6:$G$1355, Transactions_History!$C$6:$C$1355, "Redeem", Transactions_History!$I$6:$I$1355, Portfolio_History!$F460, Transactions_History!$H$6:$H$1355, "&lt;="&amp;YEAR(Portfolio_History!J$1))</f>
        <v>0</v>
      </c>
      <c r="K460" s="4">
        <f>SUMIFS(Transactions_History!$G$6:$G$1355, Transactions_History!$C$6:$C$1355, "Acquire", Transactions_History!$I$6:$I$1355, Portfolio_History!$F460, Transactions_History!$H$6:$H$1355, "&lt;="&amp;YEAR(Portfolio_History!K$1))-
SUMIFS(Transactions_History!$G$6:$G$1355, Transactions_History!$C$6:$C$1355, "Redeem", Transactions_History!$I$6:$I$1355, Portfolio_History!$F460, Transactions_History!$H$6:$H$1355, "&lt;="&amp;YEAR(Portfolio_History!K$1))</f>
        <v>0</v>
      </c>
      <c r="L460" s="4">
        <f>SUMIFS(Transactions_History!$G$6:$G$1355, Transactions_History!$C$6:$C$1355, "Acquire", Transactions_History!$I$6:$I$1355, Portfolio_History!$F460, Transactions_History!$H$6:$H$1355, "&lt;="&amp;YEAR(Portfolio_History!L$1))-
SUMIFS(Transactions_History!$G$6:$G$1355, Transactions_History!$C$6:$C$1355, "Redeem", Transactions_History!$I$6:$I$1355, Portfolio_History!$F460, Transactions_History!$H$6:$H$1355, "&lt;="&amp;YEAR(Portfolio_History!L$1))</f>
        <v>0</v>
      </c>
      <c r="M460" s="4">
        <f>SUMIFS(Transactions_History!$G$6:$G$1355, Transactions_History!$C$6:$C$1355, "Acquire", Transactions_History!$I$6:$I$1355, Portfolio_History!$F460, Transactions_History!$H$6:$H$1355, "&lt;="&amp;YEAR(Portfolio_History!M$1))-
SUMIFS(Transactions_History!$G$6:$G$1355, Transactions_History!$C$6:$C$1355, "Redeem", Transactions_History!$I$6:$I$1355, Portfolio_History!$F460, Transactions_History!$H$6:$H$1355, "&lt;="&amp;YEAR(Portfolio_History!M$1))</f>
        <v>0</v>
      </c>
      <c r="N460" s="4">
        <f>SUMIFS(Transactions_History!$G$6:$G$1355, Transactions_History!$C$6:$C$1355, "Acquire", Transactions_History!$I$6:$I$1355, Portfolio_History!$F460, Transactions_History!$H$6:$H$1355, "&lt;="&amp;YEAR(Portfolio_History!N$1))-
SUMIFS(Transactions_History!$G$6:$G$1355, Transactions_History!$C$6:$C$1355, "Redeem", Transactions_History!$I$6:$I$1355, Portfolio_History!$F460, Transactions_History!$H$6:$H$1355, "&lt;="&amp;YEAR(Portfolio_History!N$1))</f>
        <v>0</v>
      </c>
      <c r="O460" s="4">
        <f>SUMIFS(Transactions_History!$G$6:$G$1355, Transactions_History!$C$6:$C$1355, "Acquire", Transactions_History!$I$6:$I$1355, Portfolio_History!$F460, Transactions_History!$H$6:$H$1355, "&lt;="&amp;YEAR(Portfolio_History!O$1))-
SUMIFS(Transactions_History!$G$6:$G$1355, Transactions_History!$C$6:$C$1355, "Redeem", Transactions_History!$I$6:$I$1355, Portfolio_History!$F460, Transactions_History!$H$6:$H$1355, "&lt;="&amp;YEAR(Portfolio_History!O$1))</f>
        <v>0</v>
      </c>
      <c r="P460" s="4">
        <f>SUMIFS(Transactions_History!$G$6:$G$1355, Transactions_History!$C$6:$C$1355, "Acquire", Transactions_History!$I$6:$I$1355, Portfolio_History!$F460, Transactions_History!$H$6:$H$1355, "&lt;="&amp;YEAR(Portfolio_History!P$1))-
SUMIFS(Transactions_History!$G$6:$G$1355, Transactions_History!$C$6:$C$1355, "Redeem", Transactions_History!$I$6:$I$1355, Portfolio_History!$F460, Transactions_History!$H$6:$H$1355, "&lt;="&amp;YEAR(Portfolio_History!P$1))</f>
        <v>0</v>
      </c>
      <c r="Q460" s="4">
        <f>SUMIFS(Transactions_History!$G$6:$G$1355, Transactions_History!$C$6:$C$1355, "Acquire", Transactions_History!$I$6:$I$1355, Portfolio_History!$F460, Transactions_History!$H$6:$H$1355, "&lt;="&amp;YEAR(Portfolio_History!Q$1))-
SUMIFS(Transactions_History!$G$6:$G$1355, Transactions_History!$C$6:$C$1355, "Redeem", Transactions_History!$I$6:$I$1355, Portfolio_History!$F460, Transactions_History!$H$6:$H$1355, "&lt;="&amp;YEAR(Portfolio_History!Q$1))</f>
        <v>0</v>
      </c>
      <c r="R460" s="4">
        <f>SUMIFS(Transactions_History!$G$6:$G$1355, Transactions_History!$C$6:$C$1355, "Acquire", Transactions_History!$I$6:$I$1355, Portfolio_History!$F460, Transactions_History!$H$6:$H$1355, "&lt;="&amp;YEAR(Portfolio_History!R$1))-
SUMIFS(Transactions_History!$G$6:$G$1355, Transactions_History!$C$6:$C$1355, "Redeem", Transactions_History!$I$6:$I$1355, Portfolio_History!$F460, Transactions_History!$H$6:$H$1355, "&lt;="&amp;YEAR(Portfolio_History!R$1))</f>
        <v>0</v>
      </c>
      <c r="S460" s="4">
        <f>SUMIFS(Transactions_History!$G$6:$G$1355, Transactions_History!$C$6:$C$1355, "Acquire", Transactions_History!$I$6:$I$1355, Portfolio_History!$F460, Transactions_History!$H$6:$H$1355, "&lt;="&amp;YEAR(Portfolio_History!S$1))-
SUMIFS(Transactions_History!$G$6:$G$1355, Transactions_History!$C$6:$C$1355, "Redeem", Transactions_History!$I$6:$I$1355, Portfolio_History!$F460, Transactions_History!$H$6:$H$1355, "&lt;="&amp;YEAR(Portfolio_History!S$1))</f>
        <v>0</v>
      </c>
      <c r="T460" s="4">
        <f>SUMIFS(Transactions_History!$G$6:$G$1355, Transactions_History!$C$6:$C$1355, "Acquire", Transactions_History!$I$6:$I$1355, Portfolio_History!$F460, Transactions_History!$H$6:$H$1355, "&lt;="&amp;YEAR(Portfolio_History!T$1))-
SUMIFS(Transactions_History!$G$6:$G$1355, Transactions_History!$C$6:$C$1355, "Redeem", Transactions_History!$I$6:$I$1355, Portfolio_History!$F460, Transactions_History!$H$6:$H$1355, "&lt;="&amp;YEAR(Portfolio_History!T$1))</f>
        <v>0</v>
      </c>
      <c r="U460" s="4">
        <f>SUMIFS(Transactions_History!$G$6:$G$1355, Transactions_History!$C$6:$C$1355, "Acquire", Transactions_History!$I$6:$I$1355, Portfolio_History!$F460, Transactions_History!$H$6:$H$1355, "&lt;="&amp;YEAR(Portfolio_History!U$1))-
SUMIFS(Transactions_History!$G$6:$G$1355, Transactions_History!$C$6:$C$1355, "Redeem", Transactions_History!$I$6:$I$1355, Portfolio_History!$F460, Transactions_History!$H$6:$H$1355, "&lt;="&amp;YEAR(Portfolio_History!U$1))</f>
        <v>0</v>
      </c>
      <c r="V460" s="4">
        <f>SUMIFS(Transactions_History!$G$6:$G$1355, Transactions_History!$C$6:$C$1355, "Acquire", Transactions_History!$I$6:$I$1355, Portfolio_History!$F460, Transactions_History!$H$6:$H$1355, "&lt;="&amp;YEAR(Portfolio_History!V$1))-
SUMIFS(Transactions_History!$G$6:$G$1355, Transactions_History!$C$6:$C$1355, "Redeem", Transactions_History!$I$6:$I$1355, Portfolio_History!$F460, Transactions_History!$H$6:$H$1355, "&lt;="&amp;YEAR(Portfolio_History!V$1))</f>
        <v>0</v>
      </c>
      <c r="W460" s="4">
        <f>SUMIFS(Transactions_History!$G$6:$G$1355, Transactions_History!$C$6:$C$1355, "Acquire", Transactions_History!$I$6:$I$1355, Portfolio_History!$F460, Transactions_History!$H$6:$H$1355, "&lt;="&amp;YEAR(Portfolio_History!W$1))-
SUMIFS(Transactions_History!$G$6:$G$1355, Transactions_History!$C$6:$C$1355, "Redeem", Transactions_History!$I$6:$I$1355, Portfolio_History!$F460, Transactions_History!$H$6:$H$1355, "&lt;="&amp;YEAR(Portfolio_History!W$1))</f>
        <v>0</v>
      </c>
      <c r="X460" s="4">
        <f>SUMIFS(Transactions_History!$G$6:$G$1355, Transactions_History!$C$6:$C$1355, "Acquire", Transactions_History!$I$6:$I$1355, Portfolio_History!$F460, Transactions_History!$H$6:$H$1355, "&lt;="&amp;YEAR(Portfolio_History!X$1))-
SUMIFS(Transactions_History!$G$6:$G$1355, Transactions_History!$C$6:$C$1355, "Redeem", Transactions_History!$I$6:$I$1355, Portfolio_History!$F460, Transactions_History!$H$6:$H$1355, "&lt;="&amp;YEAR(Portfolio_History!X$1))</f>
        <v>0</v>
      </c>
      <c r="Y460" s="4">
        <f>SUMIFS(Transactions_History!$G$6:$G$1355, Transactions_History!$C$6:$C$1355, "Acquire", Transactions_History!$I$6:$I$1355, Portfolio_History!$F460, Transactions_History!$H$6:$H$1355, "&lt;="&amp;YEAR(Portfolio_History!Y$1))-
SUMIFS(Transactions_History!$G$6:$G$1355, Transactions_History!$C$6:$C$1355, "Redeem", Transactions_History!$I$6:$I$1355, Portfolio_History!$F460, Transactions_History!$H$6:$H$1355, "&lt;="&amp;YEAR(Portfolio_History!Y$1))</f>
        <v>0</v>
      </c>
    </row>
    <row r="461" spans="1:25" x14ac:dyDescent="0.35">
      <c r="A461" s="172" t="s">
        <v>39</v>
      </c>
      <c r="B461" s="172">
        <v>3.5</v>
      </c>
      <c r="C461" s="172">
        <v>2018</v>
      </c>
      <c r="D461" s="173">
        <v>37773</v>
      </c>
      <c r="E461" s="63">
        <v>2013</v>
      </c>
      <c r="F461" s="170" t="str">
        <f t="shared" si="8"/>
        <v>SI bonds_3.5_2018</v>
      </c>
      <c r="G461" s="4">
        <f>SUMIFS(Transactions_History!$G$6:$G$1355, Transactions_History!$C$6:$C$1355, "Acquire", Transactions_History!$I$6:$I$1355, Portfolio_History!$F461, Transactions_History!$H$6:$H$1355, "&lt;="&amp;YEAR(Portfolio_History!G$1))-
SUMIFS(Transactions_History!$G$6:$G$1355, Transactions_History!$C$6:$C$1355, "Redeem", Transactions_History!$I$6:$I$1355, Portfolio_History!$F461, Transactions_History!$H$6:$H$1355, "&lt;="&amp;YEAR(Portfolio_History!G$1))</f>
        <v>-98279378</v>
      </c>
      <c r="H461" s="4">
        <f>SUMIFS(Transactions_History!$G$6:$G$1355, Transactions_History!$C$6:$C$1355, "Acquire", Transactions_History!$I$6:$I$1355, Portfolio_History!$F461, Transactions_History!$H$6:$H$1355, "&lt;="&amp;YEAR(Portfolio_History!H$1))-
SUMIFS(Transactions_History!$G$6:$G$1355, Transactions_History!$C$6:$C$1355, "Redeem", Transactions_History!$I$6:$I$1355, Portfolio_History!$F461, Transactions_History!$H$6:$H$1355, "&lt;="&amp;YEAR(Portfolio_History!H$1))</f>
        <v>-98279378</v>
      </c>
      <c r="I461" s="4">
        <f>SUMIFS(Transactions_History!$G$6:$G$1355, Transactions_History!$C$6:$C$1355, "Acquire", Transactions_History!$I$6:$I$1355, Portfolio_History!$F461, Transactions_History!$H$6:$H$1355, "&lt;="&amp;YEAR(Portfolio_History!I$1))-
SUMIFS(Transactions_History!$G$6:$G$1355, Transactions_History!$C$6:$C$1355, "Redeem", Transactions_History!$I$6:$I$1355, Portfolio_History!$F461, Transactions_History!$H$6:$H$1355, "&lt;="&amp;YEAR(Portfolio_History!I$1))</f>
        <v>-98279378</v>
      </c>
      <c r="J461" s="4">
        <f>SUMIFS(Transactions_History!$G$6:$G$1355, Transactions_History!$C$6:$C$1355, "Acquire", Transactions_History!$I$6:$I$1355, Portfolio_History!$F461, Transactions_History!$H$6:$H$1355, "&lt;="&amp;YEAR(Portfolio_History!J$1))-
SUMIFS(Transactions_History!$G$6:$G$1355, Transactions_History!$C$6:$C$1355, "Redeem", Transactions_History!$I$6:$I$1355, Portfolio_History!$F461, Transactions_History!$H$6:$H$1355, "&lt;="&amp;YEAR(Portfolio_History!J$1))</f>
        <v>-98279378</v>
      </c>
      <c r="K461" s="4">
        <f>SUMIFS(Transactions_History!$G$6:$G$1355, Transactions_History!$C$6:$C$1355, "Acquire", Transactions_History!$I$6:$I$1355, Portfolio_History!$F461, Transactions_History!$H$6:$H$1355, "&lt;="&amp;YEAR(Portfolio_History!K$1))-
SUMIFS(Transactions_History!$G$6:$G$1355, Transactions_History!$C$6:$C$1355, "Redeem", Transactions_History!$I$6:$I$1355, Portfolio_History!$F461, Transactions_History!$H$6:$H$1355, "&lt;="&amp;YEAR(Portfolio_History!K$1))</f>
        <v>-98279378</v>
      </c>
      <c r="L461" s="4">
        <f>SUMIFS(Transactions_History!$G$6:$G$1355, Transactions_History!$C$6:$C$1355, "Acquire", Transactions_History!$I$6:$I$1355, Portfolio_History!$F461, Transactions_History!$H$6:$H$1355, "&lt;="&amp;YEAR(Portfolio_History!L$1))-
SUMIFS(Transactions_History!$G$6:$G$1355, Transactions_History!$C$6:$C$1355, "Redeem", Transactions_History!$I$6:$I$1355, Portfolio_History!$F461, Transactions_History!$H$6:$H$1355, "&lt;="&amp;YEAR(Portfolio_History!L$1))</f>
        <v>-37968035</v>
      </c>
      <c r="M461" s="4">
        <f>SUMIFS(Transactions_History!$G$6:$G$1355, Transactions_History!$C$6:$C$1355, "Acquire", Transactions_History!$I$6:$I$1355, Portfolio_History!$F461, Transactions_History!$H$6:$H$1355, "&lt;="&amp;YEAR(Portfolio_History!M$1))-
SUMIFS(Transactions_History!$G$6:$G$1355, Transactions_History!$C$6:$C$1355, "Redeem", Transactions_History!$I$6:$I$1355, Portfolio_History!$F461, Transactions_History!$H$6:$H$1355, "&lt;="&amp;YEAR(Portfolio_History!M$1))</f>
        <v>-11378384</v>
      </c>
      <c r="N461" s="4">
        <f>SUMIFS(Transactions_History!$G$6:$G$1355, Transactions_History!$C$6:$C$1355, "Acquire", Transactions_History!$I$6:$I$1355, Portfolio_History!$F461, Transactions_History!$H$6:$H$1355, "&lt;="&amp;YEAR(Portfolio_History!N$1))-
SUMIFS(Transactions_History!$G$6:$G$1355, Transactions_History!$C$6:$C$1355, "Redeem", Transactions_History!$I$6:$I$1355, Portfolio_History!$F461, Transactions_History!$H$6:$H$1355, "&lt;="&amp;YEAR(Portfolio_History!N$1))</f>
        <v>-11378384</v>
      </c>
      <c r="O461" s="4">
        <f>SUMIFS(Transactions_History!$G$6:$G$1355, Transactions_History!$C$6:$C$1355, "Acquire", Transactions_History!$I$6:$I$1355, Portfolio_History!$F461, Transactions_History!$H$6:$H$1355, "&lt;="&amp;YEAR(Portfolio_History!O$1))-
SUMIFS(Transactions_History!$G$6:$G$1355, Transactions_History!$C$6:$C$1355, "Redeem", Transactions_History!$I$6:$I$1355, Portfolio_History!$F461, Transactions_History!$H$6:$H$1355, "&lt;="&amp;YEAR(Portfolio_History!O$1))</f>
        <v>-11378384</v>
      </c>
      <c r="P461" s="4">
        <f>SUMIFS(Transactions_History!$G$6:$G$1355, Transactions_History!$C$6:$C$1355, "Acquire", Transactions_History!$I$6:$I$1355, Portfolio_History!$F461, Transactions_History!$H$6:$H$1355, "&lt;="&amp;YEAR(Portfolio_History!P$1))-
SUMIFS(Transactions_History!$G$6:$G$1355, Transactions_History!$C$6:$C$1355, "Redeem", Transactions_History!$I$6:$I$1355, Portfolio_History!$F461, Transactions_History!$H$6:$H$1355, "&lt;="&amp;YEAR(Portfolio_History!P$1))</f>
        <v>-3356302</v>
      </c>
      <c r="Q461" s="4">
        <f>SUMIFS(Transactions_History!$G$6:$G$1355, Transactions_History!$C$6:$C$1355, "Acquire", Transactions_History!$I$6:$I$1355, Portfolio_History!$F461, Transactions_History!$H$6:$H$1355, "&lt;="&amp;YEAR(Portfolio_History!Q$1))-
SUMIFS(Transactions_History!$G$6:$G$1355, Transactions_History!$C$6:$C$1355, "Redeem", Transactions_History!$I$6:$I$1355, Portfolio_History!$F461, Transactions_History!$H$6:$H$1355, "&lt;="&amp;YEAR(Portfolio_History!Q$1))</f>
        <v>0</v>
      </c>
      <c r="R461" s="4">
        <f>SUMIFS(Transactions_History!$G$6:$G$1355, Transactions_History!$C$6:$C$1355, "Acquire", Transactions_History!$I$6:$I$1355, Portfolio_History!$F461, Transactions_History!$H$6:$H$1355, "&lt;="&amp;YEAR(Portfolio_History!R$1))-
SUMIFS(Transactions_History!$G$6:$G$1355, Transactions_History!$C$6:$C$1355, "Redeem", Transactions_History!$I$6:$I$1355, Portfolio_History!$F461, Transactions_History!$H$6:$H$1355, "&lt;="&amp;YEAR(Portfolio_History!R$1))</f>
        <v>0</v>
      </c>
      <c r="S461" s="4">
        <f>SUMIFS(Transactions_History!$G$6:$G$1355, Transactions_History!$C$6:$C$1355, "Acquire", Transactions_History!$I$6:$I$1355, Portfolio_History!$F461, Transactions_History!$H$6:$H$1355, "&lt;="&amp;YEAR(Portfolio_History!S$1))-
SUMIFS(Transactions_History!$G$6:$G$1355, Transactions_History!$C$6:$C$1355, "Redeem", Transactions_History!$I$6:$I$1355, Portfolio_History!$F461, Transactions_History!$H$6:$H$1355, "&lt;="&amp;YEAR(Portfolio_History!S$1))</f>
        <v>0</v>
      </c>
      <c r="T461" s="4">
        <f>SUMIFS(Transactions_History!$G$6:$G$1355, Transactions_History!$C$6:$C$1355, "Acquire", Transactions_History!$I$6:$I$1355, Portfolio_History!$F461, Transactions_History!$H$6:$H$1355, "&lt;="&amp;YEAR(Portfolio_History!T$1))-
SUMIFS(Transactions_History!$G$6:$G$1355, Transactions_History!$C$6:$C$1355, "Redeem", Transactions_History!$I$6:$I$1355, Portfolio_History!$F461, Transactions_History!$H$6:$H$1355, "&lt;="&amp;YEAR(Portfolio_History!T$1))</f>
        <v>0</v>
      </c>
      <c r="U461" s="4">
        <f>SUMIFS(Transactions_History!$G$6:$G$1355, Transactions_History!$C$6:$C$1355, "Acquire", Transactions_History!$I$6:$I$1355, Portfolio_History!$F461, Transactions_History!$H$6:$H$1355, "&lt;="&amp;YEAR(Portfolio_History!U$1))-
SUMIFS(Transactions_History!$G$6:$G$1355, Transactions_History!$C$6:$C$1355, "Redeem", Transactions_History!$I$6:$I$1355, Portfolio_History!$F461, Transactions_History!$H$6:$H$1355, "&lt;="&amp;YEAR(Portfolio_History!U$1))</f>
        <v>0</v>
      </c>
      <c r="V461" s="4">
        <f>SUMIFS(Transactions_History!$G$6:$G$1355, Transactions_History!$C$6:$C$1355, "Acquire", Transactions_History!$I$6:$I$1355, Portfolio_History!$F461, Transactions_History!$H$6:$H$1355, "&lt;="&amp;YEAR(Portfolio_History!V$1))-
SUMIFS(Transactions_History!$G$6:$G$1355, Transactions_History!$C$6:$C$1355, "Redeem", Transactions_History!$I$6:$I$1355, Portfolio_History!$F461, Transactions_History!$H$6:$H$1355, "&lt;="&amp;YEAR(Portfolio_History!V$1))</f>
        <v>0</v>
      </c>
      <c r="W461" s="4">
        <f>SUMIFS(Transactions_History!$G$6:$G$1355, Transactions_History!$C$6:$C$1355, "Acquire", Transactions_History!$I$6:$I$1355, Portfolio_History!$F461, Transactions_History!$H$6:$H$1355, "&lt;="&amp;YEAR(Portfolio_History!W$1))-
SUMIFS(Transactions_History!$G$6:$G$1355, Transactions_History!$C$6:$C$1355, "Redeem", Transactions_History!$I$6:$I$1355, Portfolio_History!$F461, Transactions_History!$H$6:$H$1355, "&lt;="&amp;YEAR(Portfolio_History!W$1))</f>
        <v>0</v>
      </c>
      <c r="X461" s="4">
        <f>SUMIFS(Transactions_History!$G$6:$G$1355, Transactions_History!$C$6:$C$1355, "Acquire", Transactions_History!$I$6:$I$1355, Portfolio_History!$F461, Transactions_History!$H$6:$H$1355, "&lt;="&amp;YEAR(Portfolio_History!X$1))-
SUMIFS(Transactions_History!$G$6:$G$1355, Transactions_History!$C$6:$C$1355, "Redeem", Transactions_History!$I$6:$I$1355, Portfolio_History!$F461, Transactions_History!$H$6:$H$1355, "&lt;="&amp;YEAR(Portfolio_History!X$1))</f>
        <v>0</v>
      </c>
      <c r="Y461" s="4">
        <f>SUMIFS(Transactions_History!$G$6:$G$1355, Transactions_History!$C$6:$C$1355, "Acquire", Transactions_History!$I$6:$I$1355, Portfolio_History!$F461, Transactions_History!$H$6:$H$1355, "&lt;="&amp;YEAR(Portfolio_History!Y$1))-
SUMIFS(Transactions_History!$G$6:$G$1355, Transactions_History!$C$6:$C$1355, "Redeem", Transactions_History!$I$6:$I$1355, Portfolio_History!$F461, Transactions_History!$H$6:$H$1355, "&lt;="&amp;YEAR(Portfolio_History!Y$1))</f>
        <v>0</v>
      </c>
    </row>
    <row r="462" spans="1:25" x14ac:dyDescent="0.35">
      <c r="A462" s="172" t="s">
        <v>39</v>
      </c>
      <c r="B462" s="172">
        <v>4.125</v>
      </c>
      <c r="C462" s="172">
        <v>2014</v>
      </c>
      <c r="D462" s="173">
        <v>38504</v>
      </c>
      <c r="E462" s="63">
        <v>2013</v>
      </c>
      <c r="F462" s="170" t="str">
        <f t="shared" si="8"/>
        <v>SI bonds_4.125_2014</v>
      </c>
      <c r="G462" s="4">
        <f>SUMIFS(Transactions_History!$G$6:$G$1355, Transactions_History!$C$6:$C$1355, "Acquire", Transactions_History!$I$6:$I$1355, Portfolio_History!$F462, Transactions_History!$H$6:$H$1355, "&lt;="&amp;YEAR(Portfolio_History!G$1))-
SUMIFS(Transactions_History!$G$6:$G$1355, Transactions_History!$C$6:$C$1355, "Redeem", Transactions_History!$I$6:$I$1355, Portfolio_History!$F462, Transactions_History!$H$6:$H$1355, "&lt;="&amp;YEAR(Portfolio_History!G$1))</f>
        <v>-11194331</v>
      </c>
      <c r="H462" s="4">
        <f>SUMIFS(Transactions_History!$G$6:$G$1355, Transactions_History!$C$6:$C$1355, "Acquire", Transactions_History!$I$6:$I$1355, Portfolio_History!$F462, Transactions_History!$H$6:$H$1355, "&lt;="&amp;YEAR(Portfolio_History!H$1))-
SUMIFS(Transactions_History!$G$6:$G$1355, Transactions_History!$C$6:$C$1355, "Redeem", Transactions_History!$I$6:$I$1355, Portfolio_History!$F462, Transactions_History!$H$6:$H$1355, "&lt;="&amp;YEAR(Portfolio_History!H$1))</f>
        <v>-11194331</v>
      </c>
      <c r="I462" s="4">
        <f>SUMIFS(Transactions_History!$G$6:$G$1355, Transactions_History!$C$6:$C$1355, "Acquire", Transactions_History!$I$6:$I$1355, Portfolio_History!$F462, Transactions_History!$H$6:$H$1355, "&lt;="&amp;YEAR(Portfolio_History!I$1))-
SUMIFS(Transactions_History!$G$6:$G$1355, Transactions_History!$C$6:$C$1355, "Redeem", Transactions_History!$I$6:$I$1355, Portfolio_History!$F462, Transactions_History!$H$6:$H$1355, "&lt;="&amp;YEAR(Portfolio_History!I$1))</f>
        <v>-11194331</v>
      </c>
      <c r="J462" s="4">
        <f>SUMIFS(Transactions_History!$G$6:$G$1355, Transactions_History!$C$6:$C$1355, "Acquire", Transactions_History!$I$6:$I$1355, Portfolio_History!$F462, Transactions_History!$H$6:$H$1355, "&lt;="&amp;YEAR(Portfolio_History!J$1))-
SUMIFS(Transactions_History!$G$6:$G$1355, Transactions_History!$C$6:$C$1355, "Redeem", Transactions_History!$I$6:$I$1355, Portfolio_History!$F462, Transactions_History!$H$6:$H$1355, "&lt;="&amp;YEAR(Portfolio_History!J$1))</f>
        <v>-11194331</v>
      </c>
      <c r="K462" s="4">
        <f>SUMIFS(Transactions_History!$G$6:$G$1355, Transactions_History!$C$6:$C$1355, "Acquire", Transactions_History!$I$6:$I$1355, Portfolio_History!$F462, Transactions_History!$H$6:$H$1355, "&lt;="&amp;YEAR(Portfolio_History!K$1))-
SUMIFS(Transactions_History!$G$6:$G$1355, Transactions_History!$C$6:$C$1355, "Redeem", Transactions_History!$I$6:$I$1355, Portfolio_History!$F462, Transactions_History!$H$6:$H$1355, "&lt;="&amp;YEAR(Portfolio_History!K$1))</f>
        <v>-11194331</v>
      </c>
      <c r="L462" s="4">
        <f>SUMIFS(Transactions_History!$G$6:$G$1355, Transactions_History!$C$6:$C$1355, "Acquire", Transactions_History!$I$6:$I$1355, Portfolio_History!$F462, Transactions_History!$H$6:$H$1355, "&lt;="&amp;YEAR(Portfolio_History!L$1))-
SUMIFS(Transactions_History!$G$6:$G$1355, Transactions_History!$C$6:$C$1355, "Redeem", Transactions_History!$I$6:$I$1355, Portfolio_History!$F462, Transactions_History!$H$6:$H$1355, "&lt;="&amp;YEAR(Portfolio_History!L$1))</f>
        <v>-11194331</v>
      </c>
      <c r="M462" s="4">
        <f>SUMIFS(Transactions_History!$G$6:$G$1355, Transactions_History!$C$6:$C$1355, "Acquire", Transactions_History!$I$6:$I$1355, Portfolio_History!$F462, Transactions_History!$H$6:$H$1355, "&lt;="&amp;YEAR(Portfolio_History!M$1))-
SUMIFS(Transactions_History!$G$6:$G$1355, Transactions_History!$C$6:$C$1355, "Redeem", Transactions_History!$I$6:$I$1355, Portfolio_History!$F462, Transactions_History!$H$6:$H$1355, "&lt;="&amp;YEAR(Portfolio_History!M$1))</f>
        <v>-11194331</v>
      </c>
      <c r="N462" s="4">
        <f>SUMIFS(Transactions_History!$G$6:$G$1355, Transactions_History!$C$6:$C$1355, "Acquire", Transactions_History!$I$6:$I$1355, Portfolio_History!$F462, Transactions_History!$H$6:$H$1355, "&lt;="&amp;YEAR(Portfolio_History!N$1))-
SUMIFS(Transactions_History!$G$6:$G$1355, Transactions_History!$C$6:$C$1355, "Redeem", Transactions_History!$I$6:$I$1355, Portfolio_History!$F462, Transactions_History!$H$6:$H$1355, "&lt;="&amp;YEAR(Portfolio_History!N$1))</f>
        <v>-11194331</v>
      </c>
      <c r="O462" s="4">
        <f>SUMIFS(Transactions_History!$G$6:$G$1355, Transactions_History!$C$6:$C$1355, "Acquire", Transactions_History!$I$6:$I$1355, Portfolio_History!$F462, Transactions_History!$H$6:$H$1355, "&lt;="&amp;YEAR(Portfolio_History!O$1))-
SUMIFS(Transactions_History!$G$6:$G$1355, Transactions_History!$C$6:$C$1355, "Redeem", Transactions_History!$I$6:$I$1355, Portfolio_History!$F462, Transactions_History!$H$6:$H$1355, "&lt;="&amp;YEAR(Portfolio_History!O$1))</f>
        <v>-11194331</v>
      </c>
      <c r="P462" s="4">
        <f>SUMIFS(Transactions_History!$G$6:$G$1355, Transactions_History!$C$6:$C$1355, "Acquire", Transactions_History!$I$6:$I$1355, Portfolio_History!$F462, Transactions_History!$H$6:$H$1355, "&lt;="&amp;YEAR(Portfolio_History!P$1))-
SUMIFS(Transactions_History!$G$6:$G$1355, Transactions_History!$C$6:$C$1355, "Redeem", Transactions_History!$I$6:$I$1355, Portfolio_History!$F462, Transactions_History!$H$6:$H$1355, "&lt;="&amp;YEAR(Portfolio_History!P$1))</f>
        <v>-1754750</v>
      </c>
      <c r="Q462" s="4">
        <f>SUMIFS(Transactions_History!$G$6:$G$1355, Transactions_History!$C$6:$C$1355, "Acquire", Transactions_History!$I$6:$I$1355, Portfolio_History!$F462, Transactions_History!$H$6:$H$1355, "&lt;="&amp;YEAR(Portfolio_History!Q$1))-
SUMIFS(Transactions_History!$G$6:$G$1355, Transactions_History!$C$6:$C$1355, "Redeem", Transactions_History!$I$6:$I$1355, Portfolio_History!$F462, Transactions_History!$H$6:$H$1355, "&lt;="&amp;YEAR(Portfolio_History!Q$1))</f>
        <v>-677385</v>
      </c>
      <c r="R462" s="4">
        <f>SUMIFS(Transactions_History!$G$6:$G$1355, Transactions_History!$C$6:$C$1355, "Acquire", Transactions_History!$I$6:$I$1355, Portfolio_History!$F462, Transactions_History!$H$6:$H$1355, "&lt;="&amp;YEAR(Portfolio_History!R$1))-
SUMIFS(Transactions_History!$G$6:$G$1355, Transactions_History!$C$6:$C$1355, "Redeem", Transactions_History!$I$6:$I$1355, Portfolio_History!$F462, Transactions_History!$H$6:$H$1355, "&lt;="&amp;YEAR(Portfolio_History!R$1))</f>
        <v>-677385</v>
      </c>
      <c r="S462" s="4">
        <f>SUMIFS(Transactions_History!$G$6:$G$1355, Transactions_History!$C$6:$C$1355, "Acquire", Transactions_History!$I$6:$I$1355, Portfolio_History!$F462, Transactions_History!$H$6:$H$1355, "&lt;="&amp;YEAR(Portfolio_History!S$1))-
SUMIFS(Transactions_History!$G$6:$G$1355, Transactions_History!$C$6:$C$1355, "Redeem", Transactions_History!$I$6:$I$1355, Portfolio_History!$F462, Transactions_History!$H$6:$H$1355, "&lt;="&amp;YEAR(Portfolio_History!S$1))</f>
        <v>0</v>
      </c>
      <c r="T462" s="4">
        <f>SUMIFS(Transactions_History!$G$6:$G$1355, Transactions_History!$C$6:$C$1355, "Acquire", Transactions_History!$I$6:$I$1355, Portfolio_History!$F462, Transactions_History!$H$6:$H$1355, "&lt;="&amp;YEAR(Portfolio_History!T$1))-
SUMIFS(Transactions_History!$G$6:$G$1355, Transactions_History!$C$6:$C$1355, "Redeem", Transactions_History!$I$6:$I$1355, Portfolio_History!$F462, Transactions_History!$H$6:$H$1355, "&lt;="&amp;YEAR(Portfolio_History!T$1))</f>
        <v>0</v>
      </c>
      <c r="U462" s="4">
        <f>SUMIFS(Transactions_History!$G$6:$G$1355, Transactions_History!$C$6:$C$1355, "Acquire", Transactions_History!$I$6:$I$1355, Portfolio_History!$F462, Transactions_History!$H$6:$H$1355, "&lt;="&amp;YEAR(Portfolio_History!U$1))-
SUMIFS(Transactions_History!$G$6:$G$1355, Transactions_History!$C$6:$C$1355, "Redeem", Transactions_History!$I$6:$I$1355, Portfolio_History!$F462, Transactions_History!$H$6:$H$1355, "&lt;="&amp;YEAR(Portfolio_History!U$1))</f>
        <v>0</v>
      </c>
      <c r="V462" s="4">
        <f>SUMIFS(Transactions_History!$G$6:$G$1355, Transactions_History!$C$6:$C$1355, "Acquire", Transactions_History!$I$6:$I$1355, Portfolio_History!$F462, Transactions_History!$H$6:$H$1355, "&lt;="&amp;YEAR(Portfolio_History!V$1))-
SUMIFS(Transactions_History!$G$6:$G$1355, Transactions_History!$C$6:$C$1355, "Redeem", Transactions_History!$I$6:$I$1355, Portfolio_History!$F462, Transactions_History!$H$6:$H$1355, "&lt;="&amp;YEAR(Portfolio_History!V$1))</f>
        <v>0</v>
      </c>
      <c r="W462" s="4">
        <f>SUMIFS(Transactions_History!$G$6:$G$1355, Transactions_History!$C$6:$C$1355, "Acquire", Transactions_History!$I$6:$I$1355, Portfolio_History!$F462, Transactions_History!$H$6:$H$1355, "&lt;="&amp;YEAR(Portfolio_History!W$1))-
SUMIFS(Transactions_History!$G$6:$G$1355, Transactions_History!$C$6:$C$1355, "Redeem", Transactions_History!$I$6:$I$1355, Portfolio_History!$F462, Transactions_History!$H$6:$H$1355, "&lt;="&amp;YEAR(Portfolio_History!W$1))</f>
        <v>0</v>
      </c>
      <c r="X462" s="4">
        <f>SUMIFS(Transactions_History!$G$6:$G$1355, Transactions_History!$C$6:$C$1355, "Acquire", Transactions_History!$I$6:$I$1355, Portfolio_History!$F462, Transactions_History!$H$6:$H$1355, "&lt;="&amp;YEAR(Portfolio_History!X$1))-
SUMIFS(Transactions_History!$G$6:$G$1355, Transactions_History!$C$6:$C$1355, "Redeem", Transactions_History!$I$6:$I$1355, Portfolio_History!$F462, Transactions_History!$H$6:$H$1355, "&lt;="&amp;YEAR(Portfolio_History!X$1))</f>
        <v>0</v>
      </c>
      <c r="Y462" s="4">
        <f>SUMIFS(Transactions_History!$G$6:$G$1355, Transactions_History!$C$6:$C$1355, "Acquire", Transactions_History!$I$6:$I$1355, Portfolio_History!$F462, Transactions_History!$H$6:$H$1355, "&lt;="&amp;YEAR(Portfolio_History!Y$1))-
SUMIFS(Transactions_History!$G$6:$G$1355, Transactions_History!$C$6:$C$1355, "Redeem", Transactions_History!$I$6:$I$1355, Portfolio_History!$F462, Transactions_History!$H$6:$H$1355, "&lt;="&amp;YEAR(Portfolio_History!Y$1))</f>
        <v>0</v>
      </c>
    </row>
    <row r="463" spans="1:25" x14ac:dyDescent="0.35">
      <c r="A463" s="172" t="s">
        <v>34</v>
      </c>
      <c r="B463" s="172">
        <v>2.25</v>
      </c>
      <c r="C463" s="172">
        <v>2014</v>
      </c>
      <c r="D463" s="173">
        <v>41609</v>
      </c>
      <c r="E463" s="63">
        <v>2013</v>
      </c>
      <c r="F463" s="170" t="str">
        <f t="shared" si="8"/>
        <v>SI certificates_2.25_2014</v>
      </c>
      <c r="G463" s="4">
        <f>SUMIFS(Transactions_History!$G$6:$G$1355, Transactions_History!$C$6:$C$1355, "Acquire", Transactions_History!$I$6:$I$1355, Portfolio_History!$F463, Transactions_History!$H$6:$H$1355, "&lt;="&amp;YEAR(Portfolio_History!G$1))-
SUMIFS(Transactions_History!$G$6:$G$1355, Transactions_History!$C$6:$C$1355, "Redeem", Transactions_History!$I$6:$I$1355, Portfolio_History!$F463, Transactions_History!$H$6:$H$1355, "&lt;="&amp;YEAR(Portfolio_History!G$1))</f>
        <v>0</v>
      </c>
      <c r="H463" s="4">
        <f>SUMIFS(Transactions_History!$G$6:$G$1355, Transactions_History!$C$6:$C$1355, "Acquire", Transactions_History!$I$6:$I$1355, Portfolio_History!$F463, Transactions_History!$H$6:$H$1355, "&lt;="&amp;YEAR(Portfolio_History!H$1))-
SUMIFS(Transactions_History!$G$6:$G$1355, Transactions_History!$C$6:$C$1355, "Redeem", Transactions_History!$I$6:$I$1355, Portfolio_History!$F463, Transactions_History!$H$6:$H$1355, "&lt;="&amp;YEAR(Portfolio_History!H$1))</f>
        <v>0</v>
      </c>
      <c r="I463" s="4">
        <f>SUMIFS(Transactions_History!$G$6:$G$1355, Transactions_History!$C$6:$C$1355, "Acquire", Transactions_History!$I$6:$I$1355, Portfolio_History!$F463, Transactions_History!$H$6:$H$1355, "&lt;="&amp;YEAR(Portfolio_History!I$1))-
SUMIFS(Transactions_History!$G$6:$G$1355, Transactions_History!$C$6:$C$1355, "Redeem", Transactions_History!$I$6:$I$1355, Portfolio_History!$F463, Transactions_History!$H$6:$H$1355, "&lt;="&amp;YEAR(Portfolio_History!I$1))</f>
        <v>0</v>
      </c>
      <c r="J463" s="4">
        <f>SUMIFS(Transactions_History!$G$6:$G$1355, Transactions_History!$C$6:$C$1355, "Acquire", Transactions_History!$I$6:$I$1355, Portfolio_History!$F463, Transactions_History!$H$6:$H$1355, "&lt;="&amp;YEAR(Portfolio_History!J$1))-
SUMIFS(Transactions_History!$G$6:$G$1355, Transactions_History!$C$6:$C$1355, "Redeem", Transactions_History!$I$6:$I$1355, Portfolio_History!$F463, Transactions_History!$H$6:$H$1355, "&lt;="&amp;YEAR(Portfolio_History!J$1))</f>
        <v>0</v>
      </c>
      <c r="K463" s="4">
        <f>SUMIFS(Transactions_History!$G$6:$G$1355, Transactions_History!$C$6:$C$1355, "Acquire", Transactions_History!$I$6:$I$1355, Portfolio_History!$F463, Transactions_History!$H$6:$H$1355, "&lt;="&amp;YEAR(Portfolio_History!K$1))-
SUMIFS(Transactions_History!$G$6:$G$1355, Transactions_History!$C$6:$C$1355, "Redeem", Transactions_History!$I$6:$I$1355, Portfolio_History!$F463, Transactions_History!$H$6:$H$1355, "&lt;="&amp;YEAR(Portfolio_History!K$1))</f>
        <v>0</v>
      </c>
      <c r="L463" s="4">
        <f>SUMIFS(Transactions_History!$G$6:$G$1355, Transactions_History!$C$6:$C$1355, "Acquire", Transactions_History!$I$6:$I$1355, Portfolio_History!$F463, Transactions_History!$H$6:$H$1355, "&lt;="&amp;YEAR(Portfolio_History!L$1))-
SUMIFS(Transactions_History!$G$6:$G$1355, Transactions_History!$C$6:$C$1355, "Redeem", Transactions_History!$I$6:$I$1355, Portfolio_History!$F463, Transactions_History!$H$6:$H$1355, "&lt;="&amp;YEAR(Portfolio_History!L$1))</f>
        <v>0</v>
      </c>
      <c r="M463" s="4">
        <f>SUMIFS(Transactions_History!$G$6:$G$1355, Transactions_History!$C$6:$C$1355, "Acquire", Transactions_History!$I$6:$I$1355, Portfolio_History!$F463, Transactions_History!$H$6:$H$1355, "&lt;="&amp;YEAR(Portfolio_History!M$1))-
SUMIFS(Transactions_History!$G$6:$G$1355, Transactions_History!$C$6:$C$1355, "Redeem", Transactions_History!$I$6:$I$1355, Portfolio_History!$F463, Transactions_History!$H$6:$H$1355, "&lt;="&amp;YEAR(Portfolio_History!M$1))</f>
        <v>0</v>
      </c>
      <c r="N463" s="4">
        <f>SUMIFS(Transactions_History!$G$6:$G$1355, Transactions_History!$C$6:$C$1355, "Acquire", Transactions_History!$I$6:$I$1355, Portfolio_History!$F463, Transactions_History!$H$6:$H$1355, "&lt;="&amp;YEAR(Portfolio_History!N$1))-
SUMIFS(Transactions_History!$G$6:$G$1355, Transactions_History!$C$6:$C$1355, "Redeem", Transactions_History!$I$6:$I$1355, Portfolio_History!$F463, Transactions_History!$H$6:$H$1355, "&lt;="&amp;YEAR(Portfolio_History!N$1))</f>
        <v>0</v>
      </c>
      <c r="O463" s="4">
        <f>SUMIFS(Transactions_History!$G$6:$G$1355, Transactions_History!$C$6:$C$1355, "Acquire", Transactions_History!$I$6:$I$1355, Portfolio_History!$F463, Transactions_History!$H$6:$H$1355, "&lt;="&amp;YEAR(Portfolio_History!O$1))-
SUMIFS(Transactions_History!$G$6:$G$1355, Transactions_History!$C$6:$C$1355, "Redeem", Transactions_History!$I$6:$I$1355, Portfolio_History!$F463, Transactions_History!$H$6:$H$1355, "&lt;="&amp;YEAR(Portfolio_History!O$1))</f>
        <v>0</v>
      </c>
      <c r="P463" s="4">
        <f>SUMIFS(Transactions_History!$G$6:$G$1355, Transactions_History!$C$6:$C$1355, "Acquire", Transactions_History!$I$6:$I$1355, Portfolio_History!$F463, Transactions_History!$H$6:$H$1355, "&lt;="&amp;YEAR(Portfolio_History!P$1))-
SUMIFS(Transactions_History!$G$6:$G$1355, Transactions_History!$C$6:$C$1355, "Redeem", Transactions_History!$I$6:$I$1355, Portfolio_History!$F463, Transactions_History!$H$6:$H$1355, "&lt;="&amp;YEAR(Portfolio_History!P$1))</f>
        <v>64663622</v>
      </c>
      <c r="Q463" s="4">
        <f>SUMIFS(Transactions_History!$G$6:$G$1355, Transactions_History!$C$6:$C$1355, "Acquire", Transactions_History!$I$6:$I$1355, Portfolio_History!$F463, Transactions_History!$H$6:$H$1355, "&lt;="&amp;YEAR(Portfolio_History!Q$1))-
SUMIFS(Transactions_History!$G$6:$G$1355, Transactions_History!$C$6:$C$1355, "Redeem", Transactions_History!$I$6:$I$1355, Portfolio_History!$F463, Transactions_History!$H$6:$H$1355, "&lt;="&amp;YEAR(Portfolio_History!Q$1))</f>
        <v>0</v>
      </c>
      <c r="R463" s="4">
        <f>SUMIFS(Transactions_History!$G$6:$G$1355, Transactions_History!$C$6:$C$1355, "Acquire", Transactions_History!$I$6:$I$1355, Portfolio_History!$F463, Transactions_History!$H$6:$H$1355, "&lt;="&amp;YEAR(Portfolio_History!R$1))-
SUMIFS(Transactions_History!$G$6:$G$1355, Transactions_History!$C$6:$C$1355, "Redeem", Transactions_History!$I$6:$I$1355, Portfolio_History!$F463, Transactions_History!$H$6:$H$1355, "&lt;="&amp;YEAR(Portfolio_History!R$1))</f>
        <v>0</v>
      </c>
      <c r="S463" s="4">
        <f>SUMIFS(Transactions_History!$G$6:$G$1355, Transactions_History!$C$6:$C$1355, "Acquire", Transactions_History!$I$6:$I$1355, Portfolio_History!$F463, Transactions_History!$H$6:$H$1355, "&lt;="&amp;YEAR(Portfolio_History!S$1))-
SUMIFS(Transactions_History!$G$6:$G$1355, Transactions_History!$C$6:$C$1355, "Redeem", Transactions_History!$I$6:$I$1355, Portfolio_History!$F463, Transactions_History!$H$6:$H$1355, "&lt;="&amp;YEAR(Portfolio_History!S$1))</f>
        <v>0</v>
      </c>
      <c r="T463" s="4">
        <f>SUMIFS(Transactions_History!$G$6:$G$1355, Transactions_History!$C$6:$C$1355, "Acquire", Transactions_History!$I$6:$I$1355, Portfolio_History!$F463, Transactions_History!$H$6:$H$1355, "&lt;="&amp;YEAR(Portfolio_History!T$1))-
SUMIFS(Transactions_History!$G$6:$G$1355, Transactions_History!$C$6:$C$1355, "Redeem", Transactions_History!$I$6:$I$1355, Portfolio_History!$F463, Transactions_History!$H$6:$H$1355, "&lt;="&amp;YEAR(Portfolio_History!T$1))</f>
        <v>0</v>
      </c>
      <c r="U463" s="4">
        <f>SUMIFS(Transactions_History!$G$6:$G$1355, Transactions_History!$C$6:$C$1355, "Acquire", Transactions_History!$I$6:$I$1355, Portfolio_History!$F463, Transactions_History!$H$6:$H$1355, "&lt;="&amp;YEAR(Portfolio_History!U$1))-
SUMIFS(Transactions_History!$G$6:$G$1355, Transactions_History!$C$6:$C$1355, "Redeem", Transactions_History!$I$6:$I$1355, Portfolio_History!$F463, Transactions_History!$H$6:$H$1355, "&lt;="&amp;YEAR(Portfolio_History!U$1))</f>
        <v>0</v>
      </c>
      <c r="V463" s="4">
        <f>SUMIFS(Transactions_History!$G$6:$G$1355, Transactions_History!$C$6:$C$1355, "Acquire", Transactions_History!$I$6:$I$1355, Portfolio_History!$F463, Transactions_History!$H$6:$H$1355, "&lt;="&amp;YEAR(Portfolio_History!V$1))-
SUMIFS(Transactions_History!$G$6:$G$1355, Transactions_History!$C$6:$C$1355, "Redeem", Transactions_History!$I$6:$I$1355, Portfolio_History!$F463, Transactions_History!$H$6:$H$1355, "&lt;="&amp;YEAR(Portfolio_History!V$1))</f>
        <v>0</v>
      </c>
      <c r="W463" s="4">
        <f>SUMIFS(Transactions_History!$G$6:$G$1355, Transactions_History!$C$6:$C$1355, "Acquire", Transactions_History!$I$6:$I$1355, Portfolio_History!$F463, Transactions_History!$H$6:$H$1355, "&lt;="&amp;YEAR(Portfolio_History!W$1))-
SUMIFS(Transactions_History!$G$6:$G$1355, Transactions_History!$C$6:$C$1355, "Redeem", Transactions_History!$I$6:$I$1355, Portfolio_History!$F463, Transactions_History!$H$6:$H$1355, "&lt;="&amp;YEAR(Portfolio_History!W$1))</f>
        <v>0</v>
      </c>
      <c r="X463" s="4">
        <f>SUMIFS(Transactions_History!$G$6:$G$1355, Transactions_History!$C$6:$C$1355, "Acquire", Transactions_History!$I$6:$I$1355, Portfolio_History!$F463, Transactions_History!$H$6:$H$1355, "&lt;="&amp;YEAR(Portfolio_History!X$1))-
SUMIFS(Transactions_History!$G$6:$G$1355, Transactions_History!$C$6:$C$1355, "Redeem", Transactions_History!$I$6:$I$1355, Portfolio_History!$F463, Transactions_History!$H$6:$H$1355, "&lt;="&amp;YEAR(Portfolio_History!X$1))</f>
        <v>0</v>
      </c>
      <c r="Y463" s="4">
        <f>SUMIFS(Transactions_History!$G$6:$G$1355, Transactions_History!$C$6:$C$1355, "Acquire", Transactions_History!$I$6:$I$1355, Portfolio_History!$F463, Transactions_History!$H$6:$H$1355, "&lt;="&amp;YEAR(Portfolio_History!Y$1))-
SUMIFS(Transactions_History!$G$6:$G$1355, Transactions_History!$C$6:$C$1355, "Redeem", Transactions_History!$I$6:$I$1355, Portfolio_History!$F463, Transactions_History!$H$6:$H$1355, "&lt;="&amp;YEAR(Portfolio_History!Y$1))</f>
        <v>0</v>
      </c>
    </row>
    <row r="464" spans="1:25" x14ac:dyDescent="0.35">
      <c r="A464" s="172" t="s">
        <v>34</v>
      </c>
      <c r="B464" s="172">
        <v>1.5</v>
      </c>
      <c r="C464" s="172">
        <v>2012</v>
      </c>
      <c r="D464" s="173">
        <v>40909</v>
      </c>
      <c r="E464" s="63">
        <v>2012</v>
      </c>
      <c r="F464" s="170" t="str">
        <f t="shared" si="8"/>
        <v>SI certificates_1.5_2012</v>
      </c>
      <c r="G464" s="4">
        <f>SUMIFS(Transactions_History!$G$6:$G$1355, Transactions_History!$C$6:$C$1355, "Acquire", Transactions_History!$I$6:$I$1355, Portfolio_History!$F464, Transactions_History!$H$6:$H$1355, "&lt;="&amp;YEAR(Portfolio_History!G$1))-
SUMIFS(Transactions_History!$G$6:$G$1355, Transactions_History!$C$6:$C$1355, "Redeem", Transactions_History!$I$6:$I$1355, Portfolio_History!$F464, Transactions_History!$H$6:$H$1355, "&lt;="&amp;YEAR(Portfolio_History!G$1))</f>
        <v>0</v>
      </c>
      <c r="H464" s="4">
        <f>SUMIFS(Transactions_History!$G$6:$G$1355, Transactions_History!$C$6:$C$1355, "Acquire", Transactions_History!$I$6:$I$1355, Portfolio_History!$F464, Transactions_History!$H$6:$H$1355, "&lt;="&amp;YEAR(Portfolio_History!H$1))-
SUMIFS(Transactions_History!$G$6:$G$1355, Transactions_History!$C$6:$C$1355, "Redeem", Transactions_History!$I$6:$I$1355, Portfolio_History!$F464, Transactions_History!$H$6:$H$1355, "&lt;="&amp;YEAR(Portfolio_History!H$1))</f>
        <v>0</v>
      </c>
      <c r="I464" s="4">
        <f>SUMIFS(Transactions_History!$G$6:$G$1355, Transactions_History!$C$6:$C$1355, "Acquire", Transactions_History!$I$6:$I$1355, Portfolio_History!$F464, Transactions_History!$H$6:$H$1355, "&lt;="&amp;YEAR(Portfolio_History!I$1))-
SUMIFS(Transactions_History!$G$6:$G$1355, Transactions_History!$C$6:$C$1355, "Redeem", Transactions_History!$I$6:$I$1355, Portfolio_History!$F464, Transactions_History!$H$6:$H$1355, "&lt;="&amp;YEAR(Portfolio_History!I$1))</f>
        <v>0</v>
      </c>
      <c r="J464" s="4">
        <f>SUMIFS(Transactions_History!$G$6:$G$1355, Transactions_History!$C$6:$C$1355, "Acquire", Transactions_History!$I$6:$I$1355, Portfolio_History!$F464, Transactions_History!$H$6:$H$1355, "&lt;="&amp;YEAR(Portfolio_History!J$1))-
SUMIFS(Transactions_History!$G$6:$G$1355, Transactions_History!$C$6:$C$1355, "Redeem", Transactions_History!$I$6:$I$1355, Portfolio_History!$F464, Transactions_History!$H$6:$H$1355, "&lt;="&amp;YEAR(Portfolio_History!J$1))</f>
        <v>0</v>
      </c>
      <c r="K464" s="4">
        <f>SUMIFS(Transactions_History!$G$6:$G$1355, Transactions_History!$C$6:$C$1355, "Acquire", Transactions_History!$I$6:$I$1355, Portfolio_History!$F464, Transactions_History!$H$6:$H$1355, "&lt;="&amp;YEAR(Portfolio_History!K$1))-
SUMIFS(Transactions_History!$G$6:$G$1355, Transactions_History!$C$6:$C$1355, "Redeem", Transactions_History!$I$6:$I$1355, Portfolio_History!$F464, Transactions_History!$H$6:$H$1355, "&lt;="&amp;YEAR(Portfolio_History!K$1))</f>
        <v>0</v>
      </c>
      <c r="L464" s="4">
        <f>SUMIFS(Transactions_History!$G$6:$G$1355, Transactions_History!$C$6:$C$1355, "Acquire", Transactions_History!$I$6:$I$1355, Portfolio_History!$F464, Transactions_History!$H$6:$H$1355, "&lt;="&amp;YEAR(Portfolio_History!L$1))-
SUMIFS(Transactions_History!$G$6:$G$1355, Transactions_History!$C$6:$C$1355, "Redeem", Transactions_History!$I$6:$I$1355, Portfolio_History!$F464, Transactions_History!$H$6:$H$1355, "&lt;="&amp;YEAR(Portfolio_History!L$1))</f>
        <v>0</v>
      </c>
      <c r="M464" s="4">
        <f>SUMIFS(Transactions_History!$G$6:$G$1355, Transactions_History!$C$6:$C$1355, "Acquire", Transactions_History!$I$6:$I$1355, Portfolio_History!$F464, Transactions_History!$H$6:$H$1355, "&lt;="&amp;YEAR(Portfolio_History!M$1))-
SUMIFS(Transactions_History!$G$6:$G$1355, Transactions_History!$C$6:$C$1355, "Redeem", Transactions_History!$I$6:$I$1355, Portfolio_History!$F464, Transactions_History!$H$6:$H$1355, "&lt;="&amp;YEAR(Portfolio_History!M$1))</f>
        <v>0</v>
      </c>
      <c r="N464" s="4">
        <f>SUMIFS(Transactions_History!$G$6:$G$1355, Transactions_History!$C$6:$C$1355, "Acquire", Transactions_History!$I$6:$I$1355, Portfolio_History!$F464, Transactions_History!$H$6:$H$1355, "&lt;="&amp;YEAR(Portfolio_History!N$1))-
SUMIFS(Transactions_History!$G$6:$G$1355, Transactions_History!$C$6:$C$1355, "Redeem", Transactions_History!$I$6:$I$1355, Portfolio_History!$F464, Transactions_History!$H$6:$H$1355, "&lt;="&amp;YEAR(Portfolio_History!N$1))</f>
        <v>0</v>
      </c>
      <c r="O464" s="4">
        <f>SUMIFS(Transactions_History!$G$6:$G$1355, Transactions_History!$C$6:$C$1355, "Acquire", Transactions_History!$I$6:$I$1355, Portfolio_History!$F464, Transactions_History!$H$6:$H$1355, "&lt;="&amp;YEAR(Portfolio_History!O$1))-
SUMIFS(Transactions_History!$G$6:$G$1355, Transactions_History!$C$6:$C$1355, "Redeem", Transactions_History!$I$6:$I$1355, Portfolio_History!$F464, Transactions_History!$H$6:$H$1355, "&lt;="&amp;YEAR(Portfolio_History!O$1))</f>
        <v>0</v>
      </c>
      <c r="P464" s="4">
        <f>SUMIFS(Transactions_History!$G$6:$G$1355, Transactions_History!$C$6:$C$1355, "Acquire", Transactions_History!$I$6:$I$1355, Portfolio_History!$F464, Transactions_History!$H$6:$H$1355, "&lt;="&amp;YEAR(Portfolio_History!P$1))-
SUMIFS(Transactions_History!$G$6:$G$1355, Transactions_History!$C$6:$C$1355, "Redeem", Transactions_History!$I$6:$I$1355, Portfolio_History!$F464, Transactions_History!$H$6:$H$1355, "&lt;="&amp;YEAR(Portfolio_History!P$1))</f>
        <v>0</v>
      </c>
      <c r="Q464" s="4">
        <f>SUMIFS(Transactions_History!$G$6:$G$1355, Transactions_History!$C$6:$C$1355, "Acquire", Transactions_History!$I$6:$I$1355, Portfolio_History!$F464, Transactions_History!$H$6:$H$1355, "&lt;="&amp;YEAR(Portfolio_History!Q$1))-
SUMIFS(Transactions_History!$G$6:$G$1355, Transactions_History!$C$6:$C$1355, "Redeem", Transactions_History!$I$6:$I$1355, Portfolio_History!$F464, Transactions_History!$H$6:$H$1355, "&lt;="&amp;YEAR(Portfolio_History!Q$1))</f>
        <v>0</v>
      </c>
      <c r="R464" s="4">
        <f>SUMIFS(Transactions_History!$G$6:$G$1355, Transactions_History!$C$6:$C$1355, "Acquire", Transactions_History!$I$6:$I$1355, Portfolio_History!$F464, Transactions_History!$H$6:$H$1355, "&lt;="&amp;YEAR(Portfolio_History!R$1))-
SUMIFS(Transactions_History!$G$6:$G$1355, Transactions_History!$C$6:$C$1355, "Redeem", Transactions_History!$I$6:$I$1355, Portfolio_History!$F464, Transactions_History!$H$6:$H$1355, "&lt;="&amp;YEAR(Portfolio_History!R$1))</f>
        <v>0</v>
      </c>
      <c r="S464" s="4">
        <f>SUMIFS(Transactions_History!$G$6:$G$1355, Transactions_History!$C$6:$C$1355, "Acquire", Transactions_History!$I$6:$I$1355, Portfolio_History!$F464, Transactions_History!$H$6:$H$1355, "&lt;="&amp;YEAR(Portfolio_History!S$1))-
SUMIFS(Transactions_History!$G$6:$G$1355, Transactions_History!$C$6:$C$1355, "Redeem", Transactions_History!$I$6:$I$1355, Portfolio_History!$F464, Transactions_History!$H$6:$H$1355, "&lt;="&amp;YEAR(Portfolio_History!S$1))</f>
        <v>0</v>
      </c>
      <c r="T464" s="4">
        <f>SUMIFS(Transactions_History!$G$6:$G$1355, Transactions_History!$C$6:$C$1355, "Acquire", Transactions_History!$I$6:$I$1355, Portfolio_History!$F464, Transactions_History!$H$6:$H$1355, "&lt;="&amp;YEAR(Portfolio_History!T$1))-
SUMIFS(Transactions_History!$G$6:$G$1355, Transactions_History!$C$6:$C$1355, "Redeem", Transactions_History!$I$6:$I$1355, Portfolio_History!$F464, Transactions_History!$H$6:$H$1355, "&lt;="&amp;YEAR(Portfolio_History!T$1))</f>
        <v>0</v>
      </c>
      <c r="U464" s="4">
        <f>SUMIFS(Transactions_History!$G$6:$G$1355, Transactions_History!$C$6:$C$1355, "Acquire", Transactions_History!$I$6:$I$1355, Portfolio_History!$F464, Transactions_History!$H$6:$H$1355, "&lt;="&amp;YEAR(Portfolio_History!U$1))-
SUMIFS(Transactions_History!$G$6:$G$1355, Transactions_History!$C$6:$C$1355, "Redeem", Transactions_History!$I$6:$I$1355, Portfolio_History!$F464, Transactions_History!$H$6:$H$1355, "&lt;="&amp;YEAR(Portfolio_History!U$1))</f>
        <v>0</v>
      </c>
      <c r="V464" s="4">
        <f>SUMIFS(Transactions_History!$G$6:$G$1355, Transactions_History!$C$6:$C$1355, "Acquire", Transactions_History!$I$6:$I$1355, Portfolio_History!$F464, Transactions_History!$H$6:$H$1355, "&lt;="&amp;YEAR(Portfolio_History!V$1))-
SUMIFS(Transactions_History!$G$6:$G$1355, Transactions_History!$C$6:$C$1355, "Redeem", Transactions_History!$I$6:$I$1355, Portfolio_History!$F464, Transactions_History!$H$6:$H$1355, "&lt;="&amp;YEAR(Portfolio_History!V$1))</f>
        <v>0</v>
      </c>
      <c r="W464" s="4">
        <f>SUMIFS(Transactions_History!$G$6:$G$1355, Transactions_History!$C$6:$C$1355, "Acquire", Transactions_History!$I$6:$I$1355, Portfolio_History!$F464, Transactions_History!$H$6:$H$1355, "&lt;="&amp;YEAR(Portfolio_History!W$1))-
SUMIFS(Transactions_History!$G$6:$G$1355, Transactions_History!$C$6:$C$1355, "Redeem", Transactions_History!$I$6:$I$1355, Portfolio_History!$F464, Transactions_History!$H$6:$H$1355, "&lt;="&amp;YEAR(Portfolio_History!W$1))</f>
        <v>0</v>
      </c>
      <c r="X464" s="4">
        <f>SUMIFS(Transactions_History!$G$6:$G$1355, Transactions_History!$C$6:$C$1355, "Acquire", Transactions_History!$I$6:$I$1355, Portfolio_History!$F464, Transactions_History!$H$6:$H$1355, "&lt;="&amp;YEAR(Portfolio_History!X$1))-
SUMIFS(Transactions_History!$G$6:$G$1355, Transactions_History!$C$6:$C$1355, "Redeem", Transactions_History!$I$6:$I$1355, Portfolio_History!$F464, Transactions_History!$H$6:$H$1355, "&lt;="&amp;YEAR(Portfolio_History!X$1))</f>
        <v>0</v>
      </c>
      <c r="Y464" s="4">
        <f>SUMIFS(Transactions_History!$G$6:$G$1355, Transactions_History!$C$6:$C$1355, "Acquire", Transactions_History!$I$6:$I$1355, Portfolio_History!$F464, Transactions_History!$H$6:$H$1355, "&lt;="&amp;YEAR(Portfolio_History!Y$1))-
SUMIFS(Transactions_History!$G$6:$G$1355, Transactions_History!$C$6:$C$1355, "Redeem", Transactions_History!$I$6:$I$1355, Portfolio_History!$F464, Transactions_History!$H$6:$H$1355, "&lt;="&amp;YEAR(Portfolio_History!Y$1))</f>
        <v>0</v>
      </c>
    </row>
    <row r="465" spans="1:25" x14ac:dyDescent="0.35">
      <c r="A465" s="172" t="s">
        <v>34</v>
      </c>
      <c r="B465" s="172">
        <v>1.75</v>
      </c>
      <c r="C465" s="172">
        <v>2012</v>
      </c>
      <c r="D465" s="173">
        <v>40878</v>
      </c>
      <c r="E465" s="63">
        <v>2012</v>
      </c>
      <c r="F465" s="170" t="str">
        <f t="shared" si="8"/>
        <v>SI certificates_1.75_2012</v>
      </c>
      <c r="G465" s="4">
        <f>SUMIFS(Transactions_History!$G$6:$G$1355, Transactions_History!$C$6:$C$1355, "Acquire", Transactions_History!$I$6:$I$1355, Portfolio_History!$F465, Transactions_History!$H$6:$H$1355, "&lt;="&amp;YEAR(Portfolio_History!G$1))-
SUMIFS(Transactions_History!$G$6:$G$1355, Transactions_History!$C$6:$C$1355, "Redeem", Transactions_History!$I$6:$I$1355, Portfolio_History!$F465, Transactions_History!$H$6:$H$1355, "&lt;="&amp;YEAR(Portfolio_History!G$1))</f>
        <v>0</v>
      </c>
      <c r="H465" s="4">
        <f>SUMIFS(Transactions_History!$G$6:$G$1355, Transactions_History!$C$6:$C$1355, "Acquire", Transactions_History!$I$6:$I$1355, Portfolio_History!$F465, Transactions_History!$H$6:$H$1355, "&lt;="&amp;YEAR(Portfolio_History!H$1))-
SUMIFS(Transactions_History!$G$6:$G$1355, Transactions_History!$C$6:$C$1355, "Redeem", Transactions_History!$I$6:$I$1355, Portfolio_History!$F465, Transactions_History!$H$6:$H$1355, "&lt;="&amp;YEAR(Portfolio_History!H$1))</f>
        <v>0</v>
      </c>
      <c r="I465" s="4">
        <f>SUMIFS(Transactions_History!$G$6:$G$1355, Transactions_History!$C$6:$C$1355, "Acquire", Transactions_History!$I$6:$I$1355, Portfolio_History!$F465, Transactions_History!$H$6:$H$1355, "&lt;="&amp;YEAR(Portfolio_History!I$1))-
SUMIFS(Transactions_History!$G$6:$G$1355, Transactions_History!$C$6:$C$1355, "Redeem", Transactions_History!$I$6:$I$1355, Portfolio_History!$F465, Transactions_History!$H$6:$H$1355, "&lt;="&amp;YEAR(Portfolio_History!I$1))</f>
        <v>0</v>
      </c>
      <c r="J465" s="4">
        <f>SUMIFS(Transactions_History!$G$6:$G$1355, Transactions_History!$C$6:$C$1355, "Acquire", Transactions_History!$I$6:$I$1355, Portfolio_History!$F465, Transactions_History!$H$6:$H$1355, "&lt;="&amp;YEAR(Portfolio_History!J$1))-
SUMIFS(Transactions_History!$G$6:$G$1355, Transactions_History!$C$6:$C$1355, "Redeem", Transactions_History!$I$6:$I$1355, Portfolio_History!$F465, Transactions_History!$H$6:$H$1355, "&lt;="&amp;YEAR(Portfolio_History!J$1))</f>
        <v>0</v>
      </c>
      <c r="K465" s="4">
        <f>SUMIFS(Transactions_History!$G$6:$G$1355, Transactions_History!$C$6:$C$1355, "Acquire", Transactions_History!$I$6:$I$1355, Portfolio_History!$F465, Transactions_History!$H$6:$H$1355, "&lt;="&amp;YEAR(Portfolio_History!K$1))-
SUMIFS(Transactions_History!$G$6:$G$1355, Transactions_History!$C$6:$C$1355, "Redeem", Transactions_History!$I$6:$I$1355, Portfolio_History!$F465, Transactions_History!$H$6:$H$1355, "&lt;="&amp;YEAR(Portfolio_History!K$1))</f>
        <v>0</v>
      </c>
      <c r="L465" s="4">
        <f>SUMIFS(Transactions_History!$G$6:$G$1355, Transactions_History!$C$6:$C$1355, "Acquire", Transactions_History!$I$6:$I$1355, Portfolio_History!$F465, Transactions_History!$H$6:$H$1355, "&lt;="&amp;YEAR(Portfolio_History!L$1))-
SUMIFS(Transactions_History!$G$6:$G$1355, Transactions_History!$C$6:$C$1355, "Redeem", Transactions_History!$I$6:$I$1355, Portfolio_History!$F465, Transactions_History!$H$6:$H$1355, "&lt;="&amp;YEAR(Portfolio_History!L$1))</f>
        <v>0</v>
      </c>
      <c r="M465" s="4">
        <f>SUMIFS(Transactions_History!$G$6:$G$1355, Transactions_History!$C$6:$C$1355, "Acquire", Transactions_History!$I$6:$I$1355, Portfolio_History!$F465, Transactions_History!$H$6:$H$1355, "&lt;="&amp;YEAR(Portfolio_History!M$1))-
SUMIFS(Transactions_History!$G$6:$G$1355, Transactions_History!$C$6:$C$1355, "Redeem", Transactions_History!$I$6:$I$1355, Portfolio_History!$F465, Transactions_History!$H$6:$H$1355, "&lt;="&amp;YEAR(Portfolio_History!M$1))</f>
        <v>0</v>
      </c>
      <c r="N465" s="4">
        <f>SUMIFS(Transactions_History!$G$6:$G$1355, Transactions_History!$C$6:$C$1355, "Acquire", Transactions_History!$I$6:$I$1355, Portfolio_History!$F465, Transactions_History!$H$6:$H$1355, "&lt;="&amp;YEAR(Portfolio_History!N$1))-
SUMIFS(Transactions_History!$G$6:$G$1355, Transactions_History!$C$6:$C$1355, "Redeem", Transactions_History!$I$6:$I$1355, Portfolio_History!$F465, Transactions_History!$H$6:$H$1355, "&lt;="&amp;YEAR(Portfolio_History!N$1))</f>
        <v>0</v>
      </c>
      <c r="O465" s="4">
        <f>SUMIFS(Transactions_History!$G$6:$G$1355, Transactions_History!$C$6:$C$1355, "Acquire", Transactions_History!$I$6:$I$1355, Portfolio_History!$F465, Transactions_History!$H$6:$H$1355, "&lt;="&amp;YEAR(Portfolio_History!O$1))-
SUMIFS(Transactions_History!$G$6:$G$1355, Transactions_History!$C$6:$C$1355, "Redeem", Transactions_History!$I$6:$I$1355, Portfolio_History!$F465, Transactions_History!$H$6:$H$1355, "&lt;="&amp;YEAR(Portfolio_History!O$1))</f>
        <v>0</v>
      </c>
      <c r="P465" s="4">
        <f>SUMIFS(Transactions_History!$G$6:$G$1355, Transactions_History!$C$6:$C$1355, "Acquire", Transactions_History!$I$6:$I$1355, Portfolio_History!$F465, Transactions_History!$H$6:$H$1355, "&lt;="&amp;YEAR(Portfolio_History!P$1))-
SUMIFS(Transactions_History!$G$6:$G$1355, Transactions_History!$C$6:$C$1355, "Redeem", Transactions_History!$I$6:$I$1355, Portfolio_History!$F465, Transactions_History!$H$6:$H$1355, "&lt;="&amp;YEAR(Portfolio_History!P$1))</f>
        <v>0</v>
      </c>
      <c r="Q465" s="4">
        <f>SUMIFS(Transactions_History!$G$6:$G$1355, Transactions_History!$C$6:$C$1355, "Acquire", Transactions_History!$I$6:$I$1355, Portfolio_History!$F465, Transactions_History!$H$6:$H$1355, "&lt;="&amp;YEAR(Portfolio_History!Q$1))-
SUMIFS(Transactions_History!$G$6:$G$1355, Transactions_History!$C$6:$C$1355, "Redeem", Transactions_History!$I$6:$I$1355, Portfolio_History!$F465, Transactions_History!$H$6:$H$1355, "&lt;="&amp;YEAR(Portfolio_History!Q$1))</f>
        <v>0</v>
      </c>
      <c r="R465" s="4">
        <f>SUMIFS(Transactions_History!$G$6:$G$1355, Transactions_History!$C$6:$C$1355, "Acquire", Transactions_History!$I$6:$I$1355, Portfolio_History!$F465, Transactions_History!$H$6:$H$1355, "&lt;="&amp;YEAR(Portfolio_History!R$1))-
SUMIFS(Transactions_History!$G$6:$G$1355, Transactions_History!$C$6:$C$1355, "Redeem", Transactions_History!$I$6:$I$1355, Portfolio_History!$F465, Transactions_History!$H$6:$H$1355, "&lt;="&amp;YEAR(Portfolio_History!R$1))</f>
        <v>68590784</v>
      </c>
      <c r="S465" s="4">
        <f>SUMIFS(Transactions_History!$G$6:$G$1355, Transactions_History!$C$6:$C$1355, "Acquire", Transactions_History!$I$6:$I$1355, Portfolio_History!$F465, Transactions_History!$H$6:$H$1355, "&lt;="&amp;YEAR(Portfolio_History!S$1))-
SUMIFS(Transactions_History!$G$6:$G$1355, Transactions_History!$C$6:$C$1355, "Redeem", Transactions_History!$I$6:$I$1355, Portfolio_History!$F465, Transactions_History!$H$6:$H$1355, "&lt;="&amp;YEAR(Portfolio_History!S$1))</f>
        <v>0</v>
      </c>
      <c r="T465" s="4">
        <f>SUMIFS(Transactions_History!$G$6:$G$1355, Transactions_History!$C$6:$C$1355, "Acquire", Transactions_History!$I$6:$I$1355, Portfolio_History!$F465, Transactions_History!$H$6:$H$1355, "&lt;="&amp;YEAR(Portfolio_History!T$1))-
SUMIFS(Transactions_History!$G$6:$G$1355, Transactions_History!$C$6:$C$1355, "Redeem", Transactions_History!$I$6:$I$1355, Portfolio_History!$F465, Transactions_History!$H$6:$H$1355, "&lt;="&amp;YEAR(Portfolio_History!T$1))</f>
        <v>0</v>
      </c>
      <c r="U465" s="4">
        <f>SUMIFS(Transactions_History!$G$6:$G$1355, Transactions_History!$C$6:$C$1355, "Acquire", Transactions_History!$I$6:$I$1355, Portfolio_History!$F465, Transactions_History!$H$6:$H$1355, "&lt;="&amp;YEAR(Portfolio_History!U$1))-
SUMIFS(Transactions_History!$G$6:$G$1355, Transactions_History!$C$6:$C$1355, "Redeem", Transactions_History!$I$6:$I$1355, Portfolio_History!$F465, Transactions_History!$H$6:$H$1355, "&lt;="&amp;YEAR(Portfolio_History!U$1))</f>
        <v>0</v>
      </c>
      <c r="V465" s="4">
        <f>SUMIFS(Transactions_History!$G$6:$G$1355, Transactions_History!$C$6:$C$1355, "Acquire", Transactions_History!$I$6:$I$1355, Portfolio_History!$F465, Transactions_History!$H$6:$H$1355, "&lt;="&amp;YEAR(Portfolio_History!V$1))-
SUMIFS(Transactions_History!$G$6:$G$1355, Transactions_History!$C$6:$C$1355, "Redeem", Transactions_History!$I$6:$I$1355, Portfolio_History!$F465, Transactions_History!$H$6:$H$1355, "&lt;="&amp;YEAR(Portfolio_History!V$1))</f>
        <v>0</v>
      </c>
      <c r="W465" s="4">
        <f>SUMIFS(Transactions_History!$G$6:$G$1355, Transactions_History!$C$6:$C$1355, "Acquire", Transactions_History!$I$6:$I$1355, Portfolio_History!$F465, Transactions_History!$H$6:$H$1355, "&lt;="&amp;YEAR(Portfolio_History!W$1))-
SUMIFS(Transactions_History!$G$6:$G$1355, Transactions_History!$C$6:$C$1355, "Redeem", Transactions_History!$I$6:$I$1355, Portfolio_History!$F465, Transactions_History!$H$6:$H$1355, "&lt;="&amp;YEAR(Portfolio_History!W$1))</f>
        <v>0</v>
      </c>
      <c r="X465" s="4">
        <f>SUMIFS(Transactions_History!$G$6:$G$1355, Transactions_History!$C$6:$C$1355, "Acquire", Transactions_History!$I$6:$I$1355, Portfolio_History!$F465, Transactions_History!$H$6:$H$1355, "&lt;="&amp;YEAR(Portfolio_History!X$1))-
SUMIFS(Transactions_History!$G$6:$G$1355, Transactions_History!$C$6:$C$1355, "Redeem", Transactions_History!$I$6:$I$1355, Portfolio_History!$F465, Transactions_History!$H$6:$H$1355, "&lt;="&amp;YEAR(Portfolio_History!X$1))</f>
        <v>0</v>
      </c>
      <c r="Y465" s="4">
        <f>SUMIFS(Transactions_History!$G$6:$G$1355, Transactions_History!$C$6:$C$1355, "Acquire", Transactions_History!$I$6:$I$1355, Portfolio_History!$F465, Transactions_History!$H$6:$H$1355, "&lt;="&amp;YEAR(Portfolio_History!Y$1))-
SUMIFS(Transactions_History!$G$6:$G$1355, Transactions_History!$C$6:$C$1355, "Redeem", Transactions_History!$I$6:$I$1355, Portfolio_History!$F465, Transactions_History!$H$6:$H$1355, "&lt;="&amp;YEAR(Portfolio_History!Y$1))</f>
        <v>0</v>
      </c>
    </row>
    <row r="466" spans="1:25" x14ac:dyDescent="0.35">
      <c r="A466" s="172" t="s">
        <v>39</v>
      </c>
      <c r="B466" s="172">
        <v>5</v>
      </c>
      <c r="C466" s="172">
        <v>2014</v>
      </c>
      <c r="D466" s="173">
        <v>39234</v>
      </c>
      <c r="E466" s="63">
        <v>2012</v>
      </c>
      <c r="F466" s="170" t="str">
        <f t="shared" si="8"/>
        <v>SI bonds_5_2014</v>
      </c>
      <c r="G466" s="4">
        <f>SUMIFS(Transactions_History!$G$6:$G$1355, Transactions_History!$C$6:$C$1355, "Acquire", Transactions_History!$I$6:$I$1355, Portfolio_History!$F466, Transactions_History!$H$6:$H$1355, "&lt;="&amp;YEAR(Portfolio_History!G$1))-
SUMIFS(Transactions_History!$G$6:$G$1355, Transactions_History!$C$6:$C$1355, "Redeem", Transactions_History!$I$6:$I$1355, Portfolio_History!$F466, Transactions_History!$H$6:$H$1355, "&lt;="&amp;YEAR(Portfolio_History!G$1))</f>
        <v>-12930818</v>
      </c>
      <c r="H466" s="4">
        <f>SUMIFS(Transactions_History!$G$6:$G$1355, Transactions_History!$C$6:$C$1355, "Acquire", Transactions_History!$I$6:$I$1355, Portfolio_History!$F466, Transactions_History!$H$6:$H$1355, "&lt;="&amp;YEAR(Portfolio_History!H$1))-
SUMIFS(Transactions_History!$G$6:$G$1355, Transactions_History!$C$6:$C$1355, "Redeem", Transactions_History!$I$6:$I$1355, Portfolio_History!$F466, Transactions_History!$H$6:$H$1355, "&lt;="&amp;YEAR(Portfolio_History!H$1))</f>
        <v>-12930818</v>
      </c>
      <c r="I466" s="4">
        <f>SUMIFS(Transactions_History!$G$6:$G$1355, Transactions_History!$C$6:$C$1355, "Acquire", Transactions_History!$I$6:$I$1355, Portfolio_History!$F466, Transactions_History!$H$6:$H$1355, "&lt;="&amp;YEAR(Portfolio_History!I$1))-
SUMIFS(Transactions_History!$G$6:$G$1355, Transactions_History!$C$6:$C$1355, "Redeem", Transactions_History!$I$6:$I$1355, Portfolio_History!$F466, Transactions_History!$H$6:$H$1355, "&lt;="&amp;YEAR(Portfolio_History!I$1))</f>
        <v>-12930818</v>
      </c>
      <c r="J466" s="4">
        <f>SUMIFS(Transactions_History!$G$6:$G$1355, Transactions_History!$C$6:$C$1355, "Acquire", Transactions_History!$I$6:$I$1355, Portfolio_History!$F466, Transactions_History!$H$6:$H$1355, "&lt;="&amp;YEAR(Portfolio_History!J$1))-
SUMIFS(Transactions_History!$G$6:$G$1355, Transactions_History!$C$6:$C$1355, "Redeem", Transactions_History!$I$6:$I$1355, Portfolio_History!$F466, Transactions_History!$H$6:$H$1355, "&lt;="&amp;YEAR(Portfolio_History!J$1))</f>
        <v>-12930818</v>
      </c>
      <c r="K466" s="4">
        <f>SUMIFS(Transactions_History!$G$6:$G$1355, Transactions_History!$C$6:$C$1355, "Acquire", Transactions_History!$I$6:$I$1355, Portfolio_History!$F466, Transactions_History!$H$6:$H$1355, "&lt;="&amp;YEAR(Portfolio_History!K$1))-
SUMIFS(Transactions_History!$G$6:$G$1355, Transactions_History!$C$6:$C$1355, "Redeem", Transactions_History!$I$6:$I$1355, Portfolio_History!$F466, Transactions_History!$H$6:$H$1355, "&lt;="&amp;YEAR(Portfolio_History!K$1))</f>
        <v>-12930818</v>
      </c>
      <c r="L466" s="4">
        <f>SUMIFS(Transactions_History!$G$6:$G$1355, Transactions_History!$C$6:$C$1355, "Acquire", Transactions_History!$I$6:$I$1355, Portfolio_History!$F466, Transactions_History!$H$6:$H$1355, "&lt;="&amp;YEAR(Portfolio_History!L$1))-
SUMIFS(Transactions_History!$G$6:$G$1355, Transactions_History!$C$6:$C$1355, "Redeem", Transactions_History!$I$6:$I$1355, Portfolio_History!$F466, Transactions_History!$H$6:$H$1355, "&lt;="&amp;YEAR(Portfolio_History!L$1))</f>
        <v>-12930818</v>
      </c>
      <c r="M466" s="4">
        <f>SUMIFS(Transactions_History!$G$6:$G$1355, Transactions_History!$C$6:$C$1355, "Acquire", Transactions_History!$I$6:$I$1355, Portfolio_History!$F466, Transactions_History!$H$6:$H$1355, "&lt;="&amp;YEAR(Portfolio_History!M$1))-
SUMIFS(Transactions_History!$G$6:$G$1355, Transactions_History!$C$6:$C$1355, "Redeem", Transactions_History!$I$6:$I$1355, Portfolio_History!$F466, Transactions_History!$H$6:$H$1355, "&lt;="&amp;YEAR(Portfolio_History!M$1))</f>
        <v>-12930818</v>
      </c>
      <c r="N466" s="4">
        <f>SUMIFS(Transactions_History!$G$6:$G$1355, Transactions_History!$C$6:$C$1355, "Acquire", Transactions_History!$I$6:$I$1355, Portfolio_History!$F466, Transactions_History!$H$6:$H$1355, "&lt;="&amp;YEAR(Portfolio_History!N$1))-
SUMIFS(Transactions_History!$G$6:$G$1355, Transactions_History!$C$6:$C$1355, "Redeem", Transactions_History!$I$6:$I$1355, Portfolio_History!$F466, Transactions_History!$H$6:$H$1355, "&lt;="&amp;YEAR(Portfolio_History!N$1))</f>
        <v>-12930818</v>
      </c>
      <c r="O466" s="4">
        <f>SUMIFS(Transactions_History!$G$6:$G$1355, Transactions_History!$C$6:$C$1355, "Acquire", Transactions_History!$I$6:$I$1355, Portfolio_History!$F466, Transactions_History!$H$6:$H$1355, "&lt;="&amp;YEAR(Portfolio_History!O$1))-
SUMIFS(Transactions_History!$G$6:$G$1355, Transactions_History!$C$6:$C$1355, "Redeem", Transactions_History!$I$6:$I$1355, Portfolio_History!$F466, Transactions_History!$H$6:$H$1355, "&lt;="&amp;YEAR(Portfolio_History!O$1))</f>
        <v>-12930818</v>
      </c>
      <c r="P466" s="4">
        <f>SUMIFS(Transactions_History!$G$6:$G$1355, Transactions_History!$C$6:$C$1355, "Acquire", Transactions_History!$I$6:$I$1355, Portfolio_History!$F466, Transactions_History!$H$6:$H$1355, "&lt;="&amp;YEAR(Portfolio_History!P$1))-
SUMIFS(Transactions_History!$G$6:$G$1355, Transactions_History!$C$6:$C$1355, "Redeem", Transactions_History!$I$6:$I$1355, Portfolio_History!$F466, Transactions_History!$H$6:$H$1355, "&lt;="&amp;YEAR(Portfolio_History!P$1))</f>
        <v>-476586</v>
      </c>
      <c r="Q466" s="4">
        <f>SUMIFS(Transactions_History!$G$6:$G$1355, Transactions_History!$C$6:$C$1355, "Acquire", Transactions_History!$I$6:$I$1355, Portfolio_History!$F466, Transactions_History!$H$6:$H$1355, "&lt;="&amp;YEAR(Portfolio_History!Q$1))-
SUMIFS(Transactions_History!$G$6:$G$1355, Transactions_History!$C$6:$C$1355, "Redeem", Transactions_History!$I$6:$I$1355, Portfolio_History!$F466, Transactions_History!$H$6:$H$1355, "&lt;="&amp;YEAR(Portfolio_History!Q$1))</f>
        <v>-476586</v>
      </c>
      <c r="R466" s="4">
        <f>SUMIFS(Transactions_History!$G$6:$G$1355, Transactions_History!$C$6:$C$1355, "Acquire", Transactions_History!$I$6:$I$1355, Portfolio_History!$F466, Transactions_History!$H$6:$H$1355, "&lt;="&amp;YEAR(Portfolio_History!R$1))-
SUMIFS(Transactions_History!$G$6:$G$1355, Transactions_History!$C$6:$C$1355, "Redeem", Transactions_History!$I$6:$I$1355, Portfolio_History!$F466, Transactions_History!$H$6:$H$1355, "&lt;="&amp;YEAR(Portfolio_History!R$1))</f>
        <v>-329313</v>
      </c>
      <c r="S466" s="4">
        <f>SUMIFS(Transactions_History!$G$6:$G$1355, Transactions_History!$C$6:$C$1355, "Acquire", Transactions_History!$I$6:$I$1355, Portfolio_History!$F466, Transactions_History!$H$6:$H$1355, "&lt;="&amp;YEAR(Portfolio_History!S$1))-
SUMIFS(Transactions_History!$G$6:$G$1355, Transactions_History!$C$6:$C$1355, "Redeem", Transactions_History!$I$6:$I$1355, Portfolio_History!$F466, Transactions_History!$H$6:$H$1355, "&lt;="&amp;YEAR(Portfolio_History!S$1))</f>
        <v>0</v>
      </c>
      <c r="T466" s="4">
        <f>SUMIFS(Transactions_History!$G$6:$G$1355, Transactions_History!$C$6:$C$1355, "Acquire", Transactions_History!$I$6:$I$1355, Portfolio_History!$F466, Transactions_History!$H$6:$H$1355, "&lt;="&amp;YEAR(Portfolio_History!T$1))-
SUMIFS(Transactions_History!$G$6:$G$1355, Transactions_History!$C$6:$C$1355, "Redeem", Transactions_History!$I$6:$I$1355, Portfolio_History!$F466, Transactions_History!$H$6:$H$1355, "&lt;="&amp;YEAR(Portfolio_History!T$1))</f>
        <v>0</v>
      </c>
      <c r="U466" s="4">
        <f>SUMIFS(Transactions_History!$G$6:$G$1355, Transactions_History!$C$6:$C$1355, "Acquire", Transactions_History!$I$6:$I$1355, Portfolio_History!$F466, Transactions_History!$H$6:$H$1355, "&lt;="&amp;YEAR(Portfolio_History!U$1))-
SUMIFS(Transactions_History!$G$6:$G$1355, Transactions_History!$C$6:$C$1355, "Redeem", Transactions_History!$I$6:$I$1355, Portfolio_History!$F466, Transactions_History!$H$6:$H$1355, "&lt;="&amp;YEAR(Portfolio_History!U$1))</f>
        <v>0</v>
      </c>
      <c r="V466" s="4">
        <f>SUMIFS(Transactions_History!$G$6:$G$1355, Transactions_History!$C$6:$C$1355, "Acquire", Transactions_History!$I$6:$I$1355, Portfolio_History!$F466, Transactions_History!$H$6:$H$1355, "&lt;="&amp;YEAR(Portfolio_History!V$1))-
SUMIFS(Transactions_History!$G$6:$G$1355, Transactions_History!$C$6:$C$1355, "Redeem", Transactions_History!$I$6:$I$1355, Portfolio_History!$F466, Transactions_History!$H$6:$H$1355, "&lt;="&amp;YEAR(Portfolio_History!V$1))</f>
        <v>0</v>
      </c>
      <c r="W466" s="4">
        <f>SUMIFS(Transactions_History!$G$6:$G$1355, Transactions_History!$C$6:$C$1355, "Acquire", Transactions_History!$I$6:$I$1355, Portfolio_History!$F466, Transactions_History!$H$6:$H$1355, "&lt;="&amp;YEAR(Portfolio_History!W$1))-
SUMIFS(Transactions_History!$G$6:$G$1355, Transactions_History!$C$6:$C$1355, "Redeem", Transactions_History!$I$6:$I$1355, Portfolio_History!$F466, Transactions_History!$H$6:$H$1355, "&lt;="&amp;YEAR(Portfolio_History!W$1))</f>
        <v>0</v>
      </c>
      <c r="X466" s="4">
        <f>SUMIFS(Transactions_History!$G$6:$G$1355, Transactions_History!$C$6:$C$1355, "Acquire", Transactions_History!$I$6:$I$1355, Portfolio_History!$F466, Transactions_History!$H$6:$H$1355, "&lt;="&amp;YEAR(Portfolio_History!X$1))-
SUMIFS(Transactions_History!$G$6:$G$1355, Transactions_History!$C$6:$C$1355, "Redeem", Transactions_History!$I$6:$I$1355, Portfolio_History!$F466, Transactions_History!$H$6:$H$1355, "&lt;="&amp;YEAR(Portfolio_History!X$1))</f>
        <v>0</v>
      </c>
      <c r="Y466" s="4">
        <f>SUMIFS(Transactions_History!$G$6:$G$1355, Transactions_History!$C$6:$C$1355, "Acquire", Transactions_History!$I$6:$I$1355, Portfolio_History!$F466, Transactions_History!$H$6:$H$1355, "&lt;="&amp;YEAR(Portfolio_History!Y$1))-
SUMIFS(Transactions_History!$G$6:$G$1355, Transactions_History!$C$6:$C$1355, "Redeem", Transactions_History!$I$6:$I$1355, Portfolio_History!$F466, Transactions_History!$H$6:$H$1355, "&lt;="&amp;YEAR(Portfolio_History!Y$1))</f>
        <v>0</v>
      </c>
    </row>
    <row r="467" spans="1:25" x14ac:dyDescent="0.35">
      <c r="A467" s="172" t="s">
        <v>39</v>
      </c>
      <c r="B467" s="172">
        <v>5.125</v>
      </c>
      <c r="C467" s="172">
        <v>2014</v>
      </c>
      <c r="D467" s="173">
        <v>38869</v>
      </c>
      <c r="E467" s="63">
        <v>2012</v>
      </c>
      <c r="F467" s="170" t="str">
        <f t="shared" si="8"/>
        <v>SI bonds_5.125_2014</v>
      </c>
      <c r="G467" s="4">
        <f>SUMIFS(Transactions_History!$G$6:$G$1355, Transactions_History!$C$6:$C$1355, "Acquire", Transactions_History!$I$6:$I$1355, Portfolio_History!$F467, Transactions_History!$H$6:$H$1355, "&lt;="&amp;YEAR(Portfolio_History!G$1))-
SUMIFS(Transactions_History!$G$6:$G$1355, Transactions_History!$C$6:$C$1355, "Redeem", Transactions_History!$I$6:$I$1355, Portfolio_History!$F467, Transactions_History!$H$6:$H$1355, "&lt;="&amp;YEAR(Portfolio_History!G$1))</f>
        <v>-12232997</v>
      </c>
      <c r="H467" s="4">
        <f>SUMIFS(Transactions_History!$G$6:$G$1355, Transactions_History!$C$6:$C$1355, "Acquire", Transactions_History!$I$6:$I$1355, Portfolio_History!$F467, Transactions_History!$H$6:$H$1355, "&lt;="&amp;YEAR(Portfolio_History!H$1))-
SUMIFS(Transactions_History!$G$6:$G$1355, Transactions_History!$C$6:$C$1355, "Redeem", Transactions_History!$I$6:$I$1355, Portfolio_History!$F467, Transactions_History!$H$6:$H$1355, "&lt;="&amp;YEAR(Portfolio_History!H$1))</f>
        <v>-12232997</v>
      </c>
      <c r="I467" s="4">
        <f>SUMIFS(Transactions_History!$G$6:$G$1355, Transactions_History!$C$6:$C$1355, "Acquire", Transactions_History!$I$6:$I$1355, Portfolio_History!$F467, Transactions_History!$H$6:$H$1355, "&lt;="&amp;YEAR(Portfolio_History!I$1))-
SUMIFS(Transactions_History!$G$6:$G$1355, Transactions_History!$C$6:$C$1355, "Redeem", Transactions_History!$I$6:$I$1355, Portfolio_History!$F467, Transactions_History!$H$6:$H$1355, "&lt;="&amp;YEAR(Portfolio_History!I$1))</f>
        <v>-12232997</v>
      </c>
      <c r="J467" s="4">
        <f>SUMIFS(Transactions_History!$G$6:$G$1355, Transactions_History!$C$6:$C$1355, "Acquire", Transactions_History!$I$6:$I$1355, Portfolio_History!$F467, Transactions_History!$H$6:$H$1355, "&lt;="&amp;YEAR(Portfolio_History!J$1))-
SUMIFS(Transactions_History!$G$6:$G$1355, Transactions_History!$C$6:$C$1355, "Redeem", Transactions_History!$I$6:$I$1355, Portfolio_History!$F467, Transactions_History!$H$6:$H$1355, "&lt;="&amp;YEAR(Portfolio_History!J$1))</f>
        <v>-12232997</v>
      </c>
      <c r="K467" s="4">
        <f>SUMIFS(Transactions_History!$G$6:$G$1355, Transactions_History!$C$6:$C$1355, "Acquire", Transactions_History!$I$6:$I$1355, Portfolio_History!$F467, Transactions_History!$H$6:$H$1355, "&lt;="&amp;YEAR(Portfolio_History!K$1))-
SUMIFS(Transactions_History!$G$6:$G$1355, Transactions_History!$C$6:$C$1355, "Redeem", Transactions_History!$I$6:$I$1355, Portfolio_History!$F467, Transactions_History!$H$6:$H$1355, "&lt;="&amp;YEAR(Portfolio_History!K$1))</f>
        <v>-12232997</v>
      </c>
      <c r="L467" s="4">
        <f>SUMIFS(Transactions_History!$G$6:$G$1355, Transactions_History!$C$6:$C$1355, "Acquire", Transactions_History!$I$6:$I$1355, Portfolio_History!$F467, Transactions_History!$H$6:$H$1355, "&lt;="&amp;YEAR(Portfolio_History!L$1))-
SUMIFS(Transactions_History!$G$6:$G$1355, Transactions_History!$C$6:$C$1355, "Redeem", Transactions_History!$I$6:$I$1355, Portfolio_History!$F467, Transactions_History!$H$6:$H$1355, "&lt;="&amp;YEAR(Portfolio_History!L$1))</f>
        <v>-12232997</v>
      </c>
      <c r="M467" s="4">
        <f>SUMIFS(Transactions_History!$G$6:$G$1355, Transactions_History!$C$6:$C$1355, "Acquire", Transactions_History!$I$6:$I$1355, Portfolio_History!$F467, Transactions_History!$H$6:$H$1355, "&lt;="&amp;YEAR(Portfolio_History!M$1))-
SUMIFS(Transactions_History!$G$6:$G$1355, Transactions_History!$C$6:$C$1355, "Redeem", Transactions_History!$I$6:$I$1355, Portfolio_History!$F467, Transactions_History!$H$6:$H$1355, "&lt;="&amp;YEAR(Portfolio_History!M$1))</f>
        <v>-12232997</v>
      </c>
      <c r="N467" s="4">
        <f>SUMIFS(Transactions_History!$G$6:$G$1355, Transactions_History!$C$6:$C$1355, "Acquire", Transactions_History!$I$6:$I$1355, Portfolio_History!$F467, Transactions_History!$H$6:$H$1355, "&lt;="&amp;YEAR(Portfolio_History!N$1))-
SUMIFS(Transactions_History!$G$6:$G$1355, Transactions_History!$C$6:$C$1355, "Redeem", Transactions_History!$I$6:$I$1355, Portfolio_History!$F467, Transactions_History!$H$6:$H$1355, "&lt;="&amp;YEAR(Portfolio_History!N$1))</f>
        <v>-12232997</v>
      </c>
      <c r="O467" s="4">
        <f>SUMIFS(Transactions_History!$G$6:$G$1355, Transactions_History!$C$6:$C$1355, "Acquire", Transactions_History!$I$6:$I$1355, Portfolio_History!$F467, Transactions_History!$H$6:$H$1355, "&lt;="&amp;YEAR(Portfolio_History!O$1))-
SUMIFS(Transactions_History!$G$6:$G$1355, Transactions_History!$C$6:$C$1355, "Redeem", Transactions_History!$I$6:$I$1355, Portfolio_History!$F467, Transactions_History!$H$6:$H$1355, "&lt;="&amp;YEAR(Portfolio_History!O$1))</f>
        <v>-12232997</v>
      </c>
      <c r="P467" s="4">
        <f>SUMIFS(Transactions_History!$G$6:$G$1355, Transactions_History!$C$6:$C$1355, "Acquire", Transactions_History!$I$6:$I$1355, Portfolio_History!$F467, Transactions_History!$H$6:$H$1355, "&lt;="&amp;YEAR(Portfolio_History!P$1))-
SUMIFS(Transactions_History!$G$6:$G$1355, Transactions_History!$C$6:$C$1355, "Redeem", Transactions_History!$I$6:$I$1355, Portfolio_History!$F467, Transactions_History!$H$6:$H$1355, "&lt;="&amp;YEAR(Portfolio_History!P$1))</f>
        <v>-665131</v>
      </c>
      <c r="Q467" s="4">
        <f>SUMIFS(Transactions_History!$G$6:$G$1355, Transactions_History!$C$6:$C$1355, "Acquire", Transactions_History!$I$6:$I$1355, Portfolio_History!$F467, Transactions_History!$H$6:$H$1355, "&lt;="&amp;YEAR(Portfolio_History!Q$1))-
SUMIFS(Transactions_History!$G$6:$G$1355, Transactions_History!$C$6:$C$1355, "Redeem", Transactions_History!$I$6:$I$1355, Portfolio_History!$F467, Transactions_History!$H$6:$H$1355, "&lt;="&amp;YEAR(Portfolio_History!Q$1))</f>
        <v>-665131</v>
      </c>
      <c r="R467" s="4">
        <f>SUMIFS(Transactions_History!$G$6:$G$1355, Transactions_History!$C$6:$C$1355, "Acquire", Transactions_History!$I$6:$I$1355, Portfolio_History!$F467, Transactions_History!$H$6:$H$1355, "&lt;="&amp;YEAR(Portfolio_History!R$1))-
SUMIFS(Transactions_History!$G$6:$G$1355, Transactions_History!$C$6:$C$1355, "Redeem", Transactions_History!$I$6:$I$1355, Portfolio_History!$F467, Transactions_History!$H$6:$H$1355, "&lt;="&amp;YEAR(Portfolio_History!R$1))</f>
        <v>0</v>
      </c>
      <c r="S467" s="4">
        <f>SUMIFS(Transactions_History!$G$6:$G$1355, Transactions_History!$C$6:$C$1355, "Acquire", Transactions_History!$I$6:$I$1355, Portfolio_History!$F467, Transactions_History!$H$6:$H$1355, "&lt;="&amp;YEAR(Portfolio_History!S$1))-
SUMIFS(Transactions_History!$G$6:$G$1355, Transactions_History!$C$6:$C$1355, "Redeem", Transactions_History!$I$6:$I$1355, Portfolio_History!$F467, Transactions_History!$H$6:$H$1355, "&lt;="&amp;YEAR(Portfolio_History!S$1))</f>
        <v>0</v>
      </c>
      <c r="T467" s="4">
        <f>SUMIFS(Transactions_History!$G$6:$G$1355, Transactions_History!$C$6:$C$1355, "Acquire", Transactions_History!$I$6:$I$1355, Portfolio_History!$F467, Transactions_History!$H$6:$H$1355, "&lt;="&amp;YEAR(Portfolio_History!T$1))-
SUMIFS(Transactions_History!$G$6:$G$1355, Transactions_History!$C$6:$C$1355, "Redeem", Transactions_History!$I$6:$I$1355, Portfolio_History!$F467, Transactions_History!$H$6:$H$1355, "&lt;="&amp;YEAR(Portfolio_History!T$1))</f>
        <v>0</v>
      </c>
      <c r="U467" s="4">
        <f>SUMIFS(Transactions_History!$G$6:$G$1355, Transactions_History!$C$6:$C$1355, "Acquire", Transactions_History!$I$6:$I$1355, Portfolio_History!$F467, Transactions_History!$H$6:$H$1355, "&lt;="&amp;YEAR(Portfolio_History!U$1))-
SUMIFS(Transactions_History!$G$6:$G$1355, Transactions_History!$C$6:$C$1355, "Redeem", Transactions_History!$I$6:$I$1355, Portfolio_History!$F467, Transactions_History!$H$6:$H$1355, "&lt;="&amp;YEAR(Portfolio_History!U$1))</f>
        <v>0</v>
      </c>
      <c r="V467" s="4">
        <f>SUMIFS(Transactions_History!$G$6:$G$1355, Transactions_History!$C$6:$C$1355, "Acquire", Transactions_History!$I$6:$I$1355, Portfolio_History!$F467, Transactions_History!$H$6:$H$1355, "&lt;="&amp;YEAR(Portfolio_History!V$1))-
SUMIFS(Transactions_History!$G$6:$G$1355, Transactions_History!$C$6:$C$1355, "Redeem", Transactions_History!$I$6:$I$1355, Portfolio_History!$F467, Transactions_History!$H$6:$H$1355, "&lt;="&amp;YEAR(Portfolio_History!V$1))</f>
        <v>0</v>
      </c>
      <c r="W467" s="4">
        <f>SUMIFS(Transactions_History!$G$6:$G$1355, Transactions_History!$C$6:$C$1355, "Acquire", Transactions_History!$I$6:$I$1355, Portfolio_History!$F467, Transactions_History!$H$6:$H$1355, "&lt;="&amp;YEAR(Portfolio_History!W$1))-
SUMIFS(Transactions_History!$G$6:$G$1355, Transactions_History!$C$6:$C$1355, "Redeem", Transactions_History!$I$6:$I$1355, Portfolio_History!$F467, Transactions_History!$H$6:$H$1355, "&lt;="&amp;YEAR(Portfolio_History!W$1))</f>
        <v>0</v>
      </c>
      <c r="X467" s="4">
        <f>SUMIFS(Transactions_History!$G$6:$G$1355, Transactions_History!$C$6:$C$1355, "Acquire", Transactions_History!$I$6:$I$1355, Portfolio_History!$F467, Transactions_History!$H$6:$H$1355, "&lt;="&amp;YEAR(Portfolio_History!X$1))-
SUMIFS(Transactions_History!$G$6:$G$1355, Transactions_History!$C$6:$C$1355, "Redeem", Transactions_History!$I$6:$I$1355, Portfolio_History!$F467, Transactions_History!$H$6:$H$1355, "&lt;="&amp;YEAR(Portfolio_History!X$1))</f>
        <v>0</v>
      </c>
      <c r="Y467" s="4">
        <f>SUMIFS(Transactions_History!$G$6:$G$1355, Transactions_History!$C$6:$C$1355, "Acquire", Transactions_History!$I$6:$I$1355, Portfolio_History!$F467, Transactions_History!$H$6:$H$1355, "&lt;="&amp;YEAR(Portfolio_History!Y$1))-
SUMIFS(Transactions_History!$G$6:$G$1355, Transactions_History!$C$6:$C$1355, "Redeem", Transactions_History!$I$6:$I$1355, Portfolio_History!$F467, Transactions_History!$H$6:$H$1355, "&lt;="&amp;YEAR(Portfolio_History!Y$1))</f>
        <v>0</v>
      </c>
    </row>
    <row r="468" spans="1:25" x14ac:dyDescent="0.35">
      <c r="A468" s="172" t="s">
        <v>39</v>
      </c>
      <c r="B468" s="172">
        <v>5.25</v>
      </c>
      <c r="C468" s="172">
        <v>2014</v>
      </c>
      <c r="D468" s="173">
        <v>37408</v>
      </c>
      <c r="E468" s="63">
        <v>2012</v>
      </c>
      <c r="F468" s="170" t="str">
        <f t="shared" si="8"/>
        <v>SI bonds_5.25_2014</v>
      </c>
      <c r="G468" s="4">
        <f>SUMIFS(Transactions_History!$G$6:$G$1355, Transactions_History!$C$6:$C$1355, "Acquire", Transactions_History!$I$6:$I$1355, Portfolio_History!$F468, Transactions_History!$H$6:$H$1355, "&lt;="&amp;YEAR(Portfolio_History!G$1))-
SUMIFS(Transactions_History!$G$6:$G$1355, Transactions_History!$C$6:$C$1355, "Redeem", Transactions_History!$I$6:$I$1355, Portfolio_History!$F468, Transactions_History!$H$6:$H$1355, "&lt;="&amp;YEAR(Portfolio_History!G$1))</f>
        <v>-10599320</v>
      </c>
      <c r="H468" s="4">
        <f>SUMIFS(Transactions_History!$G$6:$G$1355, Transactions_History!$C$6:$C$1355, "Acquire", Transactions_History!$I$6:$I$1355, Portfolio_History!$F468, Transactions_History!$H$6:$H$1355, "&lt;="&amp;YEAR(Portfolio_History!H$1))-
SUMIFS(Transactions_History!$G$6:$G$1355, Transactions_History!$C$6:$C$1355, "Redeem", Transactions_History!$I$6:$I$1355, Portfolio_History!$F468, Transactions_History!$H$6:$H$1355, "&lt;="&amp;YEAR(Portfolio_History!H$1))</f>
        <v>-10599320</v>
      </c>
      <c r="I468" s="4">
        <f>SUMIFS(Transactions_History!$G$6:$G$1355, Transactions_History!$C$6:$C$1355, "Acquire", Transactions_History!$I$6:$I$1355, Portfolio_History!$F468, Transactions_History!$H$6:$H$1355, "&lt;="&amp;YEAR(Portfolio_History!I$1))-
SUMIFS(Transactions_History!$G$6:$G$1355, Transactions_History!$C$6:$C$1355, "Redeem", Transactions_History!$I$6:$I$1355, Portfolio_History!$F468, Transactions_History!$H$6:$H$1355, "&lt;="&amp;YEAR(Portfolio_History!I$1))</f>
        <v>-10599320</v>
      </c>
      <c r="J468" s="4">
        <f>SUMIFS(Transactions_History!$G$6:$G$1355, Transactions_History!$C$6:$C$1355, "Acquire", Transactions_History!$I$6:$I$1355, Portfolio_History!$F468, Transactions_History!$H$6:$H$1355, "&lt;="&amp;YEAR(Portfolio_History!J$1))-
SUMIFS(Transactions_History!$G$6:$G$1355, Transactions_History!$C$6:$C$1355, "Redeem", Transactions_History!$I$6:$I$1355, Portfolio_History!$F468, Transactions_History!$H$6:$H$1355, "&lt;="&amp;YEAR(Portfolio_History!J$1))</f>
        <v>-10599320</v>
      </c>
      <c r="K468" s="4">
        <f>SUMIFS(Transactions_History!$G$6:$G$1355, Transactions_History!$C$6:$C$1355, "Acquire", Transactions_History!$I$6:$I$1355, Portfolio_History!$F468, Transactions_History!$H$6:$H$1355, "&lt;="&amp;YEAR(Portfolio_History!K$1))-
SUMIFS(Transactions_History!$G$6:$G$1355, Transactions_History!$C$6:$C$1355, "Redeem", Transactions_History!$I$6:$I$1355, Portfolio_History!$F468, Transactions_History!$H$6:$H$1355, "&lt;="&amp;YEAR(Portfolio_History!K$1))</f>
        <v>-10599320</v>
      </c>
      <c r="L468" s="4">
        <f>SUMIFS(Transactions_History!$G$6:$G$1355, Transactions_History!$C$6:$C$1355, "Acquire", Transactions_History!$I$6:$I$1355, Portfolio_History!$F468, Transactions_History!$H$6:$H$1355, "&lt;="&amp;YEAR(Portfolio_History!L$1))-
SUMIFS(Transactions_History!$G$6:$G$1355, Transactions_History!$C$6:$C$1355, "Redeem", Transactions_History!$I$6:$I$1355, Portfolio_History!$F468, Transactions_History!$H$6:$H$1355, "&lt;="&amp;YEAR(Portfolio_History!L$1))</f>
        <v>-10599320</v>
      </c>
      <c r="M468" s="4">
        <f>SUMIFS(Transactions_History!$G$6:$G$1355, Transactions_History!$C$6:$C$1355, "Acquire", Transactions_History!$I$6:$I$1355, Portfolio_History!$F468, Transactions_History!$H$6:$H$1355, "&lt;="&amp;YEAR(Portfolio_History!M$1))-
SUMIFS(Transactions_History!$G$6:$G$1355, Transactions_History!$C$6:$C$1355, "Redeem", Transactions_History!$I$6:$I$1355, Portfolio_History!$F468, Transactions_History!$H$6:$H$1355, "&lt;="&amp;YEAR(Portfolio_History!M$1))</f>
        <v>-10599320</v>
      </c>
      <c r="N468" s="4">
        <f>SUMIFS(Transactions_History!$G$6:$G$1355, Transactions_History!$C$6:$C$1355, "Acquire", Transactions_History!$I$6:$I$1355, Portfolio_History!$F468, Transactions_History!$H$6:$H$1355, "&lt;="&amp;YEAR(Portfolio_History!N$1))-
SUMIFS(Transactions_History!$G$6:$G$1355, Transactions_History!$C$6:$C$1355, "Redeem", Transactions_History!$I$6:$I$1355, Portfolio_History!$F468, Transactions_History!$H$6:$H$1355, "&lt;="&amp;YEAR(Portfolio_History!N$1))</f>
        <v>-10599320</v>
      </c>
      <c r="O468" s="4">
        <f>SUMIFS(Transactions_History!$G$6:$G$1355, Transactions_History!$C$6:$C$1355, "Acquire", Transactions_History!$I$6:$I$1355, Portfolio_History!$F468, Transactions_History!$H$6:$H$1355, "&lt;="&amp;YEAR(Portfolio_History!O$1))-
SUMIFS(Transactions_History!$G$6:$G$1355, Transactions_History!$C$6:$C$1355, "Redeem", Transactions_History!$I$6:$I$1355, Portfolio_History!$F468, Transactions_History!$H$6:$H$1355, "&lt;="&amp;YEAR(Portfolio_History!O$1))</f>
        <v>-10599320</v>
      </c>
      <c r="P468" s="4">
        <f>SUMIFS(Transactions_History!$G$6:$G$1355, Transactions_History!$C$6:$C$1355, "Acquire", Transactions_History!$I$6:$I$1355, Portfolio_History!$F468, Transactions_History!$H$6:$H$1355, "&lt;="&amp;YEAR(Portfolio_History!P$1))-
SUMIFS(Transactions_History!$G$6:$G$1355, Transactions_History!$C$6:$C$1355, "Redeem", Transactions_History!$I$6:$I$1355, Portfolio_History!$F468, Transactions_History!$H$6:$H$1355, "&lt;="&amp;YEAR(Portfolio_History!P$1))</f>
        <v>-1363408</v>
      </c>
      <c r="Q468" s="4">
        <f>SUMIFS(Transactions_History!$G$6:$G$1355, Transactions_History!$C$6:$C$1355, "Acquire", Transactions_History!$I$6:$I$1355, Portfolio_History!$F468, Transactions_History!$H$6:$H$1355, "&lt;="&amp;YEAR(Portfolio_History!Q$1))-
SUMIFS(Transactions_History!$G$6:$G$1355, Transactions_History!$C$6:$C$1355, "Redeem", Transactions_History!$I$6:$I$1355, Portfolio_History!$F468, Transactions_History!$H$6:$H$1355, "&lt;="&amp;YEAR(Portfolio_History!Q$1))</f>
        <v>-1363408</v>
      </c>
      <c r="R468" s="4">
        <f>SUMIFS(Transactions_History!$G$6:$G$1355, Transactions_History!$C$6:$C$1355, "Acquire", Transactions_History!$I$6:$I$1355, Portfolio_History!$F468, Transactions_History!$H$6:$H$1355, "&lt;="&amp;YEAR(Portfolio_History!R$1))-
SUMIFS(Transactions_History!$G$6:$G$1355, Transactions_History!$C$6:$C$1355, "Redeem", Transactions_History!$I$6:$I$1355, Portfolio_History!$F468, Transactions_History!$H$6:$H$1355, "&lt;="&amp;YEAR(Portfolio_History!R$1))</f>
        <v>0</v>
      </c>
      <c r="S468" s="4">
        <f>SUMIFS(Transactions_History!$G$6:$G$1355, Transactions_History!$C$6:$C$1355, "Acquire", Transactions_History!$I$6:$I$1355, Portfolio_History!$F468, Transactions_History!$H$6:$H$1355, "&lt;="&amp;YEAR(Portfolio_History!S$1))-
SUMIFS(Transactions_History!$G$6:$G$1355, Transactions_History!$C$6:$C$1355, "Redeem", Transactions_History!$I$6:$I$1355, Portfolio_History!$F468, Transactions_History!$H$6:$H$1355, "&lt;="&amp;YEAR(Portfolio_History!S$1))</f>
        <v>0</v>
      </c>
      <c r="T468" s="4">
        <f>SUMIFS(Transactions_History!$G$6:$G$1355, Transactions_History!$C$6:$C$1355, "Acquire", Transactions_History!$I$6:$I$1355, Portfolio_History!$F468, Transactions_History!$H$6:$H$1355, "&lt;="&amp;YEAR(Portfolio_History!T$1))-
SUMIFS(Transactions_History!$G$6:$G$1355, Transactions_History!$C$6:$C$1355, "Redeem", Transactions_History!$I$6:$I$1355, Portfolio_History!$F468, Transactions_History!$H$6:$H$1355, "&lt;="&amp;YEAR(Portfolio_History!T$1))</f>
        <v>0</v>
      </c>
      <c r="U468" s="4">
        <f>SUMIFS(Transactions_History!$G$6:$G$1355, Transactions_History!$C$6:$C$1355, "Acquire", Transactions_History!$I$6:$I$1355, Portfolio_History!$F468, Transactions_History!$H$6:$H$1355, "&lt;="&amp;YEAR(Portfolio_History!U$1))-
SUMIFS(Transactions_History!$G$6:$G$1355, Transactions_History!$C$6:$C$1355, "Redeem", Transactions_History!$I$6:$I$1355, Portfolio_History!$F468, Transactions_History!$H$6:$H$1355, "&lt;="&amp;YEAR(Portfolio_History!U$1))</f>
        <v>0</v>
      </c>
      <c r="V468" s="4">
        <f>SUMIFS(Transactions_History!$G$6:$G$1355, Transactions_History!$C$6:$C$1355, "Acquire", Transactions_History!$I$6:$I$1355, Portfolio_History!$F468, Transactions_History!$H$6:$H$1355, "&lt;="&amp;YEAR(Portfolio_History!V$1))-
SUMIFS(Transactions_History!$G$6:$G$1355, Transactions_History!$C$6:$C$1355, "Redeem", Transactions_History!$I$6:$I$1355, Portfolio_History!$F468, Transactions_History!$H$6:$H$1355, "&lt;="&amp;YEAR(Portfolio_History!V$1))</f>
        <v>0</v>
      </c>
      <c r="W468" s="4">
        <f>SUMIFS(Transactions_History!$G$6:$G$1355, Transactions_History!$C$6:$C$1355, "Acquire", Transactions_History!$I$6:$I$1355, Portfolio_History!$F468, Transactions_History!$H$6:$H$1355, "&lt;="&amp;YEAR(Portfolio_History!W$1))-
SUMIFS(Transactions_History!$G$6:$G$1355, Transactions_History!$C$6:$C$1355, "Redeem", Transactions_History!$I$6:$I$1355, Portfolio_History!$F468, Transactions_History!$H$6:$H$1355, "&lt;="&amp;YEAR(Portfolio_History!W$1))</f>
        <v>0</v>
      </c>
      <c r="X468" s="4">
        <f>SUMIFS(Transactions_History!$G$6:$G$1355, Transactions_History!$C$6:$C$1355, "Acquire", Transactions_History!$I$6:$I$1355, Portfolio_History!$F468, Transactions_History!$H$6:$H$1355, "&lt;="&amp;YEAR(Portfolio_History!X$1))-
SUMIFS(Transactions_History!$G$6:$G$1355, Transactions_History!$C$6:$C$1355, "Redeem", Transactions_History!$I$6:$I$1355, Portfolio_History!$F468, Transactions_History!$H$6:$H$1355, "&lt;="&amp;YEAR(Portfolio_History!X$1))</f>
        <v>0</v>
      </c>
      <c r="Y468" s="4">
        <f>SUMIFS(Transactions_History!$G$6:$G$1355, Transactions_History!$C$6:$C$1355, "Acquire", Transactions_History!$I$6:$I$1355, Portfolio_History!$F468, Transactions_History!$H$6:$H$1355, "&lt;="&amp;YEAR(Portfolio_History!Y$1))-
SUMIFS(Transactions_History!$G$6:$G$1355, Transactions_History!$C$6:$C$1355, "Redeem", Transactions_History!$I$6:$I$1355, Portfolio_History!$F468, Transactions_History!$H$6:$H$1355, "&lt;="&amp;YEAR(Portfolio_History!Y$1))</f>
        <v>0</v>
      </c>
    </row>
    <row r="469" spans="1:25" x14ac:dyDescent="0.35">
      <c r="A469" s="172" t="s">
        <v>34</v>
      </c>
      <c r="B469" s="172">
        <v>1.5</v>
      </c>
      <c r="C469" s="172">
        <v>2012</v>
      </c>
      <c r="D469" s="173">
        <v>40940</v>
      </c>
      <c r="E469" s="63">
        <v>2012</v>
      </c>
      <c r="F469" s="170" t="str">
        <f t="shared" si="8"/>
        <v>SI certificates_1.5_2012</v>
      </c>
      <c r="G469" s="4">
        <f>SUMIFS(Transactions_History!$G$6:$G$1355, Transactions_History!$C$6:$C$1355, "Acquire", Transactions_History!$I$6:$I$1355, Portfolio_History!$F469, Transactions_History!$H$6:$H$1355, "&lt;="&amp;YEAR(Portfolio_History!G$1))-
SUMIFS(Transactions_History!$G$6:$G$1355, Transactions_History!$C$6:$C$1355, "Redeem", Transactions_History!$I$6:$I$1355, Portfolio_History!$F469, Transactions_History!$H$6:$H$1355, "&lt;="&amp;YEAR(Portfolio_History!G$1))</f>
        <v>0</v>
      </c>
      <c r="H469" s="4">
        <f>SUMIFS(Transactions_History!$G$6:$G$1355, Transactions_History!$C$6:$C$1355, "Acquire", Transactions_History!$I$6:$I$1355, Portfolio_History!$F469, Transactions_History!$H$6:$H$1355, "&lt;="&amp;YEAR(Portfolio_History!H$1))-
SUMIFS(Transactions_History!$G$6:$G$1355, Transactions_History!$C$6:$C$1355, "Redeem", Transactions_History!$I$6:$I$1355, Portfolio_History!$F469, Transactions_History!$H$6:$H$1355, "&lt;="&amp;YEAR(Portfolio_History!H$1))</f>
        <v>0</v>
      </c>
      <c r="I469" s="4">
        <f>SUMIFS(Transactions_History!$G$6:$G$1355, Transactions_History!$C$6:$C$1355, "Acquire", Transactions_History!$I$6:$I$1355, Portfolio_History!$F469, Transactions_History!$H$6:$H$1355, "&lt;="&amp;YEAR(Portfolio_History!I$1))-
SUMIFS(Transactions_History!$G$6:$G$1355, Transactions_History!$C$6:$C$1355, "Redeem", Transactions_History!$I$6:$I$1355, Portfolio_History!$F469, Transactions_History!$H$6:$H$1355, "&lt;="&amp;YEAR(Portfolio_History!I$1))</f>
        <v>0</v>
      </c>
      <c r="J469" s="4">
        <f>SUMIFS(Transactions_History!$G$6:$G$1355, Transactions_History!$C$6:$C$1355, "Acquire", Transactions_History!$I$6:$I$1355, Portfolio_History!$F469, Transactions_History!$H$6:$H$1355, "&lt;="&amp;YEAR(Portfolio_History!J$1))-
SUMIFS(Transactions_History!$G$6:$G$1355, Transactions_History!$C$6:$C$1355, "Redeem", Transactions_History!$I$6:$I$1355, Portfolio_History!$F469, Transactions_History!$H$6:$H$1355, "&lt;="&amp;YEAR(Portfolio_History!J$1))</f>
        <v>0</v>
      </c>
      <c r="K469" s="4">
        <f>SUMIFS(Transactions_History!$G$6:$G$1355, Transactions_History!$C$6:$C$1355, "Acquire", Transactions_History!$I$6:$I$1355, Portfolio_History!$F469, Transactions_History!$H$6:$H$1355, "&lt;="&amp;YEAR(Portfolio_History!K$1))-
SUMIFS(Transactions_History!$G$6:$G$1355, Transactions_History!$C$6:$C$1355, "Redeem", Transactions_History!$I$6:$I$1355, Portfolio_History!$F469, Transactions_History!$H$6:$H$1355, "&lt;="&amp;YEAR(Portfolio_History!K$1))</f>
        <v>0</v>
      </c>
      <c r="L469" s="4">
        <f>SUMIFS(Transactions_History!$G$6:$G$1355, Transactions_History!$C$6:$C$1355, "Acquire", Transactions_History!$I$6:$I$1355, Portfolio_History!$F469, Transactions_History!$H$6:$H$1355, "&lt;="&amp;YEAR(Portfolio_History!L$1))-
SUMIFS(Transactions_History!$G$6:$G$1355, Transactions_History!$C$6:$C$1355, "Redeem", Transactions_History!$I$6:$I$1355, Portfolio_History!$F469, Transactions_History!$H$6:$H$1355, "&lt;="&amp;YEAR(Portfolio_History!L$1))</f>
        <v>0</v>
      </c>
      <c r="M469" s="4">
        <f>SUMIFS(Transactions_History!$G$6:$G$1355, Transactions_History!$C$6:$C$1355, "Acquire", Transactions_History!$I$6:$I$1355, Portfolio_History!$F469, Transactions_History!$H$6:$H$1355, "&lt;="&amp;YEAR(Portfolio_History!M$1))-
SUMIFS(Transactions_History!$G$6:$G$1355, Transactions_History!$C$6:$C$1355, "Redeem", Transactions_History!$I$6:$I$1355, Portfolio_History!$F469, Transactions_History!$H$6:$H$1355, "&lt;="&amp;YEAR(Portfolio_History!M$1))</f>
        <v>0</v>
      </c>
      <c r="N469" s="4">
        <f>SUMIFS(Transactions_History!$G$6:$G$1355, Transactions_History!$C$6:$C$1355, "Acquire", Transactions_History!$I$6:$I$1355, Portfolio_History!$F469, Transactions_History!$H$6:$H$1355, "&lt;="&amp;YEAR(Portfolio_History!N$1))-
SUMIFS(Transactions_History!$G$6:$G$1355, Transactions_History!$C$6:$C$1355, "Redeem", Transactions_History!$I$6:$I$1355, Portfolio_History!$F469, Transactions_History!$H$6:$H$1355, "&lt;="&amp;YEAR(Portfolio_History!N$1))</f>
        <v>0</v>
      </c>
      <c r="O469" s="4">
        <f>SUMIFS(Transactions_History!$G$6:$G$1355, Transactions_History!$C$6:$C$1355, "Acquire", Transactions_History!$I$6:$I$1355, Portfolio_History!$F469, Transactions_History!$H$6:$H$1355, "&lt;="&amp;YEAR(Portfolio_History!O$1))-
SUMIFS(Transactions_History!$G$6:$G$1355, Transactions_History!$C$6:$C$1355, "Redeem", Transactions_History!$I$6:$I$1355, Portfolio_History!$F469, Transactions_History!$H$6:$H$1355, "&lt;="&amp;YEAR(Portfolio_History!O$1))</f>
        <v>0</v>
      </c>
      <c r="P469" s="4">
        <f>SUMIFS(Transactions_History!$G$6:$G$1355, Transactions_History!$C$6:$C$1355, "Acquire", Transactions_History!$I$6:$I$1355, Portfolio_History!$F469, Transactions_History!$H$6:$H$1355, "&lt;="&amp;YEAR(Portfolio_History!P$1))-
SUMIFS(Transactions_History!$G$6:$G$1355, Transactions_History!$C$6:$C$1355, "Redeem", Transactions_History!$I$6:$I$1355, Portfolio_History!$F469, Transactions_History!$H$6:$H$1355, "&lt;="&amp;YEAR(Portfolio_History!P$1))</f>
        <v>0</v>
      </c>
      <c r="Q469" s="4">
        <f>SUMIFS(Transactions_History!$G$6:$G$1355, Transactions_History!$C$6:$C$1355, "Acquire", Transactions_History!$I$6:$I$1355, Portfolio_History!$F469, Transactions_History!$H$6:$H$1355, "&lt;="&amp;YEAR(Portfolio_History!Q$1))-
SUMIFS(Transactions_History!$G$6:$G$1355, Transactions_History!$C$6:$C$1355, "Redeem", Transactions_History!$I$6:$I$1355, Portfolio_History!$F469, Transactions_History!$H$6:$H$1355, "&lt;="&amp;YEAR(Portfolio_History!Q$1))</f>
        <v>0</v>
      </c>
      <c r="R469" s="4">
        <f>SUMIFS(Transactions_History!$G$6:$G$1355, Transactions_History!$C$6:$C$1355, "Acquire", Transactions_History!$I$6:$I$1355, Portfolio_History!$F469, Transactions_History!$H$6:$H$1355, "&lt;="&amp;YEAR(Portfolio_History!R$1))-
SUMIFS(Transactions_History!$G$6:$G$1355, Transactions_History!$C$6:$C$1355, "Redeem", Transactions_History!$I$6:$I$1355, Portfolio_History!$F469, Transactions_History!$H$6:$H$1355, "&lt;="&amp;YEAR(Portfolio_History!R$1))</f>
        <v>0</v>
      </c>
      <c r="S469" s="4">
        <f>SUMIFS(Transactions_History!$G$6:$G$1355, Transactions_History!$C$6:$C$1355, "Acquire", Transactions_History!$I$6:$I$1355, Portfolio_History!$F469, Transactions_History!$H$6:$H$1355, "&lt;="&amp;YEAR(Portfolio_History!S$1))-
SUMIFS(Transactions_History!$G$6:$G$1355, Transactions_History!$C$6:$C$1355, "Redeem", Transactions_History!$I$6:$I$1355, Portfolio_History!$F469, Transactions_History!$H$6:$H$1355, "&lt;="&amp;YEAR(Portfolio_History!S$1))</f>
        <v>0</v>
      </c>
      <c r="T469" s="4">
        <f>SUMIFS(Transactions_History!$G$6:$G$1355, Transactions_History!$C$6:$C$1355, "Acquire", Transactions_History!$I$6:$I$1355, Portfolio_History!$F469, Transactions_History!$H$6:$H$1355, "&lt;="&amp;YEAR(Portfolio_History!T$1))-
SUMIFS(Transactions_History!$G$6:$G$1355, Transactions_History!$C$6:$C$1355, "Redeem", Transactions_History!$I$6:$I$1355, Portfolio_History!$F469, Transactions_History!$H$6:$H$1355, "&lt;="&amp;YEAR(Portfolio_History!T$1))</f>
        <v>0</v>
      </c>
      <c r="U469" s="4">
        <f>SUMIFS(Transactions_History!$G$6:$G$1355, Transactions_History!$C$6:$C$1355, "Acquire", Transactions_History!$I$6:$I$1355, Portfolio_History!$F469, Transactions_History!$H$6:$H$1355, "&lt;="&amp;YEAR(Portfolio_History!U$1))-
SUMIFS(Transactions_History!$G$6:$G$1355, Transactions_History!$C$6:$C$1355, "Redeem", Transactions_History!$I$6:$I$1355, Portfolio_History!$F469, Transactions_History!$H$6:$H$1355, "&lt;="&amp;YEAR(Portfolio_History!U$1))</f>
        <v>0</v>
      </c>
      <c r="V469" s="4">
        <f>SUMIFS(Transactions_History!$G$6:$G$1355, Transactions_History!$C$6:$C$1355, "Acquire", Transactions_History!$I$6:$I$1355, Portfolio_History!$F469, Transactions_History!$H$6:$H$1355, "&lt;="&amp;YEAR(Portfolio_History!V$1))-
SUMIFS(Transactions_History!$G$6:$G$1355, Transactions_History!$C$6:$C$1355, "Redeem", Transactions_History!$I$6:$I$1355, Portfolio_History!$F469, Transactions_History!$H$6:$H$1355, "&lt;="&amp;YEAR(Portfolio_History!V$1))</f>
        <v>0</v>
      </c>
      <c r="W469" s="4">
        <f>SUMIFS(Transactions_History!$G$6:$G$1355, Transactions_History!$C$6:$C$1355, "Acquire", Transactions_History!$I$6:$I$1355, Portfolio_History!$F469, Transactions_History!$H$6:$H$1355, "&lt;="&amp;YEAR(Portfolio_History!W$1))-
SUMIFS(Transactions_History!$G$6:$G$1355, Transactions_History!$C$6:$C$1355, "Redeem", Transactions_History!$I$6:$I$1355, Portfolio_History!$F469, Transactions_History!$H$6:$H$1355, "&lt;="&amp;YEAR(Portfolio_History!W$1))</f>
        <v>0</v>
      </c>
      <c r="X469" s="4">
        <f>SUMIFS(Transactions_History!$G$6:$G$1355, Transactions_History!$C$6:$C$1355, "Acquire", Transactions_History!$I$6:$I$1355, Portfolio_History!$F469, Transactions_History!$H$6:$H$1355, "&lt;="&amp;YEAR(Portfolio_History!X$1))-
SUMIFS(Transactions_History!$G$6:$G$1355, Transactions_History!$C$6:$C$1355, "Redeem", Transactions_History!$I$6:$I$1355, Portfolio_History!$F469, Transactions_History!$H$6:$H$1355, "&lt;="&amp;YEAR(Portfolio_History!X$1))</f>
        <v>0</v>
      </c>
      <c r="Y469" s="4">
        <f>SUMIFS(Transactions_History!$G$6:$G$1355, Transactions_History!$C$6:$C$1355, "Acquire", Transactions_History!$I$6:$I$1355, Portfolio_History!$F469, Transactions_History!$H$6:$H$1355, "&lt;="&amp;YEAR(Portfolio_History!Y$1))-
SUMIFS(Transactions_History!$G$6:$G$1355, Transactions_History!$C$6:$C$1355, "Redeem", Transactions_History!$I$6:$I$1355, Portfolio_History!$F469, Transactions_History!$H$6:$H$1355, "&lt;="&amp;YEAR(Portfolio_History!Y$1))</f>
        <v>0</v>
      </c>
    </row>
    <row r="470" spans="1:25" x14ac:dyDescent="0.35">
      <c r="A470" s="172" t="s">
        <v>39</v>
      </c>
      <c r="B470" s="172">
        <v>5.625</v>
      </c>
      <c r="C470" s="172">
        <v>2014</v>
      </c>
      <c r="D470" s="173">
        <v>37043</v>
      </c>
      <c r="E470" s="63">
        <v>2012</v>
      </c>
      <c r="F470" s="170" t="str">
        <f t="shared" si="8"/>
        <v>SI bonds_5.625_2014</v>
      </c>
      <c r="G470" s="4">
        <f>SUMIFS(Transactions_History!$G$6:$G$1355, Transactions_History!$C$6:$C$1355, "Acquire", Transactions_History!$I$6:$I$1355, Portfolio_History!$F470, Transactions_History!$H$6:$H$1355, "&lt;="&amp;YEAR(Portfolio_History!G$1))-
SUMIFS(Transactions_History!$G$6:$G$1355, Transactions_History!$C$6:$C$1355, "Redeem", Transactions_History!$I$6:$I$1355, Portfolio_History!$F470, Transactions_History!$H$6:$H$1355, "&lt;="&amp;YEAR(Portfolio_History!G$1))</f>
        <v>-11146404</v>
      </c>
      <c r="H470" s="4">
        <f>SUMIFS(Transactions_History!$G$6:$G$1355, Transactions_History!$C$6:$C$1355, "Acquire", Transactions_History!$I$6:$I$1355, Portfolio_History!$F470, Transactions_History!$H$6:$H$1355, "&lt;="&amp;YEAR(Portfolio_History!H$1))-
SUMIFS(Transactions_History!$G$6:$G$1355, Transactions_History!$C$6:$C$1355, "Redeem", Transactions_History!$I$6:$I$1355, Portfolio_History!$F470, Transactions_History!$H$6:$H$1355, "&lt;="&amp;YEAR(Portfolio_History!H$1))</f>
        <v>-11146404</v>
      </c>
      <c r="I470" s="4">
        <f>SUMIFS(Transactions_History!$G$6:$G$1355, Transactions_History!$C$6:$C$1355, "Acquire", Transactions_History!$I$6:$I$1355, Portfolio_History!$F470, Transactions_History!$H$6:$H$1355, "&lt;="&amp;YEAR(Portfolio_History!I$1))-
SUMIFS(Transactions_History!$G$6:$G$1355, Transactions_History!$C$6:$C$1355, "Redeem", Transactions_History!$I$6:$I$1355, Portfolio_History!$F470, Transactions_History!$H$6:$H$1355, "&lt;="&amp;YEAR(Portfolio_History!I$1))</f>
        <v>-11146404</v>
      </c>
      <c r="J470" s="4">
        <f>SUMIFS(Transactions_History!$G$6:$G$1355, Transactions_History!$C$6:$C$1355, "Acquire", Transactions_History!$I$6:$I$1355, Portfolio_History!$F470, Transactions_History!$H$6:$H$1355, "&lt;="&amp;YEAR(Portfolio_History!J$1))-
SUMIFS(Transactions_History!$G$6:$G$1355, Transactions_History!$C$6:$C$1355, "Redeem", Transactions_History!$I$6:$I$1355, Portfolio_History!$F470, Transactions_History!$H$6:$H$1355, "&lt;="&amp;YEAR(Portfolio_History!J$1))</f>
        <v>-11146404</v>
      </c>
      <c r="K470" s="4">
        <f>SUMIFS(Transactions_History!$G$6:$G$1355, Transactions_History!$C$6:$C$1355, "Acquire", Transactions_History!$I$6:$I$1355, Portfolio_History!$F470, Transactions_History!$H$6:$H$1355, "&lt;="&amp;YEAR(Portfolio_History!K$1))-
SUMIFS(Transactions_History!$G$6:$G$1355, Transactions_History!$C$6:$C$1355, "Redeem", Transactions_History!$I$6:$I$1355, Portfolio_History!$F470, Transactions_History!$H$6:$H$1355, "&lt;="&amp;YEAR(Portfolio_History!K$1))</f>
        <v>-11146404</v>
      </c>
      <c r="L470" s="4">
        <f>SUMIFS(Transactions_History!$G$6:$G$1355, Transactions_History!$C$6:$C$1355, "Acquire", Transactions_History!$I$6:$I$1355, Portfolio_History!$F470, Transactions_History!$H$6:$H$1355, "&lt;="&amp;YEAR(Portfolio_History!L$1))-
SUMIFS(Transactions_History!$G$6:$G$1355, Transactions_History!$C$6:$C$1355, "Redeem", Transactions_History!$I$6:$I$1355, Portfolio_History!$F470, Transactions_History!$H$6:$H$1355, "&lt;="&amp;YEAR(Portfolio_History!L$1))</f>
        <v>-11146404</v>
      </c>
      <c r="M470" s="4">
        <f>SUMIFS(Transactions_History!$G$6:$G$1355, Transactions_History!$C$6:$C$1355, "Acquire", Transactions_History!$I$6:$I$1355, Portfolio_History!$F470, Transactions_History!$H$6:$H$1355, "&lt;="&amp;YEAR(Portfolio_History!M$1))-
SUMIFS(Transactions_History!$G$6:$G$1355, Transactions_History!$C$6:$C$1355, "Redeem", Transactions_History!$I$6:$I$1355, Portfolio_History!$F470, Transactions_History!$H$6:$H$1355, "&lt;="&amp;YEAR(Portfolio_History!M$1))</f>
        <v>-11146404</v>
      </c>
      <c r="N470" s="4">
        <f>SUMIFS(Transactions_History!$G$6:$G$1355, Transactions_History!$C$6:$C$1355, "Acquire", Transactions_History!$I$6:$I$1355, Portfolio_History!$F470, Transactions_History!$H$6:$H$1355, "&lt;="&amp;YEAR(Portfolio_History!N$1))-
SUMIFS(Transactions_History!$G$6:$G$1355, Transactions_History!$C$6:$C$1355, "Redeem", Transactions_History!$I$6:$I$1355, Portfolio_History!$F470, Transactions_History!$H$6:$H$1355, "&lt;="&amp;YEAR(Portfolio_History!N$1))</f>
        <v>-11146404</v>
      </c>
      <c r="O470" s="4">
        <f>SUMIFS(Transactions_History!$G$6:$G$1355, Transactions_History!$C$6:$C$1355, "Acquire", Transactions_History!$I$6:$I$1355, Portfolio_History!$F470, Transactions_History!$H$6:$H$1355, "&lt;="&amp;YEAR(Portfolio_History!O$1))-
SUMIFS(Transactions_History!$G$6:$G$1355, Transactions_History!$C$6:$C$1355, "Redeem", Transactions_History!$I$6:$I$1355, Portfolio_History!$F470, Transactions_History!$H$6:$H$1355, "&lt;="&amp;YEAR(Portfolio_History!O$1))</f>
        <v>-11146404</v>
      </c>
      <c r="P470" s="4">
        <f>SUMIFS(Transactions_History!$G$6:$G$1355, Transactions_History!$C$6:$C$1355, "Acquire", Transactions_History!$I$6:$I$1355, Portfolio_History!$F470, Transactions_History!$H$6:$H$1355, "&lt;="&amp;YEAR(Portfolio_History!P$1))-
SUMIFS(Transactions_History!$G$6:$G$1355, Transactions_History!$C$6:$C$1355, "Redeem", Transactions_History!$I$6:$I$1355, Portfolio_History!$F470, Transactions_History!$H$6:$H$1355, "&lt;="&amp;YEAR(Portfolio_History!P$1))</f>
        <v>-1524967</v>
      </c>
      <c r="Q470" s="4">
        <f>SUMIFS(Transactions_History!$G$6:$G$1355, Transactions_History!$C$6:$C$1355, "Acquire", Transactions_History!$I$6:$I$1355, Portfolio_History!$F470, Transactions_History!$H$6:$H$1355, "&lt;="&amp;YEAR(Portfolio_History!Q$1))-
SUMIFS(Transactions_History!$G$6:$G$1355, Transactions_History!$C$6:$C$1355, "Redeem", Transactions_History!$I$6:$I$1355, Portfolio_History!$F470, Transactions_History!$H$6:$H$1355, "&lt;="&amp;YEAR(Portfolio_History!Q$1))</f>
        <v>-1524967</v>
      </c>
      <c r="R470" s="4">
        <f>SUMIFS(Transactions_History!$G$6:$G$1355, Transactions_History!$C$6:$C$1355, "Acquire", Transactions_History!$I$6:$I$1355, Portfolio_History!$F470, Transactions_History!$H$6:$H$1355, "&lt;="&amp;YEAR(Portfolio_History!R$1))-
SUMIFS(Transactions_History!$G$6:$G$1355, Transactions_History!$C$6:$C$1355, "Redeem", Transactions_History!$I$6:$I$1355, Portfolio_History!$F470, Transactions_History!$H$6:$H$1355, "&lt;="&amp;YEAR(Portfolio_History!R$1))</f>
        <v>0</v>
      </c>
      <c r="S470" s="4">
        <f>SUMIFS(Transactions_History!$G$6:$G$1355, Transactions_History!$C$6:$C$1355, "Acquire", Transactions_History!$I$6:$I$1355, Portfolio_History!$F470, Transactions_History!$H$6:$H$1355, "&lt;="&amp;YEAR(Portfolio_History!S$1))-
SUMIFS(Transactions_History!$G$6:$G$1355, Transactions_History!$C$6:$C$1355, "Redeem", Transactions_History!$I$6:$I$1355, Portfolio_History!$F470, Transactions_History!$H$6:$H$1355, "&lt;="&amp;YEAR(Portfolio_History!S$1))</f>
        <v>0</v>
      </c>
      <c r="T470" s="4">
        <f>SUMIFS(Transactions_History!$G$6:$G$1355, Transactions_History!$C$6:$C$1355, "Acquire", Transactions_History!$I$6:$I$1355, Portfolio_History!$F470, Transactions_History!$H$6:$H$1355, "&lt;="&amp;YEAR(Portfolio_History!T$1))-
SUMIFS(Transactions_History!$G$6:$G$1355, Transactions_History!$C$6:$C$1355, "Redeem", Transactions_History!$I$6:$I$1355, Portfolio_History!$F470, Transactions_History!$H$6:$H$1355, "&lt;="&amp;YEAR(Portfolio_History!T$1))</f>
        <v>0</v>
      </c>
      <c r="U470" s="4">
        <f>SUMIFS(Transactions_History!$G$6:$G$1355, Transactions_History!$C$6:$C$1355, "Acquire", Transactions_History!$I$6:$I$1355, Portfolio_History!$F470, Transactions_History!$H$6:$H$1355, "&lt;="&amp;YEAR(Portfolio_History!U$1))-
SUMIFS(Transactions_History!$G$6:$G$1355, Transactions_History!$C$6:$C$1355, "Redeem", Transactions_History!$I$6:$I$1355, Portfolio_History!$F470, Transactions_History!$H$6:$H$1355, "&lt;="&amp;YEAR(Portfolio_History!U$1))</f>
        <v>0</v>
      </c>
      <c r="V470" s="4">
        <f>SUMIFS(Transactions_History!$G$6:$G$1355, Transactions_History!$C$6:$C$1355, "Acquire", Transactions_History!$I$6:$I$1355, Portfolio_History!$F470, Transactions_History!$H$6:$H$1355, "&lt;="&amp;YEAR(Portfolio_History!V$1))-
SUMIFS(Transactions_History!$G$6:$G$1355, Transactions_History!$C$6:$C$1355, "Redeem", Transactions_History!$I$6:$I$1355, Portfolio_History!$F470, Transactions_History!$H$6:$H$1355, "&lt;="&amp;YEAR(Portfolio_History!V$1))</f>
        <v>0</v>
      </c>
      <c r="W470" s="4">
        <f>SUMIFS(Transactions_History!$G$6:$G$1355, Transactions_History!$C$6:$C$1355, "Acquire", Transactions_History!$I$6:$I$1355, Portfolio_History!$F470, Transactions_History!$H$6:$H$1355, "&lt;="&amp;YEAR(Portfolio_History!W$1))-
SUMIFS(Transactions_History!$G$6:$G$1355, Transactions_History!$C$6:$C$1355, "Redeem", Transactions_History!$I$6:$I$1355, Portfolio_History!$F470, Transactions_History!$H$6:$H$1355, "&lt;="&amp;YEAR(Portfolio_History!W$1))</f>
        <v>0</v>
      </c>
      <c r="X470" s="4">
        <f>SUMIFS(Transactions_History!$G$6:$G$1355, Transactions_History!$C$6:$C$1355, "Acquire", Transactions_History!$I$6:$I$1355, Portfolio_History!$F470, Transactions_History!$H$6:$H$1355, "&lt;="&amp;YEAR(Portfolio_History!X$1))-
SUMIFS(Transactions_History!$G$6:$G$1355, Transactions_History!$C$6:$C$1355, "Redeem", Transactions_History!$I$6:$I$1355, Portfolio_History!$F470, Transactions_History!$H$6:$H$1355, "&lt;="&amp;YEAR(Portfolio_History!X$1))</f>
        <v>0</v>
      </c>
      <c r="Y470" s="4">
        <f>SUMIFS(Transactions_History!$G$6:$G$1355, Transactions_History!$C$6:$C$1355, "Acquire", Transactions_History!$I$6:$I$1355, Portfolio_History!$F470, Transactions_History!$H$6:$H$1355, "&lt;="&amp;YEAR(Portfolio_History!Y$1))-
SUMIFS(Transactions_History!$G$6:$G$1355, Transactions_History!$C$6:$C$1355, "Redeem", Transactions_History!$I$6:$I$1355, Portfolio_History!$F470, Transactions_History!$H$6:$H$1355, "&lt;="&amp;YEAR(Portfolio_History!Y$1))</f>
        <v>0</v>
      </c>
    </row>
    <row r="471" spans="1:25" x14ac:dyDescent="0.35">
      <c r="A471" s="172" t="s">
        <v>39</v>
      </c>
      <c r="B471" s="172">
        <v>6</v>
      </c>
      <c r="C471" s="172">
        <v>2014</v>
      </c>
      <c r="D471" s="173">
        <v>36312</v>
      </c>
      <c r="E471" s="63">
        <v>2012</v>
      </c>
      <c r="F471" s="170" t="str">
        <f t="shared" si="8"/>
        <v>SI bonds_6_2014</v>
      </c>
      <c r="G471" s="4">
        <f>SUMIFS(Transactions_History!$G$6:$G$1355, Transactions_History!$C$6:$C$1355, "Acquire", Transactions_History!$I$6:$I$1355, Portfolio_History!$F471, Transactions_History!$H$6:$H$1355, "&lt;="&amp;YEAR(Portfolio_History!G$1))-
SUMIFS(Transactions_History!$G$6:$G$1355, Transactions_History!$C$6:$C$1355, "Redeem", Transactions_History!$I$6:$I$1355, Portfolio_History!$F471, Transactions_History!$H$6:$H$1355, "&lt;="&amp;YEAR(Portfolio_History!G$1))</f>
        <v>-56010269</v>
      </c>
      <c r="H471" s="4">
        <f>SUMIFS(Transactions_History!$G$6:$G$1355, Transactions_History!$C$6:$C$1355, "Acquire", Transactions_History!$I$6:$I$1355, Portfolio_History!$F471, Transactions_History!$H$6:$H$1355, "&lt;="&amp;YEAR(Portfolio_History!H$1))-
SUMIFS(Transactions_History!$G$6:$G$1355, Transactions_History!$C$6:$C$1355, "Redeem", Transactions_History!$I$6:$I$1355, Portfolio_History!$F471, Transactions_History!$H$6:$H$1355, "&lt;="&amp;YEAR(Portfolio_History!H$1))</f>
        <v>-56010269</v>
      </c>
      <c r="I471" s="4">
        <f>SUMIFS(Transactions_History!$G$6:$G$1355, Transactions_History!$C$6:$C$1355, "Acquire", Transactions_History!$I$6:$I$1355, Portfolio_History!$F471, Transactions_History!$H$6:$H$1355, "&lt;="&amp;YEAR(Portfolio_History!I$1))-
SUMIFS(Transactions_History!$G$6:$G$1355, Transactions_History!$C$6:$C$1355, "Redeem", Transactions_History!$I$6:$I$1355, Portfolio_History!$F471, Transactions_History!$H$6:$H$1355, "&lt;="&amp;YEAR(Portfolio_History!I$1))</f>
        <v>-56010269</v>
      </c>
      <c r="J471" s="4">
        <f>SUMIFS(Transactions_History!$G$6:$G$1355, Transactions_History!$C$6:$C$1355, "Acquire", Transactions_History!$I$6:$I$1355, Portfolio_History!$F471, Transactions_History!$H$6:$H$1355, "&lt;="&amp;YEAR(Portfolio_History!J$1))-
SUMIFS(Transactions_History!$G$6:$G$1355, Transactions_History!$C$6:$C$1355, "Redeem", Transactions_History!$I$6:$I$1355, Portfolio_History!$F471, Transactions_History!$H$6:$H$1355, "&lt;="&amp;YEAR(Portfolio_History!J$1))</f>
        <v>-56010269</v>
      </c>
      <c r="K471" s="4">
        <f>SUMIFS(Transactions_History!$G$6:$G$1355, Transactions_History!$C$6:$C$1355, "Acquire", Transactions_History!$I$6:$I$1355, Portfolio_History!$F471, Transactions_History!$H$6:$H$1355, "&lt;="&amp;YEAR(Portfolio_History!K$1))-
SUMIFS(Transactions_History!$G$6:$G$1355, Transactions_History!$C$6:$C$1355, "Redeem", Transactions_History!$I$6:$I$1355, Portfolio_History!$F471, Transactions_History!$H$6:$H$1355, "&lt;="&amp;YEAR(Portfolio_History!K$1))</f>
        <v>-56010269</v>
      </c>
      <c r="L471" s="4">
        <f>SUMIFS(Transactions_History!$G$6:$G$1355, Transactions_History!$C$6:$C$1355, "Acquire", Transactions_History!$I$6:$I$1355, Portfolio_History!$F471, Transactions_History!$H$6:$H$1355, "&lt;="&amp;YEAR(Portfolio_History!L$1))-
SUMIFS(Transactions_History!$G$6:$G$1355, Transactions_History!$C$6:$C$1355, "Redeem", Transactions_History!$I$6:$I$1355, Portfolio_History!$F471, Transactions_History!$H$6:$H$1355, "&lt;="&amp;YEAR(Portfolio_History!L$1))</f>
        <v>-56010269</v>
      </c>
      <c r="M471" s="4">
        <f>SUMIFS(Transactions_History!$G$6:$G$1355, Transactions_History!$C$6:$C$1355, "Acquire", Transactions_History!$I$6:$I$1355, Portfolio_History!$F471, Transactions_History!$H$6:$H$1355, "&lt;="&amp;YEAR(Portfolio_History!M$1))-
SUMIFS(Transactions_History!$G$6:$G$1355, Transactions_History!$C$6:$C$1355, "Redeem", Transactions_History!$I$6:$I$1355, Portfolio_History!$F471, Transactions_History!$H$6:$H$1355, "&lt;="&amp;YEAR(Portfolio_History!M$1))</f>
        <v>-56010269</v>
      </c>
      <c r="N471" s="4">
        <f>SUMIFS(Transactions_History!$G$6:$G$1355, Transactions_History!$C$6:$C$1355, "Acquire", Transactions_History!$I$6:$I$1355, Portfolio_History!$F471, Transactions_History!$H$6:$H$1355, "&lt;="&amp;YEAR(Portfolio_History!N$1))-
SUMIFS(Transactions_History!$G$6:$G$1355, Transactions_History!$C$6:$C$1355, "Redeem", Transactions_History!$I$6:$I$1355, Portfolio_History!$F471, Transactions_History!$H$6:$H$1355, "&lt;="&amp;YEAR(Portfolio_History!N$1))</f>
        <v>-56010269</v>
      </c>
      <c r="O471" s="4">
        <f>SUMIFS(Transactions_History!$G$6:$G$1355, Transactions_History!$C$6:$C$1355, "Acquire", Transactions_History!$I$6:$I$1355, Portfolio_History!$F471, Transactions_History!$H$6:$H$1355, "&lt;="&amp;YEAR(Portfolio_History!O$1))-
SUMIFS(Transactions_History!$G$6:$G$1355, Transactions_History!$C$6:$C$1355, "Redeem", Transactions_History!$I$6:$I$1355, Portfolio_History!$F471, Transactions_History!$H$6:$H$1355, "&lt;="&amp;YEAR(Portfolio_History!O$1))</f>
        <v>-56010269</v>
      </c>
      <c r="P471" s="4">
        <f>SUMIFS(Transactions_History!$G$6:$G$1355, Transactions_History!$C$6:$C$1355, "Acquire", Transactions_History!$I$6:$I$1355, Portfolio_History!$F471, Transactions_History!$H$6:$H$1355, "&lt;="&amp;YEAR(Portfolio_History!P$1))-
SUMIFS(Transactions_History!$G$6:$G$1355, Transactions_History!$C$6:$C$1355, "Redeem", Transactions_History!$I$6:$I$1355, Portfolio_History!$F471, Transactions_History!$H$6:$H$1355, "&lt;="&amp;YEAR(Portfolio_History!P$1))</f>
        <v>-6057772</v>
      </c>
      <c r="Q471" s="4">
        <f>SUMIFS(Transactions_History!$G$6:$G$1355, Transactions_History!$C$6:$C$1355, "Acquire", Transactions_History!$I$6:$I$1355, Portfolio_History!$F471, Transactions_History!$H$6:$H$1355, "&lt;="&amp;YEAR(Portfolio_History!Q$1))-
SUMIFS(Transactions_History!$G$6:$G$1355, Transactions_History!$C$6:$C$1355, "Redeem", Transactions_History!$I$6:$I$1355, Portfolio_History!$F471, Transactions_History!$H$6:$H$1355, "&lt;="&amp;YEAR(Portfolio_History!Q$1))</f>
        <v>-6057772</v>
      </c>
      <c r="R471" s="4">
        <f>SUMIFS(Transactions_History!$G$6:$G$1355, Transactions_History!$C$6:$C$1355, "Acquire", Transactions_History!$I$6:$I$1355, Portfolio_History!$F471, Transactions_History!$H$6:$H$1355, "&lt;="&amp;YEAR(Portfolio_History!R$1))-
SUMIFS(Transactions_History!$G$6:$G$1355, Transactions_History!$C$6:$C$1355, "Redeem", Transactions_History!$I$6:$I$1355, Portfolio_History!$F471, Transactions_History!$H$6:$H$1355, "&lt;="&amp;YEAR(Portfolio_History!R$1))</f>
        <v>0</v>
      </c>
      <c r="S471" s="4">
        <f>SUMIFS(Transactions_History!$G$6:$G$1355, Transactions_History!$C$6:$C$1355, "Acquire", Transactions_History!$I$6:$I$1355, Portfolio_History!$F471, Transactions_History!$H$6:$H$1355, "&lt;="&amp;YEAR(Portfolio_History!S$1))-
SUMIFS(Transactions_History!$G$6:$G$1355, Transactions_History!$C$6:$C$1355, "Redeem", Transactions_History!$I$6:$I$1355, Portfolio_History!$F471, Transactions_History!$H$6:$H$1355, "&lt;="&amp;YEAR(Portfolio_History!S$1))</f>
        <v>0</v>
      </c>
      <c r="T471" s="4">
        <f>SUMIFS(Transactions_History!$G$6:$G$1355, Transactions_History!$C$6:$C$1355, "Acquire", Transactions_History!$I$6:$I$1355, Portfolio_History!$F471, Transactions_History!$H$6:$H$1355, "&lt;="&amp;YEAR(Portfolio_History!T$1))-
SUMIFS(Transactions_History!$G$6:$G$1355, Transactions_History!$C$6:$C$1355, "Redeem", Transactions_History!$I$6:$I$1355, Portfolio_History!$F471, Transactions_History!$H$6:$H$1355, "&lt;="&amp;YEAR(Portfolio_History!T$1))</f>
        <v>0</v>
      </c>
      <c r="U471" s="4">
        <f>SUMIFS(Transactions_History!$G$6:$G$1355, Transactions_History!$C$6:$C$1355, "Acquire", Transactions_History!$I$6:$I$1355, Portfolio_History!$F471, Transactions_History!$H$6:$H$1355, "&lt;="&amp;YEAR(Portfolio_History!U$1))-
SUMIFS(Transactions_History!$G$6:$G$1355, Transactions_History!$C$6:$C$1355, "Redeem", Transactions_History!$I$6:$I$1355, Portfolio_History!$F471, Transactions_History!$H$6:$H$1355, "&lt;="&amp;YEAR(Portfolio_History!U$1))</f>
        <v>0</v>
      </c>
      <c r="V471" s="4">
        <f>SUMIFS(Transactions_History!$G$6:$G$1355, Transactions_History!$C$6:$C$1355, "Acquire", Transactions_History!$I$6:$I$1355, Portfolio_History!$F471, Transactions_History!$H$6:$H$1355, "&lt;="&amp;YEAR(Portfolio_History!V$1))-
SUMIFS(Transactions_History!$G$6:$G$1355, Transactions_History!$C$6:$C$1355, "Redeem", Transactions_History!$I$6:$I$1355, Portfolio_History!$F471, Transactions_History!$H$6:$H$1355, "&lt;="&amp;YEAR(Portfolio_History!V$1))</f>
        <v>0</v>
      </c>
      <c r="W471" s="4">
        <f>SUMIFS(Transactions_History!$G$6:$G$1355, Transactions_History!$C$6:$C$1355, "Acquire", Transactions_History!$I$6:$I$1355, Portfolio_History!$F471, Transactions_History!$H$6:$H$1355, "&lt;="&amp;YEAR(Portfolio_History!W$1))-
SUMIFS(Transactions_History!$G$6:$G$1355, Transactions_History!$C$6:$C$1355, "Redeem", Transactions_History!$I$6:$I$1355, Portfolio_History!$F471, Transactions_History!$H$6:$H$1355, "&lt;="&amp;YEAR(Portfolio_History!W$1))</f>
        <v>0</v>
      </c>
      <c r="X471" s="4">
        <f>SUMIFS(Transactions_History!$G$6:$G$1355, Transactions_History!$C$6:$C$1355, "Acquire", Transactions_History!$I$6:$I$1355, Portfolio_History!$F471, Transactions_History!$H$6:$H$1355, "&lt;="&amp;YEAR(Portfolio_History!X$1))-
SUMIFS(Transactions_History!$G$6:$G$1355, Transactions_History!$C$6:$C$1355, "Redeem", Transactions_History!$I$6:$I$1355, Portfolio_History!$F471, Transactions_History!$H$6:$H$1355, "&lt;="&amp;YEAR(Portfolio_History!X$1))</f>
        <v>0</v>
      </c>
      <c r="Y471" s="4">
        <f>SUMIFS(Transactions_History!$G$6:$G$1355, Transactions_History!$C$6:$C$1355, "Acquire", Transactions_History!$I$6:$I$1355, Portfolio_History!$F471, Transactions_History!$H$6:$H$1355, "&lt;="&amp;YEAR(Portfolio_History!Y$1))-
SUMIFS(Transactions_History!$G$6:$G$1355, Transactions_History!$C$6:$C$1355, "Redeem", Transactions_History!$I$6:$I$1355, Portfolio_History!$F471, Transactions_History!$H$6:$H$1355, "&lt;="&amp;YEAR(Portfolio_History!Y$1))</f>
        <v>0</v>
      </c>
    </row>
    <row r="472" spans="1:25" x14ac:dyDescent="0.35">
      <c r="A472" s="172" t="s">
        <v>34</v>
      </c>
      <c r="B472" s="172">
        <v>1.625</v>
      </c>
      <c r="C472" s="172">
        <v>2012</v>
      </c>
      <c r="D472" s="173">
        <v>40969</v>
      </c>
      <c r="E472" s="63">
        <v>2012</v>
      </c>
      <c r="F472" s="170" t="str">
        <f t="shared" si="8"/>
        <v>SI certificates_1.625_2012</v>
      </c>
      <c r="G472" s="4">
        <f>SUMIFS(Transactions_History!$G$6:$G$1355, Transactions_History!$C$6:$C$1355, "Acquire", Transactions_History!$I$6:$I$1355, Portfolio_History!$F472, Transactions_History!$H$6:$H$1355, "&lt;="&amp;YEAR(Portfolio_History!G$1))-
SUMIFS(Transactions_History!$G$6:$G$1355, Transactions_History!$C$6:$C$1355, "Redeem", Transactions_History!$I$6:$I$1355, Portfolio_History!$F472, Transactions_History!$H$6:$H$1355, "&lt;="&amp;YEAR(Portfolio_History!G$1))</f>
        <v>0</v>
      </c>
      <c r="H472" s="4">
        <f>SUMIFS(Transactions_History!$G$6:$G$1355, Transactions_History!$C$6:$C$1355, "Acquire", Transactions_History!$I$6:$I$1355, Portfolio_History!$F472, Transactions_History!$H$6:$H$1355, "&lt;="&amp;YEAR(Portfolio_History!H$1))-
SUMIFS(Transactions_History!$G$6:$G$1355, Transactions_History!$C$6:$C$1355, "Redeem", Transactions_History!$I$6:$I$1355, Portfolio_History!$F472, Transactions_History!$H$6:$H$1355, "&lt;="&amp;YEAR(Portfolio_History!H$1))</f>
        <v>0</v>
      </c>
      <c r="I472" s="4">
        <f>SUMIFS(Transactions_History!$G$6:$G$1355, Transactions_History!$C$6:$C$1355, "Acquire", Transactions_History!$I$6:$I$1355, Portfolio_History!$F472, Transactions_History!$H$6:$H$1355, "&lt;="&amp;YEAR(Portfolio_History!I$1))-
SUMIFS(Transactions_History!$G$6:$G$1355, Transactions_History!$C$6:$C$1355, "Redeem", Transactions_History!$I$6:$I$1355, Portfolio_History!$F472, Transactions_History!$H$6:$H$1355, "&lt;="&amp;YEAR(Portfolio_History!I$1))</f>
        <v>0</v>
      </c>
      <c r="J472" s="4">
        <f>SUMIFS(Transactions_History!$G$6:$G$1355, Transactions_History!$C$6:$C$1355, "Acquire", Transactions_History!$I$6:$I$1355, Portfolio_History!$F472, Transactions_History!$H$6:$H$1355, "&lt;="&amp;YEAR(Portfolio_History!J$1))-
SUMIFS(Transactions_History!$G$6:$G$1355, Transactions_History!$C$6:$C$1355, "Redeem", Transactions_History!$I$6:$I$1355, Portfolio_History!$F472, Transactions_History!$H$6:$H$1355, "&lt;="&amp;YEAR(Portfolio_History!J$1))</f>
        <v>0</v>
      </c>
      <c r="K472" s="4">
        <f>SUMIFS(Transactions_History!$G$6:$G$1355, Transactions_History!$C$6:$C$1355, "Acquire", Transactions_History!$I$6:$I$1355, Portfolio_History!$F472, Transactions_History!$H$6:$H$1355, "&lt;="&amp;YEAR(Portfolio_History!K$1))-
SUMIFS(Transactions_History!$G$6:$G$1355, Transactions_History!$C$6:$C$1355, "Redeem", Transactions_History!$I$6:$I$1355, Portfolio_History!$F472, Transactions_History!$H$6:$H$1355, "&lt;="&amp;YEAR(Portfolio_History!K$1))</f>
        <v>0</v>
      </c>
      <c r="L472" s="4">
        <f>SUMIFS(Transactions_History!$G$6:$G$1355, Transactions_History!$C$6:$C$1355, "Acquire", Transactions_History!$I$6:$I$1355, Portfolio_History!$F472, Transactions_History!$H$6:$H$1355, "&lt;="&amp;YEAR(Portfolio_History!L$1))-
SUMIFS(Transactions_History!$G$6:$G$1355, Transactions_History!$C$6:$C$1355, "Redeem", Transactions_History!$I$6:$I$1355, Portfolio_History!$F472, Transactions_History!$H$6:$H$1355, "&lt;="&amp;YEAR(Portfolio_History!L$1))</f>
        <v>0</v>
      </c>
      <c r="M472" s="4">
        <f>SUMIFS(Transactions_History!$G$6:$G$1355, Transactions_History!$C$6:$C$1355, "Acquire", Transactions_History!$I$6:$I$1355, Portfolio_History!$F472, Transactions_History!$H$6:$H$1355, "&lt;="&amp;YEAR(Portfolio_History!M$1))-
SUMIFS(Transactions_History!$G$6:$G$1355, Transactions_History!$C$6:$C$1355, "Redeem", Transactions_History!$I$6:$I$1355, Portfolio_History!$F472, Transactions_History!$H$6:$H$1355, "&lt;="&amp;YEAR(Portfolio_History!M$1))</f>
        <v>0</v>
      </c>
      <c r="N472" s="4">
        <f>SUMIFS(Transactions_History!$G$6:$G$1355, Transactions_History!$C$6:$C$1355, "Acquire", Transactions_History!$I$6:$I$1355, Portfolio_History!$F472, Transactions_History!$H$6:$H$1355, "&lt;="&amp;YEAR(Portfolio_History!N$1))-
SUMIFS(Transactions_History!$G$6:$G$1355, Transactions_History!$C$6:$C$1355, "Redeem", Transactions_History!$I$6:$I$1355, Portfolio_History!$F472, Transactions_History!$H$6:$H$1355, "&lt;="&amp;YEAR(Portfolio_History!N$1))</f>
        <v>0</v>
      </c>
      <c r="O472" s="4">
        <f>SUMIFS(Transactions_History!$G$6:$G$1355, Transactions_History!$C$6:$C$1355, "Acquire", Transactions_History!$I$6:$I$1355, Portfolio_History!$F472, Transactions_History!$H$6:$H$1355, "&lt;="&amp;YEAR(Portfolio_History!O$1))-
SUMIFS(Transactions_History!$G$6:$G$1355, Transactions_History!$C$6:$C$1355, "Redeem", Transactions_History!$I$6:$I$1355, Portfolio_History!$F472, Transactions_History!$H$6:$H$1355, "&lt;="&amp;YEAR(Portfolio_History!O$1))</f>
        <v>0</v>
      </c>
      <c r="P472" s="4">
        <f>SUMIFS(Transactions_History!$G$6:$G$1355, Transactions_History!$C$6:$C$1355, "Acquire", Transactions_History!$I$6:$I$1355, Portfolio_History!$F472, Transactions_History!$H$6:$H$1355, "&lt;="&amp;YEAR(Portfolio_History!P$1))-
SUMIFS(Transactions_History!$G$6:$G$1355, Transactions_History!$C$6:$C$1355, "Redeem", Transactions_History!$I$6:$I$1355, Portfolio_History!$F472, Transactions_History!$H$6:$H$1355, "&lt;="&amp;YEAR(Portfolio_History!P$1))</f>
        <v>0</v>
      </c>
      <c r="Q472" s="4">
        <f>SUMIFS(Transactions_History!$G$6:$G$1355, Transactions_History!$C$6:$C$1355, "Acquire", Transactions_History!$I$6:$I$1355, Portfolio_History!$F472, Transactions_History!$H$6:$H$1355, "&lt;="&amp;YEAR(Portfolio_History!Q$1))-
SUMIFS(Transactions_History!$G$6:$G$1355, Transactions_History!$C$6:$C$1355, "Redeem", Transactions_History!$I$6:$I$1355, Portfolio_History!$F472, Transactions_History!$H$6:$H$1355, "&lt;="&amp;YEAR(Portfolio_History!Q$1))</f>
        <v>0</v>
      </c>
      <c r="R472" s="4">
        <f>SUMIFS(Transactions_History!$G$6:$G$1355, Transactions_History!$C$6:$C$1355, "Acquire", Transactions_History!$I$6:$I$1355, Portfolio_History!$F472, Transactions_History!$H$6:$H$1355, "&lt;="&amp;YEAR(Portfolio_History!R$1))-
SUMIFS(Transactions_History!$G$6:$G$1355, Transactions_History!$C$6:$C$1355, "Redeem", Transactions_History!$I$6:$I$1355, Portfolio_History!$F472, Transactions_History!$H$6:$H$1355, "&lt;="&amp;YEAR(Portfolio_History!R$1))</f>
        <v>0</v>
      </c>
      <c r="S472" s="4">
        <f>SUMIFS(Transactions_History!$G$6:$G$1355, Transactions_History!$C$6:$C$1355, "Acquire", Transactions_History!$I$6:$I$1355, Portfolio_History!$F472, Transactions_History!$H$6:$H$1355, "&lt;="&amp;YEAR(Portfolio_History!S$1))-
SUMIFS(Transactions_History!$G$6:$G$1355, Transactions_History!$C$6:$C$1355, "Redeem", Transactions_History!$I$6:$I$1355, Portfolio_History!$F472, Transactions_History!$H$6:$H$1355, "&lt;="&amp;YEAR(Portfolio_History!S$1))</f>
        <v>0</v>
      </c>
      <c r="T472" s="4">
        <f>SUMIFS(Transactions_History!$G$6:$G$1355, Transactions_History!$C$6:$C$1355, "Acquire", Transactions_History!$I$6:$I$1355, Portfolio_History!$F472, Transactions_History!$H$6:$H$1355, "&lt;="&amp;YEAR(Portfolio_History!T$1))-
SUMIFS(Transactions_History!$G$6:$G$1355, Transactions_History!$C$6:$C$1355, "Redeem", Transactions_History!$I$6:$I$1355, Portfolio_History!$F472, Transactions_History!$H$6:$H$1355, "&lt;="&amp;YEAR(Portfolio_History!T$1))</f>
        <v>0</v>
      </c>
      <c r="U472" s="4">
        <f>SUMIFS(Transactions_History!$G$6:$G$1355, Transactions_History!$C$6:$C$1355, "Acquire", Transactions_History!$I$6:$I$1355, Portfolio_History!$F472, Transactions_History!$H$6:$H$1355, "&lt;="&amp;YEAR(Portfolio_History!U$1))-
SUMIFS(Transactions_History!$G$6:$G$1355, Transactions_History!$C$6:$C$1355, "Redeem", Transactions_History!$I$6:$I$1355, Portfolio_History!$F472, Transactions_History!$H$6:$H$1355, "&lt;="&amp;YEAR(Portfolio_History!U$1))</f>
        <v>0</v>
      </c>
      <c r="V472" s="4">
        <f>SUMIFS(Transactions_History!$G$6:$G$1355, Transactions_History!$C$6:$C$1355, "Acquire", Transactions_History!$I$6:$I$1355, Portfolio_History!$F472, Transactions_History!$H$6:$H$1355, "&lt;="&amp;YEAR(Portfolio_History!V$1))-
SUMIFS(Transactions_History!$G$6:$G$1355, Transactions_History!$C$6:$C$1355, "Redeem", Transactions_History!$I$6:$I$1355, Portfolio_History!$F472, Transactions_History!$H$6:$H$1355, "&lt;="&amp;YEAR(Portfolio_History!V$1))</f>
        <v>0</v>
      </c>
      <c r="W472" s="4">
        <f>SUMIFS(Transactions_History!$G$6:$G$1355, Transactions_History!$C$6:$C$1355, "Acquire", Transactions_History!$I$6:$I$1355, Portfolio_History!$F472, Transactions_History!$H$6:$H$1355, "&lt;="&amp;YEAR(Portfolio_History!W$1))-
SUMIFS(Transactions_History!$G$6:$G$1355, Transactions_History!$C$6:$C$1355, "Redeem", Transactions_History!$I$6:$I$1355, Portfolio_History!$F472, Transactions_History!$H$6:$H$1355, "&lt;="&amp;YEAR(Portfolio_History!W$1))</f>
        <v>0</v>
      </c>
      <c r="X472" s="4">
        <f>SUMIFS(Transactions_History!$G$6:$G$1355, Transactions_History!$C$6:$C$1355, "Acquire", Transactions_History!$I$6:$I$1355, Portfolio_History!$F472, Transactions_History!$H$6:$H$1355, "&lt;="&amp;YEAR(Portfolio_History!X$1))-
SUMIFS(Transactions_History!$G$6:$G$1355, Transactions_History!$C$6:$C$1355, "Redeem", Transactions_History!$I$6:$I$1355, Portfolio_History!$F472, Transactions_History!$H$6:$H$1355, "&lt;="&amp;YEAR(Portfolio_History!X$1))</f>
        <v>0</v>
      </c>
      <c r="Y472" s="4">
        <f>SUMIFS(Transactions_History!$G$6:$G$1355, Transactions_History!$C$6:$C$1355, "Acquire", Transactions_History!$I$6:$I$1355, Portfolio_History!$F472, Transactions_History!$H$6:$H$1355, "&lt;="&amp;YEAR(Portfolio_History!Y$1))-
SUMIFS(Transactions_History!$G$6:$G$1355, Transactions_History!$C$6:$C$1355, "Redeem", Transactions_History!$I$6:$I$1355, Portfolio_History!$F472, Transactions_History!$H$6:$H$1355, "&lt;="&amp;YEAR(Portfolio_History!Y$1))</f>
        <v>0</v>
      </c>
    </row>
    <row r="473" spans="1:25" x14ac:dyDescent="0.35">
      <c r="A473" s="172" t="s">
        <v>34</v>
      </c>
      <c r="B473" s="172">
        <v>1.875</v>
      </c>
      <c r="C473" s="172">
        <v>2012</v>
      </c>
      <c r="D473" s="173">
        <v>41000</v>
      </c>
      <c r="E473" s="63">
        <v>2012</v>
      </c>
      <c r="F473" s="170" t="str">
        <f t="shared" si="8"/>
        <v>SI certificates_1.875_2012</v>
      </c>
      <c r="G473" s="4">
        <f>SUMIFS(Transactions_History!$G$6:$G$1355, Transactions_History!$C$6:$C$1355, "Acquire", Transactions_History!$I$6:$I$1355, Portfolio_History!$F473, Transactions_History!$H$6:$H$1355, "&lt;="&amp;YEAR(Portfolio_History!G$1))-
SUMIFS(Transactions_History!$G$6:$G$1355, Transactions_History!$C$6:$C$1355, "Redeem", Transactions_History!$I$6:$I$1355, Portfolio_History!$F473, Transactions_History!$H$6:$H$1355, "&lt;="&amp;YEAR(Portfolio_History!G$1))</f>
        <v>0</v>
      </c>
      <c r="H473" s="4">
        <f>SUMIFS(Transactions_History!$G$6:$G$1355, Transactions_History!$C$6:$C$1355, "Acquire", Transactions_History!$I$6:$I$1355, Portfolio_History!$F473, Transactions_History!$H$6:$H$1355, "&lt;="&amp;YEAR(Portfolio_History!H$1))-
SUMIFS(Transactions_History!$G$6:$G$1355, Transactions_History!$C$6:$C$1355, "Redeem", Transactions_History!$I$6:$I$1355, Portfolio_History!$F473, Transactions_History!$H$6:$H$1355, "&lt;="&amp;YEAR(Portfolio_History!H$1))</f>
        <v>0</v>
      </c>
      <c r="I473" s="4">
        <f>SUMIFS(Transactions_History!$G$6:$G$1355, Transactions_History!$C$6:$C$1355, "Acquire", Transactions_History!$I$6:$I$1355, Portfolio_History!$F473, Transactions_History!$H$6:$H$1355, "&lt;="&amp;YEAR(Portfolio_History!I$1))-
SUMIFS(Transactions_History!$G$6:$G$1355, Transactions_History!$C$6:$C$1355, "Redeem", Transactions_History!$I$6:$I$1355, Portfolio_History!$F473, Transactions_History!$H$6:$H$1355, "&lt;="&amp;YEAR(Portfolio_History!I$1))</f>
        <v>0</v>
      </c>
      <c r="J473" s="4">
        <f>SUMIFS(Transactions_History!$G$6:$G$1355, Transactions_History!$C$6:$C$1355, "Acquire", Transactions_History!$I$6:$I$1355, Portfolio_History!$F473, Transactions_History!$H$6:$H$1355, "&lt;="&amp;YEAR(Portfolio_History!J$1))-
SUMIFS(Transactions_History!$G$6:$G$1355, Transactions_History!$C$6:$C$1355, "Redeem", Transactions_History!$I$6:$I$1355, Portfolio_History!$F473, Transactions_History!$H$6:$H$1355, "&lt;="&amp;YEAR(Portfolio_History!J$1))</f>
        <v>0</v>
      </c>
      <c r="K473" s="4">
        <f>SUMIFS(Transactions_History!$G$6:$G$1355, Transactions_History!$C$6:$C$1355, "Acquire", Transactions_History!$I$6:$I$1355, Portfolio_History!$F473, Transactions_History!$H$6:$H$1355, "&lt;="&amp;YEAR(Portfolio_History!K$1))-
SUMIFS(Transactions_History!$G$6:$G$1355, Transactions_History!$C$6:$C$1355, "Redeem", Transactions_History!$I$6:$I$1355, Portfolio_History!$F473, Transactions_History!$H$6:$H$1355, "&lt;="&amp;YEAR(Portfolio_History!K$1))</f>
        <v>0</v>
      </c>
      <c r="L473" s="4">
        <f>SUMIFS(Transactions_History!$G$6:$G$1355, Transactions_History!$C$6:$C$1355, "Acquire", Transactions_History!$I$6:$I$1355, Portfolio_History!$F473, Transactions_History!$H$6:$H$1355, "&lt;="&amp;YEAR(Portfolio_History!L$1))-
SUMIFS(Transactions_History!$G$6:$G$1355, Transactions_History!$C$6:$C$1355, "Redeem", Transactions_History!$I$6:$I$1355, Portfolio_History!$F473, Transactions_History!$H$6:$H$1355, "&lt;="&amp;YEAR(Portfolio_History!L$1))</f>
        <v>0</v>
      </c>
      <c r="M473" s="4">
        <f>SUMIFS(Transactions_History!$G$6:$G$1355, Transactions_History!$C$6:$C$1355, "Acquire", Transactions_History!$I$6:$I$1355, Portfolio_History!$F473, Transactions_History!$H$6:$H$1355, "&lt;="&amp;YEAR(Portfolio_History!M$1))-
SUMIFS(Transactions_History!$G$6:$G$1355, Transactions_History!$C$6:$C$1355, "Redeem", Transactions_History!$I$6:$I$1355, Portfolio_History!$F473, Transactions_History!$H$6:$H$1355, "&lt;="&amp;YEAR(Portfolio_History!M$1))</f>
        <v>0</v>
      </c>
      <c r="N473" s="4">
        <f>SUMIFS(Transactions_History!$G$6:$G$1355, Transactions_History!$C$6:$C$1355, "Acquire", Transactions_History!$I$6:$I$1355, Portfolio_History!$F473, Transactions_History!$H$6:$H$1355, "&lt;="&amp;YEAR(Portfolio_History!N$1))-
SUMIFS(Transactions_History!$G$6:$G$1355, Transactions_History!$C$6:$C$1355, "Redeem", Transactions_History!$I$6:$I$1355, Portfolio_History!$F473, Transactions_History!$H$6:$H$1355, "&lt;="&amp;YEAR(Portfolio_History!N$1))</f>
        <v>0</v>
      </c>
      <c r="O473" s="4">
        <f>SUMIFS(Transactions_History!$G$6:$G$1355, Transactions_History!$C$6:$C$1355, "Acquire", Transactions_History!$I$6:$I$1355, Portfolio_History!$F473, Transactions_History!$H$6:$H$1355, "&lt;="&amp;YEAR(Portfolio_History!O$1))-
SUMIFS(Transactions_History!$G$6:$G$1355, Transactions_History!$C$6:$C$1355, "Redeem", Transactions_History!$I$6:$I$1355, Portfolio_History!$F473, Transactions_History!$H$6:$H$1355, "&lt;="&amp;YEAR(Portfolio_History!O$1))</f>
        <v>0</v>
      </c>
      <c r="P473" s="4">
        <f>SUMIFS(Transactions_History!$G$6:$G$1355, Transactions_History!$C$6:$C$1355, "Acquire", Transactions_History!$I$6:$I$1355, Portfolio_History!$F473, Transactions_History!$H$6:$H$1355, "&lt;="&amp;YEAR(Portfolio_History!P$1))-
SUMIFS(Transactions_History!$G$6:$G$1355, Transactions_History!$C$6:$C$1355, "Redeem", Transactions_History!$I$6:$I$1355, Portfolio_History!$F473, Transactions_History!$H$6:$H$1355, "&lt;="&amp;YEAR(Portfolio_History!P$1))</f>
        <v>0</v>
      </c>
      <c r="Q473" s="4">
        <f>SUMIFS(Transactions_History!$G$6:$G$1355, Transactions_History!$C$6:$C$1355, "Acquire", Transactions_History!$I$6:$I$1355, Portfolio_History!$F473, Transactions_History!$H$6:$H$1355, "&lt;="&amp;YEAR(Portfolio_History!Q$1))-
SUMIFS(Transactions_History!$G$6:$G$1355, Transactions_History!$C$6:$C$1355, "Redeem", Transactions_History!$I$6:$I$1355, Portfolio_History!$F473, Transactions_History!$H$6:$H$1355, "&lt;="&amp;YEAR(Portfolio_History!Q$1))</f>
        <v>0</v>
      </c>
      <c r="R473" s="4">
        <f>SUMIFS(Transactions_History!$G$6:$G$1355, Transactions_History!$C$6:$C$1355, "Acquire", Transactions_History!$I$6:$I$1355, Portfolio_History!$F473, Transactions_History!$H$6:$H$1355, "&lt;="&amp;YEAR(Portfolio_History!R$1))-
SUMIFS(Transactions_History!$G$6:$G$1355, Transactions_History!$C$6:$C$1355, "Redeem", Transactions_History!$I$6:$I$1355, Portfolio_History!$F473, Transactions_History!$H$6:$H$1355, "&lt;="&amp;YEAR(Portfolio_History!R$1))</f>
        <v>0</v>
      </c>
      <c r="S473" s="4">
        <f>SUMIFS(Transactions_History!$G$6:$G$1355, Transactions_History!$C$6:$C$1355, "Acquire", Transactions_History!$I$6:$I$1355, Portfolio_History!$F473, Transactions_History!$H$6:$H$1355, "&lt;="&amp;YEAR(Portfolio_History!S$1))-
SUMIFS(Transactions_History!$G$6:$G$1355, Transactions_History!$C$6:$C$1355, "Redeem", Transactions_History!$I$6:$I$1355, Portfolio_History!$F473, Transactions_History!$H$6:$H$1355, "&lt;="&amp;YEAR(Portfolio_History!S$1))</f>
        <v>0</v>
      </c>
      <c r="T473" s="4">
        <f>SUMIFS(Transactions_History!$G$6:$G$1355, Transactions_History!$C$6:$C$1355, "Acquire", Transactions_History!$I$6:$I$1355, Portfolio_History!$F473, Transactions_History!$H$6:$H$1355, "&lt;="&amp;YEAR(Portfolio_History!T$1))-
SUMIFS(Transactions_History!$G$6:$G$1355, Transactions_History!$C$6:$C$1355, "Redeem", Transactions_History!$I$6:$I$1355, Portfolio_History!$F473, Transactions_History!$H$6:$H$1355, "&lt;="&amp;YEAR(Portfolio_History!T$1))</f>
        <v>0</v>
      </c>
      <c r="U473" s="4">
        <f>SUMIFS(Transactions_History!$G$6:$G$1355, Transactions_History!$C$6:$C$1355, "Acquire", Transactions_History!$I$6:$I$1355, Portfolio_History!$F473, Transactions_History!$H$6:$H$1355, "&lt;="&amp;YEAR(Portfolio_History!U$1))-
SUMIFS(Transactions_History!$G$6:$G$1355, Transactions_History!$C$6:$C$1355, "Redeem", Transactions_History!$I$6:$I$1355, Portfolio_History!$F473, Transactions_History!$H$6:$H$1355, "&lt;="&amp;YEAR(Portfolio_History!U$1))</f>
        <v>0</v>
      </c>
      <c r="V473" s="4">
        <f>SUMIFS(Transactions_History!$G$6:$G$1355, Transactions_History!$C$6:$C$1355, "Acquire", Transactions_History!$I$6:$I$1355, Portfolio_History!$F473, Transactions_History!$H$6:$H$1355, "&lt;="&amp;YEAR(Portfolio_History!V$1))-
SUMIFS(Transactions_History!$G$6:$G$1355, Transactions_History!$C$6:$C$1355, "Redeem", Transactions_History!$I$6:$I$1355, Portfolio_History!$F473, Transactions_History!$H$6:$H$1355, "&lt;="&amp;YEAR(Portfolio_History!V$1))</f>
        <v>0</v>
      </c>
      <c r="W473" s="4">
        <f>SUMIFS(Transactions_History!$G$6:$G$1355, Transactions_History!$C$6:$C$1355, "Acquire", Transactions_History!$I$6:$I$1355, Portfolio_History!$F473, Transactions_History!$H$6:$H$1355, "&lt;="&amp;YEAR(Portfolio_History!W$1))-
SUMIFS(Transactions_History!$G$6:$G$1355, Transactions_History!$C$6:$C$1355, "Redeem", Transactions_History!$I$6:$I$1355, Portfolio_History!$F473, Transactions_History!$H$6:$H$1355, "&lt;="&amp;YEAR(Portfolio_History!W$1))</f>
        <v>0</v>
      </c>
      <c r="X473" s="4">
        <f>SUMIFS(Transactions_History!$G$6:$G$1355, Transactions_History!$C$6:$C$1355, "Acquire", Transactions_History!$I$6:$I$1355, Portfolio_History!$F473, Transactions_History!$H$6:$H$1355, "&lt;="&amp;YEAR(Portfolio_History!X$1))-
SUMIFS(Transactions_History!$G$6:$G$1355, Transactions_History!$C$6:$C$1355, "Redeem", Transactions_History!$I$6:$I$1355, Portfolio_History!$F473, Transactions_History!$H$6:$H$1355, "&lt;="&amp;YEAR(Portfolio_History!X$1))</f>
        <v>0</v>
      </c>
      <c r="Y473" s="4">
        <f>SUMIFS(Transactions_History!$G$6:$G$1355, Transactions_History!$C$6:$C$1355, "Acquire", Transactions_History!$I$6:$I$1355, Portfolio_History!$F473, Transactions_History!$H$6:$H$1355, "&lt;="&amp;YEAR(Portfolio_History!Y$1))-
SUMIFS(Transactions_History!$G$6:$G$1355, Transactions_History!$C$6:$C$1355, "Redeem", Transactions_History!$I$6:$I$1355, Portfolio_History!$F473, Transactions_History!$H$6:$H$1355, "&lt;="&amp;YEAR(Portfolio_History!Y$1))</f>
        <v>0</v>
      </c>
    </row>
    <row r="474" spans="1:25" x14ac:dyDescent="0.35">
      <c r="A474" s="172" t="s">
        <v>34</v>
      </c>
      <c r="B474" s="172">
        <v>1.625</v>
      </c>
      <c r="C474" s="172">
        <v>2012</v>
      </c>
      <c r="D474" s="173">
        <v>41030</v>
      </c>
      <c r="E474" s="63">
        <v>2012</v>
      </c>
      <c r="F474" s="170" t="str">
        <f t="shared" si="8"/>
        <v>SI certificates_1.625_2012</v>
      </c>
      <c r="G474" s="4">
        <f>SUMIFS(Transactions_History!$G$6:$G$1355, Transactions_History!$C$6:$C$1355, "Acquire", Transactions_History!$I$6:$I$1355, Portfolio_History!$F474, Transactions_History!$H$6:$H$1355, "&lt;="&amp;YEAR(Portfolio_History!G$1))-
SUMIFS(Transactions_History!$G$6:$G$1355, Transactions_History!$C$6:$C$1355, "Redeem", Transactions_History!$I$6:$I$1355, Portfolio_History!$F474, Transactions_History!$H$6:$H$1355, "&lt;="&amp;YEAR(Portfolio_History!G$1))</f>
        <v>0</v>
      </c>
      <c r="H474" s="4">
        <f>SUMIFS(Transactions_History!$G$6:$G$1355, Transactions_History!$C$6:$C$1355, "Acquire", Transactions_History!$I$6:$I$1355, Portfolio_History!$F474, Transactions_History!$H$6:$H$1355, "&lt;="&amp;YEAR(Portfolio_History!H$1))-
SUMIFS(Transactions_History!$G$6:$G$1355, Transactions_History!$C$6:$C$1355, "Redeem", Transactions_History!$I$6:$I$1355, Portfolio_History!$F474, Transactions_History!$H$6:$H$1355, "&lt;="&amp;YEAR(Portfolio_History!H$1))</f>
        <v>0</v>
      </c>
      <c r="I474" s="4">
        <f>SUMIFS(Transactions_History!$G$6:$G$1355, Transactions_History!$C$6:$C$1355, "Acquire", Transactions_History!$I$6:$I$1355, Portfolio_History!$F474, Transactions_History!$H$6:$H$1355, "&lt;="&amp;YEAR(Portfolio_History!I$1))-
SUMIFS(Transactions_History!$G$6:$G$1355, Transactions_History!$C$6:$C$1355, "Redeem", Transactions_History!$I$6:$I$1355, Portfolio_History!$F474, Transactions_History!$H$6:$H$1355, "&lt;="&amp;YEAR(Portfolio_History!I$1))</f>
        <v>0</v>
      </c>
      <c r="J474" s="4">
        <f>SUMIFS(Transactions_History!$G$6:$G$1355, Transactions_History!$C$6:$C$1355, "Acquire", Transactions_History!$I$6:$I$1355, Portfolio_History!$F474, Transactions_History!$H$6:$H$1355, "&lt;="&amp;YEAR(Portfolio_History!J$1))-
SUMIFS(Transactions_History!$G$6:$G$1355, Transactions_History!$C$6:$C$1355, "Redeem", Transactions_History!$I$6:$I$1355, Portfolio_History!$F474, Transactions_History!$H$6:$H$1355, "&lt;="&amp;YEAR(Portfolio_History!J$1))</f>
        <v>0</v>
      </c>
      <c r="K474" s="4">
        <f>SUMIFS(Transactions_History!$G$6:$G$1355, Transactions_History!$C$6:$C$1355, "Acquire", Transactions_History!$I$6:$I$1355, Portfolio_History!$F474, Transactions_History!$H$6:$H$1355, "&lt;="&amp;YEAR(Portfolio_History!K$1))-
SUMIFS(Transactions_History!$G$6:$G$1355, Transactions_History!$C$6:$C$1355, "Redeem", Transactions_History!$I$6:$I$1355, Portfolio_History!$F474, Transactions_History!$H$6:$H$1355, "&lt;="&amp;YEAR(Portfolio_History!K$1))</f>
        <v>0</v>
      </c>
      <c r="L474" s="4">
        <f>SUMIFS(Transactions_History!$G$6:$G$1355, Transactions_History!$C$6:$C$1355, "Acquire", Transactions_History!$I$6:$I$1355, Portfolio_History!$F474, Transactions_History!$H$6:$H$1355, "&lt;="&amp;YEAR(Portfolio_History!L$1))-
SUMIFS(Transactions_History!$G$6:$G$1355, Transactions_History!$C$6:$C$1355, "Redeem", Transactions_History!$I$6:$I$1355, Portfolio_History!$F474, Transactions_History!$H$6:$H$1355, "&lt;="&amp;YEAR(Portfolio_History!L$1))</f>
        <v>0</v>
      </c>
      <c r="M474" s="4">
        <f>SUMIFS(Transactions_History!$G$6:$G$1355, Transactions_History!$C$6:$C$1355, "Acquire", Transactions_History!$I$6:$I$1355, Portfolio_History!$F474, Transactions_History!$H$6:$H$1355, "&lt;="&amp;YEAR(Portfolio_History!M$1))-
SUMIFS(Transactions_History!$G$6:$G$1355, Transactions_History!$C$6:$C$1355, "Redeem", Transactions_History!$I$6:$I$1355, Portfolio_History!$F474, Transactions_History!$H$6:$H$1355, "&lt;="&amp;YEAR(Portfolio_History!M$1))</f>
        <v>0</v>
      </c>
      <c r="N474" s="4">
        <f>SUMIFS(Transactions_History!$G$6:$G$1355, Transactions_History!$C$6:$C$1355, "Acquire", Transactions_History!$I$6:$I$1355, Portfolio_History!$F474, Transactions_History!$H$6:$H$1355, "&lt;="&amp;YEAR(Portfolio_History!N$1))-
SUMIFS(Transactions_History!$G$6:$G$1355, Transactions_History!$C$6:$C$1355, "Redeem", Transactions_History!$I$6:$I$1355, Portfolio_History!$F474, Transactions_History!$H$6:$H$1355, "&lt;="&amp;YEAR(Portfolio_History!N$1))</f>
        <v>0</v>
      </c>
      <c r="O474" s="4">
        <f>SUMIFS(Transactions_History!$G$6:$G$1355, Transactions_History!$C$6:$C$1355, "Acquire", Transactions_History!$I$6:$I$1355, Portfolio_History!$F474, Transactions_History!$H$6:$H$1355, "&lt;="&amp;YEAR(Portfolio_History!O$1))-
SUMIFS(Transactions_History!$G$6:$G$1355, Transactions_History!$C$6:$C$1355, "Redeem", Transactions_History!$I$6:$I$1355, Portfolio_History!$F474, Transactions_History!$H$6:$H$1355, "&lt;="&amp;YEAR(Portfolio_History!O$1))</f>
        <v>0</v>
      </c>
      <c r="P474" s="4">
        <f>SUMIFS(Transactions_History!$G$6:$G$1355, Transactions_History!$C$6:$C$1355, "Acquire", Transactions_History!$I$6:$I$1355, Portfolio_History!$F474, Transactions_History!$H$6:$H$1355, "&lt;="&amp;YEAR(Portfolio_History!P$1))-
SUMIFS(Transactions_History!$G$6:$G$1355, Transactions_History!$C$6:$C$1355, "Redeem", Transactions_History!$I$6:$I$1355, Portfolio_History!$F474, Transactions_History!$H$6:$H$1355, "&lt;="&amp;YEAR(Portfolio_History!P$1))</f>
        <v>0</v>
      </c>
      <c r="Q474" s="4">
        <f>SUMIFS(Transactions_History!$G$6:$G$1355, Transactions_History!$C$6:$C$1355, "Acquire", Transactions_History!$I$6:$I$1355, Portfolio_History!$F474, Transactions_History!$H$6:$H$1355, "&lt;="&amp;YEAR(Portfolio_History!Q$1))-
SUMIFS(Transactions_History!$G$6:$G$1355, Transactions_History!$C$6:$C$1355, "Redeem", Transactions_History!$I$6:$I$1355, Portfolio_History!$F474, Transactions_History!$H$6:$H$1355, "&lt;="&amp;YEAR(Portfolio_History!Q$1))</f>
        <v>0</v>
      </c>
      <c r="R474" s="4">
        <f>SUMIFS(Transactions_History!$G$6:$G$1355, Transactions_History!$C$6:$C$1355, "Acquire", Transactions_History!$I$6:$I$1355, Portfolio_History!$F474, Transactions_History!$H$6:$H$1355, "&lt;="&amp;YEAR(Portfolio_History!R$1))-
SUMIFS(Transactions_History!$G$6:$G$1355, Transactions_History!$C$6:$C$1355, "Redeem", Transactions_History!$I$6:$I$1355, Portfolio_History!$F474, Transactions_History!$H$6:$H$1355, "&lt;="&amp;YEAR(Portfolio_History!R$1))</f>
        <v>0</v>
      </c>
      <c r="S474" s="4">
        <f>SUMIFS(Transactions_History!$G$6:$G$1355, Transactions_History!$C$6:$C$1355, "Acquire", Transactions_History!$I$6:$I$1355, Portfolio_History!$F474, Transactions_History!$H$6:$H$1355, "&lt;="&amp;YEAR(Portfolio_History!S$1))-
SUMIFS(Transactions_History!$G$6:$G$1355, Transactions_History!$C$6:$C$1355, "Redeem", Transactions_History!$I$6:$I$1355, Portfolio_History!$F474, Transactions_History!$H$6:$H$1355, "&lt;="&amp;YEAR(Portfolio_History!S$1))</f>
        <v>0</v>
      </c>
      <c r="T474" s="4">
        <f>SUMIFS(Transactions_History!$G$6:$G$1355, Transactions_History!$C$6:$C$1355, "Acquire", Transactions_History!$I$6:$I$1355, Portfolio_History!$F474, Transactions_History!$H$6:$H$1355, "&lt;="&amp;YEAR(Portfolio_History!T$1))-
SUMIFS(Transactions_History!$G$6:$G$1355, Transactions_History!$C$6:$C$1355, "Redeem", Transactions_History!$I$6:$I$1355, Portfolio_History!$F474, Transactions_History!$H$6:$H$1355, "&lt;="&amp;YEAR(Portfolio_History!T$1))</f>
        <v>0</v>
      </c>
      <c r="U474" s="4">
        <f>SUMIFS(Transactions_History!$G$6:$G$1355, Transactions_History!$C$6:$C$1355, "Acquire", Transactions_History!$I$6:$I$1355, Portfolio_History!$F474, Transactions_History!$H$6:$H$1355, "&lt;="&amp;YEAR(Portfolio_History!U$1))-
SUMIFS(Transactions_History!$G$6:$G$1355, Transactions_History!$C$6:$C$1355, "Redeem", Transactions_History!$I$6:$I$1355, Portfolio_History!$F474, Transactions_History!$H$6:$H$1355, "&lt;="&amp;YEAR(Portfolio_History!U$1))</f>
        <v>0</v>
      </c>
      <c r="V474" s="4">
        <f>SUMIFS(Transactions_History!$G$6:$G$1355, Transactions_History!$C$6:$C$1355, "Acquire", Transactions_History!$I$6:$I$1355, Portfolio_History!$F474, Transactions_History!$H$6:$H$1355, "&lt;="&amp;YEAR(Portfolio_History!V$1))-
SUMIFS(Transactions_History!$G$6:$G$1355, Transactions_History!$C$6:$C$1355, "Redeem", Transactions_History!$I$6:$I$1355, Portfolio_History!$F474, Transactions_History!$H$6:$H$1355, "&lt;="&amp;YEAR(Portfolio_History!V$1))</f>
        <v>0</v>
      </c>
      <c r="W474" s="4">
        <f>SUMIFS(Transactions_History!$G$6:$G$1355, Transactions_History!$C$6:$C$1355, "Acquire", Transactions_History!$I$6:$I$1355, Portfolio_History!$F474, Transactions_History!$H$6:$H$1355, "&lt;="&amp;YEAR(Portfolio_History!W$1))-
SUMIFS(Transactions_History!$G$6:$G$1355, Transactions_History!$C$6:$C$1355, "Redeem", Transactions_History!$I$6:$I$1355, Portfolio_History!$F474, Transactions_History!$H$6:$H$1355, "&lt;="&amp;YEAR(Portfolio_History!W$1))</f>
        <v>0</v>
      </c>
      <c r="X474" s="4">
        <f>SUMIFS(Transactions_History!$G$6:$G$1355, Transactions_History!$C$6:$C$1355, "Acquire", Transactions_History!$I$6:$I$1355, Portfolio_History!$F474, Transactions_History!$H$6:$H$1355, "&lt;="&amp;YEAR(Portfolio_History!X$1))-
SUMIFS(Transactions_History!$G$6:$G$1355, Transactions_History!$C$6:$C$1355, "Redeem", Transactions_History!$I$6:$I$1355, Portfolio_History!$F474, Transactions_History!$H$6:$H$1355, "&lt;="&amp;YEAR(Portfolio_History!X$1))</f>
        <v>0</v>
      </c>
      <c r="Y474" s="4">
        <f>SUMIFS(Transactions_History!$G$6:$G$1355, Transactions_History!$C$6:$C$1355, "Acquire", Transactions_History!$I$6:$I$1355, Portfolio_History!$F474, Transactions_History!$H$6:$H$1355, "&lt;="&amp;YEAR(Portfolio_History!Y$1))-
SUMIFS(Transactions_History!$G$6:$G$1355, Transactions_History!$C$6:$C$1355, "Redeem", Transactions_History!$I$6:$I$1355, Portfolio_History!$F474, Transactions_History!$H$6:$H$1355, "&lt;="&amp;YEAR(Portfolio_History!Y$1))</f>
        <v>0</v>
      </c>
    </row>
    <row r="475" spans="1:25" x14ac:dyDescent="0.35">
      <c r="A475" s="172" t="s">
        <v>39</v>
      </c>
      <c r="B475" s="172">
        <v>1.375</v>
      </c>
      <c r="C475" s="172">
        <v>2013</v>
      </c>
      <c r="D475" s="173">
        <v>41061</v>
      </c>
      <c r="E475" s="63">
        <v>2012</v>
      </c>
      <c r="F475" s="170" t="str">
        <f t="shared" si="8"/>
        <v>SI bonds_1.375_2013</v>
      </c>
      <c r="G475" s="4">
        <f>SUMIFS(Transactions_History!$G$6:$G$1355, Transactions_History!$C$6:$C$1355, "Acquire", Transactions_History!$I$6:$I$1355, Portfolio_History!$F475, Transactions_History!$H$6:$H$1355, "&lt;="&amp;YEAR(Portfolio_History!G$1))-
SUMIFS(Transactions_History!$G$6:$G$1355, Transactions_History!$C$6:$C$1355, "Redeem", Transactions_History!$I$6:$I$1355, Portfolio_History!$F475, Transactions_History!$H$6:$H$1355, "&lt;="&amp;YEAR(Portfolio_History!G$1))</f>
        <v>0</v>
      </c>
      <c r="H475" s="4">
        <f>SUMIFS(Transactions_History!$G$6:$G$1355, Transactions_History!$C$6:$C$1355, "Acquire", Transactions_History!$I$6:$I$1355, Portfolio_History!$F475, Transactions_History!$H$6:$H$1355, "&lt;="&amp;YEAR(Portfolio_History!H$1))-
SUMIFS(Transactions_History!$G$6:$G$1355, Transactions_History!$C$6:$C$1355, "Redeem", Transactions_History!$I$6:$I$1355, Portfolio_History!$F475, Transactions_History!$H$6:$H$1355, "&lt;="&amp;YEAR(Portfolio_History!H$1))</f>
        <v>0</v>
      </c>
      <c r="I475" s="4">
        <f>SUMIFS(Transactions_History!$G$6:$G$1355, Transactions_History!$C$6:$C$1355, "Acquire", Transactions_History!$I$6:$I$1355, Portfolio_History!$F475, Transactions_History!$H$6:$H$1355, "&lt;="&amp;YEAR(Portfolio_History!I$1))-
SUMIFS(Transactions_History!$G$6:$G$1355, Transactions_History!$C$6:$C$1355, "Redeem", Transactions_History!$I$6:$I$1355, Portfolio_History!$F475, Transactions_History!$H$6:$H$1355, "&lt;="&amp;YEAR(Portfolio_History!I$1))</f>
        <v>0</v>
      </c>
      <c r="J475" s="4">
        <f>SUMIFS(Transactions_History!$G$6:$G$1355, Transactions_History!$C$6:$C$1355, "Acquire", Transactions_History!$I$6:$I$1355, Portfolio_History!$F475, Transactions_History!$H$6:$H$1355, "&lt;="&amp;YEAR(Portfolio_History!J$1))-
SUMIFS(Transactions_History!$G$6:$G$1355, Transactions_History!$C$6:$C$1355, "Redeem", Transactions_History!$I$6:$I$1355, Portfolio_History!$F475, Transactions_History!$H$6:$H$1355, "&lt;="&amp;YEAR(Portfolio_History!J$1))</f>
        <v>0</v>
      </c>
      <c r="K475" s="4">
        <f>SUMIFS(Transactions_History!$G$6:$G$1355, Transactions_History!$C$6:$C$1355, "Acquire", Transactions_History!$I$6:$I$1355, Portfolio_History!$F475, Transactions_History!$H$6:$H$1355, "&lt;="&amp;YEAR(Portfolio_History!K$1))-
SUMIFS(Transactions_History!$G$6:$G$1355, Transactions_History!$C$6:$C$1355, "Redeem", Transactions_History!$I$6:$I$1355, Portfolio_History!$F475, Transactions_History!$H$6:$H$1355, "&lt;="&amp;YEAR(Portfolio_History!K$1))</f>
        <v>0</v>
      </c>
      <c r="L475" s="4">
        <f>SUMIFS(Transactions_History!$G$6:$G$1355, Transactions_History!$C$6:$C$1355, "Acquire", Transactions_History!$I$6:$I$1355, Portfolio_History!$F475, Transactions_History!$H$6:$H$1355, "&lt;="&amp;YEAR(Portfolio_History!L$1))-
SUMIFS(Transactions_History!$G$6:$G$1355, Transactions_History!$C$6:$C$1355, "Redeem", Transactions_History!$I$6:$I$1355, Portfolio_History!$F475, Transactions_History!$H$6:$H$1355, "&lt;="&amp;YEAR(Portfolio_History!L$1))</f>
        <v>0</v>
      </c>
      <c r="M475" s="4">
        <f>SUMIFS(Transactions_History!$G$6:$G$1355, Transactions_History!$C$6:$C$1355, "Acquire", Transactions_History!$I$6:$I$1355, Portfolio_History!$F475, Transactions_History!$H$6:$H$1355, "&lt;="&amp;YEAR(Portfolio_History!M$1))-
SUMIFS(Transactions_History!$G$6:$G$1355, Transactions_History!$C$6:$C$1355, "Redeem", Transactions_History!$I$6:$I$1355, Portfolio_History!$F475, Transactions_History!$H$6:$H$1355, "&lt;="&amp;YEAR(Portfolio_History!M$1))</f>
        <v>0</v>
      </c>
      <c r="N475" s="4">
        <f>SUMIFS(Transactions_History!$G$6:$G$1355, Transactions_History!$C$6:$C$1355, "Acquire", Transactions_History!$I$6:$I$1355, Portfolio_History!$F475, Transactions_History!$H$6:$H$1355, "&lt;="&amp;YEAR(Portfolio_History!N$1))-
SUMIFS(Transactions_History!$G$6:$G$1355, Transactions_History!$C$6:$C$1355, "Redeem", Transactions_History!$I$6:$I$1355, Portfolio_History!$F475, Transactions_History!$H$6:$H$1355, "&lt;="&amp;YEAR(Portfolio_History!N$1))</f>
        <v>0</v>
      </c>
      <c r="O475" s="4">
        <f>SUMIFS(Transactions_History!$G$6:$G$1355, Transactions_History!$C$6:$C$1355, "Acquire", Transactions_History!$I$6:$I$1355, Portfolio_History!$F475, Transactions_History!$H$6:$H$1355, "&lt;="&amp;YEAR(Portfolio_History!O$1))-
SUMIFS(Transactions_History!$G$6:$G$1355, Transactions_History!$C$6:$C$1355, "Redeem", Transactions_History!$I$6:$I$1355, Portfolio_History!$F475, Transactions_History!$H$6:$H$1355, "&lt;="&amp;YEAR(Portfolio_History!O$1))</f>
        <v>0</v>
      </c>
      <c r="P475" s="4">
        <f>SUMIFS(Transactions_History!$G$6:$G$1355, Transactions_History!$C$6:$C$1355, "Acquire", Transactions_History!$I$6:$I$1355, Portfolio_History!$F475, Transactions_History!$H$6:$H$1355, "&lt;="&amp;YEAR(Portfolio_History!P$1))-
SUMIFS(Transactions_History!$G$6:$G$1355, Transactions_History!$C$6:$C$1355, "Redeem", Transactions_History!$I$6:$I$1355, Portfolio_History!$F475, Transactions_History!$H$6:$H$1355, "&lt;="&amp;YEAR(Portfolio_History!P$1))</f>
        <v>0</v>
      </c>
      <c r="Q475" s="4">
        <f>SUMIFS(Transactions_History!$G$6:$G$1355, Transactions_History!$C$6:$C$1355, "Acquire", Transactions_History!$I$6:$I$1355, Portfolio_History!$F475, Transactions_History!$H$6:$H$1355, "&lt;="&amp;YEAR(Portfolio_History!Q$1))-
SUMIFS(Transactions_History!$G$6:$G$1355, Transactions_History!$C$6:$C$1355, "Redeem", Transactions_History!$I$6:$I$1355, Portfolio_History!$F475, Transactions_History!$H$6:$H$1355, "&lt;="&amp;YEAR(Portfolio_History!Q$1))</f>
        <v>0</v>
      </c>
      <c r="R475" s="4">
        <f>SUMIFS(Transactions_History!$G$6:$G$1355, Transactions_History!$C$6:$C$1355, "Acquire", Transactions_History!$I$6:$I$1355, Portfolio_History!$F475, Transactions_History!$H$6:$H$1355, "&lt;="&amp;YEAR(Portfolio_History!R$1))-
SUMIFS(Transactions_History!$G$6:$G$1355, Transactions_History!$C$6:$C$1355, "Redeem", Transactions_History!$I$6:$I$1355, Portfolio_History!$F475, Transactions_History!$H$6:$H$1355, "&lt;="&amp;YEAR(Portfolio_History!R$1))</f>
        <v>0</v>
      </c>
      <c r="S475" s="4">
        <f>SUMIFS(Transactions_History!$G$6:$G$1355, Transactions_History!$C$6:$C$1355, "Acquire", Transactions_History!$I$6:$I$1355, Portfolio_History!$F475, Transactions_History!$H$6:$H$1355, "&lt;="&amp;YEAR(Portfolio_History!S$1))-
SUMIFS(Transactions_History!$G$6:$G$1355, Transactions_History!$C$6:$C$1355, "Redeem", Transactions_History!$I$6:$I$1355, Portfolio_History!$F475, Transactions_History!$H$6:$H$1355, "&lt;="&amp;YEAR(Portfolio_History!S$1))</f>
        <v>0</v>
      </c>
      <c r="T475" s="4">
        <f>SUMIFS(Transactions_History!$G$6:$G$1355, Transactions_History!$C$6:$C$1355, "Acquire", Transactions_History!$I$6:$I$1355, Portfolio_History!$F475, Transactions_History!$H$6:$H$1355, "&lt;="&amp;YEAR(Portfolio_History!T$1))-
SUMIFS(Transactions_History!$G$6:$G$1355, Transactions_History!$C$6:$C$1355, "Redeem", Transactions_History!$I$6:$I$1355, Portfolio_History!$F475, Transactions_History!$H$6:$H$1355, "&lt;="&amp;YEAR(Portfolio_History!T$1))</f>
        <v>0</v>
      </c>
      <c r="U475" s="4">
        <f>SUMIFS(Transactions_History!$G$6:$G$1355, Transactions_History!$C$6:$C$1355, "Acquire", Transactions_History!$I$6:$I$1355, Portfolio_History!$F475, Transactions_History!$H$6:$H$1355, "&lt;="&amp;YEAR(Portfolio_History!U$1))-
SUMIFS(Transactions_History!$G$6:$G$1355, Transactions_History!$C$6:$C$1355, "Redeem", Transactions_History!$I$6:$I$1355, Portfolio_History!$F475, Transactions_History!$H$6:$H$1355, "&lt;="&amp;YEAR(Portfolio_History!U$1))</f>
        <v>0</v>
      </c>
      <c r="V475" s="4">
        <f>SUMIFS(Transactions_History!$G$6:$G$1355, Transactions_History!$C$6:$C$1355, "Acquire", Transactions_History!$I$6:$I$1355, Portfolio_History!$F475, Transactions_History!$H$6:$H$1355, "&lt;="&amp;YEAR(Portfolio_History!V$1))-
SUMIFS(Transactions_History!$G$6:$G$1355, Transactions_History!$C$6:$C$1355, "Redeem", Transactions_History!$I$6:$I$1355, Portfolio_History!$F475, Transactions_History!$H$6:$H$1355, "&lt;="&amp;YEAR(Portfolio_History!V$1))</f>
        <v>0</v>
      </c>
      <c r="W475" s="4">
        <f>SUMIFS(Transactions_History!$G$6:$G$1355, Transactions_History!$C$6:$C$1355, "Acquire", Transactions_History!$I$6:$I$1355, Portfolio_History!$F475, Transactions_History!$H$6:$H$1355, "&lt;="&amp;YEAR(Portfolio_History!W$1))-
SUMIFS(Transactions_History!$G$6:$G$1355, Transactions_History!$C$6:$C$1355, "Redeem", Transactions_History!$I$6:$I$1355, Portfolio_History!$F475, Transactions_History!$H$6:$H$1355, "&lt;="&amp;YEAR(Portfolio_History!W$1))</f>
        <v>0</v>
      </c>
      <c r="X475" s="4">
        <f>SUMIFS(Transactions_History!$G$6:$G$1355, Transactions_History!$C$6:$C$1355, "Acquire", Transactions_History!$I$6:$I$1355, Portfolio_History!$F475, Transactions_History!$H$6:$H$1355, "&lt;="&amp;YEAR(Portfolio_History!X$1))-
SUMIFS(Transactions_History!$G$6:$G$1355, Transactions_History!$C$6:$C$1355, "Redeem", Transactions_History!$I$6:$I$1355, Portfolio_History!$F475, Transactions_History!$H$6:$H$1355, "&lt;="&amp;YEAR(Portfolio_History!X$1))</f>
        <v>0</v>
      </c>
      <c r="Y475" s="4">
        <f>SUMIFS(Transactions_History!$G$6:$G$1355, Transactions_History!$C$6:$C$1355, "Acquire", Transactions_History!$I$6:$I$1355, Portfolio_History!$F475, Transactions_History!$H$6:$H$1355, "&lt;="&amp;YEAR(Portfolio_History!Y$1))-
SUMIFS(Transactions_History!$G$6:$G$1355, Transactions_History!$C$6:$C$1355, "Redeem", Transactions_History!$I$6:$I$1355, Portfolio_History!$F475, Transactions_History!$H$6:$H$1355, "&lt;="&amp;YEAR(Portfolio_History!Y$1))</f>
        <v>0</v>
      </c>
    </row>
    <row r="476" spans="1:25" x14ac:dyDescent="0.35">
      <c r="A476" s="172" t="s">
        <v>39</v>
      </c>
      <c r="B476" s="172">
        <v>1.375</v>
      </c>
      <c r="C476" s="172">
        <v>2014</v>
      </c>
      <c r="D476" s="173">
        <v>41061</v>
      </c>
      <c r="E476" s="63">
        <v>2012</v>
      </c>
      <c r="F476" s="170" t="str">
        <f t="shared" si="8"/>
        <v>SI bonds_1.375_2014</v>
      </c>
      <c r="G476" s="4">
        <f>SUMIFS(Transactions_History!$G$6:$G$1355, Transactions_History!$C$6:$C$1355, "Acquire", Transactions_History!$I$6:$I$1355, Portfolio_History!$F476, Transactions_History!$H$6:$H$1355, "&lt;="&amp;YEAR(Portfolio_History!G$1))-
SUMIFS(Transactions_History!$G$6:$G$1355, Transactions_History!$C$6:$C$1355, "Redeem", Transactions_History!$I$6:$I$1355, Portfolio_History!$F476, Transactions_History!$H$6:$H$1355, "&lt;="&amp;YEAR(Portfolio_History!G$1))</f>
        <v>0</v>
      </c>
      <c r="H476" s="4">
        <f>SUMIFS(Transactions_History!$G$6:$G$1355, Transactions_History!$C$6:$C$1355, "Acquire", Transactions_History!$I$6:$I$1355, Portfolio_History!$F476, Transactions_History!$H$6:$H$1355, "&lt;="&amp;YEAR(Portfolio_History!H$1))-
SUMIFS(Transactions_History!$G$6:$G$1355, Transactions_History!$C$6:$C$1355, "Redeem", Transactions_History!$I$6:$I$1355, Portfolio_History!$F476, Transactions_History!$H$6:$H$1355, "&lt;="&amp;YEAR(Portfolio_History!H$1))</f>
        <v>0</v>
      </c>
      <c r="I476" s="4">
        <f>SUMIFS(Transactions_History!$G$6:$G$1355, Transactions_History!$C$6:$C$1355, "Acquire", Transactions_History!$I$6:$I$1355, Portfolio_History!$F476, Transactions_History!$H$6:$H$1355, "&lt;="&amp;YEAR(Portfolio_History!I$1))-
SUMIFS(Transactions_History!$G$6:$G$1355, Transactions_History!$C$6:$C$1355, "Redeem", Transactions_History!$I$6:$I$1355, Portfolio_History!$F476, Transactions_History!$H$6:$H$1355, "&lt;="&amp;YEAR(Portfolio_History!I$1))</f>
        <v>0</v>
      </c>
      <c r="J476" s="4">
        <f>SUMIFS(Transactions_History!$G$6:$G$1355, Transactions_History!$C$6:$C$1355, "Acquire", Transactions_History!$I$6:$I$1355, Portfolio_History!$F476, Transactions_History!$H$6:$H$1355, "&lt;="&amp;YEAR(Portfolio_History!J$1))-
SUMIFS(Transactions_History!$G$6:$G$1355, Transactions_History!$C$6:$C$1355, "Redeem", Transactions_History!$I$6:$I$1355, Portfolio_History!$F476, Transactions_History!$H$6:$H$1355, "&lt;="&amp;YEAR(Portfolio_History!J$1))</f>
        <v>0</v>
      </c>
      <c r="K476" s="4">
        <f>SUMIFS(Transactions_History!$G$6:$G$1355, Transactions_History!$C$6:$C$1355, "Acquire", Transactions_History!$I$6:$I$1355, Portfolio_History!$F476, Transactions_History!$H$6:$H$1355, "&lt;="&amp;YEAR(Portfolio_History!K$1))-
SUMIFS(Transactions_History!$G$6:$G$1355, Transactions_History!$C$6:$C$1355, "Redeem", Transactions_History!$I$6:$I$1355, Portfolio_History!$F476, Transactions_History!$H$6:$H$1355, "&lt;="&amp;YEAR(Portfolio_History!K$1))</f>
        <v>0</v>
      </c>
      <c r="L476" s="4">
        <f>SUMIFS(Transactions_History!$G$6:$G$1355, Transactions_History!$C$6:$C$1355, "Acquire", Transactions_History!$I$6:$I$1355, Portfolio_History!$F476, Transactions_History!$H$6:$H$1355, "&lt;="&amp;YEAR(Portfolio_History!L$1))-
SUMIFS(Transactions_History!$G$6:$G$1355, Transactions_History!$C$6:$C$1355, "Redeem", Transactions_History!$I$6:$I$1355, Portfolio_History!$F476, Transactions_History!$H$6:$H$1355, "&lt;="&amp;YEAR(Portfolio_History!L$1))</f>
        <v>0</v>
      </c>
      <c r="M476" s="4">
        <f>SUMIFS(Transactions_History!$G$6:$G$1355, Transactions_History!$C$6:$C$1355, "Acquire", Transactions_History!$I$6:$I$1355, Portfolio_History!$F476, Transactions_History!$H$6:$H$1355, "&lt;="&amp;YEAR(Portfolio_History!M$1))-
SUMIFS(Transactions_History!$G$6:$G$1355, Transactions_History!$C$6:$C$1355, "Redeem", Transactions_History!$I$6:$I$1355, Portfolio_History!$F476, Transactions_History!$H$6:$H$1355, "&lt;="&amp;YEAR(Portfolio_History!M$1))</f>
        <v>0</v>
      </c>
      <c r="N476" s="4">
        <f>SUMIFS(Transactions_History!$G$6:$G$1355, Transactions_History!$C$6:$C$1355, "Acquire", Transactions_History!$I$6:$I$1355, Portfolio_History!$F476, Transactions_History!$H$6:$H$1355, "&lt;="&amp;YEAR(Portfolio_History!N$1))-
SUMIFS(Transactions_History!$G$6:$G$1355, Transactions_History!$C$6:$C$1355, "Redeem", Transactions_History!$I$6:$I$1355, Portfolio_History!$F476, Transactions_History!$H$6:$H$1355, "&lt;="&amp;YEAR(Portfolio_History!N$1))</f>
        <v>0</v>
      </c>
      <c r="O476" s="4">
        <f>SUMIFS(Transactions_History!$G$6:$G$1355, Transactions_History!$C$6:$C$1355, "Acquire", Transactions_History!$I$6:$I$1355, Portfolio_History!$F476, Transactions_History!$H$6:$H$1355, "&lt;="&amp;YEAR(Portfolio_History!O$1))-
SUMIFS(Transactions_History!$G$6:$G$1355, Transactions_History!$C$6:$C$1355, "Redeem", Transactions_History!$I$6:$I$1355, Portfolio_History!$F476, Transactions_History!$H$6:$H$1355, "&lt;="&amp;YEAR(Portfolio_History!O$1))</f>
        <v>0</v>
      </c>
      <c r="P476" s="4">
        <f>SUMIFS(Transactions_History!$G$6:$G$1355, Transactions_History!$C$6:$C$1355, "Acquire", Transactions_History!$I$6:$I$1355, Portfolio_History!$F476, Transactions_History!$H$6:$H$1355, "&lt;="&amp;YEAR(Portfolio_History!P$1))-
SUMIFS(Transactions_History!$G$6:$G$1355, Transactions_History!$C$6:$C$1355, "Redeem", Transactions_History!$I$6:$I$1355, Portfolio_History!$F476, Transactions_History!$H$6:$H$1355, "&lt;="&amp;YEAR(Portfolio_History!P$1))</f>
        <v>0</v>
      </c>
      <c r="Q476" s="4">
        <f>SUMIFS(Transactions_History!$G$6:$G$1355, Transactions_History!$C$6:$C$1355, "Acquire", Transactions_History!$I$6:$I$1355, Portfolio_History!$F476, Transactions_History!$H$6:$H$1355, "&lt;="&amp;YEAR(Portfolio_History!Q$1))-
SUMIFS(Transactions_History!$G$6:$G$1355, Transactions_History!$C$6:$C$1355, "Redeem", Transactions_History!$I$6:$I$1355, Portfolio_History!$F476, Transactions_History!$H$6:$H$1355, "&lt;="&amp;YEAR(Portfolio_History!Q$1))</f>
        <v>6693019</v>
      </c>
      <c r="R476" s="4">
        <f>SUMIFS(Transactions_History!$G$6:$G$1355, Transactions_History!$C$6:$C$1355, "Acquire", Transactions_History!$I$6:$I$1355, Portfolio_History!$F476, Transactions_History!$H$6:$H$1355, "&lt;="&amp;YEAR(Portfolio_History!R$1))-
SUMIFS(Transactions_History!$G$6:$G$1355, Transactions_History!$C$6:$C$1355, "Redeem", Transactions_History!$I$6:$I$1355, Portfolio_History!$F476, Transactions_History!$H$6:$H$1355, "&lt;="&amp;YEAR(Portfolio_History!R$1))</f>
        <v>0</v>
      </c>
      <c r="S476" s="4">
        <f>SUMIFS(Transactions_History!$G$6:$G$1355, Transactions_History!$C$6:$C$1355, "Acquire", Transactions_History!$I$6:$I$1355, Portfolio_History!$F476, Transactions_History!$H$6:$H$1355, "&lt;="&amp;YEAR(Portfolio_History!S$1))-
SUMIFS(Transactions_History!$G$6:$G$1355, Transactions_History!$C$6:$C$1355, "Redeem", Transactions_History!$I$6:$I$1355, Portfolio_History!$F476, Transactions_History!$H$6:$H$1355, "&lt;="&amp;YEAR(Portfolio_History!S$1))</f>
        <v>0</v>
      </c>
      <c r="T476" s="4">
        <f>SUMIFS(Transactions_History!$G$6:$G$1355, Transactions_History!$C$6:$C$1355, "Acquire", Transactions_History!$I$6:$I$1355, Portfolio_History!$F476, Transactions_History!$H$6:$H$1355, "&lt;="&amp;YEAR(Portfolio_History!T$1))-
SUMIFS(Transactions_History!$G$6:$G$1355, Transactions_History!$C$6:$C$1355, "Redeem", Transactions_History!$I$6:$I$1355, Portfolio_History!$F476, Transactions_History!$H$6:$H$1355, "&lt;="&amp;YEAR(Portfolio_History!T$1))</f>
        <v>0</v>
      </c>
      <c r="U476" s="4">
        <f>SUMIFS(Transactions_History!$G$6:$G$1355, Transactions_History!$C$6:$C$1355, "Acquire", Transactions_History!$I$6:$I$1355, Portfolio_History!$F476, Transactions_History!$H$6:$H$1355, "&lt;="&amp;YEAR(Portfolio_History!U$1))-
SUMIFS(Transactions_History!$G$6:$G$1355, Transactions_History!$C$6:$C$1355, "Redeem", Transactions_History!$I$6:$I$1355, Portfolio_History!$F476, Transactions_History!$H$6:$H$1355, "&lt;="&amp;YEAR(Portfolio_History!U$1))</f>
        <v>0</v>
      </c>
      <c r="V476" s="4">
        <f>SUMIFS(Transactions_History!$G$6:$G$1355, Transactions_History!$C$6:$C$1355, "Acquire", Transactions_History!$I$6:$I$1355, Portfolio_History!$F476, Transactions_History!$H$6:$H$1355, "&lt;="&amp;YEAR(Portfolio_History!V$1))-
SUMIFS(Transactions_History!$G$6:$G$1355, Transactions_History!$C$6:$C$1355, "Redeem", Transactions_History!$I$6:$I$1355, Portfolio_History!$F476, Transactions_History!$H$6:$H$1355, "&lt;="&amp;YEAR(Portfolio_History!V$1))</f>
        <v>0</v>
      </c>
      <c r="W476" s="4">
        <f>SUMIFS(Transactions_History!$G$6:$G$1355, Transactions_History!$C$6:$C$1355, "Acquire", Transactions_History!$I$6:$I$1355, Portfolio_History!$F476, Transactions_History!$H$6:$H$1355, "&lt;="&amp;YEAR(Portfolio_History!W$1))-
SUMIFS(Transactions_History!$G$6:$G$1355, Transactions_History!$C$6:$C$1355, "Redeem", Transactions_History!$I$6:$I$1355, Portfolio_History!$F476, Transactions_History!$H$6:$H$1355, "&lt;="&amp;YEAR(Portfolio_History!W$1))</f>
        <v>0</v>
      </c>
      <c r="X476" s="4">
        <f>SUMIFS(Transactions_History!$G$6:$G$1355, Transactions_History!$C$6:$C$1355, "Acquire", Transactions_History!$I$6:$I$1355, Portfolio_History!$F476, Transactions_History!$H$6:$H$1355, "&lt;="&amp;YEAR(Portfolio_History!X$1))-
SUMIFS(Transactions_History!$G$6:$G$1355, Transactions_History!$C$6:$C$1355, "Redeem", Transactions_History!$I$6:$I$1355, Portfolio_History!$F476, Transactions_History!$H$6:$H$1355, "&lt;="&amp;YEAR(Portfolio_History!X$1))</f>
        <v>0</v>
      </c>
      <c r="Y476" s="4">
        <f>SUMIFS(Transactions_History!$G$6:$G$1355, Transactions_History!$C$6:$C$1355, "Acquire", Transactions_History!$I$6:$I$1355, Portfolio_History!$F476, Transactions_History!$H$6:$H$1355, "&lt;="&amp;YEAR(Portfolio_History!Y$1))-
SUMIFS(Transactions_History!$G$6:$G$1355, Transactions_History!$C$6:$C$1355, "Redeem", Transactions_History!$I$6:$I$1355, Portfolio_History!$F476, Transactions_History!$H$6:$H$1355, "&lt;="&amp;YEAR(Portfolio_History!Y$1))</f>
        <v>0</v>
      </c>
    </row>
    <row r="477" spans="1:25" x14ac:dyDescent="0.35">
      <c r="A477" s="172" t="s">
        <v>39</v>
      </c>
      <c r="B477" s="172">
        <v>1.375</v>
      </c>
      <c r="C477" s="172">
        <v>2015</v>
      </c>
      <c r="D477" s="173">
        <v>41061</v>
      </c>
      <c r="E477" s="63">
        <v>2012</v>
      </c>
      <c r="F477" s="170" t="str">
        <f t="shared" si="8"/>
        <v>SI bonds_1.375_2015</v>
      </c>
      <c r="G477" s="4">
        <f>SUMIFS(Transactions_History!$G$6:$G$1355, Transactions_History!$C$6:$C$1355, "Acquire", Transactions_History!$I$6:$I$1355, Portfolio_History!$F477, Transactions_History!$H$6:$H$1355, "&lt;="&amp;YEAR(Portfolio_History!G$1))-
SUMIFS(Transactions_History!$G$6:$G$1355, Transactions_History!$C$6:$C$1355, "Redeem", Transactions_History!$I$6:$I$1355, Portfolio_History!$F477, Transactions_History!$H$6:$H$1355, "&lt;="&amp;YEAR(Portfolio_History!G$1))</f>
        <v>0</v>
      </c>
      <c r="H477" s="4">
        <f>SUMIFS(Transactions_History!$G$6:$G$1355, Transactions_History!$C$6:$C$1355, "Acquire", Transactions_History!$I$6:$I$1355, Portfolio_History!$F477, Transactions_History!$H$6:$H$1355, "&lt;="&amp;YEAR(Portfolio_History!H$1))-
SUMIFS(Transactions_History!$G$6:$G$1355, Transactions_History!$C$6:$C$1355, "Redeem", Transactions_History!$I$6:$I$1355, Portfolio_History!$F477, Transactions_History!$H$6:$H$1355, "&lt;="&amp;YEAR(Portfolio_History!H$1))</f>
        <v>0</v>
      </c>
      <c r="I477" s="4">
        <f>SUMIFS(Transactions_History!$G$6:$G$1355, Transactions_History!$C$6:$C$1355, "Acquire", Transactions_History!$I$6:$I$1355, Portfolio_History!$F477, Transactions_History!$H$6:$H$1355, "&lt;="&amp;YEAR(Portfolio_History!I$1))-
SUMIFS(Transactions_History!$G$6:$G$1355, Transactions_History!$C$6:$C$1355, "Redeem", Transactions_History!$I$6:$I$1355, Portfolio_History!$F477, Transactions_History!$H$6:$H$1355, "&lt;="&amp;YEAR(Portfolio_History!I$1))</f>
        <v>0</v>
      </c>
      <c r="J477" s="4">
        <f>SUMIFS(Transactions_History!$G$6:$G$1355, Transactions_History!$C$6:$C$1355, "Acquire", Transactions_History!$I$6:$I$1355, Portfolio_History!$F477, Transactions_History!$H$6:$H$1355, "&lt;="&amp;YEAR(Portfolio_History!J$1))-
SUMIFS(Transactions_History!$G$6:$G$1355, Transactions_History!$C$6:$C$1355, "Redeem", Transactions_History!$I$6:$I$1355, Portfolio_History!$F477, Transactions_History!$H$6:$H$1355, "&lt;="&amp;YEAR(Portfolio_History!J$1))</f>
        <v>0</v>
      </c>
      <c r="K477" s="4">
        <f>SUMIFS(Transactions_History!$G$6:$G$1355, Transactions_History!$C$6:$C$1355, "Acquire", Transactions_History!$I$6:$I$1355, Portfolio_History!$F477, Transactions_History!$H$6:$H$1355, "&lt;="&amp;YEAR(Portfolio_History!K$1))-
SUMIFS(Transactions_History!$G$6:$G$1355, Transactions_History!$C$6:$C$1355, "Redeem", Transactions_History!$I$6:$I$1355, Portfolio_History!$F477, Transactions_History!$H$6:$H$1355, "&lt;="&amp;YEAR(Portfolio_History!K$1))</f>
        <v>0</v>
      </c>
      <c r="L477" s="4">
        <f>SUMIFS(Transactions_History!$G$6:$G$1355, Transactions_History!$C$6:$C$1355, "Acquire", Transactions_History!$I$6:$I$1355, Portfolio_History!$F477, Transactions_History!$H$6:$H$1355, "&lt;="&amp;YEAR(Portfolio_History!L$1))-
SUMIFS(Transactions_History!$G$6:$G$1355, Transactions_History!$C$6:$C$1355, "Redeem", Transactions_History!$I$6:$I$1355, Portfolio_History!$F477, Transactions_History!$H$6:$H$1355, "&lt;="&amp;YEAR(Portfolio_History!L$1))</f>
        <v>0</v>
      </c>
      <c r="M477" s="4">
        <f>SUMIFS(Transactions_History!$G$6:$G$1355, Transactions_History!$C$6:$C$1355, "Acquire", Transactions_History!$I$6:$I$1355, Portfolio_History!$F477, Transactions_History!$H$6:$H$1355, "&lt;="&amp;YEAR(Portfolio_History!M$1))-
SUMIFS(Transactions_History!$G$6:$G$1355, Transactions_History!$C$6:$C$1355, "Redeem", Transactions_History!$I$6:$I$1355, Portfolio_History!$F477, Transactions_History!$H$6:$H$1355, "&lt;="&amp;YEAR(Portfolio_History!M$1))</f>
        <v>0</v>
      </c>
      <c r="N477" s="4">
        <f>SUMIFS(Transactions_History!$G$6:$G$1355, Transactions_History!$C$6:$C$1355, "Acquire", Transactions_History!$I$6:$I$1355, Portfolio_History!$F477, Transactions_History!$H$6:$H$1355, "&lt;="&amp;YEAR(Portfolio_History!N$1))-
SUMIFS(Transactions_History!$G$6:$G$1355, Transactions_History!$C$6:$C$1355, "Redeem", Transactions_History!$I$6:$I$1355, Portfolio_History!$F477, Transactions_History!$H$6:$H$1355, "&lt;="&amp;YEAR(Portfolio_History!N$1))</f>
        <v>0</v>
      </c>
      <c r="O477" s="4">
        <f>SUMIFS(Transactions_History!$G$6:$G$1355, Transactions_History!$C$6:$C$1355, "Acquire", Transactions_History!$I$6:$I$1355, Portfolio_History!$F477, Transactions_History!$H$6:$H$1355, "&lt;="&amp;YEAR(Portfolio_History!O$1))-
SUMIFS(Transactions_History!$G$6:$G$1355, Transactions_History!$C$6:$C$1355, "Redeem", Transactions_History!$I$6:$I$1355, Portfolio_History!$F477, Transactions_History!$H$6:$H$1355, "&lt;="&amp;YEAR(Portfolio_History!O$1))</f>
        <v>0</v>
      </c>
      <c r="P477" s="4">
        <f>SUMIFS(Transactions_History!$G$6:$G$1355, Transactions_History!$C$6:$C$1355, "Acquire", Transactions_History!$I$6:$I$1355, Portfolio_History!$F477, Transactions_History!$H$6:$H$1355, "&lt;="&amp;YEAR(Portfolio_History!P$1))-
SUMIFS(Transactions_History!$G$6:$G$1355, Transactions_History!$C$6:$C$1355, "Redeem", Transactions_History!$I$6:$I$1355, Portfolio_History!$F477, Transactions_History!$H$6:$H$1355, "&lt;="&amp;YEAR(Portfolio_History!P$1))</f>
        <v>6693019</v>
      </c>
      <c r="Q477" s="4">
        <f>SUMIFS(Transactions_History!$G$6:$G$1355, Transactions_History!$C$6:$C$1355, "Acquire", Transactions_History!$I$6:$I$1355, Portfolio_History!$F477, Transactions_History!$H$6:$H$1355, "&lt;="&amp;YEAR(Portfolio_History!Q$1))-
SUMIFS(Transactions_History!$G$6:$G$1355, Transactions_History!$C$6:$C$1355, "Redeem", Transactions_History!$I$6:$I$1355, Portfolio_History!$F477, Transactions_History!$H$6:$H$1355, "&lt;="&amp;YEAR(Portfolio_History!Q$1))</f>
        <v>6693019</v>
      </c>
      <c r="R477" s="4">
        <f>SUMIFS(Transactions_History!$G$6:$G$1355, Transactions_History!$C$6:$C$1355, "Acquire", Transactions_History!$I$6:$I$1355, Portfolio_History!$F477, Transactions_History!$H$6:$H$1355, "&lt;="&amp;YEAR(Portfolio_History!R$1))-
SUMIFS(Transactions_History!$G$6:$G$1355, Transactions_History!$C$6:$C$1355, "Redeem", Transactions_History!$I$6:$I$1355, Portfolio_History!$F477, Transactions_History!$H$6:$H$1355, "&lt;="&amp;YEAR(Portfolio_History!R$1))</f>
        <v>0</v>
      </c>
      <c r="S477" s="4">
        <f>SUMIFS(Transactions_History!$G$6:$G$1355, Transactions_History!$C$6:$C$1355, "Acquire", Transactions_History!$I$6:$I$1355, Portfolio_History!$F477, Transactions_History!$H$6:$H$1355, "&lt;="&amp;YEAR(Portfolio_History!S$1))-
SUMIFS(Transactions_History!$G$6:$G$1355, Transactions_History!$C$6:$C$1355, "Redeem", Transactions_History!$I$6:$I$1355, Portfolio_History!$F477, Transactions_History!$H$6:$H$1355, "&lt;="&amp;YEAR(Portfolio_History!S$1))</f>
        <v>0</v>
      </c>
      <c r="T477" s="4">
        <f>SUMIFS(Transactions_History!$G$6:$G$1355, Transactions_History!$C$6:$C$1355, "Acquire", Transactions_History!$I$6:$I$1355, Portfolio_History!$F477, Transactions_History!$H$6:$H$1355, "&lt;="&amp;YEAR(Portfolio_History!T$1))-
SUMIFS(Transactions_History!$G$6:$G$1355, Transactions_History!$C$6:$C$1355, "Redeem", Transactions_History!$I$6:$I$1355, Portfolio_History!$F477, Transactions_History!$H$6:$H$1355, "&lt;="&amp;YEAR(Portfolio_History!T$1))</f>
        <v>0</v>
      </c>
      <c r="U477" s="4">
        <f>SUMIFS(Transactions_History!$G$6:$G$1355, Transactions_History!$C$6:$C$1355, "Acquire", Transactions_History!$I$6:$I$1355, Portfolio_History!$F477, Transactions_History!$H$6:$H$1355, "&lt;="&amp;YEAR(Portfolio_History!U$1))-
SUMIFS(Transactions_History!$G$6:$G$1355, Transactions_History!$C$6:$C$1355, "Redeem", Transactions_History!$I$6:$I$1355, Portfolio_History!$F477, Transactions_History!$H$6:$H$1355, "&lt;="&amp;YEAR(Portfolio_History!U$1))</f>
        <v>0</v>
      </c>
      <c r="V477" s="4">
        <f>SUMIFS(Transactions_History!$G$6:$G$1355, Transactions_History!$C$6:$C$1355, "Acquire", Transactions_History!$I$6:$I$1355, Portfolio_History!$F477, Transactions_History!$H$6:$H$1355, "&lt;="&amp;YEAR(Portfolio_History!V$1))-
SUMIFS(Transactions_History!$G$6:$G$1355, Transactions_History!$C$6:$C$1355, "Redeem", Transactions_History!$I$6:$I$1355, Portfolio_History!$F477, Transactions_History!$H$6:$H$1355, "&lt;="&amp;YEAR(Portfolio_History!V$1))</f>
        <v>0</v>
      </c>
      <c r="W477" s="4">
        <f>SUMIFS(Transactions_History!$G$6:$G$1355, Transactions_History!$C$6:$C$1355, "Acquire", Transactions_History!$I$6:$I$1355, Portfolio_History!$F477, Transactions_History!$H$6:$H$1355, "&lt;="&amp;YEAR(Portfolio_History!W$1))-
SUMIFS(Transactions_History!$G$6:$G$1355, Transactions_History!$C$6:$C$1355, "Redeem", Transactions_History!$I$6:$I$1355, Portfolio_History!$F477, Transactions_History!$H$6:$H$1355, "&lt;="&amp;YEAR(Portfolio_History!W$1))</f>
        <v>0</v>
      </c>
      <c r="X477" s="4">
        <f>SUMIFS(Transactions_History!$G$6:$G$1355, Transactions_History!$C$6:$C$1355, "Acquire", Transactions_History!$I$6:$I$1355, Portfolio_History!$F477, Transactions_History!$H$6:$H$1355, "&lt;="&amp;YEAR(Portfolio_History!X$1))-
SUMIFS(Transactions_History!$G$6:$G$1355, Transactions_History!$C$6:$C$1355, "Redeem", Transactions_History!$I$6:$I$1355, Portfolio_History!$F477, Transactions_History!$H$6:$H$1355, "&lt;="&amp;YEAR(Portfolio_History!X$1))</f>
        <v>0</v>
      </c>
      <c r="Y477" s="4">
        <f>SUMIFS(Transactions_History!$G$6:$G$1355, Transactions_History!$C$6:$C$1355, "Acquire", Transactions_History!$I$6:$I$1355, Portfolio_History!$F477, Transactions_History!$H$6:$H$1355, "&lt;="&amp;YEAR(Portfolio_History!Y$1))-
SUMIFS(Transactions_History!$G$6:$G$1355, Transactions_History!$C$6:$C$1355, "Redeem", Transactions_History!$I$6:$I$1355, Portfolio_History!$F477, Transactions_History!$H$6:$H$1355, "&lt;="&amp;YEAR(Portfolio_History!Y$1))</f>
        <v>0</v>
      </c>
    </row>
    <row r="478" spans="1:25" x14ac:dyDescent="0.35">
      <c r="A478" s="172" t="s">
        <v>39</v>
      </c>
      <c r="B478" s="172">
        <v>1.375</v>
      </c>
      <c r="C478" s="172">
        <v>2016</v>
      </c>
      <c r="D478" s="173">
        <v>41061</v>
      </c>
      <c r="E478" s="63">
        <v>2012</v>
      </c>
      <c r="F478" s="170" t="str">
        <f t="shared" si="8"/>
        <v>SI bonds_1.375_2016</v>
      </c>
      <c r="G478" s="4">
        <f>SUMIFS(Transactions_History!$G$6:$G$1355, Transactions_History!$C$6:$C$1355, "Acquire", Transactions_History!$I$6:$I$1355, Portfolio_History!$F478, Transactions_History!$H$6:$H$1355, "&lt;="&amp;YEAR(Portfolio_History!G$1))-
SUMIFS(Transactions_History!$G$6:$G$1355, Transactions_History!$C$6:$C$1355, "Redeem", Transactions_History!$I$6:$I$1355, Portfolio_History!$F478, Transactions_History!$H$6:$H$1355, "&lt;="&amp;YEAR(Portfolio_History!G$1))</f>
        <v>0</v>
      </c>
      <c r="H478" s="4">
        <f>SUMIFS(Transactions_History!$G$6:$G$1355, Transactions_History!$C$6:$C$1355, "Acquire", Transactions_History!$I$6:$I$1355, Portfolio_History!$F478, Transactions_History!$H$6:$H$1355, "&lt;="&amp;YEAR(Portfolio_History!H$1))-
SUMIFS(Transactions_History!$G$6:$G$1355, Transactions_History!$C$6:$C$1355, "Redeem", Transactions_History!$I$6:$I$1355, Portfolio_History!$F478, Transactions_History!$H$6:$H$1355, "&lt;="&amp;YEAR(Portfolio_History!H$1))</f>
        <v>0</v>
      </c>
      <c r="I478" s="4">
        <f>SUMIFS(Transactions_History!$G$6:$G$1355, Transactions_History!$C$6:$C$1355, "Acquire", Transactions_History!$I$6:$I$1355, Portfolio_History!$F478, Transactions_History!$H$6:$H$1355, "&lt;="&amp;YEAR(Portfolio_History!I$1))-
SUMIFS(Transactions_History!$G$6:$G$1355, Transactions_History!$C$6:$C$1355, "Redeem", Transactions_History!$I$6:$I$1355, Portfolio_History!$F478, Transactions_History!$H$6:$H$1355, "&lt;="&amp;YEAR(Portfolio_History!I$1))</f>
        <v>0</v>
      </c>
      <c r="J478" s="4">
        <f>SUMIFS(Transactions_History!$G$6:$G$1355, Transactions_History!$C$6:$C$1355, "Acquire", Transactions_History!$I$6:$I$1355, Portfolio_History!$F478, Transactions_History!$H$6:$H$1355, "&lt;="&amp;YEAR(Portfolio_History!J$1))-
SUMIFS(Transactions_History!$G$6:$G$1355, Transactions_History!$C$6:$C$1355, "Redeem", Transactions_History!$I$6:$I$1355, Portfolio_History!$F478, Transactions_History!$H$6:$H$1355, "&lt;="&amp;YEAR(Portfolio_History!J$1))</f>
        <v>0</v>
      </c>
      <c r="K478" s="4">
        <f>SUMIFS(Transactions_History!$G$6:$G$1355, Transactions_History!$C$6:$C$1355, "Acquire", Transactions_History!$I$6:$I$1355, Portfolio_History!$F478, Transactions_History!$H$6:$H$1355, "&lt;="&amp;YEAR(Portfolio_History!K$1))-
SUMIFS(Transactions_History!$G$6:$G$1355, Transactions_History!$C$6:$C$1355, "Redeem", Transactions_History!$I$6:$I$1355, Portfolio_History!$F478, Transactions_History!$H$6:$H$1355, "&lt;="&amp;YEAR(Portfolio_History!K$1))</f>
        <v>0</v>
      </c>
      <c r="L478" s="4">
        <f>SUMIFS(Transactions_History!$G$6:$G$1355, Transactions_History!$C$6:$C$1355, "Acquire", Transactions_History!$I$6:$I$1355, Portfolio_History!$F478, Transactions_History!$H$6:$H$1355, "&lt;="&amp;YEAR(Portfolio_History!L$1))-
SUMIFS(Transactions_History!$G$6:$G$1355, Transactions_History!$C$6:$C$1355, "Redeem", Transactions_History!$I$6:$I$1355, Portfolio_History!$F478, Transactions_History!$H$6:$H$1355, "&lt;="&amp;YEAR(Portfolio_History!L$1))</f>
        <v>0</v>
      </c>
      <c r="M478" s="4">
        <f>SUMIFS(Transactions_History!$G$6:$G$1355, Transactions_History!$C$6:$C$1355, "Acquire", Transactions_History!$I$6:$I$1355, Portfolio_History!$F478, Transactions_History!$H$6:$H$1355, "&lt;="&amp;YEAR(Portfolio_History!M$1))-
SUMIFS(Transactions_History!$G$6:$G$1355, Transactions_History!$C$6:$C$1355, "Redeem", Transactions_History!$I$6:$I$1355, Portfolio_History!$F478, Transactions_History!$H$6:$H$1355, "&lt;="&amp;YEAR(Portfolio_History!M$1))</f>
        <v>0</v>
      </c>
      <c r="N478" s="4">
        <f>SUMIFS(Transactions_History!$G$6:$G$1355, Transactions_History!$C$6:$C$1355, "Acquire", Transactions_History!$I$6:$I$1355, Portfolio_History!$F478, Transactions_History!$H$6:$H$1355, "&lt;="&amp;YEAR(Portfolio_History!N$1))-
SUMIFS(Transactions_History!$G$6:$G$1355, Transactions_History!$C$6:$C$1355, "Redeem", Transactions_History!$I$6:$I$1355, Portfolio_History!$F478, Transactions_History!$H$6:$H$1355, "&lt;="&amp;YEAR(Portfolio_History!N$1))</f>
        <v>0</v>
      </c>
      <c r="O478" s="4">
        <f>SUMIFS(Transactions_History!$G$6:$G$1355, Transactions_History!$C$6:$C$1355, "Acquire", Transactions_History!$I$6:$I$1355, Portfolio_History!$F478, Transactions_History!$H$6:$H$1355, "&lt;="&amp;YEAR(Portfolio_History!O$1))-
SUMIFS(Transactions_History!$G$6:$G$1355, Transactions_History!$C$6:$C$1355, "Redeem", Transactions_History!$I$6:$I$1355, Portfolio_History!$F478, Transactions_History!$H$6:$H$1355, "&lt;="&amp;YEAR(Portfolio_History!O$1))</f>
        <v>6693019</v>
      </c>
      <c r="P478" s="4">
        <f>SUMIFS(Transactions_History!$G$6:$G$1355, Transactions_History!$C$6:$C$1355, "Acquire", Transactions_History!$I$6:$I$1355, Portfolio_History!$F478, Transactions_History!$H$6:$H$1355, "&lt;="&amp;YEAR(Portfolio_History!P$1))-
SUMIFS(Transactions_History!$G$6:$G$1355, Transactions_History!$C$6:$C$1355, "Redeem", Transactions_History!$I$6:$I$1355, Portfolio_History!$F478, Transactions_History!$H$6:$H$1355, "&lt;="&amp;YEAR(Portfolio_History!P$1))</f>
        <v>6693019</v>
      </c>
      <c r="Q478" s="4">
        <f>SUMIFS(Transactions_History!$G$6:$G$1355, Transactions_History!$C$6:$C$1355, "Acquire", Transactions_History!$I$6:$I$1355, Portfolio_History!$F478, Transactions_History!$H$6:$H$1355, "&lt;="&amp;YEAR(Portfolio_History!Q$1))-
SUMIFS(Transactions_History!$G$6:$G$1355, Transactions_History!$C$6:$C$1355, "Redeem", Transactions_History!$I$6:$I$1355, Portfolio_History!$F478, Transactions_History!$H$6:$H$1355, "&lt;="&amp;YEAR(Portfolio_History!Q$1))</f>
        <v>6693019</v>
      </c>
      <c r="R478" s="4">
        <f>SUMIFS(Transactions_History!$G$6:$G$1355, Transactions_History!$C$6:$C$1355, "Acquire", Transactions_History!$I$6:$I$1355, Portfolio_History!$F478, Transactions_History!$H$6:$H$1355, "&lt;="&amp;YEAR(Portfolio_History!R$1))-
SUMIFS(Transactions_History!$G$6:$G$1355, Transactions_History!$C$6:$C$1355, "Redeem", Transactions_History!$I$6:$I$1355, Portfolio_History!$F478, Transactions_History!$H$6:$H$1355, "&lt;="&amp;YEAR(Portfolio_History!R$1))</f>
        <v>0</v>
      </c>
      <c r="S478" s="4">
        <f>SUMIFS(Transactions_History!$G$6:$G$1355, Transactions_History!$C$6:$C$1355, "Acquire", Transactions_History!$I$6:$I$1355, Portfolio_History!$F478, Transactions_History!$H$6:$H$1355, "&lt;="&amp;YEAR(Portfolio_History!S$1))-
SUMIFS(Transactions_History!$G$6:$G$1355, Transactions_History!$C$6:$C$1355, "Redeem", Transactions_History!$I$6:$I$1355, Portfolio_History!$F478, Transactions_History!$H$6:$H$1355, "&lt;="&amp;YEAR(Portfolio_History!S$1))</f>
        <v>0</v>
      </c>
      <c r="T478" s="4">
        <f>SUMIFS(Transactions_History!$G$6:$G$1355, Transactions_History!$C$6:$C$1355, "Acquire", Transactions_History!$I$6:$I$1355, Portfolio_History!$F478, Transactions_History!$H$6:$H$1355, "&lt;="&amp;YEAR(Portfolio_History!T$1))-
SUMIFS(Transactions_History!$G$6:$G$1355, Transactions_History!$C$6:$C$1355, "Redeem", Transactions_History!$I$6:$I$1355, Portfolio_History!$F478, Transactions_History!$H$6:$H$1355, "&lt;="&amp;YEAR(Portfolio_History!T$1))</f>
        <v>0</v>
      </c>
      <c r="U478" s="4">
        <f>SUMIFS(Transactions_History!$G$6:$G$1355, Transactions_History!$C$6:$C$1355, "Acquire", Transactions_History!$I$6:$I$1355, Portfolio_History!$F478, Transactions_History!$H$6:$H$1355, "&lt;="&amp;YEAR(Portfolio_History!U$1))-
SUMIFS(Transactions_History!$G$6:$G$1355, Transactions_History!$C$6:$C$1355, "Redeem", Transactions_History!$I$6:$I$1355, Portfolio_History!$F478, Transactions_History!$H$6:$H$1355, "&lt;="&amp;YEAR(Portfolio_History!U$1))</f>
        <v>0</v>
      </c>
      <c r="V478" s="4">
        <f>SUMIFS(Transactions_History!$G$6:$G$1355, Transactions_History!$C$6:$C$1355, "Acquire", Transactions_History!$I$6:$I$1355, Portfolio_History!$F478, Transactions_History!$H$6:$H$1355, "&lt;="&amp;YEAR(Portfolio_History!V$1))-
SUMIFS(Transactions_History!$G$6:$G$1355, Transactions_History!$C$6:$C$1355, "Redeem", Transactions_History!$I$6:$I$1355, Portfolio_History!$F478, Transactions_History!$H$6:$H$1355, "&lt;="&amp;YEAR(Portfolio_History!V$1))</f>
        <v>0</v>
      </c>
      <c r="W478" s="4">
        <f>SUMIFS(Transactions_History!$G$6:$G$1355, Transactions_History!$C$6:$C$1355, "Acquire", Transactions_History!$I$6:$I$1355, Portfolio_History!$F478, Transactions_History!$H$6:$H$1355, "&lt;="&amp;YEAR(Portfolio_History!W$1))-
SUMIFS(Transactions_History!$G$6:$G$1355, Transactions_History!$C$6:$C$1355, "Redeem", Transactions_History!$I$6:$I$1355, Portfolio_History!$F478, Transactions_History!$H$6:$H$1355, "&lt;="&amp;YEAR(Portfolio_History!W$1))</f>
        <v>0</v>
      </c>
      <c r="X478" s="4">
        <f>SUMIFS(Transactions_History!$G$6:$G$1355, Transactions_History!$C$6:$C$1355, "Acquire", Transactions_History!$I$6:$I$1355, Portfolio_History!$F478, Transactions_History!$H$6:$H$1355, "&lt;="&amp;YEAR(Portfolio_History!X$1))-
SUMIFS(Transactions_History!$G$6:$G$1355, Transactions_History!$C$6:$C$1355, "Redeem", Transactions_History!$I$6:$I$1355, Portfolio_History!$F478, Transactions_History!$H$6:$H$1355, "&lt;="&amp;YEAR(Portfolio_History!X$1))</f>
        <v>0</v>
      </c>
      <c r="Y478" s="4">
        <f>SUMIFS(Transactions_History!$G$6:$G$1355, Transactions_History!$C$6:$C$1355, "Acquire", Transactions_History!$I$6:$I$1355, Portfolio_History!$F478, Transactions_History!$H$6:$H$1355, "&lt;="&amp;YEAR(Portfolio_History!Y$1))-
SUMIFS(Transactions_History!$G$6:$G$1355, Transactions_History!$C$6:$C$1355, "Redeem", Transactions_History!$I$6:$I$1355, Portfolio_History!$F478, Transactions_History!$H$6:$H$1355, "&lt;="&amp;YEAR(Portfolio_History!Y$1))</f>
        <v>0</v>
      </c>
    </row>
    <row r="479" spans="1:25" x14ac:dyDescent="0.35">
      <c r="A479" s="172" t="s">
        <v>39</v>
      </c>
      <c r="B479" s="172">
        <v>1.375</v>
      </c>
      <c r="C479" s="172">
        <v>2017</v>
      </c>
      <c r="D479" s="173">
        <v>41061</v>
      </c>
      <c r="E479" s="63">
        <v>2012</v>
      </c>
      <c r="F479" s="170" t="str">
        <f t="shared" si="8"/>
        <v>SI bonds_1.375_2017</v>
      </c>
      <c r="G479" s="4">
        <f>SUMIFS(Transactions_History!$G$6:$G$1355, Transactions_History!$C$6:$C$1355, "Acquire", Transactions_History!$I$6:$I$1355, Portfolio_History!$F479, Transactions_History!$H$6:$H$1355, "&lt;="&amp;YEAR(Portfolio_History!G$1))-
SUMIFS(Transactions_History!$G$6:$G$1355, Transactions_History!$C$6:$C$1355, "Redeem", Transactions_History!$I$6:$I$1355, Portfolio_History!$F479, Transactions_History!$H$6:$H$1355, "&lt;="&amp;YEAR(Portfolio_History!G$1))</f>
        <v>0</v>
      </c>
      <c r="H479" s="4">
        <f>SUMIFS(Transactions_History!$G$6:$G$1355, Transactions_History!$C$6:$C$1355, "Acquire", Transactions_History!$I$6:$I$1355, Portfolio_History!$F479, Transactions_History!$H$6:$H$1355, "&lt;="&amp;YEAR(Portfolio_History!H$1))-
SUMIFS(Transactions_History!$G$6:$G$1355, Transactions_History!$C$6:$C$1355, "Redeem", Transactions_History!$I$6:$I$1355, Portfolio_History!$F479, Transactions_History!$H$6:$H$1355, "&lt;="&amp;YEAR(Portfolio_History!H$1))</f>
        <v>0</v>
      </c>
      <c r="I479" s="4">
        <f>SUMIFS(Transactions_History!$G$6:$G$1355, Transactions_History!$C$6:$C$1355, "Acquire", Transactions_History!$I$6:$I$1355, Portfolio_History!$F479, Transactions_History!$H$6:$H$1355, "&lt;="&amp;YEAR(Portfolio_History!I$1))-
SUMIFS(Transactions_History!$G$6:$G$1355, Transactions_History!$C$6:$C$1355, "Redeem", Transactions_History!$I$6:$I$1355, Portfolio_History!$F479, Transactions_History!$H$6:$H$1355, "&lt;="&amp;YEAR(Portfolio_History!I$1))</f>
        <v>0</v>
      </c>
      <c r="J479" s="4">
        <f>SUMIFS(Transactions_History!$G$6:$G$1355, Transactions_History!$C$6:$C$1355, "Acquire", Transactions_History!$I$6:$I$1355, Portfolio_History!$F479, Transactions_History!$H$6:$H$1355, "&lt;="&amp;YEAR(Portfolio_History!J$1))-
SUMIFS(Transactions_History!$G$6:$G$1355, Transactions_History!$C$6:$C$1355, "Redeem", Transactions_History!$I$6:$I$1355, Portfolio_History!$F479, Transactions_History!$H$6:$H$1355, "&lt;="&amp;YEAR(Portfolio_History!J$1))</f>
        <v>0</v>
      </c>
      <c r="K479" s="4">
        <f>SUMIFS(Transactions_History!$G$6:$G$1355, Transactions_History!$C$6:$C$1355, "Acquire", Transactions_History!$I$6:$I$1355, Portfolio_History!$F479, Transactions_History!$H$6:$H$1355, "&lt;="&amp;YEAR(Portfolio_History!K$1))-
SUMIFS(Transactions_History!$G$6:$G$1355, Transactions_History!$C$6:$C$1355, "Redeem", Transactions_History!$I$6:$I$1355, Portfolio_History!$F479, Transactions_History!$H$6:$H$1355, "&lt;="&amp;YEAR(Portfolio_History!K$1))</f>
        <v>0</v>
      </c>
      <c r="L479" s="4">
        <f>SUMIFS(Transactions_History!$G$6:$G$1355, Transactions_History!$C$6:$C$1355, "Acquire", Transactions_History!$I$6:$I$1355, Portfolio_History!$F479, Transactions_History!$H$6:$H$1355, "&lt;="&amp;YEAR(Portfolio_History!L$1))-
SUMIFS(Transactions_History!$G$6:$G$1355, Transactions_History!$C$6:$C$1355, "Redeem", Transactions_History!$I$6:$I$1355, Portfolio_History!$F479, Transactions_History!$H$6:$H$1355, "&lt;="&amp;YEAR(Portfolio_History!L$1))</f>
        <v>0</v>
      </c>
      <c r="M479" s="4">
        <f>SUMIFS(Transactions_History!$G$6:$G$1355, Transactions_History!$C$6:$C$1355, "Acquire", Transactions_History!$I$6:$I$1355, Portfolio_History!$F479, Transactions_History!$H$6:$H$1355, "&lt;="&amp;YEAR(Portfolio_History!M$1))-
SUMIFS(Transactions_History!$G$6:$G$1355, Transactions_History!$C$6:$C$1355, "Redeem", Transactions_History!$I$6:$I$1355, Portfolio_History!$F479, Transactions_History!$H$6:$H$1355, "&lt;="&amp;YEAR(Portfolio_History!M$1))</f>
        <v>0</v>
      </c>
      <c r="N479" s="4">
        <f>SUMIFS(Transactions_History!$G$6:$G$1355, Transactions_History!$C$6:$C$1355, "Acquire", Transactions_History!$I$6:$I$1355, Portfolio_History!$F479, Transactions_History!$H$6:$H$1355, "&lt;="&amp;YEAR(Portfolio_History!N$1))-
SUMIFS(Transactions_History!$G$6:$G$1355, Transactions_History!$C$6:$C$1355, "Redeem", Transactions_History!$I$6:$I$1355, Portfolio_History!$F479, Transactions_History!$H$6:$H$1355, "&lt;="&amp;YEAR(Portfolio_History!N$1))</f>
        <v>6693020</v>
      </c>
      <c r="O479" s="4">
        <f>SUMIFS(Transactions_History!$G$6:$G$1355, Transactions_History!$C$6:$C$1355, "Acquire", Transactions_History!$I$6:$I$1355, Portfolio_History!$F479, Transactions_History!$H$6:$H$1355, "&lt;="&amp;YEAR(Portfolio_History!O$1))-
SUMIFS(Transactions_History!$G$6:$G$1355, Transactions_History!$C$6:$C$1355, "Redeem", Transactions_History!$I$6:$I$1355, Portfolio_History!$F479, Transactions_History!$H$6:$H$1355, "&lt;="&amp;YEAR(Portfolio_History!O$1))</f>
        <v>6693020</v>
      </c>
      <c r="P479" s="4">
        <f>SUMIFS(Transactions_History!$G$6:$G$1355, Transactions_History!$C$6:$C$1355, "Acquire", Transactions_History!$I$6:$I$1355, Portfolio_History!$F479, Transactions_History!$H$6:$H$1355, "&lt;="&amp;YEAR(Portfolio_History!P$1))-
SUMIFS(Transactions_History!$G$6:$G$1355, Transactions_History!$C$6:$C$1355, "Redeem", Transactions_History!$I$6:$I$1355, Portfolio_History!$F479, Transactions_History!$H$6:$H$1355, "&lt;="&amp;YEAR(Portfolio_History!P$1))</f>
        <v>6693020</v>
      </c>
      <c r="Q479" s="4">
        <f>SUMIFS(Transactions_History!$G$6:$G$1355, Transactions_History!$C$6:$C$1355, "Acquire", Transactions_History!$I$6:$I$1355, Portfolio_History!$F479, Transactions_History!$H$6:$H$1355, "&lt;="&amp;YEAR(Portfolio_History!Q$1))-
SUMIFS(Transactions_History!$G$6:$G$1355, Transactions_History!$C$6:$C$1355, "Redeem", Transactions_History!$I$6:$I$1355, Portfolio_History!$F479, Transactions_History!$H$6:$H$1355, "&lt;="&amp;YEAR(Portfolio_History!Q$1))</f>
        <v>6693020</v>
      </c>
      <c r="R479" s="4">
        <f>SUMIFS(Transactions_History!$G$6:$G$1355, Transactions_History!$C$6:$C$1355, "Acquire", Transactions_History!$I$6:$I$1355, Portfolio_History!$F479, Transactions_History!$H$6:$H$1355, "&lt;="&amp;YEAR(Portfolio_History!R$1))-
SUMIFS(Transactions_History!$G$6:$G$1355, Transactions_History!$C$6:$C$1355, "Redeem", Transactions_History!$I$6:$I$1355, Portfolio_History!$F479, Transactions_History!$H$6:$H$1355, "&lt;="&amp;YEAR(Portfolio_History!R$1))</f>
        <v>0</v>
      </c>
      <c r="S479" s="4">
        <f>SUMIFS(Transactions_History!$G$6:$G$1355, Transactions_History!$C$6:$C$1355, "Acquire", Transactions_History!$I$6:$I$1355, Portfolio_History!$F479, Transactions_History!$H$6:$H$1355, "&lt;="&amp;YEAR(Portfolio_History!S$1))-
SUMIFS(Transactions_History!$G$6:$G$1355, Transactions_History!$C$6:$C$1355, "Redeem", Transactions_History!$I$6:$I$1355, Portfolio_History!$F479, Transactions_History!$H$6:$H$1355, "&lt;="&amp;YEAR(Portfolio_History!S$1))</f>
        <v>0</v>
      </c>
      <c r="T479" s="4">
        <f>SUMIFS(Transactions_History!$G$6:$G$1355, Transactions_History!$C$6:$C$1355, "Acquire", Transactions_History!$I$6:$I$1355, Portfolio_History!$F479, Transactions_History!$H$6:$H$1355, "&lt;="&amp;YEAR(Portfolio_History!T$1))-
SUMIFS(Transactions_History!$G$6:$G$1355, Transactions_History!$C$6:$C$1355, "Redeem", Transactions_History!$I$6:$I$1355, Portfolio_History!$F479, Transactions_History!$H$6:$H$1355, "&lt;="&amp;YEAR(Portfolio_History!T$1))</f>
        <v>0</v>
      </c>
      <c r="U479" s="4">
        <f>SUMIFS(Transactions_History!$G$6:$G$1355, Transactions_History!$C$6:$C$1355, "Acquire", Transactions_History!$I$6:$I$1355, Portfolio_History!$F479, Transactions_History!$H$6:$H$1355, "&lt;="&amp;YEAR(Portfolio_History!U$1))-
SUMIFS(Transactions_History!$G$6:$G$1355, Transactions_History!$C$6:$C$1355, "Redeem", Transactions_History!$I$6:$I$1355, Portfolio_History!$F479, Transactions_History!$H$6:$H$1355, "&lt;="&amp;YEAR(Portfolio_History!U$1))</f>
        <v>0</v>
      </c>
      <c r="V479" s="4">
        <f>SUMIFS(Transactions_History!$G$6:$G$1355, Transactions_History!$C$6:$C$1355, "Acquire", Transactions_History!$I$6:$I$1355, Portfolio_History!$F479, Transactions_History!$H$6:$H$1355, "&lt;="&amp;YEAR(Portfolio_History!V$1))-
SUMIFS(Transactions_History!$G$6:$G$1355, Transactions_History!$C$6:$C$1355, "Redeem", Transactions_History!$I$6:$I$1355, Portfolio_History!$F479, Transactions_History!$H$6:$H$1355, "&lt;="&amp;YEAR(Portfolio_History!V$1))</f>
        <v>0</v>
      </c>
      <c r="W479" s="4">
        <f>SUMIFS(Transactions_History!$G$6:$G$1355, Transactions_History!$C$6:$C$1355, "Acquire", Transactions_History!$I$6:$I$1355, Portfolio_History!$F479, Transactions_History!$H$6:$H$1355, "&lt;="&amp;YEAR(Portfolio_History!W$1))-
SUMIFS(Transactions_History!$G$6:$G$1355, Transactions_History!$C$6:$C$1355, "Redeem", Transactions_History!$I$6:$I$1355, Portfolio_History!$F479, Transactions_History!$H$6:$H$1355, "&lt;="&amp;YEAR(Portfolio_History!W$1))</f>
        <v>0</v>
      </c>
      <c r="X479" s="4">
        <f>SUMIFS(Transactions_History!$G$6:$G$1355, Transactions_History!$C$6:$C$1355, "Acquire", Transactions_History!$I$6:$I$1355, Portfolio_History!$F479, Transactions_History!$H$6:$H$1355, "&lt;="&amp;YEAR(Portfolio_History!X$1))-
SUMIFS(Transactions_History!$G$6:$G$1355, Transactions_History!$C$6:$C$1355, "Redeem", Transactions_History!$I$6:$I$1355, Portfolio_History!$F479, Transactions_History!$H$6:$H$1355, "&lt;="&amp;YEAR(Portfolio_History!X$1))</f>
        <v>0</v>
      </c>
      <c r="Y479" s="4">
        <f>SUMIFS(Transactions_History!$G$6:$G$1355, Transactions_History!$C$6:$C$1355, "Acquire", Transactions_History!$I$6:$I$1355, Portfolio_History!$F479, Transactions_History!$H$6:$H$1355, "&lt;="&amp;YEAR(Portfolio_History!Y$1))-
SUMIFS(Transactions_History!$G$6:$G$1355, Transactions_History!$C$6:$C$1355, "Redeem", Transactions_History!$I$6:$I$1355, Portfolio_History!$F479, Transactions_History!$H$6:$H$1355, "&lt;="&amp;YEAR(Portfolio_History!Y$1))</f>
        <v>0</v>
      </c>
    </row>
    <row r="480" spans="1:25" x14ac:dyDescent="0.35">
      <c r="A480" s="172" t="s">
        <v>39</v>
      </c>
      <c r="B480" s="172">
        <v>1.375</v>
      </c>
      <c r="C480" s="172">
        <v>2018</v>
      </c>
      <c r="D480" s="173">
        <v>41061</v>
      </c>
      <c r="E480" s="63">
        <v>2012</v>
      </c>
      <c r="F480" s="170" t="str">
        <f t="shared" si="8"/>
        <v>SI bonds_1.375_2018</v>
      </c>
      <c r="G480" s="4">
        <f>SUMIFS(Transactions_History!$G$6:$G$1355, Transactions_History!$C$6:$C$1355, "Acquire", Transactions_History!$I$6:$I$1355, Portfolio_History!$F480, Transactions_History!$H$6:$H$1355, "&lt;="&amp;YEAR(Portfolio_History!G$1))-
SUMIFS(Transactions_History!$G$6:$G$1355, Transactions_History!$C$6:$C$1355, "Redeem", Transactions_History!$I$6:$I$1355, Portfolio_History!$F480, Transactions_History!$H$6:$H$1355, "&lt;="&amp;YEAR(Portfolio_History!G$1))</f>
        <v>0</v>
      </c>
      <c r="H480" s="4">
        <f>SUMIFS(Transactions_History!$G$6:$G$1355, Transactions_History!$C$6:$C$1355, "Acquire", Transactions_History!$I$6:$I$1355, Portfolio_History!$F480, Transactions_History!$H$6:$H$1355, "&lt;="&amp;YEAR(Portfolio_History!H$1))-
SUMIFS(Transactions_History!$G$6:$G$1355, Transactions_History!$C$6:$C$1355, "Redeem", Transactions_History!$I$6:$I$1355, Portfolio_History!$F480, Transactions_History!$H$6:$H$1355, "&lt;="&amp;YEAR(Portfolio_History!H$1))</f>
        <v>0</v>
      </c>
      <c r="I480" s="4">
        <f>SUMIFS(Transactions_History!$G$6:$G$1355, Transactions_History!$C$6:$C$1355, "Acquire", Transactions_History!$I$6:$I$1355, Portfolio_History!$F480, Transactions_History!$H$6:$H$1355, "&lt;="&amp;YEAR(Portfolio_History!I$1))-
SUMIFS(Transactions_History!$G$6:$G$1355, Transactions_History!$C$6:$C$1355, "Redeem", Transactions_History!$I$6:$I$1355, Portfolio_History!$F480, Transactions_History!$H$6:$H$1355, "&lt;="&amp;YEAR(Portfolio_History!I$1))</f>
        <v>0</v>
      </c>
      <c r="J480" s="4">
        <f>SUMIFS(Transactions_History!$G$6:$G$1355, Transactions_History!$C$6:$C$1355, "Acquire", Transactions_History!$I$6:$I$1355, Portfolio_History!$F480, Transactions_History!$H$6:$H$1355, "&lt;="&amp;YEAR(Portfolio_History!J$1))-
SUMIFS(Transactions_History!$G$6:$G$1355, Transactions_History!$C$6:$C$1355, "Redeem", Transactions_History!$I$6:$I$1355, Portfolio_History!$F480, Transactions_History!$H$6:$H$1355, "&lt;="&amp;YEAR(Portfolio_History!J$1))</f>
        <v>0</v>
      </c>
      <c r="K480" s="4">
        <f>SUMIFS(Transactions_History!$G$6:$G$1355, Transactions_History!$C$6:$C$1355, "Acquire", Transactions_History!$I$6:$I$1355, Portfolio_History!$F480, Transactions_History!$H$6:$H$1355, "&lt;="&amp;YEAR(Portfolio_History!K$1))-
SUMIFS(Transactions_History!$G$6:$G$1355, Transactions_History!$C$6:$C$1355, "Redeem", Transactions_History!$I$6:$I$1355, Portfolio_History!$F480, Transactions_History!$H$6:$H$1355, "&lt;="&amp;YEAR(Portfolio_History!K$1))</f>
        <v>0</v>
      </c>
      <c r="L480" s="4">
        <f>SUMIFS(Transactions_History!$G$6:$G$1355, Transactions_History!$C$6:$C$1355, "Acquire", Transactions_History!$I$6:$I$1355, Portfolio_History!$F480, Transactions_History!$H$6:$H$1355, "&lt;="&amp;YEAR(Portfolio_History!L$1))-
SUMIFS(Transactions_History!$G$6:$G$1355, Transactions_History!$C$6:$C$1355, "Redeem", Transactions_History!$I$6:$I$1355, Portfolio_History!$F480, Transactions_History!$H$6:$H$1355, "&lt;="&amp;YEAR(Portfolio_History!L$1))</f>
        <v>0</v>
      </c>
      <c r="M480" s="4">
        <f>SUMIFS(Transactions_History!$G$6:$G$1355, Transactions_History!$C$6:$C$1355, "Acquire", Transactions_History!$I$6:$I$1355, Portfolio_History!$F480, Transactions_History!$H$6:$H$1355, "&lt;="&amp;YEAR(Portfolio_History!M$1))-
SUMIFS(Transactions_History!$G$6:$G$1355, Transactions_History!$C$6:$C$1355, "Redeem", Transactions_History!$I$6:$I$1355, Portfolio_History!$F480, Transactions_History!$H$6:$H$1355, "&lt;="&amp;YEAR(Portfolio_History!M$1))</f>
        <v>6693020</v>
      </c>
      <c r="N480" s="4">
        <f>SUMIFS(Transactions_History!$G$6:$G$1355, Transactions_History!$C$6:$C$1355, "Acquire", Transactions_History!$I$6:$I$1355, Portfolio_History!$F480, Transactions_History!$H$6:$H$1355, "&lt;="&amp;YEAR(Portfolio_History!N$1))-
SUMIFS(Transactions_History!$G$6:$G$1355, Transactions_History!$C$6:$C$1355, "Redeem", Transactions_History!$I$6:$I$1355, Portfolio_History!$F480, Transactions_History!$H$6:$H$1355, "&lt;="&amp;YEAR(Portfolio_History!N$1))</f>
        <v>6693020</v>
      </c>
      <c r="O480" s="4">
        <f>SUMIFS(Transactions_History!$G$6:$G$1355, Transactions_History!$C$6:$C$1355, "Acquire", Transactions_History!$I$6:$I$1355, Portfolio_History!$F480, Transactions_History!$H$6:$H$1355, "&lt;="&amp;YEAR(Portfolio_History!O$1))-
SUMIFS(Transactions_History!$G$6:$G$1355, Transactions_History!$C$6:$C$1355, "Redeem", Transactions_History!$I$6:$I$1355, Portfolio_History!$F480, Transactions_History!$H$6:$H$1355, "&lt;="&amp;YEAR(Portfolio_History!O$1))</f>
        <v>6693020</v>
      </c>
      <c r="P480" s="4">
        <f>SUMIFS(Transactions_History!$G$6:$G$1355, Transactions_History!$C$6:$C$1355, "Acquire", Transactions_History!$I$6:$I$1355, Portfolio_History!$F480, Transactions_History!$H$6:$H$1355, "&lt;="&amp;YEAR(Portfolio_History!P$1))-
SUMIFS(Transactions_History!$G$6:$G$1355, Transactions_History!$C$6:$C$1355, "Redeem", Transactions_History!$I$6:$I$1355, Portfolio_History!$F480, Transactions_History!$H$6:$H$1355, "&lt;="&amp;YEAR(Portfolio_History!P$1))</f>
        <v>6693020</v>
      </c>
      <c r="Q480" s="4">
        <f>SUMIFS(Transactions_History!$G$6:$G$1355, Transactions_History!$C$6:$C$1355, "Acquire", Transactions_History!$I$6:$I$1355, Portfolio_History!$F480, Transactions_History!$H$6:$H$1355, "&lt;="&amp;YEAR(Portfolio_History!Q$1))-
SUMIFS(Transactions_History!$G$6:$G$1355, Transactions_History!$C$6:$C$1355, "Redeem", Transactions_History!$I$6:$I$1355, Portfolio_History!$F480, Transactions_History!$H$6:$H$1355, "&lt;="&amp;YEAR(Portfolio_History!Q$1))</f>
        <v>6693020</v>
      </c>
      <c r="R480" s="4">
        <f>SUMIFS(Transactions_History!$G$6:$G$1355, Transactions_History!$C$6:$C$1355, "Acquire", Transactions_History!$I$6:$I$1355, Portfolio_History!$F480, Transactions_History!$H$6:$H$1355, "&lt;="&amp;YEAR(Portfolio_History!R$1))-
SUMIFS(Transactions_History!$G$6:$G$1355, Transactions_History!$C$6:$C$1355, "Redeem", Transactions_History!$I$6:$I$1355, Portfolio_History!$F480, Transactions_History!$H$6:$H$1355, "&lt;="&amp;YEAR(Portfolio_History!R$1))</f>
        <v>0</v>
      </c>
      <c r="S480" s="4">
        <f>SUMIFS(Transactions_History!$G$6:$G$1355, Transactions_History!$C$6:$C$1355, "Acquire", Transactions_History!$I$6:$I$1355, Portfolio_History!$F480, Transactions_History!$H$6:$H$1355, "&lt;="&amp;YEAR(Portfolio_History!S$1))-
SUMIFS(Transactions_History!$G$6:$G$1355, Transactions_History!$C$6:$C$1355, "Redeem", Transactions_History!$I$6:$I$1355, Portfolio_History!$F480, Transactions_History!$H$6:$H$1355, "&lt;="&amp;YEAR(Portfolio_History!S$1))</f>
        <v>0</v>
      </c>
      <c r="T480" s="4">
        <f>SUMIFS(Transactions_History!$G$6:$G$1355, Transactions_History!$C$6:$C$1355, "Acquire", Transactions_History!$I$6:$I$1355, Portfolio_History!$F480, Transactions_History!$H$6:$H$1355, "&lt;="&amp;YEAR(Portfolio_History!T$1))-
SUMIFS(Transactions_History!$G$6:$G$1355, Transactions_History!$C$6:$C$1355, "Redeem", Transactions_History!$I$6:$I$1355, Portfolio_History!$F480, Transactions_History!$H$6:$H$1355, "&lt;="&amp;YEAR(Portfolio_History!T$1))</f>
        <v>0</v>
      </c>
      <c r="U480" s="4">
        <f>SUMIFS(Transactions_History!$G$6:$G$1355, Transactions_History!$C$6:$C$1355, "Acquire", Transactions_History!$I$6:$I$1355, Portfolio_History!$F480, Transactions_History!$H$6:$H$1355, "&lt;="&amp;YEAR(Portfolio_History!U$1))-
SUMIFS(Transactions_History!$G$6:$G$1355, Transactions_History!$C$6:$C$1355, "Redeem", Transactions_History!$I$6:$I$1355, Portfolio_History!$F480, Transactions_History!$H$6:$H$1355, "&lt;="&amp;YEAR(Portfolio_History!U$1))</f>
        <v>0</v>
      </c>
      <c r="V480" s="4">
        <f>SUMIFS(Transactions_History!$G$6:$G$1355, Transactions_History!$C$6:$C$1355, "Acquire", Transactions_History!$I$6:$I$1355, Portfolio_History!$F480, Transactions_History!$H$6:$H$1355, "&lt;="&amp;YEAR(Portfolio_History!V$1))-
SUMIFS(Transactions_History!$G$6:$G$1355, Transactions_History!$C$6:$C$1355, "Redeem", Transactions_History!$I$6:$I$1355, Portfolio_History!$F480, Transactions_History!$H$6:$H$1355, "&lt;="&amp;YEAR(Portfolio_History!V$1))</f>
        <v>0</v>
      </c>
      <c r="W480" s="4">
        <f>SUMIFS(Transactions_History!$G$6:$G$1355, Transactions_History!$C$6:$C$1355, "Acquire", Transactions_History!$I$6:$I$1355, Portfolio_History!$F480, Transactions_History!$H$6:$H$1355, "&lt;="&amp;YEAR(Portfolio_History!W$1))-
SUMIFS(Transactions_History!$G$6:$G$1355, Transactions_History!$C$6:$C$1355, "Redeem", Transactions_History!$I$6:$I$1355, Portfolio_History!$F480, Transactions_History!$H$6:$H$1355, "&lt;="&amp;YEAR(Portfolio_History!W$1))</f>
        <v>0</v>
      </c>
      <c r="X480" s="4">
        <f>SUMIFS(Transactions_History!$G$6:$G$1355, Transactions_History!$C$6:$C$1355, "Acquire", Transactions_History!$I$6:$I$1355, Portfolio_History!$F480, Transactions_History!$H$6:$H$1355, "&lt;="&amp;YEAR(Portfolio_History!X$1))-
SUMIFS(Transactions_History!$G$6:$G$1355, Transactions_History!$C$6:$C$1355, "Redeem", Transactions_History!$I$6:$I$1355, Portfolio_History!$F480, Transactions_History!$H$6:$H$1355, "&lt;="&amp;YEAR(Portfolio_History!X$1))</f>
        <v>0</v>
      </c>
      <c r="Y480" s="4">
        <f>SUMIFS(Transactions_History!$G$6:$G$1355, Transactions_History!$C$6:$C$1355, "Acquire", Transactions_History!$I$6:$I$1355, Portfolio_History!$F480, Transactions_History!$H$6:$H$1355, "&lt;="&amp;YEAR(Portfolio_History!Y$1))-
SUMIFS(Transactions_History!$G$6:$G$1355, Transactions_History!$C$6:$C$1355, "Redeem", Transactions_History!$I$6:$I$1355, Portfolio_History!$F480, Transactions_History!$H$6:$H$1355, "&lt;="&amp;YEAR(Portfolio_History!Y$1))</f>
        <v>0</v>
      </c>
    </row>
    <row r="481" spans="1:25" x14ac:dyDescent="0.35">
      <c r="A481" s="172" t="s">
        <v>39</v>
      </c>
      <c r="B481" s="172">
        <v>1.375</v>
      </c>
      <c r="C481" s="172">
        <v>2019</v>
      </c>
      <c r="D481" s="173">
        <v>41061</v>
      </c>
      <c r="E481" s="63">
        <v>2012</v>
      </c>
      <c r="F481" s="170" t="str">
        <f t="shared" si="8"/>
        <v>SI bonds_1.375_2019</v>
      </c>
      <c r="G481" s="4">
        <f>SUMIFS(Transactions_History!$G$6:$G$1355, Transactions_History!$C$6:$C$1355, "Acquire", Transactions_History!$I$6:$I$1355, Portfolio_History!$F481, Transactions_History!$H$6:$H$1355, "&lt;="&amp;YEAR(Portfolio_History!G$1))-
SUMIFS(Transactions_History!$G$6:$G$1355, Transactions_History!$C$6:$C$1355, "Redeem", Transactions_History!$I$6:$I$1355, Portfolio_History!$F481, Transactions_History!$H$6:$H$1355, "&lt;="&amp;YEAR(Portfolio_History!G$1))</f>
        <v>0</v>
      </c>
      <c r="H481" s="4">
        <f>SUMIFS(Transactions_History!$G$6:$G$1355, Transactions_History!$C$6:$C$1355, "Acquire", Transactions_History!$I$6:$I$1355, Portfolio_History!$F481, Transactions_History!$H$6:$H$1355, "&lt;="&amp;YEAR(Portfolio_History!H$1))-
SUMIFS(Transactions_History!$G$6:$G$1355, Transactions_History!$C$6:$C$1355, "Redeem", Transactions_History!$I$6:$I$1355, Portfolio_History!$F481, Transactions_History!$H$6:$H$1355, "&lt;="&amp;YEAR(Portfolio_History!H$1))</f>
        <v>0</v>
      </c>
      <c r="I481" s="4">
        <f>SUMIFS(Transactions_History!$G$6:$G$1355, Transactions_History!$C$6:$C$1355, "Acquire", Transactions_History!$I$6:$I$1355, Portfolio_History!$F481, Transactions_History!$H$6:$H$1355, "&lt;="&amp;YEAR(Portfolio_History!I$1))-
SUMIFS(Transactions_History!$G$6:$G$1355, Transactions_History!$C$6:$C$1355, "Redeem", Transactions_History!$I$6:$I$1355, Portfolio_History!$F481, Transactions_History!$H$6:$H$1355, "&lt;="&amp;YEAR(Portfolio_History!I$1))</f>
        <v>0</v>
      </c>
      <c r="J481" s="4">
        <f>SUMIFS(Transactions_History!$G$6:$G$1355, Transactions_History!$C$6:$C$1355, "Acquire", Transactions_History!$I$6:$I$1355, Portfolio_History!$F481, Transactions_History!$H$6:$H$1355, "&lt;="&amp;YEAR(Portfolio_History!J$1))-
SUMIFS(Transactions_History!$G$6:$G$1355, Transactions_History!$C$6:$C$1355, "Redeem", Transactions_History!$I$6:$I$1355, Portfolio_History!$F481, Transactions_History!$H$6:$H$1355, "&lt;="&amp;YEAR(Portfolio_History!J$1))</f>
        <v>0</v>
      </c>
      <c r="K481" s="4">
        <f>SUMIFS(Transactions_History!$G$6:$G$1355, Transactions_History!$C$6:$C$1355, "Acquire", Transactions_History!$I$6:$I$1355, Portfolio_History!$F481, Transactions_History!$H$6:$H$1355, "&lt;="&amp;YEAR(Portfolio_History!K$1))-
SUMIFS(Transactions_History!$G$6:$G$1355, Transactions_History!$C$6:$C$1355, "Redeem", Transactions_History!$I$6:$I$1355, Portfolio_History!$F481, Transactions_History!$H$6:$H$1355, "&lt;="&amp;YEAR(Portfolio_History!K$1))</f>
        <v>0</v>
      </c>
      <c r="L481" s="4">
        <f>SUMIFS(Transactions_History!$G$6:$G$1355, Transactions_History!$C$6:$C$1355, "Acquire", Transactions_History!$I$6:$I$1355, Portfolio_History!$F481, Transactions_History!$H$6:$H$1355, "&lt;="&amp;YEAR(Portfolio_History!L$1))-
SUMIFS(Transactions_History!$G$6:$G$1355, Transactions_History!$C$6:$C$1355, "Redeem", Transactions_History!$I$6:$I$1355, Portfolio_History!$F481, Transactions_History!$H$6:$H$1355, "&lt;="&amp;YEAR(Portfolio_History!L$1))</f>
        <v>6693020</v>
      </c>
      <c r="M481" s="4">
        <f>SUMIFS(Transactions_History!$G$6:$G$1355, Transactions_History!$C$6:$C$1355, "Acquire", Transactions_History!$I$6:$I$1355, Portfolio_History!$F481, Transactions_History!$H$6:$H$1355, "&lt;="&amp;YEAR(Portfolio_History!M$1))-
SUMIFS(Transactions_History!$G$6:$G$1355, Transactions_History!$C$6:$C$1355, "Redeem", Transactions_History!$I$6:$I$1355, Portfolio_History!$F481, Transactions_History!$H$6:$H$1355, "&lt;="&amp;YEAR(Portfolio_History!M$1))</f>
        <v>6693020</v>
      </c>
      <c r="N481" s="4">
        <f>SUMIFS(Transactions_History!$G$6:$G$1355, Transactions_History!$C$6:$C$1355, "Acquire", Transactions_History!$I$6:$I$1355, Portfolio_History!$F481, Transactions_History!$H$6:$H$1355, "&lt;="&amp;YEAR(Portfolio_History!N$1))-
SUMIFS(Transactions_History!$G$6:$G$1355, Transactions_History!$C$6:$C$1355, "Redeem", Transactions_History!$I$6:$I$1355, Portfolio_History!$F481, Transactions_History!$H$6:$H$1355, "&lt;="&amp;YEAR(Portfolio_History!N$1))</f>
        <v>6693020</v>
      </c>
      <c r="O481" s="4">
        <f>SUMIFS(Transactions_History!$G$6:$G$1355, Transactions_History!$C$6:$C$1355, "Acquire", Transactions_History!$I$6:$I$1355, Portfolio_History!$F481, Transactions_History!$H$6:$H$1355, "&lt;="&amp;YEAR(Portfolio_History!O$1))-
SUMIFS(Transactions_History!$G$6:$G$1355, Transactions_History!$C$6:$C$1355, "Redeem", Transactions_History!$I$6:$I$1355, Portfolio_History!$F481, Transactions_History!$H$6:$H$1355, "&lt;="&amp;YEAR(Portfolio_History!O$1))</f>
        <v>6693020</v>
      </c>
      <c r="P481" s="4">
        <f>SUMIFS(Transactions_History!$G$6:$G$1355, Transactions_History!$C$6:$C$1355, "Acquire", Transactions_History!$I$6:$I$1355, Portfolio_History!$F481, Transactions_History!$H$6:$H$1355, "&lt;="&amp;YEAR(Portfolio_History!P$1))-
SUMIFS(Transactions_History!$G$6:$G$1355, Transactions_History!$C$6:$C$1355, "Redeem", Transactions_History!$I$6:$I$1355, Portfolio_History!$F481, Transactions_History!$H$6:$H$1355, "&lt;="&amp;YEAR(Portfolio_History!P$1))</f>
        <v>6693020</v>
      </c>
      <c r="Q481" s="4">
        <f>SUMIFS(Transactions_History!$G$6:$G$1355, Transactions_History!$C$6:$C$1355, "Acquire", Transactions_History!$I$6:$I$1355, Portfolio_History!$F481, Transactions_History!$H$6:$H$1355, "&lt;="&amp;YEAR(Portfolio_History!Q$1))-
SUMIFS(Transactions_History!$G$6:$G$1355, Transactions_History!$C$6:$C$1355, "Redeem", Transactions_History!$I$6:$I$1355, Portfolio_History!$F481, Transactions_History!$H$6:$H$1355, "&lt;="&amp;YEAR(Portfolio_History!Q$1))</f>
        <v>6693020</v>
      </c>
      <c r="R481" s="4">
        <f>SUMIFS(Transactions_History!$G$6:$G$1355, Transactions_History!$C$6:$C$1355, "Acquire", Transactions_History!$I$6:$I$1355, Portfolio_History!$F481, Transactions_History!$H$6:$H$1355, "&lt;="&amp;YEAR(Portfolio_History!R$1))-
SUMIFS(Transactions_History!$G$6:$G$1355, Transactions_History!$C$6:$C$1355, "Redeem", Transactions_History!$I$6:$I$1355, Portfolio_History!$F481, Transactions_History!$H$6:$H$1355, "&lt;="&amp;YEAR(Portfolio_History!R$1))</f>
        <v>0</v>
      </c>
      <c r="S481" s="4">
        <f>SUMIFS(Transactions_History!$G$6:$G$1355, Transactions_History!$C$6:$C$1355, "Acquire", Transactions_History!$I$6:$I$1355, Portfolio_History!$F481, Transactions_History!$H$6:$H$1355, "&lt;="&amp;YEAR(Portfolio_History!S$1))-
SUMIFS(Transactions_History!$G$6:$G$1355, Transactions_History!$C$6:$C$1355, "Redeem", Transactions_History!$I$6:$I$1355, Portfolio_History!$F481, Transactions_History!$H$6:$H$1355, "&lt;="&amp;YEAR(Portfolio_History!S$1))</f>
        <v>0</v>
      </c>
      <c r="T481" s="4">
        <f>SUMIFS(Transactions_History!$G$6:$G$1355, Transactions_History!$C$6:$C$1355, "Acquire", Transactions_History!$I$6:$I$1355, Portfolio_History!$F481, Transactions_History!$H$6:$H$1355, "&lt;="&amp;YEAR(Portfolio_History!T$1))-
SUMIFS(Transactions_History!$G$6:$G$1355, Transactions_History!$C$6:$C$1355, "Redeem", Transactions_History!$I$6:$I$1355, Portfolio_History!$F481, Transactions_History!$H$6:$H$1355, "&lt;="&amp;YEAR(Portfolio_History!T$1))</f>
        <v>0</v>
      </c>
      <c r="U481" s="4">
        <f>SUMIFS(Transactions_History!$G$6:$G$1355, Transactions_History!$C$6:$C$1355, "Acquire", Transactions_History!$I$6:$I$1355, Portfolio_History!$F481, Transactions_History!$H$6:$H$1355, "&lt;="&amp;YEAR(Portfolio_History!U$1))-
SUMIFS(Transactions_History!$G$6:$G$1355, Transactions_History!$C$6:$C$1355, "Redeem", Transactions_History!$I$6:$I$1355, Portfolio_History!$F481, Transactions_History!$H$6:$H$1355, "&lt;="&amp;YEAR(Portfolio_History!U$1))</f>
        <v>0</v>
      </c>
      <c r="V481" s="4">
        <f>SUMIFS(Transactions_History!$G$6:$G$1355, Transactions_History!$C$6:$C$1355, "Acquire", Transactions_History!$I$6:$I$1355, Portfolio_History!$F481, Transactions_History!$H$6:$H$1355, "&lt;="&amp;YEAR(Portfolio_History!V$1))-
SUMIFS(Transactions_History!$G$6:$G$1355, Transactions_History!$C$6:$C$1355, "Redeem", Transactions_History!$I$6:$I$1355, Portfolio_History!$F481, Transactions_History!$H$6:$H$1355, "&lt;="&amp;YEAR(Portfolio_History!V$1))</f>
        <v>0</v>
      </c>
      <c r="W481" s="4">
        <f>SUMIFS(Transactions_History!$G$6:$G$1355, Transactions_History!$C$6:$C$1355, "Acquire", Transactions_History!$I$6:$I$1355, Portfolio_History!$F481, Transactions_History!$H$6:$H$1355, "&lt;="&amp;YEAR(Portfolio_History!W$1))-
SUMIFS(Transactions_History!$G$6:$G$1355, Transactions_History!$C$6:$C$1355, "Redeem", Transactions_History!$I$6:$I$1355, Portfolio_History!$F481, Transactions_History!$H$6:$H$1355, "&lt;="&amp;YEAR(Portfolio_History!W$1))</f>
        <v>0</v>
      </c>
      <c r="X481" s="4">
        <f>SUMIFS(Transactions_History!$G$6:$G$1355, Transactions_History!$C$6:$C$1355, "Acquire", Transactions_History!$I$6:$I$1355, Portfolio_History!$F481, Transactions_History!$H$6:$H$1355, "&lt;="&amp;YEAR(Portfolio_History!X$1))-
SUMIFS(Transactions_History!$G$6:$G$1355, Transactions_History!$C$6:$C$1355, "Redeem", Transactions_History!$I$6:$I$1355, Portfolio_History!$F481, Transactions_History!$H$6:$H$1355, "&lt;="&amp;YEAR(Portfolio_History!X$1))</f>
        <v>0</v>
      </c>
      <c r="Y481" s="4">
        <f>SUMIFS(Transactions_History!$G$6:$G$1355, Transactions_History!$C$6:$C$1355, "Acquire", Transactions_History!$I$6:$I$1355, Portfolio_History!$F481, Transactions_History!$H$6:$H$1355, "&lt;="&amp;YEAR(Portfolio_History!Y$1))-
SUMIFS(Transactions_History!$G$6:$G$1355, Transactions_History!$C$6:$C$1355, "Redeem", Transactions_History!$I$6:$I$1355, Portfolio_History!$F481, Transactions_History!$H$6:$H$1355, "&lt;="&amp;YEAR(Portfolio_History!Y$1))</f>
        <v>0</v>
      </c>
    </row>
    <row r="482" spans="1:25" x14ac:dyDescent="0.35">
      <c r="A482" s="172" t="s">
        <v>39</v>
      </c>
      <c r="B482" s="172">
        <v>1.375</v>
      </c>
      <c r="C482" s="172">
        <v>2020</v>
      </c>
      <c r="D482" s="173">
        <v>41061</v>
      </c>
      <c r="E482" s="63">
        <v>2012</v>
      </c>
      <c r="F482" s="170" t="str">
        <f t="shared" si="8"/>
        <v>SI bonds_1.375_2020</v>
      </c>
      <c r="G482" s="4">
        <f>SUMIFS(Transactions_History!$G$6:$G$1355, Transactions_History!$C$6:$C$1355, "Acquire", Transactions_History!$I$6:$I$1355, Portfolio_History!$F482, Transactions_History!$H$6:$H$1355, "&lt;="&amp;YEAR(Portfolio_History!G$1))-
SUMIFS(Transactions_History!$G$6:$G$1355, Transactions_History!$C$6:$C$1355, "Redeem", Transactions_History!$I$6:$I$1355, Portfolio_History!$F482, Transactions_History!$H$6:$H$1355, "&lt;="&amp;YEAR(Portfolio_History!G$1))</f>
        <v>0</v>
      </c>
      <c r="H482" s="4">
        <f>SUMIFS(Transactions_History!$G$6:$G$1355, Transactions_History!$C$6:$C$1355, "Acquire", Transactions_History!$I$6:$I$1355, Portfolio_History!$F482, Transactions_History!$H$6:$H$1355, "&lt;="&amp;YEAR(Portfolio_History!H$1))-
SUMIFS(Transactions_History!$G$6:$G$1355, Transactions_History!$C$6:$C$1355, "Redeem", Transactions_History!$I$6:$I$1355, Portfolio_History!$F482, Transactions_History!$H$6:$H$1355, "&lt;="&amp;YEAR(Portfolio_History!H$1))</f>
        <v>0</v>
      </c>
      <c r="I482" s="4">
        <f>SUMIFS(Transactions_History!$G$6:$G$1355, Transactions_History!$C$6:$C$1355, "Acquire", Transactions_History!$I$6:$I$1355, Portfolio_History!$F482, Transactions_History!$H$6:$H$1355, "&lt;="&amp;YEAR(Portfolio_History!I$1))-
SUMIFS(Transactions_History!$G$6:$G$1355, Transactions_History!$C$6:$C$1355, "Redeem", Transactions_History!$I$6:$I$1355, Portfolio_History!$F482, Transactions_History!$H$6:$H$1355, "&lt;="&amp;YEAR(Portfolio_History!I$1))</f>
        <v>0</v>
      </c>
      <c r="J482" s="4">
        <f>SUMIFS(Transactions_History!$G$6:$G$1355, Transactions_History!$C$6:$C$1355, "Acquire", Transactions_History!$I$6:$I$1355, Portfolio_History!$F482, Transactions_History!$H$6:$H$1355, "&lt;="&amp;YEAR(Portfolio_History!J$1))-
SUMIFS(Transactions_History!$G$6:$G$1355, Transactions_History!$C$6:$C$1355, "Redeem", Transactions_History!$I$6:$I$1355, Portfolio_History!$F482, Transactions_History!$H$6:$H$1355, "&lt;="&amp;YEAR(Portfolio_History!J$1))</f>
        <v>0</v>
      </c>
      <c r="K482" s="4">
        <f>SUMIFS(Transactions_History!$G$6:$G$1355, Transactions_History!$C$6:$C$1355, "Acquire", Transactions_History!$I$6:$I$1355, Portfolio_History!$F482, Transactions_History!$H$6:$H$1355, "&lt;="&amp;YEAR(Portfolio_History!K$1))-
SUMIFS(Transactions_History!$G$6:$G$1355, Transactions_History!$C$6:$C$1355, "Redeem", Transactions_History!$I$6:$I$1355, Portfolio_History!$F482, Transactions_History!$H$6:$H$1355, "&lt;="&amp;YEAR(Portfolio_History!K$1))</f>
        <v>6693020</v>
      </c>
      <c r="L482" s="4">
        <f>SUMIFS(Transactions_History!$G$6:$G$1355, Transactions_History!$C$6:$C$1355, "Acquire", Transactions_History!$I$6:$I$1355, Portfolio_History!$F482, Transactions_History!$H$6:$H$1355, "&lt;="&amp;YEAR(Portfolio_History!L$1))-
SUMIFS(Transactions_History!$G$6:$G$1355, Transactions_History!$C$6:$C$1355, "Redeem", Transactions_History!$I$6:$I$1355, Portfolio_History!$F482, Transactions_History!$H$6:$H$1355, "&lt;="&amp;YEAR(Portfolio_History!L$1))</f>
        <v>6693020</v>
      </c>
      <c r="M482" s="4">
        <f>SUMIFS(Transactions_History!$G$6:$G$1355, Transactions_History!$C$6:$C$1355, "Acquire", Transactions_History!$I$6:$I$1355, Portfolio_History!$F482, Transactions_History!$H$6:$H$1355, "&lt;="&amp;YEAR(Portfolio_History!M$1))-
SUMIFS(Transactions_History!$G$6:$G$1355, Transactions_History!$C$6:$C$1355, "Redeem", Transactions_History!$I$6:$I$1355, Portfolio_History!$F482, Transactions_History!$H$6:$H$1355, "&lt;="&amp;YEAR(Portfolio_History!M$1))</f>
        <v>6693020</v>
      </c>
      <c r="N482" s="4">
        <f>SUMIFS(Transactions_History!$G$6:$G$1355, Transactions_History!$C$6:$C$1355, "Acquire", Transactions_History!$I$6:$I$1355, Portfolio_History!$F482, Transactions_History!$H$6:$H$1355, "&lt;="&amp;YEAR(Portfolio_History!N$1))-
SUMIFS(Transactions_History!$G$6:$G$1355, Transactions_History!$C$6:$C$1355, "Redeem", Transactions_History!$I$6:$I$1355, Portfolio_History!$F482, Transactions_History!$H$6:$H$1355, "&lt;="&amp;YEAR(Portfolio_History!N$1))</f>
        <v>6693020</v>
      </c>
      <c r="O482" s="4">
        <f>SUMIFS(Transactions_History!$G$6:$G$1355, Transactions_History!$C$6:$C$1355, "Acquire", Transactions_History!$I$6:$I$1355, Portfolio_History!$F482, Transactions_History!$H$6:$H$1355, "&lt;="&amp;YEAR(Portfolio_History!O$1))-
SUMIFS(Transactions_History!$G$6:$G$1355, Transactions_History!$C$6:$C$1355, "Redeem", Transactions_History!$I$6:$I$1355, Portfolio_History!$F482, Transactions_History!$H$6:$H$1355, "&lt;="&amp;YEAR(Portfolio_History!O$1))</f>
        <v>6693020</v>
      </c>
      <c r="P482" s="4">
        <f>SUMIFS(Transactions_History!$G$6:$G$1355, Transactions_History!$C$6:$C$1355, "Acquire", Transactions_History!$I$6:$I$1355, Portfolio_History!$F482, Transactions_History!$H$6:$H$1355, "&lt;="&amp;YEAR(Portfolio_History!P$1))-
SUMIFS(Transactions_History!$G$6:$G$1355, Transactions_History!$C$6:$C$1355, "Redeem", Transactions_History!$I$6:$I$1355, Portfolio_History!$F482, Transactions_History!$H$6:$H$1355, "&lt;="&amp;YEAR(Portfolio_History!P$1))</f>
        <v>6693020</v>
      </c>
      <c r="Q482" s="4">
        <f>SUMIFS(Transactions_History!$G$6:$G$1355, Transactions_History!$C$6:$C$1355, "Acquire", Transactions_History!$I$6:$I$1355, Portfolio_History!$F482, Transactions_History!$H$6:$H$1355, "&lt;="&amp;YEAR(Portfolio_History!Q$1))-
SUMIFS(Transactions_History!$G$6:$G$1355, Transactions_History!$C$6:$C$1355, "Redeem", Transactions_History!$I$6:$I$1355, Portfolio_History!$F482, Transactions_History!$H$6:$H$1355, "&lt;="&amp;YEAR(Portfolio_History!Q$1))</f>
        <v>6693020</v>
      </c>
      <c r="R482" s="4">
        <f>SUMIFS(Transactions_History!$G$6:$G$1355, Transactions_History!$C$6:$C$1355, "Acquire", Transactions_History!$I$6:$I$1355, Portfolio_History!$F482, Transactions_History!$H$6:$H$1355, "&lt;="&amp;YEAR(Portfolio_History!R$1))-
SUMIFS(Transactions_History!$G$6:$G$1355, Transactions_History!$C$6:$C$1355, "Redeem", Transactions_History!$I$6:$I$1355, Portfolio_History!$F482, Transactions_History!$H$6:$H$1355, "&lt;="&amp;YEAR(Portfolio_History!R$1))</f>
        <v>0</v>
      </c>
      <c r="S482" s="4">
        <f>SUMIFS(Transactions_History!$G$6:$G$1355, Transactions_History!$C$6:$C$1355, "Acquire", Transactions_History!$I$6:$I$1355, Portfolio_History!$F482, Transactions_History!$H$6:$H$1355, "&lt;="&amp;YEAR(Portfolio_History!S$1))-
SUMIFS(Transactions_History!$G$6:$G$1355, Transactions_History!$C$6:$C$1355, "Redeem", Transactions_History!$I$6:$I$1355, Portfolio_History!$F482, Transactions_History!$H$6:$H$1355, "&lt;="&amp;YEAR(Portfolio_History!S$1))</f>
        <v>0</v>
      </c>
      <c r="T482" s="4">
        <f>SUMIFS(Transactions_History!$G$6:$G$1355, Transactions_History!$C$6:$C$1355, "Acquire", Transactions_History!$I$6:$I$1355, Portfolio_History!$F482, Transactions_History!$H$6:$H$1355, "&lt;="&amp;YEAR(Portfolio_History!T$1))-
SUMIFS(Transactions_History!$G$6:$G$1355, Transactions_History!$C$6:$C$1355, "Redeem", Transactions_History!$I$6:$I$1355, Portfolio_History!$F482, Transactions_History!$H$6:$H$1355, "&lt;="&amp;YEAR(Portfolio_History!T$1))</f>
        <v>0</v>
      </c>
      <c r="U482" s="4">
        <f>SUMIFS(Transactions_History!$G$6:$G$1355, Transactions_History!$C$6:$C$1355, "Acquire", Transactions_History!$I$6:$I$1355, Portfolio_History!$F482, Transactions_History!$H$6:$H$1355, "&lt;="&amp;YEAR(Portfolio_History!U$1))-
SUMIFS(Transactions_History!$G$6:$G$1355, Transactions_History!$C$6:$C$1355, "Redeem", Transactions_History!$I$6:$I$1355, Portfolio_History!$F482, Transactions_History!$H$6:$H$1355, "&lt;="&amp;YEAR(Portfolio_History!U$1))</f>
        <v>0</v>
      </c>
      <c r="V482" s="4">
        <f>SUMIFS(Transactions_History!$G$6:$G$1355, Transactions_History!$C$6:$C$1355, "Acquire", Transactions_History!$I$6:$I$1355, Portfolio_History!$F482, Transactions_History!$H$6:$H$1355, "&lt;="&amp;YEAR(Portfolio_History!V$1))-
SUMIFS(Transactions_History!$G$6:$G$1355, Transactions_History!$C$6:$C$1355, "Redeem", Transactions_History!$I$6:$I$1355, Portfolio_History!$F482, Transactions_History!$H$6:$H$1355, "&lt;="&amp;YEAR(Portfolio_History!V$1))</f>
        <v>0</v>
      </c>
      <c r="W482" s="4">
        <f>SUMIFS(Transactions_History!$G$6:$G$1355, Transactions_History!$C$6:$C$1355, "Acquire", Transactions_History!$I$6:$I$1355, Portfolio_History!$F482, Transactions_History!$H$6:$H$1355, "&lt;="&amp;YEAR(Portfolio_History!W$1))-
SUMIFS(Transactions_History!$G$6:$G$1355, Transactions_History!$C$6:$C$1355, "Redeem", Transactions_History!$I$6:$I$1355, Portfolio_History!$F482, Transactions_History!$H$6:$H$1355, "&lt;="&amp;YEAR(Portfolio_History!W$1))</f>
        <v>0</v>
      </c>
      <c r="X482" s="4">
        <f>SUMIFS(Transactions_History!$G$6:$G$1355, Transactions_History!$C$6:$C$1355, "Acquire", Transactions_History!$I$6:$I$1355, Portfolio_History!$F482, Transactions_History!$H$6:$H$1355, "&lt;="&amp;YEAR(Portfolio_History!X$1))-
SUMIFS(Transactions_History!$G$6:$G$1355, Transactions_History!$C$6:$C$1355, "Redeem", Transactions_History!$I$6:$I$1355, Portfolio_History!$F482, Transactions_History!$H$6:$H$1355, "&lt;="&amp;YEAR(Portfolio_History!X$1))</f>
        <v>0</v>
      </c>
      <c r="Y482" s="4">
        <f>SUMIFS(Transactions_History!$G$6:$G$1355, Transactions_History!$C$6:$C$1355, "Acquire", Transactions_History!$I$6:$I$1355, Portfolio_History!$F482, Transactions_History!$H$6:$H$1355, "&lt;="&amp;YEAR(Portfolio_History!Y$1))-
SUMIFS(Transactions_History!$G$6:$G$1355, Transactions_History!$C$6:$C$1355, "Redeem", Transactions_History!$I$6:$I$1355, Portfolio_History!$F482, Transactions_History!$H$6:$H$1355, "&lt;="&amp;YEAR(Portfolio_History!Y$1))</f>
        <v>0</v>
      </c>
    </row>
    <row r="483" spans="1:25" x14ac:dyDescent="0.35">
      <c r="A483" s="172" t="s">
        <v>39</v>
      </c>
      <c r="B483" s="172">
        <v>1.375</v>
      </c>
      <c r="C483" s="172">
        <v>2021</v>
      </c>
      <c r="D483" s="173">
        <v>41061</v>
      </c>
      <c r="E483" s="63">
        <v>2012</v>
      </c>
      <c r="F483" s="170" t="str">
        <f t="shared" si="8"/>
        <v>SI bonds_1.375_2021</v>
      </c>
      <c r="G483" s="4">
        <f>SUMIFS(Transactions_History!$G$6:$G$1355, Transactions_History!$C$6:$C$1355, "Acquire", Transactions_History!$I$6:$I$1355, Portfolio_History!$F483, Transactions_History!$H$6:$H$1355, "&lt;="&amp;YEAR(Portfolio_History!G$1))-
SUMIFS(Transactions_History!$G$6:$G$1355, Transactions_History!$C$6:$C$1355, "Redeem", Transactions_History!$I$6:$I$1355, Portfolio_History!$F483, Transactions_History!$H$6:$H$1355, "&lt;="&amp;YEAR(Portfolio_History!G$1))</f>
        <v>0</v>
      </c>
      <c r="H483" s="4">
        <f>SUMIFS(Transactions_History!$G$6:$G$1355, Transactions_History!$C$6:$C$1355, "Acquire", Transactions_History!$I$6:$I$1355, Portfolio_History!$F483, Transactions_History!$H$6:$H$1355, "&lt;="&amp;YEAR(Portfolio_History!H$1))-
SUMIFS(Transactions_History!$G$6:$G$1355, Transactions_History!$C$6:$C$1355, "Redeem", Transactions_History!$I$6:$I$1355, Portfolio_History!$F483, Transactions_History!$H$6:$H$1355, "&lt;="&amp;YEAR(Portfolio_History!H$1))</f>
        <v>0</v>
      </c>
      <c r="I483" s="4">
        <f>SUMIFS(Transactions_History!$G$6:$G$1355, Transactions_History!$C$6:$C$1355, "Acquire", Transactions_History!$I$6:$I$1355, Portfolio_History!$F483, Transactions_History!$H$6:$H$1355, "&lt;="&amp;YEAR(Portfolio_History!I$1))-
SUMIFS(Transactions_History!$G$6:$G$1355, Transactions_History!$C$6:$C$1355, "Redeem", Transactions_History!$I$6:$I$1355, Portfolio_History!$F483, Transactions_History!$H$6:$H$1355, "&lt;="&amp;YEAR(Portfolio_History!I$1))</f>
        <v>0</v>
      </c>
      <c r="J483" s="4">
        <f>SUMIFS(Transactions_History!$G$6:$G$1355, Transactions_History!$C$6:$C$1355, "Acquire", Transactions_History!$I$6:$I$1355, Portfolio_History!$F483, Transactions_History!$H$6:$H$1355, "&lt;="&amp;YEAR(Portfolio_History!J$1))-
SUMIFS(Transactions_History!$G$6:$G$1355, Transactions_History!$C$6:$C$1355, "Redeem", Transactions_History!$I$6:$I$1355, Portfolio_History!$F483, Transactions_History!$H$6:$H$1355, "&lt;="&amp;YEAR(Portfolio_History!J$1))</f>
        <v>6693020</v>
      </c>
      <c r="K483" s="4">
        <f>SUMIFS(Transactions_History!$G$6:$G$1355, Transactions_History!$C$6:$C$1355, "Acquire", Transactions_History!$I$6:$I$1355, Portfolio_History!$F483, Transactions_History!$H$6:$H$1355, "&lt;="&amp;YEAR(Portfolio_History!K$1))-
SUMIFS(Transactions_History!$G$6:$G$1355, Transactions_History!$C$6:$C$1355, "Redeem", Transactions_History!$I$6:$I$1355, Portfolio_History!$F483, Transactions_History!$H$6:$H$1355, "&lt;="&amp;YEAR(Portfolio_History!K$1))</f>
        <v>6693020</v>
      </c>
      <c r="L483" s="4">
        <f>SUMIFS(Transactions_History!$G$6:$G$1355, Transactions_History!$C$6:$C$1355, "Acquire", Transactions_History!$I$6:$I$1355, Portfolio_History!$F483, Transactions_History!$H$6:$H$1355, "&lt;="&amp;YEAR(Portfolio_History!L$1))-
SUMIFS(Transactions_History!$G$6:$G$1355, Transactions_History!$C$6:$C$1355, "Redeem", Transactions_History!$I$6:$I$1355, Portfolio_History!$F483, Transactions_History!$H$6:$H$1355, "&lt;="&amp;YEAR(Portfolio_History!L$1))</f>
        <v>6693020</v>
      </c>
      <c r="M483" s="4">
        <f>SUMIFS(Transactions_History!$G$6:$G$1355, Transactions_History!$C$6:$C$1355, "Acquire", Transactions_History!$I$6:$I$1355, Portfolio_History!$F483, Transactions_History!$H$6:$H$1355, "&lt;="&amp;YEAR(Portfolio_History!M$1))-
SUMIFS(Transactions_History!$G$6:$G$1355, Transactions_History!$C$6:$C$1355, "Redeem", Transactions_History!$I$6:$I$1355, Portfolio_History!$F483, Transactions_History!$H$6:$H$1355, "&lt;="&amp;YEAR(Portfolio_History!M$1))</f>
        <v>6693020</v>
      </c>
      <c r="N483" s="4">
        <f>SUMIFS(Transactions_History!$G$6:$G$1355, Transactions_History!$C$6:$C$1355, "Acquire", Transactions_History!$I$6:$I$1355, Portfolio_History!$F483, Transactions_History!$H$6:$H$1355, "&lt;="&amp;YEAR(Portfolio_History!N$1))-
SUMIFS(Transactions_History!$G$6:$G$1355, Transactions_History!$C$6:$C$1355, "Redeem", Transactions_History!$I$6:$I$1355, Portfolio_History!$F483, Transactions_History!$H$6:$H$1355, "&lt;="&amp;YEAR(Portfolio_History!N$1))</f>
        <v>6693020</v>
      </c>
      <c r="O483" s="4">
        <f>SUMIFS(Transactions_History!$G$6:$G$1355, Transactions_History!$C$6:$C$1355, "Acquire", Transactions_History!$I$6:$I$1355, Portfolio_History!$F483, Transactions_History!$H$6:$H$1355, "&lt;="&amp;YEAR(Portfolio_History!O$1))-
SUMIFS(Transactions_History!$G$6:$G$1355, Transactions_History!$C$6:$C$1355, "Redeem", Transactions_History!$I$6:$I$1355, Portfolio_History!$F483, Transactions_History!$H$6:$H$1355, "&lt;="&amp;YEAR(Portfolio_History!O$1))</f>
        <v>6693020</v>
      </c>
      <c r="P483" s="4">
        <f>SUMIFS(Transactions_History!$G$6:$G$1355, Transactions_History!$C$6:$C$1355, "Acquire", Transactions_History!$I$6:$I$1355, Portfolio_History!$F483, Transactions_History!$H$6:$H$1355, "&lt;="&amp;YEAR(Portfolio_History!P$1))-
SUMIFS(Transactions_History!$G$6:$G$1355, Transactions_History!$C$6:$C$1355, "Redeem", Transactions_History!$I$6:$I$1355, Portfolio_History!$F483, Transactions_History!$H$6:$H$1355, "&lt;="&amp;YEAR(Portfolio_History!P$1))</f>
        <v>6693020</v>
      </c>
      <c r="Q483" s="4">
        <f>SUMIFS(Transactions_History!$G$6:$G$1355, Transactions_History!$C$6:$C$1355, "Acquire", Transactions_History!$I$6:$I$1355, Portfolio_History!$F483, Transactions_History!$H$6:$H$1355, "&lt;="&amp;YEAR(Portfolio_History!Q$1))-
SUMIFS(Transactions_History!$G$6:$G$1355, Transactions_History!$C$6:$C$1355, "Redeem", Transactions_History!$I$6:$I$1355, Portfolio_History!$F483, Transactions_History!$H$6:$H$1355, "&lt;="&amp;YEAR(Portfolio_History!Q$1))</f>
        <v>6693020</v>
      </c>
      <c r="R483" s="4">
        <f>SUMIFS(Transactions_History!$G$6:$G$1355, Transactions_History!$C$6:$C$1355, "Acquire", Transactions_History!$I$6:$I$1355, Portfolio_History!$F483, Transactions_History!$H$6:$H$1355, "&lt;="&amp;YEAR(Portfolio_History!R$1))-
SUMIFS(Transactions_History!$G$6:$G$1355, Transactions_History!$C$6:$C$1355, "Redeem", Transactions_History!$I$6:$I$1355, Portfolio_History!$F483, Transactions_History!$H$6:$H$1355, "&lt;="&amp;YEAR(Portfolio_History!R$1))</f>
        <v>0</v>
      </c>
      <c r="S483" s="4">
        <f>SUMIFS(Transactions_History!$G$6:$G$1355, Transactions_History!$C$6:$C$1355, "Acquire", Transactions_History!$I$6:$I$1355, Portfolio_History!$F483, Transactions_History!$H$6:$H$1355, "&lt;="&amp;YEAR(Portfolio_History!S$1))-
SUMIFS(Transactions_History!$G$6:$G$1355, Transactions_History!$C$6:$C$1355, "Redeem", Transactions_History!$I$6:$I$1355, Portfolio_History!$F483, Transactions_History!$H$6:$H$1355, "&lt;="&amp;YEAR(Portfolio_History!S$1))</f>
        <v>0</v>
      </c>
      <c r="T483" s="4">
        <f>SUMIFS(Transactions_History!$G$6:$G$1355, Transactions_History!$C$6:$C$1355, "Acquire", Transactions_History!$I$6:$I$1355, Portfolio_History!$F483, Transactions_History!$H$6:$H$1355, "&lt;="&amp;YEAR(Portfolio_History!T$1))-
SUMIFS(Transactions_History!$G$6:$G$1355, Transactions_History!$C$6:$C$1355, "Redeem", Transactions_History!$I$6:$I$1355, Portfolio_History!$F483, Transactions_History!$H$6:$H$1355, "&lt;="&amp;YEAR(Portfolio_History!T$1))</f>
        <v>0</v>
      </c>
      <c r="U483" s="4">
        <f>SUMIFS(Transactions_History!$G$6:$G$1355, Transactions_History!$C$6:$C$1355, "Acquire", Transactions_History!$I$6:$I$1355, Portfolio_History!$F483, Transactions_History!$H$6:$H$1355, "&lt;="&amp;YEAR(Portfolio_History!U$1))-
SUMIFS(Transactions_History!$G$6:$G$1355, Transactions_History!$C$6:$C$1355, "Redeem", Transactions_History!$I$6:$I$1355, Portfolio_History!$F483, Transactions_History!$H$6:$H$1355, "&lt;="&amp;YEAR(Portfolio_History!U$1))</f>
        <v>0</v>
      </c>
      <c r="V483" s="4">
        <f>SUMIFS(Transactions_History!$G$6:$G$1355, Transactions_History!$C$6:$C$1355, "Acquire", Transactions_History!$I$6:$I$1355, Portfolio_History!$F483, Transactions_History!$H$6:$H$1355, "&lt;="&amp;YEAR(Portfolio_History!V$1))-
SUMIFS(Transactions_History!$G$6:$G$1355, Transactions_History!$C$6:$C$1355, "Redeem", Transactions_History!$I$6:$I$1355, Portfolio_History!$F483, Transactions_History!$H$6:$H$1355, "&lt;="&amp;YEAR(Portfolio_History!V$1))</f>
        <v>0</v>
      </c>
      <c r="W483" s="4">
        <f>SUMIFS(Transactions_History!$G$6:$G$1355, Transactions_History!$C$6:$C$1355, "Acquire", Transactions_History!$I$6:$I$1355, Portfolio_History!$F483, Transactions_History!$H$6:$H$1355, "&lt;="&amp;YEAR(Portfolio_History!W$1))-
SUMIFS(Transactions_History!$G$6:$G$1355, Transactions_History!$C$6:$C$1355, "Redeem", Transactions_History!$I$6:$I$1355, Portfolio_History!$F483, Transactions_History!$H$6:$H$1355, "&lt;="&amp;YEAR(Portfolio_History!W$1))</f>
        <v>0</v>
      </c>
      <c r="X483" s="4">
        <f>SUMIFS(Transactions_History!$G$6:$G$1355, Transactions_History!$C$6:$C$1355, "Acquire", Transactions_History!$I$6:$I$1355, Portfolio_History!$F483, Transactions_History!$H$6:$H$1355, "&lt;="&amp;YEAR(Portfolio_History!X$1))-
SUMIFS(Transactions_History!$G$6:$G$1355, Transactions_History!$C$6:$C$1355, "Redeem", Transactions_History!$I$6:$I$1355, Portfolio_History!$F483, Transactions_History!$H$6:$H$1355, "&lt;="&amp;YEAR(Portfolio_History!X$1))</f>
        <v>0</v>
      </c>
      <c r="Y483" s="4">
        <f>SUMIFS(Transactions_History!$G$6:$G$1355, Transactions_History!$C$6:$C$1355, "Acquire", Transactions_History!$I$6:$I$1355, Portfolio_History!$F483, Transactions_History!$H$6:$H$1355, "&lt;="&amp;YEAR(Portfolio_History!Y$1))-
SUMIFS(Transactions_History!$G$6:$G$1355, Transactions_History!$C$6:$C$1355, "Redeem", Transactions_History!$I$6:$I$1355, Portfolio_History!$F483, Transactions_History!$H$6:$H$1355, "&lt;="&amp;YEAR(Portfolio_History!Y$1))</f>
        <v>0</v>
      </c>
    </row>
    <row r="484" spans="1:25" x14ac:dyDescent="0.35">
      <c r="A484" s="172" t="s">
        <v>39</v>
      </c>
      <c r="B484" s="172">
        <v>1.375</v>
      </c>
      <c r="C484" s="172">
        <v>2022</v>
      </c>
      <c r="D484" s="173">
        <v>41061</v>
      </c>
      <c r="E484" s="63">
        <v>2012</v>
      </c>
      <c r="F484" s="170" t="str">
        <f t="shared" si="8"/>
        <v>SI bonds_1.375_2022</v>
      </c>
      <c r="G484" s="4">
        <f>SUMIFS(Transactions_History!$G$6:$G$1355, Transactions_History!$C$6:$C$1355, "Acquire", Transactions_History!$I$6:$I$1355, Portfolio_History!$F484, Transactions_History!$H$6:$H$1355, "&lt;="&amp;YEAR(Portfolio_History!G$1))-
SUMIFS(Transactions_History!$G$6:$G$1355, Transactions_History!$C$6:$C$1355, "Redeem", Transactions_History!$I$6:$I$1355, Portfolio_History!$F484, Transactions_History!$H$6:$H$1355, "&lt;="&amp;YEAR(Portfolio_History!G$1))</f>
        <v>0</v>
      </c>
      <c r="H484" s="4">
        <f>SUMIFS(Transactions_History!$G$6:$G$1355, Transactions_History!$C$6:$C$1355, "Acquire", Transactions_History!$I$6:$I$1355, Portfolio_History!$F484, Transactions_History!$H$6:$H$1355, "&lt;="&amp;YEAR(Portfolio_History!H$1))-
SUMIFS(Transactions_History!$G$6:$G$1355, Transactions_History!$C$6:$C$1355, "Redeem", Transactions_History!$I$6:$I$1355, Portfolio_History!$F484, Transactions_History!$H$6:$H$1355, "&lt;="&amp;YEAR(Portfolio_History!H$1))</f>
        <v>0</v>
      </c>
      <c r="I484" s="4">
        <f>SUMIFS(Transactions_History!$G$6:$G$1355, Transactions_History!$C$6:$C$1355, "Acquire", Transactions_History!$I$6:$I$1355, Portfolio_History!$F484, Transactions_History!$H$6:$H$1355, "&lt;="&amp;YEAR(Portfolio_History!I$1))-
SUMIFS(Transactions_History!$G$6:$G$1355, Transactions_History!$C$6:$C$1355, "Redeem", Transactions_History!$I$6:$I$1355, Portfolio_History!$F484, Transactions_History!$H$6:$H$1355, "&lt;="&amp;YEAR(Portfolio_History!I$1))</f>
        <v>6693020</v>
      </c>
      <c r="J484" s="4">
        <f>SUMIFS(Transactions_History!$G$6:$G$1355, Transactions_History!$C$6:$C$1355, "Acquire", Transactions_History!$I$6:$I$1355, Portfolio_History!$F484, Transactions_History!$H$6:$H$1355, "&lt;="&amp;YEAR(Portfolio_History!J$1))-
SUMIFS(Transactions_History!$G$6:$G$1355, Transactions_History!$C$6:$C$1355, "Redeem", Transactions_History!$I$6:$I$1355, Portfolio_History!$F484, Transactions_History!$H$6:$H$1355, "&lt;="&amp;YEAR(Portfolio_History!J$1))</f>
        <v>6693020</v>
      </c>
      <c r="K484" s="4">
        <f>SUMIFS(Transactions_History!$G$6:$G$1355, Transactions_History!$C$6:$C$1355, "Acquire", Transactions_History!$I$6:$I$1355, Portfolio_History!$F484, Transactions_History!$H$6:$H$1355, "&lt;="&amp;YEAR(Portfolio_History!K$1))-
SUMIFS(Transactions_History!$G$6:$G$1355, Transactions_History!$C$6:$C$1355, "Redeem", Transactions_History!$I$6:$I$1355, Portfolio_History!$F484, Transactions_History!$H$6:$H$1355, "&lt;="&amp;YEAR(Portfolio_History!K$1))</f>
        <v>6693020</v>
      </c>
      <c r="L484" s="4">
        <f>SUMIFS(Transactions_History!$G$6:$G$1355, Transactions_History!$C$6:$C$1355, "Acquire", Transactions_History!$I$6:$I$1355, Portfolio_History!$F484, Transactions_History!$H$6:$H$1355, "&lt;="&amp;YEAR(Portfolio_History!L$1))-
SUMIFS(Transactions_History!$G$6:$G$1355, Transactions_History!$C$6:$C$1355, "Redeem", Transactions_History!$I$6:$I$1355, Portfolio_History!$F484, Transactions_History!$H$6:$H$1355, "&lt;="&amp;YEAR(Portfolio_History!L$1))</f>
        <v>6693020</v>
      </c>
      <c r="M484" s="4">
        <f>SUMIFS(Transactions_History!$G$6:$G$1355, Transactions_History!$C$6:$C$1355, "Acquire", Transactions_History!$I$6:$I$1355, Portfolio_History!$F484, Transactions_History!$H$6:$H$1355, "&lt;="&amp;YEAR(Portfolio_History!M$1))-
SUMIFS(Transactions_History!$G$6:$G$1355, Transactions_History!$C$6:$C$1355, "Redeem", Transactions_History!$I$6:$I$1355, Portfolio_History!$F484, Transactions_History!$H$6:$H$1355, "&lt;="&amp;YEAR(Portfolio_History!M$1))</f>
        <v>6693020</v>
      </c>
      <c r="N484" s="4">
        <f>SUMIFS(Transactions_History!$G$6:$G$1355, Transactions_History!$C$6:$C$1355, "Acquire", Transactions_History!$I$6:$I$1355, Portfolio_History!$F484, Transactions_History!$H$6:$H$1355, "&lt;="&amp;YEAR(Portfolio_History!N$1))-
SUMIFS(Transactions_History!$G$6:$G$1355, Transactions_History!$C$6:$C$1355, "Redeem", Transactions_History!$I$6:$I$1355, Portfolio_History!$F484, Transactions_History!$H$6:$H$1355, "&lt;="&amp;YEAR(Portfolio_History!N$1))</f>
        <v>6693020</v>
      </c>
      <c r="O484" s="4">
        <f>SUMIFS(Transactions_History!$G$6:$G$1355, Transactions_History!$C$6:$C$1355, "Acquire", Transactions_History!$I$6:$I$1355, Portfolio_History!$F484, Transactions_History!$H$6:$H$1355, "&lt;="&amp;YEAR(Portfolio_History!O$1))-
SUMIFS(Transactions_History!$G$6:$G$1355, Transactions_History!$C$6:$C$1355, "Redeem", Transactions_History!$I$6:$I$1355, Portfolio_History!$F484, Transactions_History!$H$6:$H$1355, "&lt;="&amp;YEAR(Portfolio_History!O$1))</f>
        <v>6693020</v>
      </c>
      <c r="P484" s="4">
        <f>SUMIFS(Transactions_History!$G$6:$G$1355, Transactions_History!$C$6:$C$1355, "Acquire", Transactions_History!$I$6:$I$1355, Portfolio_History!$F484, Transactions_History!$H$6:$H$1355, "&lt;="&amp;YEAR(Portfolio_History!P$1))-
SUMIFS(Transactions_History!$G$6:$G$1355, Transactions_History!$C$6:$C$1355, "Redeem", Transactions_History!$I$6:$I$1355, Portfolio_History!$F484, Transactions_History!$H$6:$H$1355, "&lt;="&amp;YEAR(Portfolio_History!P$1))</f>
        <v>6693020</v>
      </c>
      <c r="Q484" s="4">
        <f>SUMIFS(Transactions_History!$G$6:$G$1355, Transactions_History!$C$6:$C$1355, "Acquire", Transactions_History!$I$6:$I$1355, Portfolio_History!$F484, Transactions_History!$H$6:$H$1355, "&lt;="&amp;YEAR(Portfolio_History!Q$1))-
SUMIFS(Transactions_History!$G$6:$G$1355, Transactions_History!$C$6:$C$1355, "Redeem", Transactions_History!$I$6:$I$1355, Portfolio_History!$F484, Transactions_History!$H$6:$H$1355, "&lt;="&amp;YEAR(Portfolio_History!Q$1))</f>
        <v>6693020</v>
      </c>
      <c r="R484" s="4">
        <f>SUMIFS(Transactions_History!$G$6:$G$1355, Transactions_History!$C$6:$C$1355, "Acquire", Transactions_History!$I$6:$I$1355, Portfolio_History!$F484, Transactions_History!$H$6:$H$1355, "&lt;="&amp;YEAR(Portfolio_History!R$1))-
SUMIFS(Transactions_History!$G$6:$G$1355, Transactions_History!$C$6:$C$1355, "Redeem", Transactions_History!$I$6:$I$1355, Portfolio_History!$F484, Transactions_History!$H$6:$H$1355, "&lt;="&amp;YEAR(Portfolio_History!R$1))</f>
        <v>0</v>
      </c>
      <c r="S484" s="4">
        <f>SUMIFS(Transactions_History!$G$6:$G$1355, Transactions_History!$C$6:$C$1355, "Acquire", Transactions_History!$I$6:$I$1355, Portfolio_History!$F484, Transactions_History!$H$6:$H$1355, "&lt;="&amp;YEAR(Portfolio_History!S$1))-
SUMIFS(Transactions_History!$G$6:$G$1355, Transactions_History!$C$6:$C$1355, "Redeem", Transactions_History!$I$6:$I$1355, Portfolio_History!$F484, Transactions_History!$H$6:$H$1355, "&lt;="&amp;YEAR(Portfolio_History!S$1))</f>
        <v>0</v>
      </c>
      <c r="T484" s="4">
        <f>SUMIFS(Transactions_History!$G$6:$G$1355, Transactions_History!$C$6:$C$1355, "Acquire", Transactions_History!$I$6:$I$1355, Portfolio_History!$F484, Transactions_History!$H$6:$H$1355, "&lt;="&amp;YEAR(Portfolio_History!T$1))-
SUMIFS(Transactions_History!$G$6:$G$1355, Transactions_History!$C$6:$C$1355, "Redeem", Transactions_History!$I$6:$I$1355, Portfolio_History!$F484, Transactions_History!$H$6:$H$1355, "&lt;="&amp;YEAR(Portfolio_History!T$1))</f>
        <v>0</v>
      </c>
      <c r="U484" s="4">
        <f>SUMIFS(Transactions_History!$G$6:$G$1355, Transactions_History!$C$6:$C$1355, "Acquire", Transactions_History!$I$6:$I$1355, Portfolio_History!$F484, Transactions_History!$H$6:$H$1355, "&lt;="&amp;YEAR(Portfolio_History!U$1))-
SUMIFS(Transactions_History!$G$6:$G$1355, Transactions_History!$C$6:$C$1355, "Redeem", Transactions_History!$I$6:$I$1355, Portfolio_History!$F484, Transactions_History!$H$6:$H$1355, "&lt;="&amp;YEAR(Portfolio_History!U$1))</f>
        <v>0</v>
      </c>
      <c r="V484" s="4">
        <f>SUMIFS(Transactions_History!$G$6:$G$1355, Transactions_History!$C$6:$C$1355, "Acquire", Transactions_History!$I$6:$I$1355, Portfolio_History!$F484, Transactions_History!$H$6:$H$1355, "&lt;="&amp;YEAR(Portfolio_History!V$1))-
SUMIFS(Transactions_History!$G$6:$G$1355, Transactions_History!$C$6:$C$1355, "Redeem", Transactions_History!$I$6:$I$1355, Portfolio_History!$F484, Transactions_History!$H$6:$H$1355, "&lt;="&amp;YEAR(Portfolio_History!V$1))</f>
        <v>0</v>
      </c>
      <c r="W484" s="4">
        <f>SUMIFS(Transactions_History!$G$6:$G$1355, Transactions_History!$C$6:$C$1355, "Acquire", Transactions_History!$I$6:$I$1355, Portfolio_History!$F484, Transactions_History!$H$6:$H$1355, "&lt;="&amp;YEAR(Portfolio_History!W$1))-
SUMIFS(Transactions_History!$G$6:$G$1355, Transactions_History!$C$6:$C$1355, "Redeem", Transactions_History!$I$6:$I$1355, Portfolio_History!$F484, Transactions_History!$H$6:$H$1355, "&lt;="&amp;YEAR(Portfolio_History!W$1))</f>
        <v>0</v>
      </c>
      <c r="X484" s="4">
        <f>SUMIFS(Transactions_History!$G$6:$G$1355, Transactions_History!$C$6:$C$1355, "Acquire", Transactions_History!$I$6:$I$1355, Portfolio_History!$F484, Transactions_History!$H$6:$H$1355, "&lt;="&amp;YEAR(Portfolio_History!X$1))-
SUMIFS(Transactions_History!$G$6:$G$1355, Transactions_History!$C$6:$C$1355, "Redeem", Transactions_History!$I$6:$I$1355, Portfolio_History!$F484, Transactions_History!$H$6:$H$1355, "&lt;="&amp;YEAR(Portfolio_History!X$1))</f>
        <v>0</v>
      </c>
      <c r="Y484" s="4">
        <f>SUMIFS(Transactions_History!$G$6:$G$1355, Transactions_History!$C$6:$C$1355, "Acquire", Transactions_History!$I$6:$I$1355, Portfolio_History!$F484, Transactions_History!$H$6:$H$1355, "&lt;="&amp;YEAR(Portfolio_History!Y$1))-
SUMIFS(Transactions_History!$G$6:$G$1355, Transactions_History!$C$6:$C$1355, "Redeem", Transactions_History!$I$6:$I$1355, Portfolio_History!$F484, Transactions_History!$H$6:$H$1355, "&lt;="&amp;YEAR(Portfolio_History!Y$1))</f>
        <v>0</v>
      </c>
    </row>
    <row r="485" spans="1:25" x14ac:dyDescent="0.35">
      <c r="A485" s="172" t="s">
        <v>39</v>
      </c>
      <c r="B485" s="172">
        <v>1.375</v>
      </c>
      <c r="C485" s="172">
        <v>2023</v>
      </c>
      <c r="D485" s="173">
        <v>41061</v>
      </c>
      <c r="E485" s="63">
        <v>2012</v>
      </c>
      <c r="F485" s="170" t="str">
        <f t="shared" si="8"/>
        <v>SI bonds_1.375_2023</v>
      </c>
      <c r="G485" s="4">
        <f>SUMIFS(Transactions_History!$G$6:$G$1355, Transactions_History!$C$6:$C$1355, "Acquire", Transactions_History!$I$6:$I$1355, Portfolio_History!$F485, Transactions_History!$H$6:$H$1355, "&lt;="&amp;YEAR(Portfolio_History!G$1))-
SUMIFS(Transactions_History!$G$6:$G$1355, Transactions_History!$C$6:$C$1355, "Redeem", Transactions_History!$I$6:$I$1355, Portfolio_History!$F485, Transactions_History!$H$6:$H$1355, "&lt;="&amp;YEAR(Portfolio_History!G$1))</f>
        <v>0</v>
      </c>
      <c r="H485" s="4">
        <f>SUMIFS(Transactions_History!$G$6:$G$1355, Transactions_History!$C$6:$C$1355, "Acquire", Transactions_History!$I$6:$I$1355, Portfolio_History!$F485, Transactions_History!$H$6:$H$1355, "&lt;="&amp;YEAR(Portfolio_History!H$1))-
SUMIFS(Transactions_History!$G$6:$G$1355, Transactions_History!$C$6:$C$1355, "Redeem", Transactions_History!$I$6:$I$1355, Portfolio_History!$F485, Transactions_History!$H$6:$H$1355, "&lt;="&amp;YEAR(Portfolio_History!H$1))</f>
        <v>6693020</v>
      </c>
      <c r="I485" s="4">
        <f>SUMIFS(Transactions_History!$G$6:$G$1355, Transactions_History!$C$6:$C$1355, "Acquire", Transactions_History!$I$6:$I$1355, Portfolio_History!$F485, Transactions_History!$H$6:$H$1355, "&lt;="&amp;YEAR(Portfolio_History!I$1))-
SUMIFS(Transactions_History!$G$6:$G$1355, Transactions_History!$C$6:$C$1355, "Redeem", Transactions_History!$I$6:$I$1355, Portfolio_History!$F485, Transactions_History!$H$6:$H$1355, "&lt;="&amp;YEAR(Portfolio_History!I$1))</f>
        <v>6693020</v>
      </c>
      <c r="J485" s="4">
        <f>SUMIFS(Transactions_History!$G$6:$G$1355, Transactions_History!$C$6:$C$1355, "Acquire", Transactions_History!$I$6:$I$1355, Portfolio_History!$F485, Transactions_History!$H$6:$H$1355, "&lt;="&amp;YEAR(Portfolio_History!J$1))-
SUMIFS(Transactions_History!$G$6:$G$1355, Transactions_History!$C$6:$C$1355, "Redeem", Transactions_History!$I$6:$I$1355, Portfolio_History!$F485, Transactions_History!$H$6:$H$1355, "&lt;="&amp;YEAR(Portfolio_History!J$1))</f>
        <v>6693020</v>
      </c>
      <c r="K485" s="4">
        <f>SUMIFS(Transactions_History!$G$6:$G$1355, Transactions_History!$C$6:$C$1355, "Acquire", Transactions_History!$I$6:$I$1355, Portfolio_History!$F485, Transactions_History!$H$6:$H$1355, "&lt;="&amp;YEAR(Portfolio_History!K$1))-
SUMIFS(Transactions_History!$G$6:$G$1355, Transactions_History!$C$6:$C$1355, "Redeem", Transactions_History!$I$6:$I$1355, Portfolio_History!$F485, Transactions_History!$H$6:$H$1355, "&lt;="&amp;YEAR(Portfolio_History!K$1))</f>
        <v>6693020</v>
      </c>
      <c r="L485" s="4">
        <f>SUMIFS(Transactions_History!$G$6:$G$1355, Transactions_History!$C$6:$C$1355, "Acquire", Transactions_History!$I$6:$I$1355, Portfolio_History!$F485, Transactions_History!$H$6:$H$1355, "&lt;="&amp;YEAR(Portfolio_History!L$1))-
SUMIFS(Transactions_History!$G$6:$G$1355, Transactions_History!$C$6:$C$1355, "Redeem", Transactions_History!$I$6:$I$1355, Portfolio_History!$F485, Transactions_History!$H$6:$H$1355, "&lt;="&amp;YEAR(Portfolio_History!L$1))</f>
        <v>6693020</v>
      </c>
      <c r="M485" s="4">
        <f>SUMIFS(Transactions_History!$G$6:$G$1355, Transactions_History!$C$6:$C$1355, "Acquire", Transactions_History!$I$6:$I$1355, Portfolio_History!$F485, Transactions_History!$H$6:$H$1355, "&lt;="&amp;YEAR(Portfolio_History!M$1))-
SUMIFS(Transactions_History!$G$6:$G$1355, Transactions_History!$C$6:$C$1355, "Redeem", Transactions_History!$I$6:$I$1355, Portfolio_History!$F485, Transactions_History!$H$6:$H$1355, "&lt;="&amp;YEAR(Portfolio_History!M$1))</f>
        <v>6693020</v>
      </c>
      <c r="N485" s="4">
        <f>SUMIFS(Transactions_History!$G$6:$G$1355, Transactions_History!$C$6:$C$1355, "Acquire", Transactions_History!$I$6:$I$1355, Portfolio_History!$F485, Transactions_History!$H$6:$H$1355, "&lt;="&amp;YEAR(Portfolio_History!N$1))-
SUMIFS(Transactions_History!$G$6:$G$1355, Transactions_History!$C$6:$C$1355, "Redeem", Transactions_History!$I$6:$I$1355, Portfolio_History!$F485, Transactions_History!$H$6:$H$1355, "&lt;="&amp;YEAR(Portfolio_History!N$1))</f>
        <v>6693020</v>
      </c>
      <c r="O485" s="4">
        <f>SUMIFS(Transactions_History!$G$6:$G$1355, Transactions_History!$C$6:$C$1355, "Acquire", Transactions_History!$I$6:$I$1355, Portfolio_History!$F485, Transactions_History!$H$6:$H$1355, "&lt;="&amp;YEAR(Portfolio_History!O$1))-
SUMIFS(Transactions_History!$G$6:$G$1355, Transactions_History!$C$6:$C$1355, "Redeem", Transactions_History!$I$6:$I$1355, Portfolio_History!$F485, Transactions_History!$H$6:$H$1355, "&lt;="&amp;YEAR(Portfolio_History!O$1))</f>
        <v>6693020</v>
      </c>
      <c r="P485" s="4">
        <f>SUMIFS(Transactions_History!$G$6:$G$1355, Transactions_History!$C$6:$C$1355, "Acquire", Transactions_History!$I$6:$I$1355, Portfolio_History!$F485, Transactions_History!$H$6:$H$1355, "&lt;="&amp;YEAR(Portfolio_History!P$1))-
SUMIFS(Transactions_History!$G$6:$G$1355, Transactions_History!$C$6:$C$1355, "Redeem", Transactions_History!$I$6:$I$1355, Portfolio_History!$F485, Transactions_History!$H$6:$H$1355, "&lt;="&amp;YEAR(Portfolio_History!P$1))</f>
        <v>6693020</v>
      </c>
      <c r="Q485" s="4">
        <f>SUMIFS(Transactions_History!$G$6:$G$1355, Transactions_History!$C$6:$C$1355, "Acquire", Transactions_History!$I$6:$I$1355, Portfolio_History!$F485, Transactions_History!$H$6:$H$1355, "&lt;="&amp;YEAR(Portfolio_History!Q$1))-
SUMIFS(Transactions_History!$G$6:$G$1355, Transactions_History!$C$6:$C$1355, "Redeem", Transactions_History!$I$6:$I$1355, Portfolio_History!$F485, Transactions_History!$H$6:$H$1355, "&lt;="&amp;YEAR(Portfolio_History!Q$1))</f>
        <v>6693020</v>
      </c>
      <c r="R485" s="4">
        <f>SUMIFS(Transactions_History!$G$6:$G$1355, Transactions_History!$C$6:$C$1355, "Acquire", Transactions_History!$I$6:$I$1355, Portfolio_History!$F485, Transactions_History!$H$6:$H$1355, "&lt;="&amp;YEAR(Portfolio_History!R$1))-
SUMIFS(Transactions_History!$G$6:$G$1355, Transactions_History!$C$6:$C$1355, "Redeem", Transactions_History!$I$6:$I$1355, Portfolio_History!$F485, Transactions_History!$H$6:$H$1355, "&lt;="&amp;YEAR(Portfolio_History!R$1))</f>
        <v>0</v>
      </c>
      <c r="S485" s="4">
        <f>SUMIFS(Transactions_History!$G$6:$G$1355, Transactions_History!$C$6:$C$1355, "Acquire", Transactions_History!$I$6:$I$1355, Portfolio_History!$F485, Transactions_History!$H$6:$H$1355, "&lt;="&amp;YEAR(Portfolio_History!S$1))-
SUMIFS(Transactions_History!$G$6:$G$1355, Transactions_History!$C$6:$C$1355, "Redeem", Transactions_History!$I$6:$I$1355, Portfolio_History!$F485, Transactions_History!$H$6:$H$1355, "&lt;="&amp;YEAR(Portfolio_History!S$1))</f>
        <v>0</v>
      </c>
      <c r="T485" s="4">
        <f>SUMIFS(Transactions_History!$G$6:$G$1355, Transactions_History!$C$6:$C$1355, "Acquire", Transactions_History!$I$6:$I$1355, Portfolio_History!$F485, Transactions_History!$H$6:$H$1355, "&lt;="&amp;YEAR(Portfolio_History!T$1))-
SUMIFS(Transactions_History!$G$6:$G$1355, Transactions_History!$C$6:$C$1355, "Redeem", Transactions_History!$I$6:$I$1355, Portfolio_History!$F485, Transactions_History!$H$6:$H$1355, "&lt;="&amp;YEAR(Portfolio_History!T$1))</f>
        <v>0</v>
      </c>
      <c r="U485" s="4">
        <f>SUMIFS(Transactions_History!$G$6:$G$1355, Transactions_History!$C$6:$C$1355, "Acquire", Transactions_History!$I$6:$I$1355, Portfolio_History!$F485, Transactions_History!$H$6:$H$1355, "&lt;="&amp;YEAR(Portfolio_History!U$1))-
SUMIFS(Transactions_History!$G$6:$G$1355, Transactions_History!$C$6:$C$1355, "Redeem", Transactions_History!$I$6:$I$1355, Portfolio_History!$F485, Transactions_History!$H$6:$H$1355, "&lt;="&amp;YEAR(Portfolio_History!U$1))</f>
        <v>0</v>
      </c>
      <c r="V485" s="4">
        <f>SUMIFS(Transactions_History!$G$6:$G$1355, Transactions_History!$C$6:$C$1355, "Acquire", Transactions_History!$I$6:$I$1355, Portfolio_History!$F485, Transactions_History!$H$6:$H$1355, "&lt;="&amp;YEAR(Portfolio_History!V$1))-
SUMIFS(Transactions_History!$G$6:$G$1355, Transactions_History!$C$6:$C$1355, "Redeem", Transactions_History!$I$6:$I$1355, Portfolio_History!$F485, Transactions_History!$H$6:$H$1355, "&lt;="&amp;YEAR(Portfolio_History!V$1))</f>
        <v>0</v>
      </c>
      <c r="W485" s="4">
        <f>SUMIFS(Transactions_History!$G$6:$G$1355, Transactions_History!$C$6:$C$1355, "Acquire", Transactions_History!$I$6:$I$1355, Portfolio_History!$F485, Transactions_History!$H$6:$H$1355, "&lt;="&amp;YEAR(Portfolio_History!W$1))-
SUMIFS(Transactions_History!$G$6:$G$1355, Transactions_History!$C$6:$C$1355, "Redeem", Transactions_History!$I$6:$I$1355, Portfolio_History!$F485, Transactions_History!$H$6:$H$1355, "&lt;="&amp;YEAR(Portfolio_History!W$1))</f>
        <v>0</v>
      </c>
      <c r="X485" s="4">
        <f>SUMIFS(Transactions_History!$G$6:$G$1355, Transactions_History!$C$6:$C$1355, "Acquire", Transactions_History!$I$6:$I$1355, Portfolio_History!$F485, Transactions_History!$H$6:$H$1355, "&lt;="&amp;YEAR(Portfolio_History!X$1))-
SUMIFS(Transactions_History!$G$6:$G$1355, Transactions_History!$C$6:$C$1355, "Redeem", Transactions_History!$I$6:$I$1355, Portfolio_History!$F485, Transactions_History!$H$6:$H$1355, "&lt;="&amp;YEAR(Portfolio_History!X$1))</f>
        <v>0</v>
      </c>
      <c r="Y485" s="4">
        <f>SUMIFS(Transactions_History!$G$6:$G$1355, Transactions_History!$C$6:$C$1355, "Acquire", Transactions_History!$I$6:$I$1355, Portfolio_History!$F485, Transactions_History!$H$6:$H$1355, "&lt;="&amp;YEAR(Portfolio_History!Y$1))-
SUMIFS(Transactions_History!$G$6:$G$1355, Transactions_History!$C$6:$C$1355, "Redeem", Transactions_History!$I$6:$I$1355, Portfolio_History!$F485, Transactions_History!$H$6:$H$1355, "&lt;="&amp;YEAR(Portfolio_History!Y$1))</f>
        <v>0</v>
      </c>
    </row>
    <row r="486" spans="1:25" x14ac:dyDescent="0.35">
      <c r="A486" s="172" t="s">
        <v>39</v>
      </c>
      <c r="B486" s="172">
        <v>1.375</v>
      </c>
      <c r="C486" s="172">
        <v>2024</v>
      </c>
      <c r="D486" s="173">
        <v>41061</v>
      </c>
      <c r="E486" s="63">
        <v>2012</v>
      </c>
      <c r="F486" s="170" t="str">
        <f t="shared" si="8"/>
        <v>SI bonds_1.375_2024</v>
      </c>
      <c r="G486" s="4">
        <f>SUMIFS(Transactions_History!$G$6:$G$1355, Transactions_History!$C$6:$C$1355, "Acquire", Transactions_History!$I$6:$I$1355, Portfolio_History!$F486, Transactions_History!$H$6:$H$1355, "&lt;="&amp;YEAR(Portfolio_History!G$1))-
SUMIFS(Transactions_History!$G$6:$G$1355, Transactions_History!$C$6:$C$1355, "Redeem", Transactions_History!$I$6:$I$1355, Portfolio_History!$F486, Transactions_History!$H$6:$H$1355, "&lt;="&amp;YEAR(Portfolio_History!G$1))</f>
        <v>6693020</v>
      </c>
      <c r="H486" s="4">
        <f>SUMIFS(Transactions_History!$G$6:$G$1355, Transactions_History!$C$6:$C$1355, "Acquire", Transactions_History!$I$6:$I$1355, Portfolio_History!$F486, Transactions_History!$H$6:$H$1355, "&lt;="&amp;YEAR(Portfolio_History!H$1))-
SUMIFS(Transactions_History!$G$6:$G$1355, Transactions_History!$C$6:$C$1355, "Redeem", Transactions_History!$I$6:$I$1355, Portfolio_History!$F486, Transactions_History!$H$6:$H$1355, "&lt;="&amp;YEAR(Portfolio_History!H$1))</f>
        <v>6693020</v>
      </c>
      <c r="I486" s="4">
        <f>SUMIFS(Transactions_History!$G$6:$G$1355, Transactions_History!$C$6:$C$1355, "Acquire", Transactions_History!$I$6:$I$1355, Portfolio_History!$F486, Transactions_History!$H$6:$H$1355, "&lt;="&amp;YEAR(Portfolio_History!I$1))-
SUMIFS(Transactions_History!$G$6:$G$1355, Transactions_History!$C$6:$C$1355, "Redeem", Transactions_History!$I$6:$I$1355, Portfolio_History!$F486, Transactions_History!$H$6:$H$1355, "&lt;="&amp;YEAR(Portfolio_History!I$1))</f>
        <v>6693020</v>
      </c>
      <c r="J486" s="4">
        <f>SUMIFS(Transactions_History!$G$6:$G$1355, Transactions_History!$C$6:$C$1355, "Acquire", Transactions_History!$I$6:$I$1355, Portfolio_History!$F486, Transactions_History!$H$6:$H$1355, "&lt;="&amp;YEAR(Portfolio_History!J$1))-
SUMIFS(Transactions_History!$G$6:$G$1355, Transactions_History!$C$6:$C$1355, "Redeem", Transactions_History!$I$6:$I$1355, Portfolio_History!$F486, Transactions_History!$H$6:$H$1355, "&lt;="&amp;YEAR(Portfolio_History!J$1))</f>
        <v>6693020</v>
      </c>
      <c r="K486" s="4">
        <f>SUMIFS(Transactions_History!$G$6:$G$1355, Transactions_History!$C$6:$C$1355, "Acquire", Transactions_History!$I$6:$I$1355, Portfolio_History!$F486, Transactions_History!$H$6:$H$1355, "&lt;="&amp;YEAR(Portfolio_History!K$1))-
SUMIFS(Transactions_History!$G$6:$G$1355, Transactions_History!$C$6:$C$1355, "Redeem", Transactions_History!$I$6:$I$1355, Portfolio_History!$F486, Transactions_History!$H$6:$H$1355, "&lt;="&amp;YEAR(Portfolio_History!K$1))</f>
        <v>6693020</v>
      </c>
      <c r="L486" s="4">
        <f>SUMIFS(Transactions_History!$G$6:$G$1355, Transactions_History!$C$6:$C$1355, "Acquire", Transactions_History!$I$6:$I$1355, Portfolio_History!$F486, Transactions_History!$H$6:$H$1355, "&lt;="&amp;YEAR(Portfolio_History!L$1))-
SUMIFS(Transactions_History!$G$6:$G$1355, Transactions_History!$C$6:$C$1355, "Redeem", Transactions_History!$I$6:$I$1355, Portfolio_History!$F486, Transactions_History!$H$6:$H$1355, "&lt;="&amp;YEAR(Portfolio_History!L$1))</f>
        <v>6693020</v>
      </c>
      <c r="M486" s="4">
        <f>SUMIFS(Transactions_History!$G$6:$G$1355, Transactions_History!$C$6:$C$1355, "Acquire", Transactions_History!$I$6:$I$1355, Portfolio_History!$F486, Transactions_History!$H$6:$H$1355, "&lt;="&amp;YEAR(Portfolio_History!M$1))-
SUMIFS(Transactions_History!$G$6:$G$1355, Transactions_History!$C$6:$C$1355, "Redeem", Transactions_History!$I$6:$I$1355, Portfolio_History!$F486, Transactions_History!$H$6:$H$1355, "&lt;="&amp;YEAR(Portfolio_History!M$1))</f>
        <v>6693020</v>
      </c>
      <c r="N486" s="4">
        <f>SUMIFS(Transactions_History!$G$6:$G$1355, Transactions_History!$C$6:$C$1355, "Acquire", Transactions_History!$I$6:$I$1355, Portfolio_History!$F486, Transactions_History!$H$6:$H$1355, "&lt;="&amp;YEAR(Portfolio_History!N$1))-
SUMIFS(Transactions_History!$G$6:$G$1355, Transactions_History!$C$6:$C$1355, "Redeem", Transactions_History!$I$6:$I$1355, Portfolio_History!$F486, Transactions_History!$H$6:$H$1355, "&lt;="&amp;YEAR(Portfolio_History!N$1))</f>
        <v>6693020</v>
      </c>
      <c r="O486" s="4">
        <f>SUMIFS(Transactions_History!$G$6:$G$1355, Transactions_History!$C$6:$C$1355, "Acquire", Transactions_History!$I$6:$I$1355, Portfolio_History!$F486, Transactions_History!$H$6:$H$1355, "&lt;="&amp;YEAR(Portfolio_History!O$1))-
SUMIFS(Transactions_History!$G$6:$G$1355, Transactions_History!$C$6:$C$1355, "Redeem", Transactions_History!$I$6:$I$1355, Portfolio_History!$F486, Transactions_History!$H$6:$H$1355, "&lt;="&amp;YEAR(Portfolio_History!O$1))</f>
        <v>6693020</v>
      </c>
      <c r="P486" s="4">
        <f>SUMIFS(Transactions_History!$G$6:$G$1355, Transactions_History!$C$6:$C$1355, "Acquire", Transactions_History!$I$6:$I$1355, Portfolio_History!$F486, Transactions_History!$H$6:$H$1355, "&lt;="&amp;YEAR(Portfolio_History!P$1))-
SUMIFS(Transactions_History!$G$6:$G$1355, Transactions_History!$C$6:$C$1355, "Redeem", Transactions_History!$I$6:$I$1355, Portfolio_History!$F486, Transactions_History!$H$6:$H$1355, "&lt;="&amp;YEAR(Portfolio_History!P$1))</f>
        <v>6693020</v>
      </c>
      <c r="Q486" s="4">
        <f>SUMIFS(Transactions_History!$G$6:$G$1355, Transactions_History!$C$6:$C$1355, "Acquire", Transactions_History!$I$6:$I$1355, Portfolio_History!$F486, Transactions_History!$H$6:$H$1355, "&lt;="&amp;YEAR(Portfolio_History!Q$1))-
SUMIFS(Transactions_History!$G$6:$G$1355, Transactions_History!$C$6:$C$1355, "Redeem", Transactions_History!$I$6:$I$1355, Portfolio_History!$F486, Transactions_History!$H$6:$H$1355, "&lt;="&amp;YEAR(Portfolio_History!Q$1))</f>
        <v>6693020</v>
      </c>
      <c r="R486" s="4">
        <f>SUMIFS(Transactions_History!$G$6:$G$1355, Transactions_History!$C$6:$C$1355, "Acquire", Transactions_History!$I$6:$I$1355, Portfolio_History!$F486, Transactions_History!$H$6:$H$1355, "&lt;="&amp;YEAR(Portfolio_History!R$1))-
SUMIFS(Transactions_History!$G$6:$G$1355, Transactions_History!$C$6:$C$1355, "Redeem", Transactions_History!$I$6:$I$1355, Portfolio_History!$F486, Transactions_History!$H$6:$H$1355, "&lt;="&amp;YEAR(Portfolio_History!R$1))</f>
        <v>0</v>
      </c>
      <c r="S486" s="4">
        <f>SUMIFS(Transactions_History!$G$6:$G$1355, Transactions_History!$C$6:$C$1355, "Acquire", Transactions_History!$I$6:$I$1355, Portfolio_History!$F486, Transactions_History!$H$6:$H$1355, "&lt;="&amp;YEAR(Portfolio_History!S$1))-
SUMIFS(Transactions_History!$G$6:$G$1355, Transactions_History!$C$6:$C$1355, "Redeem", Transactions_History!$I$6:$I$1355, Portfolio_History!$F486, Transactions_History!$H$6:$H$1355, "&lt;="&amp;YEAR(Portfolio_History!S$1))</f>
        <v>0</v>
      </c>
      <c r="T486" s="4">
        <f>SUMIFS(Transactions_History!$G$6:$G$1355, Transactions_History!$C$6:$C$1355, "Acquire", Transactions_History!$I$6:$I$1355, Portfolio_History!$F486, Transactions_History!$H$6:$H$1355, "&lt;="&amp;YEAR(Portfolio_History!T$1))-
SUMIFS(Transactions_History!$G$6:$G$1355, Transactions_History!$C$6:$C$1355, "Redeem", Transactions_History!$I$6:$I$1355, Portfolio_History!$F486, Transactions_History!$H$6:$H$1355, "&lt;="&amp;YEAR(Portfolio_History!T$1))</f>
        <v>0</v>
      </c>
      <c r="U486" s="4">
        <f>SUMIFS(Transactions_History!$G$6:$G$1355, Transactions_History!$C$6:$C$1355, "Acquire", Transactions_History!$I$6:$I$1355, Portfolio_History!$F486, Transactions_History!$H$6:$H$1355, "&lt;="&amp;YEAR(Portfolio_History!U$1))-
SUMIFS(Transactions_History!$G$6:$G$1355, Transactions_History!$C$6:$C$1355, "Redeem", Transactions_History!$I$6:$I$1355, Portfolio_History!$F486, Transactions_History!$H$6:$H$1355, "&lt;="&amp;YEAR(Portfolio_History!U$1))</f>
        <v>0</v>
      </c>
      <c r="V486" s="4">
        <f>SUMIFS(Transactions_History!$G$6:$G$1355, Transactions_History!$C$6:$C$1355, "Acquire", Transactions_History!$I$6:$I$1355, Portfolio_History!$F486, Transactions_History!$H$6:$H$1355, "&lt;="&amp;YEAR(Portfolio_History!V$1))-
SUMIFS(Transactions_History!$G$6:$G$1355, Transactions_History!$C$6:$C$1355, "Redeem", Transactions_History!$I$6:$I$1355, Portfolio_History!$F486, Transactions_History!$H$6:$H$1355, "&lt;="&amp;YEAR(Portfolio_History!V$1))</f>
        <v>0</v>
      </c>
      <c r="W486" s="4">
        <f>SUMIFS(Transactions_History!$G$6:$G$1355, Transactions_History!$C$6:$C$1355, "Acquire", Transactions_History!$I$6:$I$1355, Portfolio_History!$F486, Transactions_History!$H$6:$H$1355, "&lt;="&amp;YEAR(Portfolio_History!W$1))-
SUMIFS(Transactions_History!$G$6:$G$1355, Transactions_History!$C$6:$C$1355, "Redeem", Transactions_History!$I$6:$I$1355, Portfolio_History!$F486, Transactions_History!$H$6:$H$1355, "&lt;="&amp;YEAR(Portfolio_History!W$1))</f>
        <v>0</v>
      </c>
      <c r="X486" s="4">
        <f>SUMIFS(Transactions_History!$G$6:$G$1355, Transactions_History!$C$6:$C$1355, "Acquire", Transactions_History!$I$6:$I$1355, Portfolio_History!$F486, Transactions_History!$H$6:$H$1355, "&lt;="&amp;YEAR(Portfolio_History!X$1))-
SUMIFS(Transactions_History!$G$6:$G$1355, Transactions_History!$C$6:$C$1355, "Redeem", Transactions_History!$I$6:$I$1355, Portfolio_History!$F486, Transactions_History!$H$6:$H$1355, "&lt;="&amp;YEAR(Portfolio_History!X$1))</f>
        <v>0</v>
      </c>
      <c r="Y486" s="4">
        <f>SUMIFS(Transactions_History!$G$6:$G$1355, Transactions_History!$C$6:$C$1355, "Acquire", Transactions_History!$I$6:$I$1355, Portfolio_History!$F486, Transactions_History!$H$6:$H$1355, "&lt;="&amp;YEAR(Portfolio_History!Y$1))-
SUMIFS(Transactions_History!$G$6:$G$1355, Transactions_History!$C$6:$C$1355, "Redeem", Transactions_History!$I$6:$I$1355, Portfolio_History!$F486, Transactions_History!$H$6:$H$1355, "&lt;="&amp;YEAR(Portfolio_History!Y$1))</f>
        <v>0</v>
      </c>
    </row>
    <row r="487" spans="1:25" x14ac:dyDescent="0.35">
      <c r="A487" s="172" t="s">
        <v>39</v>
      </c>
      <c r="B487" s="172">
        <v>1.375</v>
      </c>
      <c r="C487" s="172">
        <v>2025</v>
      </c>
      <c r="D487" s="173">
        <v>41061</v>
      </c>
      <c r="E487" s="63">
        <v>2012</v>
      </c>
      <c r="F487" s="170" t="str">
        <f t="shared" si="8"/>
        <v>SI bonds_1.375_2025</v>
      </c>
      <c r="G487" s="4">
        <f>SUMIFS(Transactions_History!$G$6:$G$1355, Transactions_History!$C$6:$C$1355, "Acquire", Transactions_History!$I$6:$I$1355, Portfolio_History!$F487, Transactions_History!$H$6:$H$1355, "&lt;="&amp;YEAR(Portfolio_History!G$1))-
SUMIFS(Transactions_History!$G$6:$G$1355, Transactions_History!$C$6:$C$1355, "Redeem", Transactions_History!$I$6:$I$1355, Portfolio_History!$F487, Transactions_History!$H$6:$H$1355, "&lt;="&amp;YEAR(Portfolio_History!G$1))</f>
        <v>6693020</v>
      </c>
      <c r="H487" s="4">
        <f>SUMIFS(Transactions_History!$G$6:$G$1355, Transactions_History!$C$6:$C$1355, "Acquire", Transactions_History!$I$6:$I$1355, Portfolio_History!$F487, Transactions_History!$H$6:$H$1355, "&lt;="&amp;YEAR(Portfolio_History!H$1))-
SUMIFS(Transactions_History!$G$6:$G$1355, Transactions_History!$C$6:$C$1355, "Redeem", Transactions_History!$I$6:$I$1355, Portfolio_History!$F487, Transactions_History!$H$6:$H$1355, "&lt;="&amp;YEAR(Portfolio_History!H$1))</f>
        <v>6693020</v>
      </c>
      <c r="I487" s="4">
        <f>SUMIFS(Transactions_History!$G$6:$G$1355, Transactions_History!$C$6:$C$1355, "Acquire", Transactions_History!$I$6:$I$1355, Portfolio_History!$F487, Transactions_History!$H$6:$H$1355, "&lt;="&amp;YEAR(Portfolio_History!I$1))-
SUMIFS(Transactions_History!$G$6:$G$1355, Transactions_History!$C$6:$C$1355, "Redeem", Transactions_History!$I$6:$I$1355, Portfolio_History!$F487, Transactions_History!$H$6:$H$1355, "&lt;="&amp;YEAR(Portfolio_History!I$1))</f>
        <v>6693020</v>
      </c>
      <c r="J487" s="4">
        <f>SUMIFS(Transactions_History!$G$6:$G$1355, Transactions_History!$C$6:$C$1355, "Acquire", Transactions_History!$I$6:$I$1355, Portfolio_History!$F487, Transactions_History!$H$6:$H$1355, "&lt;="&amp;YEAR(Portfolio_History!J$1))-
SUMIFS(Transactions_History!$G$6:$G$1355, Transactions_History!$C$6:$C$1355, "Redeem", Transactions_History!$I$6:$I$1355, Portfolio_History!$F487, Transactions_History!$H$6:$H$1355, "&lt;="&amp;YEAR(Portfolio_History!J$1))</f>
        <v>6693020</v>
      </c>
      <c r="K487" s="4">
        <f>SUMIFS(Transactions_History!$G$6:$G$1355, Transactions_History!$C$6:$C$1355, "Acquire", Transactions_History!$I$6:$I$1355, Portfolio_History!$F487, Transactions_History!$H$6:$H$1355, "&lt;="&amp;YEAR(Portfolio_History!K$1))-
SUMIFS(Transactions_History!$G$6:$G$1355, Transactions_History!$C$6:$C$1355, "Redeem", Transactions_History!$I$6:$I$1355, Portfolio_History!$F487, Transactions_History!$H$6:$H$1355, "&lt;="&amp;YEAR(Portfolio_History!K$1))</f>
        <v>6693020</v>
      </c>
      <c r="L487" s="4">
        <f>SUMIFS(Transactions_History!$G$6:$G$1355, Transactions_History!$C$6:$C$1355, "Acquire", Transactions_History!$I$6:$I$1355, Portfolio_History!$F487, Transactions_History!$H$6:$H$1355, "&lt;="&amp;YEAR(Portfolio_History!L$1))-
SUMIFS(Transactions_History!$G$6:$G$1355, Transactions_History!$C$6:$C$1355, "Redeem", Transactions_History!$I$6:$I$1355, Portfolio_History!$F487, Transactions_History!$H$6:$H$1355, "&lt;="&amp;YEAR(Portfolio_History!L$1))</f>
        <v>6693020</v>
      </c>
      <c r="M487" s="4">
        <f>SUMIFS(Transactions_History!$G$6:$G$1355, Transactions_History!$C$6:$C$1355, "Acquire", Transactions_History!$I$6:$I$1355, Portfolio_History!$F487, Transactions_History!$H$6:$H$1355, "&lt;="&amp;YEAR(Portfolio_History!M$1))-
SUMIFS(Transactions_History!$G$6:$G$1355, Transactions_History!$C$6:$C$1355, "Redeem", Transactions_History!$I$6:$I$1355, Portfolio_History!$F487, Transactions_History!$H$6:$H$1355, "&lt;="&amp;YEAR(Portfolio_History!M$1))</f>
        <v>6693020</v>
      </c>
      <c r="N487" s="4">
        <f>SUMIFS(Transactions_History!$G$6:$G$1355, Transactions_History!$C$6:$C$1355, "Acquire", Transactions_History!$I$6:$I$1355, Portfolio_History!$F487, Transactions_History!$H$6:$H$1355, "&lt;="&amp;YEAR(Portfolio_History!N$1))-
SUMIFS(Transactions_History!$G$6:$G$1355, Transactions_History!$C$6:$C$1355, "Redeem", Transactions_History!$I$6:$I$1355, Portfolio_History!$F487, Transactions_History!$H$6:$H$1355, "&lt;="&amp;YEAR(Portfolio_History!N$1))</f>
        <v>6693020</v>
      </c>
      <c r="O487" s="4">
        <f>SUMIFS(Transactions_History!$G$6:$G$1355, Transactions_History!$C$6:$C$1355, "Acquire", Transactions_History!$I$6:$I$1355, Portfolio_History!$F487, Transactions_History!$H$6:$H$1355, "&lt;="&amp;YEAR(Portfolio_History!O$1))-
SUMIFS(Transactions_History!$G$6:$G$1355, Transactions_History!$C$6:$C$1355, "Redeem", Transactions_History!$I$6:$I$1355, Portfolio_History!$F487, Transactions_History!$H$6:$H$1355, "&lt;="&amp;YEAR(Portfolio_History!O$1))</f>
        <v>6693020</v>
      </c>
      <c r="P487" s="4">
        <f>SUMIFS(Transactions_History!$G$6:$G$1355, Transactions_History!$C$6:$C$1355, "Acquire", Transactions_History!$I$6:$I$1355, Portfolio_History!$F487, Transactions_History!$H$6:$H$1355, "&lt;="&amp;YEAR(Portfolio_History!P$1))-
SUMIFS(Transactions_History!$G$6:$G$1355, Transactions_History!$C$6:$C$1355, "Redeem", Transactions_History!$I$6:$I$1355, Portfolio_History!$F487, Transactions_History!$H$6:$H$1355, "&lt;="&amp;YEAR(Portfolio_History!P$1))</f>
        <v>6693020</v>
      </c>
      <c r="Q487" s="4">
        <f>SUMIFS(Transactions_History!$G$6:$G$1355, Transactions_History!$C$6:$C$1355, "Acquire", Transactions_History!$I$6:$I$1355, Portfolio_History!$F487, Transactions_History!$H$6:$H$1355, "&lt;="&amp;YEAR(Portfolio_History!Q$1))-
SUMIFS(Transactions_History!$G$6:$G$1355, Transactions_History!$C$6:$C$1355, "Redeem", Transactions_History!$I$6:$I$1355, Portfolio_History!$F487, Transactions_History!$H$6:$H$1355, "&lt;="&amp;YEAR(Portfolio_History!Q$1))</f>
        <v>6693020</v>
      </c>
      <c r="R487" s="4">
        <f>SUMIFS(Transactions_History!$G$6:$G$1355, Transactions_History!$C$6:$C$1355, "Acquire", Transactions_History!$I$6:$I$1355, Portfolio_History!$F487, Transactions_History!$H$6:$H$1355, "&lt;="&amp;YEAR(Portfolio_History!R$1))-
SUMIFS(Transactions_History!$G$6:$G$1355, Transactions_History!$C$6:$C$1355, "Redeem", Transactions_History!$I$6:$I$1355, Portfolio_History!$F487, Transactions_History!$H$6:$H$1355, "&lt;="&amp;YEAR(Portfolio_History!R$1))</f>
        <v>0</v>
      </c>
      <c r="S487" s="4">
        <f>SUMIFS(Transactions_History!$G$6:$G$1355, Transactions_History!$C$6:$C$1355, "Acquire", Transactions_History!$I$6:$I$1355, Portfolio_History!$F487, Transactions_History!$H$6:$H$1355, "&lt;="&amp;YEAR(Portfolio_History!S$1))-
SUMIFS(Transactions_History!$G$6:$G$1355, Transactions_History!$C$6:$C$1355, "Redeem", Transactions_History!$I$6:$I$1355, Portfolio_History!$F487, Transactions_History!$H$6:$H$1355, "&lt;="&amp;YEAR(Portfolio_History!S$1))</f>
        <v>0</v>
      </c>
      <c r="T487" s="4">
        <f>SUMIFS(Transactions_History!$G$6:$G$1355, Transactions_History!$C$6:$C$1355, "Acquire", Transactions_History!$I$6:$I$1355, Portfolio_History!$F487, Transactions_History!$H$6:$H$1355, "&lt;="&amp;YEAR(Portfolio_History!T$1))-
SUMIFS(Transactions_History!$G$6:$G$1355, Transactions_History!$C$6:$C$1355, "Redeem", Transactions_History!$I$6:$I$1355, Portfolio_History!$F487, Transactions_History!$H$6:$H$1355, "&lt;="&amp;YEAR(Portfolio_History!T$1))</f>
        <v>0</v>
      </c>
      <c r="U487" s="4">
        <f>SUMIFS(Transactions_History!$G$6:$G$1355, Transactions_History!$C$6:$C$1355, "Acquire", Transactions_History!$I$6:$I$1355, Portfolio_History!$F487, Transactions_History!$H$6:$H$1355, "&lt;="&amp;YEAR(Portfolio_History!U$1))-
SUMIFS(Transactions_History!$G$6:$G$1355, Transactions_History!$C$6:$C$1355, "Redeem", Transactions_History!$I$6:$I$1355, Portfolio_History!$F487, Transactions_History!$H$6:$H$1355, "&lt;="&amp;YEAR(Portfolio_History!U$1))</f>
        <v>0</v>
      </c>
      <c r="V487" s="4">
        <f>SUMIFS(Transactions_History!$G$6:$G$1355, Transactions_History!$C$6:$C$1355, "Acquire", Transactions_History!$I$6:$I$1355, Portfolio_History!$F487, Transactions_History!$H$6:$H$1355, "&lt;="&amp;YEAR(Portfolio_History!V$1))-
SUMIFS(Transactions_History!$G$6:$G$1355, Transactions_History!$C$6:$C$1355, "Redeem", Transactions_History!$I$6:$I$1355, Portfolio_History!$F487, Transactions_History!$H$6:$H$1355, "&lt;="&amp;YEAR(Portfolio_History!V$1))</f>
        <v>0</v>
      </c>
      <c r="W487" s="4">
        <f>SUMIFS(Transactions_History!$G$6:$G$1355, Transactions_History!$C$6:$C$1355, "Acquire", Transactions_History!$I$6:$I$1355, Portfolio_History!$F487, Transactions_History!$H$6:$H$1355, "&lt;="&amp;YEAR(Portfolio_History!W$1))-
SUMIFS(Transactions_History!$G$6:$G$1355, Transactions_History!$C$6:$C$1355, "Redeem", Transactions_History!$I$6:$I$1355, Portfolio_History!$F487, Transactions_History!$H$6:$H$1355, "&lt;="&amp;YEAR(Portfolio_History!W$1))</f>
        <v>0</v>
      </c>
      <c r="X487" s="4">
        <f>SUMIFS(Transactions_History!$G$6:$G$1355, Transactions_History!$C$6:$C$1355, "Acquire", Transactions_History!$I$6:$I$1355, Portfolio_History!$F487, Transactions_History!$H$6:$H$1355, "&lt;="&amp;YEAR(Portfolio_History!X$1))-
SUMIFS(Transactions_History!$G$6:$G$1355, Transactions_History!$C$6:$C$1355, "Redeem", Transactions_History!$I$6:$I$1355, Portfolio_History!$F487, Transactions_History!$H$6:$H$1355, "&lt;="&amp;YEAR(Portfolio_History!X$1))</f>
        <v>0</v>
      </c>
      <c r="Y487" s="4">
        <f>SUMIFS(Transactions_History!$G$6:$G$1355, Transactions_History!$C$6:$C$1355, "Acquire", Transactions_History!$I$6:$I$1355, Portfolio_History!$F487, Transactions_History!$H$6:$H$1355, "&lt;="&amp;YEAR(Portfolio_History!Y$1))-
SUMIFS(Transactions_History!$G$6:$G$1355, Transactions_History!$C$6:$C$1355, "Redeem", Transactions_History!$I$6:$I$1355, Portfolio_History!$F487, Transactions_History!$H$6:$H$1355, "&lt;="&amp;YEAR(Portfolio_History!Y$1))</f>
        <v>0</v>
      </c>
    </row>
    <row r="488" spans="1:25" x14ac:dyDescent="0.35">
      <c r="A488" s="172" t="s">
        <v>39</v>
      </c>
      <c r="B488" s="172">
        <v>1.375</v>
      </c>
      <c r="C488" s="172">
        <v>2026</v>
      </c>
      <c r="D488" s="173">
        <v>41061</v>
      </c>
      <c r="E488" s="63">
        <v>2012</v>
      </c>
      <c r="F488" s="170" t="str">
        <f t="shared" si="8"/>
        <v>SI bonds_1.375_2026</v>
      </c>
      <c r="G488" s="4">
        <f>SUMIFS(Transactions_History!$G$6:$G$1355, Transactions_History!$C$6:$C$1355, "Acquire", Transactions_History!$I$6:$I$1355, Portfolio_History!$F488, Transactions_History!$H$6:$H$1355, "&lt;="&amp;YEAR(Portfolio_History!G$1))-
SUMIFS(Transactions_History!$G$6:$G$1355, Transactions_History!$C$6:$C$1355, "Redeem", Transactions_History!$I$6:$I$1355, Portfolio_History!$F488, Transactions_History!$H$6:$H$1355, "&lt;="&amp;YEAR(Portfolio_History!G$1))</f>
        <v>6693019</v>
      </c>
      <c r="H488" s="4">
        <f>SUMIFS(Transactions_History!$G$6:$G$1355, Transactions_History!$C$6:$C$1355, "Acquire", Transactions_History!$I$6:$I$1355, Portfolio_History!$F488, Transactions_History!$H$6:$H$1355, "&lt;="&amp;YEAR(Portfolio_History!H$1))-
SUMIFS(Transactions_History!$G$6:$G$1355, Transactions_History!$C$6:$C$1355, "Redeem", Transactions_History!$I$6:$I$1355, Portfolio_History!$F488, Transactions_History!$H$6:$H$1355, "&lt;="&amp;YEAR(Portfolio_History!H$1))</f>
        <v>6693019</v>
      </c>
      <c r="I488" s="4">
        <f>SUMIFS(Transactions_History!$G$6:$G$1355, Transactions_History!$C$6:$C$1355, "Acquire", Transactions_History!$I$6:$I$1355, Portfolio_History!$F488, Transactions_History!$H$6:$H$1355, "&lt;="&amp;YEAR(Portfolio_History!I$1))-
SUMIFS(Transactions_History!$G$6:$G$1355, Transactions_History!$C$6:$C$1355, "Redeem", Transactions_History!$I$6:$I$1355, Portfolio_History!$F488, Transactions_History!$H$6:$H$1355, "&lt;="&amp;YEAR(Portfolio_History!I$1))</f>
        <v>6693019</v>
      </c>
      <c r="J488" s="4">
        <f>SUMIFS(Transactions_History!$G$6:$G$1355, Transactions_History!$C$6:$C$1355, "Acquire", Transactions_History!$I$6:$I$1355, Portfolio_History!$F488, Transactions_History!$H$6:$H$1355, "&lt;="&amp;YEAR(Portfolio_History!J$1))-
SUMIFS(Transactions_History!$G$6:$G$1355, Transactions_History!$C$6:$C$1355, "Redeem", Transactions_History!$I$6:$I$1355, Portfolio_History!$F488, Transactions_History!$H$6:$H$1355, "&lt;="&amp;YEAR(Portfolio_History!J$1))</f>
        <v>6693019</v>
      </c>
      <c r="K488" s="4">
        <f>SUMIFS(Transactions_History!$G$6:$G$1355, Transactions_History!$C$6:$C$1355, "Acquire", Transactions_History!$I$6:$I$1355, Portfolio_History!$F488, Transactions_History!$H$6:$H$1355, "&lt;="&amp;YEAR(Portfolio_History!K$1))-
SUMIFS(Transactions_History!$G$6:$G$1355, Transactions_History!$C$6:$C$1355, "Redeem", Transactions_History!$I$6:$I$1355, Portfolio_History!$F488, Transactions_History!$H$6:$H$1355, "&lt;="&amp;YEAR(Portfolio_History!K$1))</f>
        <v>6693019</v>
      </c>
      <c r="L488" s="4">
        <f>SUMIFS(Transactions_History!$G$6:$G$1355, Transactions_History!$C$6:$C$1355, "Acquire", Transactions_History!$I$6:$I$1355, Portfolio_History!$F488, Transactions_History!$H$6:$H$1355, "&lt;="&amp;YEAR(Portfolio_History!L$1))-
SUMIFS(Transactions_History!$G$6:$G$1355, Transactions_History!$C$6:$C$1355, "Redeem", Transactions_History!$I$6:$I$1355, Portfolio_History!$F488, Transactions_History!$H$6:$H$1355, "&lt;="&amp;YEAR(Portfolio_History!L$1))</f>
        <v>6693019</v>
      </c>
      <c r="M488" s="4">
        <f>SUMIFS(Transactions_History!$G$6:$G$1355, Transactions_History!$C$6:$C$1355, "Acquire", Transactions_History!$I$6:$I$1355, Portfolio_History!$F488, Transactions_History!$H$6:$H$1355, "&lt;="&amp;YEAR(Portfolio_History!M$1))-
SUMIFS(Transactions_History!$G$6:$G$1355, Transactions_History!$C$6:$C$1355, "Redeem", Transactions_History!$I$6:$I$1355, Portfolio_History!$F488, Transactions_History!$H$6:$H$1355, "&lt;="&amp;YEAR(Portfolio_History!M$1))</f>
        <v>6693019</v>
      </c>
      <c r="N488" s="4">
        <f>SUMIFS(Transactions_History!$G$6:$G$1355, Transactions_History!$C$6:$C$1355, "Acquire", Transactions_History!$I$6:$I$1355, Portfolio_History!$F488, Transactions_History!$H$6:$H$1355, "&lt;="&amp;YEAR(Portfolio_History!N$1))-
SUMIFS(Transactions_History!$G$6:$G$1355, Transactions_History!$C$6:$C$1355, "Redeem", Transactions_History!$I$6:$I$1355, Portfolio_History!$F488, Transactions_History!$H$6:$H$1355, "&lt;="&amp;YEAR(Portfolio_History!N$1))</f>
        <v>6693019</v>
      </c>
      <c r="O488" s="4">
        <f>SUMIFS(Transactions_History!$G$6:$G$1355, Transactions_History!$C$6:$C$1355, "Acquire", Transactions_History!$I$6:$I$1355, Portfolio_History!$F488, Transactions_History!$H$6:$H$1355, "&lt;="&amp;YEAR(Portfolio_History!O$1))-
SUMIFS(Transactions_History!$G$6:$G$1355, Transactions_History!$C$6:$C$1355, "Redeem", Transactions_History!$I$6:$I$1355, Portfolio_History!$F488, Transactions_History!$H$6:$H$1355, "&lt;="&amp;YEAR(Portfolio_History!O$1))</f>
        <v>6693019</v>
      </c>
      <c r="P488" s="4">
        <f>SUMIFS(Transactions_History!$G$6:$G$1355, Transactions_History!$C$6:$C$1355, "Acquire", Transactions_History!$I$6:$I$1355, Portfolio_History!$F488, Transactions_History!$H$6:$H$1355, "&lt;="&amp;YEAR(Portfolio_History!P$1))-
SUMIFS(Transactions_History!$G$6:$G$1355, Transactions_History!$C$6:$C$1355, "Redeem", Transactions_History!$I$6:$I$1355, Portfolio_History!$F488, Transactions_History!$H$6:$H$1355, "&lt;="&amp;YEAR(Portfolio_History!P$1))</f>
        <v>6693019</v>
      </c>
      <c r="Q488" s="4">
        <f>SUMIFS(Transactions_History!$G$6:$G$1355, Transactions_History!$C$6:$C$1355, "Acquire", Transactions_History!$I$6:$I$1355, Portfolio_History!$F488, Transactions_History!$H$6:$H$1355, "&lt;="&amp;YEAR(Portfolio_History!Q$1))-
SUMIFS(Transactions_History!$G$6:$G$1355, Transactions_History!$C$6:$C$1355, "Redeem", Transactions_History!$I$6:$I$1355, Portfolio_History!$F488, Transactions_History!$H$6:$H$1355, "&lt;="&amp;YEAR(Portfolio_History!Q$1))</f>
        <v>6693019</v>
      </c>
      <c r="R488" s="4">
        <f>SUMIFS(Transactions_History!$G$6:$G$1355, Transactions_History!$C$6:$C$1355, "Acquire", Transactions_History!$I$6:$I$1355, Portfolio_History!$F488, Transactions_History!$H$6:$H$1355, "&lt;="&amp;YEAR(Portfolio_History!R$1))-
SUMIFS(Transactions_History!$G$6:$G$1355, Transactions_History!$C$6:$C$1355, "Redeem", Transactions_History!$I$6:$I$1355, Portfolio_History!$F488, Transactions_History!$H$6:$H$1355, "&lt;="&amp;YEAR(Portfolio_History!R$1))</f>
        <v>0</v>
      </c>
      <c r="S488" s="4">
        <f>SUMIFS(Transactions_History!$G$6:$G$1355, Transactions_History!$C$6:$C$1355, "Acquire", Transactions_History!$I$6:$I$1355, Portfolio_History!$F488, Transactions_History!$H$6:$H$1355, "&lt;="&amp;YEAR(Portfolio_History!S$1))-
SUMIFS(Transactions_History!$G$6:$G$1355, Transactions_History!$C$6:$C$1355, "Redeem", Transactions_History!$I$6:$I$1355, Portfolio_History!$F488, Transactions_History!$H$6:$H$1355, "&lt;="&amp;YEAR(Portfolio_History!S$1))</f>
        <v>0</v>
      </c>
      <c r="T488" s="4">
        <f>SUMIFS(Transactions_History!$G$6:$G$1355, Transactions_History!$C$6:$C$1355, "Acquire", Transactions_History!$I$6:$I$1355, Portfolio_History!$F488, Transactions_History!$H$6:$H$1355, "&lt;="&amp;YEAR(Portfolio_History!T$1))-
SUMIFS(Transactions_History!$G$6:$G$1355, Transactions_History!$C$6:$C$1355, "Redeem", Transactions_History!$I$6:$I$1355, Portfolio_History!$F488, Transactions_History!$H$6:$H$1355, "&lt;="&amp;YEAR(Portfolio_History!T$1))</f>
        <v>0</v>
      </c>
      <c r="U488" s="4">
        <f>SUMIFS(Transactions_History!$G$6:$G$1355, Transactions_History!$C$6:$C$1355, "Acquire", Transactions_History!$I$6:$I$1355, Portfolio_History!$F488, Transactions_History!$H$6:$H$1355, "&lt;="&amp;YEAR(Portfolio_History!U$1))-
SUMIFS(Transactions_History!$G$6:$G$1355, Transactions_History!$C$6:$C$1355, "Redeem", Transactions_History!$I$6:$I$1355, Portfolio_History!$F488, Transactions_History!$H$6:$H$1355, "&lt;="&amp;YEAR(Portfolio_History!U$1))</f>
        <v>0</v>
      </c>
      <c r="V488" s="4">
        <f>SUMIFS(Transactions_History!$G$6:$G$1355, Transactions_History!$C$6:$C$1355, "Acquire", Transactions_History!$I$6:$I$1355, Portfolio_History!$F488, Transactions_History!$H$6:$H$1355, "&lt;="&amp;YEAR(Portfolio_History!V$1))-
SUMIFS(Transactions_History!$G$6:$G$1355, Transactions_History!$C$6:$C$1355, "Redeem", Transactions_History!$I$6:$I$1355, Portfolio_History!$F488, Transactions_History!$H$6:$H$1355, "&lt;="&amp;YEAR(Portfolio_History!V$1))</f>
        <v>0</v>
      </c>
      <c r="W488" s="4">
        <f>SUMIFS(Transactions_History!$G$6:$G$1355, Transactions_History!$C$6:$C$1355, "Acquire", Transactions_History!$I$6:$I$1355, Portfolio_History!$F488, Transactions_History!$H$6:$H$1355, "&lt;="&amp;YEAR(Portfolio_History!W$1))-
SUMIFS(Transactions_History!$G$6:$G$1355, Transactions_History!$C$6:$C$1355, "Redeem", Transactions_History!$I$6:$I$1355, Portfolio_History!$F488, Transactions_History!$H$6:$H$1355, "&lt;="&amp;YEAR(Portfolio_History!W$1))</f>
        <v>0</v>
      </c>
      <c r="X488" s="4">
        <f>SUMIFS(Transactions_History!$G$6:$G$1355, Transactions_History!$C$6:$C$1355, "Acquire", Transactions_History!$I$6:$I$1355, Portfolio_History!$F488, Transactions_History!$H$6:$H$1355, "&lt;="&amp;YEAR(Portfolio_History!X$1))-
SUMIFS(Transactions_History!$G$6:$G$1355, Transactions_History!$C$6:$C$1355, "Redeem", Transactions_History!$I$6:$I$1355, Portfolio_History!$F488, Transactions_History!$H$6:$H$1355, "&lt;="&amp;YEAR(Portfolio_History!X$1))</f>
        <v>0</v>
      </c>
      <c r="Y488" s="4">
        <f>SUMIFS(Transactions_History!$G$6:$G$1355, Transactions_History!$C$6:$C$1355, "Acquire", Transactions_History!$I$6:$I$1355, Portfolio_History!$F488, Transactions_History!$H$6:$H$1355, "&lt;="&amp;YEAR(Portfolio_History!Y$1))-
SUMIFS(Transactions_History!$G$6:$G$1355, Transactions_History!$C$6:$C$1355, "Redeem", Transactions_History!$I$6:$I$1355, Portfolio_History!$F488, Transactions_History!$H$6:$H$1355, "&lt;="&amp;YEAR(Portfolio_History!Y$1))</f>
        <v>0</v>
      </c>
    </row>
    <row r="489" spans="1:25" x14ac:dyDescent="0.35">
      <c r="A489" s="172" t="s">
        <v>39</v>
      </c>
      <c r="B489" s="172">
        <v>1.375</v>
      </c>
      <c r="C489" s="172">
        <v>2027</v>
      </c>
      <c r="D489" s="173">
        <v>41061</v>
      </c>
      <c r="E489" s="63">
        <v>2012</v>
      </c>
      <c r="F489" s="170" t="str">
        <f t="shared" si="8"/>
        <v>SI bonds_1.375_2027</v>
      </c>
      <c r="G489" s="4">
        <f>SUMIFS(Transactions_History!$G$6:$G$1355, Transactions_History!$C$6:$C$1355, "Acquire", Transactions_History!$I$6:$I$1355, Portfolio_History!$F489, Transactions_History!$H$6:$H$1355, "&lt;="&amp;YEAR(Portfolio_History!G$1))-
SUMIFS(Transactions_History!$G$6:$G$1355, Transactions_History!$C$6:$C$1355, "Redeem", Transactions_History!$I$6:$I$1355, Portfolio_History!$F489, Transactions_History!$H$6:$H$1355, "&lt;="&amp;YEAR(Portfolio_History!G$1))</f>
        <v>173240401</v>
      </c>
      <c r="H489" s="4">
        <f>SUMIFS(Transactions_History!$G$6:$G$1355, Transactions_History!$C$6:$C$1355, "Acquire", Transactions_History!$I$6:$I$1355, Portfolio_History!$F489, Transactions_History!$H$6:$H$1355, "&lt;="&amp;YEAR(Portfolio_History!H$1))-
SUMIFS(Transactions_History!$G$6:$G$1355, Transactions_History!$C$6:$C$1355, "Redeem", Transactions_History!$I$6:$I$1355, Portfolio_History!$F489, Transactions_History!$H$6:$H$1355, "&lt;="&amp;YEAR(Portfolio_History!H$1))</f>
        <v>173240401</v>
      </c>
      <c r="I489" s="4">
        <f>SUMIFS(Transactions_History!$G$6:$G$1355, Transactions_History!$C$6:$C$1355, "Acquire", Transactions_History!$I$6:$I$1355, Portfolio_History!$F489, Transactions_History!$H$6:$H$1355, "&lt;="&amp;YEAR(Portfolio_History!I$1))-
SUMIFS(Transactions_History!$G$6:$G$1355, Transactions_History!$C$6:$C$1355, "Redeem", Transactions_History!$I$6:$I$1355, Portfolio_History!$F489, Transactions_History!$H$6:$H$1355, "&lt;="&amp;YEAR(Portfolio_History!I$1))</f>
        <v>173240401</v>
      </c>
      <c r="J489" s="4">
        <f>SUMIFS(Transactions_History!$G$6:$G$1355, Transactions_History!$C$6:$C$1355, "Acquire", Transactions_History!$I$6:$I$1355, Portfolio_History!$F489, Transactions_History!$H$6:$H$1355, "&lt;="&amp;YEAR(Portfolio_History!J$1))-
SUMIFS(Transactions_History!$G$6:$G$1355, Transactions_History!$C$6:$C$1355, "Redeem", Transactions_History!$I$6:$I$1355, Portfolio_History!$F489, Transactions_History!$H$6:$H$1355, "&lt;="&amp;YEAR(Portfolio_History!J$1))</f>
        <v>173240401</v>
      </c>
      <c r="K489" s="4">
        <f>SUMIFS(Transactions_History!$G$6:$G$1355, Transactions_History!$C$6:$C$1355, "Acquire", Transactions_History!$I$6:$I$1355, Portfolio_History!$F489, Transactions_History!$H$6:$H$1355, "&lt;="&amp;YEAR(Portfolio_History!K$1))-
SUMIFS(Transactions_History!$G$6:$G$1355, Transactions_History!$C$6:$C$1355, "Redeem", Transactions_History!$I$6:$I$1355, Portfolio_History!$F489, Transactions_History!$H$6:$H$1355, "&lt;="&amp;YEAR(Portfolio_History!K$1))</f>
        <v>173240401</v>
      </c>
      <c r="L489" s="4">
        <f>SUMIFS(Transactions_History!$G$6:$G$1355, Transactions_History!$C$6:$C$1355, "Acquire", Transactions_History!$I$6:$I$1355, Portfolio_History!$F489, Transactions_History!$H$6:$H$1355, "&lt;="&amp;YEAR(Portfolio_History!L$1))-
SUMIFS(Transactions_History!$G$6:$G$1355, Transactions_History!$C$6:$C$1355, "Redeem", Transactions_History!$I$6:$I$1355, Portfolio_History!$F489, Transactions_History!$H$6:$H$1355, "&lt;="&amp;YEAR(Portfolio_History!L$1))</f>
        <v>173240401</v>
      </c>
      <c r="M489" s="4">
        <f>SUMIFS(Transactions_History!$G$6:$G$1355, Transactions_History!$C$6:$C$1355, "Acquire", Transactions_History!$I$6:$I$1355, Portfolio_History!$F489, Transactions_History!$H$6:$H$1355, "&lt;="&amp;YEAR(Portfolio_History!M$1))-
SUMIFS(Transactions_History!$G$6:$G$1355, Transactions_History!$C$6:$C$1355, "Redeem", Transactions_History!$I$6:$I$1355, Portfolio_History!$F489, Transactions_History!$H$6:$H$1355, "&lt;="&amp;YEAR(Portfolio_History!M$1))</f>
        <v>173240401</v>
      </c>
      <c r="N489" s="4">
        <f>SUMIFS(Transactions_History!$G$6:$G$1355, Transactions_History!$C$6:$C$1355, "Acquire", Transactions_History!$I$6:$I$1355, Portfolio_History!$F489, Transactions_History!$H$6:$H$1355, "&lt;="&amp;YEAR(Portfolio_History!N$1))-
SUMIFS(Transactions_History!$G$6:$G$1355, Transactions_History!$C$6:$C$1355, "Redeem", Transactions_History!$I$6:$I$1355, Portfolio_History!$F489, Transactions_History!$H$6:$H$1355, "&lt;="&amp;YEAR(Portfolio_History!N$1))</f>
        <v>173240401</v>
      </c>
      <c r="O489" s="4">
        <f>SUMIFS(Transactions_History!$G$6:$G$1355, Transactions_History!$C$6:$C$1355, "Acquire", Transactions_History!$I$6:$I$1355, Portfolio_History!$F489, Transactions_History!$H$6:$H$1355, "&lt;="&amp;YEAR(Portfolio_History!O$1))-
SUMIFS(Transactions_History!$G$6:$G$1355, Transactions_History!$C$6:$C$1355, "Redeem", Transactions_History!$I$6:$I$1355, Portfolio_History!$F489, Transactions_History!$H$6:$H$1355, "&lt;="&amp;YEAR(Portfolio_History!O$1))</f>
        <v>173240401</v>
      </c>
      <c r="P489" s="4">
        <f>SUMIFS(Transactions_History!$G$6:$G$1355, Transactions_History!$C$6:$C$1355, "Acquire", Transactions_History!$I$6:$I$1355, Portfolio_History!$F489, Transactions_History!$H$6:$H$1355, "&lt;="&amp;YEAR(Portfolio_History!P$1))-
SUMIFS(Transactions_History!$G$6:$G$1355, Transactions_History!$C$6:$C$1355, "Redeem", Transactions_History!$I$6:$I$1355, Portfolio_History!$F489, Transactions_History!$H$6:$H$1355, "&lt;="&amp;YEAR(Portfolio_History!P$1))</f>
        <v>173240401</v>
      </c>
      <c r="Q489" s="4">
        <f>SUMIFS(Transactions_History!$G$6:$G$1355, Transactions_History!$C$6:$C$1355, "Acquire", Transactions_History!$I$6:$I$1355, Portfolio_History!$F489, Transactions_History!$H$6:$H$1355, "&lt;="&amp;YEAR(Portfolio_History!Q$1))-
SUMIFS(Transactions_History!$G$6:$G$1355, Transactions_History!$C$6:$C$1355, "Redeem", Transactions_History!$I$6:$I$1355, Portfolio_History!$F489, Transactions_History!$H$6:$H$1355, "&lt;="&amp;YEAR(Portfolio_History!Q$1))</f>
        <v>173240401</v>
      </c>
      <c r="R489" s="4">
        <f>SUMIFS(Transactions_History!$G$6:$G$1355, Transactions_History!$C$6:$C$1355, "Acquire", Transactions_History!$I$6:$I$1355, Portfolio_History!$F489, Transactions_History!$H$6:$H$1355, "&lt;="&amp;YEAR(Portfolio_History!R$1))-
SUMIFS(Transactions_History!$G$6:$G$1355, Transactions_History!$C$6:$C$1355, "Redeem", Transactions_History!$I$6:$I$1355, Portfolio_History!$F489, Transactions_History!$H$6:$H$1355, "&lt;="&amp;YEAR(Portfolio_History!R$1))</f>
        <v>0</v>
      </c>
      <c r="S489" s="4">
        <f>SUMIFS(Transactions_History!$G$6:$G$1355, Transactions_History!$C$6:$C$1355, "Acquire", Transactions_History!$I$6:$I$1355, Portfolio_History!$F489, Transactions_History!$H$6:$H$1355, "&lt;="&amp;YEAR(Portfolio_History!S$1))-
SUMIFS(Transactions_History!$G$6:$G$1355, Transactions_History!$C$6:$C$1355, "Redeem", Transactions_History!$I$6:$I$1355, Portfolio_History!$F489, Transactions_History!$H$6:$H$1355, "&lt;="&amp;YEAR(Portfolio_History!S$1))</f>
        <v>0</v>
      </c>
      <c r="T489" s="4">
        <f>SUMIFS(Transactions_History!$G$6:$G$1355, Transactions_History!$C$6:$C$1355, "Acquire", Transactions_History!$I$6:$I$1355, Portfolio_History!$F489, Transactions_History!$H$6:$H$1355, "&lt;="&amp;YEAR(Portfolio_History!T$1))-
SUMIFS(Transactions_History!$G$6:$G$1355, Transactions_History!$C$6:$C$1355, "Redeem", Transactions_History!$I$6:$I$1355, Portfolio_History!$F489, Transactions_History!$H$6:$H$1355, "&lt;="&amp;YEAR(Portfolio_History!T$1))</f>
        <v>0</v>
      </c>
      <c r="U489" s="4">
        <f>SUMIFS(Transactions_History!$G$6:$G$1355, Transactions_History!$C$6:$C$1355, "Acquire", Transactions_History!$I$6:$I$1355, Portfolio_History!$F489, Transactions_History!$H$6:$H$1355, "&lt;="&amp;YEAR(Portfolio_History!U$1))-
SUMIFS(Transactions_History!$G$6:$G$1355, Transactions_History!$C$6:$C$1355, "Redeem", Transactions_History!$I$6:$I$1355, Portfolio_History!$F489, Transactions_History!$H$6:$H$1355, "&lt;="&amp;YEAR(Portfolio_History!U$1))</f>
        <v>0</v>
      </c>
      <c r="V489" s="4">
        <f>SUMIFS(Transactions_History!$G$6:$G$1355, Transactions_History!$C$6:$C$1355, "Acquire", Transactions_History!$I$6:$I$1355, Portfolio_History!$F489, Transactions_History!$H$6:$H$1355, "&lt;="&amp;YEAR(Portfolio_History!V$1))-
SUMIFS(Transactions_History!$G$6:$G$1355, Transactions_History!$C$6:$C$1355, "Redeem", Transactions_History!$I$6:$I$1355, Portfolio_History!$F489, Transactions_History!$H$6:$H$1355, "&lt;="&amp;YEAR(Portfolio_History!V$1))</f>
        <v>0</v>
      </c>
      <c r="W489" s="4">
        <f>SUMIFS(Transactions_History!$G$6:$G$1355, Transactions_History!$C$6:$C$1355, "Acquire", Transactions_History!$I$6:$I$1355, Portfolio_History!$F489, Transactions_History!$H$6:$H$1355, "&lt;="&amp;YEAR(Portfolio_History!W$1))-
SUMIFS(Transactions_History!$G$6:$G$1355, Transactions_History!$C$6:$C$1355, "Redeem", Transactions_History!$I$6:$I$1355, Portfolio_History!$F489, Transactions_History!$H$6:$H$1355, "&lt;="&amp;YEAR(Portfolio_History!W$1))</f>
        <v>0</v>
      </c>
      <c r="X489" s="4">
        <f>SUMIFS(Transactions_History!$G$6:$G$1355, Transactions_History!$C$6:$C$1355, "Acquire", Transactions_History!$I$6:$I$1355, Portfolio_History!$F489, Transactions_History!$H$6:$H$1355, "&lt;="&amp;YEAR(Portfolio_History!X$1))-
SUMIFS(Transactions_History!$G$6:$G$1355, Transactions_History!$C$6:$C$1355, "Redeem", Transactions_History!$I$6:$I$1355, Portfolio_History!$F489, Transactions_History!$H$6:$H$1355, "&lt;="&amp;YEAR(Portfolio_History!X$1))</f>
        <v>0</v>
      </c>
      <c r="Y489" s="4">
        <f>SUMIFS(Transactions_History!$G$6:$G$1355, Transactions_History!$C$6:$C$1355, "Acquire", Transactions_History!$I$6:$I$1355, Portfolio_History!$F489, Transactions_History!$H$6:$H$1355, "&lt;="&amp;YEAR(Portfolio_History!Y$1))-
SUMIFS(Transactions_History!$G$6:$G$1355, Transactions_History!$C$6:$C$1355, "Redeem", Transactions_History!$I$6:$I$1355, Portfolio_History!$F489, Transactions_History!$H$6:$H$1355, "&lt;="&amp;YEAR(Portfolio_History!Y$1))</f>
        <v>0</v>
      </c>
    </row>
    <row r="490" spans="1:25" x14ac:dyDescent="0.35">
      <c r="A490" s="172" t="s">
        <v>39</v>
      </c>
      <c r="B490" s="172">
        <v>3.25</v>
      </c>
      <c r="C490" s="172">
        <v>2015</v>
      </c>
      <c r="D490" s="173">
        <v>39965</v>
      </c>
      <c r="E490" s="63">
        <v>2012</v>
      </c>
      <c r="F490" s="170" t="str">
        <f t="shared" si="8"/>
        <v>SI bonds_3.25_2015</v>
      </c>
      <c r="G490" s="4">
        <f>SUMIFS(Transactions_History!$G$6:$G$1355, Transactions_History!$C$6:$C$1355, "Acquire", Transactions_History!$I$6:$I$1355, Portfolio_History!$F490, Transactions_History!$H$6:$H$1355, "&lt;="&amp;YEAR(Portfolio_History!G$1))-
SUMIFS(Transactions_History!$G$6:$G$1355, Transactions_History!$C$6:$C$1355, "Redeem", Transactions_History!$I$6:$I$1355, Portfolio_History!$F490, Transactions_History!$H$6:$H$1355, "&lt;="&amp;YEAR(Portfolio_History!G$1))</f>
        <v>0</v>
      </c>
      <c r="H490" s="4">
        <f>SUMIFS(Transactions_History!$G$6:$G$1355, Transactions_History!$C$6:$C$1355, "Acquire", Transactions_History!$I$6:$I$1355, Portfolio_History!$F490, Transactions_History!$H$6:$H$1355, "&lt;="&amp;YEAR(Portfolio_History!H$1))-
SUMIFS(Transactions_History!$G$6:$G$1355, Transactions_History!$C$6:$C$1355, "Redeem", Transactions_History!$I$6:$I$1355, Portfolio_History!$F490, Transactions_History!$H$6:$H$1355, "&lt;="&amp;YEAR(Portfolio_History!H$1))</f>
        <v>0</v>
      </c>
      <c r="I490" s="4">
        <f>SUMIFS(Transactions_History!$G$6:$G$1355, Transactions_History!$C$6:$C$1355, "Acquire", Transactions_History!$I$6:$I$1355, Portfolio_History!$F490, Transactions_History!$H$6:$H$1355, "&lt;="&amp;YEAR(Portfolio_History!I$1))-
SUMIFS(Transactions_History!$G$6:$G$1355, Transactions_History!$C$6:$C$1355, "Redeem", Transactions_History!$I$6:$I$1355, Portfolio_History!$F490, Transactions_History!$H$6:$H$1355, "&lt;="&amp;YEAR(Portfolio_History!I$1))</f>
        <v>0</v>
      </c>
      <c r="J490" s="4">
        <f>SUMIFS(Transactions_History!$G$6:$G$1355, Transactions_History!$C$6:$C$1355, "Acquire", Transactions_History!$I$6:$I$1355, Portfolio_History!$F490, Transactions_History!$H$6:$H$1355, "&lt;="&amp;YEAR(Portfolio_History!J$1))-
SUMIFS(Transactions_History!$G$6:$G$1355, Transactions_History!$C$6:$C$1355, "Redeem", Transactions_History!$I$6:$I$1355, Portfolio_History!$F490, Transactions_History!$H$6:$H$1355, "&lt;="&amp;YEAR(Portfolio_History!J$1))</f>
        <v>0</v>
      </c>
      <c r="K490" s="4">
        <f>SUMIFS(Transactions_History!$G$6:$G$1355, Transactions_History!$C$6:$C$1355, "Acquire", Transactions_History!$I$6:$I$1355, Portfolio_History!$F490, Transactions_History!$H$6:$H$1355, "&lt;="&amp;YEAR(Portfolio_History!K$1))-
SUMIFS(Transactions_History!$G$6:$G$1355, Transactions_History!$C$6:$C$1355, "Redeem", Transactions_History!$I$6:$I$1355, Portfolio_History!$F490, Transactions_History!$H$6:$H$1355, "&lt;="&amp;YEAR(Portfolio_History!K$1))</f>
        <v>0</v>
      </c>
      <c r="L490" s="4">
        <f>SUMIFS(Transactions_History!$G$6:$G$1355, Transactions_History!$C$6:$C$1355, "Acquire", Transactions_History!$I$6:$I$1355, Portfolio_History!$F490, Transactions_History!$H$6:$H$1355, "&lt;="&amp;YEAR(Portfolio_History!L$1))-
SUMIFS(Transactions_History!$G$6:$G$1355, Transactions_History!$C$6:$C$1355, "Redeem", Transactions_History!$I$6:$I$1355, Portfolio_History!$F490, Transactions_History!$H$6:$H$1355, "&lt;="&amp;YEAR(Portfolio_History!L$1))</f>
        <v>0</v>
      </c>
      <c r="M490" s="4">
        <f>SUMIFS(Transactions_History!$G$6:$G$1355, Transactions_History!$C$6:$C$1355, "Acquire", Transactions_History!$I$6:$I$1355, Portfolio_History!$F490, Transactions_History!$H$6:$H$1355, "&lt;="&amp;YEAR(Portfolio_History!M$1))-
SUMIFS(Transactions_History!$G$6:$G$1355, Transactions_History!$C$6:$C$1355, "Redeem", Transactions_History!$I$6:$I$1355, Portfolio_History!$F490, Transactions_History!$H$6:$H$1355, "&lt;="&amp;YEAR(Portfolio_History!M$1))</f>
        <v>0</v>
      </c>
      <c r="N490" s="4">
        <f>SUMIFS(Transactions_History!$G$6:$G$1355, Transactions_History!$C$6:$C$1355, "Acquire", Transactions_History!$I$6:$I$1355, Portfolio_History!$F490, Transactions_History!$H$6:$H$1355, "&lt;="&amp;YEAR(Portfolio_History!N$1))-
SUMIFS(Transactions_History!$G$6:$G$1355, Transactions_History!$C$6:$C$1355, "Redeem", Transactions_History!$I$6:$I$1355, Portfolio_History!$F490, Transactions_History!$H$6:$H$1355, "&lt;="&amp;YEAR(Portfolio_History!N$1))</f>
        <v>0</v>
      </c>
      <c r="O490" s="4">
        <f>SUMIFS(Transactions_History!$G$6:$G$1355, Transactions_History!$C$6:$C$1355, "Acquire", Transactions_History!$I$6:$I$1355, Portfolio_History!$F490, Transactions_History!$H$6:$H$1355, "&lt;="&amp;YEAR(Portfolio_History!O$1))-
SUMIFS(Transactions_History!$G$6:$G$1355, Transactions_History!$C$6:$C$1355, "Redeem", Transactions_History!$I$6:$I$1355, Portfolio_History!$F490, Transactions_History!$H$6:$H$1355, "&lt;="&amp;YEAR(Portfolio_History!O$1))</f>
        <v>0</v>
      </c>
      <c r="P490" s="4">
        <f>SUMIFS(Transactions_History!$G$6:$G$1355, Transactions_History!$C$6:$C$1355, "Acquire", Transactions_History!$I$6:$I$1355, Portfolio_History!$F490, Transactions_History!$H$6:$H$1355, "&lt;="&amp;YEAR(Portfolio_History!P$1))-
SUMIFS(Transactions_History!$G$6:$G$1355, Transactions_History!$C$6:$C$1355, "Redeem", Transactions_History!$I$6:$I$1355, Portfolio_History!$F490, Transactions_History!$H$6:$H$1355, "&lt;="&amp;YEAR(Portfolio_History!P$1))</f>
        <v>10628271</v>
      </c>
      <c r="Q490" s="4">
        <f>SUMIFS(Transactions_History!$G$6:$G$1355, Transactions_History!$C$6:$C$1355, "Acquire", Transactions_History!$I$6:$I$1355, Portfolio_History!$F490, Transactions_History!$H$6:$H$1355, "&lt;="&amp;YEAR(Portfolio_History!Q$1))-
SUMIFS(Transactions_History!$G$6:$G$1355, Transactions_History!$C$6:$C$1355, "Redeem", Transactions_History!$I$6:$I$1355, Portfolio_History!$F490, Transactions_History!$H$6:$H$1355, "&lt;="&amp;YEAR(Portfolio_History!Q$1))</f>
        <v>10628271</v>
      </c>
      <c r="R490" s="4">
        <f>SUMIFS(Transactions_History!$G$6:$G$1355, Transactions_History!$C$6:$C$1355, "Acquire", Transactions_History!$I$6:$I$1355, Portfolio_History!$F490, Transactions_History!$H$6:$H$1355, "&lt;="&amp;YEAR(Portfolio_History!R$1))-
SUMIFS(Transactions_History!$G$6:$G$1355, Transactions_History!$C$6:$C$1355, "Redeem", Transactions_History!$I$6:$I$1355, Portfolio_History!$F490, Transactions_History!$H$6:$H$1355, "&lt;="&amp;YEAR(Portfolio_History!R$1))</f>
        <v>11505830</v>
      </c>
      <c r="S490" s="4">
        <f>SUMIFS(Transactions_History!$G$6:$G$1355, Transactions_History!$C$6:$C$1355, "Acquire", Transactions_History!$I$6:$I$1355, Portfolio_History!$F490, Transactions_History!$H$6:$H$1355, "&lt;="&amp;YEAR(Portfolio_History!S$1))-
SUMIFS(Transactions_History!$G$6:$G$1355, Transactions_History!$C$6:$C$1355, "Redeem", Transactions_History!$I$6:$I$1355, Portfolio_History!$F490, Transactions_History!$H$6:$H$1355, "&lt;="&amp;YEAR(Portfolio_History!S$1))</f>
        <v>11505830</v>
      </c>
      <c r="T490" s="4">
        <f>SUMIFS(Transactions_History!$G$6:$G$1355, Transactions_History!$C$6:$C$1355, "Acquire", Transactions_History!$I$6:$I$1355, Portfolio_History!$F490, Transactions_History!$H$6:$H$1355, "&lt;="&amp;YEAR(Portfolio_History!T$1))-
SUMIFS(Transactions_History!$G$6:$G$1355, Transactions_History!$C$6:$C$1355, "Redeem", Transactions_History!$I$6:$I$1355, Portfolio_History!$F490, Transactions_History!$H$6:$H$1355, "&lt;="&amp;YEAR(Portfolio_History!T$1))</f>
        <v>11505830</v>
      </c>
      <c r="U490" s="4">
        <f>SUMIFS(Transactions_History!$G$6:$G$1355, Transactions_History!$C$6:$C$1355, "Acquire", Transactions_History!$I$6:$I$1355, Portfolio_History!$F490, Transactions_History!$H$6:$H$1355, "&lt;="&amp;YEAR(Portfolio_History!U$1))-
SUMIFS(Transactions_History!$G$6:$G$1355, Transactions_History!$C$6:$C$1355, "Redeem", Transactions_History!$I$6:$I$1355, Portfolio_History!$F490, Transactions_History!$H$6:$H$1355, "&lt;="&amp;YEAR(Portfolio_History!U$1))</f>
        <v>0</v>
      </c>
      <c r="V490" s="4">
        <f>SUMIFS(Transactions_History!$G$6:$G$1355, Transactions_History!$C$6:$C$1355, "Acquire", Transactions_History!$I$6:$I$1355, Portfolio_History!$F490, Transactions_History!$H$6:$H$1355, "&lt;="&amp;YEAR(Portfolio_History!V$1))-
SUMIFS(Transactions_History!$G$6:$G$1355, Transactions_History!$C$6:$C$1355, "Redeem", Transactions_History!$I$6:$I$1355, Portfolio_History!$F490, Transactions_History!$H$6:$H$1355, "&lt;="&amp;YEAR(Portfolio_History!V$1))</f>
        <v>0</v>
      </c>
      <c r="W490" s="4">
        <f>SUMIFS(Transactions_History!$G$6:$G$1355, Transactions_History!$C$6:$C$1355, "Acquire", Transactions_History!$I$6:$I$1355, Portfolio_History!$F490, Transactions_History!$H$6:$H$1355, "&lt;="&amp;YEAR(Portfolio_History!W$1))-
SUMIFS(Transactions_History!$G$6:$G$1355, Transactions_History!$C$6:$C$1355, "Redeem", Transactions_History!$I$6:$I$1355, Portfolio_History!$F490, Transactions_History!$H$6:$H$1355, "&lt;="&amp;YEAR(Portfolio_History!W$1))</f>
        <v>0</v>
      </c>
      <c r="X490" s="4">
        <f>SUMIFS(Transactions_History!$G$6:$G$1355, Transactions_History!$C$6:$C$1355, "Acquire", Transactions_History!$I$6:$I$1355, Portfolio_History!$F490, Transactions_History!$H$6:$H$1355, "&lt;="&amp;YEAR(Portfolio_History!X$1))-
SUMIFS(Transactions_History!$G$6:$G$1355, Transactions_History!$C$6:$C$1355, "Redeem", Transactions_History!$I$6:$I$1355, Portfolio_History!$F490, Transactions_History!$H$6:$H$1355, "&lt;="&amp;YEAR(Portfolio_History!X$1))</f>
        <v>0</v>
      </c>
      <c r="Y490" s="4">
        <f>SUMIFS(Transactions_History!$G$6:$G$1355, Transactions_History!$C$6:$C$1355, "Acquire", Transactions_History!$I$6:$I$1355, Portfolio_History!$F490, Transactions_History!$H$6:$H$1355, "&lt;="&amp;YEAR(Portfolio_History!Y$1))-
SUMIFS(Transactions_History!$G$6:$G$1355, Transactions_History!$C$6:$C$1355, "Redeem", Transactions_History!$I$6:$I$1355, Portfolio_History!$F490, Transactions_History!$H$6:$H$1355, "&lt;="&amp;YEAR(Portfolio_History!Y$1))</f>
        <v>0</v>
      </c>
    </row>
    <row r="491" spans="1:25" x14ac:dyDescent="0.35">
      <c r="A491" s="172" t="s">
        <v>39</v>
      </c>
      <c r="B491" s="172">
        <v>3.5</v>
      </c>
      <c r="C491" s="172">
        <v>2015</v>
      </c>
      <c r="D491" s="173">
        <v>37773</v>
      </c>
      <c r="E491" s="63">
        <v>2012</v>
      </c>
      <c r="F491" s="170" t="str">
        <f t="shared" si="8"/>
        <v>SI bonds_3.5_2015</v>
      </c>
      <c r="G491" s="4">
        <f>SUMIFS(Transactions_History!$G$6:$G$1355, Transactions_History!$C$6:$C$1355, "Acquire", Transactions_History!$I$6:$I$1355, Portfolio_History!$F491, Transactions_History!$H$6:$H$1355, "&lt;="&amp;YEAR(Portfolio_History!G$1))-
SUMIFS(Transactions_History!$G$6:$G$1355, Transactions_History!$C$6:$C$1355, "Redeem", Transactions_History!$I$6:$I$1355, Portfolio_History!$F491, Transactions_History!$H$6:$H$1355, "&lt;="&amp;YEAR(Portfolio_History!G$1))</f>
        <v>-10628878</v>
      </c>
      <c r="H491" s="4">
        <f>SUMIFS(Transactions_History!$G$6:$G$1355, Transactions_History!$C$6:$C$1355, "Acquire", Transactions_History!$I$6:$I$1355, Portfolio_History!$F491, Transactions_History!$H$6:$H$1355, "&lt;="&amp;YEAR(Portfolio_History!H$1))-
SUMIFS(Transactions_History!$G$6:$G$1355, Transactions_History!$C$6:$C$1355, "Redeem", Transactions_History!$I$6:$I$1355, Portfolio_History!$F491, Transactions_History!$H$6:$H$1355, "&lt;="&amp;YEAR(Portfolio_History!H$1))</f>
        <v>-10628878</v>
      </c>
      <c r="I491" s="4">
        <f>SUMIFS(Transactions_History!$G$6:$G$1355, Transactions_History!$C$6:$C$1355, "Acquire", Transactions_History!$I$6:$I$1355, Portfolio_History!$F491, Transactions_History!$H$6:$H$1355, "&lt;="&amp;YEAR(Portfolio_History!I$1))-
SUMIFS(Transactions_History!$G$6:$G$1355, Transactions_History!$C$6:$C$1355, "Redeem", Transactions_History!$I$6:$I$1355, Portfolio_History!$F491, Transactions_History!$H$6:$H$1355, "&lt;="&amp;YEAR(Portfolio_History!I$1))</f>
        <v>-10628878</v>
      </c>
      <c r="J491" s="4">
        <f>SUMIFS(Transactions_History!$G$6:$G$1355, Transactions_History!$C$6:$C$1355, "Acquire", Transactions_History!$I$6:$I$1355, Portfolio_History!$F491, Transactions_History!$H$6:$H$1355, "&lt;="&amp;YEAR(Portfolio_History!J$1))-
SUMIFS(Transactions_History!$G$6:$G$1355, Transactions_History!$C$6:$C$1355, "Redeem", Transactions_History!$I$6:$I$1355, Portfolio_History!$F491, Transactions_History!$H$6:$H$1355, "&lt;="&amp;YEAR(Portfolio_History!J$1))</f>
        <v>-10628878</v>
      </c>
      <c r="K491" s="4">
        <f>SUMIFS(Transactions_History!$G$6:$G$1355, Transactions_History!$C$6:$C$1355, "Acquire", Transactions_History!$I$6:$I$1355, Portfolio_History!$F491, Transactions_History!$H$6:$H$1355, "&lt;="&amp;YEAR(Portfolio_History!K$1))-
SUMIFS(Transactions_History!$G$6:$G$1355, Transactions_History!$C$6:$C$1355, "Redeem", Transactions_History!$I$6:$I$1355, Portfolio_History!$F491, Transactions_History!$H$6:$H$1355, "&lt;="&amp;YEAR(Portfolio_History!K$1))</f>
        <v>-10628878</v>
      </c>
      <c r="L491" s="4">
        <f>SUMIFS(Transactions_History!$G$6:$G$1355, Transactions_History!$C$6:$C$1355, "Acquire", Transactions_History!$I$6:$I$1355, Portfolio_History!$F491, Transactions_History!$H$6:$H$1355, "&lt;="&amp;YEAR(Portfolio_History!L$1))-
SUMIFS(Transactions_History!$G$6:$G$1355, Transactions_History!$C$6:$C$1355, "Redeem", Transactions_History!$I$6:$I$1355, Portfolio_History!$F491, Transactions_History!$H$6:$H$1355, "&lt;="&amp;YEAR(Portfolio_History!L$1))</f>
        <v>-10628878</v>
      </c>
      <c r="M491" s="4">
        <f>SUMIFS(Transactions_History!$G$6:$G$1355, Transactions_History!$C$6:$C$1355, "Acquire", Transactions_History!$I$6:$I$1355, Portfolio_History!$F491, Transactions_History!$H$6:$H$1355, "&lt;="&amp;YEAR(Portfolio_History!M$1))-
SUMIFS(Transactions_History!$G$6:$G$1355, Transactions_History!$C$6:$C$1355, "Redeem", Transactions_History!$I$6:$I$1355, Portfolio_History!$F491, Transactions_History!$H$6:$H$1355, "&lt;="&amp;YEAR(Portfolio_History!M$1))</f>
        <v>-10628878</v>
      </c>
      <c r="N491" s="4">
        <f>SUMIFS(Transactions_History!$G$6:$G$1355, Transactions_History!$C$6:$C$1355, "Acquire", Transactions_History!$I$6:$I$1355, Portfolio_History!$F491, Transactions_History!$H$6:$H$1355, "&lt;="&amp;YEAR(Portfolio_History!N$1))-
SUMIFS(Transactions_History!$G$6:$G$1355, Transactions_History!$C$6:$C$1355, "Redeem", Transactions_History!$I$6:$I$1355, Portfolio_History!$F491, Transactions_History!$H$6:$H$1355, "&lt;="&amp;YEAR(Portfolio_History!N$1))</f>
        <v>-10628878</v>
      </c>
      <c r="O491" s="4">
        <f>SUMIFS(Transactions_History!$G$6:$G$1355, Transactions_History!$C$6:$C$1355, "Acquire", Transactions_History!$I$6:$I$1355, Portfolio_History!$F491, Transactions_History!$H$6:$H$1355, "&lt;="&amp;YEAR(Portfolio_History!O$1))-
SUMIFS(Transactions_History!$G$6:$G$1355, Transactions_History!$C$6:$C$1355, "Redeem", Transactions_History!$I$6:$I$1355, Portfolio_History!$F491, Transactions_History!$H$6:$H$1355, "&lt;="&amp;YEAR(Portfolio_History!O$1))</f>
        <v>-10628878</v>
      </c>
      <c r="P491" s="4">
        <f>SUMIFS(Transactions_History!$G$6:$G$1355, Transactions_History!$C$6:$C$1355, "Acquire", Transactions_History!$I$6:$I$1355, Portfolio_History!$F491, Transactions_History!$H$6:$H$1355, "&lt;="&amp;YEAR(Portfolio_History!P$1))-
SUMIFS(Transactions_History!$G$6:$G$1355, Transactions_History!$C$6:$C$1355, "Redeem", Transactions_History!$I$6:$I$1355, Portfolio_History!$F491, Transactions_History!$H$6:$H$1355, "&lt;="&amp;YEAR(Portfolio_History!P$1))</f>
        <v>-1115127</v>
      </c>
      <c r="Q491" s="4">
        <f>SUMIFS(Transactions_History!$G$6:$G$1355, Transactions_History!$C$6:$C$1355, "Acquire", Transactions_History!$I$6:$I$1355, Portfolio_History!$F491, Transactions_History!$H$6:$H$1355, "&lt;="&amp;YEAR(Portfolio_History!Q$1))-
SUMIFS(Transactions_History!$G$6:$G$1355, Transactions_History!$C$6:$C$1355, "Redeem", Transactions_History!$I$6:$I$1355, Portfolio_History!$F491, Transactions_History!$H$6:$H$1355, "&lt;="&amp;YEAR(Portfolio_History!Q$1))</f>
        <v>-1115127</v>
      </c>
      <c r="R491" s="4">
        <f>SUMIFS(Transactions_History!$G$6:$G$1355, Transactions_History!$C$6:$C$1355, "Acquire", Transactions_History!$I$6:$I$1355, Portfolio_History!$F491, Transactions_History!$H$6:$H$1355, "&lt;="&amp;YEAR(Portfolio_History!R$1))-
SUMIFS(Transactions_History!$G$6:$G$1355, Transactions_History!$C$6:$C$1355, "Redeem", Transactions_History!$I$6:$I$1355, Portfolio_History!$F491, Transactions_History!$H$6:$H$1355, "&lt;="&amp;YEAR(Portfolio_History!R$1))</f>
        <v>0</v>
      </c>
      <c r="S491" s="4">
        <f>SUMIFS(Transactions_History!$G$6:$G$1355, Transactions_History!$C$6:$C$1355, "Acquire", Transactions_History!$I$6:$I$1355, Portfolio_History!$F491, Transactions_History!$H$6:$H$1355, "&lt;="&amp;YEAR(Portfolio_History!S$1))-
SUMIFS(Transactions_History!$G$6:$G$1355, Transactions_History!$C$6:$C$1355, "Redeem", Transactions_History!$I$6:$I$1355, Portfolio_History!$F491, Transactions_History!$H$6:$H$1355, "&lt;="&amp;YEAR(Portfolio_History!S$1))</f>
        <v>0</v>
      </c>
      <c r="T491" s="4">
        <f>SUMIFS(Transactions_History!$G$6:$G$1355, Transactions_History!$C$6:$C$1355, "Acquire", Transactions_History!$I$6:$I$1355, Portfolio_History!$F491, Transactions_History!$H$6:$H$1355, "&lt;="&amp;YEAR(Portfolio_History!T$1))-
SUMIFS(Transactions_History!$G$6:$G$1355, Transactions_History!$C$6:$C$1355, "Redeem", Transactions_History!$I$6:$I$1355, Portfolio_History!$F491, Transactions_History!$H$6:$H$1355, "&lt;="&amp;YEAR(Portfolio_History!T$1))</f>
        <v>0</v>
      </c>
      <c r="U491" s="4">
        <f>SUMIFS(Transactions_History!$G$6:$G$1355, Transactions_History!$C$6:$C$1355, "Acquire", Transactions_History!$I$6:$I$1355, Portfolio_History!$F491, Transactions_History!$H$6:$H$1355, "&lt;="&amp;YEAR(Portfolio_History!U$1))-
SUMIFS(Transactions_History!$G$6:$G$1355, Transactions_History!$C$6:$C$1355, "Redeem", Transactions_History!$I$6:$I$1355, Portfolio_History!$F491, Transactions_History!$H$6:$H$1355, "&lt;="&amp;YEAR(Portfolio_History!U$1))</f>
        <v>0</v>
      </c>
      <c r="V491" s="4">
        <f>SUMIFS(Transactions_History!$G$6:$G$1355, Transactions_History!$C$6:$C$1355, "Acquire", Transactions_History!$I$6:$I$1355, Portfolio_History!$F491, Transactions_History!$H$6:$H$1355, "&lt;="&amp;YEAR(Portfolio_History!V$1))-
SUMIFS(Transactions_History!$G$6:$G$1355, Transactions_History!$C$6:$C$1355, "Redeem", Transactions_History!$I$6:$I$1355, Portfolio_History!$F491, Transactions_History!$H$6:$H$1355, "&lt;="&amp;YEAR(Portfolio_History!V$1))</f>
        <v>0</v>
      </c>
      <c r="W491" s="4">
        <f>SUMIFS(Transactions_History!$G$6:$G$1355, Transactions_History!$C$6:$C$1355, "Acquire", Transactions_History!$I$6:$I$1355, Portfolio_History!$F491, Transactions_History!$H$6:$H$1355, "&lt;="&amp;YEAR(Portfolio_History!W$1))-
SUMIFS(Transactions_History!$G$6:$G$1355, Transactions_History!$C$6:$C$1355, "Redeem", Transactions_History!$I$6:$I$1355, Portfolio_History!$F491, Transactions_History!$H$6:$H$1355, "&lt;="&amp;YEAR(Portfolio_History!W$1))</f>
        <v>0</v>
      </c>
      <c r="X491" s="4">
        <f>SUMIFS(Transactions_History!$G$6:$G$1355, Transactions_History!$C$6:$C$1355, "Acquire", Transactions_History!$I$6:$I$1355, Portfolio_History!$F491, Transactions_History!$H$6:$H$1355, "&lt;="&amp;YEAR(Portfolio_History!X$1))-
SUMIFS(Transactions_History!$G$6:$G$1355, Transactions_History!$C$6:$C$1355, "Redeem", Transactions_History!$I$6:$I$1355, Portfolio_History!$F491, Transactions_History!$H$6:$H$1355, "&lt;="&amp;YEAR(Portfolio_History!X$1))</f>
        <v>0</v>
      </c>
      <c r="Y491" s="4">
        <f>SUMIFS(Transactions_History!$G$6:$G$1355, Transactions_History!$C$6:$C$1355, "Acquire", Transactions_History!$I$6:$I$1355, Portfolio_History!$F491, Transactions_History!$H$6:$H$1355, "&lt;="&amp;YEAR(Portfolio_History!Y$1))-
SUMIFS(Transactions_History!$G$6:$G$1355, Transactions_History!$C$6:$C$1355, "Redeem", Transactions_History!$I$6:$I$1355, Portfolio_History!$F491, Transactions_History!$H$6:$H$1355, "&lt;="&amp;YEAR(Portfolio_History!Y$1))</f>
        <v>0</v>
      </c>
    </row>
    <row r="492" spans="1:25" x14ac:dyDescent="0.35">
      <c r="A492" s="172" t="s">
        <v>39</v>
      </c>
      <c r="B492" s="172">
        <v>4</v>
      </c>
      <c r="C492" s="172">
        <v>2012</v>
      </c>
      <c r="D492" s="173">
        <v>39600</v>
      </c>
      <c r="E492" s="63">
        <v>2012</v>
      </c>
      <c r="F492" s="170" t="str">
        <f t="shared" si="8"/>
        <v>SI bonds_4_2012</v>
      </c>
      <c r="G492" s="4">
        <f>SUMIFS(Transactions_History!$G$6:$G$1355, Transactions_History!$C$6:$C$1355, "Acquire", Transactions_History!$I$6:$I$1355, Portfolio_History!$F492, Transactions_History!$H$6:$H$1355, "&lt;="&amp;YEAR(Portfolio_History!G$1))-
SUMIFS(Transactions_History!$G$6:$G$1355, Transactions_History!$C$6:$C$1355, "Redeem", Transactions_History!$I$6:$I$1355, Portfolio_History!$F492, Transactions_History!$H$6:$H$1355, "&lt;="&amp;YEAR(Portfolio_History!G$1))</f>
        <v>0</v>
      </c>
      <c r="H492" s="4">
        <f>SUMIFS(Transactions_History!$G$6:$G$1355, Transactions_History!$C$6:$C$1355, "Acquire", Transactions_History!$I$6:$I$1355, Portfolio_History!$F492, Transactions_History!$H$6:$H$1355, "&lt;="&amp;YEAR(Portfolio_History!H$1))-
SUMIFS(Transactions_History!$G$6:$G$1355, Transactions_History!$C$6:$C$1355, "Redeem", Transactions_History!$I$6:$I$1355, Portfolio_History!$F492, Transactions_History!$H$6:$H$1355, "&lt;="&amp;YEAR(Portfolio_History!H$1))</f>
        <v>0</v>
      </c>
      <c r="I492" s="4">
        <f>SUMIFS(Transactions_History!$G$6:$G$1355, Transactions_History!$C$6:$C$1355, "Acquire", Transactions_History!$I$6:$I$1355, Portfolio_History!$F492, Transactions_History!$H$6:$H$1355, "&lt;="&amp;YEAR(Portfolio_History!I$1))-
SUMIFS(Transactions_History!$G$6:$G$1355, Transactions_History!$C$6:$C$1355, "Redeem", Transactions_History!$I$6:$I$1355, Portfolio_History!$F492, Transactions_History!$H$6:$H$1355, "&lt;="&amp;YEAR(Portfolio_History!I$1))</f>
        <v>0</v>
      </c>
      <c r="J492" s="4">
        <f>SUMIFS(Transactions_History!$G$6:$G$1355, Transactions_History!$C$6:$C$1355, "Acquire", Transactions_History!$I$6:$I$1355, Portfolio_History!$F492, Transactions_History!$H$6:$H$1355, "&lt;="&amp;YEAR(Portfolio_History!J$1))-
SUMIFS(Transactions_History!$G$6:$G$1355, Transactions_History!$C$6:$C$1355, "Redeem", Transactions_History!$I$6:$I$1355, Portfolio_History!$F492, Transactions_History!$H$6:$H$1355, "&lt;="&amp;YEAR(Portfolio_History!J$1))</f>
        <v>0</v>
      </c>
      <c r="K492" s="4">
        <f>SUMIFS(Transactions_History!$G$6:$G$1355, Transactions_History!$C$6:$C$1355, "Acquire", Transactions_History!$I$6:$I$1355, Portfolio_History!$F492, Transactions_History!$H$6:$H$1355, "&lt;="&amp;YEAR(Portfolio_History!K$1))-
SUMIFS(Transactions_History!$G$6:$G$1355, Transactions_History!$C$6:$C$1355, "Redeem", Transactions_History!$I$6:$I$1355, Portfolio_History!$F492, Transactions_History!$H$6:$H$1355, "&lt;="&amp;YEAR(Portfolio_History!K$1))</f>
        <v>0</v>
      </c>
      <c r="L492" s="4">
        <f>SUMIFS(Transactions_History!$G$6:$G$1355, Transactions_History!$C$6:$C$1355, "Acquire", Transactions_History!$I$6:$I$1355, Portfolio_History!$F492, Transactions_History!$H$6:$H$1355, "&lt;="&amp;YEAR(Portfolio_History!L$1))-
SUMIFS(Transactions_History!$G$6:$G$1355, Transactions_History!$C$6:$C$1355, "Redeem", Transactions_History!$I$6:$I$1355, Portfolio_History!$F492, Transactions_History!$H$6:$H$1355, "&lt;="&amp;YEAR(Portfolio_History!L$1))</f>
        <v>0</v>
      </c>
      <c r="M492" s="4">
        <f>SUMIFS(Transactions_History!$G$6:$G$1355, Transactions_History!$C$6:$C$1355, "Acquire", Transactions_History!$I$6:$I$1355, Portfolio_History!$F492, Transactions_History!$H$6:$H$1355, "&lt;="&amp;YEAR(Portfolio_History!M$1))-
SUMIFS(Transactions_History!$G$6:$G$1355, Transactions_History!$C$6:$C$1355, "Redeem", Transactions_History!$I$6:$I$1355, Portfolio_History!$F492, Transactions_History!$H$6:$H$1355, "&lt;="&amp;YEAR(Portfolio_History!M$1))</f>
        <v>0</v>
      </c>
      <c r="N492" s="4">
        <f>SUMIFS(Transactions_History!$G$6:$G$1355, Transactions_History!$C$6:$C$1355, "Acquire", Transactions_History!$I$6:$I$1355, Portfolio_History!$F492, Transactions_History!$H$6:$H$1355, "&lt;="&amp;YEAR(Portfolio_History!N$1))-
SUMIFS(Transactions_History!$G$6:$G$1355, Transactions_History!$C$6:$C$1355, "Redeem", Transactions_History!$I$6:$I$1355, Portfolio_History!$F492, Transactions_History!$H$6:$H$1355, "&lt;="&amp;YEAR(Portfolio_History!N$1))</f>
        <v>0</v>
      </c>
      <c r="O492" s="4">
        <f>SUMIFS(Transactions_History!$G$6:$G$1355, Transactions_History!$C$6:$C$1355, "Acquire", Transactions_History!$I$6:$I$1355, Portfolio_History!$F492, Transactions_History!$H$6:$H$1355, "&lt;="&amp;YEAR(Portfolio_History!O$1))-
SUMIFS(Transactions_History!$G$6:$G$1355, Transactions_History!$C$6:$C$1355, "Redeem", Transactions_History!$I$6:$I$1355, Portfolio_History!$F492, Transactions_History!$H$6:$H$1355, "&lt;="&amp;YEAR(Portfolio_History!O$1))</f>
        <v>0</v>
      </c>
      <c r="P492" s="4">
        <f>SUMIFS(Transactions_History!$G$6:$G$1355, Transactions_History!$C$6:$C$1355, "Acquire", Transactions_History!$I$6:$I$1355, Portfolio_History!$F492, Transactions_History!$H$6:$H$1355, "&lt;="&amp;YEAR(Portfolio_History!P$1))-
SUMIFS(Transactions_History!$G$6:$G$1355, Transactions_History!$C$6:$C$1355, "Redeem", Transactions_History!$I$6:$I$1355, Portfolio_History!$F492, Transactions_History!$H$6:$H$1355, "&lt;="&amp;YEAR(Portfolio_History!P$1))</f>
        <v>0</v>
      </c>
      <c r="Q492" s="4">
        <f>SUMIFS(Transactions_History!$G$6:$G$1355, Transactions_History!$C$6:$C$1355, "Acquire", Transactions_History!$I$6:$I$1355, Portfolio_History!$F492, Transactions_History!$H$6:$H$1355, "&lt;="&amp;YEAR(Portfolio_History!Q$1))-
SUMIFS(Transactions_History!$G$6:$G$1355, Transactions_History!$C$6:$C$1355, "Redeem", Transactions_History!$I$6:$I$1355, Portfolio_History!$F492, Transactions_History!$H$6:$H$1355, "&lt;="&amp;YEAR(Portfolio_History!Q$1))</f>
        <v>0</v>
      </c>
      <c r="R492" s="4">
        <f>SUMIFS(Transactions_History!$G$6:$G$1355, Transactions_History!$C$6:$C$1355, "Acquire", Transactions_History!$I$6:$I$1355, Portfolio_History!$F492, Transactions_History!$H$6:$H$1355, "&lt;="&amp;YEAR(Portfolio_History!R$1))-
SUMIFS(Transactions_History!$G$6:$G$1355, Transactions_History!$C$6:$C$1355, "Redeem", Transactions_History!$I$6:$I$1355, Portfolio_History!$F492, Transactions_History!$H$6:$H$1355, "&lt;="&amp;YEAR(Portfolio_History!R$1))</f>
        <v>9125781</v>
      </c>
      <c r="S492" s="4">
        <f>SUMIFS(Transactions_History!$G$6:$G$1355, Transactions_History!$C$6:$C$1355, "Acquire", Transactions_History!$I$6:$I$1355, Portfolio_History!$F492, Transactions_History!$H$6:$H$1355, "&lt;="&amp;YEAR(Portfolio_History!S$1))-
SUMIFS(Transactions_History!$G$6:$G$1355, Transactions_History!$C$6:$C$1355, "Redeem", Transactions_History!$I$6:$I$1355, Portfolio_History!$F492, Transactions_History!$H$6:$H$1355, "&lt;="&amp;YEAR(Portfolio_History!S$1))</f>
        <v>12075193</v>
      </c>
      <c r="T492" s="4">
        <f>SUMIFS(Transactions_History!$G$6:$G$1355, Transactions_History!$C$6:$C$1355, "Acquire", Transactions_History!$I$6:$I$1355, Portfolio_History!$F492, Transactions_History!$H$6:$H$1355, "&lt;="&amp;YEAR(Portfolio_History!T$1))-
SUMIFS(Transactions_History!$G$6:$G$1355, Transactions_History!$C$6:$C$1355, "Redeem", Transactions_History!$I$6:$I$1355, Portfolio_History!$F492, Transactions_History!$H$6:$H$1355, "&lt;="&amp;YEAR(Portfolio_History!T$1))</f>
        <v>12697765</v>
      </c>
      <c r="U492" s="4">
        <f>SUMIFS(Transactions_History!$G$6:$G$1355, Transactions_History!$C$6:$C$1355, "Acquire", Transactions_History!$I$6:$I$1355, Portfolio_History!$F492, Transactions_History!$H$6:$H$1355, "&lt;="&amp;YEAR(Portfolio_History!U$1))-
SUMIFS(Transactions_History!$G$6:$G$1355, Transactions_History!$C$6:$C$1355, "Redeem", Transactions_History!$I$6:$I$1355, Portfolio_History!$F492, Transactions_History!$H$6:$H$1355, "&lt;="&amp;YEAR(Portfolio_History!U$1))</f>
        <v>12697765</v>
      </c>
      <c r="V492" s="4">
        <f>SUMIFS(Transactions_History!$G$6:$G$1355, Transactions_History!$C$6:$C$1355, "Acquire", Transactions_History!$I$6:$I$1355, Portfolio_History!$F492, Transactions_History!$H$6:$H$1355, "&lt;="&amp;YEAR(Portfolio_History!V$1))-
SUMIFS(Transactions_History!$G$6:$G$1355, Transactions_History!$C$6:$C$1355, "Redeem", Transactions_History!$I$6:$I$1355, Portfolio_History!$F492, Transactions_History!$H$6:$H$1355, "&lt;="&amp;YEAR(Portfolio_History!V$1))</f>
        <v>0</v>
      </c>
      <c r="W492" s="4">
        <f>SUMIFS(Transactions_History!$G$6:$G$1355, Transactions_History!$C$6:$C$1355, "Acquire", Transactions_History!$I$6:$I$1355, Portfolio_History!$F492, Transactions_History!$H$6:$H$1355, "&lt;="&amp;YEAR(Portfolio_History!W$1))-
SUMIFS(Transactions_History!$G$6:$G$1355, Transactions_History!$C$6:$C$1355, "Redeem", Transactions_History!$I$6:$I$1355, Portfolio_History!$F492, Transactions_History!$H$6:$H$1355, "&lt;="&amp;YEAR(Portfolio_History!W$1))</f>
        <v>0</v>
      </c>
      <c r="X492" s="4">
        <f>SUMIFS(Transactions_History!$G$6:$G$1355, Transactions_History!$C$6:$C$1355, "Acquire", Transactions_History!$I$6:$I$1355, Portfolio_History!$F492, Transactions_History!$H$6:$H$1355, "&lt;="&amp;YEAR(Portfolio_History!X$1))-
SUMIFS(Transactions_History!$G$6:$G$1355, Transactions_History!$C$6:$C$1355, "Redeem", Transactions_History!$I$6:$I$1355, Portfolio_History!$F492, Transactions_History!$H$6:$H$1355, "&lt;="&amp;YEAR(Portfolio_History!X$1))</f>
        <v>0</v>
      </c>
      <c r="Y492" s="4">
        <f>SUMIFS(Transactions_History!$G$6:$G$1355, Transactions_History!$C$6:$C$1355, "Acquire", Transactions_History!$I$6:$I$1355, Portfolio_History!$F492, Transactions_History!$H$6:$H$1355, "&lt;="&amp;YEAR(Portfolio_History!Y$1))-
SUMIFS(Transactions_History!$G$6:$G$1355, Transactions_History!$C$6:$C$1355, "Redeem", Transactions_History!$I$6:$I$1355, Portfolio_History!$F492, Transactions_History!$H$6:$H$1355, "&lt;="&amp;YEAR(Portfolio_History!Y$1))</f>
        <v>0</v>
      </c>
    </row>
    <row r="493" spans="1:25" x14ac:dyDescent="0.35">
      <c r="A493" s="172" t="s">
        <v>39</v>
      </c>
      <c r="B493" s="172">
        <v>4.125</v>
      </c>
      <c r="C493" s="172">
        <v>2012</v>
      </c>
      <c r="D493" s="173">
        <v>38504</v>
      </c>
      <c r="E493" s="63">
        <v>2012</v>
      </c>
      <c r="F493" s="170" t="str">
        <f t="shared" si="8"/>
        <v>SI bonds_4.125_2012</v>
      </c>
      <c r="G493" s="4">
        <f>SUMIFS(Transactions_History!$G$6:$G$1355, Transactions_History!$C$6:$C$1355, "Acquire", Transactions_History!$I$6:$I$1355, Portfolio_History!$F493, Transactions_History!$H$6:$H$1355, "&lt;="&amp;YEAR(Portfolio_History!G$1))-
SUMIFS(Transactions_History!$G$6:$G$1355, Transactions_History!$C$6:$C$1355, "Redeem", Transactions_History!$I$6:$I$1355, Portfolio_History!$F493, Transactions_History!$H$6:$H$1355, "&lt;="&amp;YEAR(Portfolio_History!G$1))</f>
        <v>-11194331</v>
      </c>
      <c r="H493" s="4">
        <f>SUMIFS(Transactions_History!$G$6:$G$1355, Transactions_History!$C$6:$C$1355, "Acquire", Transactions_History!$I$6:$I$1355, Portfolio_History!$F493, Transactions_History!$H$6:$H$1355, "&lt;="&amp;YEAR(Portfolio_History!H$1))-
SUMIFS(Transactions_History!$G$6:$G$1355, Transactions_History!$C$6:$C$1355, "Redeem", Transactions_History!$I$6:$I$1355, Portfolio_History!$F493, Transactions_History!$H$6:$H$1355, "&lt;="&amp;YEAR(Portfolio_History!H$1))</f>
        <v>-11194331</v>
      </c>
      <c r="I493" s="4">
        <f>SUMIFS(Transactions_History!$G$6:$G$1355, Transactions_History!$C$6:$C$1355, "Acquire", Transactions_History!$I$6:$I$1355, Portfolio_History!$F493, Transactions_History!$H$6:$H$1355, "&lt;="&amp;YEAR(Portfolio_History!I$1))-
SUMIFS(Transactions_History!$G$6:$G$1355, Transactions_History!$C$6:$C$1355, "Redeem", Transactions_History!$I$6:$I$1355, Portfolio_History!$F493, Transactions_History!$H$6:$H$1355, "&lt;="&amp;YEAR(Portfolio_History!I$1))</f>
        <v>-11194331</v>
      </c>
      <c r="J493" s="4">
        <f>SUMIFS(Transactions_History!$G$6:$G$1355, Transactions_History!$C$6:$C$1355, "Acquire", Transactions_History!$I$6:$I$1355, Portfolio_History!$F493, Transactions_History!$H$6:$H$1355, "&lt;="&amp;YEAR(Portfolio_History!J$1))-
SUMIFS(Transactions_History!$G$6:$G$1355, Transactions_History!$C$6:$C$1355, "Redeem", Transactions_History!$I$6:$I$1355, Portfolio_History!$F493, Transactions_History!$H$6:$H$1355, "&lt;="&amp;YEAR(Portfolio_History!J$1))</f>
        <v>-11194331</v>
      </c>
      <c r="K493" s="4">
        <f>SUMIFS(Transactions_History!$G$6:$G$1355, Transactions_History!$C$6:$C$1355, "Acquire", Transactions_History!$I$6:$I$1355, Portfolio_History!$F493, Transactions_History!$H$6:$H$1355, "&lt;="&amp;YEAR(Portfolio_History!K$1))-
SUMIFS(Transactions_History!$G$6:$G$1355, Transactions_History!$C$6:$C$1355, "Redeem", Transactions_History!$I$6:$I$1355, Portfolio_History!$F493, Transactions_History!$H$6:$H$1355, "&lt;="&amp;YEAR(Portfolio_History!K$1))</f>
        <v>-11194331</v>
      </c>
      <c r="L493" s="4">
        <f>SUMIFS(Transactions_History!$G$6:$G$1355, Transactions_History!$C$6:$C$1355, "Acquire", Transactions_History!$I$6:$I$1355, Portfolio_History!$F493, Transactions_History!$H$6:$H$1355, "&lt;="&amp;YEAR(Portfolio_History!L$1))-
SUMIFS(Transactions_History!$G$6:$G$1355, Transactions_History!$C$6:$C$1355, "Redeem", Transactions_History!$I$6:$I$1355, Portfolio_History!$F493, Transactions_History!$H$6:$H$1355, "&lt;="&amp;YEAR(Portfolio_History!L$1))</f>
        <v>-11194331</v>
      </c>
      <c r="M493" s="4">
        <f>SUMIFS(Transactions_History!$G$6:$G$1355, Transactions_History!$C$6:$C$1355, "Acquire", Transactions_History!$I$6:$I$1355, Portfolio_History!$F493, Transactions_History!$H$6:$H$1355, "&lt;="&amp;YEAR(Portfolio_History!M$1))-
SUMIFS(Transactions_History!$G$6:$G$1355, Transactions_History!$C$6:$C$1355, "Redeem", Transactions_History!$I$6:$I$1355, Portfolio_History!$F493, Transactions_History!$H$6:$H$1355, "&lt;="&amp;YEAR(Portfolio_History!M$1))</f>
        <v>-11194331</v>
      </c>
      <c r="N493" s="4">
        <f>SUMIFS(Transactions_History!$G$6:$G$1355, Transactions_History!$C$6:$C$1355, "Acquire", Transactions_History!$I$6:$I$1355, Portfolio_History!$F493, Transactions_History!$H$6:$H$1355, "&lt;="&amp;YEAR(Portfolio_History!N$1))-
SUMIFS(Transactions_History!$G$6:$G$1355, Transactions_History!$C$6:$C$1355, "Redeem", Transactions_History!$I$6:$I$1355, Portfolio_History!$F493, Transactions_History!$H$6:$H$1355, "&lt;="&amp;YEAR(Portfolio_History!N$1))</f>
        <v>-11194331</v>
      </c>
      <c r="O493" s="4">
        <f>SUMIFS(Transactions_History!$G$6:$G$1355, Transactions_History!$C$6:$C$1355, "Acquire", Transactions_History!$I$6:$I$1355, Portfolio_History!$F493, Transactions_History!$H$6:$H$1355, "&lt;="&amp;YEAR(Portfolio_History!O$1))-
SUMIFS(Transactions_History!$G$6:$G$1355, Transactions_History!$C$6:$C$1355, "Redeem", Transactions_History!$I$6:$I$1355, Portfolio_History!$F493, Transactions_History!$H$6:$H$1355, "&lt;="&amp;YEAR(Portfolio_History!O$1))</f>
        <v>-11194331</v>
      </c>
      <c r="P493" s="4">
        <f>SUMIFS(Transactions_History!$G$6:$G$1355, Transactions_History!$C$6:$C$1355, "Acquire", Transactions_History!$I$6:$I$1355, Portfolio_History!$F493, Transactions_History!$H$6:$H$1355, "&lt;="&amp;YEAR(Portfolio_History!P$1))-
SUMIFS(Transactions_History!$G$6:$G$1355, Transactions_History!$C$6:$C$1355, "Redeem", Transactions_History!$I$6:$I$1355, Portfolio_History!$F493, Transactions_History!$H$6:$H$1355, "&lt;="&amp;YEAR(Portfolio_History!P$1))</f>
        <v>-11194331</v>
      </c>
      <c r="Q493" s="4">
        <f>SUMIFS(Transactions_History!$G$6:$G$1355, Transactions_History!$C$6:$C$1355, "Acquire", Transactions_History!$I$6:$I$1355, Portfolio_History!$F493, Transactions_History!$H$6:$H$1355, "&lt;="&amp;YEAR(Portfolio_History!Q$1))-
SUMIFS(Transactions_History!$G$6:$G$1355, Transactions_History!$C$6:$C$1355, "Redeem", Transactions_History!$I$6:$I$1355, Portfolio_History!$F493, Transactions_History!$H$6:$H$1355, "&lt;="&amp;YEAR(Portfolio_History!Q$1))</f>
        <v>-11194331</v>
      </c>
      <c r="R493" s="4">
        <f>SUMIFS(Transactions_History!$G$6:$G$1355, Transactions_History!$C$6:$C$1355, "Acquire", Transactions_History!$I$6:$I$1355, Portfolio_History!$F493, Transactions_History!$H$6:$H$1355, "&lt;="&amp;YEAR(Portfolio_History!R$1))-
SUMIFS(Transactions_History!$G$6:$G$1355, Transactions_History!$C$6:$C$1355, "Redeem", Transactions_History!$I$6:$I$1355, Portfolio_History!$F493, Transactions_History!$H$6:$H$1355, "&lt;="&amp;YEAR(Portfolio_History!R$1))</f>
        <v>-677385</v>
      </c>
      <c r="S493" s="4">
        <f>SUMIFS(Transactions_History!$G$6:$G$1355, Transactions_History!$C$6:$C$1355, "Acquire", Transactions_History!$I$6:$I$1355, Portfolio_History!$F493, Transactions_History!$H$6:$H$1355, "&lt;="&amp;YEAR(Portfolio_History!S$1))-
SUMIFS(Transactions_History!$G$6:$G$1355, Transactions_History!$C$6:$C$1355, "Redeem", Transactions_History!$I$6:$I$1355, Portfolio_History!$F493, Transactions_History!$H$6:$H$1355, "&lt;="&amp;YEAR(Portfolio_History!S$1))</f>
        <v>-677385</v>
      </c>
      <c r="T493" s="4">
        <f>SUMIFS(Transactions_History!$G$6:$G$1355, Transactions_History!$C$6:$C$1355, "Acquire", Transactions_History!$I$6:$I$1355, Portfolio_History!$F493, Transactions_History!$H$6:$H$1355, "&lt;="&amp;YEAR(Portfolio_History!T$1))-
SUMIFS(Transactions_History!$G$6:$G$1355, Transactions_History!$C$6:$C$1355, "Redeem", Transactions_History!$I$6:$I$1355, Portfolio_History!$F493, Transactions_History!$H$6:$H$1355, "&lt;="&amp;YEAR(Portfolio_History!T$1))</f>
        <v>0</v>
      </c>
      <c r="U493" s="4">
        <f>SUMIFS(Transactions_History!$G$6:$G$1355, Transactions_History!$C$6:$C$1355, "Acquire", Transactions_History!$I$6:$I$1355, Portfolio_History!$F493, Transactions_History!$H$6:$H$1355, "&lt;="&amp;YEAR(Portfolio_History!U$1))-
SUMIFS(Transactions_History!$G$6:$G$1355, Transactions_History!$C$6:$C$1355, "Redeem", Transactions_History!$I$6:$I$1355, Portfolio_History!$F493, Transactions_History!$H$6:$H$1355, "&lt;="&amp;YEAR(Portfolio_History!U$1))</f>
        <v>0</v>
      </c>
      <c r="V493" s="4">
        <f>SUMIFS(Transactions_History!$G$6:$G$1355, Transactions_History!$C$6:$C$1355, "Acquire", Transactions_History!$I$6:$I$1355, Portfolio_History!$F493, Transactions_History!$H$6:$H$1355, "&lt;="&amp;YEAR(Portfolio_History!V$1))-
SUMIFS(Transactions_History!$G$6:$G$1355, Transactions_History!$C$6:$C$1355, "Redeem", Transactions_History!$I$6:$I$1355, Portfolio_History!$F493, Transactions_History!$H$6:$H$1355, "&lt;="&amp;YEAR(Portfolio_History!V$1))</f>
        <v>0</v>
      </c>
      <c r="W493" s="4">
        <f>SUMIFS(Transactions_History!$G$6:$G$1355, Transactions_History!$C$6:$C$1355, "Acquire", Transactions_History!$I$6:$I$1355, Portfolio_History!$F493, Transactions_History!$H$6:$H$1355, "&lt;="&amp;YEAR(Portfolio_History!W$1))-
SUMIFS(Transactions_History!$G$6:$G$1355, Transactions_History!$C$6:$C$1355, "Redeem", Transactions_History!$I$6:$I$1355, Portfolio_History!$F493, Transactions_History!$H$6:$H$1355, "&lt;="&amp;YEAR(Portfolio_History!W$1))</f>
        <v>0</v>
      </c>
      <c r="X493" s="4">
        <f>SUMIFS(Transactions_History!$G$6:$G$1355, Transactions_History!$C$6:$C$1355, "Acquire", Transactions_History!$I$6:$I$1355, Portfolio_History!$F493, Transactions_History!$H$6:$H$1355, "&lt;="&amp;YEAR(Portfolio_History!X$1))-
SUMIFS(Transactions_History!$G$6:$G$1355, Transactions_History!$C$6:$C$1355, "Redeem", Transactions_History!$I$6:$I$1355, Portfolio_History!$F493, Transactions_History!$H$6:$H$1355, "&lt;="&amp;YEAR(Portfolio_History!X$1))</f>
        <v>0</v>
      </c>
      <c r="Y493" s="4">
        <f>SUMIFS(Transactions_History!$G$6:$G$1355, Transactions_History!$C$6:$C$1355, "Acquire", Transactions_History!$I$6:$I$1355, Portfolio_History!$F493, Transactions_History!$H$6:$H$1355, "&lt;="&amp;YEAR(Portfolio_History!Y$1))-
SUMIFS(Transactions_History!$G$6:$G$1355, Transactions_History!$C$6:$C$1355, "Redeem", Transactions_History!$I$6:$I$1355, Portfolio_History!$F493, Transactions_History!$H$6:$H$1355, "&lt;="&amp;YEAR(Portfolio_History!Y$1))</f>
        <v>0</v>
      </c>
    </row>
    <row r="494" spans="1:25" x14ac:dyDescent="0.35">
      <c r="A494" s="172" t="s">
        <v>39</v>
      </c>
      <c r="B494" s="172">
        <v>4.625</v>
      </c>
      <c r="C494" s="172">
        <v>2012</v>
      </c>
      <c r="D494" s="173">
        <v>38139</v>
      </c>
      <c r="E494" s="63">
        <v>2012</v>
      </c>
      <c r="F494" s="170" t="str">
        <f t="shared" si="8"/>
        <v>SI bonds_4.625_2012</v>
      </c>
      <c r="G494" s="4">
        <f>SUMIFS(Transactions_History!$G$6:$G$1355, Transactions_History!$C$6:$C$1355, "Acquire", Transactions_History!$I$6:$I$1355, Portfolio_History!$F494, Transactions_History!$H$6:$H$1355, "&lt;="&amp;YEAR(Portfolio_History!G$1))-
SUMIFS(Transactions_History!$G$6:$G$1355, Transactions_History!$C$6:$C$1355, "Redeem", Transactions_History!$I$6:$I$1355, Portfolio_History!$F494, Transactions_History!$H$6:$H$1355, "&lt;="&amp;YEAR(Portfolio_History!G$1))</f>
        <v>-10023162</v>
      </c>
      <c r="H494" s="4">
        <f>SUMIFS(Transactions_History!$G$6:$G$1355, Transactions_History!$C$6:$C$1355, "Acquire", Transactions_History!$I$6:$I$1355, Portfolio_History!$F494, Transactions_History!$H$6:$H$1355, "&lt;="&amp;YEAR(Portfolio_History!H$1))-
SUMIFS(Transactions_History!$G$6:$G$1355, Transactions_History!$C$6:$C$1355, "Redeem", Transactions_History!$I$6:$I$1355, Portfolio_History!$F494, Transactions_History!$H$6:$H$1355, "&lt;="&amp;YEAR(Portfolio_History!H$1))</f>
        <v>-10023162</v>
      </c>
      <c r="I494" s="4">
        <f>SUMIFS(Transactions_History!$G$6:$G$1355, Transactions_History!$C$6:$C$1355, "Acquire", Transactions_History!$I$6:$I$1355, Portfolio_History!$F494, Transactions_History!$H$6:$H$1355, "&lt;="&amp;YEAR(Portfolio_History!I$1))-
SUMIFS(Transactions_History!$G$6:$G$1355, Transactions_History!$C$6:$C$1355, "Redeem", Transactions_History!$I$6:$I$1355, Portfolio_History!$F494, Transactions_History!$H$6:$H$1355, "&lt;="&amp;YEAR(Portfolio_History!I$1))</f>
        <v>-10023162</v>
      </c>
      <c r="J494" s="4">
        <f>SUMIFS(Transactions_History!$G$6:$G$1355, Transactions_History!$C$6:$C$1355, "Acquire", Transactions_History!$I$6:$I$1355, Portfolio_History!$F494, Transactions_History!$H$6:$H$1355, "&lt;="&amp;YEAR(Portfolio_History!J$1))-
SUMIFS(Transactions_History!$G$6:$G$1355, Transactions_History!$C$6:$C$1355, "Redeem", Transactions_History!$I$6:$I$1355, Portfolio_History!$F494, Transactions_History!$H$6:$H$1355, "&lt;="&amp;YEAR(Portfolio_History!J$1))</f>
        <v>-10023162</v>
      </c>
      <c r="K494" s="4">
        <f>SUMIFS(Transactions_History!$G$6:$G$1355, Transactions_History!$C$6:$C$1355, "Acquire", Transactions_History!$I$6:$I$1355, Portfolio_History!$F494, Transactions_History!$H$6:$H$1355, "&lt;="&amp;YEAR(Portfolio_History!K$1))-
SUMIFS(Transactions_History!$G$6:$G$1355, Transactions_History!$C$6:$C$1355, "Redeem", Transactions_History!$I$6:$I$1355, Portfolio_History!$F494, Transactions_History!$H$6:$H$1355, "&lt;="&amp;YEAR(Portfolio_History!K$1))</f>
        <v>-10023162</v>
      </c>
      <c r="L494" s="4">
        <f>SUMIFS(Transactions_History!$G$6:$G$1355, Transactions_History!$C$6:$C$1355, "Acquire", Transactions_History!$I$6:$I$1355, Portfolio_History!$F494, Transactions_History!$H$6:$H$1355, "&lt;="&amp;YEAR(Portfolio_History!L$1))-
SUMIFS(Transactions_History!$G$6:$G$1355, Transactions_History!$C$6:$C$1355, "Redeem", Transactions_History!$I$6:$I$1355, Portfolio_History!$F494, Transactions_History!$H$6:$H$1355, "&lt;="&amp;YEAR(Portfolio_History!L$1))</f>
        <v>-10023162</v>
      </c>
      <c r="M494" s="4">
        <f>SUMIFS(Transactions_History!$G$6:$G$1355, Transactions_History!$C$6:$C$1355, "Acquire", Transactions_History!$I$6:$I$1355, Portfolio_History!$F494, Transactions_History!$H$6:$H$1355, "&lt;="&amp;YEAR(Portfolio_History!M$1))-
SUMIFS(Transactions_History!$G$6:$G$1355, Transactions_History!$C$6:$C$1355, "Redeem", Transactions_History!$I$6:$I$1355, Portfolio_History!$F494, Transactions_History!$H$6:$H$1355, "&lt;="&amp;YEAR(Portfolio_History!M$1))</f>
        <v>-10023162</v>
      </c>
      <c r="N494" s="4">
        <f>SUMIFS(Transactions_History!$G$6:$G$1355, Transactions_History!$C$6:$C$1355, "Acquire", Transactions_History!$I$6:$I$1355, Portfolio_History!$F494, Transactions_History!$H$6:$H$1355, "&lt;="&amp;YEAR(Portfolio_History!N$1))-
SUMIFS(Transactions_History!$G$6:$G$1355, Transactions_History!$C$6:$C$1355, "Redeem", Transactions_History!$I$6:$I$1355, Portfolio_History!$F494, Transactions_History!$H$6:$H$1355, "&lt;="&amp;YEAR(Portfolio_History!N$1))</f>
        <v>-10023162</v>
      </c>
      <c r="O494" s="4">
        <f>SUMIFS(Transactions_History!$G$6:$G$1355, Transactions_History!$C$6:$C$1355, "Acquire", Transactions_History!$I$6:$I$1355, Portfolio_History!$F494, Transactions_History!$H$6:$H$1355, "&lt;="&amp;YEAR(Portfolio_History!O$1))-
SUMIFS(Transactions_History!$G$6:$G$1355, Transactions_History!$C$6:$C$1355, "Redeem", Transactions_History!$I$6:$I$1355, Portfolio_History!$F494, Transactions_History!$H$6:$H$1355, "&lt;="&amp;YEAR(Portfolio_History!O$1))</f>
        <v>-10023162</v>
      </c>
      <c r="P494" s="4">
        <f>SUMIFS(Transactions_History!$G$6:$G$1355, Transactions_History!$C$6:$C$1355, "Acquire", Transactions_History!$I$6:$I$1355, Portfolio_History!$F494, Transactions_History!$H$6:$H$1355, "&lt;="&amp;YEAR(Portfolio_History!P$1))-
SUMIFS(Transactions_History!$G$6:$G$1355, Transactions_History!$C$6:$C$1355, "Redeem", Transactions_History!$I$6:$I$1355, Portfolio_History!$F494, Transactions_History!$H$6:$H$1355, "&lt;="&amp;YEAR(Portfolio_History!P$1))</f>
        <v>-10023162</v>
      </c>
      <c r="Q494" s="4">
        <f>SUMIFS(Transactions_History!$G$6:$G$1355, Transactions_History!$C$6:$C$1355, "Acquire", Transactions_History!$I$6:$I$1355, Portfolio_History!$F494, Transactions_History!$H$6:$H$1355, "&lt;="&amp;YEAR(Portfolio_History!Q$1))-
SUMIFS(Transactions_History!$G$6:$G$1355, Transactions_History!$C$6:$C$1355, "Redeem", Transactions_History!$I$6:$I$1355, Portfolio_History!$F494, Transactions_History!$H$6:$H$1355, "&lt;="&amp;YEAR(Portfolio_History!Q$1))</f>
        <v>-10023162</v>
      </c>
      <c r="R494" s="4">
        <f>SUMIFS(Transactions_History!$G$6:$G$1355, Transactions_History!$C$6:$C$1355, "Acquire", Transactions_History!$I$6:$I$1355, Portfolio_History!$F494, Transactions_History!$H$6:$H$1355, "&lt;="&amp;YEAR(Portfolio_History!R$1))-
SUMIFS(Transactions_History!$G$6:$G$1355, Transactions_History!$C$6:$C$1355, "Redeem", Transactions_History!$I$6:$I$1355, Portfolio_History!$F494, Transactions_History!$H$6:$H$1355, "&lt;="&amp;YEAR(Portfolio_History!R$1))</f>
        <v>-855498</v>
      </c>
      <c r="S494" s="4">
        <f>SUMIFS(Transactions_History!$G$6:$G$1355, Transactions_History!$C$6:$C$1355, "Acquire", Transactions_History!$I$6:$I$1355, Portfolio_History!$F494, Transactions_History!$H$6:$H$1355, "&lt;="&amp;YEAR(Portfolio_History!S$1))-
SUMIFS(Transactions_History!$G$6:$G$1355, Transactions_History!$C$6:$C$1355, "Redeem", Transactions_History!$I$6:$I$1355, Portfolio_History!$F494, Transactions_History!$H$6:$H$1355, "&lt;="&amp;YEAR(Portfolio_History!S$1))</f>
        <v>-855498</v>
      </c>
      <c r="T494" s="4">
        <f>SUMIFS(Transactions_History!$G$6:$G$1355, Transactions_History!$C$6:$C$1355, "Acquire", Transactions_History!$I$6:$I$1355, Portfolio_History!$F494, Transactions_History!$H$6:$H$1355, "&lt;="&amp;YEAR(Portfolio_History!T$1))-
SUMIFS(Transactions_History!$G$6:$G$1355, Transactions_History!$C$6:$C$1355, "Redeem", Transactions_History!$I$6:$I$1355, Portfolio_History!$F494, Transactions_History!$H$6:$H$1355, "&lt;="&amp;YEAR(Portfolio_History!T$1))</f>
        <v>0</v>
      </c>
      <c r="U494" s="4">
        <f>SUMIFS(Transactions_History!$G$6:$G$1355, Transactions_History!$C$6:$C$1355, "Acquire", Transactions_History!$I$6:$I$1355, Portfolio_History!$F494, Transactions_History!$H$6:$H$1355, "&lt;="&amp;YEAR(Portfolio_History!U$1))-
SUMIFS(Transactions_History!$G$6:$G$1355, Transactions_History!$C$6:$C$1355, "Redeem", Transactions_History!$I$6:$I$1355, Portfolio_History!$F494, Transactions_History!$H$6:$H$1355, "&lt;="&amp;YEAR(Portfolio_History!U$1))</f>
        <v>0</v>
      </c>
      <c r="V494" s="4">
        <f>SUMIFS(Transactions_History!$G$6:$G$1355, Transactions_History!$C$6:$C$1355, "Acquire", Transactions_History!$I$6:$I$1355, Portfolio_History!$F494, Transactions_History!$H$6:$H$1355, "&lt;="&amp;YEAR(Portfolio_History!V$1))-
SUMIFS(Transactions_History!$G$6:$G$1355, Transactions_History!$C$6:$C$1355, "Redeem", Transactions_History!$I$6:$I$1355, Portfolio_History!$F494, Transactions_History!$H$6:$H$1355, "&lt;="&amp;YEAR(Portfolio_History!V$1))</f>
        <v>0</v>
      </c>
      <c r="W494" s="4">
        <f>SUMIFS(Transactions_History!$G$6:$G$1355, Transactions_History!$C$6:$C$1355, "Acquire", Transactions_History!$I$6:$I$1355, Portfolio_History!$F494, Transactions_History!$H$6:$H$1355, "&lt;="&amp;YEAR(Portfolio_History!W$1))-
SUMIFS(Transactions_History!$G$6:$G$1355, Transactions_History!$C$6:$C$1355, "Redeem", Transactions_History!$I$6:$I$1355, Portfolio_History!$F494, Transactions_History!$H$6:$H$1355, "&lt;="&amp;YEAR(Portfolio_History!W$1))</f>
        <v>0</v>
      </c>
      <c r="X494" s="4">
        <f>SUMIFS(Transactions_History!$G$6:$G$1355, Transactions_History!$C$6:$C$1355, "Acquire", Transactions_History!$I$6:$I$1355, Portfolio_History!$F494, Transactions_History!$H$6:$H$1355, "&lt;="&amp;YEAR(Portfolio_History!X$1))-
SUMIFS(Transactions_History!$G$6:$G$1355, Transactions_History!$C$6:$C$1355, "Redeem", Transactions_History!$I$6:$I$1355, Portfolio_History!$F494, Transactions_History!$H$6:$H$1355, "&lt;="&amp;YEAR(Portfolio_History!X$1))</f>
        <v>0</v>
      </c>
      <c r="Y494" s="4">
        <f>SUMIFS(Transactions_History!$G$6:$G$1355, Transactions_History!$C$6:$C$1355, "Acquire", Transactions_History!$I$6:$I$1355, Portfolio_History!$F494, Transactions_History!$H$6:$H$1355, "&lt;="&amp;YEAR(Portfolio_History!Y$1))-
SUMIFS(Transactions_History!$G$6:$G$1355, Transactions_History!$C$6:$C$1355, "Redeem", Transactions_History!$I$6:$I$1355, Portfolio_History!$F494, Transactions_History!$H$6:$H$1355, "&lt;="&amp;YEAR(Portfolio_History!Y$1))</f>
        <v>0</v>
      </c>
    </row>
    <row r="495" spans="1:25" x14ac:dyDescent="0.35">
      <c r="A495" s="172" t="s">
        <v>39</v>
      </c>
      <c r="B495" s="172">
        <v>5</v>
      </c>
      <c r="C495" s="172">
        <v>2012</v>
      </c>
      <c r="D495" s="173">
        <v>39234</v>
      </c>
      <c r="E495" s="63">
        <v>2012</v>
      </c>
      <c r="F495" s="170" t="str">
        <f t="shared" si="8"/>
        <v>SI bonds_5_2012</v>
      </c>
      <c r="G495" s="4">
        <f>SUMIFS(Transactions_History!$G$6:$G$1355, Transactions_History!$C$6:$C$1355, "Acquire", Transactions_History!$I$6:$I$1355, Portfolio_History!$F495, Transactions_History!$H$6:$H$1355, "&lt;="&amp;YEAR(Portfolio_History!G$1))-
SUMIFS(Transactions_History!$G$6:$G$1355, Transactions_History!$C$6:$C$1355, "Redeem", Transactions_History!$I$6:$I$1355, Portfolio_History!$F495, Transactions_History!$H$6:$H$1355, "&lt;="&amp;YEAR(Portfolio_History!G$1))</f>
        <v>-12930818</v>
      </c>
      <c r="H495" s="4">
        <f>SUMIFS(Transactions_History!$G$6:$G$1355, Transactions_History!$C$6:$C$1355, "Acquire", Transactions_History!$I$6:$I$1355, Portfolio_History!$F495, Transactions_History!$H$6:$H$1355, "&lt;="&amp;YEAR(Portfolio_History!H$1))-
SUMIFS(Transactions_History!$G$6:$G$1355, Transactions_History!$C$6:$C$1355, "Redeem", Transactions_History!$I$6:$I$1355, Portfolio_History!$F495, Transactions_History!$H$6:$H$1355, "&lt;="&amp;YEAR(Portfolio_History!H$1))</f>
        <v>-12930818</v>
      </c>
      <c r="I495" s="4">
        <f>SUMIFS(Transactions_History!$G$6:$G$1355, Transactions_History!$C$6:$C$1355, "Acquire", Transactions_History!$I$6:$I$1355, Portfolio_History!$F495, Transactions_History!$H$6:$H$1355, "&lt;="&amp;YEAR(Portfolio_History!I$1))-
SUMIFS(Transactions_History!$G$6:$G$1355, Transactions_History!$C$6:$C$1355, "Redeem", Transactions_History!$I$6:$I$1355, Portfolio_History!$F495, Transactions_History!$H$6:$H$1355, "&lt;="&amp;YEAR(Portfolio_History!I$1))</f>
        <v>-12930818</v>
      </c>
      <c r="J495" s="4">
        <f>SUMIFS(Transactions_History!$G$6:$G$1355, Transactions_History!$C$6:$C$1355, "Acquire", Transactions_History!$I$6:$I$1355, Portfolio_History!$F495, Transactions_History!$H$6:$H$1355, "&lt;="&amp;YEAR(Portfolio_History!J$1))-
SUMIFS(Transactions_History!$G$6:$G$1355, Transactions_History!$C$6:$C$1355, "Redeem", Transactions_History!$I$6:$I$1355, Portfolio_History!$F495, Transactions_History!$H$6:$H$1355, "&lt;="&amp;YEAR(Portfolio_History!J$1))</f>
        <v>-12930818</v>
      </c>
      <c r="K495" s="4">
        <f>SUMIFS(Transactions_History!$G$6:$G$1355, Transactions_History!$C$6:$C$1355, "Acquire", Transactions_History!$I$6:$I$1355, Portfolio_History!$F495, Transactions_History!$H$6:$H$1355, "&lt;="&amp;YEAR(Portfolio_History!K$1))-
SUMIFS(Transactions_History!$G$6:$G$1355, Transactions_History!$C$6:$C$1355, "Redeem", Transactions_History!$I$6:$I$1355, Portfolio_History!$F495, Transactions_History!$H$6:$H$1355, "&lt;="&amp;YEAR(Portfolio_History!K$1))</f>
        <v>-12930818</v>
      </c>
      <c r="L495" s="4">
        <f>SUMIFS(Transactions_History!$G$6:$G$1355, Transactions_History!$C$6:$C$1355, "Acquire", Transactions_History!$I$6:$I$1355, Portfolio_History!$F495, Transactions_History!$H$6:$H$1355, "&lt;="&amp;YEAR(Portfolio_History!L$1))-
SUMIFS(Transactions_History!$G$6:$G$1355, Transactions_History!$C$6:$C$1355, "Redeem", Transactions_History!$I$6:$I$1355, Portfolio_History!$F495, Transactions_History!$H$6:$H$1355, "&lt;="&amp;YEAR(Portfolio_History!L$1))</f>
        <v>-12930818</v>
      </c>
      <c r="M495" s="4">
        <f>SUMIFS(Transactions_History!$G$6:$G$1355, Transactions_History!$C$6:$C$1355, "Acquire", Transactions_History!$I$6:$I$1355, Portfolio_History!$F495, Transactions_History!$H$6:$H$1355, "&lt;="&amp;YEAR(Portfolio_History!M$1))-
SUMIFS(Transactions_History!$G$6:$G$1355, Transactions_History!$C$6:$C$1355, "Redeem", Transactions_History!$I$6:$I$1355, Portfolio_History!$F495, Transactions_History!$H$6:$H$1355, "&lt;="&amp;YEAR(Portfolio_History!M$1))</f>
        <v>-12930818</v>
      </c>
      <c r="N495" s="4">
        <f>SUMIFS(Transactions_History!$G$6:$G$1355, Transactions_History!$C$6:$C$1355, "Acquire", Transactions_History!$I$6:$I$1355, Portfolio_History!$F495, Transactions_History!$H$6:$H$1355, "&lt;="&amp;YEAR(Portfolio_History!N$1))-
SUMIFS(Transactions_History!$G$6:$G$1355, Transactions_History!$C$6:$C$1355, "Redeem", Transactions_History!$I$6:$I$1355, Portfolio_History!$F495, Transactions_History!$H$6:$H$1355, "&lt;="&amp;YEAR(Portfolio_History!N$1))</f>
        <v>-12930818</v>
      </c>
      <c r="O495" s="4">
        <f>SUMIFS(Transactions_History!$G$6:$G$1355, Transactions_History!$C$6:$C$1355, "Acquire", Transactions_History!$I$6:$I$1355, Portfolio_History!$F495, Transactions_History!$H$6:$H$1355, "&lt;="&amp;YEAR(Portfolio_History!O$1))-
SUMIFS(Transactions_History!$G$6:$G$1355, Transactions_History!$C$6:$C$1355, "Redeem", Transactions_History!$I$6:$I$1355, Portfolio_History!$F495, Transactions_History!$H$6:$H$1355, "&lt;="&amp;YEAR(Portfolio_History!O$1))</f>
        <v>-12930818</v>
      </c>
      <c r="P495" s="4">
        <f>SUMIFS(Transactions_History!$G$6:$G$1355, Transactions_History!$C$6:$C$1355, "Acquire", Transactions_History!$I$6:$I$1355, Portfolio_History!$F495, Transactions_History!$H$6:$H$1355, "&lt;="&amp;YEAR(Portfolio_History!P$1))-
SUMIFS(Transactions_History!$G$6:$G$1355, Transactions_History!$C$6:$C$1355, "Redeem", Transactions_History!$I$6:$I$1355, Portfolio_History!$F495, Transactions_History!$H$6:$H$1355, "&lt;="&amp;YEAR(Portfolio_History!P$1))</f>
        <v>-12930818</v>
      </c>
      <c r="Q495" s="4">
        <f>SUMIFS(Transactions_History!$G$6:$G$1355, Transactions_History!$C$6:$C$1355, "Acquire", Transactions_History!$I$6:$I$1355, Portfolio_History!$F495, Transactions_History!$H$6:$H$1355, "&lt;="&amp;YEAR(Portfolio_History!Q$1))-
SUMIFS(Transactions_History!$G$6:$G$1355, Transactions_History!$C$6:$C$1355, "Redeem", Transactions_History!$I$6:$I$1355, Portfolio_History!$F495, Transactions_History!$H$6:$H$1355, "&lt;="&amp;YEAR(Portfolio_History!Q$1))</f>
        <v>-12930818</v>
      </c>
      <c r="R495" s="4">
        <f>SUMIFS(Transactions_History!$G$6:$G$1355, Transactions_History!$C$6:$C$1355, "Acquire", Transactions_History!$I$6:$I$1355, Portfolio_History!$F495, Transactions_History!$H$6:$H$1355, "&lt;="&amp;YEAR(Portfolio_History!R$1))-
SUMIFS(Transactions_History!$G$6:$G$1355, Transactions_History!$C$6:$C$1355, "Redeem", Transactions_History!$I$6:$I$1355, Portfolio_History!$F495, Transactions_History!$H$6:$H$1355, "&lt;="&amp;YEAR(Portfolio_History!R$1))</f>
        <v>-476586</v>
      </c>
      <c r="S495" s="4">
        <f>SUMIFS(Transactions_History!$G$6:$G$1355, Transactions_History!$C$6:$C$1355, "Acquire", Transactions_History!$I$6:$I$1355, Portfolio_History!$F495, Transactions_History!$H$6:$H$1355, "&lt;="&amp;YEAR(Portfolio_History!S$1))-
SUMIFS(Transactions_History!$G$6:$G$1355, Transactions_History!$C$6:$C$1355, "Redeem", Transactions_History!$I$6:$I$1355, Portfolio_History!$F495, Transactions_History!$H$6:$H$1355, "&lt;="&amp;YEAR(Portfolio_History!S$1))</f>
        <v>-476586</v>
      </c>
      <c r="T495" s="4">
        <f>SUMIFS(Transactions_History!$G$6:$G$1355, Transactions_History!$C$6:$C$1355, "Acquire", Transactions_History!$I$6:$I$1355, Portfolio_History!$F495, Transactions_History!$H$6:$H$1355, "&lt;="&amp;YEAR(Portfolio_History!T$1))-
SUMIFS(Transactions_History!$G$6:$G$1355, Transactions_History!$C$6:$C$1355, "Redeem", Transactions_History!$I$6:$I$1355, Portfolio_History!$F495, Transactions_History!$H$6:$H$1355, "&lt;="&amp;YEAR(Portfolio_History!T$1))</f>
        <v>0</v>
      </c>
      <c r="U495" s="4">
        <f>SUMIFS(Transactions_History!$G$6:$G$1355, Transactions_History!$C$6:$C$1355, "Acquire", Transactions_History!$I$6:$I$1355, Portfolio_History!$F495, Transactions_History!$H$6:$H$1355, "&lt;="&amp;YEAR(Portfolio_History!U$1))-
SUMIFS(Transactions_History!$G$6:$G$1355, Transactions_History!$C$6:$C$1355, "Redeem", Transactions_History!$I$6:$I$1355, Portfolio_History!$F495, Transactions_History!$H$6:$H$1355, "&lt;="&amp;YEAR(Portfolio_History!U$1))</f>
        <v>0</v>
      </c>
      <c r="V495" s="4">
        <f>SUMIFS(Transactions_History!$G$6:$G$1355, Transactions_History!$C$6:$C$1355, "Acquire", Transactions_History!$I$6:$I$1355, Portfolio_History!$F495, Transactions_History!$H$6:$H$1355, "&lt;="&amp;YEAR(Portfolio_History!V$1))-
SUMIFS(Transactions_History!$G$6:$G$1355, Transactions_History!$C$6:$C$1355, "Redeem", Transactions_History!$I$6:$I$1355, Portfolio_History!$F495, Transactions_History!$H$6:$H$1355, "&lt;="&amp;YEAR(Portfolio_History!V$1))</f>
        <v>0</v>
      </c>
      <c r="W495" s="4">
        <f>SUMIFS(Transactions_History!$G$6:$G$1355, Transactions_History!$C$6:$C$1355, "Acquire", Transactions_History!$I$6:$I$1355, Portfolio_History!$F495, Transactions_History!$H$6:$H$1355, "&lt;="&amp;YEAR(Portfolio_History!W$1))-
SUMIFS(Transactions_History!$G$6:$G$1355, Transactions_History!$C$6:$C$1355, "Redeem", Transactions_History!$I$6:$I$1355, Portfolio_History!$F495, Transactions_History!$H$6:$H$1355, "&lt;="&amp;YEAR(Portfolio_History!W$1))</f>
        <v>0</v>
      </c>
      <c r="X495" s="4">
        <f>SUMIFS(Transactions_History!$G$6:$G$1355, Transactions_History!$C$6:$C$1355, "Acquire", Transactions_History!$I$6:$I$1355, Portfolio_History!$F495, Transactions_History!$H$6:$H$1355, "&lt;="&amp;YEAR(Portfolio_History!X$1))-
SUMIFS(Transactions_History!$G$6:$G$1355, Transactions_History!$C$6:$C$1355, "Redeem", Transactions_History!$I$6:$I$1355, Portfolio_History!$F495, Transactions_History!$H$6:$H$1355, "&lt;="&amp;YEAR(Portfolio_History!X$1))</f>
        <v>0</v>
      </c>
      <c r="Y495" s="4">
        <f>SUMIFS(Transactions_History!$G$6:$G$1355, Transactions_History!$C$6:$C$1355, "Acquire", Transactions_History!$I$6:$I$1355, Portfolio_History!$F495, Transactions_History!$H$6:$H$1355, "&lt;="&amp;YEAR(Portfolio_History!Y$1))-
SUMIFS(Transactions_History!$G$6:$G$1355, Transactions_History!$C$6:$C$1355, "Redeem", Transactions_History!$I$6:$I$1355, Portfolio_History!$F495, Transactions_History!$H$6:$H$1355, "&lt;="&amp;YEAR(Portfolio_History!Y$1))</f>
        <v>0</v>
      </c>
    </row>
    <row r="496" spans="1:25" x14ac:dyDescent="0.35">
      <c r="A496" s="172" t="s">
        <v>39</v>
      </c>
      <c r="B496" s="172">
        <v>5.125</v>
      </c>
      <c r="C496" s="172">
        <v>2012</v>
      </c>
      <c r="D496" s="173">
        <v>38869</v>
      </c>
      <c r="E496" s="63">
        <v>2012</v>
      </c>
      <c r="F496" s="170" t="str">
        <f t="shared" si="8"/>
        <v>SI bonds_5.125_2012</v>
      </c>
      <c r="G496" s="4">
        <f>SUMIFS(Transactions_History!$G$6:$G$1355, Transactions_History!$C$6:$C$1355, "Acquire", Transactions_History!$I$6:$I$1355, Portfolio_History!$F496, Transactions_History!$H$6:$H$1355, "&lt;="&amp;YEAR(Portfolio_History!G$1))-
SUMIFS(Transactions_History!$G$6:$G$1355, Transactions_History!$C$6:$C$1355, "Redeem", Transactions_History!$I$6:$I$1355, Portfolio_History!$F496, Transactions_History!$H$6:$H$1355, "&lt;="&amp;YEAR(Portfolio_History!G$1))</f>
        <v>-12232997</v>
      </c>
      <c r="H496" s="4">
        <f>SUMIFS(Transactions_History!$G$6:$G$1355, Transactions_History!$C$6:$C$1355, "Acquire", Transactions_History!$I$6:$I$1355, Portfolio_History!$F496, Transactions_History!$H$6:$H$1355, "&lt;="&amp;YEAR(Portfolio_History!H$1))-
SUMIFS(Transactions_History!$G$6:$G$1355, Transactions_History!$C$6:$C$1355, "Redeem", Transactions_History!$I$6:$I$1355, Portfolio_History!$F496, Transactions_History!$H$6:$H$1355, "&lt;="&amp;YEAR(Portfolio_History!H$1))</f>
        <v>-12232997</v>
      </c>
      <c r="I496" s="4">
        <f>SUMIFS(Transactions_History!$G$6:$G$1355, Transactions_History!$C$6:$C$1355, "Acquire", Transactions_History!$I$6:$I$1355, Portfolio_History!$F496, Transactions_History!$H$6:$H$1355, "&lt;="&amp;YEAR(Portfolio_History!I$1))-
SUMIFS(Transactions_History!$G$6:$G$1355, Transactions_History!$C$6:$C$1355, "Redeem", Transactions_History!$I$6:$I$1355, Portfolio_History!$F496, Transactions_History!$H$6:$H$1355, "&lt;="&amp;YEAR(Portfolio_History!I$1))</f>
        <v>-12232997</v>
      </c>
      <c r="J496" s="4">
        <f>SUMIFS(Transactions_History!$G$6:$G$1355, Transactions_History!$C$6:$C$1355, "Acquire", Transactions_History!$I$6:$I$1355, Portfolio_History!$F496, Transactions_History!$H$6:$H$1355, "&lt;="&amp;YEAR(Portfolio_History!J$1))-
SUMIFS(Transactions_History!$G$6:$G$1355, Transactions_History!$C$6:$C$1355, "Redeem", Transactions_History!$I$6:$I$1355, Portfolio_History!$F496, Transactions_History!$H$6:$H$1355, "&lt;="&amp;YEAR(Portfolio_History!J$1))</f>
        <v>-12232997</v>
      </c>
      <c r="K496" s="4">
        <f>SUMIFS(Transactions_History!$G$6:$G$1355, Transactions_History!$C$6:$C$1355, "Acquire", Transactions_History!$I$6:$I$1355, Portfolio_History!$F496, Transactions_History!$H$6:$H$1355, "&lt;="&amp;YEAR(Portfolio_History!K$1))-
SUMIFS(Transactions_History!$G$6:$G$1355, Transactions_History!$C$6:$C$1355, "Redeem", Transactions_History!$I$6:$I$1355, Portfolio_History!$F496, Transactions_History!$H$6:$H$1355, "&lt;="&amp;YEAR(Portfolio_History!K$1))</f>
        <v>-12232997</v>
      </c>
      <c r="L496" s="4">
        <f>SUMIFS(Transactions_History!$G$6:$G$1355, Transactions_History!$C$6:$C$1355, "Acquire", Transactions_History!$I$6:$I$1355, Portfolio_History!$F496, Transactions_History!$H$6:$H$1355, "&lt;="&amp;YEAR(Portfolio_History!L$1))-
SUMIFS(Transactions_History!$G$6:$G$1355, Transactions_History!$C$6:$C$1355, "Redeem", Transactions_History!$I$6:$I$1355, Portfolio_History!$F496, Transactions_History!$H$6:$H$1355, "&lt;="&amp;YEAR(Portfolio_History!L$1))</f>
        <v>-12232997</v>
      </c>
      <c r="M496" s="4">
        <f>SUMIFS(Transactions_History!$G$6:$G$1355, Transactions_History!$C$6:$C$1355, "Acquire", Transactions_History!$I$6:$I$1355, Portfolio_History!$F496, Transactions_History!$H$6:$H$1355, "&lt;="&amp;YEAR(Portfolio_History!M$1))-
SUMIFS(Transactions_History!$G$6:$G$1355, Transactions_History!$C$6:$C$1355, "Redeem", Transactions_History!$I$6:$I$1355, Portfolio_History!$F496, Transactions_History!$H$6:$H$1355, "&lt;="&amp;YEAR(Portfolio_History!M$1))</f>
        <v>-12232997</v>
      </c>
      <c r="N496" s="4">
        <f>SUMIFS(Transactions_History!$G$6:$G$1355, Transactions_History!$C$6:$C$1355, "Acquire", Transactions_History!$I$6:$I$1355, Portfolio_History!$F496, Transactions_History!$H$6:$H$1355, "&lt;="&amp;YEAR(Portfolio_History!N$1))-
SUMIFS(Transactions_History!$G$6:$G$1355, Transactions_History!$C$6:$C$1355, "Redeem", Transactions_History!$I$6:$I$1355, Portfolio_History!$F496, Transactions_History!$H$6:$H$1355, "&lt;="&amp;YEAR(Portfolio_History!N$1))</f>
        <v>-12232997</v>
      </c>
      <c r="O496" s="4">
        <f>SUMIFS(Transactions_History!$G$6:$G$1355, Transactions_History!$C$6:$C$1355, "Acquire", Transactions_History!$I$6:$I$1355, Portfolio_History!$F496, Transactions_History!$H$6:$H$1355, "&lt;="&amp;YEAR(Portfolio_History!O$1))-
SUMIFS(Transactions_History!$G$6:$G$1355, Transactions_History!$C$6:$C$1355, "Redeem", Transactions_History!$I$6:$I$1355, Portfolio_History!$F496, Transactions_History!$H$6:$H$1355, "&lt;="&amp;YEAR(Portfolio_History!O$1))</f>
        <v>-12232997</v>
      </c>
      <c r="P496" s="4">
        <f>SUMIFS(Transactions_History!$G$6:$G$1355, Transactions_History!$C$6:$C$1355, "Acquire", Transactions_History!$I$6:$I$1355, Portfolio_History!$F496, Transactions_History!$H$6:$H$1355, "&lt;="&amp;YEAR(Portfolio_History!P$1))-
SUMIFS(Transactions_History!$G$6:$G$1355, Transactions_History!$C$6:$C$1355, "Redeem", Transactions_History!$I$6:$I$1355, Portfolio_History!$F496, Transactions_History!$H$6:$H$1355, "&lt;="&amp;YEAR(Portfolio_History!P$1))</f>
        <v>-12232997</v>
      </c>
      <c r="Q496" s="4">
        <f>SUMIFS(Transactions_History!$G$6:$G$1355, Transactions_History!$C$6:$C$1355, "Acquire", Transactions_History!$I$6:$I$1355, Portfolio_History!$F496, Transactions_History!$H$6:$H$1355, "&lt;="&amp;YEAR(Portfolio_History!Q$1))-
SUMIFS(Transactions_History!$G$6:$G$1355, Transactions_History!$C$6:$C$1355, "Redeem", Transactions_History!$I$6:$I$1355, Portfolio_History!$F496, Transactions_History!$H$6:$H$1355, "&lt;="&amp;YEAR(Portfolio_History!Q$1))</f>
        <v>-12232997</v>
      </c>
      <c r="R496" s="4">
        <f>SUMIFS(Transactions_History!$G$6:$G$1355, Transactions_History!$C$6:$C$1355, "Acquire", Transactions_History!$I$6:$I$1355, Portfolio_History!$F496, Transactions_History!$H$6:$H$1355, "&lt;="&amp;YEAR(Portfolio_History!R$1))-
SUMIFS(Transactions_History!$G$6:$G$1355, Transactions_History!$C$6:$C$1355, "Redeem", Transactions_History!$I$6:$I$1355, Portfolio_History!$F496, Transactions_History!$H$6:$H$1355, "&lt;="&amp;YEAR(Portfolio_History!R$1))</f>
        <v>-665131</v>
      </c>
      <c r="S496" s="4">
        <f>SUMIFS(Transactions_History!$G$6:$G$1355, Transactions_History!$C$6:$C$1355, "Acquire", Transactions_History!$I$6:$I$1355, Portfolio_History!$F496, Transactions_History!$H$6:$H$1355, "&lt;="&amp;YEAR(Portfolio_History!S$1))-
SUMIFS(Transactions_History!$G$6:$G$1355, Transactions_History!$C$6:$C$1355, "Redeem", Transactions_History!$I$6:$I$1355, Portfolio_History!$F496, Transactions_History!$H$6:$H$1355, "&lt;="&amp;YEAR(Portfolio_History!S$1))</f>
        <v>-665131</v>
      </c>
      <c r="T496" s="4">
        <f>SUMIFS(Transactions_History!$G$6:$G$1355, Transactions_History!$C$6:$C$1355, "Acquire", Transactions_History!$I$6:$I$1355, Portfolio_History!$F496, Transactions_History!$H$6:$H$1355, "&lt;="&amp;YEAR(Portfolio_History!T$1))-
SUMIFS(Transactions_History!$G$6:$G$1355, Transactions_History!$C$6:$C$1355, "Redeem", Transactions_History!$I$6:$I$1355, Portfolio_History!$F496, Transactions_History!$H$6:$H$1355, "&lt;="&amp;YEAR(Portfolio_History!T$1))</f>
        <v>0</v>
      </c>
      <c r="U496" s="4">
        <f>SUMIFS(Transactions_History!$G$6:$G$1355, Transactions_History!$C$6:$C$1355, "Acquire", Transactions_History!$I$6:$I$1355, Portfolio_History!$F496, Transactions_History!$H$6:$H$1355, "&lt;="&amp;YEAR(Portfolio_History!U$1))-
SUMIFS(Transactions_History!$G$6:$G$1355, Transactions_History!$C$6:$C$1355, "Redeem", Transactions_History!$I$6:$I$1355, Portfolio_History!$F496, Transactions_History!$H$6:$H$1355, "&lt;="&amp;YEAR(Portfolio_History!U$1))</f>
        <v>0</v>
      </c>
      <c r="V496" s="4">
        <f>SUMIFS(Transactions_History!$G$6:$G$1355, Transactions_History!$C$6:$C$1355, "Acquire", Transactions_History!$I$6:$I$1355, Portfolio_History!$F496, Transactions_History!$H$6:$H$1355, "&lt;="&amp;YEAR(Portfolio_History!V$1))-
SUMIFS(Transactions_History!$G$6:$G$1355, Transactions_History!$C$6:$C$1355, "Redeem", Transactions_History!$I$6:$I$1355, Portfolio_History!$F496, Transactions_History!$H$6:$H$1355, "&lt;="&amp;YEAR(Portfolio_History!V$1))</f>
        <v>0</v>
      </c>
      <c r="W496" s="4">
        <f>SUMIFS(Transactions_History!$G$6:$G$1355, Transactions_History!$C$6:$C$1355, "Acquire", Transactions_History!$I$6:$I$1355, Portfolio_History!$F496, Transactions_History!$H$6:$H$1355, "&lt;="&amp;YEAR(Portfolio_History!W$1))-
SUMIFS(Transactions_History!$G$6:$G$1355, Transactions_History!$C$6:$C$1355, "Redeem", Transactions_History!$I$6:$I$1355, Portfolio_History!$F496, Transactions_History!$H$6:$H$1355, "&lt;="&amp;YEAR(Portfolio_History!W$1))</f>
        <v>0</v>
      </c>
      <c r="X496" s="4">
        <f>SUMIFS(Transactions_History!$G$6:$G$1355, Transactions_History!$C$6:$C$1355, "Acquire", Transactions_History!$I$6:$I$1355, Portfolio_History!$F496, Transactions_History!$H$6:$H$1355, "&lt;="&amp;YEAR(Portfolio_History!X$1))-
SUMIFS(Transactions_History!$G$6:$G$1355, Transactions_History!$C$6:$C$1355, "Redeem", Transactions_History!$I$6:$I$1355, Portfolio_History!$F496, Transactions_History!$H$6:$H$1355, "&lt;="&amp;YEAR(Portfolio_History!X$1))</f>
        <v>0</v>
      </c>
      <c r="Y496" s="4">
        <f>SUMIFS(Transactions_History!$G$6:$G$1355, Transactions_History!$C$6:$C$1355, "Acquire", Transactions_History!$I$6:$I$1355, Portfolio_History!$F496, Transactions_History!$H$6:$H$1355, "&lt;="&amp;YEAR(Portfolio_History!Y$1))-
SUMIFS(Transactions_History!$G$6:$G$1355, Transactions_History!$C$6:$C$1355, "Redeem", Transactions_History!$I$6:$I$1355, Portfolio_History!$F496, Transactions_History!$H$6:$H$1355, "&lt;="&amp;YEAR(Portfolio_History!Y$1))</f>
        <v>0</v>
      </c>
    </row>
    <row r="497" spans="1:25" x14ac:dyDescent="0.35">
      <c r="A497" s="172" t="s">
        <v>39</v>
      </c>
      <c r="B497" s="172">
        <v>5.25</v>
      </c>
      <c r="C497" s="172">
        <v>2012</v>
      </c>
      <c r="D497" s="173">
        <v>37408</v>
      </c>
      <c r="E497" s="63">
        <v>2012</v>
      </c>
      <c r="F497" s="170" t="str">
        <f t="shared" si="8"/>
        <v>SI bonds_5.25_2012</v>
      </c>
      <c r="G497" s="4">
        <f>SUMIFS(Transactions_History!$G$6:$G$1355, Transactions_History!$C$6:$C$1355, "Acquire", Transactions_History!$I$6:$I$1355, Portfolio_History!$F497, Transactions_History!$H$6:$H$1355, "&lt;="&amp;YEAR(Portfolio_History!G$1))-
SUMIFS(Transactions_History!$G$6:$G$1355, Transactions_History!$C$6:$C$1355, "Redeem", Transactions_History!$I$6:$I$1355, Portfolio_History!$F497, Transactions_History!$H$6:$H$1355, "&lt;="&amp;YEAR(Portfolio_History!G$1))</f>
        <v>-10599320</v>
      </c>
      <c r="H497" s="4">
        <f>SUMIFS(Transactions_History!$G$6:$G$1355, Transactions_History!$C$6:$C$1355, "Acquire", Transactions_History!$I$6:$I$1355, Portfolio_History!$F497, Transactions_History!$H$6:$H$1355, "&lt;="&amp;YEAR(Portfolio_History!H$1))-
SUMIFS(Transactions_History!$G$6:$G$1355, Transactions_History!$C$6:$C$1355, "Redeem", Transactions_History!$I$6:$I$1355, Portfolio_History!$F497, Transactions_History!$H$6:$H$1355, "&lt;="&amp;YEAR(Portfolio_History!H$1))</f>
        <v>-10599320</v>
      </c>
      <c r="I497" s="4">
        <f>SUMIFS(Transactions_History!$G$6:$G$1355, Transactions_History!$C$6:$C$1355, "Acquire", Transactions_History!$I$6:$I$1355, Portfolio_History!$F497, Transactions_History!$H$6:$H$1355, "&lt;="&amp;YEAR(Portfolio_History!I$1))-
SUMIFS(Transactions_History!$G$6:$G$1355, Transactions_History!$C$6:$C$1355, "Redeem", Transactions_History!$I$6:$I$1355, Portfolio_History!$F497, Transactions_History!$H$6:$H$1355, "&lt;="&amp;YEAR(Portfolio_History!I$1))</f>
        <v>-10599320</v>
      </c>
      <c r="J497" s="4">
        <f>SUMIFS(Transactions_History!$G$6:$G$1355, Transactions_History!$C$6:$C$1355, "Acquire", Transactions_History!$I$6:$I$1355, Portfolio_History!$F497, Transactions_History!$H$6:$H$1355, "&lt;="&amp;YEAR(Portfolio_History!J$1))-
SUMIFS(Transactions_History!$G$6:$G$1355, Transactions_History!$C$6:$C$1355, "Redeem", Transactions_History!$I$6:$I$1355, Portfolio_History!$F497, Transactions_History!$H$6:$H$1355, "&lt;="&amp;YEAR(Portfolio_History!J$1))</f>
        <v>-10599320</v>
      </c>
      <c r="K497" s="4">
        <f>SUMIFS(Transactions_History!$G$6:$G$1355, Transactions_History!$C$6:$C$1355, "Acquire", Transactions_History!$I$6:$I$1355, Portfolio_History!$F497, Transactions_History!$H$6:$H$1355, "&lt;="&amp;YEAR(Portfolio_History!K$1))-
SUMIFS(Transactions_History!$G$6:$G$1355, Transactions_History!$C$6:$C$1355, "Redeem", Transactions_History!$I$6:$I$1355, Portfolio_History!$F497, Transactions_History!$H$6:$H$1355, "&lt;="&amp;YEAR(Portfolio_History!K$1))</f>
        <v>-10599320</v>
      </c>
      <c r="L497" s="4">
        <f>SUMIFS(Transactions_History!$G$6:$G$1355, Transactions_History!$C$6:$C$1355, "Acquire", Transactions_History!$I$6:$I$1355, Portfolio_History!$F497, Transactions_History!$H$6:$H$1355, "&lt;="&amp;YEAR(Portfolio_History!L$1))-
SUMIFS(Transactions_History!$G$6:$G$1355, Transactions_History!$C$6:$C$1355, "Redeem", Transactions_History!$I$6:$I$1355, Portfolio_History!$F497, Transactions_History!$H$6:$H$1355, "&lt;="&amp;YEAR(Portfolio_History!L$1))</f>
        <v>-10599320</v>
      </c>
      <c r="M497" s="4">
        <f>SUMIFS(Transactions_History!$G$6:$G$1355, Transactions_History!$C$6:$C$1355, "Acquire", Transactions_History!$I$6:$I$1355, Portfolio_History!$F497, Transactions_History!$H$6:$H$1355, "&lt;="&amp;YEAR(Portfolio_History!M$1))-
SUMIFS(Transactions_History!$G$6:$G$1355, Transactions_History!$C$6:$C$1355, "Redeem", Transactions_History!$I$6:$I$1355, Portfolio_History!$F497, Transactions_History!$H$6:$H$1355, "&lt;="&amp;YEAR(Portfolio_History!M$1))</f>
        <v>-10599320</v>
      </c>
      <c r="N497" s="4">
        <f>SUMIFS(Transactions_History!$G$6:$G$1355, Transactions_History!$C$6:$C$1355, "Acquire", Transactions_History!$I$6:$I$1355, Portfolio_History!$F497, Transactions_History!$H$6:$H$1355, "&lt;="&amp;YEAR(Portfolio_History!N$1))-
SUMIFS(Transactions_History!$G$6:$G$1355, Transactions_History!$C$6:$C$1355, "Redeem", Transactions_History!$I$6:$I$1355, Portfolio_History!$F497, Transactions_History!$H$6:$H$1355, "&lt;="&amp;YEAR(Portfolio_History!N$1))</f>
        <v>-10599320</v>
      </c>
      <c r="O497" s="4">
        <f>SUMIFS(Transactions_History!$G$6:$G$1355, Transactions_History!$C$6:$C$1355, "Acquire", Transactions_History!$I$6:$I$1355, Portfolio_History!$F497, Transactions_History!$H$6:$H$1355, "&lt;="&amp;YEAR(Portfolio_History!O$1))-
SUMIFS(Transactions_History!$G$6:$G$1355, Transactions_History!$C$6:$C$1355, "Redeem", Transactions_History!$I$6:$I$1355, Portfolio_History!$F497, Transactions_History!$H$6:$H$1355, "&lt;="&amp;YEAR(Portfolio_History!O$1))</f>
        <v>-10599320</v>
      </c>
      <c r="P497" s="4">
        <f>SUMIFS(Transactions_History!$G$6:$G$1355, Transactions_History!$C$6:$C$1355, "Acquire", Transactions_History!$I$6:$I$1355, Portfolio_History!$F497, Transactions_History!$H$6:$H$1355, "&lt;="&amp;YEAR(Portfolio_History!P$1))-
SUMIFS(Transactions_History!$G$6:$G$1355, Transactions_History!$C$6:$C$1355, "Redeem", Transactions_History!$I$6:$I$1355, Portfolio_History!$F497, Transactions_History!$H$6:$H$1355, "&lt;="&amp;YEAR(Portfolio_History!P$1))</f>
        <v>-10599320</v>
      </c>
      <c r="Q497" s="4">
        <f>SUMIFS(Transactions_History!$G$6:$G$1355, Transactions_History!$C$6:$C$1355, "Acquire", Transactions_History!$I$6:$I$1355, Portfolio_History!$F497, Transactions_History!$H$6:$H$1355, "&lt;="&amp;YEAR(Portfolio_History!Q$1))-
SUMIFS(Transactions_History!$G$6:$G$1355, Transactions_History!$C$6:$C$1355, "Redeem", Transactions_History!$I$6:$I$1355, Portfolio_History!$F497, Transactions_History!$H$6:$H$1355, "&lt;="&amp;YEAR(Portfolio_History!Q$1))</f>
        <v>-10599320</v>
      </c>
      <c r="R497" s="4">
        <f>SUMIFS(Transactions_History!$G$6:$G$1355, Transactions_History!$C$6:$C$1355, "Acquire", Transactions_History!$I$6:$I$1355, Portfolio_History!$F497, Transactions_History!$H$6:$H$1355, "&lt;="&amp;YEAR(Portfolio_History!R$1))-
SUMIFS(Transactions_History!$G$6:$G$1355, Transactions_History!$C$6:$C$1355, "Redeem", Transactions_History!$I$6:$I$1355, Portfolio_History!$F497, Transactions_History!$H$6:$H$1355, "&lt;="&amp;YEAR(Portfolio_History!R$1))</f>
        <v>-1363408</v>
      </c>
      <c r="S497" s="4">
        <f>SUMIFS(Transactions_History!$G$6:$G$1355, Transactions_History!$C$6:$C$1355, "Acquire", Transactions_History!$I$6:$I$1355, Portfolio_History!$F497, Transactions_History!$H$6:$H$1355, "&lt;="&amp;YEAR(Portfolio_History!S$1))-
SUMIFS(Transactions_History!$G$6:$G$1355, Transactions_History!$C$6:$C$1355, "Redeem", Transactions_History!$I$6:$I$1355, Portfolio_History!$F497, Transactions_History!$H$6:$H$1355, "&lt;="&amp;YEAR(Portfolio_History!S$1))</f>
        <v>-1363408</v>
      </c>
      <c r="T497" s="4">
        <f>SUMIFS(Transactions_History!$G$6:$G$1355, Transactions_History!$C$6:$C$1355, "Acquire", Transactions_History!$I$6:$I$1355, Portfolio_History!$F497, Transactions_History!$H$6:$H$1355, "&lt;="&amp;YEAR(Portfolio_History!T$1))-
SUMIFS(Transactions_History!$G$6:$G$1355, Transactions_History!$C$6:$C$1355, "Redeem", Transactions_History!$I$6:$I$1355, Portfolio_History!$F497, Transactions_History!$H$6:$H$1355, "&lt;="&amp;YEAR(Portfolio_History!T$1))</f>
        <v>0</v>
      </c>
      <c r="U497" s="4">
        <f>SUMIFS(Transactions_History!$G$6:$G$1355, Transactions_History!$C$6:$C$1355, "Acquire", Transactions_History!$I$6:$I$1355, Portfolio_History!$F497, Transactions_History!$H$6:$H$1355, "&lt;="&amp;YEAR(Portfolio_History!U$1))-
SUMIFS(Transactions_History!$G$6:$G$1355, Transactions_History!$C$6:$C$1355, "Redeem", Transactions_History!$I$6:$I$1355, Portfolio_History!$F497, Transactions_History!$H$6:$H$1355, "&lt;="&amp;YEAR(Portfolio_History!U$1))</f>
        <v>0</v>
      </c>
      <c r="V497" s="4">
        <f>SUMIFS(Transactions_History!$G$6:$G$1355, Transactions_History!$C$6:$C$1355, "Acquire", Transactions_History!$I$6:$I$1355, Portfolio_History!$F497, Transactions_History!$H$6:$H$1355, "&lt;="&amp;YEAR(Portfolio_History!V$1))-
SUMIFS(Transactions_History!$G$6:$G$1355, Transactions_History!$C$6:$C$1355, "Redeem", Transactions_History!$I$6:$I$1355, Portfolio_History!$F497, Transactions_History!$H$6:$H$1355, "&lt;="&amp;YEAR(Portfolio_History!V$1))</f>
        <v>0</v>
      </c>
      <c r="W497" s="4">
        <f>SUMIFS(Transactions_History!$G$6:$G$1355, Transactions_History!$C$6:$C$1355, "Acquire", Transactions_History!$I$6:$I$1355, Portfolio_History!$F497, Transactions_History!$H$6:$H$1355, "&lt;="&amp;YEAR(Portfolio_History!W$1))-
SUMIFS(Transactions_History!$G$6:$G$1355, Transactions_History!$C$6:$C$1355, "Redeem", Transactions_History!$I$6:$I$1355, Portfolio_History!$F497, Transactions_History!$H$6:$H$1355, "&lt;="&amp;YEAR(Portfolio_History!W$1))</f>
        <v>0</v>
      </c>
      <c r="X497" s="4">
        <f>SUMIFS(Transactions_History!$G$6:$G$1355, Transactions_History!$C$6:$C$1355, "Acquire", Transactions_History!$I$6:$I$1355, Portfolio_History!$F497, Transactions_History!$H$6:$H$1355, "&lt;="&amp;YEAR(Portfolio_History!X$1))-
SUMIFS(Transactions_History!$G$6:$G$1355, Transactions_History!$C$6:$C$1355, "Redeem", Transactions_History!$I$6:$I$1355, Portfolio_History!$F497, Transactions_History!$H$6:$H$1355, "&lt;="&amp;YEAR(Portfolio_History!X$1))</f>
        <v>0</v>
      </c>
      <c r="Y497" s="4">
        <f>SUMIFS(Transactions_History!$G$6:$G$1355, Transactions_History!$C$6:$C$1355, "Acquire", Transactions_History!$I$6:$I$1355, Portfolio_History!$F497, Transactions_History!$H$6:$H$1355, "&lt;="&amp;YEAR(Portfolio_History!Y$1))-
SUMIFS(Transactions_History!$G$6:$G$1355, Transactions_History!$C$6:$C$1355, "Redeem", Transactions_History!$I$6:$I$1355, Portfolio_History!$F497, Transactions_History!$H$6:$H$1355, "&lt;="&amp;YEAR(Portfolio_History!Y$1))</f>
        <v>0</v>
      </c>
    </row>
    <row r="498" spans="1:25" x14ac:dyDescent="0.35">
      <c r="A498" s="172" t="s">
        <v>39</v>
      </c>
      <c r="B498" s="172">
        <v>5.625</v>
      </c>
      <c r="C498" s="172">
        <v>2012</v>
      </c>
      <c r="D498" s="173">
        <v>37043</v>
      </c>
      <c r="E498" s="63">
        <v>2012</v>
      </c>
      <c r="F498" s="170" t="str">
        <f t="shared" si="8"/>
        <v>SI bonds_5.625_2012</v>
      </c>
      <c r="G498" s="4">
        <f>SUMIFS(Transactions_History!$G$6:$G$1355, Transactions_History!$C$6:$C$1355, "Acquire", Transactions_History!$I$6:$I$1355, Portfolio_History!$F498, Transactions_History!$H$6:$H$1355, "&lt;="&amp;YEAR(Portfolio_History!G$1))-
SUMIFS(Transactions_History!$G$6:$G$1355, Transactions_History!$C$6:$C$1355, "Redeem", Transactions_History!$I$6:$I$1355, Portfolio_History!$F498, Transactions_History!$H$6:$H$1355, "&lt;="&amp;YEAR(Portfolio_History!G$1))</f>
        <v>-11146405</v>
      </c>
      <c r="H498" s="4">
        <f>SUMIFS(Transactions_History!$G$6:$G$1355, Transactions_History!$C$6:$C$1355, "Acquire", Transactions_History!$I$6:$I$1355, Portfolio_History!$F498, Transactions_History!$H$6:$H$1355, "&lt;="&amp;YEAR(Portfolio_History!H$1))-
SUMIFS(Transactions_History!$G$6:$G$1355, Transactions_History!$C$6:$C$1355, "Redeem", Transactions_History!$I$6:$I$1355, Portfolio_History!$F498, Transactions_History!$H$6:$H$1355, "&lt;="&amp;YEAR(Portfolio_History!H$1))</f>
        <v>-11146405</v>
      </c>
      <c r="I498" s="4">
        <f>SUMIFS(Transactions_History!$G$6:$G$1355, Transactions_History!$C$6:$C$1355, "Acquire", Transactions_History!$I$6:$I$1355, Portfolio_History!$F498, Transactions_History!$H$6:$H$1355, "&lt;="&amp;YEAR(Portfolio_History!I$1))-
SUMIFS(Transactions_History!$G$6:$G$1355, Transactions_History!$C$6:$C$1355, "Redeem", Transactions_History!$I$6:$I$1355, Portfolio_History!$F498, Transactions_History!$H$6:$H$1355, "&lt;="&amp;YEAR(Portfolio_History!I$1))</f>
        <v>-11146405</v>
      </c>
      <c r="J498" s="4">
        <f>SUMIFS(Transactions_History!$G$6:$G$1355, Transactions_History!$C$6:$C$1355, "Acquire", Transactions_History!$I$6:$I$1355, Portfolio_History!$F498, Transactions_History!$H$6:$H$1355, "&lt;="&amp;YEAR(Portfolio_History!J$1))-
SUMIFS(Transactions_History!$G$6:$G$1355, Transactions_History!$C$6:$C$1355, "Redeem", Transactions_History!$I$6:$I$1355, Portfolio_History!$F498, Transactions_History!$H$6:$H$1355, "&lt;="&amp;YEAR(Portfolio_History!J$1))</f>
        <v>-11146405</v>
      </c>
      <c r="K498" s="4">
        <f>SUMIFS(Transactions_History!$G$6:$G$1355, Transactions_History!$C$6:$C$1355, "Acquire", Transactions_History!$I$6:$I$1355, Portfolio_History!$F498, Transactions_History!$H$6:$H$1355, "&lt;="&amp;YEAR(Portfolio_History!K$1))-
SUMIFS(Transactions_History!$G$6:$G$1355, Transactions_History!$C$6:$C$1355, "Redeem", Transactions_History!$I$6:$I$1355, Portfolio_History!$F498, Transactions_History!$H$6:$H$1355, "&lt;="&amp;YEAR(Portfolio_History!K$1))</f>
        <v>-11146405</v>
      </c>
      <c r="L498" s="4">
        <f>SUMIFS(Transactions_History!$G$6:$G$1355, Transactions_History!$C$6:$C$1355, "Acquire", Transactions_History!$I$6:$I$1355, Portfolio_History!$F498, Transactions_History!$H$6:$H$1355, "&lt;="&amp;YEAR(Portfolio_History!L$1))-
SUMIFS(Transactions_History!$G$6:$G$1355, Transactions_History!$C$6:$C$1355, "Redeem", Transactions_History!$I$6:$I$1355, Portfolio_History!$F498, Transactions_History!$H$6:$H$1355, "&lt;="&amp;YEAR(Portfolio_History!L$1))</f>
        <v>-11146405</v>
      </c>
      <c r="M498" s="4">
        <f>SUMIFS(Transactions_History!$G$6:$G$1355, Transactions_History!$C$6:$C$1355, "Acquire", Transactions_History!$I$6:$I$1355, Portfolio_History!$F498, Transactions_History!$H$6:$H$1355, "&lt;="&amp;YEAR(Portfolio_History!M$1))-
SUMIFS(Transactions_History!$G$6:$G$1355, Transactions_History!$C$6:$C$1355, "Redeem", Transactions_History!$I$6:$I$1355, Portfolio_History!$F498, Transactions_History!$H$6:$H$1355, "&lt;="&amp;YEAR(Portfolio_History!M$1))</f>
        <v>-11146405</v>
      </c>
      <c r="N498" s="4">
        <f>SUMIFS(Transactions_History!$G$6:$G$1355, Transactions_History!$C$6:$C$1355, "Acquire", Transactions_History!$I$6:$I$1355, Portfolio_History!$F498, Transactions_History!$H$6:$H$1355, "&lt;="&amp;YEAR(Portfolio_History!N$1))-
SUMIFS(Transactions_History!$G$6:$G$1355, Transactions_History!$C$6:$C$1355, "Redeem", Transactions_History!$I$6:$I$1355, Portfolio_History!$F498, Transactions_History!$H$6:$H$1355, "&lt;="&amp;YEAR(Portfolio_History!N$1))</f>
        <v>-11146405</v>
      </c>
      <c r="O498" s="4">
        <f>SUMIFS(Transactions_History!$G$6:$G$1355, Transactions_History!$C$6:$C$1355, "Acquire", Transactions_History!$I$6:$I$1355, Portfolio_History!$F498, Transactions_History!$H$6:$H$1355, "&lt;="&amp;YEAR(Portfolio_History!O$1))-
SUMIFS(Transactions_History!$G$6:$G$1355, Transactions_History!$C$6:$C$1355, "Redeem", Transactions_History!$I$6:$I$1355, Portfolio_History!$F498, Transactions_History!$H$6:$H$1355, "&lt;="&amp;YEAR(Portfolio_History!O$1))</f>
        <v>-11146405</v>
      </c>
      <c r="P498" s="4">
        <f>SUMIFS(Transactions_History!$G$6:$G$1355, Transactions_History!$C$6:$C$1355, "Acquire", Transactions_History!$I$6:$I$1355, Portfolio_History!$F498, Transactions_History!$H$6:$H$1355, "&lt;="&amp;YEAR(Portfolio_History!P$1))-
SUMIFS(Transactions_History!$G$6:$G$1355, Transactions_History!$C$6:$C$1355, "Redeem", Transactions_History!$I$6:$I$1355, Portfolio_History!$F498, Transactions_History!$H$6:$H$1355, "&lt;="&amp;YEAR(Portfolio_History!P$1))</f>
        <v>-11146405</v>
      </c>
      <c r="Q498" s="4">
        <f>SUMIFS(Transactions_History!$G$6:$G$1355, Transactions_History!$C$6:$C$1355, "Acquire", Transactions_History!$I$6:$I$1355, Portfolio_History!$F498, Transactions_History!$H$6:$H$1355, "&lt;="&amp;YEAR(Portfolio_History!Q$1))-
SUMIFS(Transactions_History!$G$6:$G$1355, Transactions_History!$C$6:$C$1355, "Redeem", Transactions_History!$I$6:$I$1355, Portfolio_History!$F498, Transactions_History!$H$6:$H$1355, "&lt;="&amp;YEAR(Portfolio_History!Q$1))</f>
        <v>-11146405</v>
      </c>
      <c r="R498" s="4">
        <f>SUMIFS(Transactions_History!$G$6:$G$1355, Transactions_History!$C$6:$C$1355, "Acquire", Transactions_History!$I$6:$I$1355, Portfolio_History!$F498, Transactions_History!$H$6:$H$1355, "&lt;="&amp;YEAR(Portfolio_History!R$1))-
SUMIFS(Transactions_History!$G$6:$G$1355, Transactions_History!$C$6:$C$1355, "Redeem", Transactions_History!$I$6:$I$1355, Portfolio_History!$F498, Transactions_History!$H$6:$H$1355, "&lt;="&amp;YEAR(Portfolio_History!R$1))</f>
        <v>-1524968</v>
      </c>
      <c r="S498" s="4">
        <f>SUMIFS(Transactions_History!$G$6:$G$1355, Transactions_History!$C$6:$C$1355, "Acquire", Transactions_History!$I$6:$I$1355, Portfolio_History!$F498, Transactions_History!$H$6:$H$1355, "&lt;="&amp;YEAR(Portfolio_History!S$1))-
SUMIFS(Transactions_History!$G$6:$G$1355, Transactions_History!$C$6:$C$1355, "Redeem", Transactions_History!$I$6:$I$1355, Portfolio_History!$F498, Transactions_History!$H$6:$H$1355, "&lt;="&amp;YEAR(Portfolio_History!S$1))</f>
        <v>-1524968</v>
      </c>
      <c r="T498" s="4">
        <f>SUMIFS(Transactions_History!$G$6:$G$1355, Transactions_History!$C$6:$C$1355, "Acquire", Transactions_History!$I$6:$I$1355, Portfolio_History!$F498, Transactions_History!$H$6:$H$1355, "&lt;="&amp;YEAR(Portfolio_History!T$1))-
SUMIFS(Transactions_History!$G$6:$G$1355, Transactions_History!$C$6:$C$1355, "Redeem", Transactions_History!$I$6:$I$1355, Portfolio_History!$F498, Transactions_History!$H$6:$H$1355, "&lt;="&amp;YEAR(Portfolio_History!T$1))</f>
        <v>0</v>
      </c>
      <c r="U498" s="4">
        <f>SUMIFS(Transactions_History!$G$6:$G$1355, Transactions_History!$C$6:$C$1355, "Acquire", Transactions_History!$I$6:$I$1355, Portfolio_History!$F498, Transactions_History!$H$6:$H$1355, "&lt;="&amp;YEAR(Portfolio_History!U$1))-
SUMIFS(Transactions_History!$G$6:$G$1355, Transactions_History!$C$6:$C$1355, "Redeem", Transactions_History!$I$6:$I$1355, Portfolio_History!$F498, Transactions_History!$H$6:$H$1355, "&lt;="&amp;YEAR(Portfolio_History!U$1))</f>
        <v>0</v>
      </c>
      <c r="V498" s="4">
        <f>SUMIFS(Transactions_History!$G$6:$G$1355, Transactions_History!$C$6:$C$1355, "Acquire", Transactions_History!$I$6:$I$1355, Portfolio_History!$F498, Transactions_History!$H$6:$H$1355, "&lt;="&amp;YEAR(Portfolio_History!V$1))-
SUMIFS(Transactions_History!$G$6:$G$1355, Transactions_History!$C$6:$C$1355, "Redeem", Transactions_History!$I$6:$I$1355, Portfolio_History!$F498, Transactions_History!$H$6:$H$1355, "&lt;="&amp;YEAR(Portfolio_History!V$1))</f>
        <v>0</v>
      </c>
      <c r="W498" s="4">
        <f>SUMIFS(Transactions_History!$G$6:$G$1355, Transactions_History!$C$6:$C$1355, "Acquire", Transactions_History!$I$6:$I$1355, Portfolio_History!$F498, Transactions_History!$H$6:$H$1355, "&lt;="&amp;YEAR(Portfolio_History!W$1))-
SUMIFS(Transactions_History!$G$6:$G$1355, Transactions_History!$C$6:$C$1355, "Redeem", Transactions_History!$I$6:$I$1355, Portfolio_History!$F498, Transactions_History!$H$6:$H$1355, "&lt;="&amp;YEAR(Portfolio_History!W$1))</f>
        <v>0</v>
      </c>
      <c r="X498" s="4">
        <f>SUMIFS(Transactions_History!$G$6:$G$1355, Transactions_History!$C$6:$C$1355, "Acquire", Transactions_History!$I$6:$I$1355, Portfolio_History!$F498, Transactions_History!$H$6:$H$1355, "&lt;="&amp;YEAR(Portfolio_History!X$1))-
SUMIFS(Transactions_History!$G$6:$G$1355, Transactions_History!$C$6:$C$1355, "Redeem", Transactions_History!$I$6:$I$1355, Portfolio_History!$F498, Transactions_History!$H$6:$H$1355, "&lt;="&amp;YEAR(Portfolio_History!X$1))</f>
        <v>0</v>
      </c>
      <c r="Y498" s="4">
        <f>SUMIFS(Transactions_History!$G$6:$G$1355, Transactions_History!$C$6:$C$1355, "Acquire", Transactions_History!$I$6:$I$1355, Portfolio_History!$F498, Transactions_History!$H$6:$H$1355, "&lt;="&amp;YEAR(Portfolio_History!Y$1))-
SUMIFS(Transactions_History!$G$6:$G$1355, Transactions_History!$C$6:$C$1355, "Redeem", Transactions_History!$I$6:$I$1355, Portfolio_History!$F498, Transactions_History!$H$6:$H$1355, "&lt;="&amp;YEAR(Portfolio_History!Y$1))</f>
        <v>0</v>
      </c>
    </row>
    <row r="499" spans="1:25" x14ac:dyDescent="0.35">
      <c r="A499" s="172" t="s">
        <v>39</v>
      </c>
      <c r="B499" s="172">
        <v>5.875</v>
      </c>
      <c r="C499" s="172">
        <v>2012</v>
      </c>
      <c r="D499" s="173">
        <v>35947</v>
      </c>
      <c r="E499" s="63">
        <v>2012</v>
      </c>
      <c r="F499" s="170" t="str">
        <f t="shared" si="8"/>
        <v>SI bonds_5.875_2012</v>
      </c>
      <c r="G499" s="4">
        <f>SUMIFS(Transactions_History!$G$6:$G$1355, Transactions_History!$C$6:$C$1355, "Acquire", Transactions_History!$I$6:$I$1355, Portfolio_History!$F499, Transactions_History!$H$6:$H$1355, "&lt;="&amp;YEAR(Portfolio_History!G$1))-
SUMIFS(Transactions_History!$G$6:$G$1355, Transactions_History!$C$6:$C$1355, "Redeem", Transactions_History!$I$6:$I$1355, Portfolio_History!$F499, Transactions_History!$H$6:$H$1355, "&lt;="&amp;YEAR(Portfolio_History!G$1))</f>
        <v>-7085559</v>
      </c>
      <c r="H499" s="4">
        <f>SUMIFS(Transactions_History!$G$6:$G$1355, Transactions_History!$C$6:$C$1355, "Acquire", Transactions_History!$I$6:$I$1355, Portfolio_History!$F499, Transactions_History!$H$6:$H$1355, "&lt;="&amp;YEAR(Portfolio_History!H$1))-
SUMIFS(Transactions_History!$G$6:$G$1355, Transactions_History!$C$6:$C$1355, "Redeem", Transactions_History!$I$6:$I$1355, Portfolio_History!$F499, Transactions_History!$H$6:$H$1355, "&lt;="&amp;YEAR(Portfolio_History!H$1))</f>
        <v>-7085559</v>
      </c>
      <c r="I499" s="4">
        <f>SUMIFS(Transactions_History!$G$6:$G$1355, Transactions_History!$C$6:$C$1355, "Acquire", Transactions_History!$I$6:$I$1355, Portfolio_History!$F499, Transactions_History!$H$6:$H$1355, "&lt;="&amp;YEAR(Portfolio_History!I$1))-
SUMIFS(Transactions_History!$G$6:$G$1355, Transactions_History!$C$6:$C$1355, "Redeem", Transactions_History!$I$6:$I$1355, Portfolio_History!$F499, Transactions_History!$H$6:$H$1355, "&lt;="&amp;YEAR(Portfolio_History!I$1))</f>
        <v>-7085559</v>
      </c>
      <c r="J499" s="4">
        <f>SUMIFS(Transactions_History!$G$6:$G$1355, Transactions_History!$C$6:$C$1355, "Acquire", Transactions_History!$I$6:$I$1355, Portfolio_History!$F499, Transactions_History!$H$6:$H$1355, "&lt;="&amp;YEAR(Portfolio_History!J$1))-
SUMIFS(Transactions_History!$G$6:$G$1355, Transactions_History!$C$6:$C$1355, "Redeem", Transactions_History!$I$6:$I$1355, Portfolio_History!$F499, Transactions_History!$H$6:$H$1355, "&lt;="&amp;YEAR(Portfolio_History!J$1))</f>
        <v>-7085559</v>
      </c>
      <c r="K499" s="4">
        <f>SUMIFS(Transactions_History!$G$6:$G$1355, Transactions_History!$C$6:$C$1355, "Acquire", Transactions_History!$I$6:$I$1355, Portfolio_History!$F499, Transactions_History!$H$6:$H$1355, "&lt;="&amp;YEAR(Portfolio_History!K$1))-
SUMIFS(Transactions_History!$G$6:$G$1355, Transactions_History!$C$6:$C$1355, "Redeem", Transactions_History!$I$6:$I$1355, Portfolio_History!$F499, Transactions_History!$H$6:$H$1355, "&lt;="&amp;YEAR(Portfolio_History!K$1))</f>
        <v>-7085559</v>
      </c>
      <c r="L499" s="4">
        <f>SUMIFS(Transactions_History!$G$6:$G$1355, Transactions_History!$C$6:$C$1355, "Acquire", Transactions_History!$I$6:$I$1355, Portfolio_History!$F499, Transactions_History!$H$6:$H$1355, "&lt;="&amp;YEAR(Portfolio_History!L$1))-
SUMIFS(Transactions_History!$G$6:$G$1355, Transactions_History!$C$6:$C$1355, "Redeem", Transactions_History!$I$6:$I$1355, Portfolio_History!$F499, Transactions_History!$H$6:$H$1355, "&lt;="&amp;YEAR(Portfolio_History!L$1))</f>
        <v>-7085559</v>
      </c>
      <c r="M499" s="4">
        <f>SUMIFS(Transactions_History!$G$6:$G$1355, Transactions_History!$C$6:$C$1355, "Acquire", Transactions_History!$I$6:$I$1355, Portfolio_History!$F499, Transactions_History!$H$6:$H$1355, "&lt;="&amp;YEAR(Portfolio_History!M$1))-
SUMIFS(Transactions_History!$G$6:$G$1355, Transactions_History!$C$6:$C$1355, "Redeem", Transactions_History!$I$6:$I$1355, Portfolio_History!$F499, Transactions_History!$H$6:$H$1355, "&lt;="&amp;YEAR(Portfolio_History!M$1))</f>
        <v>-7085559</v>
      </c>
      <c r="N499" s="4">
        <f>SUMIFS(Transactions_History!$G$6:$G$1355, Transactions_History!$C$6:$C$1355, "Acquire", Transactions_History!$I$6:$I$1355, Portfolio_History!$F499, Transactions_History!$H$6:$H$1355, "&lt;="&amp;YEAR(Portfolio_History!N$1))-
SUMIFS(Transactions_History!$G$6:$G$1355, Transactions_History!$C$6:$C$1355, "Redeem", Transactions_History!$I$6:$I$1355, Portfolio_History!$F499, Transactions_History!$H$6:$H$1355, "&lt;="&amp;YEAR(Portfolio_History!N$1))</f>
        <v>-7085559</v>
      </c>
      <c r="O499" s="4">
        <f>SUMIFS(Transactions_History!$G$6:$G$1355, Transactions_History!$C$6:$C$1355, "Acquire", Transactions_History!$I$6:$I$1355, Portfolio_History!$F499, Transactions_History!$H$6:$H$1355, "&lt;="&amp;YEAR(Portfolio_History!O$1))-
SUMIFS(Transactions_History!$G$6:$G$1355, Transactions_History!$C$6:$C$1355, "Redeem", Transactions_History!$I$6:$I$1355, Portfolio_History!$F499, Transactions_History!$H$6:$H$1355, "&lt;="&amp;YEAR(Portfolio_History!O$1))</f>
        <v>-7085559</v>
      </c>
      <c r="P499" s="4">
        <f>SUMIFS(Transactions_History!$G$6:$G$1355, Transactions_History!$C$6:$C$1355, "Acquire", Transactions_History!$I$6:$I$1355, Portfolio_History!$F499, Transactions_History!$H$6:$H$1355, "&lt;="&amp;YEAR(Portfolio_History!P$1))-
SUMIFS(Transactions_History!$G$6:$G$1355, Transactions_History!$C$6:$C$1355, "Redeem", Transactions_History!$I$6:$I$1355, Portfolio_History!$F499, Transactions_History!$H$6:$H$1355, "&lt;="&amp;YEAR(Portfolio_History!P$1))</f>
        <v>-7085559</v>
      </c>
      <c r="Q499" s="4">
        <f>SUMIFS(Transactions_History!$G$6:$G$1355, Transactions_History!$C$6:$C$1355, "Acquire", Transactions_History!$I$6:$I$1355, Portfolio_History!$F499, Transactions_History!$H$6:$H$1355, "&lt;="&amp;YEAR(Portfolio_History!Q$1))-
SUMIFS(Transactions_History!$G$6:$G$1355, Transactions_History!$C$6:$C$1355, "Redeem", Transactions_History!$I$6:$I$1355, Portfolio_History!$F499, Transactions_History!$H$6:$H$1355, "&lt;="&amp;YEAR(Portfolio_History!Q$1))</f>
        <v>-7085559</v>
      </c>
      <c r="R499" s="4">
        <f>SUMIFS(Transactions_History!$G$6:$G$1355, Transactions_History!$C$6:$C$1355, "Acquire", Transactions_History!$I$6:$I$1355, Portfolio_History!$F499, Transactions_History!$H$6:$H$1355, "&lt;="&amp;YEAR(Portfolio_History!R$1))-
SUMIFS(Transactions_History!$G$6:$G$1355, Transactions_History!$C$6:$C$1355, "Redeem", Transactions_History!$I$6:$I$1355, Portfolio_History!$F499, Transactions_History!$H$6:$H$1355, "&lt;="&amp;YEAR(Portfolio_History!R$1))</f>
        <v>-916286</v>
      </c>
      <c r="S499" s="4">
        <f>SUMIFS(Transactions_History!$G$6:$G$1355, Transactions_History!$C$6:$C$1355, "Acquire", Transactions_History!$I$6:$I$1355, Portfolio_History!$F499, Transactions_History!$H$6:$H$1355, "&lt;="&amp;YEAR(Portfolio_History!S$1))-
SUMIFS(Transactions_History!$G$6:$G$1355, Transactions_History!$C$6:$C$1355, "Redeem", Transactions_History!$I$6:$I$1355, Portfolio_History!$F499, Transactions_History!$H$6:$H$1355, "&lt;="&amp;YEAR(Portfolio_History!S$1))</f>
        <v>-916286</v>
      </c>
      <c r="T499" s="4">
        <f>SUMIFS(Transactions_History!$G$6:$G$1355, Transactions_History!$C$6:$C$1355, "Acquire", Transactions_History!$I$6:$I$1355, Portfolio_History!$F499, Transactions_History!$H$6:$H$1355, "&lt;="&amp;YEAR(Portfolio_History!T$1))-
SUMIFS(Transactions_History!$G$6:$G$1355, Transactions_History!$C$6:$C$1355, "Redeem", Transactions_History!$I$6:$I$1355, Portfolio_History!$F499, Transactions_History!$H$6:$H$1355, "&lt;="&amp;YEAR(Portfolio_History!T$1))</f>
        <v>0</v>
      </c>
      <c r="U499" s="4">
        <f>SUMIFS(Transactions_History!$G$6:$G$1355, Transactions_History!$C$6:$C$1355, "Acquire", Transactions_History!$I$6:$I$1355, Portfolio_History!$F499, Transactions_History!$H$6:$H$1355, "&lt;="&amp;YEAR(Portfolio_History!U$1))-
SUMIFS(Transactions_History!$G$6:$G$1355, Transactions_History!$C$6:$C$1355, "Redeem", Transactions_History!$I$6:$I$1355, Portfolio_History!$F499, Transactions_History!$H$6:$H$1355, "&lt;="&amp;YEAR(Portfolio_History!U$1))</f>
        <v>0</v>
      </c>
      <c r="V499" s="4">
        <f>SUMIFS(Transactions_History!$G$6:$G$1355, Transactions_History!$C$6:$C$1355, "Acquire", Transactions_History!$I$6:$I$1355, Portfolio_History!$F499, Transactions_History!$H$6:$H$1355, "&lt;="&amp;YEAR(Portfolio_History!V$1))-
SUMIFS(Transactions_History!$G$6:$G$1355, Transactions_History!$C$6:$C$1355, "Redeem", Transactions_History!$I$6:$I$1355, Portfolio_History!$F499, Transactions_History!$H$6:$H$1355, "&lt;="&amp;YEAR(Portfolio_History!V$1))</f>
        <v>0</v>
      </c>
      <c r="W499" s="4">
        <f>SUMIFS(Transactions_History!$G$6:$G$1355, Transactions_History!$C$6:$C$1355, "Acquire", Transactions_History!$I$6:$I$1355, Portfolio_History!$F499, Transactions_History!$H$6:$H$1355, "&lt;="&amp;YEAR(Portfolio_History!W$1))-
SUMIFS(Transactions_History!$G$6:$G$1355, Transactions_History!$C$6:$C$1355, "Redeem", Transactions_History!$I$6:$I$1355, Portfolio_History!$F499, Transactions_History!$H$6:$H$1355, "&lt;="&amp;YEAR(Portfolio_History!W$1))</f>
        <v>0</v>
      </c>
      <c r="X499" s="4">
        <f>SUMIFS(Transactions_History!$G$6:$G$1355, Transactions_History!$C$6:$C$1355, "Acquire", Transactions_History!$I$6:$I$1355, Portfolio_History!$F499, Transactions_History!$H$6:$H$1355, "&lt;="&amp;YEAR(Portfolio_History!X$1))-
SUMIFS(Transactions_History!$G$6:$G$1355, Transactions_History!$C$6:$C$1355, "Redeem", Transactions_History!$I$6:$I$1355, Portfolio_History!$F499, Transactions_History!$H$6:$H$1355, "&lt;="&amp;YEAR(Portfolio_History!X$1))</f>
        <v>0</v>
      </c>
      <c r="Y499" s="4">
        <f>SUMIFS(Transactions_History!$G$6:$G$1355, Transactions_History!$C$6:$C$1355, "Acquire", Transactions_History!$I$6:$I$1355, Portfolio_History!$F499, Transactions_History!$H$6:$H$1355, "&lt;="&amp;YEAR(Portfolio_History!Y$1))-
SUMIFS(Transactions_History!$G$6:$G$1355, Transactions_History!$C$6:$C$1355, "Redeem", Transactions_History!$I$6:$I$1355, Portfolio_History!$F499, Transactions_History!$H$6:$H$1355, "&lt;="&amp;YEAR(Portfolio_History!Y$1))</f>
        <v>0</v>
      </c>
    </row>
    <row r="500" spans="1:25" x14ac:dyDescent="0.35">
      <c r="A500" s="172" t="s">
        <v>39</v>
      </c>
      <c r="B500" s="172">
        <v>6</v>
      </c>
      <c r="C500" s="172">
        <v>2012</v>
      </c>
      <c r="D500" s="173">
        <v>36312</v>
      </c>
      <c r="E500" s="63">
        <v>2012</v>
      </c>
      <c r="F500" s="170" t="str">
        <f t="shared" si="8"/>
        <v>SI bonds_6_2012</v>
      </c>
      <c r="G500" s="4">
        <f>SUMIFS(Transactions_History!$G$6:$G$1355, Transactions_History!$C$6:$C$1355, "Acquire", Transactions_History!$I$6:$I$1355, Portfolio_History!$F500, Transactions_History!$H$6:$H$1355, "&lt;="&amp;YEAR(Portfolio_History!G$1))-
SUMIFS(Transactions_History!$G$6:$G$1355, Transactions_History!$C$6:$C$1355, "Redeem", Transactions_History!$I$6:$I$1355, Portfolio_History!$F500, Transactions_History!$H$6:$H$1355, "&lt;="&amp;YEAR(Portfolio_History!G$1))</f>
        <v>-7389594</v>
      </c>
      <c r="H500" s="4">
        <f>SUMIFS(Transactions_History!$G$6:$G$1355, Transactions_History!$C$6:$C$1355, "Acquire", Transactions_History!$I$6:$I$1355, Portfolio_History!$F500, Transactions_History!$H$6:$H$1355, "&lt;="&amp;YEAR(Portfolio_History!H$1))-
SUMIFS(Transactions_History!$G$6:$G$1355, Transactions_History!$C$6:$C$1355, "Redeem", Transactions_History!$I$6:$I$1355, Portfolio_History!$F500, Transactions_History!$H$6:$H$1355, "&lt;="&amp;YEAR(Portfolio_History!H$1))</f>
        <v>-7389594</v>
      </c>
      <c r="I500" s="4">
        <f>SUMIFS(Transactions_History!$G$6:$G$1355, Transactions_History!$C$6:$C$1355, "Acquire", Transactions_History!$I$6:$I$1355, Portfolio_History!$F500, Transactions_History!$H$6:$H$1355, "&lt;="&amp;YEAR(Portfolio_History!I$1))-
SUMIFS(Transactions_History!$G$6:$G$1355, Transactions_History!$C$6:$C$1355, "Redeem", Transactions_History!$I$6:$I$1355, Portfolio_History!$F500, Transactions_History!$H$6:$H$1355, "&lt;="&amp;YEAR(Portfolio_History!I$1))</f>
        <v>-7389594</v>
      </c>
      <c r="J500" s="4">
        <f>SUMIFS(Transactions_History!$G$6:$G$1355, Transactions_History!$C$6:$C$1355, "Acquire", Transactions_History!$I$6:$I$1355, Portfolio_History!$F500, Transactions_History!$H$6:$H$1355, "&lt;="&amp;YEAR(Portfolio_History!J$1))-
SUMIFS(Transactions_History!$G$6:$G$1355, Transactions_History!$C$6:$C$1355, "Redeem", Transactions_History!$I$6:$I$1355, Portfolio_History!$F500, Transactions_History!$H$6:$H$1355, "&lt;="&amp;YEAR(Portfolio_History!J$1))</f>
        <v>-7389594</v>
      </c>
      <c r="K500" s="4">
        <f>SUMIFS(Transactions_History!$G$6:$G$1355, Transactions_History!$C$6:$C$1355, "Acquire", Transactions_History!$I$6:$I$1355, Portfolio_History!$F500, Transactions_History!$H$6:$H$1355, "&lt;="&amp;YEAR(Portfolio_History!K$1))-
SUMIFS(Transactions_History!$G$6:$G$1355, Transactions_History!$C$6:$C$1355, "Redeem", Transactions_History!$I$6:$I$1355, Portfolio_History!$F500, Transactions_History!$H$6:$H$1355, "&lt;="&amp;YEAR(Portfolio_History!K$1))</f>
        <v>-7389594</v>
      </c>
      <c r="L500" s="4">
        <f>SUMIFS(Transactions_History!$G$6:$G$1355, Transactions_History!$C$6:$C$1355, "Acquire", Transactions_History!$I$6:$I$1355, Portfolio_History!$F500, Transactions_History!$H$6:$H$1355, "&lt;="&amp;YEAR(Portfolio_History!L$1))-
SUMIFS(Transactions_History!$G$6:$G$1355, Transactions_History!$C$6:$C$1355, "Redeem", Transactions_History!$I$6:$I$1355, Portfolio_History!$F500, Transactions_History!$H$6:$H$1355, "&lt;="&amp;YEAR(Portfolio_History!L$1))</f>
        <v>-7389594</v>
      </c>
      <c r="M500" s="4">
        <f>SUMIFS(Transactions_History!$G$6:$G$1355, Transactions_History!$C$6:$C$1355, "Acquire", Transactions_History!$I$6:$I$1355, Portfolio_History!$F500, Transactions_History!$H$6:$H$1355, "&lt;="&amp;YEAR(Portfolio_History!M$1))-
SUMIFS(Transactions_History!$G$6:$G$1355, Transactions_History!$C$6:$C$1355, "Redeem", Transactions_History!$I$6:$I$1355, Portfolio_History!$F500, Transactions_History!$H$6:$H$1355, "&lt;="&amp;YEAR(Portfolio_History!M$1))</f>
        <v>-7389594</v>
      </c>
      <c r="N500" s="4">
        <f>SUMIFS(Transactions_History!$G$6:$G$1355, Transactions_History!$C$6:$C$1355, "Acquire", Transactions_History!$I$6:$I$1355, Portfolio_History!$F500, Transactions_History!$H$6:$H$1355, "&lt;="&amp;YEAR(Portfolio_History!N$1))-
SUMIFS(Transactions_History!$G$6:$G$1355, Transactions_History!$C$6:$C$1355, "Redeem", Transactions_History!$I$6:$I$1355, Portfolio_History!$F500, Transactions_History!$H$6:$H$1355, "&lt;="&amp;YEAR(Portfolio_History!N$1))</f>
        <v>-7389594</v>
      </c>
      <c r="O500" s="4">
        <f>SUMIFS(Transactions_History!$G$6:$G$1355, Transactions_History!$C$6:$C$1355, "Acquire", Transactions_History!$I$6:$I$1355, Portfolio_History!$F500, Transactions_History!$H$6:$H$1355, "&lt;="&amp;YEAR(Portfolio_History!O$1))-
SUMIFS(Transactions_History!$G$6:$G$1355, Transactions_History!$C$6:$C$1355, "Redeem", Transactions_History!$I$6:$I$1355, Portfolio_History!$F500, Transactions_History!$H$6:$H$1355, "&lt;="&amp;YEAR(Portfolio_History!O$1))</f>
        <v>-7389594</v>
      </c>
      <c r="P500" s="4">
        <f>SUMIFS(Transactions_History!$G$6:$G$1355, Transactions_History!$C$6:$C$1355, "Acquire", Transactions_History!$I$6:$I$1355, Portfolio_History!$F500, Transactions_History!$H$6:$H$1355, "&lt;="&amp;YEAR(Portfolio_History!P$1))-
SUMIFS(Transactions_History!$G$6:$G$1355, Transactions_History!$C$6:$C$1355, "Redeem", Transactions_History!$I$6:$I$1355, Portfolio_History!$F500, Transactions_History!$H$6:$H$1355, "&lt;="&amp;YEAR(Portfolio_History!P$1))</f>
        <v>-7389594</v>
      </c>
      <c r="Q500" s="4">
        <f>SUMIFS(Transactions_History!$G$6:$G$1355, Transactions_History!$C$6:$C$1355, "Acquire", Transactions_History!$I$6:$I$1355, Portfolio_History!$F500, Transactions_History!$H$6:$H$1355, "&lt;="&amp;YEAR(Portfolio_History!Q$1))-
SUMIFS(Transactions_History!$G$6:$G$1355, Transactions_History!$C$6:$C$1355, "Redeem", Transactions_History!$I$6:$I$1355, Portfolio_History!$F500, Transactions_History!$H$6:$H$1355, "&lt;="&amp;YEAR(Portfolio_History!Q$1))</f>
        <v>-7389594</v>
      </c>
      <c r="R500" s="4">
        <f>SUMIFS(Transactions_History!$G$6:$G$1355, Transactions_History!$C$6:$C$1355, "Acquire", Transactions_History!$I$6:$I$1355, Portfolio_History!$F500, Transactions_History!$H$6:$H$1355, "&lt;="&amp;YEAR(Portfolio_History!R$1))-
SUMIFS(Transactions_History!$G$6:$G$1355, Transactions_History!$C$6:$C$1355, "Redeem", Transactions_History!$I$6:$I$1355, Portfolio_History!$F500, Transactions_History!$H$6:$H$1355, "&lt;="&amp;YEAR(Portfolio_History!R$1))</f>
        <v>-695966</v>
      </c>
      <c r="S500" s="4">
        <f>SUMIFS(Transactions_History!$G$6:$G$1355, Transactions_History!$C$6:$C$1355, "Acquire", Transactions_History!$I$6:$I$1355, Portfolio_History!$F500, Transactions_History!$H$6:$H$1355, "&lt;="&amp;YEAR(Portfolio_History!S$1))-
SUMIFS(Transactions_History!$G$6:$G$1355, Transactions_History!$C$6:$C$1355, "Redeem", Transactions_History!$I$6:$I$1355, Portfolio_History!$F500, Transactions_History!$H$6:$H$1355, "&lt;="&amp;YEAR(Portfolio_History!S$1))</f>
        <v>-695966</v>
      </c>
      <c r="T500" s="4">
        <f>SUMIFS(Transactions_History!$G$6:$G$1355, Transactions_History!$C$6:$C$1355, "Acquire", Transactions_History!$I$6:$I$1355, Portfolio_History!$F500, Transactions_History!$H$6:$H$1355, "&lt;="&amp;YEAR(Portfolio_History!T$1))-
SUMIFS(Transactions_History!$G$6:$G$1355, Transactions_History!$C$6:$C$1355, "Redeem", Transactions_History!$I$6:$I$1355, Portfolio_History!$F500, Transactions_History!$H$6:$H$1355, "&lt;="&amp;YEAR(Portfolio_History!T$1))</f>
        <v>0</v>
      </c>
      <c r="U500" s="4">
        <f>SUMIFS(Transactions_History!$G$6:$G$1355, Transactions_History!$C$6:$C$1355, "Acquire", Transactions_History!$I$6:$I$1355, Portfolio_History!$F500, Transactions_History!$H$6:$H$1355, "&lt;="&amp;YEAR(Portfolio_History!U$1))-
SUMIFS(Transactions_History!$G$6:$G$1355, Transactions_History!$C$6:$C$1355, "Redeem", Transactions_History!$I$6:$I$1355, Portfolio_History!$F500, Transactions_History!$H$6:$H$1355, "&lt;="&amp;YEAR(Portfolio_History!U$1))</f>
        <v>0</v>
      </c>
      <c r="V500" s="4">
        <f>SUMIFS(Transactions_History!$G$6:$G$1355, Transactions_History!$C$6:$C$1355, "Acquire", Transactions_History!$I$6:$I$1355, Portfolio_History!$F500, Transactions_History!$H$6:$H$1355, "&lt;="&amp;YEAR(Portfolio_History!V$1))-
SUMIFS(Transactions_History!$G$6:$G$1355, Transactions_History!$C$6:$C$1355, "Redeem", Transactions_History!$I$6:$I$1355, Portfolio_History!$F500, Transactions_History!$H$6:$H$1355, "&lt;="&amp;YEAR(Portfolio_History!V$1))</f>
        <v>0</v>
      </c>
      <c r="W500" s="4">
        <f>SUMIFS(Transactions_History!$G$6:$G$1355, Transactions_History!$C$6:$C$1355, "Acquire", Transactions_History!$I$6:$I$1355, Portfolio_History!$F500, Transactions_History!$H$6:$H$1355, "&lt;="&amp;YEAR(Portfolio_History!W$1))-
SUMIFS(Transactions_History!$G$6:$G$1355, Transactions_History!$C$6:$C$1355, "Redeem", Transactions_History!$I$6:$I$1355, Portfolio_History!$F500, Transactions_History!$H$6:$H$1355, "&lt;="&amp;YEAR(Portfolio_History!W$1))</f>
        <v>0</v>
      </c>
      <c r="X500" s="4">
        <f>SUMIFS(Transactions_History!$G$6:$G$1355, Transactions_History!$C$6:$C$1355, "Acquire", Transactions_History!$I$6:$I$1355, Portfolio_History!$F500, Transactions_History!$H$6:$H$1355, "&lt;="&amp;YEAR(Portfolio_History!X$1))-
SUMIFS(Transactions_History!$G$6:$G$1355, Transactions_History!$C$6:$C$1355, "Redeem", Transactions_History!$I$6:$I$1355, Portfolio_History!$F500, Transactions_History!$H$6:$H$1355, "&lt;="&amp;YEAR(Portfolio_History!X$1))</f>
        <v>0</v>
      </c>
      <c r="Y500" s="4">
        <f>SUMIFS(Transactions_History!$G$6:$G$1355, Transactions_History!$C$6:$C$1355, "Acquire", Transactions_History!$I$6:$I$1355, Portfolio_History!$F500, Transactions_History!$H$6:$H$1355, "&lt;="&amp;YEAR(Portfolio_History!Y$1))-
SUMIFS(Transactions_History!$G$6:$G$1355, Transactions_History!$C$6:$C$1355, "Redeem", Transactions_History!$I$6:$I$1355, Portfolio_History!$F500, Transactions_History!$H$6:$H$1355, "&lt;="&amp;YEAR(Portfolio_History!Y$1))</f>
        <v>0</v>
      </c>
    </row>
    <row r="501" spans="1:25" x14ac:dyDescent="0.35">
      <c r="A501" s="172" t="s">
        <v>39</v>
      </c>
      <c r="B501" s="172">
        <v>6.5</v>
      </c>
      <c r="C501" s="172">
        <v>2012</v>
      </c>
      <c r="D501" s="173">
        <v>36678</v>
      </c>
      <c r="E501" s="63">
        <v>2012</v>
      </c>
      <c r="F501" s="170" t="str">
        <f t="shared" si="8"/>
        <v>SI bonds_6.5_2012</v>
      </c>
      <c r="G501" s="4">
        <f>SUMIFS(Transactions_History!$G$6:$G$1355, Transactions_History!$C$6:$C$1355, "Acquire", Transactions_History!$I$6:$I$1355, Portfolio_History!$F501, Transactions_History!$H$6:$H$1355, "&lt;="&amp;YEAR(Portfolio_History!G$1))-
SUMIFS(Transactions_History!$G$6:$G$1355, Transactions_History!$C$6:$C$1355, "Redeem", Transactions_History!$I$6:$I$1355, Portfolio_History!$F501, Transactions_History!$H$6:$H$1355, "&lt;="&amp;YEAR(Portfolio_History!G$1))</f>
        <v>-9894504</v>
      </c>
      <c r="H501" s="4">
        <f>SUMIFS(Transactions_History!$G$6:$G$1355, Transactions_History!$C$6:$C$1355, "Acquire", Transactions_History!$I$6:$I$1355, Portfolio_History!$F501, Transactions_History!$H$6:$H$1355, "&lt;="&amp;YEAR(Portfolio_History!H$1))-
SUMIFS(Transactions_History!$G$6:$G$1355, Transactions_History!$C$6:$C$1355, "Redeem", Transactions_History!$I$6:$I$1355, Portfolio_History!$F501, Transactions_History!$H$6:$H$1355, "&lt;="&amp;YEAR(Portfolio_History!H$1))</f>
        <v>-9894504</v>
      </c>
      <c r="I501" s="4">
        <f>SUMIFS(Transactions_History!$G$6:$G$1355, Transactions_History!$C$6:$C$1355, "Acquire", Transactions_History!$I$6:$I$1355, Portfolio_History!$F501, Transactions_History!$H$6:$H$1355, "&lt;="&amp;YEAR(Portfolio_History!I$1))-
SUMIFS(Transactions_History!$G$6:$G$1355, Transactions_History!$C$6:$C$1355, "Redeem", Transactions_History!$I$6:$I$1355, Portfolio_History!$F501, Transactions_History!$H$6:$H$1355, "&lt;="&amp;YEAR(Portfolio_History!I$1))</f>
        <v>-9894504</v>
      </c>
      <c r="J501" s="4">
        <f>SUMIFS(Transactions_History!$G$6:$G$1355, Transactions_History!$C$6:$C$1355, "Acquire", Transactions_History!$I$6:$I$1355, Portfolio_History!$F501, Transactions_History!$H$6:$H$1355, "&lt;="&amp;YEAR(Portfolio_History!J$1))-
SUMIFS(Transactions_History!$G$6:$G$1355, Transactions_History!$C$6:$C$1355, "Redeem", Transactions_History!$I$6:$I$1355, Portfolio_History!$F501, Transactions_History!$H$6:$H$1355, "&lt;="&amp;YEAR(Portfolio_History!J$1))</f>
        <v>-9894504</v>
      </c>
      <c r="K501" s="4">
        <f>SUMIFS(Transactions_History!$G$6:$G$1355, Transactions_History!$C$6:$C$1355, "Acquire", Transactions_History!$I$6:$I$1355, Portfolio_History!$F501, Transactions_History!$H$6:$H$1355, "&lt;="&amp;YEAR(Portfolio_History!K$1))-
SUMIFS(Transactions_History!$G$6:$G$1355, Transactions_History!$C$6:$C$1355, "Redeem", Transactions_History!$I$6:$I$1355, Portfolio_History!$F501, Transactions_History!$H$6:$H$1355, "&lt;="&amp;YEAR(Portfolio_History!K$1))</f>
        <v>-9894504</v>
      </c>
      <c r="L501" s="4">
        <f>SUMIFS(Transactions_History!$G$6:$G$1355, Transactions_History!$C$6:$C$1355, "Acquire", Transactions_History!$I$6:$I$1355, Portfolio_History!$F501, Transactions_History!$H$6:$H$1355, "&lt;="&amp;YEAR(Portfolio_History!L$1))-
SUMIFS(Transactions_History!$G$6:$G$1355, Transactions_History!$C$6:$C$1355, "Redeem", Transactions_History!$I$6:$I$1355, Portfolio_History!$F501, Transactions_History!$H$6:$H$1355, "&lt;="&amp;YEAR(Portfolio_History!L$1))</f>
        <v>-9894504</v>
      </c>
      <c r="M501" s="4">
        <f>SUMIFS(Transactions_History!$G$6:$G$1355, Transactions_History!$C$6:$C$1355, "Acquire", Transactions_History!$I$6:$I$1355, Portfolio_History!$F501, Transactions_History!$H$6:$H$1355, "&lt;="&amp;YEAR(Portfolio_History!M$1))-
SUMIFS(Transactions_History!$G$6:$G$1355, Transactions_History!$C$6:$C$1355, "Redeem", Transactions_History!$I$6:$I$1355, Portfolio_History!$F501, Transactions_History!$H$6:$H$1355, "&lt;="&amp;YEAR(Portfolio_History!M$1))</f>
        <v>-9894504</v>
      </c>
      <c r="N501" s="4">
        <f>SUMIFS(Transactions_History!$G$6:$G$1355, Transactions_History!$C$6:$C$1355, "Acquire", Transactions_History!$I$6:$I$1355, Portfolio_History!$F501, Transactions_History!$H$6:$H$1355, "&lt;="&amp;YEAR(Portfolio_History!N$1))-
SUMIFS(Transactions_History!$G$6:$G$1355, Transactions_History!$C$6:$C$1355, "Redeem", Transactions_History!$I$6:$I$1355, Portfolio_History!$F501, Transactions_History!$H$6:$H$1355, "&lt;="&amp;YEAR(Portfolio_History!N$1))</f>
        <v>-9894504</v>
      </c>
      <c r="O501" s="4">
        <f>SUMIFS(Transactions_History!$G$6:$G$1355, Transactions_History!$C$6:$C$1355, "Acquire", Transactions_History!$I$6:$I$1355, Portfolio_History!$F501, Transactions_History!$H$6:$H$1355, "&lt;="&amp;YEAR(Portfolio_History!O$1))-
SUMIFS(Transactions_History!$G$6:$G$1355, Transactions_History!$C$6:$C$1355, "Redeem", Transactions_History!$I$6:$I$1355, Portfolio_History!$F501, Transactions_History!$H$6:$H$1355, "&lt;="&amp;YEAR(Portfolio_History!O$1))</f>
        <v>-9894504</v>
      </c>
      <c r="P501" s="4">
        <f>SUMIFS(Transactions_History!$G$6:$G$1355, Transactions_History!$C$6:$C$1355, "Acquire", Transactions_History!$I$6:$I$1355, Portfolio_History!$F501, Transactions_History!$H$6:$H$1355, "&lt;="&amp;YEAR(Portfolio_History!P$1))-
SUMIFS(Transactions_History!$G$6:$G$1355, Transactions_History!$C$6:$C$1355, "Redeem", Transactions_History!$I$6:$I$1355, Portfolio_History!$F501, Transactions_History!$H$6:$H$1355, "&lt;="&amp;YEAR(Portfolio_History!P$1))</f>
        <v>-9894504</v>
      </c>
      <c r="Q501" s="4">
        <f>SUMIFS(Transactions_History!$G$6:$G$1355, Transactions_History!$C$6:$C$1355, "Acquire", Transactions_History!$I$6:$I$1355, Portfolio_History!$F501, Transactions_History!$H$6:$H$1355, "&lt;="&amp;YEAR(Portfolio_History!Q$1))-
SUMIFS(Transactions_History!$G$6:$G$1355, Transactions_History!$C$6:$C$1355, "Redeem", Transactions_History!$I$6:$I$1355, Portfolio_History!$F501, Transactions_History!$H$6:$H$1355, "&lt;="&amp;YEAR(Portfolio_History!Q$1))</f>
        <v>-9894504</v>
      </c>
      <c r="R501" s="4">
        <f>SUMIFS(Transactions_History!$G$6:$G$1355, Transactions_History!$C$6:$C$1355, "Acquire", Transactions_History!$I$6:$I$1355, Portfolio_History!$F501, Transactions_History!$H$6:$H$1355, "&lt;="&amp;YEAR(Portfolio_History!R$1))-
SUMIFS(Transactions_History!$G$6:$G$1355, Transactions_History!$C$6:$C$1355, "Redeem", Transactions_History!$I$6:$I$1355, Portfolio_History!$F501, Transactions_History!$H$6:$H$1355, "&lt;="&amp;YEAR(Portfolio_History!R$1))</f>
        <v>-1317108</v>
      </c>
      <c r="S501" s="4">
        <f>SUMIFS(Transactions_History!$G$6:$G$1355, Transactions_History!$C$6:$C$1355, "Acquire", Transactions_History!$I$6:$I$1355, Portfolio_History!$F501, Transactions_History!$H$6:$H$1355, "&lt;="&amp;YEAR(Portfolio_History!S$1))-
SUMIFS(Transactions_History!$G$6:$G$1355, Transactions_History!$C$6:$C$1355, "Redeem", Transactions_History!$I$6:$I$1355, Portfolio_History!$F501, Transactions_History!$H$6:$H$1355, "&lt;="&amp;YEAR(Portfolio_History!S$1))</f>
        <v>-1026101</v>
      </c>
      <c r="T501" s="4">
        <f>SUMIFS(Transactions_History!$G$6:$G$1355, Transactions_History!$C$6:$C$1355, "Acquire", Transactions_History!$I$6:$I$1355, Portfolio_History!$F501, Transactions_History!$H$6:$H$1355, "&lt;="&amp;YEAR(Portfolio_History!T$1))-
SUMIFS(Transactions_History!$G$6:$G$1355, Transactions_History!$C$6:$C$1355, "Redeem", Transactions_History!$I$6:$I$1355, Portfolio_History!$F501, Transactions_History!$H$6:$H$1355, "&lt;="&amp;YEAR(Portfolio_History!T$1))</f>
        <v>0</v>
      </c>
      <c r="U501" s="4">
        <f>SUMIFS(Transactions_History!$G$6:$G$1355, Transactions_History!$C$6:$C$1355, "Acquire", Transactions_History!$I$6:$I$1355, Portfolio_History!$F501, Transactions_History!$H$6:$H$1355, "&lt;="&amp;YEAR(Portfolio_History!U$1))-
SUMIFS(Transactions_History!$G$6:$G$1355, Transactions_History!$C$6:$C$1355, "Redeem", Transactions_History!$I$6:$I$1355, Portfolio_History!$F501, Transactions_History!$H$6:$H$1355, "&lt;="&amp;YEAR(Portfolio_History!U$1))</f>
        <v>0</v>
      </c>
      <c r="V501" s="4">
        <f>SUMIFS(Transactions_History!$G$6:$G$1355, Transactions_History!$C$6:$C$1355, "Acquire", Transactions_History!$I$6:$I$1355, Portfolio_History!$F501, Transactions_History!$H$6:$H$1355, "&lt;="&amp;YEAR(Portfolio_History!V$1))-
SUMIFS(Transactions_History!$G$6:$G$1355, Transactions_History!$C$6:$C$1355, "Redeem", Transactions_History!$I$6:$I$1355, Portfolio_History!$F501, Transactions_History!$H$6:$H$1355, "&lt;="&amp;YEAR(Portfolio_History!V$1))</f>
        <v>0</v>
      </c>
      <c r="W501" s="4">
        <f>SUMIFS(Transactions_History!$G$6:$G$1355, Transactions_History!$C$6:$C$1355, "Acquire", Transactions_History!$I$6:$I$1355, Portfolio_History!$F501, Transactions_History!$H$6:$H$1355, "&lt;="&amp;YEAR(Portfolio_History!W$1))-
SUMIFS(Transactions_History!$G$6:$G$1355, Transactions_History!$C$6:$C$1355, "Redeem", Transactions_History!$I$6:$I$1355, Portfolio_History!$F501, Transactions_History!$H$6:$H$1355, "&lt;="&amp;YEAR(Portfolio_History!W$1))</f>
        <v>0</v>
      </c>
      <c r="X501" s="4">
        <f>SUMIFS(Transactions_History!$G$6:$G$1355, Transactions_History!$C$6:$C$1355, "Acquire", Transactions_History!$I$6:$I$1355, Portfolio_History!$F501, Transactions_History!$H$6:$H$1355, "&lt;="&amp;YEAR(Portfolio_History!X$1))-
SUMIFS(Transactions_History!$G$6:$G$1355, Transactions_History!$C$6:$C$1355, "Redeem", Transactions_History!$I$6:$I$1355, Portfolio_History!$F501, Transactions_History!$H$6:$H$1355, "&lt;="&amp;YEAR(Portfolio_History!X$1))</f>
        <v>0</v>
      </c>
      <c r="Y501" s="4">
        <f>SUMIFS(Transactions_History!$G$6:$G$1355, Transactions_History!$C$6:$C$1355, "Acquire", Transactions_History!$I$6:$I$1355, Portfolio_History!$F501, Transactions_History!$H$6:$H$1355, "&lt;="&amp;YEAR(Portfolio_History!Y$1))-
SUMIFS(Transactions_History!$G$6:$G$1355, Transactions_History!$C$6:$C$1355, "Redeem", Transactions_History!$I$6:$I$1355, Portfolio_History!$F501, Transactions_History!$H$6:$H$1355, "&lt;="&amp;YEAR(Portfolio_History!Y$1))</f>
        <v>0</v>
      </c>
    </row>
    <row r="502" spans="1:25" x14ac:dyDescent="0.35">
      <c r="A502" s="172" t="s">
        <v>39</v>
      </c>
      <c r="B502" s="172">
        <v>6.5</v>
      </c>
      <c r="C502" s="172">
        <v>2014</v>
      </c>
      <c r="D502" s="173">
        <v>36678</v>
      </c>
      <c r="E502" s="63">
        <v>2012</v>
      </c>
      <c r="F502" s="170" t="str">
        <f t="shared" si="8"/>
        <v>SI bonds_6.5_2014</v>
      </c>
      <c r="G502" s="4">
        <f>SUMIFS(Transactions_History!$G$6:$G$1355, Transactions_History!$C$6:$C$1355, "Acquire", Transactions_History!$I$6:$I$1355, Portfolio_History!$F502, Transactions_History!$H$6:$H$1355, "&lt;="&amp;YEAR(Portfolio_History!G$1))-
SUMIFS(Transactions_History!$G$6:$G$1355, Transactions_History!$C$6:$C$1355, "Redeem", Transactions_History!$I$6:$I$1355, Portfolio_History!$F502, Transactions_History!$H$6:$H$1355, "&lt;="&amp;YEAR(Portfolio_History!G$1))</f>
        <v>-9894505</v>
      </c>
      <c r="H502" s="4">
        <f>SUMIFS(Transactions_History!$G$6:$G$1355, Transactions_History!$C$6:$C$1355, "Acquire", Transactions_History!$I$6:$I$1355, Portfolio_History!$F502, Transactions_History!$H$6:$H$1355, "&lt;="&amp;YEAR(Portfolio_History!H$1))-
SUMIFS(Transactions_History!$G$6:$G$1355, Transactions_History!$C$6:$C$1355, "Redeem", Transactions_History!$I$6:$I$1355, Portfolio_History!$F502, Transactions_History!$H$6:$H$1355, "&lt;="&amp;YEAR(Portfolio_History!H$1))</f>
        <v>-9894505</v>
      </c>
      <c r="I502" s="4">
        <f>SUMIFS(Transactions_History!$G$6:$G$1355, Transactions_History!$C$6:$C$1355, "Acquire", Transactions_History!$I$6:$I$1355, Portfolio_History!$F502, Transactions_History!$H$6:$H$1355, "&lt;="&amp;YEAR(Portfolio_History!I$1))-
SUMIFS(Transactions_History!$G$6:$G$1355, Transactions_History!$C$6:$C$1355, "Redeem", Transactions_History!$I$6:$I$1355, Portfolio_History!$F502, Transactions_History!$H$6:$H$1355, "&lt;="&amp;YEAR(Portfolio_History!I$1))</f>
        <v>-9894505</v>
      </c>
      <c r="J502" s="4">
        <f>SUMIFS(Transactions_History!$G$6:$G$1355, Transactions_History!$C$6:$C$1355, "Acquire", Transactions_History!$I$6:$I$1355, Portfolio_History!$F502, Transactions_History!$H$6:$H$1355, "&lt;="&amp;YEAR(Portfolio_History!J$1))-
SUMIFS(Transactions_History!$G$6:$G$1355, Transactions_History!$C$6:$C$1355, "Redeem", Transactions_History!$I$6:$I$1355, Portfolio_History!$F502, Transactions_History!$H$6:$H$1355, "&lt;="&amp;YEAR(Portfolio_History!J$1))</f>
        <v>-9894505</v>
      </c>
      <c r="K502" s="4">
        <f>SUMIFS(Transactions_History!$G$6:$G$1355, Transactions_History!$C$6:$C$1355, "Acquire", Transactions_History!$I$6:$I$1355, Portfolio_History!$F502, Transactions_History!$H$6:$H$1355, "&lt;="&amp;YEAR(Portfolio_History!K$1))-
SUMIFS(Transactions_History!$G$6:$G$1355, Transactions_History!$C$6:$C$1355, "Redeem", Transactions_History!$I$6:$I$1355, Portfolio_History!$F502, Transactions_History!$H$6:$H$1355, "&lt;="&amp;YEAR(Portfolio_History!K$1))</f>
        <v>-9894505</v>
      </c>
      <c r="L502" s="4">
        <f>SUMIFS(Transactions_History!$G$6:$G$1355, Transactions_History!$C$6:$C$1355, "Acquire", Transactions_History!$I$6:$I$1355, Portfolio_History!$F502, Transactions_History!$H$6:$H$1355, "&lt;="&amp;YEAR(Portfolio_History!L$1))-
SUMIFS(Transactions_History!$G$6:$G$1355, Transactions_History!$C$6:$C$1355, "Redeem", Transactions_History!$I$6:$I$1355, Portfolio_History!$F502, Transactions_History!$H$6:$H$1355, "&lt;="&amp;YEAR(Portfolio_History!L$1))</f>
        <v>-9894505</v>
      </c>
      <c r="M502" s="4">
        <f>SUMIFS(Transactions_History!$G$6:$G$1355, Transactions_History!$C$6:$C$1355, "Acquire", Transactions_History!$I$6:$I$1355, Portfolio_History!$F502, Transactions_History!$H$6:$H$1355, "&lt;="&amp;YEAR(Portfolio_History!M$1))-
SUMIFS(Transactions_History!$G$6:$G$1355, Transactions_History!$C$6:$C$1355, "Redeem", Transactions_History!$I$6:$I$1355, Portfolio_History!$F502, Transactions_History!$H$6:$H$1355, "&lt;="&amp;YEAR(Portfolio_History!M$1))</f>
        <v>-9894505</v>
      </c>
      <c r="N502" s="4">
        <f>SUMIFS(Transactions_History!$G$6:$G$1355, Transactions_History!$C$6:$C$1355, "Acquire", Transactions_History!$I$6:$I$1355, Portfolio_History!$F502, Transactions_History!$H$6:$H$1355, "&lt;="&amp;YEAR(Portfolio_History!N$1))-
SUMIFS(Transactions_History!$G$6:$G$1355, Transactions_History!$C$6:$C$1355, "Redeem", Transactions_History!$I$6:$I$1355, Portfolio_History!$F502, Transactions_History!$H$6:$H$1355, "&lt;="&amp;YEAR(Portfolio_History!N$1))</f>
        <v>-9894505</v>
      </c>
      <c r="O502" s="4">
        <f>SUMIFS(Transactions_History!$G$6:$G$1355, Transactions_History!$C$6:$C$1355, "Acquire", Transactions_History!$I$6:$I$1355, Portfolio_History!$F502, Transactions_History!$H$6:$H$1355, "&lt;="&amp;YEAR(Portfolio_History!O$1))-
SUMIFS(Transactions_History!$G$6:$G$1355, Transactions_History!$C$6:$C$1355, "Redeem", Transactions_History!$I$6:$I$1355, Portfolio_History!$F502, Transactions_History!$H$6:$H$1355, "&lt;="&amp;YEAR(Portfolio_History!O$1))</f>
        <v>-9894505</v>
      </c>
      <c r="P502" s="4">
        <f>SUMIFS(Transactions_History!$G$6:$G$1355, Transactions_History!$C$6:$C$1355, "Acquire", Transactions_History!$I$6:$I$1355, Portfolio_History!$F502, Transactions_History!$H$6:$H$1355, "&lt;="&amp;YEAR(Portfolio_History!P$1))-
SUMIFS(Transactions_History!$G$6:$G$1355, Transactions_History!$C$6:$C$1355, "Redeem", Transactions_History!$I$6:$I$1355, Portfolio_History!$F502, Transactions_History!$H$6:$H$1355, "&lt;="&amp;YEAR(Portfolio_History!P$1))</f>
        <v>-1317109</v>
      </c>
      <c r="Q502" s="4">
        <f>SUMIFS(Transactions_History!$G$6:$G$1355, Transactions_History!$C$6:$C$1355, "Acquire", Transactions_History!$I$6:$I$1355, Portfolio_History!$F502, Transactions_History!$H$6:$H$1355, "&lt;="&amp;YEAR(Portfolio_History!Q$1))-
SUMIFS(Transactions_History!$G$6:$G$1355, Transactions_History!$C$6:$C$1355, "Redeem", Transactions_History!$I$6:$I$1355, Portfolio_History!$F502, Transactions_History!$H$6:$H$1355, "&lt;="&amp;YEAR(Portfolio_History!Q$1))</f>
        <v>-1317109</v>
      </c>
      <c r="R502" s="4">
        <f>SUMIFS(Transactions_History!$G$6:$G$1355, Transactions_History!$C$6:$C$1355, "Acquire", Transactions_History!$I$6:$I$1355, Portfolio_History!$F502, Transactions_History!$H$6:$H$1355, "&lt;="&amp;YEAR(Portfolio_History!R$1))-
SUMIFS(Transactions_History!$G$6:$G$1355, Transactions_History!$C$6:$C$1355, "Redeem", Transactions_History!$I$6:$I$1355, Portfolio_History!$F502, Transactions_History!$H$6:$H$1355, "&lt;="&amp;YEAR(Portfolio_History!R$1))</f>
        <v>0</v>
      </c>
      <c r="S502" s="4">
        <f>SUMIFS(Transactions_History!$G$6:$G$1355, Transactions_History!$C$6:$C$1355, "Acquire", Transactions_History!$I$6:$I$1355, Portfolio_History!$F502, Transactions_History!$H$6:$H$1355, "&lt;="&amp;YEAR(Portfolio_History!S$1))-
SUMIFS(Transactions_History!$G$6:$G$1355, Transactions_History!$C$6:$C$1355, "Redeem", Transactions_History!$I$6:$I$1355, Portfolio_History!$F502, Transactions_History!$H$6:$H$1355, "&lt;="&amp;YEAR(Portfolio_History!S$1))</f>
        <v>0</v>
      </c>
      <c r="T502" s="4">
        <f>SUMIFS(Transactions_History!$G$6:$G$1355, Transactions_History!$C$6:$C$1355, "Acquire", Transactions_History!$I$6:$I$1355, Portfolio_History!$F502, Transactions_History!$H$6:$H$1355, "&lt;="&amp;YEAR(Portfolio_History!T$1))-
SUMIFS(Transactions_History!$G$6:$G$1355, Transactions_History!$C$6:$C$1355, "Redeem", Transactions_History!$I$6:$I$1355, Portfolio_History!$F502, Transactions_History!$H$6:$H$1355, "&lt;="&amp;YEAR(Portfolio_History!T$1))</f>
        <v>0</v>
      </c>
      <c r="U502" s="4">
        <f>SUMIFS(Transactions_History!$G$6:$G$1355, Transactions_History!$C$6:$C$1355, "Acquire", Transactions_History!$I$6:$I$1355, Portfolio_History!$F502, Transactions_History!$H$6:$H$1355, "&lt;="&amp;YEAR(Portfolio_History!U$1))-
SUMIFS(Transactions_History!$G$6:$G$1355, Transactions_History!$C$6:$C$1355, "Redeem", Transactions_History!$I$6:$I$1355, Portfolio_History!$F502, Transactions_History!$H$6:$H$1355, "&lt;="&amp;YEAR(Portfolio_History!U$1))</f>
        <v>0</v>
      </c>
      <c r="V502" s="4">
        <f>SUMIFS(Transactions_History!$G$6:$G$1355, Transactions_History!$C$6:$C$1355, "Acquire", Transactions_History!$I$6:$I$1355, Portfolio_History!$F502, Transactions_History!$H$6:$H$1355, "&lt;="&amp;YEAR(Portfolio_History!V$1))-
SUMIFS(Transactions_History!$G$6:$G$1355, Transactions_History!$C$6:$C$1355, "Redeem", Transactions_History!$I$6:$I$1355, Portfolio_History!$F502, Transactions_History!$H$6:$H$1355, "&lt;="&amp;YEAR(Portfolio_History!V$1))</f>
        <v>0</v>
      </c>
      <c r="W502" s="4">
        <f>SUMIFS(Transactions_History!$G$6:$G$1355, Transactions_History!$C$6:$C$1355, "Acquire", Transactions_History!$I$6:$I$1355, Portfolio_History!$F502, Transactions_History!$H$6:$H$1355, "&lt;="&amp;YEAR(Portfolio_History!W$1))-
SUMIFS(Transactions_History!$G$6:$G$1355, Transactions_History!$C$6:$C$1355, "Redeem", Transactions_History!$I$6:$I$1355, Portfolio_History!$F502, Transactions_History!$H$6:$H$1355, "&lt;="&amp;YEAR(Portfolio_History!W$1))</f>
        <v>0</v>
      </c>
      <c r="X502" s="4">
        <f>SUMIFS(Transactions_History!$G$6:$G$1355, Transactions_History!$C$6:$C$1355, "Acquire", Transactions_History!$I$6:$I$1355, Portfolio_History!$F502, Transactions_History!$H$6:$H$1355, "&lt;="&amp;YEAR(Portfolio_History!X$1))-
SUMIFS(Transactions_History!$G$6:$G$1355, Transactions_History!$C$6:$C$1355, "Redeem", Transactions_History!$I$6:$I$1355, Portfolio_History!$F502, Transactions_History!$H$6:$H$1355, "&lt;="&amp;YEAR(Portfolio_History!X$1))</f>
        <v>0</v>
      </c>
      <c r="Y502" s="4">
        <f>SUMIFS(Transactions_History!$G$6:$G$1355, Transactions_History!$C$6:$C$1355, "Acquire", Transactions_History!$I$6:$I$1355, Portfolio_History!$F502, Transactions_History!$H$6:$H$1355, "&lt;="&amp;YEAR(Portfolio_History!Y$1))-
SUMIFS(Transactions_History!$G$6:$G$1355, Transactions_History!$C$6:$C$1355, "Redeem", Transactions_History!$I$6:$I$1355, Portfolio_History!$F502, Transactions_History!$H$6:$H$1355, "&lt;="&amp;YEAR(Portfolio_History!Y$1))</f>
        <v>0</v>
      </c>
    </row>
    <row r="503" spans="1:25" x14ac:dyDescent="0.35">
      <c r="A503" s="172" t="s">
        <v>39</v>
      </c>
      <c r="B503" s="172">
        <v>6.875</v>
      </c>
      <c r="C503" s="172">
        <v>2012</v>
      </c>
      <c r="D503" s="173">
        <v>35582</v>
      </c>
      <c r="E503" s="63">
        <v>2012</v>
      </c>
      <c r="F503" s="170" t="str">
        <f t="shared" si="8"/>
        <v>SI bonds_6.875_2012</v>
      </c>
      <c r="G503" s="4">
        <f>SUMIFS(Transactions_History!$G$6:$G$1355, Transactions_History!$C$6:$C$1355, "Acquire", Transactions_History!$I$6:$I$1355, Portfolio_History!$F503, Transactions_History!$H$6:$H$1355, "&lt;="&amp;YEAR(Portfolio_History!G$1))-
SUMIFS(Transactions_History!$G$6:$G$1355, Transactions_History!$C$6:$C$1355, "Redeem", Transactions_History!$I$6:$I$1355, Portfolio_History!$F503, Transactions_History!$H$6:$H$1355, "&lt;="&amp;YEAR(Portfolio_History!G$1))</f>
        <v>-41535116</v>
      </c>
      <c r="H503" s="4">
        <f>SUMIFS(Transactions_History!$G$6:$G$1355, Transactions_History!$C$6:$C$1355, "Acquire", Transactions_History!$I$6:$I$1355, Portfolio_History!$F503, Transactions_History!$H$6:$H$1355, "&lt;="&amp;YEAR(Portfolio_History!H$1))-
SUMIFS(Transactions_History!$G$6:$G$1355, Transactions_History!$C$6:$C$1355, "Redeem", Transactions_History!$I$6:$I$1355, Portfolio_History!$F503, Transactions_History!$H$6:$H$1355, "&lt;="&amp;YEAR(Portfolio_History!H$1))</f>
        <v>-41535116</v>
      </c>
      <c r="I503" s="4">
        <f>SUMIFS(Transactions_History!$G$6:$G$1355, Transactions_History!$C$6:$C$1355, "Acquire", Transactions_History!$I$6:$I$1355, Portfolio_History!$F503, Transactions_History!$H$6:$H$1355, "&lt;="&amp;YEAR(Portfolio_History!I$1))-
SUMIFS(Transactions_History!$G$6:$G$1355, Transactions_History!$C$6:$C$1355, "Redeem", Transactions_History!$I$6:$I$1355, Portfolio_History!$F503, Transactions_History!$H$6:$H$1355, "&lt;="&amp;YEAR(Portfolio_History!I$1))</f>
        <v>-41535116</v>
      </c>
      <c r="J503" s="4">
        <f>SUMIFS(Transactions_History!$G$6:$G$1355, Transactions_History!$C$6:$C$1355, "Acquire", Transactions_History!$I$6:$I$1355, Portfolio_History!$F503, Transactions_History!$H$6:$H$1355, "&lt;="&amp;YEAR(Portfolio_History!J$1))-
SUMIFS(Transactions_History!$G$6:$G$1355, Transactions_History!$C$6:$C$1355, "Redeem", Transactions_History!$I$6:$I$1355, Portfolio_History!$F503, Transactions_History!$H$6:$H$1355, "&lt;="&amp;YEAR(Portfolio_History!J$1))</f>
        <v>-41535116</v>
      </c>
      <c r="K503" s="4">
        <f>SUMIFS(Transactions_History!$G$6:$G$1355, Transactions_History!$C$6:$C$1355, "Acquire", Transactions_History!$I$6:$I$1355, Portfolio_History!$F503, Transactions_History!$H$6:$H$1355, "&lt;="&amp;YEAR(Portfolio_History!K$1))-
SUMIFS(Transactions_History!$G$6:$G$1355, Transactions_History!$C$6:$C$1355, "Redeem", Transactions_History!$I$6:$I$1355, Portfolio_History!$F503, Transactions_History!$H$6:$H$1355, "&lt;="&amp;YEAR(Portfolio_History!K$1))</f>
        <v>-41535116</v>
      </c>
      <c r="L503" s="4">
        <f>SUMIFS(Transactions_History!$G$6:$G$1355, Transactions_History!$C$6:$C$1355, "Acquire", Transactions_History!$I$6:$I$1355, Portfolio_History!$F503, Transactions_History!$H$6:$H$1355, "&lt;="&amp;YEAR(Portfolio_History!L$1))-
SUMIFS(Transactions_History!$G$6:$G$1355, Transactions_History!$C$6:$C$1355, "Redeem", Transactions_History!$I$6:$I$1355, Portfolio_History!$F503, Transactions_History!$H$6:$H$1355, "&lt;="&amp;YEAR(Portfolio_History!L$1))</f>
        <v>-41535116</v>
      </c>
      <c r="M503" s="4">
        <f>SUMIFS(Transactions_History!$G$6:$G$1355, Transactions_History!$C$6:$C$1355, "Acquire", Transactions_History!$I$6:$I$1355, Portfolio_History!$F503, Transactions_History!$H$6:$H$1355, "&lt;="&amp;YEAR(Portfolio_History!M$1))-
SUMIFS(Transactions_History!$G$6:$G$1355, Transactions_History!$C$6:$C$1355, "Redeem", Transactions_History!$I$6:$I$1355, Portfolio_History!$F503, Transactions_History!$H$6:$H$1355, "&lt;="&amp;YEAR(Portfolio_History!M$1))</f>
        <v>-41535116</v>
      </c>
      <c r="N503" s="4">
        <f>SUMIFS(Transactions_History!$G$6:$G$1355, Transactions_History!$C$6:$C$1355, "Acquire", Transactions_History!$I$6:$I$1355, Portfolio_History!$F503, Transactions_History!$H$6:$H$1355, "&lt;="&amp;YEAR(Portfolio_History!N$1))-
SUMIFS(Transactions_History!$G$6:$G$1355, Transactions_History!$C$6:$C$1355, "Redeem", Transactions_History!$I$6:$I$1355, Portfolio_History!$F503, Transactions_History!$H$6:$H$1355, "&lt;="&amp;YEAR(Portfolio_History!N$1))</f>
        <v>-41535116</v>
      </c>
      <c r="O503" s="4">
        <f>SUMIFS(Transactions_History!$G$6:$G$1355, Transactions_History!$C$6:$C$1355, "Acquire", Transactions_History!$I$6:$I$1355, Portfolio_History!$F503, Transactions_History!$H$6:$H$1355, "&lt;="&amp;YEAR(Portfolio_History!O$1))-
SUMIFS(Transactions_History!$G$6:$G$1355, Transactions_History!$C$6:$C$1355, "Redeem", Transactions_History!$I$6:$I$1355, Portfolio_History!$F503, Transactions_History!$H$6:$H$1355, "&lt;="&amp;YEAR(Portfolio_History!O$1))</f>
        <v>-41535116</v>
      </c>
      <c r="P503" s="4">
        <f>SUMIFS(Transactions_History!$G$6:$G$1355, Transactions_History!$C$6:$C$1355, "Acquire", Transactions_History!$I$6:$I$1355, Portfolio_History!$F503, Transactions_History!$H$6:$H$1355, "&lt;="&amp;YEAR(Portfolio_History!P$1))-
SUMIFS(Transactions_History!$G$6:$G$1355, Transactions_History!$C$6:$C$1355, "Redeem", Transactions_History!$I$6:$I$1355, Portfolio_History!$F503, Transactions_History!$H$6:$H$1355, "&lt;="&amp;YEAR(Portfolio_History!P$1))</f>
        <v>-41535116</v>
      </c>
      <c r="Q503" s="4">
        <f>SUMIFS(Transactions_History!$G$6:$G$1355, Transactions_History!$C$6:$C$1355, "Acquire", Transactions_History!$I$6:$I$1355, Portfolio_History!$F503, Transactions_History!$H$6:$H$1355, "&lt;="&amp;YEAR(Portfolio_History!Q$1))-
SUMIFS(Transactions_History!$G$6:$G$1355, Transactions_History!$C$6:$C$1355, "Redeem", Transactions_History!$I$6:$I$1355, Portfolio_History!$F503, Transactions_History!$H$6:$H$1355, "&lt;="&amp;YEAR(Portfolio_History!Q$1))</f>
        <v>-41535116</v>
      </c>
      <c r="R503" s="4">
        <f>SUMIFS(Transactions_History!$G$6:$G$1355, Transactions_History!$C$6:$C$1355, "Acquire", Transactions_History!$I$6:$I$1355, Portfolio_History!$F503, Transactions_History!$H$6:$H$1355, "&lt;="&amp;YEAR(Portfolio_History!R$1))-
SUMIFS(Transactions_History!$G$6:$G$1355, Transactions_History!$C$6:$C$1355, "Redeem", Transactions_History!$I$6:$I$1355, Portfolio_History!$F503, Transactions_History!$H$6:$H$1355, "&lt;="&amp;YEAR(Portfolio_History!R$1))</f>
        <v>-4445520</v>
      </c>
      <c r="S503" s="4">
        <f>SUMIFS(Transactions_History!$G$6:$G$1355, Transactions_History!$C$6:$C$1355, "Acquire", Transactions_History!$I$6:$I$1355, Portfolio_History!$F503, Transactions_History!$H$6:$H$1355, "&lt;="&amp;YEAR(Portfolio_History!S$1))-
SUMIFS(Transactions_History!$G$6:$G$1355, Transactions_History!$C$6:$C$1355, "Redeem", Transactions_History!$I$6:$I$1355, Portfolio_History!$F503, Transactions_History!$H$6:$H$1355, "&lt;="&amp;YEAR(Portfolio_History!S$1))</f>
        <v>0</v>
      </c>
      <c r="T503" s="4">
        <f>SUMIFS(Transactions_History!$G$6:$G$1355, Transactions_History!$C$6:$C$1355, "Acquire", Transactions_History!$I$6:$I$1355, Portfolio_History!$F503, Transactions_History!$H$6:$H$1355, "&lt;="&amp;YEAR(Portfolio_History!T$1))-
SUMIFS(Transactions_History!$G$6:$G$1355, Transactions_History!$C$6:$C$1355, "Redeem", Transactions_History!$I$6:$I$1355, Portfolio_History!$F503, Transactions_History!$H$6:$H$1355, "&lt;="&amp;YEAR(Portfolio_History!T$1))</f>
        <v>0</v>
      </c>
      <c r="U503" s="4">
        <f>SUMIFS(Transactions_History!$G$6:$G$1355, Transactions_History!$C$6:$C$1355, "Acquire", Transactions_History!$I$6:$I$1355, Portfolio_History!$F503, Transactions_History!$H$6:$H$1355, "&lt;="&amp;YEAR(Portfolio_History!U$1))-
SUMIFS(Transactions_History!$G$6:$G$1355, Transactions_History!$C$6:$C$1355, "Redeem", Transactions_History!$I$6:$I$1355, Portfolio_History!$F503, Transactions_History!$H$6:$H$1355, "&lt;="&amp;YEAR(Portfolio_History!U$1))</f>
        <v>0</v>
      </c>
      <c r="V503" s="4">
        <f>SUMIFS(Transactions_History!$G$6:$G$1355, Transactions_History!$C$6:$C$1355, "Acquire", Transactions_History!$I$6:$I$1355, Portfolio_History!$F503, Transactions_History!$H$6:$H$1355, "&lt;="&amp;YEAR(Portfolio_History!V$1))-
SUMIFS(Transactions_History!$G$6:$G$1355, Transactions_History!$C$6:$C$1355, "Redeem", Transactions_History!$I$6:$I$1355, Portfolio_History!$F503, Transactions_History!$H$6:$H$1355, "&lt;="&amp;YEAR(Portfolio_History!V$1))</f>
        <v>0</v>
      </c>
      <c r="W503" s="4">
        <f>SUMIFS(Transactions_History!$G$6:$G$1355, Transactions_History!$C$6:$C$1355, "Acquire", Transactions_History!$I$6:$I$1355, Portfolio_History!$F503, Transactions_History!$H$6:$H$1355, "&lt;="&amp;YEAR(Portfolio_History!W$1))-
SUMIFS(Transactions_History!$G$6:$G$1355, Transactions_History!$C$6:$C$1355, "Redeem", Transactions_History!$I$6:$I$1355, Portfolio_History!$F503, Transactions_History!$H$6:$H$1355, "&lt;="&amp;YEAR(Portfolio_History!W$1))</f>
        <v>0</v>
      </c>
      <c r="X503" s="4">
        <f>SUMIFS(Transactions_History!$G$6:$G$1355, Transactions_History!$C$6:$C$1355, "Acquire", Transactions_History!$I$6:$I$1355, Portfolio_History!$F503, Transactions_History!$H$6:$H$1355, "&lt;="&amp;YEAR(Portfolio_History!X$1))-
SUMIFS(Transactions_History!$G$6:$G$1355, Transactions_History!$C$6:$C$1355, "Redeem", Transactions_History!$I$6:$I$1355, Portfolio_History!$F503, Transactions_History!$H$6:$H$1355, "&lt;="&amp;YEAR(Portfolio_History!X$1))</f>
        <v>0</v>
      </c>
      <c r="Y503" s="4">
        <f>SUMIFS(Transactions_History!$G$6:$G$1355, Transactions_History!$C$6:$C$1355, "Acquire", Transactions_History!$I$6:$I$1355, Portfolio_History!$F503, Transactions_History!$H$6:$H$1355, "&lt;="&amp;YEAR(Portfolio_History!Y$1))-
SUMIFS(Transactions_History!$G$6:$G$1355, Transactions_History!$C$6:$C$1355, "Redeem", Transactions_History!$I$6:$I$1355, Portfolio_History!$F503, Transactions_History!$H$6:$H$1355, "&lt;="&amp;YEAR(Portfolio_History!Y$1))</f>
        <v>0</v>
      </c>
    </row>
    <row r="504" spans="1:25" x14ac:dyDescent="0.35">
      <c r="A504" s="172" t="s">
        <v>34</v>
      </c>
      <c r="B504" s="172">
        <v>1.375</v>
      </c>
      <c r="C504" s="172">
        <v>2012</v>
      </c>
      <c r="D504" s="173">
        <v>41061</v>
      </c>
      <c r="E504" s="63">
        <v>2012</v>
      </c>
      <c r="F504" s="170" t="str">
        <f t="shared" si="8"/>
        <v>SI certificates_1.375_2012</v>
      </c>
      <c r="G504" s="4">
        <f>SUMIFS(Transactions_History!$G$6:$G$1355, Transactions_History!$C$6:$C$1355, "Acquire", Transactions_History!$I$6:$I$1355, Portfolio_History!$F504, Transactions_History!$H$6:$H$1355, "&lt;="&amp;YEAR(Portfolio_History!G$1))-
SUMIFS(Transactions_History!$G$6:$G$1355, Transactions_History!$C$6:$C$1355, "Redeem", Transactions_History!$I$6:$I$1355, Portfolio_History!$F504, Transactions_History!$H$6:$H$1355, "&lt;="&amp;YEAR(Portfolio_History!G$1))</f>
        <v>0</v>
      </c>
      <c r="H504" s="4">
        <f>SUMIFS(Transactions_History!$G$6:$G$1355, Transactions_History!$C$6:$C$1355, "Acquire", Transactions_History!$I$6:$I$1355, Portfolio_History!$F504, Transactions_History!$H$6:$H$1355, "&lt;="&amp;YEAR(Portfolio_History!H$1))-
SUMIFS(Transactions_History!$G$6:$G$1355, Transactions_History!$C$6:$C$1355, "Redeem", Transactions_History!$I$6:$I$1355, Portfolio_History!$F504, Transactions_History!$H$6:$H$1355, "&lt;="&amp;YEAR(Portfolio_History!H$1))</f>
        <v>0</v>
      </c>
      <c r="I504" s="4">
        <f>SUMIFS(Transactions_History!$G$6:$G$1355, Transactions_History!$C$6:$C$1355, "Acquire", Transactions_History!$I$6:$I$1355, Portfolio_History!$F504, Transactions_History!$H$6:$H$1355, "&lt;="&amp;YEAR(Portfolio_History!I$1))-
SUMIFS(Transactions_History!$G$6:$G$1355, Transactions_History!$C$6:$C$1355, "Redeem", Transactions_History!$I$6:$I$1355, Portfolio_History!$F504, Transactions_History!$H$6:$H$1355, "&lt;="&amp;YEAR(Portfolio_History!I$1))</f>
        <v>0</v>
      </c>
      <c r="J504" s="4">
        <f>SUMIFS(Transactions_History!$G$6:$G$1355, Transactions_History!$C$6:$C$1355, "Acquire", Transactions_History!$I$6:$I$1355, Portfolio_History!$F504, Transactions_History!$H$6:$H$1355, "&lt;="&amp;YEAR(Portfolio_History!J$1))-
SUMIFS(Transactions_History!$G$6:$G$1355, Transactions_History!$C$6:$C$1355, "Redeem", Transactions_History!$I$6:$I$1355, Portfolio_History!$F504, Transactions_History!$H$6:$H$1355, "&lt;="&amp;YEAR(Portfolio_History!J$1))</f>
        <v>0</v>
      </c>
      <c r="K504" s="4">
        <f>SUMIFS(Transactions_History!$G$6:$G$1355, Transactions_History!$C$6:$C$1355, "Acquire", Transactions_History!$I$6:$I$1355, Portfolio_History!$F504, Transactions_History!$H$6:$H$1355, "&lt;="&amp;YEAR(Portfolio_History!K$1))-
SUMIFS(Transactions_History!$G$6:$G$1355, Transactions_History!$C$6:$C$1355, "Redeem", Transactions_History!$I$6:$I$1355, Portfolio_History!$F504, Transactions_History!$H$6:$H$1355, "&lt;="&amp;YEAR(Portfolio_History!K$1))</f>
        <v>0</v>
      </c>
      <c r="L504" s="4">
        <f>SUMIFS(Transactions_History!$G$6:$G$1355, Transactions_History!$C$6:$C$1355, "Acquire", Transactions_History!$I$6:$I$1355, Portfolio_History!$F504, Transactions_History!$H$6:$H$1355, "&lt;="&amp;YEAR(Portfolio_History!L$1))-
SUMIFS(Transactions_History!$G$6:$G$1355, Transactions_History!$C$6:$C$1355, "Redeem", Transactions_History!$I$6:$I$1355, Portfolio_History!$F504, Transactions_History!$H$6:$H$1355, "&lt;="&amp;YEAR(Portfolio_History!L$1))</f>
        <v>0</v>
      </c>
      <c r="M504" s="4">
        <f>SUMIFS(Transactions_History!$G$6:$G$1355, Transactions_History!$C$6:$C$1355, "Acquire", Transactions_History!$I$6:$I$1355, Portfolio_History!$F504, Transactions_History!$H$6:$H$1355, "&lt;="&amp;YEAR(Portfolio_History!M$1))-
SUMIFS(Transactions_History!$G$6:$G$1355, Transactions_History!$C$6:$C$1355, "Redeem", Transactions_History!$I$6:$I$1355, Portfolio_History!$F504, Transactions_History!$H$6:$H$1355, "&lt;="&amp;YEAR(Portfolio_History!M$1))</f>
        <v>0</v>
      </c>
      <c r="N504" s="4">
        <f>SUMIFS(Transactions_History!$G$6:$G$1355, Transactions_History!$C$6:$C$1355, "Acquire", Transactions_History!$I$6:$I$1355, Portfolio_History!$F504, Transactions_History!$H$6:$H$1355, "&lt;="&amp;YEAR(Portfolio_History!N$1))-
SUMIFS(Transactions_History!$G$6:$G$1355, Transactions_History!$C$6:$C$1355, "Redeem", Transactions_History!$I$6:$I$1355, Portfolio_History!$F504, Transactions_History!$H$6:$H$1355, "&lt;="&amp;YEAR(Portfolio_History!N$1))</f>
        <v>0</v>
      </c>
      <c r="O504" s="4">
        <f>SUMIFS(Transactions_History!$G$6:$G$1355, Transactions_History!$C$6:$C$1355, "Acquire", Transactions_History!$I$6:$I$1355, Portfolio_History!$F504, Transactions_History!$H$6:$H$1355, "&lt;="&amp;YEAR(Portfolio_History!O$1))-
SUMIFS(Transactions_History!$G$6:$G$1355, Transactions_History!$C$6:$C$1355, "Redeem", Transactions_History!$I$6:$I$1355, Portfolio_History!$F504, Transactions_History!$H$6:$H$1355, "&lt;="&amp;YEAR(Portfolio_History!O$1))</f>
        <v>0</v>
      </c>
      <c r="P504" s="4">
        <f>SUMIFS(Transactions_History!$G$6:$G$1355, Transactions_History!$C$6:$C$1355, "Acquire", Transactions_History!$I$6:$I$1355, Portfolio_History!$F504, Transactions_History!$H$6:$H$1355, "&lt;="&amp;YEAR(Portfolio_History!P$1))-
SUMIFS(Transactions_History!$G$6:$G$1355, Transactions_History!$C$6:$C$1355, "Redeem", Transactions_History!$I$6:$I$1355, Portfolio_History!$F504, Transactions_History!$H$6:$H$1355, "&lt;="&amp;YEAR(Portfolio_History!P$1))</f>
        <v>0</v>
      </c>
      <c r="Q504" s="4">
        <f>SUMIFS(Transactions_History!$G$6:$G$1355, Transactions_History!$C$6:$C$1355, "Acquire", Transactions_History!$I$6:$I$1355, Portfolio_History!$F504, Transactions_History!$H$6:$H$1355, "&lt;="&amp;YEAR(Portfolio_History!Q$1))-
SUMIFS(Transactions_History!$G$6:$G$1355, Transactions_History!$C$6:$C$1355, "Redeem", Transactions_History!$I$6:$I$1355, Portfolio_History!$F504, Transactions_History!$H$6:$H$1355, "&lt;="&amp;YEAR(Portfolio_History!Q$1))</f>
        <v>0</v>
      </c>
      <c r="R504" s="4">
        <f>SUMIFS(Transactions_History!$G$6:$G$1355, Transactions_History!$C$6:$C$1355, "Acquire", Transactions_History!$I$6:$I$1355, Portfolio_History!$F504, Transactions_History!$H$6:$H$1355, "&lt;="&amp;YEAR(Portfolio_History!R$1))-
SUMIFS(Transactions_History!$G$6:$G$1355, Transactions_History!$C$6:$C$1355, "Redeem", Transactions_History!$I$6:$I$1355, Portfolio_History!$F504, Transactions_History!$H$6:$H$1355, "&lt;="&amp;YEAR(Portfolio_History!R$1))</f>
        <v>0</v>
      </c>
      <c r="S504" s="4">
        <f>SUMIFS(Transactions_History!$G$6:$G$1355, Transactions_History!$C$6:$C$1355, "Acquire", Transactions_History!$I$6:$I$1355, Portfolio_History!$F504, Transactions_History!$H$6:$H$1355, "&lt;="&amp;YEAR(Portfolio_History!S$1))-
SUMIFS(Transactions_History!$G$6:$G$1355, Transactions_History!$C$6:$C$1355, "Redeem", Transactions_History!$I$6:$I$1355, Portfolio_History!$F504, Transactions_History!$H$6:$H$1355, "&lt;="&amp;YEAR(Portfolio_History!S$1))</f>
        <v>0</v>
      </c>
      <c r="T504" s="4">
        <f>SUMIFS(Transactions_History!$G$6:$G$1355, Transactions_History!$C$6:$C$1355, "Acquire", Transactions_History!$I$6:$I$1355, Portfolio_History!$F504, Transactions_History!$H$6:$H$1355, "&lt;="&amp;YEAR(Portfolio_History!T$1))-
SUMIFS(Transactions_History!$G$6:$G$1355, Transactions_History!$C$6:$C$1355, "Redeem", Transactions_History!$I$6:$I$1355, Portfolio_History!$F504, Transactions_History!$H$6:$H$1355, "&lt;="&amp;YEAR(Portfolio_History!T$1))</f>
        <v>0</v>
      </c>
      <c r="U504" s="4">
        <f>SUMIFS(Transactions_History!$G$6:$G$1355, Transactions_History!$C$6:$C$1355, "Acquire", Transactions_History!$I$6:$I$1355, Portfolio_History!$F504, Transactions_History!$H$6:$H$1355, "&lt;="&amp;YEAR(Portfolio_History!U$1))-
SUMIFS(Transactions_History!$G$6:$G$1355, Transactions_History!$C$6:$C$1355, "Redeem", Transactions_History!$I$6:$I$1355, Portfolio_History!$F504, Transactions_History!$H$6:$H$1355, "&lt;="&amp;YEAR(Portfolio_History!U$1))</f>
        <v>0</v>
      </c>
      <c r="V504" s="4">
        <f>SUMIFS(Transactions_History!$G$6:$G$1355, Transactions_History!$C$6:$C$1355, "Acquire", Transactions_History!$I$6:$I$1355, Portfolio_History!$F504, Transactions_History!$H$6:$H$1355, "&lt;="&amp;YEAR(Portfolio_History!V$1))-
SUMIFS(Transactions_History!$G$6:$G$1355, Transactions_History!$C$6:$C$1355, "Redeem", Transactions_History!$I$6:$I$1355, Portfolio_History!$F504, Transactions_History!$H$6:$H$1355, "&lt;="&amp;YEAR(Portfolio_History!V$1))</f>
        <v>0</v>
      </c>
      <c r="W504" s="4">
        <f>SUMIFS(Transactions_History!$G$6:$G$1355, Transactions_History!$C$6:$C$1355, "Acquire", Transactions_History!$I$6:$I$1355, Portfolio_History!$F504, Transactions_History!$H$6:$H$1355, "&lt;="&amp;YEAR(Portfolio_History!W$1))-
SUMIFS(Transactions_History!$G$6:$G$1355, Transactions_History!$C$6:$C$1355, "Redeem", Transactions_History!$I$6:$I$1355, Portfolio_History!$F504, Transactions_History!$H$6:$H$1355, "&lt;="&amp;YEAR(Portfolio_History!W$1))</f>
        <v>0</v>
      </c>
      <c r="X504" s="4">
        <f>SUMIFS(Transactions_History!$G$6:$G$1355, Transactions_History!$C$6:$C$1355, "Acquire", Transactions_History!$I$6:$I$1355, Portfolio_History!$F504, Transactions_History!$H$6:$H$1355, "&lt;="&amp;YEAR(Portfolio_History!X$1))-
SUMIFS(Transactions_History!$G$6:$G$1355, Transactions_History!$C$6:$C$1355, "Redeem", Transactions_History!$I$6:$I$1355, Portfolio_History!$F504, Transactions_History!$H$6:$H$1355, "&lt;="&amp;YEAR(Portfolio_History!X$1))</f>
        <v>0</v>
      </c>
      <c r="Y504" s="4">
        <f>SUMIFS(Transactions_History!$G$6:$G$1355, Transactions_History!$C$6:$C$1355, "Acquire", Transactions_History!$I$6:$I$1355, Portfolio_History!$F504, Transactions_History!$H$6:$H$1355, "&lt;="&amp;YEAR(Portfolio_History!Y$1))-
SUMIFS(Transactions_History!$G$6:$G$1355, Transactions_History!$C$6:$C$1355, "Redeem", Transactions_History!$I$6:$I$1355, Portfolio_History!$F504, Transactions_History!$H$6:$H$1355, "&lt;="&amp;YEAR(Portfolio_History!Y$1))</f>
        <v>0</v>
      </c>
    </row>
    <row r="505" spans="1:25" x14ac:dyDescent="0.35">
      <c r="A505" s="172" t="s">
        <v>39</v>
      </c>
      <c r="B505" s="172">
        <v>2.5</v>
      </c>
      <c r="C505" s="172">
        <v>2013</v>
      </c>
      <c r="D505" s="173">
        <v>40695</v>
      </c>
      <c r="E505" s="63">
        <v>2012</v>
      </c>
      <c r="F505" s="170" t="str">
        <f t="shared" si="8"/>
        <v>SI bonds_2.5_2013</v>
      </c>
      <c r="G505" s="4">
        <f>SUMIFS(Transactions_History!$G$6:$G$1355, Transactions_History!$C$6:$C$1355, "Acquire", Transactions_History!$I$6:$I$1355, Portfolio_History!$F505, Transactions_History!$H$6:$H$1355, "&lt;="&amp;YEAR(Portfolio_History!G$1))-
SUMIFS(Transactions_History!$G$6:$G$1355, Transactions_History!$C$6:$C$1355, "Redeem", Transactions_History!$I$6:$I$1355, Portfolio_History!$F505, Transactions_History!$H$6:$H$1355, "&lt;="&amp;YEAR(Portfolio_History!G$1))</f>
        <v>0</v>
      </c>
      <c r="H505" s="4">
        <f>SUMIFS(Transactions_History!$G$6:$G$1355, Transactions_History!$C$6:$C$1355, "Acquire", Transactions_History!$I$6:$I$1355, Portfolio_History!$F505, Transactions_History!$H$6:$H$1355, "&lt;="&amp;YEAR(Portfolio_History!H$1))-
SUMIFS(Transactions_History!$G$6:$G$1355, Transactions_History!$C$6:$C$1355, "Redeem", Transactions_History!$I$6:$I$1355, Portfolio_History!$F505, Transactions_History!$H$6:$H$1355, "&lt;="&amp;YEAR(Portfolio_History!H$1))</f>
        <v>0</v>
      </c>
      <c r="I505" s="4">
        <f>SUMIFS(Transactions_History!$G$6:$G$1355, Transactions_History!$C$6:$C$1355, "Acquire", Transactions_History!$I$6:$I$1355, Portfolio_History!$F505, Transactions_History!$H$6:$H$1355, "&lt;="&amp;YEAR(Portfolio_History!I$1))-
SUMIFS(Transactions_History!$G$6:$G$1355, Transactions_History!$C$6:$C$1355, "Redeem", Transactions_History!$I$6:$I$1355, Portfolio_History!$F505, Transactions_History!$H$6:$H$1355, "&lt;="&amp;YEAR(Portfolio_History!I$1))</f>
        <v>0</v>
      </c>
      <c r="J505" s="4">
        <f>SUMIFS(Transactions_History!$G$6:$G$1355, Transactions_History!$C$6:$C$1355, "Acquire", Transactions_History!$I$6:$I$1355, Portfolio_History!$F505, Transactions_History!$H$6:$H$1355, "&lt;="&amp;YEAR(Portfolio_History!J$1))-
SUMIFS(Transactions_History!$G$6:$G$1355, Transactions_History!$C$6:$C$1355, "Redeem", Transactions_History!$I$6:$I$1355, Portfolio_History!$F505, Transactions_History!$H$6:$H$1355, "&lt;="&amp;YEAR(Portfolio_History!J$1))</f>
        <v>0</v>
      </c>
      <c r="K505" s="4">
        <f>SUMIFS(Transactions_History!$G$6:$G$1355, Transactions_History!$C$6:$C$1355, "Acquire", Transactions_History!$I$6:$I$1355, Portfolio_History!$F505, Transactions_History!$H$6:$H$1355, "&lt;="&amp;YEAR(Portfolio_History!K$1))-
SUMIFS(Transactions_History!$G$6:$G$1355, Transactions_History!$C$6:$C$1355, "Redeem", Transactions_History!$I$6:$I$1355, Portfolio_History!$F505, Transactions_History!$H$6:$H$1355, "&lt;="&amp;YEAR(Portfolio_History!K$1))</f>
        <v>0</v>
      </c>
      <c r="L505" s="4">
        <f>SUMIFS(Transactions_History!$G$6:$G$1355, Transactions_History!$C$6:$C$1355, "Acquire", Transactions_History!$I$6:$I$1355, Portfolio_History!$F505, Transactions_History!$H$6:$H$1355, "&lt;="&amp;YEAR(Portfolio_History!L$1))-
SUMIFS(Transactions_History!$G$6:$G$1355, Transactions_History!$C$6:$C$1355, "Redeem", Transactions_History!$I$6:$I$1355, Portfolio_History!$F505, Transactions_History!$H$6:$H$1355, "&lt;="&amp;YEAR(Portfolio_History!L$1))</f>
        <v>0</v>
      </c>
      <c r="M505" s="4">
        <f>SUMIFS(Transactions_History!$G$6:$G$1355, Transactions_History!$C$6:$C$1355, "Acquire", Transactions_History!$I$6:$I$1355, Portfolio_History!$F505, Transactions_History!$H$6:$H$1355, "&lt;="&amp;YEAR(Portfolio_History!M$1))-
SUMIFS(Transactions_History!$G$6:$G$1355, Transactions_History!$C$6:$C$1355, "Redeem", Transactions_History!$I$6:$I$1355, Portfolio_History!$F505, Transactions_History!$H$6:$H$1355, "&lt;="&amp;YEAR(Portfolio_History!M$1))</f>
        <v>0</v>
      </c>
      <c r="N505" s="4">
        <f>SUMIFS(Transactions_History!$G$6:$G$1355, Transactions_History!$C$6:$C$1355, "Acquire", Transactions_History!$I$6:$I$1355, Portfolio_History!$F505, Transactions_History!$H$6:$H$1355, "&lt;="&amp;YEAR(Portfolio_History!N$1))-
SUMIFS(Transactions_History!$G$6:$G$1355, Transactions_History!$C$6:$C$1355, "Redeem", Transactions_History!$I$6:$I$1355, Portfolio_History!$F505, Transactions_History!$H$6:$H$1355, "&lt;="&amp;YEAR(Portfolio_History!N$1))</f>
        <v>0</v>
      </c>
      <c r="O505" s="4">
        <f>SUMIFS(Transactions_History!$G$6:$G$1355, Transactions_History!$C$6:$C$1355, "Acquire", Transactions_History!$I$6:$I$1355, Portfolio_History!$F505, Transactions_History!$H$6:$H$1355, "&lt;="&amp;YEAR(Portfolio_History!O$1))-
SUMIFS(Transactions_History!$G$6:$G$1355, Transactions_History!$C$6:$C$1355, "Redeem", Transactions_History!$I$6:$I$1355, Portfolio_History!$F505, Transactions_History!$H$6:$H$1355, "&lt;="&amp;YEAR(Portfolio_History!O$1))</f>
        <v>0</v>
      </c>
      <c r="P505" s="4">
        <f>SUMIFS(Transactions_History!$G$6:$G$1355, Transactions_History!$C$6:$C$1355, "Acquire", Transactions_History!$I$6:$I$1355, Portfolio_History!$F505, Transactions_History!$H$6:$H$1355, "&lt;="&amp;YEAR(Portfolio_History!P$1))-
SUMIFS(Transactions_History!$G$6:$G$1355, Transactions_History!$C$6:$C$1355, "Redeem", Transactions_History!$I$6:$I$1355, Portfolio_History!$F505, Transactions_History!$H$6:$H$1355, "&lt;="&amp;YEAR(Portfolio_History!P$1))</f>
        <v>0</v>
      </c>
      <c r="Q505" s="4">
        <f>SUMIFS(Transactions_History!$G$6:$G$1355, Transactions_History!$C$6:$C$1355, "Acquire", Transactions_History!$I$6:$I$1355, Portfolio_History!$F505, Transactions_History!$H$6:$H$1355, "&lt;="&amp;YEAR(Portfolio_History!Q$1))-
SUMIFS(Transactions_History!$G$6:$G$1355, Transactions_History!$C$6:$C$1355, "Redeem", Transactions_History!$I$6:$I$1355, Portfolio_History!$F505, Transactions_History!$H$6:$H$1355, "&lt;="&amp;YEAR(Portfolio_History!Q$1))</f>
        <v>0</v>
      </c>
      <c r="R505" s="4">
        <f>SUMIFS(Transactions_History!$G$6:$G$1355, Transactions_History!$C$6:$C$1355, "Acquire", Transactions_History!$I$6:$I$1355, Portfolio_History!$F505, Transactions_History!$H$6:$H$1355, "&lt;="&amp;YEAR(Portfolio_History!R$1))-
SUMIFS(Transactions_History!$G$6:$G$1355, Transactions_History!$C$6:$C$1355, "Redeem", Transactions_History!$I$6:$I$1355, Portfolio_History!$F505, Transactions_History!$H$6:$H$1355, "&lt;="&amp;YEAR(Portfolio_History!R$1))</f>
        <v>5971788</v>
      </c>
      <c r="S505" s="4">
        <f>SUMIFS(Transactions_History!$G$6:$G$1355, Transactions_History!$C$6:$C$1355, "Acquire", Transactions_History!$I$6:$I$1355, Portfolio_History!$F505, Transactions_History!$H$6:$H$1355, "&lt;="&amp;YEAR(Portfolio_History!S$1))-
SUMIFS(Transactions_History!$G$6:$G$1355, Transactions_History!$C$6:$C$1355, "Redeem", Transactions_History!$I$6:$I$1355, Portfolio_History!$F505, Transactions_History!$H$6:$H$1355, "&lt;="&amp;YEAR(Portfolio_History!S$1))</f>
        <v>0</v>
      </c>
      <c r="T505" s="4">
        <f>SUMIFS(Transactions_History!$G$6:$G$1355, Transactions_History!$C$6:$C$1355, "Acquire", Transactions_History!$I$6:$I$1355, Portfolio_History!$F505, Transactions_History!$H$6:$H$1355, "&lt;="&amp;YEAR(Portfolio_History!T$1))-
SUMIFS(Transactions_History!$G$6:$G$1355, Transactions_History!$C$6:$C$1355, "Redeem", Transactions_History!$I$6:$I$1355, Portfolio_History!$F505, Transactions_History!$H$6:$H$1355, "&lt;="&amp;YEAR(Portfolio_History!T$1))</f>
        <v>0</v>
      </c>
      <c r="U505" s="4">
        <f>SUMIFS(Transactions_History!$G$6:$G$1355, Transactions_History!$C$6:$C$1355, "Acquire", Transactions_History!$I$6:$I$1355, Portfolio_History!$F505, Transactions_History!$H$6:$H$1355, "&lt;="&amp;YEAR(Portfolio_History!U$1))-
SUMIFS(Transactions_History!$G$6:$G$1355, Transactions_History!$C$6:$C$1355, "Redeem", Transactions_History!$I$6:$I$1355, Portfolio_History!$F505, Transactions_History!$H$6:$H$1355, "&lt;="&amp;YEAR(Portfolio_History!U$1))</f>
        <v>0</v>
      </c>
      <c r="V505" s="4">
        <f>SUMIFS(Transactions_History!$G$6:$G$1355, Transactions_History!$C$6:$C$1355, "Acquire", Transactions_History!$I$6:$I$1355, Portfolio_History!$F505, Transactions_History!$H$6:$H$1355, "&lt;="&amp;YEAR(Portfolio_History!V$1))-
SUMIFS(Transactions_History!$G$6:$G$1355, Transactions_History!$C$6:$C$1355, "Redeem", Transactions_History!$I$6:$I$1355, Portfolio_History!$F505, Transactions_History!$H$6:$H$1355, "&lt;="&amp;YEAR(Portfolio_History!V$1))</f>
        <v>0</v>
      </c>
      <c r="W505" s="4">
        <f>SUMIFS(Transactions_History!$G$6:$G$1355, Transactions_History!$C$6:$C$1355, "Acquire", Transactions_History!$I$6:$I$1355, Portfolio_History!$F505, Transactions_History!$H$6:$H$1355, "&lt;="&amp;YEAR(Portfolio_History!W$1))-
SUMIFS(Transactions_History!$G$6:$G$1355, Transactions_History!$C$6:$C$1355, "Redeem", Transactions_History!$I$6:$I$1355, Portfolio_History!$F505, Transactions_History!$H$6:$H$1355, "&lt;="&amp;YEAR(Portfolio_History!W$1))</f>
        <v>0</v>
      </c>
      <c r="X505" s="4">
        <f>SUMIFS(Transactions_History!$G$6:$G$1355, Transactions_History!$C$6:$C$1355, "Acquire", Transactions_History!$I$6:$I$1355, Portfolio_History!$F505, Transactions_History!$H$6:$H$1355, "&lt;="&amp;YEAR(Portfolio_History!X$1))-
SUMIFS(Transactions_History!$G$6:$G$1355, Transactions_History!$C$6:$C$1355, "Redeem", Transactions_History!$I$6:$I$1355, Portfolio_History!$F505, Transactions_History!$H$6:$H$1355, "&lt;="&amp;YEAR(Portfolio_History!X$1))</f>
        <v>0</v>
      </c>
      <c r="Y505" s="4">
        <f>SUMIFS(Transactions_History!$G$6:$G$1355, Transactions_History!$C$6:$C$1355, "Acquire", Transactions_History!$I$6:$I$1355, Portfolio_History!$F505, Transactions_History!$H$6:$H$1355, "&lt;="&amp;YEAR(Portfolio_History!Y$1))-
SUMIFS(Transactions_History!$G$6:$G$1355, Transactions_History!$C$6:$C$1355, "Redeem", Transactions_History!$I$6:$I$1355, Portfolio_History!$F505, Transactions_History!$H$6:$H$1355, "&lt;="&amp;YEAR(Portfolio_History!Y$1))</f>
        <v>0</v>
      </c>
    </row>
    <row r="506" spans="1:25" x14ac:dyDescent="0.35">
      <c r="A506" s="172" t="s">
        <v>34</v>
      </c>
      <c r="B506" s="172">
        <v>1.375</v>
      </c>
      <c r="C506" s="172">
        <v>2013</v>
      </c>
      <c r="D506" s="173">
        <v>41091</v>
      </c>
      <c r="E506" s="63">
        <v>2012</v>
      </c>
      <c r="F506" s="170" t="str">
        <f t="shared" si="8"/>
        <v>SI certificates_1.375_2013</v>
      </c>
      <c r="G506" s="4">
        <f>SUMIFS(Transactions_History!$G$6:$G$1355, Transactions_History!$C$6:$C$1355, "Acquire", Transactions_History!$I$6:$I$1355, Portfolio_History!$F506, Transactions_History!$H$6:$H$1355, "&lt;="&amp;YEAR(Portfolio_History!G$1))-
SUMIFS(Transactions_History!$G$6:$G$1355, Transactions_History!$C$6:$C$1355, "Redeem", Transactions_History!$I$6:$I$1355, Portfolio_History!$F506, Transactions_History!$H$6:$H$1355, "&lt;="&amp;YEAR(Portfolio_History!G$1))</f>
        <v>0</v>
      </c>
      <c r="H506" s="4">
        <f>SUMIFS(Transactions_History!$G$6:$G$1355, Transactions_History!$C$6:$C$1355, "Acquire", Transactions_History!$I$6:$I$1355, Portfolio_History!$F506, Transactions_History!$H$6:$H$1355, "&lt;="&amp;YEAR(Portfolio_History!H$1))-
SUMIFS(Transactions_History!$G$6:$G$1355, Transactions_History!$C$6:$C$1355, "Redeem", Transactions_History!$I$6:$I$1355, Portfolio_History!$F506, Transactions_History!$H$6:$H$1355, "&lt;="&amp;YEAR(Portfolio_History!H$1))</f>
        <v>0</v>
      </c>
      <c r="I506" s="4">
        <f>SUMIFS(Transactions_History!$G$6:$G$1355, Transactions_History!$C$6:$C$1355, "Acquire", Transactions_History!$I$6:$I$1355, Portfolio_History!$F506, Transactions_History!$H$6:$H$1355, "&lt;="&amp;YEAR(Portfolio_History!I$1))-
SUMIFS(Transactions_History!$G$6:$G$1355, Transactions_History!$C$6:$C$1355, "Redeem", Transactions_History!$I$6:$I$1355, Portfolio_History!$F506, Transactions_History!$H$6:$H$1355, "&lt;="&amp;YEAR(Portfolio_History!I$1))</f>
        <v>0</v>
      </c>
      <c r="J506" s="4">
        <f>SUMIFS(Transactions_History!$G$6:$G$1355, Transactions_History!$C$6:$C$1355, "Acquire", Transactions_History!$I$6:$I$1355, Portfolio_History!$F506, Transactions_History!$H$6:$H$1355, "&lt;="&amp;YEAR(Portfolio_History!J$1))-
SUMIFS(Transactions_History!$G$6:$G$1355, Transactions_History!$C$6:$C$1355, "Redeem", Transactions_History!$I$6:$I$1355, Portfolio_History!$F506, Transactions_History!$H$6:$H$1355, "&lt;="&amp;YEAR(Portfolio_History!J$1))</f>
        <v>0</v>
      </c>
      <c r="K506" s="4">
        <f>SUMIFS(Transactions_History!$G$6:$G$1355, Transactions_History!$C$6:$C$1355, "Acquire", Transactions_History!$I$6:$I$1355, Portfolio_History!$F506, Transactions_History!$H$6:$H$1355, "&lt;="&amp;YEAR(Portfolio_History!K$1))-
SUMIFS(Transactions_History!$G$6:$G$1355, Transactions_History!$C$6:$C$1355, "Redeem", Transactions_History!$I$6:$I$1355, Portfolio_History!$F506, Transactions_History!$H$6:$H$1355, "&lt;="&amp;YEAR(Portfolio_History!K$1))</f>
        <v>0</v>
      </c>
      <c r="L506" s="4">
        <f>SUMIFS(Transactions_History!$G$6:$G$1355, Transactions_History!$C$6:$C$1355, "Acquire", Transactions_History!$I$6:$I$1355, Portfolio_History!$F506, Transactions_History!$H$6:$H$1355, "&lt;="&amp;YEAR(Portfolio_History!L$1))-
SUMIFS(Transactions_History!$G$6:$G$1355, Transactions_History!$C$6:$C$1355, "Redeem", Transactions_History!$I$6:$I$1355, Portfolio_History!$F506, Transactions_History!$H$6:$H$1355, "&lt;="&amp;YEAR(Portfolio_History!L$1))</f>
        <v>0</v>
      </c>
      <c r="M506" s="4">
        <f>SUMIFS(Transactions_History!$G$6:$G$1355, Transactions_History!$C$6:$C$1355, "Acquire", Transactions_History!$I$6:$I$1355, Portfolio_History!$F506, Transactions_History!$H$6:$H$1355, "&lt;="&amp;YEAR(Portfolio_History!M$1))-
SUMIFS(Transactions_History!$G$6:$G$1355, Transactions_History!$C$6:$C$1355, "Redeem", Transactions_History!$I$6:$I$1355, Portfolio_History!$F506, Transactions_History!$H$6:$H$1355, "&lt;="&amp;YEAR(Portfolio_History!M$1))</f>
        <v>0</v>
      </c>
      <c r="N506" s="4">
        <f>SUMIFS(Transactions_History!$G$6:$G$1355, Transactions_History!$C$6:$C$1355, "Acquire", Transactions_History!$I$6:$I$1355, Portfolio_History!$F506, Transactions_History!$H$6:$H$1355, "&lt;="&amp;YEAR(Portfolio_History!N$1))-
SUMIFS(Transactions_History!$G$6:$G$1355, Transactions_History!$C$6:$C$1355, "Redeem", Transactions_History!$I$6:$I$1355, Portfolio_History!$F506, Transactions_History!$H$6:$H$1355, "&lt;="&amp;YEAR(Portfolio_History!N$1))</f>
        <v>0</v>
      </c>
      <c r="O506" s="4">
        <f>SUMIFS(Transactions_History!$G$6:$G$1355, Transactions_History!$C$6:$C$1355, "Acquire", Transactions_History!$I$6:$I$1355, Portfolio_History!$F506, Transactions_History!$H$6:$H$1355, "&lt;="&amp;YEAR(Portfolio_History!O$1))-
SUMIFS(Transactions_History!$G$6:$G$1355, Transactions_History!$C$6:$C$1355, "Redeem", Transactions_History!$I$6:$I$1355, Portfolio_History!$F506, Transactions_History!$H$6:$H$1355, "&lt;="&amp;YEAR(Portfolio_History!O$1))</f>
        <v>0</v>
      </c>
      <c r="P506" s="4">
        <f>SUMIFS(Transactions_History!$G$6:$G$1355, Transactions_History!$C$6:$C$1355, "Acquire", Transactions_History!$I$6:$I$1355, Portfolio_History!$F506, Transactions_History!$H$6:$H$1355, "&lt;="&amp;YEAR(Portfolio_History!P$1))-
SUMIFS(Transactions_History!$G$6:$G$1355, Transactions_History!$C$6:$C$1355, "Redeem", Transactions_History!$I$6:$I$1355, Portfolio_History!$F506, Transactions_History!$H$6:$H$1355, "&lt;="&amp;YEAR(Portfolio_History!P$1))</f>
        <v>0</v>
      </c>
      <c r="Q506" s="4">
        <f>SUMIFS(Transactions_History!$G$6:$G$1355, Transactions_History!$C$6:$C$1355, "Acquire", Transactions_History!$I$6:$I$1355, Portfolio_History!$F506, Transactions_History!$H$6:$H$1355, "&lt;="&amp;YEAR(Portfolio_History!Q$1))-
SUMIFS(Transactions_History!$G$6:$G$1355, Transactions_History!$C$6:$C$1355, "Redeem", Transactions_History!$I$6:$I$1355, Portfolio_History!$F506, Transactions_History!$H$6:$H$1355, "&lt;="&amp;YEAR(Portfolio_History!Q$1))</f>
        <v>65614841</v>
      </c>
      <c r="R506" s="4">
        <f>SUMIFS(Transactions_History!$G$6:$G$1355, Transactions_History!$C$6:$C$1355, "Acquire", Transactions_History!$I$6:$I$1355, Portfolio_History!$F506, Transactions_History!$H$6:$H$1355, "&lt;="&amp;YEAR(Portfolio_History!R$1))-
SUMIFS(Transactions_History!$G$6:$G$1355, Transactions_History!$C$6:$C$1355, "Redeem", Transactions_History!$I$6:$I$1355, Portfolio_History!$F506, Transactions_History!$H$6:$H$1355, "&lt;="&amp;YEAR(Portfolio_History!R$1))</f>
        <v>0</v>
      </c>
      <c r="S506" s="4">
        <f>SUMIFS(Transactions_History!$G$6:$G$1355, Transactions_History!$C$6:$C$1355, "Acquire", Transactions_History!$I$6:$I$1355, Portfolio_History!$F506, Transactions_History!$H$6:$H$1355, "&lt;="&amp;YEAR(Portfolio_History!S$1))-
SUMIFS(Transactions_History!$G$6:$G$1355, Transactions_History!$C$6:$C$1355, "Redeem", Transactions_History!$I$6:$I$1355, Portfolio_History!$F506, Transactions_History!$H$6:$H$1355, "&lt;="&amp;YEAR(Portfolio_History!S$1))</f>
        <v>0</v>
      </c>
      <c r="T506" s="4">
        <f>SUMIFS(Transactions_History!$G$6:$G$1355, Transactions_History!$C$6:$C$1355, "Acquire", Transactions_History!$I$6:$I$1355, Portfolio_History!$F506, Transactions_History!$H$6:$H$1355, "&lt;="&amp;YEAR(Portfolio_History!T$1))-
SUMIFS(Transactions_History!$G$6:$G$1355, Transactions_History!$C$6:$C$1355, "Redeem", Transactions_History!$I$6:$I$1355, Portfolio_History!$F506, Transactions_History!$H$6:$H$1355, "&lt;="&amp;YEAR(Portfolio_History!T$1))</f>
        <v>0</v>
      </c>
      <c r="U506" s="4">
        <f>SUMIFS(Transactions_History!$G$6:$G$1355, Transactions_History!$C$6:$C$1355, "Acquire", Transactions_History!$I$6:$I$1355, Portfolio_History!$F506, Transactions_History!$H$6:$H$1355, "&lt;="&amp;YEAR(Portfolio_History!U$1))-
SUMIFS(Transactions_History!$G$6:$G$1355, Transactions_History!$C$6:$C$1355, "Redeem", Transactions_History!$I$6:$I$1355, Portfolio_History!$F506, Transactions_History!$H$6:$H$1355, "&lt;="&amp;YEAR(Portfolio_History!U$1))</f>
        <v>0</v>
      </c>
      <c r="V506" s="4">
        <f>SUMIFS(Transactions_History!$G$6:$G$1355, Transactions_History!$C$6:$C$1355, "Acquire", Transactions_History!$I$6:$I$1355, Portfolio_History!$F506, Transactions_History!$H$6:$H$1355, "&lt;="&amp;YEAR(Portfolio_History!V$1))-
SUMIFS(Transactions_History!$G$6:$G$1355, Transactions_History!$C$6:$C$1355, "Redeem", Transactions_History!$I$6:$I$1355, Portfolio_History!$F506, Transactions_History!$H$6:$H$1355, "&lt;="&amp;YEAR(Portfolio_History!V$1))</f>
        <v>0</v>
      </c>
      <c r="W506" s="4">
        <f>SUMIFS(Transactions_History!$G$6:$G$1355, Transactions_History!$C$6:$C$1355, "Acquire", Transactions_History!$I$6:$I$1355, Portfolio_History!$F506, Transactions_History!$H$6:$H$1355, "&lt;="&amp;YEAR(Portfolio_History!W$1))-
SUMIFS(Transactions_History!$G$6:$G$1355, Transactions_History!$C$6:$C$1355, "Redeem", Transactions_History!$I$6:$I$1355, Portfolio_History!$F506, Transactions_History!$H$6:$H$1355, "&lt;="&amp;YEAR(Portfolio_History!W$1))</f>
        <v>0</v>
      </c>
      <c r="X506" s="4">
        <f>SUMIFS(Transactions_History!$G$6:$G$1355, Transactions_History!$C$6:$C$1355, "Acquire", Transactions_History!$I$6:$I$1355, Portfolio_History!$F506, Transactions_History!$H$6:$H$1355, "&lt;="&amp;YEAR(Portfolio_History!X$1))-
SUMIFS(Transactions_History!$G$6:$G$1355, Transactions_History!$C$6:$C$1355, "Redeem", Transactions_History!$I$6:$I$1355, Portfolio_History!$F506, Transactions_History!$H$6:$H$1355, "&lt;="&amp;YEAR(Portfolio_History!X$1))</f>
        <v>0</v>
      </c>
      <c r="Y506" s="4">
        <f>SUMIFS(Transactions_History!$G$6:$G$1355, Transactions_History!$C$6:$C$1355, "Acquire", Transactions_History!$I$6:$I$1355, Portfolio_History!$F506, Transactions_History!$H$6:$H$1355, "&lt;="&amp;YEAR(Portfolio_History!Y$1))-
SUMIFS(Transactions_History!$G$6:$G$1355, Transactions_History!$C$6:$C$1355, "Redeem", Transactions_History!$I$6:$I$1355, Portfolio_History!$F506, Transactions_History!$H$6:$H$1355, "&lt;="&amp;YEAR(Portfolio_History!Y$1))</f>
        <v>0</v>
      </c>
    </row>
    <row r="507" spans="1:25" x14ac:dyDescent="0.35">
      <c r="A507" s="172" t="s">
        <v>39</v>
      </c>
      <c r="B507" s="172">
        <v>2.875</v>
      </c>
      <c r="C507" s="172">
        <v>2013</v>
      </c>
      <c r="D507" s="173">
        <v>40330</v>
      </c>
      <c r="E507" s="63">
        <v>2012</v>
      </c>
      <c r="F507" s="170" t="str">
        <f t="shared" si="8"/>
        <v>SI bonds_2.875_2013</v>
      </c>
      <c r="G507" s="4">
        <f>SUMIFS(Transactions_History!$G$6:$G$1355, Transactions_History!$C$6:$C$1355, "Acquire", Transactions_History!$I$6:$I$1355, Portfolio_History!$F507, Transactions_History!$H$6:$H$1355, "&lt;="&amp;YEAR(Portfolio_History!G$1))-
SUMIFS(Transactions_History!$G$6:$G$1355, Transactions_History!$C$6:$C$1355, "Redeem", Transactions_History!$I$6:$I$1355, Portfolio_History!$F507, Transactions_History!$H$6:$H$1355, "&lt;="&amp;YEAR(Portfolio_History!G$1))</f>
        <v>0</v>
      </c>
      <c r="H507" s="4">
        <f>SUMIFS(Transactions_History!$G$6:$G$1355, Transactions_History!$C$6:$C$1355, "Acquire", Transactions_History!$I$6:$I$1355, Portfolio_History!$F507, Transactions_History!$H$6:$H$1355, "&lt;="&amp;YEAR(Portfolio_History!H$1))-
SUMIFS(Transactions_History!$G$6:$G$1355, Transactions_History!$C$6:$C$1355, "Redeem", Transactions_History!$I$6:$I$1355, Portfolio_History!$F507, Transactions_History!$H$6:$H$1355, "&lt;="&amp;YEAR(Portfolio_History!H$1))</f>
        <v>0</v>
      </c>
      <c r="I507" s="4">
        <f>SUMIFS(Transactions_History!$G$6:$G$1355, Transactions_History!$C$6:$C$1355, "Acquire", Transactions_History!$I$6:$I$1355, Portfolio_History!$F507, Transactions_History!$H$6:$H$1355, "&lt;="&amp;YEAR(Portfolio_History!I$1))-
SUMIFS(Transactions_History!$G$6:$G$1355, Transactions_History!$C$6:$C$1355, "Redeem", Transactions_History!$I$6:$I$1355, Portfolio_History!$F507, Transactions_History!$H$6:$H$1355, "&lt;="&amp;YEAR(Portfolio_History!I$1))</f>
        <v>0</v>
      </c>
      <c r="J507" s="4">
        <f>SUMIFS(Transactions_History!$G$6:$G$1355, Transactions_History!$C$6:$C$1355, "Acquire", Transactions_History!$I$6:$I$1355, Portfolio_History!$F507, Transactions_History!$H$6:$H$1355, "&lt;="&amp;YEAR(Portfolio_History!J$1))-
SUMIFS(Transactions_History!$G$6:$G$1355, Transactions_History!$C$6:$C$1355, "Redeem", Transactions_History!$I$6:$I$1355, Portfolio_History!$F507, Transactions_History!$H$6:$H$1355, "&lt;="&amp;YEAR(Portfolio_History!J$1))</f>
        <v>0</v>
      </c>
      <c r="K507" s="4">
        <f>SUMIFS(Transactions_History!$G$6:$G$1355, Transactions_History!$C$6:$C$1355, "Acquire", Transactions_History!$I$6:$I$1355, Portfolio_History!$F507, Transactions_History!$H$6:$H$1355, "&lt;="&amp;YEAR(Portfolio_History!K$1))-
SUMIFS(Transactions_History!$G$6:$G$1355, Transactions_History!$C$6:$C$1355, "Redeem", Transactions_History!$I$6:$I$1355, Portfolio_History!$F507, Transactions_History!$H$6:$H$1355, "&lt;="&amp;YEAR(Portfolio_History!K$1))</f>
        <v>0</v>
      </c>
      <c r="L507" s="4">
        <f>SUMIFS(Transactions_History!$G$6:$G$1355, Transactions_History!$C$6:$C$1355, "Acquire", Transactions_History!$I$6:$I$1355, Portfolio_History!$F507, Transactions_History!$H$6:$H$1355, "&lt;="&amp;YEAR(Portfolio_History!L$1))-
SUMIFS(Transactions_History!$G$6:$G$1355, Transactions_History!$C$6:$C$1355, "Redeem", Transactions_History!$I$6:$I$1355, Portfolio_History!$F507, Transactions_History!$H$6:$H$1355, "&lt;="&amp;YEAR(Portfolio_History!L$1))</f>
        <v>0</v>
      </c>
      <c r="M507" s="4">
        <f>SUMIFS(Transactions_History!$G$6:$G$1355, Transactions_History!$C$6:$C$1355, "Acquire", Transactions_History!$I$6:$I$1355, Portfolio_History!$F507, Transactions_History!$H$6:$H$1355, "&lt;="&amp;YEAR(Portfolio_History!M$1))-
SUMIFS(Transactions_History!$G$6:$G$1355, Transactions_History!$C$6:$C$1355, "Redeem", Transactions_History!$I$6:$I$1355, Portfolio_History!$F507, Transactions_History!$H$6:$H$1355, "&lt;="&amp;YEAR(Portfolio_History!M$1))</f>
        <v>0</v>
      </c>
      <c r="N507" s="4">
        <f>SUMIFS(Transactions_History!$G$6:$G$1355, Transactions_History!$C$6:$C$1355, "Acquire", Transactions_History!$I$6:$I$1355, Portfolio_History!$F507, Transactions_History!$H$6:$H$1355, "&lt;="&amp;YEAR(Portfolio_History!N$1))-
SUMIFS(Transactions_History!$G$6:$G$1355, Transactions_History!$C$6:$C$1355, "Redeem", Transactions_History!$I$6:$I$1355, Portfolio_History!$F507, Transactions_History!$H$6:$H$1355, "&lt;="&amp;YEAR(Portfolio_History!N$1))</f>
        <v>0</v>
      </c>
      <c r="O507" s="4">
        <f>SUMIFS(Transactions_History!$G$6:$G$1355, Transactions_History!$C$6:$C$1355, "Acquire", Transactions_History!$I$6:$I$1355, Portfolio_History!$F507, Transactions_History!$H$6:$H$1355, "&lt;="&amp;YEAR(Portfolio_History!O$1))-
SUMIFS(Transactions_History!$G$6:$G$1355, Transactions_History!$C$6:$C$1355, "Redeem", Transactions_History!$I$6:$I$1355, Portfolio_History!$F507, Transactions_History!$H$6:$H$1355, "&lt;="&amp;YEAR(Portfolio_History!O$1))</f>
        <v>0</v>
      </c>
      <c r="P507" s="4">
        <f>SUMIFS(Transactions_History!$G$6:$G$1355, Transactions_History!$C$6:$C$1355, "Acquire", Transactions_History!$I$6:$I$1355, Portfolio_History!$F507, Transactions_History!$H$6:$H$1355, "&lt;="&amp;YEAR(Portfolio_History!P$1))-
SUMIFS(Transactions_History!$G$6:$G$1355, Transactions_History!$C$6:$C$1355, "Redeem", Transactions_History!$I$6:$I$1355, Portfolio_History!$F507, Transactions_History!$H$6:$H$1355, "&lt;="&amp;YEAR(Portfolio_History!P$1))</f>
        <v>0</v>
      </c>
      <c r="Q507" s="4">
        <f>SUMIFS(Transactions_History!$G$6:$G$1355, Transactions_History!$C$6:$C$1355, "Acquire", Transactions_History!$I$6:$I$1355, Portfolio_History!$F507, Transactions_History!$H$6:$H$1355, "&lt;="&amp;YEAR(Portfolio_History!Q$1))-
SUMIFS(Transactions_History!$G$6:$G$1355, Transactions_History!$C$6:$C$1355, "Redeem", Transactions_History!$I$6:$I$1355, Portfolio_History!$F507, Transactions_History!$H$6:$H$1355, "&lt;="&amp;YEAR(Portfolio_History!Q$1))</f>
        <v>0</v>
      </c>
      <c r="R507" s="4">
        <f>SUMIFS(Transactions_History!$G$6:$G$1355, Transactions_History!$C$6:$C$1355, "Acquire", Transactions_History!$I$6:$I$1355, Portfolio_History!$F507, Transactions_History!$H$6:$H$1355, "&lt;="&amp;YEAR(Portfolio_History!R$1))-
SUMIFS(Transactions_History!$G$6:$G$1355, Transactions_History!$C$6:$C$1355, "Redeem", Transactions_History!$I$6:$I$1355, Portfolio_History!$F507, Transactions_History!$H$6:$H$1355, "&lt;="&amp;YEAR(Portfolio_History!R$1))</f>
        <v>7264431</v>
      </c>
      <c r="S507" s="4">
        <f>SUMIFS(Transactions_History!$G$6:$G$1355, Transactions_History!$C$6:$C$1355, "Acquire", Transactions_History!$I$6:$I$1355, Portfolio_History!$F507, Transactions_History!$H$6:$H$1355, "&lt;="&amp;YEAR(Portfolio_History!S$1))-
SUMIFS(Transactions_History!$G$6:$G$1355, Transactions_History!$C$6:$C$1355, "Redeem", Transactions_History!$I$6:$I$1355, Portfolio_History!$F507, Transactions_History!$H$6:$H$1355, "&lt;="&amp;YEAR(Portfolio_History!S$1))</f>
        <v>7264431</v>
      </c>
      <c r="T507" s="4">
        <f>SUMIFS(Transactions_History!$G$6:$G$1355, Transactions_History!$C$6:$C$1355, "Acquire", Transactions_History!$I$6:$I$1355, Portfolio_History!$F507, Transactions_History!$H$6:$H$1355, "&lt;="&amp;YEAR(Portfolio_History!T$1))-
SUMIFS(Transactions_History!$G$6:$G$1355, Transactions_History!$C$6:$C$1355, "Redeem", Transactions_History!$I$6:$I$1355, Portfolio_History!$F507, Transactions_History!$H$6:$H$1355, "&lt;="&amp;YEAR(Portfolio_History!T$1))</f>
        <v>0</v>
      </c>
      <c r="U507" s="4">
        <f>SUMIFS(Transactions_History!$G$6:$G$1355, Transactions_History!$C$6:$C$1355, "Acquire", Transactions_History!$I$6:$I$1355, Portfolio_History!$F507, Transactions_History!$H$6:$H$1355, "&lt;="&amp;YEAR(Portfolio_History!U$1))-
SUMIFS(Transactions_History!$G$6:$G$1355, Transactions_History!$C$6:$C$1355, "Redeem", Transactions_History!$I$6:$I$1355, Portfolio_History!$F507, Transactions_History!$H$6:$H$1355, "&lt;="&amp;YEAR(Portfolio_History!U$1))</f>
        <v>0</v>
      </c>
      <c r="V507" s="4">
        <f>SUMIFS(Transactions_History!$G$6:$G$1355, Transactions_History!$C$6:$C$1355, "Acquire", Transactions_History!$I$6:$I$1355, Portfolio_History!$F507, Transactions_History!$H$6:$H$1355, "&lt;="&amp;YEAR(Portfolio_History!V$1))-
SUMIFS(Transactions_History!$G$6:$G$1355, Transactions_History!$C$6:$C$1355, "Redeem", Transactions_History!$I$6:$I$1355, Portfolio_History!$F507, Transactions_History!$H$6:$H$1355, "&lt;="&amp;YEAR(Portfolio_History!V$1))</f>
        <v>0</v>
      </c>
      <c r="W507" s="4">
        <f>SUMIFS(Transactions_History!$G$6:$G$1355, Transactions_History!$C$6:$C$1355, "Acquire", Transactions_History!$I$6:$I$1355, Portfolio_History!$F507, Transactions_History!$H$6:$H$1355, "&lt;="&amp;YEAR(Portfolio_History!W$1))-
SUMIFS(Transactions_History!$G$6:$G$1355, Transactions_History!$C$6:$C$1355, "Redeem", Transactions_History!$I$6:$I$1355, Portfolio_History!$F507, Transactions_History!$H$6:$H$1355, "&lt;="&amp;YEAR(Portfolio_History!W$1))</f>
        <v>0</v>
      </c>
      <c r="X507" s="4">
        <f>SUMIFS(Transactions_History!$G$6:$G$1355, Transactions_History!$C$6:$C$1355, "Acquire", Transactions_History!$I$6:$I$1355, Portfolio_History!$F507, Transactions_History!$H$6:$H$1355, "&lt;="&amp;YEAR(Portfolio_History!X$1))-
SUMIFS(Transactions_History!$G$6:$G$1355, Transactions_History!$C$6:$C$1355, "Redeem", Transactions_History!$I$6:$I$1355, Portfolio_History!$F507, Transactions_History!$H$6:$H$1355, "&lt;="&amp;YEAR(Portfolio_History!X$1))</f>
        <v>0</v>
      </c>
      <c r="Y507" s="4">
        <f>SUMIFS(Transactions_History!$G$6:$G$1355, Transactions_History!$C$6:$C$1355, "Acquire", Transactions_History!$I$6:$I$1355, Portfolio_History!$F507, Transactions_History!$H$6:$H$1355, "&lt;="&amp;YEAR(Portfolio_History!Y$1))-
SUMIFS(Transactions_History!$G$6:$G$1355, Transactions_History!$C$6:$C$1355, "Redeem", Transactions_History!$I$6:$I$1355, Portfolio_History!$F507, Transactions_History!$H$6:$H$1355, "&lt;="&amp;YEAR(Portfolio_History!Y$1))</f>
        <v>0</v>
      </c>
    </row>
    <row r="508" spans="1:25" x14ac:dyDescent="0.35">
      <c r="A508" s="172" t="s">
        <v>39</v>
      </c>
      <c r="B508" s="172">
        <v>3.25</v>
      </c>
      <c r="C508" s="172">
        <v>2013</v>
      </c>
      <c r="D508" s="173">
        <v>39965</v>
      </c>
      <c r="E508" s="63">
        <v>2012</v>
      </c>
      <c r="F508" s="170" t="str">
        <f t="shared" si="8"/>
        <v>SI bonds_3.25_2013</v>
      </c>
      <c r="G508" s="4">
        <f>SUMIFS(Transactions_History!$G$6:$G$1355, Transactions_History!$C$6:$C$1355, "Acquire", Transactions_History!$I$6:$I$1355, Portfolio_History!$F508, Transactions_History!$H$6:$H$1355, "&lt;="&amp;YEAR(Portfolio_History!G$1))-
SUMIFS(Transactions_History!$G$6:$G$1355, Transactions_History!$C$6:$C$1355, "Redeem", Transactions_History!$I$6:$I$1355, Portfolio_History!$F508, Transactions_History!$H$6:$H$1355, "&lt;="&amp;YEAR(Portfolio_History!G$1))</f>
        <v>0</v>
      </c>
      <c r="H508" s="4">
        <f>SUMIFS(Transactions_History!$G$6:$G$1355, Transactions_History!$C$6:$C$1355, "Acquire", Transactions_History!$I$6:$I$1355, Portfolio_History!$F508, Transactions_History!$H$6:$H$1355, "&lt;="&amp;YEAR(Portfolio_History!H$1))-
SUMIFS(Transactions_History!$G$6:$G$1355, Transactions_History!$C$6:$C$1355, "Redeem", Transactions_History!$I$6:$I$1355, Portfolio_History!$F508, Transactions_History!$H$6:$H$1355, "&lt;="&amp;YEAR(Portfolio_History!H$1))</f>
        <v>0</v>
      </c>
      <c r="I508" s="4">
        <f>SUMIFS(Transactions_History!$G$6:$G$1355, Transactions_History!$C$6:$C$1355, "Acquire", Transactions_History!$I$6:$I$1355, Portfolio_History!$F508, Transactions_History!$H$6:$H$1355, "&lt;="&amp;YEAR(Portfolio_History!I$1))-
SUMIFS(Transactions_History!$G$6:$G$1355, Transactions_History!$C$6:$C$1355, "Redeem", Transactions_History!$I$6:$I$1355, Portfolio_History!$F508, Transactions_History!$H$6:$H$1355, "&lt;="&amp;YEAR(Portfolio_History!I$1))</f>
        <v>0</v>
      </c>
      <c r="J508" s="4">
        <f>SUMIFS(Transactions_History!$G$6:$G$1355, Transactions_History!$C$6:$C$1355, "Acquire", Transactions_History!$I$6:$I$1355, Portfolio_History!$F508, Transactions_History!$H$6:$H$1355, "&lt;="&amp;YEAR(Portfolio_History!J$1))-
SUMIFS(Transactions_History!$G$6:$G$1355, Transactions_History!$C$6:$C$1355, "Redeem", Transactions_History!$I$6:$I$1355, Portfolio_History!$F508, Transactions_History!$H$6:$H$1355, "&lt;="&amp;YEAR(Portfolio_History!J$1))</f>
        <v>0</v>
      </c>
      <c r="K508" s="4">
        <f>SUMIFS(Transactions_History!$G$6:$G$1355, Transactions_History!$C$6:$C$1355, "Acquire", Transactions_History!$I$6:$I$1355, Portfolio_History!$F508, Transactions_History!$H$6:$H$1355, "&lt;="&amp;YEAR(Portfolio_History!K$1))-
SUMIFS(Transactions_History!$G$6:$G$1355, Transactions_History!$C$6:$C$1355, "Redeem", Transactions_History!$I$6:$I$1355, Portfolio_History!$F508, Transactions_History!$H$6:$H$1355, "&lt;="&amp;YEAR(Portfolio_History!K$1))</f>
        <v>0</v>
      </c>
      <c r="L508" s="4">
        <f>SUMIFS(Transactions_History!$G$6:$G$1355, Transactions_History!$C$6:$C$1355, "Acquire", Transactions_History!$I$6:$I$1355, Portfolio_History!$F508, Transactions_History!$H$6:$H$1355, "&lt;="&amp;YEAR(Portfolio_History!L$1))-
SUMIFS(Transactions_History!$G$6:$G$1355, Transactions_History!$C$6:$C$1355, "Redeem", Transactions_History!$I$6:$I$1355, Portfolio_History!$F508, Transactions_History!$H$6:$H$1355, "&lt;="&amp;YEAR(Portfolio_History!L$1))</f>
        <v>0</v>
      </c>
      <c r="M508" s="4">
        <f>SUMIFS(Transactions_History!$G$6:$G$1355, Transactions_History!$C$6:$C$1355, "Acquire", Transactions_History!$I$6:$I$1355, Portfolio_History!$F508, Transactions_History!$H$6:$H$1355, "&lt;="&amp;YEAR(Portfolio_History!M$1))-
SUMIFS(Transactions_History!$G$6:$G$1355, Transactions_History!$C$6:$C$1355, "Redeem", Transactions_History!$I$6:$I$1355, Portfolio_History!$F508, Transactions_History!$H$6:$H$1355, "&lt;="&amp;YEAR(Portfolio_History!M$1))</f>
        <v>0</v>
      </c>
      <c r="N508" s="4">
        <f>SUMIFS(Transactions_History!$G$6:$G$1355, Transactions_History!$C$6:$C$1355, "Acquire", Transactions_History!$I$6:$I$1355, Portfolio_History!$F508, Transactions_History!$H$6:$H$1355, "&lt;="&amp;YEAR(Portfolio_History!N$1))-
SUMIFS(Transactions_History!$G$6:$G$1355, Transactions_History!$C$6:$C$1355, "Redeem", Transactions_History!$I$6:$I$1355, Portfolio_History!$F508, Transactions_History!$H$6:$H$1355, "&lt;="&amp;YEAR(Portfolio_History!N$1))</f>
        <v>0</v>
      </c>
      <c r="O508" s="4">
        <f>SUMIFS(Transactions_History!$G$6:$G$1355, Transactions_History!$C$6:$C$1355, "Acquire", Transactions_History!$I$6:$I$1355, Portfolio_History!$F508, Transactions_History!$H$6:$H$1355, "&lt;="&amp;YEAR(Portfolio_History!O$1))-
SUMIFS(Transactions_History!$G$6:$G$1355, Transactions_History!$C$6:$C$1355, "Redeem", Transactions_History!$I$6:$I$1355, Portfolio_History!$F508, Transactions_History!$H$6:$H$1355, "&lt;="&amp;YEAR(Portfolio_History!O$1))</f>
        <v>0</v>
      </c>
      <c r="P508" s="4">
        <f>SUMIFS(Transactions_History!$G$6:$G$1355, Transactions_History!$C$6:$C$1355, "Acquire", Transactions_History!$I$6:$I$1355, Portfolio_History!$F508, Transactions_History!$H$6:$H$1355, "&lt;="&amp;YEAR(Portfolio_History!P$1))-
SUMIFS(Transactions_History!$G$6:$G$1355, Transactions_History!$C$6:$C$1355, "Redeem", Transactions_History!$I$6:$I$1355, Portfolio_History!$F508, Transactions_History!$H$6:$H$1355, "&lt;="&amp;YEAR(Portfolio_History!P$1))</f>
        <v>0</v>
      </c>
      <c r="Q508" s="4">
        <f>SUMIFS(Transactions_History!$G$6:$G$1355, Transactions_History!$C$6:$C$1355, "Acquire", Transactions_History!$I$6:$I$1355, Portfolio_History!$F508, Transactions_History!$H$6:$H$1355, "&lt;="&amp;YEAR(Portfolio_History!Q$1))-
SUMIFS(Transactions_History!$G$6:$G$1355, Transactions_History!$C$6:$C$1355, "Redeem", Transactions_History!$I$6:$I$1355, Portfolio_History!$F508, Transactions_History!$H$6:$H$1355, "&lt;="&amp;YEAR(Portfolio_History!Q$1))</f>
        <v>0</v>
      </c>
      <c r="R508" s="4">
        <f>SUMIFS(Transactions_History!$G$6:$G$1355, Transactions_History!$C$6:$C$1355, "Acquire", Transactions_History!$I$6:$I$1355, Portfolio_History!$F508, Transactions_History!$H$6:$H$1355, "&lt;="&amp;YEAR(Portfolio_History!R$1))-
SUMIFS(Transactions_History!$G$6:$G$1355, Transactions_History!$C$6:$C$1355, "Redeem", Transactions_History!$I$6:$I$1355, Portfolio_History!$F508, Transactions_History!$H$6:$H$1355, "&lt;="&amp;YEAR(Portfolio_History!R$1))</f>
        <v>10628271</v>
      </c>
      <c r="S508" s="4">
        <f>SUMIFS(Transactions_History!$G$6:$G$1355, Transactions_History!$C$6:$C$1355, "Acquire", Transactions_History!$I$6:$I$1355, Portfolio_History!$F508, Transactions_History!$H$6:$H$1355, "&lt;="&amp;YEAR(Portfolio_History!S$1))-
SUMIFS(Transactions_History!$G$6:$G$1355, Transactions_History!$C$6:$C$1355, "Redeem", Transactions_History!$I$6:$I$1355, Portfolio_History!$F508, Transactions_History!$H$6:$H$1355, "&lt;="&amp;YEAR(Portfolio_History!S$1))</f>
        <v>11505831</v>
      </c>
      <c r="T508" s="4">
        <f>SUMIFS(Transactions_History!$G$6:$G$1355, Transactions_History!$C$6:$C$1355, "Acquire", Transactions_History!$I$6:$I$1355, Portfolio_History!$F508, Transactions_History!$H$6:$H$1355, "&lt;="&amp;YEAR(Portfolio_History!T$1))-
SUMIFS(Transactions_History!$G$6:$G$1355, Transactions_History!$C$6:$C$1355, "Redeem", Transactions_History!$I$6:$I$1355, Portfolio_History!$F508, Transactions_History!$H$6:$H$1355, "&lt;="&amp;YEAR(Portfolio_History!T$1))</f>
        <v>11505831</v>
      </c>
      <c r="U508" s="4">
        <f>SUMIFS(Transactions_History!$G$6:$G$1355, Transactions_History!$C$6:$C$1355, "Acquire", Transactions_History!$I$6:$I$1355, Portfolio_History!$F508, Transactions_History!$H$6:$H$1355, "&lt;="&amp;YEAR(Portfolio_History!U$1))-
SUMIFS(Transactions_History!$G$6:$G$1355, Transactions_History!$C$6:$C$1355, "Redeem", Transactions_History!$I$6:$I$1355, Portfolio_History!$F508, Transactions_History!$H$6:$H$1355, "&lt;="&amp;YEAR(Portfolio_History!U$1))</f>
        <v>0</v>
      </c>
      <c r="V508" s="4">
        <f>SUMIFS(Transactions_History!$G$6:$G$1355, Transactions_History!$C$6:$C$1355, "Acquire", Transactions_History!$I$6:$I$1355, Portfolio_History!$F508, Transactions_History!$H$6:$H$1355, "&lt;="&amp;YEAR(Portfolio_History!V$1))-
SUMIFS(Transactions_History!$G$6:$G$1355, Transactions_History!$C$6:$C$1355, "Redeem", Transactions_History!$I$6:$I$1355, Portfolio_History!$F508, Transactions_History!$H$6:$H$1355, "&lt;="&amp;YEAR(Portfolio_History!V$1))</f>
        <v>0</v>
      </c>
      <c r="W508" s="4">
        <f>SUMIFS(Transactions_History!$G$6:$G$1355, Transactions_History!$C$6:$C$1355, "Acquire", Transactions_History!$I$6:$I$1355, Portfolio_History!$F508, Transactions_History!$H$6:$H$1355, "&lt;="&amp;YEAR(Portfolio_History!W$1))-
SUMIFS(Transactions_History!$G$6:$G$1355, Transactions_History!$C$6:$C$1355, "Redeem", Transactions_History!$I$6:$I$1355, Portfolio_History!$F508, Transactions_History!$H$6:$H$1355, "&lt;="&amp;YEAR(Portfolio_History!W$1))</f>
        <v>0</v>
      </c>
      <c r="X508" s="4">
        <f>SUMIFS(Transactions_History!$G$6:$G$1355, Transactions_History!$C$6:$C$1355, "Acquire", Transactions_History!$I$6:$I$1355, Portfolio_History!$F508, Transactions_History!$H$6:$H$1355, "&lt;="&amp;YEAR(Portfolio_History!X$1))-
SUMIFS(Transactions_History!$G$6:$G$1355, Transactions_History!$C$6:$C$1355, "Redeem", Transactions_History!$I$6:$I$1355, Portfolio_History!$F508, Transactions_History!$H$6:$H$1355, "&lt;="&amp;YEAR(Portfolio_History!X$1))</f>
        <v>0</v>
      </c>
      <c r="Y508" s="4">
        <f>SUMIFS(Transactions_History!$G$6:$G$1355, Transactions_History!$C$6:$C$1355, "Acquire", Transactions_History!$I$6:$I$1355, Portfolio_History!$F508, Transactions_History!$H$6:$H$1355, "&lt;="&amp;YEAR(Portfolio_History!Y$1))-
SUMIFS(Transactions_History!$G$6:$G$1355, Transactions_History!$C$6:$C$1355, "Redeem", Transactions_History!$I$6:$I$1355, Portfolio_History!$F508, Transactions_History!$H$6:$H$1355, "&lt;="&amp;YEAR(Portfolio_History!Y$1))</f>
        <v>0</v>
      </c>
    </row>
    <row r="509" spans="1:25" x14ac:dyDescent="0.35">
      <c r="A509" s="172" t="s">
        <v>39</v>
      </c>
      <c r="B509" s="172">
        <v>4</v>
      </c>
      <c r="C509" s="172">
        <v>2015</v>
      </c>
      <c r="D509" s="173">
        <v>39600</v>
      </c>
      <c r="E509" s="63">
        <v>2012</v>
      </c>
      <c r="F509" s="170" t="str">
        <f t="shared" si="8"/>
        <v>SI bonds_4_2015</v>
      </c>
      <c r="G509" s="4">
        <f>SUMIFS(Transactions_History!$G$6:$G$1355, Transactions_History!$C$6:$C$1355, "Acquire", Transactions_History!$I$6:$I$1355, Portfolio_History!$F509, Transactions_History!$H$6:$H$1355, "&lt;="&amp;YEAR(Portfolio_History!G$1))-
SUMIFS(Transactions_History!$G$6:$G$1355, Transactions_History!$C$6:$C$1355, "Redeem", Transactions_History!$I$6:$I$1355, Portfolio_History!$F509, Transactions_History!$H$6:$H$1355, "&lt;="&amp;YEAR(Portfolio_History!G$1))</f>
        <v>0</v>
      </c>
      <c r="H509" s="4">
        <f>SUMIFS(Transactions_History!$G$6:$G$1355, Transactions_History!$C$6:$C$1355, "Acquire", Transactions_History!$I$6:$I$1355, Portfolio_History!$F509, Transactions_History!$H$6:$H$1355, "&lt;="&amp;YEAR(Portfolio_History!H$1))-
SUMIFS(Transactions_History!$G$6:$G$1355, Transactions_History!$C$6:$C$1355, "Redeem", Transactions_History!$I$6:$I$1355, Portfolio_History!$F509, Transactions_History!$H$6:$H$1355, "&lt;="&amp;YEAR(Portfolio_History!H$1))</f>
        <v>0</v>
      </c>
      <c r="I509" s="4">
        <f>SUMIFS(Transactions_History!$G$6:$G$1355, Transactions_History!$C$6:$C$1355, "Acquire", Transactions_History!$I$6:$I$1355, Portfolio_History!$F509, Transactions_History!$H$6:$H$1355, "&lt;="&amp;YEAR(Portfolio_History!I$1))-
SUMIFS(Transactions_History!$G$6:$G$1355, Transactions_History!$C$6:$C$1355, "Redeem", Transactions_History!$I$6:$I$1355, Portfolio_History!$F509, Transactions_History!$H$6:$H$1355, "&lt;="&amp;YEAR(Portfolio_History!I$1))</f>
        <v>0</v>
      </c>
      <c r="J509" s="4">
        <f>SUMIFS(Transactions_History!$G$6:$G$1355, Transactions_History!$C$6:$C$1355, "Acquire", Transactions_History!$I$6:$I$1355, Portfolio_History!$F509, Transactions_History!$H$6:$H$1355, "&lt;="&amp;YEAR(Portfolio_History!J$1))-
SUMIFS(Transactions_History!$G$6:$G$1355, Transactions_History!$C$6:$C$1355, "Redeem", Transactions_History!$I$6:$I$1355, Portfolio_History!$F509, Transactions_History!$H$6:$H$1355, "&lt;="&amp;YEAR(Portfolio_History!J$1))</f>
        <v>0</v>
      </c>
      <c r="K509" s="4">
        <f>SUMIFS(Transactions_History!$G$6:$G$1355, Transactions_History!$C$6:$C$1355, "Acquire", Transactions_History!$I$6:$I$1355, Portfolio_History!$F509, Transactions_History!$H$6:$H$1355, "&lt;="&amp;YEAR(Portfolio_History!K$1))-
SUMIFS(Transactions_History!$G$6:$G$1355, Transactions_History!$C$6:$C$1355, "Redeem", Transactions_History!$I$6:$I$1355, Portfolio_History!$F509, Transactions_History!$H$6:$H$1355, "&lt;="&amp;YEAR(Portfolio_History!K$1))</f>
        <v>0</v>
      </c>
      <c r="L509" s="4">
        <f>SUMIFS(Transactions_History!$G$6:$G$1355, Transactions_History!$C$6:$C$1355, "Acquire", Transactions_History!$I$6:$I$1355, Portfolio_History!$F509, Transactions_History!$H$6:$H$1355, "&lt;="&amp;YEAR(Portfolio_History!L$1))-
SUMIFS(Transactions_History!$G$6:$G$1355, Transactions_History!$C$6:$C$1355, "Redeem", Transactions_History!$I$6:$I$1355, Portfolio_History!$F509, Transactions_History!$H$6:$H$1355, "&lt;="&amp;YEAR(Portfolio_History!L$1))</f>
        <v>0</v>
      </c>
      <c r="M509" s="4">
        <f>SUMIFS(Transactions_History!$G$6:$G$1355, Transactions_History!$C$6:$C$1355, "Acquire", Transactions_History!$I$6:$I$1355, Portfolio_History!$F509, Transactions_History!$H$6:$H$1355, "&lt;="&amp;YEAR(Portfolio_History!M$1))-
SUMIFS(Transactions_History!$G$6:$G$1355, Transactions_History!$C$6:$C$1355, "Redeem", Transactions_History!$I$6:$I$1355, Portfolio_History!$F509, Transactions_History!$H$6:$H$1355, "&lt;="&amp;YEAR(Portfolio_History!M$1))</f>
        <v>0</v>
      </c>
      <c r="N509" s="4">
        <f>SUMIFS(Transactions_History!$G$6:$G$1355, Transactions_History!$C$6:$C$1355, "Acquire", Transactions_History!$I$6:$I$1355, Portfolio_History!$F509, Transactions_History!$H$6:$H$1355, "&lt;="&amp;YEAR(Portfolio_History!N$1))-
SUMIFS(Transactions_History!$G$6:$G$1355, Transactions_History!$C$6:$C$1355, "Redeem", Transactions_History!$I$6:$I$1355, Portfolio_History!$F509, Transactions_History!$H$6:$H$1355, "&lt;="&amp;YEAR(Portfolio_History!N$1))</f>
        <v>0</v>
      </c>
      <c r="O509" s="4">
        <f>SUMIFS(Transactions_History!$G$6:$G$1355, Transactions_History!$C$6:$C$1355, "Acquire", Transactions_History!$I$6:$I$1355, Portfolio_History!$F509, Transactions_History!$H$6:$H$1355, "&lt;="&amp;YEAR(Portfolio_History!O$1))-
SUMIFS(Transactions_History!$G$6:$G$1355, Transactions_History!$C$6:$C$1355, "Redeem", Transactions_History!$I$6:$I$1355, Portfolio_History!$F509, Transactions_History!$H$6:$H$1355, "&lt;="&amp;YEAR(Portfolio_History!O$1))</f>
        <v>977473</v>
      </c>
      <c r="P509" s="4">
        <f>SUMIFS(Transactions_History!$G$6:$G$1355, Transactions_History!$C$6:$C$1355, "Acquire", Transactions_History!$I$6:$I$1355, Portfolio_History!$F509, Transactions_History!$H$6:$H$1355, "&lt;="&amp;YEAR(Portfolio_History!P$1))-
SUMIFS(Transactions_History!$G$6:$G$1355, Transactions_History!$C$6:$C$1355, "Redeem", Transactions_History!$I$6:$I$1355, Portfolio_History!$F509, Transactions_History!$H$6:$H$1355, "&lt;="&amp;YEAR(Portfolio_History!P$1))</f>
        <v>12075192</v>
      </c>
      <c r="Q509" s="4">
        <f>SUMIFS(Transactions_History!$G$6:$G$1355, Transactions_History!$C$6:$C$1355, "Acquire", Transactions_History!$I$6:$I$1355, Portfolio_History!$F509, Transactions_History!$H$6:$H$1355, "&lt;="&amp;YEAR(Portfolio_History!Q$1))-
SUMIFS(Transactions_History!$G$6:$G$1355, Transactions_History!$C$6:$C$1355, "Redeem", Transactions_History!$I$6:$I$1355, Portfolio_History!$F509, Transactions_History!$H$6:$H$1355, "&lt;="&amp;YEAR(Portfolio_History!Q$1))</f>
        <v>12075192</v>
      </c>
      <c r="R509" s="4">
        <f>SUMIFS(Transactions_History!$G$6:$G$1355, Transactions_History!$C$6:$C$1355, "Acquire", Transactions_History!$I$6:$I$1355, Portfolio_History!$F509, Transactions_History!$H$6:$H$1355, "&lt;="&amp;YEAR(Portfolio_History!R$1))-
SUMIFS(Transactions_History!$G$6:$G$1355, Transactions_History!$C$6:$C$1355, "Redeem", Transactions_History!$I$6:$I$1355, Portfolio_History!$F509, Transactions_History!$H$6:$H$1355, "&lt;="&amp;YEAR(Portfolio_History!R$1))</f>
        <v>12697764</v>
      </c>
      <c r="S509" s="4">
        <f>SUMIFS(Transactions_History!$G$6:$G$1355, Transactions_History!$C$6:$C$1355, "Acquire", Transactions_History!$I$6:$I$1355, Portfolio_History!$F509, Transactions_History!$H$6:$H$1355, "&lt;="&amp;YEAR(Portfolio_History!S$1))-
SUMIFS(Transactions_History!$G$6:$G$1355, Transactions_History!$C$6:$C$1355, "Redeem", Transactions_History!$I$6:$I$1355, Portfolio_History!$F509, Transactions_History!$H$6:$H$1355, "&lt;="&amp;YEAR(Portfolio_History!S$1))</f>
        <v>12697764</v>
      </c>
      <c r="T509" s="4">
        <f>SUMIFS(Transactions_History!$G$6:$G$1355, Transactions_History!$C$6:$C$1355, "Acquire", Transactions_History!$I$6:$I$1355, Portfolio_History!$F509, Transactions_History!$H$6:$H$1355, "&lt;="&amp;YEAR(Portfolio_History!T$1))-
SUMIFS(Transactions_History!$G$6:$G$1355, Transactions_History!$C$6:$C$1355, "Redeem", Transactions_History!$I$6:$I$1355, Portfolio_History!$F509, Transactions_History!$H$6:$H$1355, "&lt;="&amp;YEAR(Portfolio_History!T$1))</f>
        <v>12697764</v>
      </c>
      <c r="U509" s="4">
        <f>SUMIFS(Transactions_History!$G$6:$G$1355, Transactions_History!$C$6:$C$1355, "Acquire", Transactions_History!$I$6:$I$1355, Portfolio_History!$F509, Transactions_History!$H$6:$H$1355, "&lt;="&amp;YEAR(Portfolio_History!U$1))-
SUMIFS(Transactions_History!$G$6:$G$1355, Transactions_History!$C$6:$C$1355, "Redeem", Transactions_History!$I$6:$I$1355, Portfolio_History!$F509, Transactions_History!$H$6:$H$1355, "&lt;="&amp;YEAR(Portfolio_History!U$1))</f>
        <v>12697764</v>
      </c>
      <c r="V509" s="4">
        <f>SUMIFS(Transactions_History!$G$6:$G$1355, Transactions_History!$C$6:$C$1355, "Acquire", Transactions_History!$I$6:$I$1355, Portfolio_History!$F509, Transactions_History!$H$6:$H$1355, "&lt;="&amp;YEAR(Portfolio_History!V$1))-
SUMIFS(Transactions_History!$G$6:$G$1355, Transactions_History!$C$6:$C$1355, "Redeem", Transactions_History!$I$6:$I$1355, Portfolio_History!$F509, Transactions_History!$H$6:$H$1355, "&lt;="&amp;YEAR(Portfolio_History!V$1))</f>
        <v>0</v>
      </c>
      <c r="W509" s="4">
        <f>SUMIFS(Transactions_History!$G$6:$G$1355, Transactions_History!$C$6:$C$1355, "Acquire", Transactions_History!$I$6:$I$1355, Portfolio_History!$F509, Transactions_History!$H$6:$H$1355, "&lt;="&amp;YEAR(Portfolio_History!W$1))-
SUMIFS(Transactions_History!$G$6:$G$1355, Transactions_History!$C$6:$C$1355, "Redeem", Transactions_History!$I$6:$I$1355, Portfolio_History!$F509, Transactions_History!$H$6:$H$1355, "&lt;="&amp;YEAR(Portfolio_History!W$1))</f>
        <v>0</v>
      </c>
      <c r="X509" s="4">
        <f>SUMIFS(Transactions_History!$G$6:$G$1355, Transactions_History!$C$6:$C$1355, "Acquire", Transactions_History!$I$6:$I$1355, Portfolio_History!$F509, Transactions_History!$H$6:$H$1355, "&lt;="&amp;YEAR(Portfolio_History!X$1))-
SUMIFS(Transactions_History!$G$6:$G$1355, Transactions_History!$C$6:$C$1355, "Redeem", Transactions_History!$I$6:$I$1355, Portfolio_History!$F509, Transactions_History!$H$6:$H$1355, "&lt;="&amp;YEAR(Portfolio_History!X$1))</f>
        <v>0</v>
      </c>
      <c r="Y509" s="4">
        <f>SUMIFS(Transactions_History!$G$6:$G$1355, Transactions_History!$C$6:$C$1355, "Acquire", Transactions_History!$I$6:$I$1355, Portfolio_History!$F509, Transactions_History!$H$6:$H$1355, "&lt;="&amp;YEAR(Portfolio_History!Y$1))-
SUMIFS(Transactions_History!$G$6:$G$1355, Transactions_History!$C$6:$C$1355, "Redeem", Transactions_History!$I$6:$I$1355, Portfolio_History!$F509, Transactions_History!$H$6:$H$1355, "&lt;="&amp;YEAR(Portfolio_History!Y$1))</f>
        <v>0</v>
      </c>
    </row>
    <row r="510" spans="1:25" x14ac:dyDescent="0.35">
      <c r="A510" s="172" t="s">
        <v>39</v>
      </c>
      <c r="B510" s="172">
        <v>4.125</v>
      </c>
      <c r="C510" s="172">
        <v>2015</v>
      </c>
      <c r="D510" s="173">
        <v>38504</v>
      </c>
      <c r="E510" s="63">
        <v>2012</v>
      </c>
      <c r="F510" s="170" t="str">
        <f t="shared" si="8"/>
        <v>SI bonds_4.125_2015</v>
      </c>
      <c r="G510" s="4">
        <f>SUMIFS(Transactions_History!$G$6:$G$1355, Transactions_History!$C$6:$C$1355, "Acquire", Transactions_History!$I$6:$I$1355, Portfolio_History!$F510, Transactions_History!$H$6:$H$1355, "&lt;="&amp;YEAR(Portfolio_History!G$1))-
SUMIFS(Transactions_History!$G$6:$G$1355, Transactions_History!$C$6:$C$1355, "Redeem", Transactions_History!$I$6:$I$1355, Portfolio_History!$F510, Transactions_History!$H$6:$H$1355, "&lt;="&amp;YEAR(Portfolio_History!G$1))</f>
        <v>-11194331</v>
      </c>
      <c r="H510" s="4">
        <f>SUMIFS(Transactions_History!$G$6:$G$1355, Transactions_History!$C$6:$C$1355, "Acquire", Transactions_History!$I$6:$I$1355, Portfolio_History!$F510, Transactions_History!$H$6:$H$1355, "&lt;="&amp;YEAR(Portfolio_History!H$1))-
SUMIFS(Transactions_History!$G$6:$G$1355, Transactions_History!$C$6:$C$1355, "Redeem", Transactions_History!$I$6:$I$1355, Portfolio_History!$F510, Transactions_History!$H$6:$H$1355, "&lt;="&amp;YEAR(Portfolio_History!H$1))</f>
        <v>-11194331</v>
      </c>
      <c r="I510" s="4">
        <f>SUMIFS(Transactions_History!$G$6:$G$1355, Transactions_History!$C$6:$C$1355, "Acquire", Transactions_History!$I$6:$I$1355, Portfolio_History!$F510, Transactions_History!$H$6:$H$1355, "&lt;="&amp;YEAR(Portfolio_History!I$1))-
SUMIFS(Transactions_History!$G$6:$G$1355, Transactions_History!$C$6:$C$1355, "Redeem", Transactions_History!$I$6:$I$1355, Portfolio_History!$F510, Transactions_History!$H$6:$H$1355, "&lt;="&amp;YEAR(Portfolio_History!I$1))</f>
        <v>-11194331</v>
      </c>
      <c r="J510" s="4">
        <f>SUMIFS(Transactions_History!$G$6:$G$1355, Transactions_History!$C$6:$C$1355, "Acquire", Transactions_History!$I$6:$I$1355, Portfolio_History!$F510, Transactions_History!$H$6:$H$1355, "&lt;="&amp;YEAR(Portfolio_History!J$1))-
SUMIFS(Transactions_History!$G$6:$G$1355, Transactions_History!$C$6:$C$1355, "Redeem", Transactions_History!$I$6:$I$1355, Portfolio_History!$F510, Transactions_History!$H$6:$H$1355, "&lt;="&amp;YEAR(Portfolio_History!J$1))</f>
        <v>-11194331</v>
      </c>
      <c r="K510" s="4">
        <f>SUMIFS(Transactions_History!$G$6:$G$1355, Transactions_History!$C$6:$C$1355, "Acquire", Transactions_History!$I$6:$I$1355, Portfolio_History!$F510, Transactions_History!$H$6:$H$1355, "&lt;="&amp;YEAR(Portfolio_History!K$1))-
SUMIFS(Transactions_History!$G$6:$G$1355, Transactions_History!$C$6:$C$1355, "Redeem", Transactions_History!$I$6:$I$1355, Portfolio_History!$F510, Transactions_History!$H$6:$H$1355, "&lt;="&amp;YEAR(Portfolio_History!K$1))</f>
        <v>-11194331</v>
      </c>
      <c r="L510" s="4">
        <f>SUMIFS(Transactions_History!$G$6:$G$1355, Transactions_History!$C$6:$C$1355, "Acquire", Transactions_History!$I$6:$I$1355, Portfolio_History!$F510, Transactions_History!$H$6:$H$1355, "&lt;="&amp;YEAR(Portfolio_History!L$1))-
SUMIFS(Transactions_History!$G$6:$G$1355, Transactions_History!$C$6:$C$1355, "Redeem", Transactions_History!$I$6:$I$1355, Portfolio_History!$F510, Transactions_History!$H$6:$H$1355, "&lt;="&amp;YEAR(Portfolio_History!L$1))</f>
        <v>-11194331</v>
      </c>
      <c r="M510" s="4">
        <f>SUMIFS(Transactions_History!$G$6:$G$1355, Transactions_History!$C$6:$C$1355, "Acquire", Transactions_History!$I$6:$I$1355, Portfolio_History!$F510, Transactions_History!$H$6:$H$1355, "&lt;="&amp;YEAR(Portfolio_History!M$1))-
SUMIFS(Transactions_History!$G$6:$G$1355, Transactions_History!$C$6:$C$1355, "Redeem", Transactions_History!$I$6:$I$1355, Portfolio_History!$F510, Transactions_History!$H$6:$H$1355, "&lt;="&amp;YEAR(Portfolio_History!M$1))</f>
        <v>-11194331</v>
      </c>
      <c r="N510" s="4">
        <f>SUMIFS(Transactions_History!$G$6:$G$1355, Transactions_History!$C$6:$C$1355, "Acquire", Transactions_History!$I$6:$I$1355, Portfolio_History!$F510, Transactions_History!$H$6:$H$1355, "&lt;="&amp;YEAR(Portfolio_History!N$1))-
SUMIFS(Transactions_History!$G$6:$G$1355, Transactions_History!$C$6:$C$1355, "Redeem", Transactions_History!$I$6:$I$1355, Portfolio_History!$F510, Transactions_History!$H$6:$H$1355, "&lt;="&amp;YEAR(Portfolio_History!N$1))</f>
        <v>-11194331</v>
      </c>
      <c r="O510" s="4">
        <f>SUMIFS(Transactions_History!$G$6:$G$1355, Transactions_History!$C$6:$C$1355, "Acquire", Transactions_History!$I$6:$I$1355, Portfolio_History!$F510, Transactions_History!$H$6:$H$1355, "&lt;="&amp;YEAR(Portfolio_History!O$1))-
SUMIFS(Transactions_History!$G$6:$G$1355, Transactions_History!$C$6:$C$1355, "Redeem", Transactions_History!$I$6:$I$1355, Portfolio_History!$F510, Transactions_History!$H$6:$H$1355, "&lt;="&amp;YEAR(Portfolio_History!O$1))</f>
        <v>-677385</v>
      </c>
      <c r="P510" s="4">
        <f>SUMIFS(Transactions_History!$G$6:$G$1355, Transactions_History!$C$6:$C$1355, "Acquire", Transactions_History!$I$6:$I$1355, Portfolio_History!$F510, Transactions_History!$H$6:$H$1355, "&lt;="&amp;YEAR(Portfolio_History!P$1))-
SUMIFS(Transactions_History!$G$6:$G$1355, Transactions_History!$C$6:$C$1355, "Redeem", Transactions_History!$I$6:$I$1355, Portfolio_History!$F510, Transactions_History!$H$6:$H$1355, "&lt;="&amp;YEAR(Portfolio_History!P$1))</f>
        <v>-677385</v>
      </c>
      <c r="Q510" s="4">
        <f>SUMIFS(Transactions_History!$G$6:$G$1355, Transactions_History!$C$6:$C$1355, "Acquire", Transactions_History!$I$6:$I$1355, Portfolio_History!$F510, Transactions_History!$H$6:$H$1355, "&lt;="&amp;YEAR(Portfolio_History!Q$1))-
SUMIFS(Transactions_History!$G$6:$G$1355, Transactions_History!$C$6:$C$1355, "Redeem", Transactions_History!$I$6:$I$1355, Portfolio_History!$F510, Transactions_History!$H$6:$H$1355, "&lt;="&amp;YEAR(Portfolio_History!Q$1))</f>
        <v>-677385</v>
      </c>
      <c r="R510" s="4">
        <f>SUMIFS(Transactions_History!$G$6:$G$1355, Transactions_History!$C$6:$C$1355, "Acquire", Transactions_History!$I$6:$I$1355, Portfolio_History!$F510, Transactions_History!$H$6:$H$1355, "&lt;="&amp;YEAR(Portfolio_History!R$1))-
SUMIFS(Transactions_History!$G$6:$G$1355, Transactions_History!$C$6:$C$1355, "Redeem", Transactions_History!$I$6:$I$1355, Portfolio_History!$F510, Transactions_History!$H$6:$H$1355, "&lt;="&amp;YEAR(Portfolio_History!R$1))</f>
        <v>0</v>
      </c>
      <c r="S510" s="4">
        <f>SUMIFS(Transactions_History!$G$6:$G$1355, Transactions_History!$C$6:$C$1355, "Acquire", Transactions_History!$I$6:$I$1355, Portfolio_History!$F510, Transactions_History!$H$6:$H$1355, "&lt;="&amp;YEAR(Portfolio_History!S$1))-
SUMIFS(Transactions_History!$G$6:$G$1355, Transactions_History!$C$6:$C$1355, "Redeem", Transactions_History!$I$6:$I$1355, Portfolio_History!$F510, Transactions_History!$H$6:$H$1355, "&lt;="&amp;YEAR(Portfolio_History!S$1))</f>
        <v>0</v>
      </c>
      <c r="T510" s="4">
        <f>SUMIFS(Transactions_History!$G$6:$G$1355, Transactions_History!$C$6:$C$1355, "Acquire", Transactions_History!$I$6:$I$1355, Portfolio_History!$F510, Transactions_History!$H$6:$H$1355, "&lt;="&amp;YEAR(Portfolio_History!T$1))-
SUMIFS(Transactions_History!$G$6:$G$1355, Transactions_History!$C$6:$C$1355, "Redeem", Transactions_History!$I$6:$I$1355, Portfolio_History!$F510, Transactions_History!$H$6:$H$1355, "&lt;="&amp;YEAR(Portfolio_History!T$1))</f>
        <v>0</v>
      </c>
      <c r="U510" s="4">
        <f>SUMIFS(Transactions_History!$G$6:$G$1355, Transactions_History!$C$6:$C$1355, "Acquire", Transactions_History!$I$6:$I$1355, Portfolio_History!$F510, Transactions_History!$H$6:$H$1355, "&lt;="&amp;YEAR(Portfolio_History!U$1))-
SUMIFS(Transactions_History!$G$6:$G$1355, Transactions_History!$C$6:$C$1355, "Redeem", Transactions_History!$I$6:$I$1355, Portfolio_History!$F510, Transactions_History!$H$6:$H$1355, "&lt;="&amp;YEAR(Portfolio_History!U$1))</f>
        <v>0</v>
      </c>
      <c r="V510" s="4">
        <f>SUMIFS(Transactions_History!$G$6:$G$1355, Transactions_History!$C$6:$C$1355, "Acquire", Transactions_History!$I$6:$I$1355, Portfolio_History!$F510, Transactions_History!$H$6:$H$1355, "&lt;="&amp;YEAR(Portfolio_History!V$1))-
SUMIFS(Transactions_History!$G$6:$G$1355, Transactions_History!$C$6:$C$1355, "Redeem", Transactions_History!$I$6:$I$1355, Portfolio_History!$F510, Transactions_History!$H$6:$H$1355, "&lt;="&amp;YEAR(Portfolio_History!V$1))</f>
        <v>0</v>
      </c>
      <c r="W510" s="4">
        <f>SUMIFS(Transactions_History!$G$6:$G$1355, Transactions_History!$C$6:$C$1355, "Acquire", Transactions_History!$I$6:$I$1355, Portfolio_History!$F510, Transactions_History!$H$6:$H$1355, "&lt;="&amp;YEAR(Portfolio_History!W$1))-
SUMIFS(Transactions_History!$G$6:$G$1355, Transactions_History!$C$6:$C$1355, "Redeem", Transactions_History!$I$6:$I$1355, Portfolio_History!$F510, Transactions_History!$H$6:$H$1355, "&lt;="&amp;YEAR(Portfolio_History!W$1))</f>
        <v>0</v>
      </c>
      <c r="X510" s="4">
        <f>SUMIFS(Transactions_History!$G$6:$G$1355, Transactions_History!$C$6:$C$1355, "Acquire", Transactions_History!$I$6:$I$1355, Portfolio_History!$F510, Transactions_History!$H$6:$H$1355, "&lt;="&amp;YEAR(Portfolio_History!X$1))-
SUMIFS(Transactions_History!$G$6:$G$1355, Transactions_History!$C$6:$C$1355, "Redeem", Transactions_History!$I$6:$I$1355, Portfolio_History!$F510, Transactions_History!$H$6:$H$1355, "&lt;="&amp;YEAR(Portfolio_History!X$1))</f>
        <v>0</v>
      </c>
      <c r="Y510" s="4">
        <f>SUMIFS(Transactions_History!$G$6:$G$1355, Transactions_History!$C$6:$C$1355, "Acquire", Transactions_History!$I$6:$I$1355, Portfolio_History!$F510, Transactions_History!$H$6:$H$1355, "&lt;="&amp;YEAR(Portfolio_History!Y$1))-
SUMIFS(Transactions_History!$G$6:$G$1355, Transactions_History!$C$6:$C$1355, "Redeem", Transactions_History!$I$6:$I$1355, Portfolio_History!$F510, Transactions_History!$H$6:$H$1355, "&lt;="&amp;YEAR(Portfolio_History!Y$1))</f>
        <v>0</v>
      </c>
    </row>
    <row r="511" spans="1:25" x14ac:dyDescent="0.35">
      <c r="A511" s="172" t="s">
        <v>39</v>
      </c>
      <c r="B511" s="172">
        <v>4.625</v>
      </c>
      <c r="C511" s="172">
        <v>2015</v>
      </c>
      <c r="D511" s="173">
        <v>38139</v>
      </c>
      <c r="E511" s="63">
        <v>2012</v>
      </c>
      <c r="F511" s="170" t="str">
        <f t="shared" si="8"/>
        <v>SI bonds_4.625_2015</v>
      </c>
      <c r="G511" s="4">
        <f>SUMIFS(Transactions_History!$G$6:$G$1355, Transactions_History!$C$6:$C$1355, "Acquire", Transactions_History!$I$6:$I$1355, Portfolio_History!$F511, Transactions_History!$H$6:$H$1355, "&lt;="&amp;YEAR(Portfolio_History!G$1))-
SUMIFS(Transactions_History!$G$6:$G$1355, Transactions_History!$C$6:$C$1355, "Redeem", Transactions_History!$I$6:$I$1355, Portfolio_History!$F511, Transactions_History!$H$6:$H$1355, "&lt;="&amp;YEAR(Portfolio_History!G$1))</f>
        <v>-10023162</v>
      </c>
      <c r="H511" s="4">
        <f>SUMIFS(Transactions_History!$G$6:$G$1355, Transactions_History!$C$6:$C$1355, "Acquire", Transactions_History!$I$6:$I$1355, Portfolio_History!$F511, Transactions_History!$H$6:$H$1355, "&lt;="&amp;YEAR(Portfolio_History!H$1))-
SUMIFS(Transactions_History!$G$6:$G$1355, Transactions_History!$C$6:$C$1355, "Redeem", Transactions_History!$I$6:$I$1355, Portfolio_History!$F511, Transactions_History!$H$6:$H$1355, "&lt;="&amp;YEAR(Portfolio_History!H$1))</f>
        <v>-10023162</v>
      </c>
      <c r="I511" s="4">
        <f>SUMIFS(Transactions_History!$G$6:$G$1355, Transactions_History!$C$6:$C$1355, "Acquire", Transactions_History!$I$6:$I$1355, Portfolio_History!$F511, Transactions_History!$H$6:$H$1355, "&lt;="&amp;YEAR(Portfolio_History!I$1))-
SUMIFS(Transactions_History!$G$6:$G$1355, Transactions_History!$C$6:$C$1355, "Redeem", Transactions_History!$I$6:$I$1355, Portfolio_History!$F511, Transactions_History!$H$6:$H$1355, "&lt;="&amp;YEAR(Portfolio_History!I$1))</f>
        <v>-10023162</v>
      </c>
      <c r="J511" s="4">
        <f>SUMIFS(Transactions_History!$G$6:$G$1355, Transactions_History!$C$6:$C$1355, "Acquire", Transactions_History!$I$6:$I$1355, Portfolio_History!$F511, Transactions_History!$H$6:$H$1355, "&lt;="&amp;YEAR(Portfolio_History!J$1))-
SUMIFS(Transactions_History!$G$6:$G$1355, Transactions_History!$C$6:$C$1355, "Redeem", Transactions_History!$I$6:$I$1355, Portfolio_History!$F511, Transactions_History!$H$6:$H$1355, "&lt;="&amp;YEAR(Portfolio_History!J$1))</f>
        <v>-10023162</v>
      </c>
      <c r="K511" s="4">
        <f>SUMIFS(Transactions_History!$G$6:$G$1355, Transactions_History!$C$6:$C$1355, "Acquire", Transactions_History!$I$6:$I$1355, Portfolio_History!$F511, Transactions_History!$H$6:$H$1355, "&lt;="&amp;YEAR(Portfolio_History!K$1))-
SUMIFS(Transactions_History!$G$6:$G$1355, Transactions_History!$C$6:$C$1355, "Redeem", Transactions_History!$I$6:$I$1355, Portfolio_History!$F511, Transactions_History!$H$6:$H$1355, "&lt;="&amp;YEAR(Portfolio_History!K$1))</f>
        <v>-10023162</v>
      </c>
      <c r="L511" s="4">
        <f>SUMIFS(Transactions_History!$G$6:$G$1355, Transactions_History!$C$6:$C$1355, "Acquire", Transactions_History!$I$6:$I$1355, Portfolio_History!$F511, Transactions_History!$H$6:$H$1355, "&lt;="&amp;YEAR(Portfolio_History!L$1))-
SUMIFS(Transactions_History!$G$6:$G$1355, Transactions_History!$C$6:$C$1355, "Redeem", Transactions_History!$I$6:$I$1355, Portfolio_History!$F511, Transactions_History!$H$6:$H$1355, "&lt;="&amp;YEAR(Portfolio_History!L$1))</f>
        <v>-10023162</v>
      </c>
      <c r="M511" s="4">
        <f>SUMIFS(Transactions_History!$G$6:$G$1355, Transactions_History!$C$6:$C$1355, "Acquire", Transactions_History!$I$6:$I$1355, Portfolio_History!$F511, Transactions_History!$H$6:$H$1355, "&lt;="&amp;YEAR(Portfolio_History!M$1))-
SUMIFS(Transactions_History!$G$6:$G$1355, Transactions_History!$C$6:$C$1355, "Redeem", Transactions_History!$I$6:$I$1355, Portfolio_History!$F511, Transactions_History!$H$6:$H$1355, "&lt;="&amp;YEAR(Portfolio_History!M$1))</f>
        <v>-10023162</v>
      </c>
      <c r="N511" s="4">
        <f>SUMIFS(Transactions_History!$G$6:$G$1355, Transactions_History!$C$6:$C$1355, "Acquire", Transactions_History!$I$6:$I$1355, Portfolio_History!$F511, Transactions_History!$H$6:$H$1355, "&lt;="&amp;YEAR(Portfolio_History!N$1))-
SUMIFS(Transactions_History!$G$6:$G$1355, Transactions_History!$C$6:$C$1355, "Redeem", Transactions_History!$I$6:$I$1355, Portfolio_History!$F511, Transactions_History!$H$6:$H$1355, "&lt;="&amp;YEAR(Portfolio_History!N$1))</f>
        <v>-10023162</v>
      </c>
      <c r="O511" s="4">
        <f>SUMIFS(Transactions_History!$G$6:$G$1355, Transactions_History!$C$6:$C$1355, "Acquire", Transactions_History!$I$6:$I$1355, Portfolio_History!$F511, Transactions_History!$H$6:$H$1355, "&lt;="&amp;YEAR(Portfolio_History!O$1))-
SUMIFS(Transactions_History!$G$6:$G$1355, Transactions_History!$C$6:$C$1355, "Redeem", Transactions_History!$I$6:$I$1355, Portfolio_History!$F511, Transactions_History!$H$6:$H$1355, "&lt;="&amp;YEAR(Portfolio_History!O$1))</f>
        <v>-855498</v>
      </c>
      <c r="P511" s="4">
        <f>SUMIFS(Transactions_History!$G$6:$G$1355, Transactions_History!$C$6:$C$1355, "Acquire", Transactions_History!$I$6:$I$1355, Portfolio_History!$F511, Transactions_History!$H$6:$H$1355, "&lt;="&amp;YEAR(Portfolio_History!P$1))-
SUMIFS(Transactions_History!$G$6:$G$1355, Transactions_History!$C$6:$C$1355, "Redeem", Transactions_History!$I$6:$I$1355, Portfolio_History!$F511, Transactions_History!$H$6:$H$1355, "&lt;="&amp;YEAR(Portfolio_History!P$1))</f>
        <v>-855498</v>
      </c>
      <c r="Q511" s="4">
        <f>SUMIFS(Transactions_History!$G$6:$G$1355, Transactions_History!$C$6:$C$1355, "Acquire", Transactions_History!$I$6:$I$1355, Portfolio_History!$F511, Transactions_History!$H$6:$H$1355, "&lt;="&amp;YEAR(Portfolio_History!Q$1))-
SUMIFS(Transactions_History!$G$6:$G$1355, Transactions_History!$C$6:$C$1355, "Redeem", Transactions_History!$I$6:$I$1355, Portfolio_History!$F511, Transactions_History!$H$6:$H$1355, "&lt;="&amp;YEAR(Portfolio_History!Q$1))</f>
        <v>-855498</v>
      </c>
      <c r="R511" s="4">
        <f>SUMIFS(Transactions_History!$G$6:$G$1355, Transactions_History!$C$6:$C$1355, "Acquire", Transactions_History!$I$6:$I$1355, Portfolio_History!$F511, Transactions_History!$H$6:$H$1355, "&lt;="&amp;YEAR(Portfolio_History!R$1))-
SUMIFS(Transactions_History!$G$6:$G$1355, Transactions_History!$C$6:$C$1355, "Redeem", Transactions_History!$I$6:$I$1355, Portfolio_History!$F511, Transactions_History!$H$6:$H$1355, "&lt;="&amp;YEAR(Portfolio_History!R$1))</f>
        <v>0</v>
      </c>
      <c r="S511" s="4">
        <f>SUMIFS(Transactions_History!$G$6:$G$1355, Transactions_History!$C$6:$C$1355, "Acquire", Transactions_History!$I$6:$I$1355, Portfolio_History!$F511, Transactions_History!$H$6:$H$1355, "&lt;="&amp;YEAR(Portfolio_History!S$1))-
SUMIFS(Transactions_History!$G$6:$G$1355, Transactions_History!$C$6:$C$1355, "Redeem", Transactions_History!$I$6:$I$1355, Portfolio_History!$F511, Transactions_History!$H$6:$H$1355, "&lt;="&amp;YEAR(Portfolio_History!S$1))</f>
        <v>0</v>
      </c>
      <c r="T511" s="4">
        <f>SUMIFS(Transactions_History!$G$6:$G$1355, Transactions_History!$C$6:$C$1355, "Acquire", Transactions_History!$I$6:$I$1355, Portfolio_History!$F511, Transactions_History!$H$6:$H$1355, "&lt;="&amp;YEAR(Portfolio_History!T$1))-
SUMIFS(Transactions_History!$G$6:$G$1355, Transactions_History!$C$6:$C$1355, "Redeem", Transactions_History!$I$6:$I$1355, Portfolio_History!$F511, Transactions_History!$H$6:$H$1355, "&lt;="&amp;YEAR(Portfolio_History!T$1))</f>
        <v>0</v>
      </c>
      <c r="U511" s="4">
        <f>SUMIFS(Transactions_History!$G$6:$G$1355, Transactions_History!$C$6:$C$1355, "Acquire", Transactions_History!$I$6:$I$1355, Portfolio_History!$F511, Transactions_History!$H$6:$H$1355, "&lt;="&amp;YEAR(Portfolio_History!U$1))-
SUMIFS(Transactions_History!$G$6:$G$1355, Transactions_History!$C$6:$C$1355, "Redeem", Transactions_History!$I$6:$I$1355, Portfolio_History!$F511, Transactions_History!$H$6:$H$1355, "&lt;="&amp;YEAR(Portfolio_History!U$1))</f>
        <v>0</v>
      </c>
      <c r="V511" s="4">
        <f>SUMIFS(Transactions_History!$G$6:$G$1355, Transactions_History!$C$6:$C$1355, "Acquire", Transactions_History!$I$6:$I$1355, Portfolio_History!$F511, Transactions_History!$H$6:$H$1355, "&lt;="&amp;YEAR(Portfolio_History!V$1))-
SUMIFS(Transactions_History!$G$6:$G$1355, Transactions_History!$C$6:$C$1355, "Redeem", Transactions_History!$I$6:$I$1355, Portfolio_History!$F511, Transactions_History!$H$6:$H$1355, "&lt;="&amp;YEAR(Portfolio_History!V$1))</f>
        <v>0</v>
      </c>
      <c r="W511" s="4">
        <f>SUMIFS(Transactions_History!$G$6:$G$1355, Transactions_History!$C$6:$C$1355, "Acquire", Transactions_History!$I$6:$I$1355, Portfolio_History!$F511, Transactions_History!$H$6:$H$1355, "&lt;="&amp;YEAR(Portfolio_History!W$1))-
SUMIFS(Transactions_History!$G$6:$G$1355, Transactions_History!$C$6:$C$1355, "Redeem", Transactions_History!$I$6:$I$1355, Portfolio_History!$F511, Transactions_History!$H$6:$H$1355, "&lt;="&amp;YEAR(Portfolio_History!W$1))</f>
        <v>0</v>
      </c>
      <c r="X511" s="4">
        <f>SUMIFS(Transactions_History!$G$6:$G$1355, Transactions_History!$C$6:$C$1355, "Acquire", Transactions_History!$I$6:$I$1355, Portfolio_History!$F511, Transactions_History!$H$6:$H$1355, "&lt;="&amp;YEAR(Portfolio_History!X$1))-
SUMIFS(Transactions_History!$G$6:$G$1355, Transactions_History!$C$6:$C$1355, "Redeem", Transactions_History!$I$6:$I$1355, Portfolio_History!$F511, Transactions_History!$H$6:$H$1355, "&lt;="&amp;YEAR(Portfolio_History!X$1))</f>
        <v>0</v>
      </c>
      <c r="Y511" s="4">
        <f>SUMIFS(Transactions_History!$G$6:$G$1355, Transactions_History!$C$6:$C$1355, "Acquire", Transactions_History!$I$6:$I$1355, Portfolio_History!$F511, Transactions_History!$H$6:$H$1355, "&lt;="&amp;YEAR(Portfolio_History!Y$1))-
SUMIFS(Transactions_History!$G$6:$G$1355, Transactions_History!$C$6:$C$1355, "Redeem", Transactions_History!$I$6:$I$1355, Portfolio_History!$F511, Transactions_History!$H$6:$H$1355, "&lt;="&amp;YEAR(Portfolio_History!Y$1))</f>
        <v>0</v>
      </c>
    </row>
    <row r="512" spans="1:25" x14ac:dyDescent="0.35">
      <c r="A512" s="172" t="s">
        <v>39</v>
      </c>
      <c r="B512" s="172">
        <v>5</v>
      </c>
      <c r="C512" s="172">
        <v>2015</v>
      </c>
      <c r="D512" s="173">
        <v>39234</v>
      </c>
      <c r="E512" s="63">
        <v>2012</v>
      </c>
      <c r="F512" s="170" t="str">
        <f t="shared" si="8"/>
        <v>SI bonds_5_2015</v>
      </c>
      <c r="G512" s="4">
        <f>SUMIFS(Transactions_History!$G$6:$G$1355, Transactions_History!$C$6:$C$1355, "Acquire", Transactions_History!$I$6:$I$1355, Portfolio_History!$F512, Transactions_History!$H$6:$H$1355, "&lt;="&amp;YEAR(Portfolio_History!G$1))-
SUMIFS(Transactions_History!$G$6:$G$1355, Transactions_History!$C$6:$C$1355, "Redeem", Transactions_History!$I$6:$I$1355, Portfolio_History!$F512, Transactions_History!$H$6:$H$1355, "&lt;="&amp;YEAR(Portfolio_History!G$1))</f>
        <v>-12930818</v>
      </c>
      <c r="H512" s="4">
        <f>SUMIFS(Transactions_History!$G$6:$G$1355, Transactions_History!$C$6:$C$1355, "Acquire", Transactions_History!$I$6:$I$1355, Portfolio_History!$F512, Transactions_History!$H$6:$H$1355, "&lt;="&amp;YEAR(Portfolio_History!H$1))-
SUMIFS(Transactions_History!$G$6:$G$1355, Transactions_History!$C$6:$C$1355, "Redeem", Transactions_History!$I$6:$I$1355, Portfolio_History!$F512, Transactions_History!$H$6:$H$1355, "&lt;="&amp;YEAR(Portfolio_History!H$1))</f>
        <v>-12930818</v>
      </c>
      <c r="I512" s="4">
        <f>SUMIFS(Transactions_History!$G$6:$G$1355, Transactions_History!$C$6:$C$1355, "Acquire", Transactions_History!$I$6:$I$1355, Portfolio_History!$F512, Transactions_History!$H$6:$H$1355, "&lt;="&amp;YEAR(Portfolio_History!I$1))-
SUMIFS(Transactions_History!$G$6:$G$1355, Transactions_History!$C$6:$C$1355, "Redeem", Transactions_History!$I$6:$I$1355, Portfolio_History!$F512, Transactions_History!$H$6:$H$1355, "&lt;="&amp;YEAR(Portfolio_History!I$1))</f>
        <v>-12930818</v>
      </c>
      <c r="J512" s="4">
        <f>SUMIFS(Transactions_History!$G$6:$G$1355, Transactions_History!$C$6:$C$1355, "Acquire", Transactions_History!$I$6:$I$1355, Portfolio_History!$F512, Transactions_History!$H$6:$H$1355, "&lt;="&amp;YEAR(Portfolio_History!J$1))-
SUMIFS(Transactions_History!$G$6:$G$1355, Transactions_History!$C$6:$C$1355, "Redeem", Transactions_History!$I$6:$I$1355, Portfolio_History!$F512, Transactions_History!$H$6:$H$1355, "&lt;="&amp;YEAR(Portfolio_History!J$1))</f>
        <v>-12930818</v>
      </c>
      <c r="K512" s="4">
        <f>SUMIFS(Transactions_History!$G$6:$G$1355, Transactions_History!$C$6:$C$1355, "Acquire", Transactions_History!$I$6:$I$1355, Portfolio_History!$F512, Transactions_History!$H$6:$H$1355, "&lt;="&amp;YEAR(Portfolio_History!K$1))-
SUMIFS(Transactions_History!$G$6:$G$1355, Transactions_History!$C$6:$C$1355, "Redeem", Transactions_History!$I$6:$I$1355, Portfolio_History!$F512, Transactions_History!$H$6:$H$1355, "&lt;="&amp;YEAR(Portfolio_History!K$1))</f>
        <v>-12930818</v>
      </c>
      <c r="L512" s="4">
        <f>SUMIFS(Transactions_History!$G$6:$G$1355, Transactions_History!$C$6:$C$1355, "Acquire", Transactions_History!$I$6:$I$1355, Portfolio_History!$F512, Transactions_History!$H$6:$H$1355, "&lt;="&amp;YEAR(Portfolio_History!L$1))-
SUMIFS(Transactions_History!$G$6:$G$1355, Transactions_History!$C$6:$C$1355, "Redeem", Transactions_History!$I$6:$I$1355, Portfolio_History!$F512, Transactions_History!$H$6:$H$1355, "&lt;="&amp;YEAR(Portfolio_History!L$1))</f>
        <v>-12930818</v>
      </c>
      <c r="M512" s="4">
        <f>SUMIFS(Transactions_History!$G$6:$G$1355, Transactions_History!$C$6:$C$1355, "Acquire", Transactions_History!$I$6:$I$1355, Portfolio_History!$F512, Transactions_History!$H$6:$H$1355, "&lt;="&amp;YEAR(Portfolio_History!M$1))-
SUMIFS(Transactions_History!$G$6:$G$1355, Transactions_History!$C$6:$C$1355, "Redeem", Transactions_History!$I$6:$I$1355, Portfolio_History!$F512, Transactions_History!$H$6:$H$1355, "&lt;="&amp;YEAR(Portfolio_History!M$1))</f>
        <v>-12930818</v>
      </c>
      <c r="N512" s="4">
        <f>SUMIFS(Transactions_History!$G$6:$G$1355, Transactions_History!$C$6:$C$1355, "Acquire", Transactions_History!$I$6:$I$1355, Portfolio_History!$F512, Transactions_History!$H$6:$H$1355, "&lt;="&amp;YEAR(Portfolio_History!N$1))-
SUMIFS(Transactions_History!$G$6:$G$1355, Transactions_History!$C$6:$C$1355, "Redeem", Transactions_History!$I$6:$I$1355, Portfolio_History!$F512, Transactions_History!$H$6:$H$1355, "&lt;="&amp;YEAR(Portfolio_History!N$1))</f>
        <v>-12930818</v>
      </c>
      <c r="O512" s="4">
        <f>SUMIFS(Transactions_History!$G$6:$G$1355, Transactions_History!$C$6:$C$1355, "Acquire", Transactions_History!$I$6:$I$1355, Portfolio_History!$F512, Transactions_History!$H$6:$H$1355, "&lt;="&amp;YEAR(Portfolio_History!O$1))-
SUMIFS(Transactions_History!$G$6:$G$1355, Transactions_History!$C$6:$C$1355, "Redeem", Transactions_History!$I$6:$I$1355, Portfolio_History!$F512, Transactions_History!$H$6:$H$1355, "&lt;="&amp;YEAR(Portfolio_History!O$1))</f>
        <v>-476586</v>
      </c>
      <c r="P512" s="4">
        <f>SUMIFS(Transactions_History!$G$6:$G$1355, Transactions_History!$C$6:$C$1355, "Acquire", Transactions_History!$I$6:$I$1355, Portfolio_History!$F512, Transactions_History!$H$6:$H$1355, "&lt;="&amp;YEAR(Portfolio_History!P$1))-
SUMIFS(Transactions_History!$G$6:$G$1355, Transactions_History!$C$6:$C$1355, "Redeem", Transactions_History!$I$6:$I$1355, Portfolio_History!$F512, Transactions_History!$H$6:$H$1355, "&lt;="&amp;YEAR(Portfolio_History!P$1))</f>
        <v>-476586</v>
      </c>
      <c r="Q512" s="4">
        <f>SUMIFS(Transactions_History!$G$6:$G$1355, Transactions_History!$C$6:$C$1355, "Acquire", Transactions_History!$I$6:$I$1355, Portfolio_History!$F512, Transactions_History!$H$6:$H$1355, "&lt;="&amp;YEAR(Portfolio_History!Q$1))-
SUMIFS(Transactions_History!$G$6:$G$1355, Transactions_History!$C$6:$C$1355, "Redeem", Transactions_History!$I$6:$I$1355, Portfolio_History!$F512, Transactions_History!$H$6:$H$1355, "&lt;="&amp;YEAR(Portfolio_History!Q$1))</f>
        <v>-476586</v>
      </c>
      <c r="R512" s="4">
        <f>SUMIFS(Transactions_History!$G$6:$G$1355, Transactions_History!$C$6:$C$1355, "Acquire", Transactions_History!$I$6:$I$1355, Portfolio_History!$F512, Transactions_History!$H$6:$H$1355, "&lt;="&amp;YEAR(Portfolio_History!R$1))-
SUMIFS(Transactions_History!$G$6:$G$1355, Transactions_History!$C$6:$C$1355, "Redeem", Transactions_History!$I$6:$I$1355, Portfolio_History!$F512, Transactions_History!$H$6:$H$1355, "&lt;="&amp;YEAR(Portfolio_History!R$1))</f>
        <v>0</v>
      </c>
      <c r="S512" s="4">
        <f>SUMIFS(Transactions_History!$G$6:$G$1355, Transactions_History!$C$6:$C$1355, "Acquire", Transactions_History!$I$6:$I$1355, Portfolio_History!$F512, Transactions_History!$H$6:$H$1355, "&lt;="&amp;YEAR(Portfolio_History!S$1))-
SUMIFS(Transactions_History!$G$6:$G$1355, Transactions_History!$C$6:$C$1355, "Redeem", Transactions_History!$I$6:$I$1355, Portfolio_History!$F512, Transactions_History!$H$6:$H$1355, "&lt;="&amp;YEAR(Portfolio_History!S$1))</f>
        <v>0</v>
      </c>
      <c r="T512" s="4">
        <f>SUMIFS(Transactions_History!$G$6:$G$1355, Transactions_History!$C$6:$C$1355, "Acquire", Transactions_History!$I$6:$I$1355, Portfolio_History!$F512, Transactions_History!$H$6:$H$1355, "&lt;="&amp;YEAR(Portfolio_History!T$1))-
SUMIFS(Transactions_History!$G$6:$G$1355, Transactions_History!$C$6:$C$1355, "Redeem", Transactions_History!$I$6:$I$1355, Portfolio_History!$F512, Transactions_History!$H$6:$H$1355, "&lt;="&amp;YEAR(Portfolio_History!T$1))</f>
        <v>0</v>
      </c>
      <c r="U512" s="4">
        <f>SUMIFS(Transactions_History!$G$6:$G$1355, Transactions_History!$C$6:$C$1355, "Acquire", Transactions_History!$I$6:$I$1355, Portfolio_History!$F512, Transactions_History!$H$6:$H$1355, "&lt;="&amp;YEAR(Portfolio_History!U$1))-
SUMIFS(Transactions_History!$G$6:$G$1355, Transactions_History!$C$6:$C$1355, "Redeem", Transactions_History!$I$6:$I$1355, Portfolio_History!$F512, Transactions_History!$H$6:$H$1355, "&lt;="&amp;YEAR(Portfolio_History!U$1))</f>
        <v>0</v>
      </c>
      <c r="V512" s="4">
        <f>SUMIFS(Transactions_History!$G$6:$G$1355, Transactions_History!$C$6:$C$1355, "Acquire", Transactions_History!$I$6:$I$1355, Portfolio_History!$F512, Transactions_History!$H$6:$H$1355, "&lt;="&amp;YEAR(Portfolio_History!V$1))-
SUMIFS(Transactions_History!$G$6:$G$1355, Transactions_History!$C$6:$C$1355, "Redeem", Transactions_History!$I$6:$I$1355, Portfolio_History!$F512, Transactions_History!$H$6:$H$1355, "&lt;="&amp;YEAR(Portfolio_History!V$1))</f>
        <v>0</v>
      </c>
      <c r="W512" s="4">
        <f>SUMIFS(Transactions_History!$G$6:$G$1355, Transactions_History!$C$6:$C$1355, "Acquire", Transactions_History!$I$6:$I$1355, Portfolio_History!$F512, Transactions_History!$H$6:$H$1355, "&lt;="&amp;YEAR(Portfolio_History!W$1))-
SUMIFS(Transactions_History!$G$6:$G$1355, Transactions_History!$C$6:$C$1355, "Redeem", Transactions_History!$I$6:$I$1355, Portfolio_History!$F512, Transactions_History!$H$6:$H$1355, "&lt;="&amp;YEAR(Portfolio_History!W$1))</f>
        <v>0</v>
      </c>
      <c r="X512" s="4">
        <f>SUMIFS(Transactions_History!$G$6:$G$1355, Transactions_History!$C$6:$C$1355, "Acquire", Transactions_History!$I$6:$I$1355, Portfolio_History!$F512, Transactions_History!$H$6:$H$1355, "&lt;="&amp;YEAR(Portfolio_History!X$1))-
SUMIFS(Transactions_History!$G$6:$G$1355, Transactions_History!$C$6:$C$1355, "Redeem", Transactions_History!$I$6:$I$1355, Portfolio_History!$F512, Transactions_History!$H$6:$H$1355, "&lt;="&amp;YEAR(Portfolio_History!X$1))</f>
        <v>0</v>
      </c>
      <c r="Y512" s="4">
        <f>SUMIFS(Transactions_History!$G$6:$G$1355, Transactions_History!$C$6:$C$1355, "Acquire", Transactions_History!$I$6:$I$1355, Portfolio_History!$F512, Transactions_History!$H$6:$H$1355, "&lt;="&amp;YEAR(Portfolio_History!Y$1))-
SUMIFS(Transactions_History!$G$6:$G$1355, Transactions_History!$C$6:$C$1355, "Redeem", Transactions_History!$I$6:$I$1355, Portfolio_History!$F512, Transactions_History!$H$6:$H$1355, "&lt;="&amp;YEAR(Portfolio_History!Y$1))</f>
        <v>0</v>
      </c>
    </row>
    <row r="513" spans="1:25" x14ac:dyDescent="0.35">
      <c r="A513" s="172" t="s">
        <v>39</v>
      </c>
      <c r="B513" s="172">
        <v>5.125</v>
      </c>
      <c r="C513" s="172">
        <v>2015</v>
      </c>
      <c r="D513" s="173">
        <v>38869</v>
      </c>
      <c r="E513" s="63">
        <v>2012</v>
      </c>
      <c r="F513" s="170" t="str">
        <f t="shared" si="8"/>
        <v>SI bonds_5.125_2015</v>
      </c>
      <c r="G513" s="4">
        <f>SUMIFS(Transactions_History!$G$6:$G$1355, Transactions_History!$C$6:$C$1355, "Acquire", Transactions_History!$I$6:$I$1355, Portfolio_History!$F513, Transactions_History!$H$6:$H$1355, "&lt;="&amp;YEAR(Portfolio_History!G$1))-
SUMIFS(Transactions_History!$G$6:$G$1355, Transactions_History!$C$6:$C$1355, "Redeem", Transactions_History!$I$6:$I$1355, Portfolio_History!$F513, Transactions_History!$H$6:$H$1355, "&lt;="&amp;YEAR(Portfolio_History!G$1))</f>
        <v>-12232997</v>
      </c>
      <c r="H513" s="4">
        <f>SUMIFS(Transactions_History!$G$6:$G$1355, Transactions_History!$C$6:$C$1355, "Acquire", Transactions_History!$I$6:$I$1355, Portfolio_History!$F513, Transactions_History!$H$6:$H$1355, "&lt;="&amp;YEAR(Portfolio_History!H$1))-
SUMIFS(Transactions_History!$G$6:$G$1355, Transactions_History!$C$6:$C$1355, "Redeem", Transactions_History!$I$6:$I$1355, Portfolio_History!$F513, Transactions_History!$H$6:$H$1355, "&lt;="&amp;YEAR(Portfolio_History!H$1))</f>
        <v>-12232997</v>
      </c>
      <c r="I513" s="4">
        <f>SUMIFS(Transactions_History!$G$6:$G$1355, Transactions_History!$C$6:$C$1355, "Acquire", Transactions_History!$I$6:$I$1355, Portfolio_History!$F513, Transactions_History!$H$6:$H$1355, "&lt;="&amp;YEAR(Portfolio_History!I$1))-
SUMIFS(Transactions_History!$G$6:$G$1355, Transactions_History!$C$6:$C$1355, "Redeem", Transactions_History!$I$6:$I$1355, Portfolio_History!$F513, Transactions_History!$H$6:$H$1355, "&lt;="&amp;YEAR(Portfolio_History!I$1))</f>
        <v>-12232997</v>
      </c>
      <c r="J513" s="4">
        <f>SUMIFS(Transactions_History!$G$6:$G$1355, Transactions_History!$C$6:$C$1355, "Acquire", Transactions_History!$I$6:$I$1355, Portfolio_History!$F513, Transactions_History!$H$6:$H$1355, "&lt;="&amp;YEAR(Portfolio_History!J$1))-
SUMIFS(Transactions_History!$G$6:$G$1355, Transactions_History!$C$6:$C$1355, "Redeem", Transactions_History!$I$6:$I$1355, Portfolio_History!$F513, Transactions_History!$H$6:$H$1355, "&lt;="&amp;YEAR(Portfolio_History!J$1))</f>
        <v>-12232997</v>
      </c>
      <c r="K513" s="4">
        <f>SUMIFS(Transactions_History!$G$6:$G$1355, Transactions_History!$C$6:$C$1355, "Acquire", Transactions_History!$I$6:$I$1355, Portfolio_History!$F513, Transactions_History!$H$6:$H$1355, "&lt;="&amp;YEAR(Portfolio_History!K$1))-
SUMIFS(Transactions_History!$G$6:$G$1355, Transactions_History!$C$6:$C$1355, "Redeem", Transactions_History!$I$6:$I$1355, Portfolio_History!$F513, Transactions_History!$H$6:$H$1355, "&lt;="&amp;YEAR(Portfolio_History!K$1))</f>
        <v>-12232997</v>
      </c>
      <c r="L513" s="4">
        <f>SUMIFS(Transactions_History!$G$6:$G$1355, Transactions_History!$C$6:$C$1355, "Acquire", Transactions_History!$I$6:$I$1355, Portfolio_History!$F513, Transactions_History!$H$6:$H$1355, "&lt;="&amp;YEAR(Portfolio_History!L$1))-
SUMIFS(Transactions_History!$G$6:$G$1355, Transactions_History!$C$6:$C$1355, "Redeem", Transactions_History!$I$6:$I$1355, Portfolio_History!$F513, Transactions_History!$H$6:$H$1355, "&lt;="&amp;YEAR(Portfolio_History!L$1))</f>
        <v>-12232997</v>
      </c>
      <c r="M513" s="4">
        <f>SUMIFS(Transactions_History!$G$6:$G$1355, Transactions_History!$C$6:$C$1355, "Acquire", Transactions_History!$I$6:$I$1355, Portfolio_History!$F513, Transactions_History!$H$6:$H$1355, "&lt;="&amp;YEAR(Portfolio_History!M$1))-
SUMIFS(Transactions_History!$G$6:$G$1355, Transactions_History!$C$6:$C$1355, "Redeem", Transactions_History!$I$6:$I$1355, Portfolio_History!$F513, Transactions_History!$H$6:$H$1355, "&lt;="&amp;YEAR(Portfolio_History!M$1))</f>
        <v>-12232997</v>
      </c>
      <c r="N513" s="4">
        <f>SUMIFS(Transactions_History!$G$6:$G$1355, Transactions_History!$C$6:$C$1355, "Acquire", Transactions_History!$I$6:$I$1355, Portfolio_History!$F513, Transactions_History!$H$6:$H$1355, "&lt;="&amp;YEAR(Portfolio_History!N$1))-
SUMIFS(Transactions_History!$G$6:$G$1355, Transactions_History!$C$6:$C$1355, "Redeem", Transactions_History!$I$6:$I$1355, Portfolio_History!$F513, Transactions_History!$H$6:$H$1355, "&lt;="&amp;YEAR(Portfolio_History!N$1))</f>
        <v>-12232997</v>
      </c>
      <c r="O513" s="4">
        <f>SUMIFS(Transactions_History!$G$6:$G$1355, Transactions_History!$C$6:$C$1355, "Acquire", Transactions_History!$I$6:$I$1355, Portfolio_History!$F513, Transactions_History!$H$6:$H$1355, "&lt;="&amp;YEAR(Portfolio_History!O$1))-
SUMIFS(Transactions_History!$G$6:$G$1355, Transactions_History!$C$6:$C$1355, "Redeem", Transactions_History!$I$6:$I$1355, Portfolio_History!$F513, Transactions_History!$H$6:$H$1355, "&lt;="&amp;YEAR(Portfolio_History!O$1))</f>
        <v>-665131</v>
      </c>
      <c r="P513" s="4">
        <f>SUMIFS(Transactions_History!$G$6:$G$1355, Transactions_History!$C$6:$C$1355, "Acquire", Transactions_History!$I$6:$I$1355, Portfolio_History!$F513, Transactions_History!$H$6:$H$1355, "&lt;="&amp;YEAR(Portfolio_History!P$1))-
SUMIFS(Transactions_History!$G$6:$G$1355, Transactions_History!$C$6:$C$1355, "Redeem", Transactions_History!$I$6:$I$1355, Portfolio_History!$F513, Transactions_History!$H$6:$H$1355, "&lt;="&amp;YEAR(Portfolio_History!P$1))</f>
        <v>-665131</v>
      </c>
      <c r="Q513" s="4">
        <f>SUMIFS(Transactions_History!$G$6:$G$1355, Transactions_History!$C$6:$C$1355, "Acquire", Transactions_History!$I$6:$I$1355, Portfolio_History!$F513, Transactions_History!$H$6:$H$1355, "&lt;="&amp;YEAR(Portfolio_History!Q$1))-
SUMIFS(Transactions_History!$G$6:$G$1355, Transactions_History!$C$6:$C$1355, "Redeem", Transactions_History!$I$6:$I$1355, Portfolio_History!$F513, Transactions_History!$H$6:$H$1355, "&lt;="&amp;YEAR(Portfolio_History!Q$1))</f>
        <v>-665131</v>
      </c>
      <c r="R513" s="4">
        <f>SUMIFS(Transactions_History!$G$6:$G$1355, Transactions_History!$C$6:$C$1355, "Acquire", Transactions_History!$I$6:$I$1355, Portfolio_History!$F513, Transactions_History!$H$6:$H$1355, "&lt;="&amp;YEAR(Portfolio_History!R$1))-
SUMIFS(Transactions_History!$G$6:$G$1355, Transactions_History!$C$6:$C$1355, "Redeem", Transactions_History!$I$6:$I$1355, Portfolio_History!$F513, Transactions_History!$H$6:$H$1355, "&lt;="&amp;YEAR(Portfolio_History!R$1))</f>
        <v>0</v>
      </c>
      <c r="S513" s="4">
        <f>SUMIFS(Transactions_History!$G$6:$G$1355, Transactions_History!$C$6:$C$1355, "Acquire", Transactions_History!$I$6:$I$1355, Portfolio_History!$F513, Transactions_History!$H$6:$H$1355, "&lt;="&amp;YEAR(Portfolio_History!S$1))-
SUMIFS(Transactions_History!$G$6:$G$1355, Transactions_History!$C$6:$C$1355, "Redeem", Transactions_History!$I$6:$I$1355, Portfolio_History!$F513, Transactions_History!$H$6:$H$1355, "&lt;="&amp;YEAR(Portfolio_History!S$1))</f>
        <v>0</v>
      </c>
      <c r="T513" s="4">
        <f>SUMIFS(Transactions_History!$G$6:$G$1355, Transactions_History!$C$6:$C$1355, "Acquire", Transactions_History!$I$6:$I$1355, Portfolio_History!$F513, Transactions_History!$H$6:$H$1355, "&lt;="&amp;YEAR(Portfolio_History!T$1))-
SUMIFS(Transactions_History!$G$6:$G$1355, Transactions_History!$C$6:$C$1355, "Redeem", Transactions_History!$I$6:$I$1355, Portfolio_History!$F513, Transactions_History!$H$6:$H$1355, "&lt;="&amp;YEAR(Portfolio_History!T$1))</f>
        <v>0</v>
      </c>
      <c r="U513" s="4">
        <f>SUMIFS(Transactions_History!$G$6:$G$1355, Transactions_History!$C$6:$C$1355, "Acquire", Transactions_History!$I$6:$I$1355, Portfolio_History!$F513, Transactions_History!$H$6:$H$1355, "&lt;="&amp;YEAR(Portfolio_History!U$1))-
SUMIFS(Transactions_History!$G$6:$G$1355, Transactions_History!$C$6:$C$1355, "Redeem", Transactions_History!$I$6:$I$1355, Portfolio_History!$F513, Transactions_History!$H$6:$H$1355, "&lt;="&amp;YEAR(Portfolio_History!U$1))</f>
        <v>0</v>
      </c>
      <c r="V513" s="4">
        <f>SUMIFS(Transactions_History!$G$6:$G$1355, Transactions_History!$C$6:$C$1355, "Acquire", Transactions_History!$I$6:$I$1355, Portfolio_History!$F513, Transactions_History!$H$6:$H$1355, "&lt;="&amp;YEAR(Portfolio_History!V$1))-
SUMIFS(Transactions_History!$G$6:$G$1355, Transactions_History!$C$6:$C$1355, "Redeem", Transactions_History!$I$6:$I$1355, Portfolio_History!$F513, Transactions_History!$H$6:$H$1355, "&lt;="&amp;YEAR(Portfolio_History!V$1))</f>
        <v>0</v>
      </c>
      <c r="W513" s="4">
        <f>SUMIFS(Transactions_History!$G$6:$G$1355, Transactions_History!$C$6:$C$1355, "Acquire", Transactions_History!$I$6:$I$1355, Portfolio_History!$F513, Transactions_History!$H$6:$H$1355, "&lt;="&amp;YEAR(Portfolio_History!W$1))-
SUMIFS(Transactions_History!$G$6:$G$1355, Transactions_History!$C$6:$C$1355, "Redeem", Transactions_History!$I$6:$I$1355, Portfolio_History!$F513, Transactions_History!$H$6:$H$1355, "&lt;="&amp;YEAR(Portfolio_History!W$1))</f>
        <v>0</v>
      </c>
      <c r="X513" s="4">
        <f>SUMIFS(Transactions_History!$G$6:$G$1355, Transactions_History!$C$6:$C$1355, "Acquire", Transactions_History!$I$6:$I$1355, Portfolio_History!$F513, Transactions_History!$H$6:$H$1355, "&lt;="&amp;YEAR(Portfolio_History!X$1))-
SUMIFS(Transactions_History!$G$6:$G$1355, Transactions_History!$C$6:$C$1355, "Redeem", Transactions_History!$I$6:$I$1355, Portfolio_History!$F513, Transactions_History!$H$6:$H$1355, "&lt;="&amp;YEAR(Portfolio_History!X$1))</f>
        <v>0</v>
      </c>
      <c r="Y513" s="4">
        <f>SUMIFS(Transactions_History!$G$6:$G$1355, Transactions_History!$C$6:$C$1355, "Acquire", Transactions_History!$I$6:$I$1355, Portfolio_History!$F513, Transactions_History!$H$6:$H$1355, "&lt;="&amp;YEAR(Portfolio_History!Y$1))-
SUMIFS(Transactions_History!$G$6:$G$1355, Transactions_History!$C$6:$C$1355, "Redeem", Transactions_History!$I$6:$I$1355, Portfolio_History!$F513, Transactions_History!$H$6:$H$1355, "&lt;="&amp;YEAR(Portfolio_History!Y$1))</f>
        <v>0</v>
      </c>
    </row>
    <row r="514" spans="1:25" x14ac:dyDescent="0.35">
      <c r="A514" s="172" t="s">
        <v>39</v>
      </c>
      <c r="B514" s="172">
        <v>5.25</v>
      </c>
      <c r="C514" s="172">
        <v>2015</v>
      </c>
      <c r="D514" s="173">
        <v>37408</v>
      </c>
      <c r="E514" s="63">
        <v>2012</v>
      </c>
      <c r="F514" s="170" t="str">
        <f t="shared" ref="F514:F577" si="9">_xlfn.TEXTJOIN("_", TRUE, A514, B514, C514)</f>
        <v>SI bonds_5.25_2015</v>
      </c>
      <c r="G514" s="4">
        <f>SUMIFS(Transactions_History!$G$6:$G$1355, Transactions_History!$C$6:$C$1355, "Acquire", Transactions_History!$I$6:$I$1355, Portfolio_History!$F514, Transactions_History!$H$6:$H$1355, "&lt;="&amp;YEAR(Portfolio_History!G$1))-
SUMIFS(Transactions_History!$G$6:$G$1355, Transactions_History!$C$6:$C$1355, "Redeem", Transactions_History!$I$6:$I$1355, Portfolio_History!$F514, Transactions_History!$H$6:$H$1355, "&lt;="&amp;YEAR(Portfolio_History!G$1))</f>
        <v>-10599320</v>
      </c>
      <c r="H514" s="4">
        <f>SUMIFS(Transactions_History!$G$6:$G$1355, Transactions_History!$C$6:$C$1355, "Acquire", Transactions_History!$I$6:$I$1355, Portfolio_History!$F514, Transactions_History!$H$6:$H$1355, "&lt;="&amp;YEAR(Portfolio_History!H$1))-
SUMIFS(Transactions_History!$G$6:$G$1355, Transactions_History!$C$6:$C$1355, "Redeem", Transactions_History!$I$6:$I$1355, Portfolio_History!$F514, Transactions_History!$H$6:$H$1355, "&lt;="&amp;YEAR(Portfolio_History!H$1))</f>
        <v>-10599320</v>
      </c>
      <c r="I514" s="4">
        <f>SUMIFS(Transactions_History!$G$6:$G$1355, Transactions_History!$C$6:$C$1355, "Acquire", Transactions_History!$I$6:$I$1355, Portfolio_History!$F514, Transactions_History!$H$6:$H$1355, "&lt;="&amp;YEAR(Portfolio_History!I$1))-
SUMIFS(Transactions_History!$G$6:$G$1355, Transactions_History!$C$6:$C$1355, "Redeem", Transactions_History!$I$6:$I$1355, Portfolio_History!$F514, Transactions_History!$H$6:$H$1355, "&lt;="&amp;YEAR(Portfolio_History!I$1))</f>
        <v>-10599320</v>
      </c>
      <c r="J514" s="4">
        <f>SUMIFS(Transactions_History!$G$6:$G$1355, Transactions_History!$C$6:$C$1355, "Acquire", Transactions_History!$I$6:$I$1355, Portfolio_History!$F514, Transactions_History!$H$6:$H$1355, "&lt;="&amp;YEAR(Portfolio_History!J$1))-
SUMIFS(Transactions_History!$G$6:$G$1355, Transactions_History!$C$6:$C$1355, "Redeem", Transactions_History!$I$6:$I$1355, Portfolio_History!$F514, Transactions_History!$H$6:$H$1355, "&lt;="&amp;YEAR(Portfolio_History!J$1))</f>
        <v>-10599320</v>
      </c>
      <c r="K514" s="4">
        <f>SUMIFS(Transactions_History!$G$6:$G$1355, Transactions_History!$C$6:$C$1355, "Acquire", Transactions_History!$I$6:$I$1355, Portfolio_History!$F514, Transactions_History!$H$6:$H$1355, "&lt;="&amp;YEAR(Portfolio_History!K$1))-
SUMIFS(Transactions_History!$G$6:$G$1355, Transactions_History!$C$6:$C$1355, "Redeem", Transactions_History!$I$6:$I$1355, Portfolio_History!$F514, Transactions_History!$H$6:$H$1355, "&lt;="&amp;YEAR(Portfolio_History!K$1))</f>
        <v>-10599320</v>
      </c>
      <c r="L514" s="4">
        <f>SUMIFS(Transactions_History!$G$6:$G$1355, Transactions_History!$C$6:$C$1355, "Acquire", Transactions_History!$I$6:$I$1355, Portfolio_History!$F514, Transactions_History!$H$6:$H$1355, "&lt;="&amp;YEAR(Portfolio_History!L$1))-
SUMIFS(Transactions_History!$G$6:$G$1355, Transactions_History!$C$6:$C$1355, "Redeem", Transactions_History!$I$6:$I$1355, Portfolio_History!$F514, Transactions_History!$H$6:$H$1355, "&lt;="&amp;YEAR(Portfolio_History!L$1))</f>
        <v>-10599320</v>
      </c>
      <c r="M514" s="4">
        <f>SUMIFS(Transactions_History!$G$6:$G$1355, Transactions_History!$C$6:$C$1355, "Acquire", Transactions_History!$I$6:$I$1355, Portfolio_History!$F514, Transactions_History!$H$6:$H$1355, "&lt;="&amp;YEAR(Portfolio_History!M$1))-
SUMIFS(Transactions_History!$G$6:$G$1355, Transactions_History!$C$6:$C$1355, "Redeem", Transactions_History!$I$6:$I$1355, Portfolio_History!$F514, Transactions_History!$H$6:$H$1355, "&lt;="&amp;YEAR(Portfolio_History!M$1))</f>
        <v>-10599320</v>
      </c>
      <c r="N514" s="4">
        <f>SUMIFS(Transactions_History!$G$6:$G$1355, Transactions_History!$C$6:$C$1355, "Acquire", Transactions_History!$I$6:$I$1355, Portfolio_History!$F514, Transactions_History!$H$6:$H$1355, "&lt;="&amp;YEAR(Portfolio_History!N$1))-
SUMIFS(Transactions_History!$G$6:$G$1355, Transactions_History!$C$6:$C$1355, "Redeem", Transactions_History!$I$6:$I$1355, Portfolio_History!$F514, Transactions_History!$H$6:$H$1355, "&lt;="&amp;YEAR(Portfolio_History!N$1))</f>
        <v>-10599320</v>
      </c>
      <c r="O514" s="4">
        <f>SUMIFS(Transactions_History!$G$6:$G$1355, Transactions_History!$C$6:$C$1355, "Acquire", Transactions_History!$I$6:$I$1355, Portfolio_History!$F514, Transactions_History!$H$6:$H$1355, "&lt;="&amp;YEAR(Portfolio_History!O$1))-
SUMIFS(Transactions_History!$G$6:$G$1355, Transactions_History!$C$6:$C$1355, "Redeem", Transactions_History!$I$6:$I$1355, Portfolio_History!$F514, Transactions_History!$H$6:$H$1355, "&lt;="&amp;YEAR(Portfolio_History!O$1))</f>
        <v>-1363408</v>
      </c>
      <c r="P514" s="4">
        <f>SUMIFS(Transactions_History!$G$6:$G$1355, Transactions_History!$C$6:$C$1355, "Acquire", Transactions_History!$I$6:$I$1355, Portfolio_History!$F514, Transactions_History!$H$6:$H$1355, "&lt;="&amp;YEAR(Portfolio_History!P$1))-
SUMIFS(Transactions_History!$G$6:$G$1355, Transactions_History!$C$6:$C$1355, "Redeem", Transactions_History!$I$6:$I$1355, Portfolio_History!$F514, Transactions_History!$H$6:$H$1355, "&lt;="&amp;YEAR(Portfolio_History!P$1))</f>
        <v>-1363408</v>
      </c>
      <c r="Q514" s="4">
        <f>SUMIFS(Transactions_History!$G$6:$G$1355, Transactions_History!$C$6:$C$1355, "Acquire", Transactions_History!$I$6:$I$1355, Portfolio_History!$F514, Transactions_History!$H$6:$H$1355, "&lt;="&amp;YEAR(Portfolio_History!Q$1))-
SUMIFS(Transactions_History!$G$6:$G$1355, Transactions_History!$C$6:$C$1355, "Redeem", Transactions_History!$I$6:$I$1355, Portfolio_History!$F514, Transactions_History!$H$6:$H$1355, "&lt;="&amp;YEAR(Portfolio_History!Q$1))</f>
        <v>-1363408</v>
      </c>
      <c r="R514" s="4">
        <f>SUMIFS(Transactions_History!$G$6:$G$1355, Transactions_History!$C$6:$C$1355, "Acquire", Transactions_History!$I$6:$I$1355, Portfolio_History!$F514, Transactions_History!$H$6:$H$1355, "&lt;="&amp;YEAR(Portfolio_History!R$1))-
SUMIFS(Transactions_History!$G$6:$G$1355, Transactions_History!$C$6:$C$1355, "Redeem", Transactions_History!$I$6:$I$1355, Portfolio_History!$F514, Transactions_History!$H$6:$H$1355, "&lt;="&amp;YEAR(Portfolio_History!R$1))</f>
        <v>0</v>
      </c>
      <c r="S514" s="4">
        <f>SUMIFS(Transactions_History!$G$6:$G$1355, Transactions_History!$C$6:$C$1355, "Acquire", Transactions_History!$I$6:$I$1355, Portfolio_History!$F514, Transactions_History!$H$6:$H$1355, "&lt;="&amp;YEAR(Portfolio_History!S$1))-
SUMIFS(Transactions_History!$G$6:$G$1355, Transactions_History!$C$6:$C$1355, "Redeem", Transactions_History!$I$6:$I$1355, Portfolio_History!$F514, Transactions_History!$H$6:$H$1355, "&lt;="&amp;YEAR(Portfolio_History!S$1))</f>
        <v>0</v>
      </c>
      <c r="T514" s="4">
        <f>SUMIFS(Transactions_History!$G$6:$G$1355, Transactions_History!$C$6:$C$1355, "Acquire", Transactions_History!$I$6:$I$1355, Portfolio_History!$F514, Transactions_History!$H$6:$H$1355, "&lt;="&amp;YEAR(Portfolio_History!T$1))-
SUMIFS(Transactions_History!$G$6:$G$1355, Transactions_History!$C$6:$C$1355, "Redeem", Transactions_History!$I$6:$I$1355, Portfolio_History!$F514, Transactions_History!$H$6:$H$1355, "&lt;="&amp;YEAR(Portfolio_History!T$1))</f>
        <v>0</v>
      </c>
      <c r="U514" s="4">
        <f>SUMIFS(Transactions_History!$G$6:$G$1355, Transactions_History!$C$6:$C$1355, "Acquire", Transactions_History!$I$6:$I$1355, Portfolio_History!$F514, Transactions_History!$H$6:$H$1355, "&lt;="&amp;YEAR(Portfolio_History!U$1))-
SUMIFS(Transactions_History!$G$6:$G$1355, Transactions_History!$C$6:$C$1355, "Redeem", Transactions_History!$I$6:$I$1355, Portfolio_History!$F514, Transactions_History!$H$6:$H$1355, "&lt;="&amp;YEAR(Portfolio_History!U$1))</f>
        <v>0</v>
      </c>
      <c r="V514" s="4">
        <f>SUMIFS(Transactions_History!$G$6:$G$1355, Transactions_History!$C$6:$C$1355, "Acquire", Transactions_History!$I$6:$I$1355, Portfolio_History!$F514, Transactions_History!$H$6:$H$1355, "&lt;="&amp;YEAR(Portfolio_History!V$1))-
SUMIFS(Transactions_History!$G$6:$G$1355, Transactions_History!$C$6:$C$1355, "Redeem", Transactions_History!$I$6:$I$1355, Portfolio_History!$F514, Transactions_History!$H$6:$H$1355, "&lt;="&amp;YEAR(Portfolio_History!V$1))</f>
        <v>0</v>
      </c>
      <c r="W514" s="4">
        <f>SUMIFS(Transactions_History!$G$6:$G$1355, Transactions_History!$C$6:$C$1355, "Acquire", Transactions_History!$I$6:$I$1355, Portfolio_History!$F514, Transactions_History!$H$6:$H$1355, "&lt;="&amp;YEAR(Portfolio_History!W$1))-
SUMIFS(Transactions_History!$G$6:$G$1355, Transactions_History!$C$6:$C$1355, "Redeem", Transactions_History!$I$6:$I$1355, Portfolio_History!$F514, Transactions_History!$H$6:$H$1355, "&lt;="&amp;YEAR(Portfolio_History!W$1))</f>
        <v>0</v>
      </c>
      <c r="X514" s="4">
        <f>SUMIFS(Transactions_History!$G$6:$G$1355, Transactions_History!$C$6:$C$1355, "Acquire", Transactions_History!$I$6:$I$1355, Portfolio_History!$F514, Transactions_History!$H$6:$H$1355, "&lt;="&amp;YEAR(Portfolio_History!X$1))-
SUMIFS(Transactions_History!$G$6:$G$1355, Transactions_History!$C$6:$C$1355, "Redeem", Transactions_History!$I$6:$I$1355, Portfolio_History!$F514, Transactions_History!$H$6:$H$1355, "&lt;="&amp;YEAR(Portfolio_History!X$1))</f>
        <v>0</v>
      </c>
      <c r="Y514" s="4">
        <f>SUMIFS(Transactions_History!$G$6:$G$1355, Transactions_History!$C$6:$C$1355, "Acquire", Transactions_History!$I$6:$I$1355, Portfolio_History!$F514, Transactions_History!$H$6:$H$1355, "&lt;="&amp;YEAR(Portfolio_History!Y$1))-
SUMIFS(Transactions_History!$G$6:$G$1355, Transactions_History!$C$6:$C$1355, "Redeem", Transactions_History!$I$6:$I$1355, Portfolio_History!$F514, Transactions_History!$H$6:$H$1355, "&lt;="&amp;YEAR(Portfolio_History!Y$1))</f>
        <v>0</v>
      </c>
    </row>
    <row r="515" spans="1:25" x14ac:dyDescent="0.35">
      <c r="A515" s="172" t="s">
        <v>39</v>
      </c>
      <c r="B515" s="172">
        <v>5.625</v>
      </c>
      <c r="C515" s="172">
        <v>2015</v>
      </c>
      <c r="D515" s="173">
        <v>37043</v>
      </c>
      <c r="E515" s="63">
        <v>2012</v>
      </c>
      <c r="F515" s="170" t="str">
        <f t="shared" si="9"/>
        <v>SI bonds_5.625_2015</v>
      </c>
      <c r="G515" s="4">
        <f>SUMIFS(Transactions_History!$G$6:$G$1355, Transactions_History!$C$6:$C$1355, "Acquire", Transactions_History!$I$6:$I$1355, Portfolio_History!$F515, Transactions_History!$H$6:$H$1355, "&lt;="&amp;YEAR(Portfolio_History!G$1))-
SUMIFS(Transactions_History!$G$6:$G$1355, Transactions_History!$C$6:$C$1355, "Redeem", Transactions_History!$I$6:$I$1355, Portfolio_History!$F515, Transactions_History!$H$6:$H$1355, "&lt;="&amp;YEAR(Portfolio_History!G$1))</f>
        <v>-11146404</v>
      </c>
      <c r="H515" s="4">
        <f>SUMIFS(Transactions_History!$G$6:$G$1355, Transactions_History!$C$6:$C$1355, "Acquire", Transactions_History!$I$6:$I$1355, Portfolio_History!$F515, Transactions_History!$H$6:$H$1355, "&lt;="&amp;YEAR(Portfolio_History!H$1))-
SUMIFS(Transactions_History!$G$6:$G$1355, Transactions_History!$C$6:$C$1355, "Redeem", Transactions_History!$I$6:$I$1355, Portfolio_History!$F515, Transactions_History!$H$6:$H$1355, "&lt;="&amp;YEAR(Portfolio_History!H$1))</f>
        <v>-11146404</v>
      </c>
      <c r="I515" s="4">
        <f>SUMIFS(Transactions_History!$G$6:$G$1355, Transactions_History!$C$6:$C$1355, "Acquire", Transactions_History!$I$6:$I$1355, Portfolio_History!$F515, Transactions_History!$H$6:$H$1355, "&lt;="&amp;YEAR(Portfolio_History!I$1))-
SUMIFS(Transactions_History!$G$6:$G$1355, Transactions_History!$C$6:$C$1355, "Redeem", Transactions_History!$I$6:$I$1355, Portfolio_History!$F515, Transactions_History!$H$6:$H$1355, "&lt;="&amp;YEAR(Portfolio_History!I$1))</f>
        <v>-11146404</v>
      </c>
      <c r="J515" s="4">
        <f>SUMIFS(Transactions_History!$G$6:$G$1355, Transactions_History!$C$6:$C$1355, "Acquire", Transactions_History!$I$6:$I$1355, Portfolio_History!$F515, Transactions_History!$H$6:$H$1355, "&lt;="&amp;YEAR(Portfolio_History!J$1))-
SUMIFS(Transactions_History!$G$6:$G$1355, Transactions_History!$C$6:$C$1355, "Redeem", Transactions_History!$I$6:$I$1355, Portfolio_History!$F515, Transactions_History!$H$6:$H$1355, "&lt;="&amp;YEAR(Portfolio_History!J$1))</f>
        <v>-11146404</v>
      </c>
      <c r="K515" s="4">
        <f>SUMIFS(Transactions_History!$G$6:$G$1355, Transactions_History!$C$6:$C$1355, "Acquire", Transactions_History!$I$6:$I$1355, Portfolio_History!$F515, Transactions_History!$H$6:$H$1355, "&lt;="&amp;YEAR(Portfolio_History!K$1))-
SUMIFS(Transactions_History!$G$6:$G$1355, Transactions_History!$C$6:$C$1355, "Redeem", Transactions_History!$I$6:$I$1355, Portfolio_History!$F515, Transactions_History!$H$6:$H$1355, "&lt;="&amp;YEAR(Portfolio_History!K$1))</f>
        <v>-11146404</v>
      </c>
      <c r="L515" s="4">
        <f>SUMIFS(Transactions_History!$G$6:$G$1355, Transactions_History!$C$6:$C$1355, "Acquire", Transactions_History!$I$6:$I$1355, Portfolio_History!$F515, Transactions_History!$H$6:$H$1355, "&lt;="&amp;YEAR(Portfolio_History!L$1))-
SUMIFS(Transactions_History!$G$6:$G$1355, Transactions_History!$C$6:$C$1355, "Redeem", Transactions_History!$I$6:$I$1355, Portfolio_History!$F515, Transactions_History!$H$6:$H$1355, "&lt;="&amp;YEAR(Portfolio_History!L$1))</f>
        <v>-11146404</v>
      </c>
      <c r="M515" s="4">
        <f>SUMIFS(Transactions_History!$G$6:$G$1355, Transactions_History!$C$6:$C$1355, "Acquire", Transactions_History!$I$6:$I$1355, Portfolio_History!$F515, Transactions_History!$H$6:$H$1355, "&lt;="&amp;YEAR(Portfolio_History!M$1))-
SUMIFS(Transactions_History!$G$6:$G$1355, Transactions_History!$C$6:$C$1355, "Redeem", Transactions_History!$I$6:$I$1355, Portfolio_History!$F515, Transactions_History!$H$6:$H$1355, "&lt;="&amp;YEAR(Portfolio_History!M$1))</f>
        <v>-11146404</v>
      </c>
      <c r="N515" s="4">
        <f>SUMIFS(Transactions_History!$G$6:$G$1355, Transactions_History!$C$6:$C$1355, "Acquire", Transactions_History!$I$6:$I$1355, Portfolio_History!$F515, Transactions_History!$H$6:$H$1355, "&lt;="&amp;YEAR(Portfolio_History!N$1))-
SUMIFS(Transactions_History!$G$6:$G$1355, Transactions_History!$C$6:$C$1355, "Redeem", Transactions_History!$I$6:$I$1355, Portfolio_History!$F515, Transactions_History!$H$6:$H$1355, "&lt;="&amp;YEAR(Portfolio_History!N$1))</f>
        <v>-11146404</v>
      </c>
      <c r="O515" s="4">
        <f>SUMIFS(Transactions_History!$G$6:$G$1355, Transactions_History!$C$6:$C$1355, "Acquire", Transactions_History!$I$6:$I$1355, Portfolio_History!$F515, Transactions_History!$H$6:$H$1355, "&lt;="&amp;YEAR(Portfolio_History!O$1))-
SUMIFS(Transactions_History!$G$6:$G$1355, Transactions_History!$C$6:$C$1355, "Redeem", Transactions_History!$I$6:$I$1355, Portfolio_History!$F515, Transactions_History!$H$6:$H$1355, "&lt;="&amp;YEAR(Portfolio_History!O$1))</f>
        <v>-1524967</v>
      </c>
      <c r="P515" s="4">
        <f>SUMIFS(Transactions_History!$G$6:$G$1355, Transactions_History!$C$6:$C$1355, "Acquire", Transactions_History!$I$6:$I$1355, Portfolio_History!$F515, Transactions_History!$H$6:$H$1355, "&lt;="&amp;YEAR(Portfolio_History!P$1))-
SUMIFS(Transactions_History!$G$6:$G$1355, Transactions_History!$C$6:$C$1355, "Redeem", Transactions_History!$I$6:$I$1355, Portfolio_History!$F515, Transactions_History!$H$6:$H$1355, "&lt;="&amp;YEAR(Portfolio_History!P$1))</f>
        <v>-1524967</v>
      </c>
      <c r="Q515" s="4">
        <f>SUMIFS(Transactions_History!$G$6:$G$1355, Transactions_History!$C$6:$C$1355, "Acquire", Transactions_History!$I$6:$I$1355, Portfolio_History!$F515, Transactions_History!$H$6:$H$1355, "&lt;="&amp;YEAR(Portfolio_History!Q$1))-
SUMIFS(Transactions_History!$G$6:$G$1355, Transactions_History!$C$6:$C$1355, "Redeem", Transactions_History!$I$6:$I$1355, Portfolio_History!$F515, Transactions_History!$H$6:$H$1355, "&lt;="&amp;YEAR(Portfolio_History!Q$1))</f>
        <v>-1524967</v>
      </c>
      <c r="R515" s="4">
        <f>SUMIFS(Transactions_History!$G$6:$G$1355, Transactions_History!$C$6:$C$1355, "Acquire", Transactions_History!$I$6:$I$1355, Portfolio_History!$F515, Transactions_History!$H$6:$H$1355, "&lt;="&amp;YEAR(Portfolio_History!R$1))-
SUMIFS(Transactions_History!$G$6:$G$1355, Transactions_History!$C$6:$C$1355, "Redeem", Transactions_History!$I$6:$I$1355, Portfolio_History!$F515, Transactions_History!$H$6:$H$1355, "&lt;="&amp;YEAR(Portfolio_History!R$1))</f>
        <v>0</v>
      </c>
      <c r="S515" s="4">
        <f>SUMIFS(Transactions_History!$G$6:$G$1355, Transactions_History!$C$6:$C$1355, "Acquire", Transactions_History!$I$6:$I$1355, Portfolio_History!$F515, Transactions_History!$H$6:$H$1355, "&lt;="&amp;YEAR(Portfolio_History!S$1))-
SUMIFS(Transactions_History!$G$6:$G$1355, Transactions_History!$C$6:$C$1355, "Redeem", Transactions_History!$I$6:$I$1355, Portfolio_History!$F515, Transactions_History!$H$6:$H$1355, "&lt;="&amp;YEAR(Portfolio_History!S$1))</f>
        <v>0</v>
      </c>
      <c r="T515" s="4">
        <f>SUMIFS(Transactions_History!$G$6:$G$1355, Transactions_History!$C$6:$C$1355, "Acquire", Transactions_History!$I$6:$I$1355, Portfolio_History!$F515, Transactions_History!$H$6:$H$1355, "&lt;="&amp;YEAR(Portfolio_History!T$1))-
SUMIFS(Transactions_History!$G$6:$G$1355, Transactions_History!$C$6:$C$1355, "Redeem", Transactions_History!$I$6:$I$1355, Portfolio_History!$F515, Transactions_History!$H$6:$H$1355, "&lt;="&amp;YEAR(Portfolio_History!T$1))</f>
        <v>0</v>
      </c>
      <c r="U515" s="4">
        <f>SUMIFS(Transactions_History!$G$6:$G$1355, Transactions_History!$C$6:$C$1355, "Acquire", Transactions_History!$I$6:$I$1355, Portfolio_History!$F515, Transactions_History!$H$6:$H$1355, "&lt;="&amp;YEAR(Portfolio_History!U$1))-
SUMIFS(Transactions_History!$G$6:$G$1355, Transactions_History!$C$6:$C$1355, "Redeem", Transactions_History!$I$6:$I$1355, Portfolio_History!$F515, Transactions_History!$H$6:$H$1355, "&lt;="&amp;YEAR(Portfolio_History!U$1))</f>
        <v>0</v>
      </c>
      <c r="V515" s="4">
        <f>SUMIFS(Transactions_History!$G$6:$G$1355, Transactions_History!$C$6:$C$1355, "Acquire", Transactions_History!$I$6:$I$1355, Portfolio_History!$F515, Transactions_History!$H$6:$H$1355, "&lt;="&amp;YEAR(Portfolio_History!V$1))-
SUMIFS(Transactions_History!$G$6:$G$1355, Transactions_History!$C$6:$C$1355, "Redeem", Transactions_History!$I$6:$I$1355, Portfolio_History!$F515, Transactions_History!$H$6:$H$1355, "&lt;="&amp;YEAR(Portfolio_History!V$1))</f>
        <v>0</v>
      </c>
      <c r="W515" s="4">
        <f>SUMIFS(Transactions_History!$G$6:$G$1355, Transactions_History!$C$6:$C$1355, "Acquire", Transactions_History!$I$6:$I$1355, Portfolio_History!$F515, Transactions_History!$H$6:$H$1355, "&lt;="&amp;YEAR(Portfolio_History!W$1))-
SUMIFS(Transactions_History!$G$6:$G$1355, Transactions_History!$C$6:$C$1355, "Redeem", Transactions_History!$I$6:$I$1355, Portfolio_History!$F515, Transactions_History!$H$6:$H$1355, "&lt;="&amp;YEAR(Portfolio_History!W$1))</f>
        <v>0</v>
      </c>
      <c r="X515" s="4">
        <f>SUMIFS(Transactions_History!$G$6:$G$1355, Transactions_History!$C$6:$C$1355, "Acquire", Transactions_History!$I$6:$I$1355, Portfolio_History!$F515, Transactions_History!$H$6:$H$1355, "&lt;="&amp;YEAR(Portfolio_History!X$1))-
SUMIFS(Transactions_History!$G$6:$G$1355, Transactions_History!$C$6:$C$1355, "Redeem", Transactions_History!$I$6:$I$1355, Portfolio_History!$F515, Transactions_History!$H$6:$H$1355, "&lt;="&amp;YEAR(Portfolio_History!X$1))</f>
        <v>0</v>
      </c>
      <c r="Y515" s="4">
        <f>SUMIFS(Transactions_History!$G$6:$G$1355, Transactions_History!$C$6:$C$1355, "Acquire", Transactions_History!$I$6:$I$1355, Portfolio_History!$F515, Transactions_History!$H$6:$H$1355, "&lt;="&amp;YEAR(Portfolio_History!Y$1))-
SUMIFS(Transactions_History!$G$6:$G$1355, Transactions_History!$C$6:$C$1355, "Redeem", Transactions_History!$I$6:$I$1355, Portfolio_History!$F515, Transactions_History!$H$6:$H$1355, "&lt;="&amp;YEAR(Portfolio_History!Y$1))</f>
        <v>0</v>
      </c>
    </row>
    <row r="516" spans="1:25" x14ac:dyDescent="0.35">
      <c r="A516" s="172" t="s">
        <v>34</v>
      </c>
      <c r="B516" s="172">
        <v>1.25</v>
      </c>
      <c r="C516" s="172">
        <v>2013</v>
      </c>
      <c r="D516" s="173">
        <v>41122</v>
      </c>
      <c r="E516" s="63">
        <v>2012</v>
      </c>
      <c r="F516" s="170" t="str">
        <f t="shared" si="9"/>
        <v>SI certificates_1.25_2013</v>
      </c>
      <c r="G516" s="4">
        <f>SUMIFS(Transactions_History!$G$6:$G$1355, Transactions_History!$C$6:$C$1355, "Acquire", Transactions_History!$I$6:$I$1355, Portfolio_History!$F516, Transactions_History!$H$6:$H$1355, "&lt;="&amp;YEAR(Portfolio_History!G$1))-
SUMIFS(Transactions_History!$G$6:$G$1355, Transactions_History!$C$6:$C$1355, "Redeem", Transactions_History!$I$6:$I$1355, Portfolio_History!$F516, Transactions_History!$H$6:$H$1355, "&lt;="&amp;YEAR(Portfolio_History!G$1))</f>
        <v>0</v>
      </c>
      <c r="H516" s="4">
        <f>SUMIFS(Transactions_History!$G$6:$G$1355, Transactions_History!$C$6:$C$1355, "Acquire", Transactions_History!$I$6:$I$1355, Portfolio_History!$F516, Transactions_History!$H$6:$H$1355, "&lt;="&amp;YEAR(Portfolio_History!H$1))-
SUMIFS(Transactions_History!$G$6:$G$1355, Transactions_History!$C$6:$C$1355, "Redeem", Transactions_History!$I$6:$I$1355, Portfolio_History!$F516, Transactions_History!$H$6:$H$1355, "&lt;="&amp;YEAR(Portfolio_History!H$1))</f>
        <v>0</v>
      </c>
      <c r="I516" s="4">
        <f>SUMIFS(Transactions_History!$G$6:$G$1355, Transactions_History!$C$6:$C$1355, "Acquire", Transactions_History!$I$6:$I$1355, Portfolio_History!$F516, Transactions_History!$H$6:$H$1355, "&lt;="&amp;YEAR(Portfolio_History!I$1))-
SUMIFS(Transactions_History!$G$6:$G$1355, Transactions_History!$C$6:$C$1355, "Redeem", Transactions_History!$I$6:$I$1355, Portfolio_History!$F516, Transactions_History!$H$6:$H$1355, "&lt;="&amp;YEAR(Portfolio_History!I$1))</f>
        <v>0</v>
      </c>
      <c r="J516" s="4">
        <f>SUMIFS(Transactions_History!$G$6:$G$1355, Transactions_History!$C$6:$C$1355, "Acquire", Transactions_History!$I$6:$I$1355, Portfolio_History!$F516, Transactions_History!$H$6:$H$1355, "&lt;="&amp;YEAR(Portfolio_History!J$1))-
SUMIFS(Transactions_History!$G$6:$G$1355, Transactions_History!$C$6:$C$1355, "Redeem", Transactions_History!$I$6:$I$1355, Portfolio_History!$F516, Transactions_History!$H$6:$H$1355, "&lt;="&amp;YEAR(Portfolio_History!J$1))</f>
        <v>0</v>
      </c>
      <c r="K516" s="4">
        <f>SUMIFS(Transactions_History!$G$6:$G$1355, Transactions_History!$C$6:$C$1355, "Acquire", Transactions_History!$I$6:$I$1355, Portfolio_History!$F516, Transactions_History!$H$6:$H$1355, "&lt;="&amp;YEAR(Portfolio_History!K$1))-
SUMIFS(Transactions_History!$G$6:$G$1355, Transactions_History!$C$6:$C$1355, "Redeem", Transactions_History!$I$6:$I$1355, Portfolio_History!$F516, Transactions_History!$H$6:$H$1355, "&lt;="&amp;YEAR(Portfolio_History!K$1))</f>
        <v>0</v>
      </c>
      <c r="L516" s="4">
        <f>SUMIFS(Transactions_History!$G$6:$G$1355, Transactions_History!$C$6:$C$1355, "Acquire", Transactions_History!$I$6:$I$1355, Portfolio_History!$F516, Transactions_History!$H$6:$H$1355, "&lt;="&amp;YEAR(Portfolio_History!L$1))-
SUMIFS(Transactions_History!$G$6:$G$1355, Transactions_History!$C$6:$C$1355, "Redeem", Transactions_History!$I$6:$I$1355, Portfolio_History!$F516, Transactions_History!$H$6:$H$1355, "&lt;="&amp;YEAR(Portfolio_History!L$1))</f>
        <v>0</v>
      </c>
      <c r="M516" s="4">
        <f>SUMIFS(Transactions_History!$G$6:$G$1355, Transactions_History!$C$6:$C$1355, "Acquire", Transactions_History!$I$6:$I$1355, Portfolio_History!$F516, Transactions_History!$H$6:$H$1355, "&lt;="&amp;YEAR(Portfolio_History!M$1))-
SUMIFS(Transactions_History!$G$6:$G$1355, Transactions_History!$C$6:$C$1355, "Redeem", Transactions_History!$I$6:$I$1355, Portfolio_History!$F516, Transactions_History!$H$6:$H$1355, "&lt;="&amp;YEAR(Portfolio_History!M$1))</f>
        <v>0</v>
      </c>
      <c r="N516" s="4">
        <f>SUMIFS(Transactions_History!$G$6:$G$1355, Transactions_History!$C$6:$C$1355, "Acquire", Transactions_History!$I$6:$I$1355, Portfolio_History!$F516, Transactions_History!$H$6:$H$1355, "&lt;="&amp;YEAR(Portfolio_History!N$1))-
SUMIFS(Transactions_History!$G$6:$G$1355, Transactions_History!$C$6:$C$1355, "Redeem", Transactions_History!$I$6:$I$1355, Portfolio_History!$F516, Transactions_History!$H$6:$H$1355, "&lt;="&amp;YEAR(Portfolio_History!N$1))</f>
        <v>0</v>
      </c>
      <c r="O516" s="4">
        <f>SUMIFS(Transactions_History!$G$6:$G$1355, Transactions_History!$C$6:$C$1355, "Acquire", Transactions_History!$I$6:$I$1355, Portfolio_History!$F516, Transactions_History!$H$6:$H$1355, "&lt;="&amp;YEAR(Portfolio_History!O$1))-
SUMIFS(Transactions_History!$G$6:$G$1355, Transactions_History!$C$6:$C$1355, "Redeem", Transactions_History!$I$6:$I$1355, Portfolio_History!$F516, Transactions_History!$H$6:$H$1355, "&lt;="&amp;YEAR(Portfolio_History!O$1))</f>
        <v>0</v>
      </c>
      <c r="P516" s="4">
        <f>SUMIFS(Transactions_History!$G$6:$G$1355, Transactions_History!$C$6:$C$1355, "Acquire", Transactions_History!$I$6:$I$1355, Portfolio_History!$F516, Transactions_History!$H$6:$H$1355, "&lt;="&amp;YEAR(Portfolio_History!P$1))-
SUMIFS(Transactions_History!$G$6:$G$1355, Transactions_History!$C$6:$C$1355, "Redeem", Transactions_History!$I$6:$I$1355, Portfolio_History!$F516, Transactions_History!$H$6:$H$1355, "&lt;="&amp;YEAR(Portfolio_History!P$1))</f>
        <v>0</v>
      </c>
      <c r="Q516" s="4">
        <f>SUMIFS(Transactions_History!$G$6:$G$1355, Transactions_History!$C$6:$C$1355, "Acquire", Transactions_History!$I$6:$I$1355, Portfolio_History!$F516, Transactions_History!$H$6:$H$1355, "&lt;="&amp;YEAR(Portfolio_History!Q$1))-
SUMIFS(Transactions_History!$G$6:$G$1355, Transactions_History!$C$6:$C$1355, "Redeem", Transactions_History!$I$6:$I$1355, Portfolio_History!$F516, Transactions_History!$H$6:$H$1355, "&lt;="&amp;YEAR(Portfolio_History!Q$1))</f>
        <v>0</v>
      </c>
      <c r="R516" s="4">
        <f>SUMIFS(Transactions_History!$G$6:$G$1355, Transactions_History!$C$6:$C$1355, "Acquire", Transactions_History!$I$6:$I$1355, Portfolio_History!$F516, Transactions_History!$H$6:$H$1355, "&lt;="&amp;YEAR(Portfolio_History!R$1))-
SUMIFS(Transactions_History!$G$6:$G$1355, Transactions_History!$C$6:$C$1355, "Redeem", Transactions_History!$I$6:$I$1355, Portfolio_History!$F516, Transactions_History!$H$6:$H$1355, "&lt;="&amp;YEAR(Portfolio_History!R$1))</f>
        <v>0</v>
      </c>
      <c r="S516" s="4">
        <f>SUMIFS(Transactions_History!$G$6:$G$1355, Transactions_History!$C$6:$C$1355, "Acquire", Transactions_History!$I$6:$I$1355, Portfolio_History!$F516, Transactions_History!$H$6:$H$1355, "&lt;="&amp;YEAR(Portfolio_History!S$1))-
SUMIFS(Transactions_History!$G$6:$G$1355, Transactions_History!$C$6:$C$1355, "Redeem", Transactions_History!$I$6:$I$1355, Portfolio_History!$F516, Transactions_History!$H$6:$H$1355, "&lt;="&amp;YEAR(Portfolio_History!S$1))</f>
        <v>0</v>
      </c>
      <c r="T516" s="4">
        <f>SUMIFS(Transactions_History!$G$6:$G$1355, Transactions_History!$C$6:$C$1355, "Acquire", Transactions_History!$I$6:$I$1355, Portfolio_History!$F516, Transactions_History!$H$6:$H$1355, "&lt;="&amp;YEAR(Portfolio_History!T$1))-
SUMIFS(Transactions_History!$G$6:$G$1355, Transactions_History!$C$6:$C$1355, "Redeem", Transactions_History!$I$6:$I$1355, Portfolio_History!$F516, Transactions_History!$H$6:$H$1355, "&lt;="&amp;YEAR(Portfolio_History!T$1))</f>
        <v>0</v>
      </c>
      <c r="U516" s="4">
        <f>SUMIFS(Transactions_History!$G$6:$G$1355, Transactions_History!$C$6:$C$1355, "Acquire", Transactions_History!$I$6:$I$1355, Portfolio_History!$F516, Transactions_History!$H$6:$H$1355, "&lt;="&amp;YEAR(Portfolio_History!U$1))-
SUMIFS(Transactions_History!$G$6:$G$1355, Transactions_History!$C$6:$C$1355, "Redeem", Transactions_History!$I$6:$I$1355, Portfolio_History!$F516, Transactions_History!$H$6:$H$1355, "&lt;="&amp;YEAR(Portfolio_History!U$1))</f>
        <v>0</v>
      </c>
      <c r="V516" s="4">
        <f>SUMIFS(Transactions_History!$G$6:$G$1355, Transactions_History!$C$6:$C$1355, "Acquire", Transactions_History!$I$6:$I$1355, Portfolio_History!$F516, Transactions_History!$H$6:$H$1355, "&lt;="&amp;YEAR(Portfolio_History!V$1))-
SUMIFS(Transactions_History!$G$6:$G$1355, Transactions_History!$C$6:$C$1355, "Redeem", Transactions_History!$I$6:$I$1355, Portfolio_History!$F516, Transactions_History!$H$6:$H$1355, "&lt;="&amp;YEAR(Portfolio_History!V$1))</f>
        <v>0</v>
      </c>
      <c r="W516" s="4">
        <f>SUMIFS(Transactions_History!$G$6:$G$1355, Transactions_History!$C$6:$C$1355, "Acquire", Transactions_History!$I$6:$I$1355, Portfolio_History!$F516, Transactions_History!$H$6:$H$1355, "&lt;="&amp;YEAR(Portfolio_History!W$1))-
SUMIFS(Transactions_History!$G$6:$G$1355, Transactions_History!$C$6:$C$1355, "Redeem", Transactions_History!$I$6:$I$1355, Portfolio_History!$F516, Transactions_History!$H$6:$H$1355, "&lt;="&amp;YEAR(Portfolio_History!W$1))</f>
        <v>0</v>
      </c>
      <c r="X516" s="4">
        <f>SUMIFS(Transactions_History!$G$6:$G$1355, Transactions_History!$C$6:$C$1355, "Acquire", Transactions_History!$I$6:$I$1355, Portfolio_History!$F516, Transactions_History!$H$6:$H$1355, "&lt;="&amp;YEAR(Portfolio_History!X$1))-
SUMIFS(Transactions_History!$G$6:$G$1355, Transactions_History!$C$6:$C$1355, "Redeem", Transactions_History!$I$6:$I$1355, Portfolio_History!$F516, Transactions_History!$H$6:$H$1355, "&lt;="&amp;YEAR(Portfolio_History!X$1))</f>
        <v>0</v>
      </c>
      <c r="Y516" s="4">
        <f>SUMIFS(Transactions_History!$G$6:$G$1355, Transactions_History!$C$6:$C$1355, "Acquire", Transactions_History!$I$6:$I$1355, Portfolio_History!$F516, Transactions_History!$H$6:$H$1355, "&lt;="&amp;YEAR(Portfolio_History!Y$1))-
SUMIFS(Transactions_History!$G$6:$G$1355, Transactions_History!$C$6:$C$1355, "Redeem", Transactions_History!$I$6:$I$1355, Portfolio_History!$F516, Transactions_History!$H$6:$H$1355, "&lt;="&amp;YEAR(Portfolio_History!Y$1))</f>
        <v>0</v>
      </c>
    </row>
    <row r="517" spans="1:25" x14ac:dyDescent="0.35">
      <c r="A517" s="172" t="s">
        <v>34</v>
      </c>
      <c r="B517" s="172">
        <v>1.25</v>
      </c>
      <c r="C517" s="172">
        <v>2013</v>
      </c>
      <c r="D517" s="173">
        <v>41153</v>
      </c>
      <c r="E517" s="63">
        <v>2012</v>
      </c>
      <c r="F517" s="170" t="str">
        <f t="shared" si="9"/>
        <v>SI certificates_1.25_2013</v>
      </c>
      <c r="G517" s="4">
        <f>SUMIFS(Transactions_History!$G$6:$G$1355, Transactions_History!$C$6:$C$1355, "Acquire", Transactions_History!$I$6:$I$1355, Portfolio_History!$F517, Transactions_History!$H$6:$H$1355, "&lt;="&amp;YEAR(Portfolio_History!G$1))-
SUMIFS(Transactions_History!$G$6:$G$1355, Transactions_History!$C$6:$C$1355, "Redeem", Transactions_History!$I$6:$I$1355, Portfolio_History!$F517, Transactions_History!$H$6:$H$1355, "&lt;="&amp;YEAR(Portfolio_History!G$1))</f>
        <v>0</v>
      </c>
      <c r="H517" s="4">
        <f>SUMIFS(Transactions_History!$G$6:$G$1355, Transactions_History!$C$6:$C$1355, "Acquire", Transactions_History!$I$6:$I$1355, Portfolio_History!$F517, Transactions_History!$H$6:$H$1355, "&lt;="&amp;YEAR(Portfolio_History!H$1))-
SUMIFS(Transactions_History!$G$6:$G$1355, Transactions_History!$C$6:$C$1355, "Redeem", Transactions_History!$I$6:$I$1355, Portfolio_History!$F517, Transactions_History!$H$6:$H$1355, "&lt;="&amp;YEAR(Portfolio_History!H$1))</f>
        <v>0</v>
      </c>
      <c r="I517" s="4">
        <f>SUMIFS(Transactions_History!$G$6:$G$1355, Transactions_History!$C$6:$C$1355, "Acquire", Transactions_History!$I$6:$I$1355, Portfolio_History!$F517, Transactions_History!$H$6:$H$1355, "&lt;="&amp;YEAR(Portfolio_History!I$1))-
SUMIFS(Transactions_History!$G$6:$G$1355, Transactions_History!$C$6:$C$1355, "Redeem", Transactions_History!$I$6:$I$1355, Portfolio_History!$F517, Transactions_History!$H$6:$H$1355, "&lt;="&amp;YEAR(Portfolio_History!I$1))</f>
        <v>0</v>
      </c>
      <c r="J517" s="4">
        <f>SUMIFS(Transactions_History!$G$6:$G$1355, Transactions_History!$C$6:$C$1355, "Acquire", Transactions_History!$I$6:$I$1355, Portfolio_History!$F517, Transactions_History!$H$6:$H$1355, "&lt;="&amp;YEAR(Portfolio_History!J$1))-
SUMIFS(Transactions_History!$G$6:$G$1355, Transactions_History!$C$6:$C$1355, "Redeem", Transactions_History!$I$6:$I$1355, Portfolio_History!$F517, Transactions_History!$H$6:$H$1355, "&lt;="&amp;YEAR(Portfolio_History!J$1))</f>
        <v>0</v>
      </c>
      <c r="K517" s="4">
        <f>SUMIFS(Transactions_History!$G$6:$G$1355, Transactions_History!$C$6:$C$1355, "Acquire", Transactions_History!$I$6:$I$1355, Portfolio_History!$F517, Transactions_History!$H$6:$H$1355, "&lt;="&amp;YEAR(Portfolio_History!K$1))-
SUMIFS(Transactions_History!$G$6:$G$1355, Transactions_History!$C$6:$C$1355, "Redeem", Transactions_History!$I$6:$I$1355, Portfolio_History!$F517, Transactions_History!$H$6:$H$1355, "&lt;="&amp;YEAR(Portfolio_History!K$1))</f>
        <v>0</v>
      </c>
      <c r="L517" s="4">
        <f>SUMIFS(Transactions_History!$G$6:$G$1355, Transactions_History!$C$6:$C$1355, "Acquire", Transactions_History!$I$6:$I$1355, Portfolio_History!$F517, Transactions_History!$H$6:$H$1355, "&lt;="&amp;YEAR(Portfolio_History!L$1))-
SUMIFS(Transactions_History!$G$6:$G$1355, Transactions_History!$C$6:$C$1355, "Redeem", Transactions_History!$I$6:$I$1355, Portfolio_History!$F517, Transactions_History!$H$6:$H$1355, "&lt;="&amp;YEAR(Portfolio_History!L$1))</f>
        <v>0</v>
      </c>
      <c r="M517" s="4">
        <f>SUMIFS(Transactions_History!$G$6:$G$1355, Transactions_History!$C$6:$C$1355, "Acquire", Transactions_History!$I$6:$I$1355, Portfolio_History!$F517, Transactions_History!$H$6:$H$1355, "&lt;="&amp;YEAR(Portfolio_History!M$1))-
SUMIFS(Transactions_History!$G$6:$G$1355, Transactions_History!$C$6:$C$1355, "Redeem", Transactions_History!$I$6:$I$1355, Portfolio_History!$F517, Transactions_History!$H$6:$H$1355, "&lt;="&amp;YEAR(Portfolio_History!M$1))</f>
        <v>0</v>
      </c>
      <c r="N517" s="4">
        <f>SUMIFS(Transactions_History!$G$6:$G$1355, Transactions_History!$C$6:$C$1355, "Acquire", Transactions_History!$I$6:$I$1355, Portfolio_History!$F517, Transactions_History!$H$6:$H$1355, "&lt;="&amp;YEAR(Portfolio_History!N$1))-
SUMIFS(Transactions_History!$G$6:$G$1355, Transactions_History!$C$6:$C$1355, "Redeem", Transactions_History!$I$6:$I$1355, Portfolio_History!$F517, Transactions_History!$H$6:$H$1355, "&lt;="&amp;YEAR(Portfolio_History!N$1))</f>
        <v>0</v>
      </c>
      <c r="O517" s="4">
        <f>SUMIFS(Transactions_History!$G$6:$G$1355, Transactions_History!$C$6:$C$1355, "Acquire", Transactions_History!$I$6:$I$1355, Portfolio_History!$F517, Transactions_History!$H$6:$H$1355, "&lt;="&amp;YEAR(Portfolio_History!O$1))-
SUMIFS(Transactions_History!$G$6:$G$1355, Transactions_History!$C$6:$C$1355, "Redeem", Transactions_History!$I$6:$I$1355, Portfolio_History!$F517, Transactions_History!$H$6:$H$1355, "&lt;="&amp;YEAR(Portfolio_History!O$1))</f>
        <v>0</v>
      </c>
      <c r="P517" s="4">
        <f>SUMIFS(Transactions_History!$G$6:$G$1355, Transactions_History!$C$6:$C$1355, "Acquire", Transactions_History!$I$6:$I$1355, Portfolio_History!$F517, Transactions_History!$H$6:$H$1355, "&lt;="&amp;YEAR(Portfolio_History!P$1))-
SUMIFS(Transactions_History!$G$6:$G$1355, Transactions_History!$C$6:$C$1355, "Redeem", Transactions_History!$I$6:$I$1355, Portfolio_History!$F517, Transactions_History!$H$6:$H$1355, "&lt;="&amp;YEAR(Portfolio_History!P$1))</f>
        <v>0</v>
      </c>
      <c r="Q517" s="4">
        <f>SUMIFS(Transactions_History!$G$6:$G$1355, Transactions_History!$C$6:$C$1355, "Acquire", Transactions_History!$I$6:$I$1355, Portfolio_History!$F517, Transactions_History!$H$6:$H$1355, "&lt;="&amp;YEAR(Portfolio_History!Q$1))-
SUMIFS(Transactions_History!$G$6:$G$1355, Transactions_History!$C$6:$C$1355, "Redeem", Transactions_History!$I$6:$I$1355, Portfolio_History!$F517, Transactions_History!$H$6:$H$1355, "&lt;="&amp;YEAR(Portfolio_History!Q$1))</f>
        <v>0</v>
      </c>
      <c r="R517" s="4">
        <f>SUMIFS(Transactions_History!$G$6:$G$1355, Transactions_History!$C$6:$C$1355, "Acquire", Transactions_History!$I$6:$I$1355, Portfolio_History!$F517, Transactions_History!$H$6:$H$1355, "&lt;="&amp;YEAR(Portfolio_History!R$1))-
SUMIFS(Transactions_History!$G$6:$G$1355, Transactions_History!$C$6:$C$1355, "Redeem", Transactions_History!$I$6:$I$1355, Portfolio_History!$F517, Transactions_History!$H$6:$H$1355, "&lt;="&amp;YEAR(Portfolio_History!R$1))</f>
        <v>0</v>
      </c>
      <c r="S517" s="4">
        <f>SUMIFS(Transactions_History!$G$6:$G$1355, Transactions_History!$C$6:$C$1355, "Acquire", Transactions_History!$I$6:$I$1355, Portfolio_History!$F517, Transactions_History!$H$6:$H$1355, "&lt;="&amp;YEAR(Portfolio_History!S$1))-
SUMIFS(Transactions_History!$G$6:$G$1355, Transactions_History!$C$6:$C$1355, "Redeem", Transactions_History!$I$6:$I$1355, Portfolio_History!$F517, Transactions_History!$H$6:$H$1355, "&lt;="&amp;YEAR(Portfolio_History!S$1))</f>
        <v>0</v>
      </c>
      <c r="T517" s="4">
        <f>SUMIFS(Transactions_History!$G$6:$G$1355, Transactions_History!$C$6:$C$1355, "Acquire", Transactions_History!$I$6:$I$1355, Portfolio_History!$F517, Transactions_History!$H$6:$H$1355, "&lt;="&amp;YEAR(Portfolio_History!T$1))-
SUMIFS(Transactions_History!$G$6:$G$1355, Transactions_History!$C$6:$C$1355, "Redeem", Transactions_History!$I$6:$I$1355, Portfolio_History!$F517, Transactions_History!$H$6:$H$1355, "&lt;="&amp;YEAR(Portfolio_History!T$1))</f>
        <v>0</v>
      </c>
      <c r="U517" s="4">
        <f>SUMIFS(Transactions_History!$G$6:$G$1355, Transactions_History!$C$6:$C$1355, "Acquire", Transactions_History!$I$6:$I$1355, Portfolio_History!$F517, Transactions_History!$H$6:$H$1355, "&lt;="&amp;YEAR(Portfolio_History!U$1))-
SUMIFS(Transactions_History!$G$6:$G$1355, Transactions_History!$C$6:$C$1355, "Redeem", Transactions_History!$I$6:$I$1355, Portfolio_History!$F517, Transactions_History!$H$6:$H$1355, "&lt;="&amp;YEAR(Portfolio_History!U$1))</f>
        <v>0</v>
      </c>
      <c r="V517" s="4">
        <f>SUMIFS(Transactions_History!$G$6:$G$1355, Transactions_History!$C$6:$C$1355, "Acquire", Transactions_History!$I$6:$I$1355, Portfolio_History!$F517, Transactions_History!$H$6:$H$1355, "&lt;="&amp;YEAR(Portfolio_History!V$1))-
SUMIFS(Transactions_History!$G$6:$G$1355, Transactions_History!$C$6:$C$1355, "Redeem", Transactions_History!$I$6:$I$1355, Portfolio_History!$F517, Transactions_History!$H$6:$H$1355, "&lt;="&amp;YEAR(Portfolio_History!V$1))</f>
        <v>0</v>
      </c>
      <c r="W517" s="4">
        <f>SUMIFS(Transactions_History!$G$6:$G$1355, Transactions_History!$C$6:$C$1355, "Acquire", Transactions_History!$I$6:$I$1355, Portfolio_History!$F517, Transactions_History!$H$6:$H$1355, "&lt;="&amp;YEAR(Portfolio_History!W$1))-
SUMIFS(Transactions_History!$G$6:$G$1355, Transactions_History!$C$6:$C$1355, "Redeem", Transactions_History!$I$6:$I$1355, Portfolio_History!$F517, Transactions_History!$H$6:$H$1355, "&lt;="&amp;YEAR(Portfolio_History!W$1))</f>
        <v>0</v>
      </c>
      <c r="X517" s="4">
        <f>SUMIFS(Transactions_History!$G$6:$G$1355, Transactions_History!$C$6:$C$1355, "Acquire", Transactions_History!$I$6:$I$1355, Portfolio_History!$F517, Transactions_History!$H$6:$H$1355, "&lt;="&amp;YEAR(Portfolio_History!X$1))-
SUMIFS(Transactions_History!$G$6:$G$1355, Transactions_History!$C$6:$C$1355, "Redeem", Transactions_History!$I$6:$I$1355, Portfolio_History!$F517, Transactions_History!$H$6:$H$1355, "&lt;="&amp;YEAR(Portfolio_History!X$1))</f>
        <v>0</v>
      </c>
      <c r="Y517" s="4">
        <f>SUMIFS(Transactions_History!$G$6:$G$1355, Transactions_History!$C$6:$C$1355, "Acquire", Transactions_History!$I$6:$I$1355, Portfolio_History!$F517, Transactions_History!$H$6:$H$1355, "&lt;="&amp;YEAR(Portfolio_History!Y$1))-
SUMIFS(Transactions_History!$G$6:$G$1355, Transactions_History!$C$6:$C$1355, "Redeem", Transactions_History!$I$6:$I$1355, Portfolio_History!$F517, Transactions_History!$H$6:$H$1355, "&lt;="&amp;YEAR(Portfolio_History!Y$1))</f>
        <v>0</v>
      </c>
    </row>
    <row r="518" spans="1:25" x14ac:dyDescent="0.35">
      <c r="A518" s="172" t="s">
        <v>39</v>
      </c>
      <c r="B518" s="172">
        <v>6.5</v>
      </c>
      <c r="C518" s="172">
        <v>2015</v>
      </c>
      <c r="D518" s="173">
        <v>36678</v>
      </c>
      <c r="E518" s="63">
        <v>2012</v>
      </c>
      <c r="F518" s="170" t="str">
        <f t="shared" si="9"/>
        <v>SI bonds_6.5_2015</v>
      </c>
      <c r="G518" s="4">
        <f>SUMIFS(Transactions_History!$G$6:$G$1355, Transactions_History!$C$6:$C$1355, "Acquire", Transactions_History!$I$6:$I$1355, Portfolio_History!$F518, Transactions_History!$H$6:$H$1355, "&lt;="&amp;YEAR(Portfolio_History!G$1))-
SUMIFS(Transactions_History!$G$6:$G$1355, Transactions_History!$C$6:$C$1355, "Redeem", Transactions_History!$I$6:$I$1355, Portfolio_History!$F518, Transactions_History!$H$6:$H$1355, "&lt;="&amp;YEAR(Portfolio_History!G$1))</f>
        <v>-65904774</v>
      </c>
      <c r="H518" s="4">
        <f>SUMIFS(Transactions_History!$G$6:$G$1355, Transactions_History!$C$6:$C$1355, "Acquire", Transactions_History!$I$6:$I$1355, Portfolio_History!$F518, Transactions_History!$H$6:$H$1355, "&lt;="&amp;YEAR(Portfolio_History!H$1))-
SUMIFS(Transactions_History!$G$6:$G$1355, Transactions_History!$C$6:$C$1355, "Redeem", Transactions_History!$I$6:$I$1355, Portfolio_History!$F518, Transactions_History!$H$6:$H$1355, "&lt;="&amp;YEAR(Portfolio_History!H$1))</f>
        <v>-65904774</v>
      </c>
      <c r="I518" s="4">
        <f>SUMIFS(Transactions_History!$G$6:$G$1355, Transactions_History!$C$6:$C$1355, "Acquire", Transactions_History!$I$6:$I$1355, Portfolio_History!$F518, Transactions_History!$H$6:$H$1355, "&lt;="&amp;YEAR(Portfolio_History!I$1))-
SUMIFS(Transactions_History!$G$6:$G$1355, Transactions_History!$C$6:$C$1355, "Redeem", Transactions_History!$I$6:$I$1355, Portfolio_History!$F518, Transactions_History!$H$6:$H$1355, "&lt;="&amp;YEAR(Portfolio_History!I$1))</f>
        <v>-65904774</v>
      </c>
      <c r="J518" s="4">
        <f>SUMIFS(Transactions_History!$G$6:$G$1355, Transactions_History!$C$6:$C$1355, "Acquire", Transactions_History!$I$6:$I$1355, Portfolio_History!$F518, Transactions_History!$H$6:$H$1355, "&lt;="&amp;YEAR(Portfolio_History!J$1))-
SUMIFS(Transactions_History!$G$6:$G$1355, Transactions_History!$C$6:$C$1355, "Redeem", Transactions_History!$I$6:$I$1355, Portfolio_History!$F518, Transactions_History!$H$6:$H$1355, "&lt;="&amp;YEAR(Portfolio_History!J$1))</f>
        <v>-65904774</v>
      </c>
      <c r="K518" s="4">
        <f>SUMIFS(Transactions_History!$G$6:$G$1355, Transactions_History!$C$6:$C$1355, "Acquire", Transactions_History!$I$6:$I$1355, Portfolio_History!$F518, Transactions_History!$H$6:$H$1355, "&lt;="&amp;YEAR(Portfolio_History!K$1))-
SUMIFS(Transactions_History!$G$6:$G$1355, Transactions_History!$C$6:$C$1355, "Redeem", Transactions_History!$I$6:$I$1355, Portfolio_History!$F518, Transactions_History!$H$6:$H$1355, "&lt;="&amp;YEAR(Portfolio_History!K$1))</f>
        <v>-65904774</v>
      </c>
      <c r="L518" s="4">
        <f>SUMIFS(Transactions_History!$G$6:$G$1355, Transactions_History!$C$6:$C$1355, "Acquire", Transactions_History!$I$6:$I$1355, Portfolio_History!$F518, Transactions_History!$H$6:$H$1355, "&lt;="&amp;YEAR(Portfolio_History!L$1))-
SUMIFS(Transactions_History!$G$6:$G$1355, Transactions_History!$C$6:$C$1355, "Redeem", Transactions_History!$I$6:$I$1355, Portfolio_History!$F518, Transactions_History!$H$6:$H$1355, "&lt;="&amp;YEAR(Portfolio_History!L$1))</f>
        <v>-65904774</v>
      </c>
      <c r="M518" s="4">
        <f>SUMIFS(Transactions_History!$G$6:$G$1355, Transactions_History!$C$6:$C$1355, "Acquire", Transactions_History!$I$6:$I$1355, Portfolio_History!$F518, Transactions_History!$H$6:$H$1355, "&lt;="&amp;YEAR(Portfolio_History!M$1))-
SUMIFS(Transactions_History!$G$6:$G$1355, Transactions_History!$C$6:$C$1355, "Redeem", Transactions_History!$I$6:$I$1355, Portfolio_History!$F518, Transactions_History!$H$6:$H$1355, "&lt;="&amp;YEAR(Portfolio_History!M$1))</f>
        <v>-65904774</v>
      </c>
      <c r="N518" s="4">
        <f>SUMIFS(Transactions_History!$G$6:$G$1355, Transactions_History!$C$6:$C$1355, "Acquire", Transactions_History!$I$6:$I$1355, Portfolio_History!$F518, Transactions_History!$H$6:$H$1355, "&lt;="&amp;YEAR(Portfolio_History!N$1))-
SUMIFS(Transactions_History!$G$6:$G$1355, Transactions_History!$C$6:$C$1355, "Redeem", Transactions_History!$I$6:$I$1355, Portfolio_History!$F518, Transactions_History!$H$6:$H$1355, "&lt;="&amp;YEAR(Portfolio_History!N$1))</f>
        <v>-65904774</v>
      </c>
      <c r="O518" s="4">
        <f>SUMIFS(Transactions_History!$G$6:$G$1355, Transactions_History!$C$6:$C$1355, "Acquire", Transactions_History!$I$6:$I$1355, Portfolio_History!$F518, Transactions_History!$H$6:$H$1355, "&lt;="&amp;YEAR(Portfolio_History!O$1))-
SUMIFS(Transactions_History!$G$6:$G$1355, Transactions_History!$C$6:$C$1355, "Redeem", Transactions_History!$I$6:$I$1355, Portfolio_History!$F518, Transactions_History!$H$6:$H$1355, "&lt;="&amp;YEAR(Portfolio_History!O$1))</f>
        <v>-7374881</v>
      </c>
      <c r="P518" s="4">
        <f>SUMIFS(Transactions_History!$G$6:$G$1355, Transactions_History!$C$6:$C$1355, "Acquire", Transactions_History!$I$6:$I$1355, Portfolio_History!$F518, Transactions_History!$H$6:$H$1355, "&lt;="&amp;YEAR(Portfolio_History!P$1))-
SUMIFS(Transactions_History!$G$6:$G$1355, Transactions_History!$C$6:$C$1355, "Redeem", Transactions_History!$I$6:$I$1355, Portfolio_History!$F518, Transactions_History!$H$6:$H$1355, "&lt;="&amp;YEAR(Portfolio_History!P$1))</f>
        <v>-7374881</v>
      </c>
      <c r="Q518" s="4">
        <f>SUMIFS(Transactions_History!$G$6:$G$1355, Transactions_History!$C$6:$C$1355, "Acquire", Transactions_History!$I$6:$I$1355, Portfolio_History!$F518, Transactions_History!$H$6:$H$1355, "&lt;="&amp;YEAR(Portfolio_History!Q$1))-
SUMIFS(Transactions_History!$G$6:$G$1355, Transactions_History!$C$6:$C$1355, "Redeem", Transactions_History!$I$6:$I$1355, Portfolio_History!$F518, Transactions_History!$H$6:$H$1355, "&lt;="&amp;YEAR(Portfolio_History!Q$1))</f>
        <v>-7374881</v>
      </c>
      <c r="R518" s="4">
        <f>SUMIFS(Transactions_History!$G$6:$G$1355, Transactions_History!$C$6:$C$1355, "Acquire", Transactions_History!$I$6:$I$1355, Portfolio_History!$F518, Transactions_History!$H$6:$H$1355, "&lt;="&amp;YEAR(Portfolio_History!R$1))-
SUMIFS(Transactions_History!$G$6:$G$1355, Transactions_History!$C$6:$C$1355, "Redeem", Transactions_History!$I$6:$I$1355, Portfolio_History!$F518, Transactions_History!$H$6:$H$1355, "&lt;="&amp;YEAR(Portfolio_History!R$1))</f>
        <v>0</v>
      </c>
      <c r="S518" s="4">
        <f>SUMIFS(Transactions_History!$G$6:$G$1355, Transactions_History!$C$6:$C$1355, "Acquire", Transactions_History!$I$6:$I$1355, Portfolio_History!$F518, Transactions_History!$H$6:$H$1355, "&lt;="&amp;YEAR(Portfolio_History!S$1))-
SUMIFS(Transactions_History!$G$6:$G$1355, Transactions_History!$C$6:$C$1355, "Redeem", Transactions_History!$I$6:$I$1355, Portfolio_History!$F518, Transactions_History!$H$6:$H$1355, "&lt;="&amp;YEAR(Portfolio_History!S$1))</f>
        <v>0</v>
      </c>
      <c r="T518" s="4">
        <f>SUMIFS(Transactions_History!$G$6:$G$1355, Transactions_History!$C$6:$C$1355, "Acquire", Transactions_History!$I$6:$I$1355, Portfolio_History!$F518, Transactions_History!$H$6:$H$1355, "&lt;="&amp;YEAR(Portfolio_History!T$1))-
SUMIFS(Transactions_History!$G$6:$G$1355, Transactions_History!$C$6:$C$1355, "Redeem", Transactions_History!$I$6:$I$1355, Portfolio_History!$F518, Transactions_History!$H$6:$H$1355, "&lt;="&amp;YEAR(Portfolio_History!T$1))</f>
        <v>0</v>
      </c>
      <c r="U518" s="4">
        <f>SUMIFS(Transactions_History!$G$6:$G$1355, Transactions_History!$C$6:$C$1355, "Acquire", Transactions_History!$I$6:$I$1355, Portfolio_History!$F518, Transactions_History!$H$6:$H$1355, "&lt;="&amp;YEAR(Portfolio_History!U$1))-
SUMIFS(Transactions_History!$G$6:$G$1355, Transactions_History!$C$6:$C$1355, "Redeem", Transactions_History!$I$6:$I$1355, Portfolio_History!$F518, Transactions_History!$H$6:$H$1355, "&lt;="&amp;YEAR(Portfolio_History!U$1))</f>
        <v>0</v>
      </c>
      <c r="V518" s="4">
        <f>SUMIFS(Transactions_History!$G$6:$G$1355, Transactions_History!$C$6:$C$1355, "Acquire", Transactions_History!$I$6:$I$1355, Portfolio_History!$F518, Transactions_History!$H$6:$H$1355, "&lt;="&amp;YEAR(Portfolio_History!V$1))-
SUMIFS(Transactions_History!$G$6:$G$1355, Transactions_History!$C$6:$C$1355, "Redeem", Transactions_History!$I$6:$I$1355, Portfolio_History!$F518, Transactions_History!$H$6:$H$1355, "&lt;="&amp;YEAR(Portfolio_History!V$1))</f>
        <v>0</v>
      </c>
      <c r="W518" s="4">
        <f>SUMIFS(Transactions_History!$G$6:$G$1355, Transactions_History!$C$6:$C$1355, "Acquire", Transactions_History!$I$6:$I$1355, Portfolio_History!$F518, Transactions_History!$H$6:$H$1355, "&lt;="&amp;YEAR(Portfolio_History!W$1))-
SUMIFS(Transactions_History!$G$6:$G$1355, Transactions_History!$C$6:$C$1355, "Redeem", Transactions_History!$I$6:$I$1355, Portfolio_History!$F518, Transactions_History!$H$6:$H$1355, "&lt;="&amp;YEAR(Portfolio_History!W$1))</f>
        <v>0</v>
      </c>
      <c r="X518" s="4">
        <f>SUMIFS(Transactions_History!$G$6:$G$1355, Transactions_History!$C$6:$C$1355, "Acquire", Transactions_History!$I$6:$I$1355, Portfolio_History!$F518, Transactions_History!$H$6:$H$1355, "&lt;="&amp;YEAR(Portfolio_History!X$1))-
SUMIFS(Transactions_History!$G$6:$G$1355, Transactions_History!$C$6:$C$1355, "Redeem", Transactions_History!$I$6:$I$1355, Portfolio_History!$F518, Transactions_History!$H$6:$H$1355, "&lt;="&amp;YEAR(Portfolio_History!X$1))</f>
        <v>0</v>
      </c>
      <c r="Y518" s="4">
        <f>SUMIFS(Transactions_History!$G$6:$G$1355, Transactions_History!$C$6:$C$1355, "Acquire", Transactions_History!$I$6:$I$1355, Portfolio_History!$F518, Transactions_History!$H$6:$H$1355, "&lt;="&amp;YEAR(Portfolio_History!Y$1))-
SUMIFS(Transactions_History!$G$6:$G$1355, Transactions_History!$C$6:$C$1355, "Redeem", Transactions_History!$I$6:$I$1355, Portfolio_History!$F518, Transactions_History!$H$6:$H$1355, "&lt;="&amp;YEAR(Portfolio_History!Y$1))</f>
        <v>0</v>
      </c>
    </row>
    <row r="519" spans="1:25" x14ac:dyDescent="0.35">
      <c r="A519" s="172" t="s">
        <v>34</v>
      </c>
      <c r="B519" s="172">
        <v>1.375</v>
      </c>
      <c r="C519" s="172">
        <v>2013</v>
      </c>
      <c r="D519" s="173">
        <v>41183</v>
      </c>
      <c r="E519" s="63">
        <v>2012</v>
      </c>
      <c r="F519" s="170" t="str">
        <f t="shared" si="9"/>
        <v>SI certificates_1.375_2013</v>
      </c>
      <c r="G519" s="4">
        <f>SUMIFS(Transactions_History!$G$6:$G$1355, Transactions_History!$C$6:$C$1355, "Acquire", Transactions_History!$I$6:$I$1355, Portfolio_History!$F519, Transactions_History!$H$6:$H$1355, "&lt;="&amp;YEAR(Portfolio_History!G$1))-
SUMIFS(Transactions_History!$G$6:$G$1355, Transactions_History!$C$6:$C$1355, "Redeem", Transactions_History!$I$6:$I$1355, Portfolio_History!$F519, Transactions_History!$H$6:$H$1355, "&lt;="&amp;YEAR(Portfolio_History!G$1))</f>
        <v>0</v>
      </c>
      <c r="H519" s="4">
        <f>SUMIFS(Transactions_History!$G$6:$G$1355, Transactions_History!$C$6:$C$1355, "Acquire", Transactions_History!$I$6:$I$1355, Portfolio_History!$F519, Transactions_History!$H$6:$H$1355, "&lt;="&amp;YEAR(Portfolio_History!H$1))-
SUMIFS(Transactions_History!$G$6:$G$1355, Transactions_History!$C$6:$C$1355, "Redeem", Transactions_History!$I$6:$I$1355, Portfolio_History!$F519, Transactions_History!$H$6:$H$1355, "&lt;="&amp;YEAR(Portfolio_History!H$1))</f>
        <v>0</v>
      </c>
      <c r="I519" s="4">
        <f>SUMIFS(Transactions_History!$G$6:$G$1355, Transactions_History!$C$6:$C$1355, "Acquire", Transactions_History!$I$6:$I$1355, Portfolio_History!$F519, Transactions_History!$H$6:$H$1355, "&lt;="&amp;YEAR(Portfolio_History!I$1))-
SUMIFS(Transactions_History!$G$6:$G$1355, Transactions_History!$C$6:$C$1355, "Redeem", Transactions_History!$I$6:$I$1355, Portfolio_History!$F519, Transactions_History!$H$6:$H$1355, "&lt;="&amp;YEAR(Portfolio_History!I$1))</f>
        <v>0</v>
      </c>
      <c r="J519" s="4">
        <f>SUMIFS(Transactions_History!$G$6:$G$1355, Transactions_History!$C$6:$C$1355, "Acquire", Transactions_History!$I$6:$I$1355, Portfolio_History!$F519, Transactions_History!$H$6:$H$1355, "&lt;="&amp;YEAR(Portfolio_History!J$1))-
SUMIFS(Transactions_History!$G$6:$G$1355, Transactions_History!$C$6:$C$1355, "Redeem", Transactions_History!$I$6:$I$1355, Portfolio_History!$F519, Transactions_History!$H$6:$H$1355, "&lt;="&amp;YEAR(Portfolio_History!J$1))</f>
        <v>0</v>
      </c>
      <c r="K519" s="4">
        <f>SUMIFS(Transactions_History!$G$6:$G$1355, Transactions_History!$C$6:$C$1355, "Acquire", Transactions_History!$I$6:$I$1355, Portfolio_History!$F519, Transactions_History!$H$6:$H$1355, "&lt;="&amp;YEAR(Portfolio_History!K$1))-
SUMIFS(Transactions_History!$G$6:$G$1355, Transactions_History!$C$6:$C$1355, "Redeem", Transactions_History!$I$6:$I$1355, Portfolio_History!$F519, Transactions_History!$H$6:$H$1355, "&lt;="&amp;YEAR(Portfolio_History!K$1))</f>
        <v>0</v>
      </c>
      <c r="L519" s="4">
        <f>SUMIFS(Transactions_History!$G$6:$G$1355, Transactions_History!$C$6:$C$1355, "Acquire", Transactions_History!$I$6:$I$1355, Portfolio_History!$F519, Transactions_History!$H$6:$H$1355, "&lt;="&amp;YEAR(Portfolio_History!L$1))-
SUMIFS(Transactions_History!$G$6:$G$1355, Transactions_History!$C$6:$C$1355, "Redeem", Transactions_History!$I$6:$I$1355, Portfolio_History!$F519, Transactions_History!$H$6:$H$1355, "&lt;="&amp;YEAR(Portfolio_History!L$1))</f>
        <v>0</v>
      </c>
      <c r="M519" s="4">
        <f>SUMIFS(Transactions_History!$G$6:$G$1355, Transactions_History!$C$6:$C$1355, "Acquire", Transactions_History!$I$6:$I$1355, Portfolio_History!$F519, Transactions_History!$H$6:$H$1355, "&lt;="&amp;YEAR(Portfolio_History!M$1))-
SUMIFS(Transactions_History!$G$6:$G$1355, Transactions_History!$C$6:$C$1355, "Redeem", Transactions_History!$I$6:$I$1355, Portfolio_History!$F519, Transactions_History!$H$6:$H$1355, "&lt;="&amp;YEAR(Portfolio_History!M$1))</f>
        <v>0</v>
      </c>
      <c r="N519" s="4">
        <f>SUMIFS(Transactions_History!$G$6:$G$1355, Transactions_History!$C$6:$C$1355, "Acquire", Transactions_History!$I$6:$I$1355, Portfolio_History!$F519, Transactions_History!$H$6:$H$1355, "&lt;="&amp;YEAR(Portfolio_History!N$1))-
SUMIFS(Transactions_History!$G$6:$G$1355, Transactions_History!$C$6:$C$1355, "Redeem", Transactions_History!$I$6:$I$1355, Portfolio_History!$F519, Transactions_History!$H$6:$H$1355, "&lt;="&amp;YEAR(Portfolio_History!N$1))</f>
        <v>0</v>
      </c>
      <c r="O519" s="4">
        <f>SUMIFS(Transactions_History!$G$6:$G$1355, Transactions_History!$C$6:$C$1355, "Acquire", Transactions_History!$I$6:$I$1355, Portfolio_History!$F519, Transactions_History!$H$6:$H$1355, "&lt;="&amp;YEAR(Portfolio_History!O$1))-
SUMIFS(Transactions_History!$G$6:$G$1355, Transactions_History!$C$6:$C$1355, "Redeem", Transactions_History!$I$6:$I$1355, Portfolio_History!$F519, Transactions_History!$H$6:$H$1355, "&lt;="&amp;YEAR(Portfolio_History!O$1))</f>
        <v>0</v>
      </c>
      <c r="P519" s="4">
        <f>SUMIFS(Transactions_History!$G$6:$G$1355, Transactions_History!$C$6:$C$1355, "Acquire", Transactions_History!$I$6:$I$1355, Portfolio_History!$F519, Transactions_History!$H$6:$H$1355, "&lt;="&amp;YEAR(Portfolio_History!P$1))-
SUMIFS(Transactions_History!$G$6:$G$1355, Transactions_History!$C$6:$C$1355, "Redeem", Transactions_History!$I$6:$I$1355, Portfolio_History!$F519, Transactions_History!$H$6:$H$1355, "&lt;="&amp;YEAR(Portfolio_History!P$1))</f>
        <v>0</v>
      </c>
      <c r="Q519" s="4">
        <f>SUMIFS(Transactions_History!$G$6:$G$1355, Transactions_History!$C$6:$C$1355, "Acquire", Transactions_History!$I$6:$I$1355, Portfolio_History!$F519, Transactions_History!$H$6:$H$1355, "&lt;="&amp;YEAR(Portfolio_History!Q$1))-
SUMIFS(Transactions_History!$G$6:$G$1355, Transactions_History!$C$6:$C$1355, "Redeem", Transactions_History!$I$6:$I$1355, Portfolio_History!$F519, Transactions_History!$H$6:$H$1355, "&lt;="&amp;YEAR(Portfolio_History!Q$1))</f>
        <v>65614841</v>
      </c>
      <c r="R519" s="4">
        <f>SUMIFS(Transactions_History!$G$6:$G$1355, Transactions_History!$C$6:$C$1355, "Acquire", Transactions_History!$I$6:$I$1355, Portfolio_History!$F519, Transactions_History!$H$6:$H$1355, "&lt;="&amp;YEAR(Portfolio_History!R$1))-
SUMIFS(Transactions_History!$G$6:$G$1355, Transactions_History!$C$6:$C$1355, "Redeem", Transactions_History!$I$6:$I$1355, Portfolio_History!$F519, Transactions_History!$H$6:$H$1355, "&lt;="&amp;YEAR(Portfolio_History!R$1))</f>
        <v>0</v>
      </c>
      <c r="S519" s="4">
        <f>SUMIFS(Transactions_History!$G$6:$G$1355, Transactions_History!$C$6:$C$1355, "Acquire", Transactions_History!$I$6:$I$1355, Portfolio_History!$F519, Transactions_History!$H$6:$H$1355, "&lt;="&amp;YEAR(Portfolio_History!S$1))-
SUMIFS(Transactions_History!$G$6:$G$1355, Transactions_History!$C$6:$C$1355, "Redeem", Transactions_History!$I$6:$I$1355, Portfolio_History!$F519, Transactions_History!$H$6:$H$1355, "&lt;="&amp;YEAR(Portfolio_History!S$1))</f>
        <v>0</v>
      </c>
      <c r="T519" s="4">
        <f>SUMIFS(Transactions_History!$G$6:$G$1355, Transactions_History!$C$6:$C$1355, "Acquire", Transactions_History!$I$6:$I$1355, Portfolio_History!$F519, Transactions_History!$H$6:$H$1355, "&lt;="&amp;YEAR(Portfolio_History!T$1))-
SUMIFS(Transactions_History!$G$6:$G$1355, Transactions_History!$C$6:$C$1355, "Redeem", Transactions_History!$I$6:$I$1355, Portfolio_History!$F519, Transactions_History!$H$6:$H$1355, "&lt;="&amp;YEAR(Portfolio_History!T$1))</f>
        <v>0</v>
      </c>
      <c r="U519" s="4">
        <f>SUMIFS(Transactions_History!$G$6:$G$1355, Transactions_History!$C$6:$C$1355, "Acquire", Transactions_History!$I$6:$I$1355, Portfolio_History!$F519, Transactions_History!$H$6:$H$1355, "&lt;="&amp;YEAR(Portfolio_History!U$1))-
SUMIFS(Transactions_History!$G$6:$G$1355, Transactions_History!$C$6:$C$1355, "Redeem", Transactions_History!$I$6:$I$1355, Portfolio_History!$F519, Transactions_History!$H$6:$H$1355, "&lt;="&amp;YEAR(Portfolio_History!U$1))</f>
        <v>0</v>
      </c>
      <c r="V519" s="4">
        <f>SUMIFS(Transactions_History!$G$6:$G$1355, Transactions_History!$C$6:$C$1355, "Acquire", Transactions_History!$I$6:$I$1355, Portfolio_History!$F519, Transactions_History!$H$6:$H$1355, "&lt;="&amp;YEAR(Portfolio_History!V$1))-
SUMIFS(Transactions_History!$G$6:$G$1355, Transactions_History!$C$6:$C$1355, "Redeem", Transactions_History!$I$6:$I$1355, Portfolio_History!$F519, Transactions_History!$H$6:$H$1355, "&lt;="&amp;YEAR(Portfolio_History!V$1))</f>
        <v>0</v>
      </c>
      <c r="W519" s="4">
        <f>SUMIFS(Transactions_History!$G$6:$G$1355, Transactions_History!$C$6:$C$1355, "Acquire", Transactions_History!$I$6:$I$1355, Portfolio_History!$F519, Transactions_History!$H$6:$H$1355, "&lt;="&amp;YEAR(Portfolio_History!W$1))-
SUMIFS(Transactions_History!$G$6:$G$1355, Transactions_History!$C$6:$C$1355, "Redeem", Transactions_History!$I$6:$I$1355, Portfolio_History!$F519, Transactions_History!$H$6:$H$1355, "&lt;="&amp;YEAR(Portfolio_History!W$1))</f>
        <v>0</v>
      </c>
      <c r="X519" s="4">
        <f>SUMIFS(Transactions_History!$G$6:$G$1355, Transactions_History!$C$6:$C$1355, "Acquire", Transactions_History!$I$6:$I$1355, Portfolio_History!$F519, Transactions_History!$H$6:$H$1355, "&lt;="&amp;YEAR(Portfolio_History!X$1))-
SUMIFS(Transactions_History!$G$6:$G$1355, Transactions_History!$C$6:$C$1355, "Redeem", Transactions_History!$I$6:$I$1355, Portfolio_History!$F519, Transactions_History!$H$6:$H$1355, "&lt;="&amp;YEAR(Portfolio_History!X$1))</f>
        <v>0</v>
      </c>
      <c r="Y519" s="4">
        <f>SUMIFS(Transactions_History!$G$6:$G$1355, Transactions_History!$C$6:$C$1355, "Acquire", Transactions_History!$I$6:$I$1355, Portfolio_History!$F519, Transactions_History!$H$6:$H$1355, "&lt;="&amp;YEAR(Portfolio_History!Y$1))-
SUMIFS(Transactions_History!$G$6:$G$1355, Transactions_History!$C$6:$C$1355, "Redeem", Transactions_History!$I$6:$I$1355, Portfolio_History!$F519, Transactions_History!$H$6:$H$1355, "&lt;="&amp;YEAR(Portfolio_History!Y$1))</f>
        <v>0</v>
      </c>
    </row>
    <row r="520" spans="1:25" x14ac:dyDescent="0.35">
      <c r="A520" s="172" t="s">
        <v>39</v>
      </c>
      <c r="B520" s="172">
        <v>3.5</v>
      </c>
      <c r="C520" s="172">
        <v>2013</v>
      </c>
      <c r="D520" s="173">
        <v>37773</v>
      </c>
      <c r="E520" s="63">
        <v>2012</v>
      </c>
      <c r="F520" s="170" t="str">
        <f t="shared" si="9"/>
        <v>SI bonds_3.5_2013</v>
      </c>
      <c r="G520" s="4">
        <f>SUMIFS(Transactions_History!$G$6:$G$1355, Transactions_History!$C$6:$C$1355, "Acquire", Transactions_History!$I$6:$I$1355, Portfolio_History!$F520, Transactions_History!$H$6:$H$1355, "&lt;="&amp;YEAR(Portfolio_History!G$1))-
SUMIFS(Transactions_History!$G$6:$G$1355, Transactions_History!$C$6:$C$1355, "Redeem", Transactions_History!$I$6:$I$1355, Portfolio_History!$F520, Transactions_History!$H$6:$H$1355, "&lt;="&amp;YEAR(Portfolio_History!G$1))</f>
        <v>-10628878</v>
      </c>
      <c r="H520" s="4">
        <f>SUMIFS(Transactions_History!$G$6:$G$1355, Transactions_History!$C$6:$C$1355, "Acquire", Transactions_History!$I$6:$I$1355, Portfolio_History!$F520, Transactions_History!$H$6:$H$1355, "&lt;="&amp;YEAR(Portfolio_History!H$1))-
SUMIFS(Transactions_History!$G$6:$G$1355, Transactions_History!$C$6:$C$1355, "Redeem", Transactions_History!$I$6:$I$1355, Portfolio_History!$F520, Transactions_History!$H$6:$H$1355, "&lt;="&amp;YEAR(Portfolio_History!H$1))</f>
        <v>-10628878</v>
      </c>
      <c r="I520" s="4">
        <f>SUMIFS(Transactions_History!$G$6:$G$1355, Transactions_History!$C$6:$C$1355, "Acquire", Transactions_History!$I$6:$I$1355, Portfolio_History!$F520, Transactions_History!$H$6:$H$1355, "&lt;="&amp;YEAR(Portfolio_History!I$1))-
SUMIFS(Transactions_History!$G$6:$G$1355, Transactions_History!$C$6:$C$1355, "Redeem", Transactions_History!$I$6:$I$1355, Portfolio_History!$F520, Transactions_History!$H$6:$H$1355, "&lt;="&amp;YEAR(Portfolio_History!I$1))</f>
        <v>-10628878</v>
      </c>
      <c r="J520" s="4">
        <f>SUMIFS(Transactions_History!$G$6:$G$1355, Transactions_History!$C$6:$C$1355, "Acquire", Transactions_History!$I$6:$I$1355, Portfolio_History!$F520, Transactions_History!$H$6:$H$1355, "&lt;="&amp;YEAR(Portfolio_History!J$1))-
SUMIFS(Transactions_History!$G$6:$G$1355, Transactions_History!$C$6:$C$1355, "Redeem", Transactions_History!$I$6:$I$1355, Portfolio_History!$F520, Transactions_History!$H$6:$H$1355, "&lt;="&amp;YEAR(Portfolio_History!J$1))</f>
        <v>-10628878</v>
      </c>
      <c r="K520" s="4">
        <f>SUMIFS(Transactions_History!$G$6:$G$1355, Transactions_History!$C$6:$C$1355, "Acquire", Transactions_History!$I$6:$I$1355, Portfolio_History!$F520, Transactions_History!$H$6:$H$1355, "&lt;="&amp;YEAR(Portfolio_History!K$1))-
SUMIFS(Transactions_History!$G$6:$G$1355, Transactions_History!$C$6:$C$1355, "Redeem", Transactions_History!$I$6:$I$1355, Portfolio_History!$F520, Transactions_History!$H$6:$H$1355, "&lt;="&amp;YEAR(Portfolio_History!K$1))</f>
        <v>-10628878</v>
      </c>
      <c r="L520" s="4">
        <f>SUMIFS(Transactions_History!$G$6:$G$1355, Transactions_History!$C$6:$C$1355, "Acquire", Transactions_History!$I$6:$I$1355, Portfolio_History!$F520, Transactions_History!$H$6:$H$1355, "&lt;="&amp;YEAR(Portfolio_History!L$1))-
SUMIFS(Transactions_History!$G$6:$G$1355, Transactions_History!$C$6:$C$1355, "Redeem", Transactions_History!$I$6:$I$1355, Portfolio_History!$F520, Transactions_History!$H$6:$H$1355, "&lt;="&amp;YEAR(Portfolio_History!L$1))</f>
        <v>-10628878</v>
      </c>
      <c r="M520" s="4">
        <f>SUMIFS(Transactions_History!$G$6:$G$1355, Transactions_History!$C$6:$C$1355, "Acquire", Transactions_History!$I$6:$I$1355, Portfolio_History!$F520, Transactions_History!$H$6:$H$1355, "&lt;="&amp;YEAR(Portfolio_History!M$1))-
SUMIFS(Transactions_History!$G$6:$G$1355, Transactions_History!$C$6:$C$1355, "Redeem", Transactions_History!$I$6:$I$1355, Portfolio_History!$F520, Transactions_History!$H$6:$H$1355, "&lt;="&amp;YEAR(Portfolio_History!M$1))</f>
        <v>-10628878</v>
      </c>
      <c r="N520" s="4">
        <f>SUMIFS(Transactions_History!$G$6:$G$1355, Transactions_History!$C$6:$C$1355, "Acquire", Transactions_History!$I$6:$I$1355, Portfolio_History!$F520, Transactions_History!$H$6:$H$1355, "&lt;="&amp;YEAR(Portfolio_History!N$1))-
SUMIFS(Transactions_History!$G$6:$G$1355, Transactions_History!$C$6:$C$1355, "Redeem", Transactions_History!$I$6:$I$1355, Portfolio_History!$F520, Transactions_History!$H$6:$H$1355, "&lt;="&amp;YEAR(Portfolio_History!N$1))</f>
        <v>-10628878</v>
      </c>
      <c r="O520" s="4">
        <f>SUMIFS(Transactions_History!$G$6:$G$1355, Transactions_History!$C$6:$C$1355, "Acquire", Transactions_History!$I$6:$I$1355, Portfolio_History!$F520, Transactions_History!$H$6:$H$1355, "&lt;="&amp;YEAR(Portfolio_History!O$1))-
SUMIFS(Transactions_History!$G$6:$G$1355, Transactions_History!$C$6:$C$1355, "Redeem", Transactions_History!$I$6:$I$1355, Portfolio_History!$F520, Transactions_History!$H$6:$H$1355, "&lt;="&amp;YEAR(Portfolio_History!O$1))</f>
        <v>-10628878</v>
      </c>
      <c r="P520" s="4">
        <f>SUMIFS(Transactions_History!$G$6:$G$1355, Transactions_History!$C$6:$C$1355, "Acquire", Transactions_History!$I$6:$I$1355, Portfolio_History!$F520, Transactions_History!$H$6:$H$1355, "&lt;="&amp;YEAR(Portfolio_History!P$1))-
SUMIFS(Transactions_History!$G$6:$G$1355, Transactions_History!$C$6:$C$1355, "Redeem", Transactions_History!$I$6:$I$1355, Portfolio_History!$F520, Transactions_History!$H$6:$H$1355, "&lt;="&amp;YEAR(Portfolio_History!P$1))</f>
        <v>-10628878</v>
      </c>
      <c r="Q520" s="4">
        <f>SUMIFS(Transactions_History!$G$6:$G$1355, Transactions_History!$C$6:$C$1355, "Acquire", Transactions_History!$I$6:$I$1355, Portfolio_History!$F520, Transactions_History!$H$6:$H$1355, "&lt;="&amp;YEAR(Portfolio_History!Q$1))-
SUMIFS(Transactions_History!$G$6:$G$1355, Transactions_History!$C$6:$C$1355, "Redeem", Transactions_History!$I$6:$I$1355, Portfolio_History!$F520, Transactions_History!$H$6:$H$1355, "&lt;="&amp;YEAR(Portfolio_History!Q$1))</f>
        <v>-10628878</v>
      </c>
      <c r="R520" s="4">
        <f>SUMIFS(Transactions_History!$G$6:$G$1355, Transactions_History!$C$6:$C$1355, "Acquire", Transactions_History!$I$6:$I$1355, Portfolio_History!$F520, Transactions_History!$H$6:$H$1355, "&lt;="&amp;YEAR(Portfolio_History!R$1))-
SUMIFS(Transactions_History!$G$6:$G$1355, Transactions_History!$C$6:$C$1355, "Redeem", Transactions_History!$I$6:$I$1355, Portfolio_History!$F520, Transactions_History!$H$6:$H$1355, "&lt;="&amp;YEAR(Portfolio_History!R$1))</f>
        <v>-1115127</v>
      </c>
      <c r="S520" s="4">
        <f>SUMIFS(Transactions_History!$G$6:$G$1355, Transactions_History!$C$6:$C$1355, "Acquire", Transactions_History!$I$6:$I$1355, Portfolio_History!$F520, Transactions_History!$H$6:$H$1355, "&lt;="&amp;YEAR(Portfolio_History!S$1))-
SUMIFS(Transactions_History!$G$6:$G$1355, Transactions_History!$C$6:$C$1355, "Redeem", Transactions_History!$I$6:$I$1355, Portfolio_History!$F520, Transactions_History!$H$6:$H$1355, "&lt;="&amp;YEAR(Portfolio_History!S$1))</f>
        <v>0</v>
      </c>
      <c r="T520" s="4">
        <f>SUMIFS(Transactions_History!$G$6:$G$1355, Transactions_History!$C$6:$C$1355, "Acquire", Transactions_History!$I$6:$I$1355, Portfolio_History!$F520, Transactions_History!$H$6:$H$1355, "&lt;="&amp;YEAR(Portfolio_History!T$1))-
SUMIFS(Transactions_History!$G$6:$G$1355, Transactions_History!$C$6:$C$1355, "Redeem", Transactions_History!$I$6:$I$1355, Portfolio_History!$F520, Transactions_History!$H$6:$H$1355, "&lt;="&amp;YEAR(Portfolio_History!T$1))</f>
        <v>0</v>
      </c>
      <c r="U520" s="4">
        <f>SUMIFS(Transactions_History!$G$6:$G$1355, Transactions_History!$C$6:$C$1355, "Acquire", Transactions_History!$I$6:$I$1355, Portfolio_History!$F520, Transactions_History!$H$6:$H$1355, "&lt;="&amp;YEAR(Portfolio_History!U$1))-
SUMIFS(Transactions_History!$G$6:$G$1355, Transactions_History!$C$6:$C$1355, "Redeem", Transactions_History!$I$6:$I$1355, Portfolio_History!$F520, Transactions_History!$H$6:$H$1355, "&lt;="&amp;YEAR(Portfolio_History!U$1))</f>
        <v>0</v>
      </c>
      <c r="V520" s="4">
        <f>SUMIFS(Transactions_History!$G$6:$G$1355, Transactions_History!$C$6:$C$1355, "Acquire", Transactions_History!$I$6:$I$1355, Portfolio_History!$F520, Transactions_History!$H$6:$H$1355, "&lt;="&amp;YEAR(Portfolio_History!V$1))-
SUMIFS(Transactions_History!$G$6:$G$1355, Transactions_History!$C$6:$C$1355, "Redeem", Transactions_History!$I$6:$I$1355, Portfolio_History!$F520, Transactions_History!$H$6:$H$1355, "&lt;="&amp;YEAR(Portfolio_History!V$1))</f>
        <v>0</v>
      </c>
      <c r="W520" s="4">
        <f>SUMIFS(Transactions_History!$G$6:$G$1355, Transactions_History!$C$6:$C$1355, "Acquire", Transactions_History!$I$6:$I$1355, Portfolio_History!$F520, Transactions_History!$H$6:$H$1355, "&lt;="&amp;YEAR(Portfolio_History!W$1))-
SUMIFS(Transactions_History!$G$6:$G$1355, Transactions_History!$C$6:$C$1355, "Redeem", Transactions_History!$I$6:$I$1355, Portfolio_History!$F520, Transactions_History!$H$6:$H$1355, "&lt;="&amp;YEAR(Portfolio_History!W$1))</f>
        <v>0</v>
      </c>
      <c r="X520" s="4">
        <f>SUMIFS(Transactions_History!$G$6:$G$1355, Transactions_History!$C$6:$C$1355, "Acquire", Transactions_History!$I$6:$I$1355, Portfolio_History!$F520, Transactions_History!$H$6:$H$1355, "&lt;="&amp;YEAR(Portfolio_History!X$1))-
SUMIFS(Transactions_History!$G$6:$G$1355, Transactions_History!$C$6:$C$1355, "Redeem", Transactions_History!$I$6:$I$1355, Portfolio_History!$F520, Transactions_History!$H$6:$H$1355, "&lt;="&amp;YEAR(Portfolio_History!X$1))</f>
        <v>0</v>
      </c>
      <c r="Y520" s="4">
        <f>SUMIFS(Transactions_History!$G$6:$G$1355, Transactions_History!$C$6:$C$1355, "Acquire", Transactions_History!$I$6:$I$1355, Portfolio_History!$F520, Transactions_History!$H$6:$H$1355, "&lt;="&amp;YEAR(Portfolio_History!Y$1))-
SUMIFS(Transactions_History!$G$6:$G$1355, Transactions_History!$C$6:$C$1355, "Redeem", Transactions_History!$I$6:$I$1355, Portfolio_History!$F520, Transactions_History!$H$6:$H$1355, "&lt;="&amp;YEAR(Portfolio_History!Y$1))</f>
        <v>0</v>
      </c>
    </row>
    <row r="521" spans="1:25" x14ac:dyDescent="0.35">
      <c r="A521" s="172" t="s">
        <v>34</v>
      </c>
      <c r="B521" s="172">
        <v>1.375</v>
      </c>
      <c r="C521" s="172">
        <v>2013</v>
      </c>
      <c r="D521" s="173">
        <v>41214</v>
      </c>
      <c r="E521" s="63">
        <v>2012</v>
      </c>
      <c r="F521" s="170" t="str">
        <f t="shared" si="9"/>
        <v>SI certificates_1.375_2013</v>
      </c>
      <c r="G521" s="4">
        <f>SUMIFS(Transactions_History!$G$6:$G$1355, Transactions_History!$C$6:$C$1355, "Acquire", Transactions_History!$I$6:$I$1355, Portfolio_History!$F521, Transactions_History!$H$6:$H$1355, "&lt;="&amp;YEAR(Portfolio_History!G$1))-
SUMIFS(Transactions_History!$G$6:$G$1355, Transactions_History!$C$6:$C$1355, "Redeem", Transactions_History!$I$6:$I$1355, Portfolio_History!$F521, Transactions_History!$H$6:$H$1355, "&lt;="&amp;YEAR(Portfolio_History!G$1))</f>
        <v>0</v>
      </c>
      <c r="H521" s="4">
        <f>SUMIFS(Transactions_History!$G$6:$G$1355, Transactions_History!$C$6:$C$1355, "Acquire", Transactions_History!$I$6:$I$1355, Portfolio_History!$F521, Transactions_History!$H$6:$H$1355, "&lt;="&amp;YEAR(Portfolio_History!H$1))-
SUMIFS(Transactions_History!$G$6:$G$1355, Transactions_History!$C$6:$C$1355, "Redeem", Transactions_History!$I$6:$I$1355, Portfolio_History!$F521, Transactions_History!$H$6:$H$1355, "&lt;="&amp;YEAR(Portfolio_History!H$1))</f>
        <v>0</v>
      </c>
      <c r="I521" s="4">
        <f>SUMIFS(Transactions_History!$G$6:$G$1355, Transactions_History!$C$6:$C$1355, "Acquire", Transactions_History!$I$6:$I$1355, Portfolio_History!$F521, Transactions_History!$H$6:$H$1355, "&lt;="&amp;YEAR(Portfolio_History!I$1))-
SUMIFS(Transactions_History!$G$6:$G$1355, Transactions_History!$C$6:$C$1355, "Redeem", Transactions_History!$I$6:$I$1355, Portfolio_History!$F521, Transactions_History!$H$6:$H$1355, "&lt;="&amp;YEAR(Portfolio_History!I$1))</f>
        <v>0</v>
      </c>
      <c r="J521" s="4">
        <f>SUMIFS(Transactions_History!$G$6:$G$1355, Transactions_History!$C$6:$C$1355, "Acquire", Transactions_History!$I$6:$I$1355, Portfolio_History!$F521, Transactions_History!$H$6:$H$1355, "&lt;="&amp;YEAR(Portfolio_History!J$1))-
SUMIFS(Transactions_History!$G$6:$G$1355, Transactions_History!$C$6:$C$1355, "Redeem", Transactions_History!$I$6:$I$1355, Portfolio_History!$F521, Transactions_History!$H$6:$H$1355, "&lt;="&amp;YEAR(Portfolio_History!J$1))</f>
        <v>0</v>
      </c>
      <c r="K521" s="4">
        <f>SUMIFS(Transactions_History!$G$6:$G$1355, Transactions_History!$C$6:$C$1355, "Acquire", Transactions_History!$I$6:$I$1355, Portfolio_History!$F521, Transactions_History!$H$6:$H$1355, "&lt;="&amp;YEAR(Portfolio_History!K$1))-
SUMIFS(Transactions_History!$G$6:$G$1355, Transactions_History!$C$6:$C$1355, "Redeem", Transactions_History!$I$6:$I$1355, Portfolio_History!$F521, Transactions_History!$H$6:$H$1355, "&lt;="&amp;YEAR(Portfolio_History!K$1))</f>
        <v>0</v>
      </c>
      <c r="L521" s="4">
        <f>SUMIFS(Transactions_History!$G$6:$G$1355, Transactions_History!$C$6:$C$1355, "Acquire", Transactions_History!$I$6:$I$1355, Portfolio_History!$F521, Transactions_History!$H$6:$H$1355, "&lt;="&amp;YEAR(Portfolio_History!L$1))-
SUMIFS(Transactions_History!$G$6:$G$1355, Transactions_History!$C$6:$C$1355, "Redeem", Transactions_History!$I$6:$I$1355, Portfolio_History!$F521, Transactions_History!$H$6:$H$1355, "&lt;="&amp;YEAR(Portfolio_History!L$1))</f>
        <v>0</v>
      </c>
      <c r="M521" s="4">
        <f>SUMIFS(Transactions_History!$G$6:$G$1355, Transactions_History!$C$6:$C$1355, "Acquire", Transactions_History!$I$6:$I$1355, Portfolio_History!$F521, Transactions_History!$H$6:$H$1355, "&lt;="&amp;YEAR(Portfolio_History!M$1))-
SUMIFS(Transactions_History!$G$6:$G$1355, Transactions_History!$C$6:$C$1355, "Redeem", Transactions_History!$I$6:$I$1355, Portfolio_History!$F521, Transactions_History!$H$6:$H$1355, "&lt;="&amp;YEAR(Portfolio_History!M$1))</f>
        <v>0</v>
      </c>
      <c r="N521" s="4">
        <f>SUMIFS(Transactions_History!$G$6:$G$1355, Transactions_History!$C$6:$C$1355, "Acquire", Transactions_History!$I$6:$I$1355, Portfolio_History!$F521, Transactions_History!$H$6:$H$1355, "&lt;="&amp;YEAR(Portfolio_History!N$1))-
SUMIFS(Transactions_History!$G$6:$G$1355, Transactions_History!$C$6:$C$1355, "Redeem", Transactions_History!$I$6:$I$1355, Portfolio_History!$F521, Transactions_History!$H$6:$H$1355, "&lt;="&amp;YEAR(Portfolio_History!N$1))</f>
        <v>0</v>
      </c>
      <c r="O521" s="4">
        <f>SUMIFS(Transactions_History!$G$6:$G$1355, Transactions_History!$C$6:$C$1355, "Acquire", Transactions_History!$I$6:$I$1355, Portfolio_History!$F521, Transactions_History!$H$6:$H$1355, "&lt;="&amp;YEAR(Portfolio_History!O$1))-
SUMIFS(Transactions_History!$G$6:$G$1355, Transactions_History!$C$6:$C$1355, "Redeem", Transactions_History!$I$6:$I$1355, Portfolio_History!$F521, Transactions_History!$H$6:$H$1355, "&lt;="&amp;YEAR(Portfolio_History!O$1))</f>
        <v>0</v>
      </c>
      <c r="P521" s="4">
        <f>SUMIFS(Transactions_History!$G$6:$G$1355, Transactions_History!$C$6:$C$1355, "Acquire", Transactions_History!$I$6:$I$1355, Portfolio_History!$F521, Transactions_History!$H$6:$H$1355, "&lt;="&amp;YEAR(Portfolio_History!P$1))-
SUMIFS(Transactions_History!$G$6:$G$1355, Transactions_History!$C$6:$C$1355, "Redeem", Transactions_History!$I$6:$I$1355, Portfolio_History!$F521, Transactions_History!$H$6:$H$1355, "&lt;="&amp;YEAR(Portfolio_History!P$1))</f>
        <v>0</v>
      </c>
      <c r="Q521" s="4">
        <f>SUMIFS(Transactions_History!$G$6:$G$1355, Transactions_History!$C$6:$C$1355, "Acquire", Transactions_History!$I$6:$I$1355, Portfolio_History!$F521, Transactions_History!$H$6:$H$1355, "&lt;="&amp;YEAR(Portfolio_History!Q$1))-
SUMIFS(Transactions_History!$G$6:$G$1355, Transactions_History!$C$6:$C$1355, "Redeem", Transactions_History!$I$6:$I$1355, Portfolio_History!$F521, Transactions_History!$H$6:$H$1355, "&lt;="&amp;YEAR(Portfolio_History!Q$1))</f>
        <v>65614841</v>
      </c>
      <c r="R521" s="4">
        <f>SUMIFS(Transactions_History!$G$6:$G$1355, Transactions_History!$C$6:$C$1355, "Acquire", Transactions_History!$I$6:$I$1355, Portfolio_History!$F521, Transactions_History!$H$6:$H$1355, "&lt;="&amp;YEAR(Portfolio_History!R$1))-
SUMIFS(Transactions_History!$G$6:$G$1355, Transactions_History!$C$6:$C$1355, "Redeem", Transactions_History!$I$6:$I$1355, Portfolio_History!$F521, Transactions_History!$H$6:$H$1355, "&lt;="&amp;YEAR(Portfolio_History!R$1))</f>
        <v>0</v>
      </c>
      <c r="S521" s="4">
        <f>SUMIFS(Transactions_History!$G$6:$G$1355, Transactions_History!$C$6:$C$1355, "Acquire", Transactions_History!$I$6:$I$1355, Portfolio_History!$F521, Transactions_History!$H$6:$H$1355, "&lt;="&amp;YEAR(Portfolio_History!S$1))-
SUMIFS(Transactions_History!$G$6:$G$1355, Transactions_History!$C$6:$C$1355, "Redeem", Transactions_History!$I$6:$I$1355, Portfolio_History!$F521, Transactions_History!$H$6:$H$1355, "&lt;="&amp;YEAR(Portfolio_History!S$1))</f>
        <v>0</v>
      </c>
      <c r="T521" s="4">
        <f>SUMIFS(Transactions_History!$G$6:$G$1355, Transactions_History!$C$6:$C$1355, "Acquire", Transactions_History!$I$6:$I$1355, Portfolio_History!$F521, Transactions_History!$H$6:$H$1355, "&lt;="&amp;YEAR(Portfolio_History!T$1))-
SUMIFS(Transactions_History!$G$6:$G$1355, Transactions_History!$C$6:$C$1355, "Redeem", Transactions_History!$I$6:$I$1355, Portfolio_History!$F521, Transactions_History!$H$6:$H$1355, "&lt;="&amp;YEAR(Portfolio_History!T$1))</f>
        <v>0</v>
      </c>
      <c r="U521" s="4">
        <f>SUMIFS(Transactions_History!$G$6:$G$1355, Transactions_History!$C$6:$C$1355, "Acquire", Transactions_History!$I$6:$I$1355, Portfolio_History!$F521, Transactions_History!$H$6:$H$1355, "&lt;="&amp;YEAR(Portfolio_History!U$1))-
SUMIFS(Transactions_History!$G$6:$G$1355, Transactions_History!$C$6:$C$1355, "Redeem", Transactions_History!$I$6:$I$1355, Portfolio_History!$F521, Transactions_History!$H$6:$H$1355, "&lt;="&amp;YEAR(Portfolio_History!U$1))</f>
        <v>0</v>
      </c>
      <c r="V521" s="4">
        <f>SUMIFS(Transactions_History!$G$6:$G$1355, Transactions_History!$C$6:$C$1355, "Acquire", Transactions_History!$I$6:$I$1355, Portfolio_History!$F521, Transactions_History!$H$6:$H$1355, "&lt;="&amp;YEAR(Portfolio_History!V$1))-
SUMIFS(Transactions_History!$G$6:$G$1355, Transactions_History!$C$6:$C$1355, "Redeem", Transactions_History!$I$6:$I$1355, Portfolio_History!$F521, Transactions_History!$H$6:$H$1355, "&lt;="&amp;YEAR(Portfolio_History!V$1))</f>
        <v>0</v>
      </c>
      <c r="W521" s="4">
        <f>SUMIFS(Transactions_History!$G$6:$G$1355, Transactions_History!$C$6:$C$1355, "Acquire", Transactions_History!$I$6:$I$1355, Portfolio_History!$F521, Transactions_History!$H$6:$H$1355, "&lt;="&amp;YEAR(Portfolio_History!W$1))-
SUMIFS(Transactions_History!$G$6:$G$1355, Transactions_History!$C$6:$C$1355, "Redeem", Transactions_History!$I$6:$I$1355, Portfolio_History!$F521, Transactions_History!$H$6:$H$1355, "&lt;="&amp;YEAR(Portfolio_History!W$1))</f>
        <v>0</v>
      </c>
      <c r="X521" s="4">
        <f>SUMIFS(Transactions_History!$G$6:$G$1355, Transactions_History!$C$6:$C$1355, "Acquire", Transactions_History!$I$6:$I$1355, Portfolio_History!$F521, Transactions_History!$H$6:$H$1355, "&lt;="&amp;YEAR(Portfolio_History!X$1))-
SUMIFS(Transactions_History!$G$6:$G$1355, Transactions_History!$C$6:$C$1355, "Redeem", Transactions_History!$I$6:$I$1355, Portfolio_History!$F521, Transactions_History!$H$6:$H$1355, "&lt;="&amp;YEAR(Portfolio_History!X$1))</f>
        <v>0</v>
      </c>
      <c r="Y521" s="4">
        <f>SUMIFS(Transactions_History!$G$6:$G$1355, Transactions_History!$C$6:$C$1355, "Acquire", Transactions_History!$I$6:$I$1355, Portfolio_History!$F521, Transactions_History!$H$6:$H$1355, "&lt;="&amp;YEAR(Portfolio_History!Y$1))-
SUMIFS(Transactions_History!$G$6:$G$1355, Transactions_History!$C$6:$C$1355, "Redeem", Transactions_History!$I$6:$I$1355, Portfolio_History!$F521, Transactions_History!$H$6:$H$1355, "&lt;="&amp;YEAR(Portfolio_History!Y$1))</f>
        <v>0</v>
      </c>
    </row>
    <row r="522" spans="1:25" x14ac:dyDescent="0.35">
      <c r="A522" s="172" t="s">
        <v>39</v>
      </c>
      <c r="B522" s="172">
        <v>3.25</v>
      </c>
      <c r="C522" s="172">
        <v>2016</v>
      </c>
      <c r="D522" s="173">
        <v>39965</v>
      </c>
      <c r="E522" s="63">
        <v>2012</v>
      </c>
      <c r="F522" s="170" t="str">
        <f t="shared" si="9"/>
        <v>SI bonds_3.25_2016</v>
      </c>
      <c r="G522" s="4">
        <f>SUMIFS(Transactions_History!$G$6:$G$1355, Transactions_History!$C$6:$C$1355, "Acquire", Transactions_History!$I$6:$I$1355, Portfolio_History!$F522, Transactions_History!$H$6:$H$1355, "&lt;="&amp;YEAR(Portfolio_History!G$1))-
SUMIFS(Transactions_History!$G$6:$G$1355, Transactions_History!$C$6:$C$1355, "Redeem", Transactions_History!$I$6:$I$1355, Portfolio_History!$F522, Transactions_History!$H$6:$H$1355, "&lt;="&amp;YEAR(Portfolio_History!G$1))</f>
        <v>0</v>
      </c>
      <c r="H522" s="4">
        <f>SUMIFS(Transactions_History!$G$6:$G$1355, Transactions_History!$C$6:$C$1355, "Acquire", Transactions_History!$I$6:$I$1355, Portfolio_History!$F522, Transactions_History!$H$6:$H$1355, "&lt;="&amp;YEAR(Portfolio_History!H$1))-
SUMIFS(Transactions_History!$G$6:$G$1355, Transactions_History!$C$6:$C$1355, "Redeem", Transactions_History!$I$6:$I$1355, Portfolio_History!$F522, Transactions_History!$H$6:$H$1355, "&lt;="&amp;YEAR(Portfolio_History!H$1))</f>
        <v>0</v>
      </c>
      <c r="I522" s="4">
        <f>SUMIFS(Transactions_History!$G$6:$G$1355, Transactions_History!$C$6:$C$1355, "Acquire", Transactions_History!$I$6:$I$1355, Portfolio_History!$F522, Transactions_History!$H$6:$H$1355, "&lt;="&amp;YEAR(Portfolio_History!I$1))-
SUMIFS(Transactions_History!$G$6:$G$1355, Transactions_History!$C$6:$C$1355, "Redeem", Transactions_History!$I$6:$I$1355, Portfolio_History!$F522, Transactions_History!$H$6:$H$1355, "&lt;="&amp;YEAR(Portfolio_History!I$1))</f>
        <v>0</v>
      </c>
      <c r="J522" s="4">
        <f>SUMIFS(Transactions_History!$G$6:$G$1355, Transactions_History!$C$6:$C$1355, "Acquire", Transactions_History!$I$6:$I$1355, Portfolio_History!$F522, Transactions_History!$H$6:$H$1355, "&lt;="&amp;YEAR(Portfolio_History!J$1))-
SUMIFS(Transactions_History!$G$6:$G$1355, Transactions_History!$C$6:$C$1355, "Redeem", Transactions_History!$I$6:$I$1355, Portfolio_History!$F522, Transactions_History!$H$6:$H$1355, "&lt;="&amp;YEAR(Portfolio_History!J$1))</f>
        <v>0</v>
      </c>
      <c r="K522" s="4">
        <f>SUMIFS(Transactions_History!$G$6:$G$1355, Transactions_History!$C$6:$C$1355, "Acquire", Transactions_History!$I$6:$I$1355, Portfolio_History!$F522, Transactions_History!$H$6:$H$1355, "&lt;="&amp;YEAR(Portfolio_History!K$1))-
SUMIFS(Transactions_History!$G$6:$G$1355, Transactions_History!$C$6:$C$1355, "Redeem", Transactions_History!$I$6:$I$1355, Portfolio_History!$F522, Transactions_History!$H$6:$H$1355, "&lt;="&amp;YEAR(Portfolio_History!K$1))</f>
        <v>0</v>
      </c>
      <c r="L522" s="4">
        <f>SUMIFS(Transactions_History!$G$6:$G$1355, Transactions_History!$C$6:$C$1355, "Acquire", Transactions_History!$I$6:$I$1355, Portfolio_History!$F522, Transactions_History!$H$6:$H$1355, "&lt;="&amp;YEAR(Portfolio_History!L$1))-
SUMIFS(Transactions_History!$G$6:$G$1355, Transactions_History!$C$6:$C$1355, "Redeem", Transactions_History!$I$6:$I$1355, Portfolio_History!$F522, Transactions_History!$H$6:$H$1355, "&lt;="&amp;YEAR(Portfolio_History!L$1))</f>
        <v>0</v>
      </c>
      <c r="M522" s="4">
        <f>SUMIFS(Transactions_History!$G$6:$G$1355, Transactions_History!$C$6:$C$1355, "Acquire", Transactions_History!$I$6:$I$1355, Portfolio_History!$F522, Transactions_History!$H$6:$H$1355, "&lt;="&amp;YEAR(Portfolio_History!M$1))-
SUMIFS(Transactions_History!$G$6:$G$1355, Transactions_History!$C$6:$C$1355, "Redeem", Transactions_History!$I$6:$I$1355, Portfolio_History!$F522, Transactions_History!$H$6:$H$1355, "&lt;="&amp;YEAR(Portfolio_History!M$1))</f>
        <v>0</v>
      </c>
      <c r="N522" s="4">
        <f>SUMIFS(Transactions_History!$G$6:$G$1355, Transactions_History!$C$6:$C$1355, "Acquire", Transactions_History!$I$6:$I$1355, Portfolio_History!$F522, Transactions_History!$H$6:$H$1355, "&lt;="&amp;YEAR(Portfolio_History!N$1))-
SUMIFS(Transactions_History!$G$6:$G$1355, Transactions_History!$C$6:$C$1355, "Redeem", Transactions_History!$I$6:$I$1355, Portfolio_History!$F522, Transactions_History!$H$6:$H$1355, "&lt;="&amp;YEAR(Portfolio_History!N$1))</f>
        <v>0</v>
      </c>
      <c r="O522" s="4">
        <f>SUMIFS(Transactions_History!$G$6:$G$1355, Transactions_History!$C$6:$C$1355, "Acquire", Transactions_History!$I$6:$I$1355, Portfolio_History!$F522, Transactions_History!$H$6:$H$1355, "&lt;="&amp;YEAR(Portfolio_History!O$1))-
SUMIFS(Transactions_History!$G$6:$G$1355, Transactions_History!$C$6:$C$1355, "Redeem", Transactions_History!$I$6:$I$1355, Portfolio_History!$F522, Transactions_History!$H$6:$H$1355, "&lt;="&amp;YEAR(Portfolio_History!O$1))</f>
        <v>10628270</v>
      </c>
      <c r="P522" s="4">
        <f>SUMIFS(Transactions_History!$G$6:$G$1355, Transactions_History!$C$6:$C$1355, "Acquire", Transactions_History!$I$6:$I$1355, Portfolio_History!$F522, Transactions_History!$H$6:$H$1355, "&lt;="&amp;YEAR(Portfolio_History!P$1))-
SUMIFS(Transactions_History!$G$6:$G$1355, Transactions_History!$C$6:$C$1355, "Redeem", Transactions_History!$I$6:$I$1355, Portfolio_History!$F522, Transactions_History!$H$6:$H$1355, "&lt;="&amp;YEAR(Portfolio_History!P$1))</f>
        <v>10628270</v>
      </c>
      <c r="Q522" s="4">
        <f>SUMIFS(Transactions_History!$G$6:$G$1355, Transactions_History!$C$6:$C$1355, "Acquire", Transactions_History!$I$6:$I$1355, Portfolio_History!$F522, Transactions_History!$H$6:$H$1355, "&lt;="&amp;YEAR(Portfolio_History!Q$1))-
SUMIFS(Transactions_History!$G$6:$G$1355, Transactions_History!$C$6:$C$1355, "Redeem", Transactions_History!$I$6:$I$1355, Portfolio_History!$F522, Transactions_History!$H$6:$H$1355, "&lt;="&amp;YEAR(Portfolio_History!Q$1))</f>
        <v>10628270</v>
      </c>
      <c r="R522" s="4">
        <f>SUMIFS(Transactions_History!$G$6:$G$1355, Transactions_History!$C$6:$C$1355, "Acquire", Transactions_History!$I$6:$I$1355, Portfolio_History!$F522, Transactions_History!$H$6:$H$1355, "&lt;="&amp;YEAR(Portfolio_History!R$1))-
SUMIFS(Transactions_History!$G$6:$G$1355, Transactions_History!$C$6:$C$1355, "Redeem", Transactions_History!$I$6:$I$1355, Portfolio_History!$F522, Transactions_History!$H$6:$H$1355, "&lt;="&amp;YEAR(Portfolio_History!R$1))</f>
        <v>11505829</v>
      </c>
      <c r="S522" s="4">
        <f>SUMIFS(Transactions_History!$G$6:$G$1355, Transactions_History!$C$6:$C$1355, "Acquire", Transactions_History!$I$6:$I$1355, Portfolio_History!$F522, Transactions_History!$H$6:$H$1355, "&lt;="&amp;YEAR(Portfolio_History!S$1))-
SUMIFS(Transactions_History!$G$6:$G$1355, Transactions_History!$C$6:$C$1355, "Redeem", Transactions_History!$I$6:$I$1355, Portfolio_History!$F522, Transactions_History!$H$6:$H$1355, "&lt;="&amp;YEAR(Portfolio_History!S$1))</f>
        <v>11505829</v>
      </c>
      <c r="T522" s="4">
        <f>SUMIFS(Transactions_History!$G$6:$G$1355, Transactions_History!$C$6:$C$1355, "Acquire", Transactions_History!$I$6:$I$1355, Portfolio_History!$F522, Transactions_History!$H$6:$H$1355, "&lt;="&amp;YEAR(Portfolio_History!T$1))-
SUMIFS(Transactions_History!$G$6:$G$1355, Transactions_History!$C$6:$C$1355, "Redeem", Transactions_History!$I$6:$I$1355, Portfolio_History!$F522, Transactions_History!$H$6:$H$1355, "&lt;="&amp;YEAR(Portfolio_History!T$1))</f>
        <v>11505829</v>
      </c>
      <c r="U522" s="4">
        <f>SUMIFS(Transactions_History!$G$6:$G$1355, Transactions_History!$C$6:$C$1355, "Acquire", Transactions_History!$I$6:$I$1355, Portfolio_History!$F522, Transactions_History!$H$6:$H$1355, "&lt;="&amp;YEAR(Portfolio_History!U$1))-
SUMIFS(Transactions_History!$G$6:$G$1355, Transactions_History!$C$6:$C$1355, "Redeem", Transactions_History!$I$6:$I$1355, Portfolio_History!$F522, Transactions_History!$H$6:$H$1355, "&lt;="&amp;YEAR(Portfolio_History!U$1))</f>
        <v>0</v>
      </c>
      <c r="V522" s="4">
        <f>SUMIFS(Transactions_History!$G$6:$G$1355, Transactions_History!$C$6:$C$1355, "Acquire", Transactions_History!$I$6:$I$1355, Portfolio_History!$F522, Transactions_History!$H$6:$H$1355, "&lt;="&amp;YEAR(Portfolio_History!V$1))-
SUMIFS(Transactions_History!$G$6:$G$1355, Transactions_History!$C$6:$C$1355, "Redeem", Transactions_History!$I$6:$I$1355, Portfolio_History!$F522, Transactions_History!$H$6:$H$1355, "&lt;="&amp;YEAR(Portfolio_History!V$1))</f>
        <v>0</v>
      </c>
      <c r="W522" s="4">
        <f>SUMIFS(Transactions_History!$G$6:$G$1355, Transactions_History!$C$6:$C$1355, "Acquire", Transactions_History!$I$6:$I$1355, Portfolio_History!$F522, Transactions_History!$H$6:$H$1355, "&lt;="&amp;YEAR(Portfolio_History!W$1))-
SUMIFS(Transactions_History!$G$6:$G$1355, Transactions_History!$C$6:$C$1355, "Redeem", Transactions_History!$I$6:$I$1355, Portfolio_History!$F522, Transactions_History!$H$6:$H$1355, "&lt;="&amp;YEAR(Portfolio_History!W$1))</f>
        <v>0</v>
      </c>
      <c r="X522" s="4">
        <f>SUMIFS(Transactions_History!$G$6:$G$1355, Transactions_History!$C$6:$C$1355, "Acquire", Transactions_History!$I$6:$I$1355, Portfolio_History!$F522, Transactions_History!$H$6:$H$1355, "&lt;="&amp;YEAR(Portfolio_History!X$1))-
SUMIFS(Transactions_History!$G$6:$G$1355, Transactions_History!$C$6:$C$1355, "Redeem", Transactions_History!$I$6:$I$1355, Portfolio_History!$F522, Transactions_History!$H$6:$H$1355, "&lt;="&amp;YEAR(Portfolio_History!X$1))</f>
        <v>0</v>
      </c>
      <c r="Y522" s="4">
        <f>SUMIFS(Transactions_History!$G$6:$G$1355, Transactions_History!$C$6:$C$1355, "Acquire", Transactions_History!$I$6:$I$1355, Portfolio_History!$F522, Transactions_History!$H$6:$H$1355, "&lt;="&amp;YEAR(Portfolio_History!Y$1))-
SUMIFS(Transactions_History!$G$6:$G$1355, Transactions_History!$C$6:$C$1355, "Redeem", Transactions_History!$I$6:$I$1355, Portfolio_History!$F522, Transactions_History!$H$6:$H$1355, "&lt;="&amp;YEAR(Portfolio_History!Y$1))</f>
        <v>0</v>
      </c>
    </row>
    <row r="523" spans="1:25" x14ac:dyDescent="0.35">
      <c r="A523" s="172" t="s">
        <v>39</v>
      </c>
      <c r="B523" s="172">
        <v>3.5</v>
      </c>
      <c r="C523" s="172">
        <v>2016</v>
      </c>
      <c r="D523" s="173">
        <v>37773</v>
      </c>
      <c r="E523" s="63">
        <v>2012</v>
      </c>
      <c r="F523" s="170" t="str">
        <f t="shared" si="9"/>
        <v>SI bonds_3.5_2016</v>
      </c>
      <c r="G523" s="4">
        <f>SUMIFS(Transactions_History!$G$6:$G$1355, Transactions_History!$C$6:$C$1355, "Acquire", Transactions_History!$I$6:$I$1355, Portfolio_History!$F523, Transactions_History!$H$6:$H$1355, "&lt;="&amp;YEAR(Portfolio_History!G$1))-
SUMIFS(Transactions_History!$G$6:$G$1355, Transactions_History!$C$6:$C$1355, "Redeem", Transactions_History!$I$6:$I$1355, Portfolio_History!$F523, Transactions_History!$H$6:$H$1355, "&lt;="&amp;YEAR(Portfolio_History!G$1))</f>
        <v>-10628880</v>
      </c>
      <c r="H523" s="4">
        <f>SUMIFS(Transactions_History!$G$6:$G$1355, Transactions_History!$C$6:$C$1355, "Acquire", Transactions_History!$I$6:$I$1355, Portfolio_History!$F523, Transactions_History!$H$6:$H$1355, "&lt;="&amp;YEAR(Portfolio_History!H$1))-
SUMIFS(Transactions_History!$G$6:$G$1355, Transactions_History!$C$6:$C$1355, "Redeem", Transactions_History!$I$6:$I$1355, Portfolio_History!$F523, Transactions_History!$H$6:$H$1355, "&lt;="&amp;YEAR(Portfolio_History!H$1))</f>
        <v>-10628880</v>
      </c>
      <c r="I523" s="4">
        <f>SUMIFS(Transactions_History!$G$6:$G$1355, Transactions_History!$C$6:$C$1355, "Acquire", Transactions_History!$I$6:$I$1355, Portfolio_History!$F523, Transactions_History!$H$6:$H$1355, "&lt;="&amp;YEAR(Portfolio_History!I$1))-
SUMIFS(Transactions_History!$G$6:$G$1355, Transactions_History!$C$6:$C$1355, "Redeem", Transactions_History!$I$6:$I$1355, Portfolio_History!$F523, Transactions_History!$H$6:$H$1355, "&lt;="&amp;YEAR(Portfolio_History!I$1))</f>
        <v>-10628880</v>
      </c>
      <c r="J523" s="4">
        <f>SUMIFS(Transactions_History!$G$6:$G$1355, Transactions_History!$C$6:$C$1355, "Acquire", Transactions_History!$I$6:$I$1355, Portfolio_History!$F523, Transactions_History!$H$6:$H$1355, "&lt;="&amp;YEAR(Portfolio_History!J$1))-
SUMIFS(Transactions_History!$G$6:$G$1355, Transactions_History!$C$6:$C$1355, "Redeem", Transactions_History!$I$6:$I$1355, Portfolio_History!$F523, Transactions_History!$H$6:$H$1355, "&lt;="&amp;YEAR(Portfolio_History!J$1))</f>
        <v>-10628880</v>
      </c>
      <c r="K523" s="4">
        <f>SUMIFS(Transactions_History!$G$6:$G$1355, Transactions_History!$C$6:$C$1355, "Acquire", Transactions_History!$I$6:$I$1355, Portfolio_History!$F523, Transactions_History!$H$6:$H$1355, "&lt;="&amp;YEAR(Portfolio_History!K$1))-
SUMIFS(Transactions_History!$G$6:$G$1355, Transactions_History!$C$6:$C$1355, "Redeem", Transactions_History!$I$6:$I$1355, Portfolio_History!$F523, Transactions_History!$H$6:$H$1355, "&lt;="&amp;YEAR(Portfolio_History!K$1))</f>
        <v>-10628880</v>
      </c>
      <c r="L523" s="4">
        <f>SUMIFS(Transactions_History!$G$6:$G$1355, Transactions_History!$C$6:$C$1355, "Acquire", Transactions_History!$I$6:$I$1355, Portfolio_History!$F523, Transactions_History!$H$6:$H$1355, "&lt;="&amp;YEAR(Portfolio_History!L$1))-
SUMIFS(Transactions_History!$G$6:$G$1355, Transactions_History!$C$6:$C$1355, "Redeem", Transactions_History!$I$6:$I$1355, Portfolio_History!$F523, Transactions_History!$H$6:$H$1355, "&lt;="&amp;YEAR(Portfolio_History!L$1))</f>
        <v>-10628880</v>
      </c>
      <c r="M523" s="4">
        <f>SUMIFS(Transactions_History!$G$6:$G$1355, Transactions_History!$C$6:$C$1355, "Acquire", Transactions_History!$I$6:$I$1355, Portfolio_History!$F523, Transactions_History!$H$6:$H$1355, "&lt;="&amp;YEAR(Portfolio_History!M$1))-
SUMIFS(Transactions_History!$G$6:$G$1355, Transactions_History!$C$6:$C$1355, "Redeem", Transactions_History!$I$6:$I$1355, Portfolio_History!$F523, Transactions_History!$H$6:$H$1355, "&lt;="&amp;YEAR(Portfolio_History!M$1))</f>
        <v>-10628880</v>
      </c>
      <c r="N523" s="4">
        <f>SUMIFS(Transactions_History!$G$6:$G$1355, Transactions_History!$C$6:$C$1355, "Acquire", Transactions_History!$I$6:$I$1355, Portfolio_History!$F523, Transactions_History!$H$6:$H$1355, "&lt;="&amp;YEAR(Portfolio_History!N$1))-
SUMIFS(Transactions_History!$G$6:$G$1355, Transactions_History!$C$6:$C$1355, "Redeem", Transactions_History!$I$6:$I$1355, Portfolio_History!$F523, Transactions_History!$H$6:$H$1355, "&lt;="&amp;YEAR(Portfolio_History!N$1))</f>
        <v>-10628880</v>
      </c>
      <c r="O523" s="4">
        <f>SUMIFS(Transactions_History!$G$6:$G$1355, Transactions_History!$C$6:$C$1355, "Acquire", Transactions_History!$I$6:$I$1355, Portfolio_History!$F523, Transactions_History!$H$6:$H$1355, "&lt;="&amp;YEAR(Portfolio_History!O$1))-
SUMIFS(Transactions_History!$G$6:$G$1355, Transactions_History!$C$6:$C$1355, "Redeem", Transactions_History!$I$6:$I$1355, Portfolio_History!$F523, Transactions_History!$H$6:$H$1355, "&lt;="&amp;YEAR(Portfolio_History!O$1))</f>
        <v>-1115128</v>
      </c>
      <c r="P523" s="4">
        <f>SUMIFS(Transactions_History!$G$6:$G$1355, Transactions_History!$C$6:$C$1355, "Acquire", Transactions_History!$I$6:$I$1355, Portfolio_History!$F523, Transactions_History!$H$6:$H$1355, "&lt;="&amp;YEAR(Portfolio_History!P$1))-
SUMIFS(Transactions_History!$G$6:$G$1355, Transactions_History!$C$6:$C$1355, "Redeem", Transactions_History!$I$6:$I$1355, Portfolio_History!$F523, Transactions_History!$H$6:$H$1355, "&lt;="&amp;YEAR(Portfolio_History!P$1))</f>
        <v>-1115128</v>
      </c>
      <c r="Q523" s="4">
        <f>SUMIFS(Transactions_History!$G$6:$G$1355, Transactions_History!$C$6:$C$1355, "Acquire", Transactions_History!$I$6:$I$1355, Portfolio_History!$F523, Transactions_History!$H$6:$H$1355, "&lt;="&amp;YEAR(Portfolio_History!Q$1))-
SUMIFS(Transactions_History!$G$6:$G$1355, Transactions_History!$C$6:$C$1355, "Redeem", Transactions_History!$I$6:$I$1355, Portfolio_History!$F523, Transactions_History!$H$6:$H$1355, "&lt;="&amp;YEAR(Portfolio_History!Q$1))</f>
        <v>-1115128</v>
      </c>
      <c r="R523" s="4">
        <f>SUMIFS(Transactions_History!$G$6:$G$1355, Transactions_History!$C$6:$C$1355, "Acquire", Transactions_History!$I$6:$I$1355, Portfolio_History!$F523, Transactions_History!$H$6:$H$1355, "&lt;="&amp;YEAR(Portfolio_History!R$1))-
SUMIFS(Transactions_History!$G$6:$G$1355, Transactions_History!$C$6:$C$1355, "Redeem", Transactions_History!$I$6:$I$1355, Portfolio_History!$F523, Transactions_History!$H$6:$H$1355, "&lt;="&amp;YEAR(Portfolio_History!R$1))</f>
        <v>0</v>
      </c>
      <c r="S523" s="4">
        <f>SUMIFS(Transactions_History!$G$6:$G$1355, Transactions_History!$C$6:$C$1355, "Acquire", Transactions_History!$I$6:$I$1355, Portfolio_History!$F523, Transactions_History!$H$6:$H$1355, "&lt;="&amp;YEAR(Portfolio_History!S$1))-
SUMIFS(Transactions_History!$G$6:$G$1355, Transactions_History!$C$6:$C$1355, "Redeem", Transactions_History!$I$6:$I$1355, Portfolio_History!$F523, Transactions_History!$H$6:$H$1355, "&lt;="&amp;YEAR(Portfolio_History!S$1))</f>
        <v>0</v>
      </c>
      <c r="T523" s="4">
        <f>SUMIFS(Transactions_History!$G$6:$G$1355, Transactions_History!$C$6:$C$1355, "Acquire", Transactions_History!$I$6:$I$1355, Portfolio_History!$F523, Transactions_History!$H$6:$H$1355, "&lt;="&amp;YEAR(Portfolio_History!T$1))-
SUMIFS(Transactions_History!$G$6:$G$1355, Transactions_History!$C$6:$C$1355, "Redeem", Transactions_History!$I$6:$I$1355, Portfolio_History!$F523, Transactions_History!$H$6:$H$1355, "&lt;="&amp;YEAR(Portfolio_History!T$1))</f>
        <v>0</v>
      </c>
      <c r="U523" s="4">
        <f>SUMIFS(Transactions_History!$G$6:$G$1355, Transactions_History!$C$6:$C$1355, "Acquire", Transactions_History!$I$6:$I$1355, Portfolio_History!$F523, Transactions_History!$H$6:$H$1355, "&lt;="&amp;YEAR(Portfolio_History!U$1))-
SUMIFS(Transactions_History!$G$6:$G$1355, Transactions_History!$C$6:$C$1355, "Redeem", Transactions_History!$I$6:$I$1355, Portfolio_History!$F523, Transactions_History!$H$6:$H$1355, "&lt;="&amp;YEAR(Portfolio_History!U$1))</f>
        <v>0</v>
      </c>
      <c r="V523" s="4">
        <f>SUMIFS(Transactions_History!$G$6:$G$1355, Transactions_History!$C$6:$C$1355, "Acquire", Transactions_History!$I$6:$I$1355, Portfolio_History!$F523, Transactions_History!$H$6:$H$1355, "&lt;="&amp;YEAR(Portfolio_History!V$1))-
SUMIFS(Transactions_History!$G$6:$G$1355, Transactions_History!$C$6:$C$1355, "Redeem", Transactions_History!$I$6:$I$1355, Portfolio_History!$F523, Transactions_History!$H$6:$H$1355, "&lt;="&amp;YEAR(Portfolio_History!V$1))</f>
        <v>0</v>
      </c>
      <c r="W523" s="4">
        <f>SUMIFS(Transactions_History!$G$6:$G$1355, Transactions_History!$C$6:$C$1355, "Acquire", Transactions_History!$I$6:$I$1355, Portfolio_History!$F523, Transactions_History!$H$6:$H$1355, "&lt;="&amp;YEAR(Portfolio_History!W$1))-
SUMIFS(Transactions_History!$G$6:$G$1355, Transactions_History!$C$6:$C$1355, "Redeem", Transactions_History!$I$6:$I$1355, Portfolio_History!$F523, Transactions_History!$H$6:$H$1355, "&lt;="&amp;YEAR(Portfolio_History!W$1))</f>
        <v>0</v>
      </c>
      <c r="X523" s="4">
        <f>SUMIFS(Transactions_History!$G$6:$G$1355, Transactions_History!$C$6:$C$1355, "Acquire", Transactions_History!$I$6:$I$1355, Portfolio_History!$F523, Transactions_History!$H$6:$H$1355, "&lt;="&amp;YEAR(Portfolio_History!X$1))-
SUMIFS(Transactions_History!$G$6:$G$1355, Transactions_History!$C$6:$C$1355, "Redeem", Transactions_History!$I$6:$I$1355, Portfolio_History!$F523, Transactions_History!$H$6:$H$1355, "&lt;="&amp;YEAR(Portfolio_History!X$1))</f>
        <v>0</v>
      </c>
      <c r="Y523" s="4">
        <f>SUMIFS(Transactions_History!$G$6:$G$1355, Transactions_History!$C$6:$C$1355, "Acquire", Transactions_History!$I$6:$I$1355, Portfolio_History!$F523, Transactions_History!$H$6:$H$1355, "&lt;="&amp;YEAR(Portfolio_History!Y$1))-
SUMIFS(Transactions_History!$G$6:$G$1355, Transactions_History!$C$6:$C$1355, "Redeem", Transactions_History!$I$6:$I$1355, Portfolio_History!$F523, Transactions_History!$H$6:$H$1355, "&lt;="&amp;YEAR(Portfolio_History!Y$1))</f>
        <v>0</v>
      </c>
    </row>
    <row r="524" spans="1:25" x14ac:dyDescent="0.35">
      <c r="A524" s="172" t="s">
        <v>39</v>
      </c>
      <c r="B524" s="172">
        <v>4</v>
      </c>
      <c r="C524" s="172">
        <v>2013</v>
      </c>
      <c r="D524" s="173">
        <v>39600</v>
      </c>
      <c r="E524" s="63">
        <v>2012</v>
      </c>
      <c r="F524" s="170" t="str">
        <f t="shared" si="9"/>
        <v>SI bonds_4_2013</v>
      </c>
      <c r="G524" s="4">
        <f>SUMIFS(Transactions_History!$G$6:$G$1355, Transactions_History!$C$6:$C$1355, "Acquire", Transactions_History!$I$6:$I$1355, Portfolio_History!$F524, Transactions_History!$H$6:$H$1355, "&lt;="&amp;YEAR(Portfolio_History!G$1))-
SUMIFS(Transactions_History!$G$6:$G$1355, Transactions_History!$C$6:$C$1355, "Redeem", Transactions_History!$I$6:$I$1355, Portfolio_History!$F524, Transactions_History!$H$6:$H$1355, "&lt;="&amp;YEAR(Portfolio_History!G$1))</f>
        <v>0</v>
      </c>
      <c r="H524" s="4">
        <f>SUMIFS(Transactions_History!$G$6:$G$1355, Transactions_History!$C$6:$C$1355, "Acquire", Transactions_History!$I$6:$I$1355, Portfolio_History!$F524, Transactions_History!$H$6:$H$1355, "&lt;="&amp;YEAR(Portfolio_History!H$1))-
SUMIFS(Transactions_History!$G$6:$G$1355, Transactions_History!$C$6:$C$1355, "Redeem", Transactions_History!$I$6:$I$1355, Portfolio_History!$F524, Transactions_History!$H$6:$H$1355, "&lt;="&amp;YEAR(Portfolio_History!H$1))</f>
        <v>0</v>
      </c>
      <c r="I524" s="4">
        <f>SUMIFS(Transactions_History!$G$6:$G$1355, Transactions_History!$C$6:$C$1355, "Acquire", Transactions_History!$I$6:$I$1355, Portfolio_History!$F524, Transactions_History!$H$6:$H$1355, "&lt;="&amp;YEAR(Portfolio_History!I$1))-
SUMIFS(Transactions_History!$G$6:$G$1355, Transactions_History!$C$6:$C$1355, "Redeem", Transactions_History!$I$6:$I$1355, Portfolio_History!$F524, Transactions_History!$H$6:$H$1355, "&lt;="&amp;YEAR(Portfolio_History!I$1))</f>
        <v>0</v>
      </c>
      <c r="J524" s="4">
        <f>SUMIFS(Transactions_History!$G$6:$G$1355, Transactions_History!$C$6:$C$1355, "Acquire", Transactions_History!$I$6:$I$1355, Portfolio_History!$F524, Transactions_History!$H$6:$H$1355, "&lt;="&amp;YEAR(Portfolio_History!J$1))-
SUMIFS(Transactions_History!$G$6:$G$1355, Transactions_History!$C$6:$C$1355, "Redeem", Transactions_History!$I$6:$I$1355, Portfolio_History!$F524, Transactions_History!$H$6:$H$1355, "&lt;="&amp;YEAR(Portfolio_History!J$1))</f>
        <v>0</v>
      </c>
      <c r="K524" s="4">
        <f>SUMIFS(Transactions_History!$G$6:$G$1355, Transactions_History!$C$6:$C$1355, "Acquire", Transactions_History!$I$6:$I$1355, Portfolio_History!$F524, Transactions_History!$H$6:$H$1355, "&lt;="&amp;YEAR(Portfolio_History!K$1))-
SUMIFS(Transactions_History!$G$6:$G$1355, Transactions_History!$C$6:$C$1355, "Redeem", Transactions_History!$I$6:$I$1355, Portfolio_History!$F524, Transactions_History!$H$6:$H$1355, "&lt;="&amp;YEAR(Portfolio_History!K$1))</f>
        <v>0</v>
      </c>
      <c r="L524" s="4">
        <f>SUMIFS(Transactions_History!$G$6:$G$1355, Transactions_History!$C$6:$C$1355, "Acquire", Transactions_History!$I$6:$I$1355, Portfolio_History!$F524, Transactions_History!$H$6:$H$1355, "&lt;="&amp;YEAR(Portfolio_History!L$1))-
SUMIFS(Transactions_History!$G$6:$G$1355, Transactions_History!$C$6:$C$1355, "Redeem", Transactions_History!$I$6:$I$1355, Portfolio_History!$F524, Transactions_History!$H$6:$H$1355, "&lt;="&amp;YEAR(Portfolio_History!L$1))</f>
        <v>0</v>
      </c>
      <c r="M524" s="4">
        <f>SUMIFS(Transactions_History!$G$6:$G$1355, Transactions_History!$C$6:$C$1355, "Acquire", Transactions_History!$I$6:$I$1355, Portfolio_History!$F524, Transactions_History!$H$6:$H$1355, "&lt;="&amp;YEAR(Portfolio_History!M$1))-
SUMIFS(Transactions_History!$G$6:$G$1355, Transactions_History!$C$6:$C$1355, "Redeem", Transactions_History!$I$6:$I$1355, Portfolio_History!$F524, Transactions_History!$H$6:$H$1355, "&lt;="&amp;YEAR(Portfolio_History!M$1))</f>
        <v>0</v>
      </c>
      <c r="N524" s="4">
        <f>SUMIFS(Transactions_History!$G$6:$G$1355, Transactions_History!$C$6:$C$1355, "Acquire", Transactions_History!$I$6:$I$1355, Portfolio_History!$F524, Transactions_History!$H$6:$H$1355, "&lt;="&amp;YEAR(Portfolio_History!N$1))-
SUMIFS(Transactions_History!$G$6:$G$1355, Transactions_History!$C$6:$C$1355, "Redeem", Transactions_History!$I$6:$I$1355, Portfolio_History!$F524, Transactions_History!$H$6:$H$1355, "&lt;="&amp;YEAR(Portfolio_History!N$1))</f>
        <v>0</v>
      </c>
      <c r="O524" s="4">
        <f>SUMIFS(Transactions_History!$G$6:$G$1355, Transactions_History!$C$6:$C$1355, "Acquire", Transactions_History!$I$6:$I$1355, Portfolio_History!$F524, Transactions_History!$H$6:$H$1355, "&lt;="&amp;YEAR(Portfolio_History!O$1))-
SUMIFS(Transactions_History!$G$6:$G$1355, Transactions_History!$C$6:$C$1355, "Redeem", Transactions_History!$I$6:$I$1355, Portfolio_History!$F524, Transactions_History!$H$6:$H$1355, "&lt;="&amp;YEAR(Portfolio_History!O$1))</f>
        <v>0</v>
      </c>
      <c r="P524" s="4">
        <f>SUMIFS(Transactions_History!$G$6:$G$1355, Transactions_History!$C$6:$C$1355, "Acquire", Transactions_History!$I$6:$I$1355, Portfolio_History!$F524, Transactions_History!$H$6:$H$1355, "&lt;="&amp;YEAR(Portfolio_History!P$1))-
SUMIFS(Transactions_History!$G$6:$G$1355, Transactions_History!$C$6:$C$1355, "Redeem", Transactions_History!$I$6:$I$1355, Portfolio_History!$F524, Transactions_History!$H$6:$H$1355, "&lt;="&amp;YEAR(Portfolio_History!P$1))</f>
        <v>0</v>
      </c>
      <c r="Q524" s="4">
        <f>SUMIFS(Transactions_History!$G$6:$G$1355, Transactions_History!$C$6:$C$1355, "Acquire", Transactions_History!$I$6:$I$1355, Portfolio_History!$F524, Transactions_History!$H$6:$H$1355, "&lt;="&amp;YEAR(Portfolio_History!Q$1))-
SUMIFS(Transactions_History!$G$6:$G$1355, Transactions_History!$C$6:$C$1355, "Redeem", Transactions_History!$I$6:$I$1355, Portfolio_History!$F524, Transactions_History!$H$6:$H$1355, "&lt;="&amp;YEAR(Portfolio_History!Q$1))</f>
        <v>3300605</v>
      </c>
      <c r="R524" s="4">
        <f>SUMIFS(Transactions_History!$G$6:$G$1355, Transactions_History!$C$6:$C$1355, "Acquire", Transactions_History!$I$6:$I$1355, Portfolio_History!$F524, Transactions_History!$H$6:$H$1355, "&lt;="&amp;YEAR(Portfolio_History!R$1))-
SUMIFS(Transactions_History!$G$6:$G$1355, Transactions_History!$C$6:$C$1355, "Redeem", Transactions_History!$I$6:$I$1355, Portfolio_History!$F524, Transactions_History!$H$6:$H$1355, "&lt;="&amp;YEAR(Portfolio_History!R$1))</f>
        <v>12075192</v>
      </c>
      <c r="S524" s="4">
        <f>SUMIFS(Transactions_History!$G$6:$G$1355, Transactions_History!$C$6:$C$1355, "Acquire", Transactions_History!$I$6:$I$1355, Portfolio_History!$F524, Transactions_History!$H$6:$H$1355, "&lt;="&amp;YEAR(Portfolio_History!S$1))-
SUMIFS(Transactions_History!$G$6:$G$1355, Transactions_History!$C$6:$C$1355, "Redeem", Transactions_History!$I$6:$I$1355, Portfolio_History!$F524, Transactions_History!$H$6:$H$1355, "&lt;="&amp;YEAR(Portfolio_History!S$1))</f>
        <v>12697764</v>
      </c>
      <c r="T524" s="4">
        <f>SUMIFS(Transactions_History!$G$6:$G$1355, Transactions_History!$C$6:$C$1355, "Acquire", Transactions_History!$I$6:$I$1355, Portfolio_History!$F524, Transactions_History!$H$6:$H$1355, "&lt;="&amp;YEAR(Portfolio_History!T$1))-
SUMIFS(Transactions_History!$G$6:$G$1355, Transactions_History!$C$6:$C$1355, "Redeem", Transactions_History!$I$6:$I$1355, Portfolio_History!$F524, Transactions_History!$H$6:$H$1355, "&lt;="&amp;YEAR(Portfolio_History!T$1))</f>
        <v>12697764</v>
      </c>
      <c r="U524" s="4">
        <f>SUMIFS(Transactions_History!$G$6:$G$1355, Transactions_History!$C$6:$C$1355, "Acquire", Transactions_History!$I$6:$I$1355, Portfolio_History!$F524, Transactions_History!$H$6:$H$1355, "&lt;="&amp;YEAR(Portfolio_History!U$1))-
SUMIFS(Transactions_History!$G$6:$G$1355, Transactions_History!$C$6:$C$1355, "Redeem", Transactions_History!$I$6:$I$1355, Portfolio_History!$F524, Transactions_History!$H$6:$H$1355, "&lt;="&amp;YEAR(Portfolio_History!U$1))</f>
        <v>12697764</v>
      </c>
      <c r="V524" s="4">
        <f>SUMIFS(Transactions_History!$G$6:$G$1355, Transactions_History!$C$6:$C$1355, "Acquire", Transactions_History!$I$6:$I$1355, Portfolio_History!$F524, Transactions_History!$H$6:$H$1355, "&lt;="&amp;YEAR(Portfolio_History!V$1))-
SUMIFS(Transactions_History!$G$6:$G$1355, Transactions_History!$C$6:$C$1355, "Redeem", Transactions_History!$I$6:$I$1355, Portfolio_History!$F524, Transactions_History!$H$6:$H$1355, "&lt;="&amp;YEAR(Portfolio_History!V$1))</f>
        <v>0</v>
      </c>
      <c r="W524" s="4">
        <f>SUMIFS(Transactions_History!$G$6:$G$1355, Transactions_History!$C$6:$C$1355, "Acquire", Transactions_History!$I$6:$I$1355, Portfolio_History!$F524, Transactions_History!$H$6:$H$1355, "&lt;="&amp;YEAR(Portfolio_History!W$1))-
SUMIFS(Transactions_History!$G$6:$G$1355, Transactions_History!$C$6:$C$1355, "Redeem", Transactions_History!$I$6:$I$1355, Portfolio_History!$F524, Transactions_History!$H$6:$H$1355, "&lt;="&amp;YEAR(Portfolio_History!W$1))</f>
        <v>0</v>
      </c>
      <c r="X524" s="4">
        <f>SUMIFS(Transactions_History!$G$6:$G$1355, Transactions_History!$C$6:$C$1355, "Acquire", Transactions_History!$I$6:$I$1355, Portfolio_History!$F524, Transactions_History!$H$6:$H$1355, "&lt;="&amp;YEAR(Portfolio_History!X$1))-
SUMIFS(Transactions_History!$G$6:$G$1355, Transactions_History!$C$6:$C$1355, "Redeem", Transactions_History!$I$6:$I$1355, Portfolio_History!$F524, Transactions_History!$H$6:$H$1355, "&lt;="&amp;YEAR(Portfolio_History!X$1))</f>
        <v>0</v>
      </c>
      <c r="Y524" s="4">
        <f>SUMIFS(Transactions_History!$G$6:$G$1355, Transactions_History!$C$6:$C$1355, "Acquire", Transactions_History!$I$6:$I$1355, Portfolio_History!$F524, Transactions_History!$H$6:$H$1355, "&lt;="&amp;YEAR(Portfolio_History!Y$1))-
SUMIFS(Transactions_History!$G$6:$G$1355, Transactions_History!$C$6:$C$1355, "Redeem", Transactions_History!$I$6:$I$1355, Portfolio_History!$F524, Transactions_History!$H$6:$H$1355, "&lt;="&amp;YEAR(Portfolio_History!Y$1))</f>
        <v>0</v>
      </c>
    </row>
    <row r="525" spans="1:25" x14ac:dyDescent="0.35">
      <c r="A525" s="172" t="s">
        <v>39</v>
      </c>
      <c r="B525" s="172">
        <v>4</v>
      </c>
      <c r="C525" s="172">
        <v>2016</v>
      </c>
      <c r="D525" s="173">
        <v>39600</v>
      </c>
      <c r="E525" s="63">
        <v>2012</v>
      </c>
      <c r="F525" s="170" t="str">
        <f t="shared" si="9"/>
        <v>SI bonds_4_2016</v>
      </c>
      <c r="G525" s="4">
        <f>SUMIFS(Transactions_History!$G$6:$G$1355, Transactions_History!$C$6:$C$1355, "Acquire", Transactions_History!$I$6:$I$1355, Portfolio_History!$F525, Transactions_History!$H$6:$H$1355, "&lt;="&amp;YEAR(Portfolio_History!G$1))-
SUMIFS(Transactions_History!$G$6:$G$1355, Transactions_History!$C$6:$C$1355, "Redeem", Transactions_History!$I$6:$I$1355, Portfolio_History!$F525, Transactions_History!$H$6:$H$1355, "&lt;="&amp;YEAR(Portfolio_History!G$1))</f>
        <v>0</v>
      </c>
      <c r="H525" s="4">
        <f>SUMIFS(Transactions_History!$G$6:$G$1355, Transactions_History!$C$6:$C$1355, "Acquire", Transactions_History!$I$6:$I$1355, Portfolio_History!$F525, Transactions_History!$H$6:$H$1355, "&lt;="&amp;YEAR(Portfolio_History!H$1))-
SUMIFS(Transactions_History!$G$6:$G$1355, Transactions_History!$C$6:$C$1355, "Redeem", Transactions_History!$I$6:$I$1355, Portfolio_History!$F525, Transactions_History!$H$6:$H$1355, "&lt;="&amp;YEAR(Portfolio_History!H$1))</f>
        <v>0</v>
      </c>
      <c r="I525" s="4">
        <f>SUMIFS(Transactions_History!$G$6:$G$1355, Transactions_History!$C$6:$C$1355, "Acquire", Transactions_History!$I$6:$I$1355, Portfolio_History!$F525, Transactions_History!$H$6:$H$1355, "&lt;="&amp;YEAR(Portfolio_History!I$1))-
SUMIFS(Transactions_History!$G$6:$G$1355, Transactions_History!$C$6:$C$1355, "Redeem", Transactions_History!$I$6:$I$1355, Portfolio_History!$F525, Transactions_History!$H$6:$H$1355, "&lt;="&amp;YEAR(Portfolio_History!I$1))</f>
        <v>0</v>
      </c>
      <c r="J525" s="4">
        <f>SUMIFS(Transactions_History!$G$6:$G$1355, Transactions_History!$C$6:$C$1355, "Acquire", Transactions_History!$I$6:$I$1355, Portfolio_History!$F525, Transactions_History!$H$6:$H$1355, "&lt;="&amp;YEAR(Portfolio_History!J$1))-
SUMIFS(Transactions_History!$G$6:$G$1355, Transactions_History!$C$6:$C$1355, "Redeem", Transactions_History!$I$6:$I$1355, Portfolio_History!$F525, Transactions_History!$H$6:$H$1355, "&lt;="&amp;YEAR(Portfolio_History!J$1))</f>
        <v>0</v>
      </c>
      <c r="K525" s="4">
        <f>SUMIFS(Transactions_History!$G$6:$G$1355, Transactions_History!$C$6:$C$1355, "Acquire", Transactions_History!$I$6:$I$1355, Portfolio_History!$F525, Transactions_History!$H$6:$H$1355, "&lt;="&amp;YEAR(Portfolio_History!K$1))-
SUMIFS(Transactions_History!$G$6:$G$1355, Transactions_History!$C$6:$C$1355, "Redeem", Transactions_History!$I$6:$I$1355, Portfolio_History!$F525, Transactions_History!$H$6:$H$1355, "&lt;="&amp;YEAR(Portfolio_History!K$1))</f>
        <v>0</v>
      </c>
      <c r="L525" s="4">
        <f>SUMIFS(Transactions_History!$G$6:$G$1355, Transactions_History!$C$6:$C$1355, "Acquire", Transactions_History!$I$6:$I$1355, Portfolio_History!$F525, Transactions_History!$H$6:$H$1355, "&lt;="&amp;YEAR(Portfolio_History!L$1))-
SUMIFS(Transactions_History!$G$6:$G$1355, Transactions_History!$C$6:$C$1355, "Redeem", Transactions_History!$I$6:$I$1355, Portfolio_History!$F525, Transactions_History!$H$6:$H$1355, "&lt;="&amp;YEAR(Portfolio_History!L$1))</f>
        <v>0</v>
      </c>
      <c r="M525" s="4">
        <f>SUMIFS(Transactions_History!$G$6:$G$1355, Transactions_History!$C$6:$C$1355, "Acquire", Transactions_History!$I$6:$I$1355, Portfolio_History!$F525, Transactions_History!$H$6:$H$1355, "&lt;="&amp;YEAR(Portfolio_History!M$1))-
SUMIFS(Transactions_History!$G$6:$G$1355, Transactions_History!$C$6:$C$1355, "Redeem", Transactions_History!$I$6:$I$1355, Portfolio_History!$F525, Transactions_History!$H$6:$H$1355, "&lt;="&amp;YEAR(Portfolio_History!M$1))</f>
        <v>0</v>
      </c>
      <c r="N525" s="4">
        <f>SUMIFS(Transactions_History!$G$6:$G$1355, Transactions_History!$C$6:$C$1355, "Acquire", Transactions_History!$I$6:$I$1355, Portfolio_History!$F525, Transactions_History!$H$6:$H$1355, "&lt;="&amp;YEAR(Portfolio_History!N$1))-
SUMIFS(Transactions_History!$G$6:$G$1355, Transactions_History!$C$6:$C$1355, "Redeem", Transactions_History!$I$6:$I$1355, Portfolio_History!$F525, Transactions_History!$H$6:$H$1355, "&lt;="&amp;YEAR(Portfolio_History!N$1))</f>
        <v>0</v>
      </c>
      <c r="O525" s="4">
        <f>SUMIFS(Transactions_History!$G$6:$G$1355, Transactions_History!$C$6:$C$1355, "Acquire", Transactions_History!$I$6:$I$1355, Portfolio_History!$F525, Transactions_History!$H$6:$H$1355, "&lt;="&amp;YEAR(Portfolio_History!O$1))-
SUMIFS(Transactions_History!$G$6:$G$1355, Transactions_History!$C$6:$C$1355, "Redeem", Transactions_History!$I$6:$I$1355, Portfolio_History!$F525, Transactions_History!$H$6:$H$1355, "&lt;="&amp;YEAR(Portfolio_History!O$1))</f>
        <v>12075192</v>
      </c>
      <c r="P525" s="4">
        <f>SUMIFS(Transactions_History!$G$6:$G$1355, Transactions_History!$C$6:$C$1355, "Acquire", Transactions_History!$I$6:$I$1355, Portfolio_History!$F525, Transactions_History!$H$6:$H$1355, "&lt;="&amp;YEAR(Portfolio_History!P$1))-
SUMIFS(Transactions_History!$G$6:$G$1355, Transactions_History!$C$6:$C$1355, "Redeem", Transactions_History!$I$6:$I$1355, Portfolio_History!$F525, Transactions_History!$H$6:$H$1355, "&lt;="&amp;YEAR(Portfolio_History!P$1))</f>
        <v>12075192</v>
      </c>
      <c r="Q525" s="4">
        <f>SUMIFS(Transactions_History!$G$6:$G$1355, Transactions_History!$C$6:$C$1355, "Acquire", Transactions_History!$I$6:$I$1355, Portfolio_History!$F525, Transactions_History!$H$6:$H$1355, "&lt;="&amp;YEAR(Portfolio_History!Q$1))-
SUMIFS(Transactions_History!$G$6:$G$1355, Transactions_History!$C$6:$C$1355, "Redeem", Transactions_History!$I$6:$I$1355, Portfolio_History!$F525, Transactions_History!$H$6:$H$1355, "&lt;="&amp;YEAR(Portfolio_History!Q$1))</f>
        <v>12075192</v>
      </c>
      <c r="R525" s="4">
        <f>SUMIFS(Transactions_History!$G$6:$G$1355, Transactions_History!$C$6:$C$1355, "Acquire", Transactions_History!$I$6:$I$1355, Portfolio_History!$F525, Transactions_History!$H$6:$H$1355, "&lt;="&amp;YEAR(Portfolio_History!R$1))-
SUMIFS(Transactions_History!$G$6:$G$1355, Transactions_History!$C$6:$C$1355, "Redeem", Transactions_History!$I$6:$I$1355, Portfolio_History!$F525, Transactions_History!$H$6:$H$1355, "&lt;="&amp;YEAR(Portfolio_History!R$1))</f>
        <v>12697764</v>
      </c>
      <c r="S525" s="4">
        <f>SUMIFS(Transactions_History!$G$6:$G$1355, Transactions_History!$C$6:$C$1355, "Acquire", Transactions_History!$I$6:$I$1355, Portfolio_History!$F525, Transactions_History!$H$6:$H$1355, "&lt;="&amp;YEAR(Portfolio_History!S$1))-
SUMIFS(Transactions_History!$G$6:$G$1355, Transactions_History!$C$6:$C$1355, "Redeem", Transactions_History!$I$6:$I$1355, Portfolio_History!$F525, Transactions_History!$H$6:$H$1355, "&lt;="&amp;YEAR(Portfolio_History!S$1))</f>
        <v>12697764</v>
      </c>
      <c r="T525" s="4">
        <f>SUMIFS(Transactions_History!$G$6:$G$1355, Transactions_History!$C$6:$C$1355, "Acquire", Transactions_History!$I$6:$I$1355, Portfolio_History!$F525, Transactions_History!$H$6:$H$1355, "&lt;="&amp;YEAR(Portfolio_History!T$1))-
SUMIFS(Transactions_History!$G$6:$G$1355, Transactions_History!$C$6:$C$1355, "Redeem", Transactions_History!$I$6:$I$1355, Portfolio_History!$F525, Transactions_History!$H$6:$H$1355, "&lt;="&amp;YEAR(Portfolio_History!T$1))</f>
        <v>12697764</v>
      </c>
      <c r="U525" s="4">
        <f>SUMIFS(Transactions_History!$G$6:$G$1355, Transactions_History!$C$6:$C$1355, "Acquire", Transactions_History!$I$6:$I$1355, Portfolio_History!$F525, Transactions_History!$H$6:$H$1355, "&lt;="&amp;YEAR(Portfolio_History!U$1))-
SUMIFS(Transactions_History!$G$6:$G$1355, Transactions_History!$C$6:$C$1355, "Redeem", Transactions_History!$I$6:$I$1355, Portfolio_History!$F525, Transactions_History!$H$6:$H$1355, "&lt;="&amp;YEAR(Portfolio_History!U$1))</f>
        <v>12697764</v>
      </c>
      <c r="V525" s="4">
        <f>SUMIFS(Transactions_History!$G$6:$G$1355, Transactions_History!$C$6:$C$1355, "Acquire", Transactions_History!$I$6:$I$1355, Portfolio_History!$F525, Transactions_History!$H$6:$H$1355, "&lt;="&amp;YEAR(Portfolio_History!V$1))-
SUMIFS(Transactions_History!$G$6:$G$1355, Transactions_History!$C$6:$C$1355, "Redeem", Transactions_History!$I$6:$I$1355, Portfolio_History!$F525, Transactions_History!$H$6:$H$1355, "&lt;="&amp;YEAR(Portfolio_History!V$1))</f>
        <v>0</v>
      </c>
      <c r="W525" s="4">
        <f>SUMIFS(Transactions_History!$G$6:$G$1355, Transactions_History!$C$6:$C$1355, "Acquire", Transactions_History!$I$6:$I$1355, Portfolio_History!$F525, Transactions_History!$H$6:$H$1355, "&lt;="&amp;YEAR(Portfolio_History!W$1))-
SUMIFS(Transactions_History!$G$6:$G$1355, Transactions_History!$C$6:$C$1355, "Redeem", Transactions_History!$I$6:$I$1355, Portfolio_History!$F525, Transactions_History!$H$6:$H$1355, "&lt;="&amp;YEAR(Portfolio_History!W$1))</f>
        <v>0</v>
      </c>
      <c r="X525" s="4">
        <f>SUMIFS(Transactions_History!$G$6:$G$1355, Transactions_History!$C$6:$C$1355, "Acquire", Transactions_History!$I$6:$I$1355, Portfolio_History!$F525, Transactions_History!$H$6:$H$1355, "&lt;="&amp;YEAR(Portfolio_History!X$1))-
SUMIFS(Transactions_History!$G$6:$G$1355, Transactions_History!$C$6:$C$1355, "Redeem", Transactions_History!$I$6:$I$1355, Portfolio_History!$F525, Transactions_History!$H$6:$H$1355, "&lt;="&amp;YEAR(Portfolio_History!X$1))</f>
        <v>0</v>
      </c>
      <c r="Y525" s="4">
        <f>SUMIFS(Transactions_History!$G$6:$G$1355, Transactions_History!$C$6:$C$1355, "Acquire", Transactions_History!$I$6:$I$1355, Portfolio_History!$F525, Transactions_History!$H$6:$H$1355, "&lt;="&amp;YEAR(Portfolio_History!Y$1))-
SUMIFS(Transactions_History!$G$6:$G$1355, Transactions_History!$C$6:$C$1355, "Redeem", Transactions_History!$I$6:$I$1355, Portfolio_History!$F525, Transactions_History!$H$6:$H$1355, "&lt;="&amp;YEAR(Portfolio_History!Y$1))</f>
        <v>0</v>
      </c>
    </row>
    <row r="526" spans="1:25" x14ac:dyDescent="0.35">
      <c r="A526" s="172" t="s">
        <v>39</v>
      </c>
      <c r="B526" s="172">
        <v>4.125</v>
      </c>
      <c r="C526" s="172">
        <v>2016</v>
      </c>
      <c r="D526" s="173">
        <v>38504</v>
      </c>
      <c r="E526" s="63">
        <v>2012</v>
      </c>
      <c r="F526" s="170" t="str">
        <f t="shared" si="9"/>
        <v>SI bonds_4.125_2016</v>
      </c>
      <c r="G526" s="4">
        <f>SUMIFS(Transactions_History!$G$6:$G$1355, Transactions_History!$C$6:$C$1355, "Acquire", Transactions_History!$I$6:$I$1355, Portfolio_History!$F526, Transactions_History!$H$6:$H$1355, "&lt;="&amp;YEAR(Portfolio_History!G$1))-
SUMIFS(Transactions_History!$G$6:$G$1355, Transactions_History!$C$6:$C$1355, "Redeem", Transactions_History!$I$6:$I$1355, Portfolio_History!$F526, Transactions_History!$H$6:$H$1355, "&lt;="&amp;YEAR(Portfolio_History!G$1))</f>
        <v>-11194331</v>
      </c>
      <c r="H526" s="4">
        <f>SUMIFS(Transactions_History!$G$6:$G$1355, Transactions_History!$C$6:$C$1355, "Acquire", Transactions_History!$I$6:$I$1355, Portfolio_History!$F526, Transactions_History!$H$6:$H$1355, "&lt;="&amp;YEAR(Portfolio_History!H$1))-
SUMIFS(Transactions_History!$G$6:$G$1355, Transactions_History!$C$6:$C$1355, "Redeem", Transactions_History!$I$6:$I$1355, Portfolio_History!$F526, Transactions_History!$H$6:$H$1355, "&lt;="&amp;YEAR(Portfolio_History!H$1))</f>
        <v>-11194331</v>
      </c>
      <c r="I526" s="4">
        <f>SUMIFS(Transactions_History!$G$6:$G$1355, Transactions_History!$C$6:$C$1355, "Acquire", Transactions_History!$I$6:$I$1355, Portfolio_History!$F526, Transactions_History!$H$6:$H$1355, "&lt;="&amp;YEAR(Portfolio_History!I$1))-
SUMIFS(Transactions_History!$G$6:$G$1355, Transactions_History!$C$6:$C$1355, "Redeem", Transactions_History!$I$6:$I$1355, Portfolio_History!$F526, Transactions_History!$H$6:$H$1355, "&lt;="&amp;YEAR(Portfolio_History!I$1))</f>
        <v>-11194331</v>
      </c>
      <c r="J526" s="4">
        <f>SUMIFS(Transactions_History!$G$6:$G$1355, Transactions_History!$C$6:$C$1355, "Acquire", Transactions_History!$I$6:$I$1355, Portfolio_History!$F526, Transactions_History!$H$6:$H$1355, "&lt;="&amp;YEAR(Portfolio_History!J$1))-
SUMIFS(Transactions_History!$G$6:$G$1355, Transactions_History!$C$6:$C$1355, "Redeem", Transactions_History!$I$6:$I$1355, Portfolio_History!$F526, Transactions_History!$H$6:$H$1355, "&lt;="&amp;YEAR(Portfolio_History!J$1))</f>
        <v>-11194331</v>
      </c>
      <c r="K526" s="4">
        <f>SUMIFS(Transactions_History!$G$6:$G$1355, Transactions_History!$C$6:$C$1355, "Acquire", Transactions_History!$I$6:$I$1355, Portfolio_History!$F526, Transactions_History!$H$6:$H$1355, "&lt;="&amp;YEAR(Portfolio_History!K$1))-
SUMIFS(Transactions_History!$G$6:$G$1355, Transactions_History!$C$6:$C$1355, "Redeem", Transactions_History!$I$6:$I$1355, Portfolio_History!$F526, Transactions_History!$H$6:$H$1355, "&lt;="&amp;YEAR(Portfolio_History!K$1))</f>
        <v>-11194331</v>
      </c>
      <c r="L526" s="4">
        <f>SUMIFS(Transactions_History!$G$6:$G$1355, Transactions_History!$C$6:$C$1355, "Acquire", Transactions_History!$I$6:$I$1355, Portfolio_History!$F526, Transactions_History!$H$6:$H$1355, "&lt;="&amp;YEAR(Portfolio_History!L$1))-
SUMIFS(Transactions_History!$G$6:$G$1355, Transactions_History!$C$6:$C$1355, "Redeem", Transactions_History!$I$6:$I$1355, Portfolio_History!$F526, Transactions_History!$H$6:$H$1355, "&lt;="&amp;YEAR(Portfolio_History!L$1))</f>
        <v>-11194331</v>
      </c>
      <c r="M526" s="4">
        <f>SUMIFS(Transactions_History!$G$6:$G$1355, Transactions_History!$C$6:$C$1355, "Acquire", Transactions_History!$I$6:$I$1355, Portfolio_History!$F526, Transactions_History!$H$6:$H$1355, "&lt;="&amp;YEAR(Portfolio_History!M$1))-
SUMIFS(Transactions_History!$G$6:$G$1355, Transactions_History!$C$6:$C$1355, "Redeem", Transactions_History!$I$6:$I$1355, Portfolio_History!$F526, Transactions_History!$H$6:$H$1355, "&lt;="&amp;YEAR(Portfolio_History!M$1))</f>
        <v>-11194331</v>
      </c>
      <c r="N526" s="4">
        <f>SUMIFS(Transactions_History!$G$6:$G$1355, Transactions_History!$C$6:$C$1355, "Acquire", Transactions_History!$I$6:$I$1355, Portfolio_History!$F526, Transactions_History!$H$6:$H$1355, "&lt;="&amp;YEAR(Portfolio_History!N$1))-
SUMIFS(Transactions_History!$G$6:$G$1355, Transactions_History!$C$6:$C$1355, "Redeem", Transactions_History!$I$6:$I$1355, Portfolio_History!$F526, Transactions_History!$H$6:$H$1355, "&lt;="&amp;YEAR(Portfolio_History!N$1))</f>
        <v>-1257809</v>
      </c>
      <c r="O526" s="4">
        <f>SUMIFS(Transactions_History!$G$6:$G$1355, Transactions_History!$C$6:$C$1355, "Acquire", Transactions_History!$I$6:$I$1355, Portfolio_History!$F526, Transactions_History!$H$6:$H$1355, "&lt;="&amp;YEAR(Portfolio_History!O$1))-
SUMIFS(Transactions_History!$G$6:$G$1355, Transactions_History!$C$6:$C$1355, "Redeem", Transactions_History!$I$6:$I$1355, Portfolio_History!$F526, Transactions_History!$H$6:$H$1355, "&lt;="&amp;YEAR(Portfolio_History!O$1))</f>
        <v>-677385</v>
      </c>
      <c r="P526" s="4">
        <f>SUMIFS(Transactions_History!$G$6:$G$1355, Transactions_History!$C$6:$C$1355, "Acquire", Transactions_History!$I$6:$I$1355, Portfolio_History!$F526, Transactions_History!$H$6:$H$1355, "&lt;="&amp;YEAR(Portfolio_History!P$1))-
SUMIFS(Transactions_History!$G$6:$G$1355, Transactions_History!$C$6:$C$1355, "Redeem", Transactions_History!$I$6:$I$1355, Portfolio_History!$F526, Transactions_History!$H$6:$H$1355, "&lt;="&amp;YEAR(Portfolio_History!P$1))</f>
        <v>-677385</v>
      </c>
      <c r="Q526" s="4">
        <f>SUMIFS(Transactions_History!$G$6:$G$1355, Transactions_History!$C$6:$C$1355, "Acquire", Transactions_History!$I$6:$I$1355, Portfolio_History!$F526, Transactions_History!$H$6:$H$1355, "&lt;="&amp;YEAR(Portfolio_History!Q$1))-
SUMIFS(Transactions_History!$G$6:$G$1355, Transactions_History!$C$6:$C$1355, "Redeem", Transactions_History!$I$6:$I$1355, Portfolio_History!$F526, Transactions_History!$H$6:$H$1355, "&lt;="&amp;YEAR(Portfolio_History!Q$1))</f>
        <v>-677385</v>
      </c>
      <c r="R526" s="4">
        <f>SUMIFS(Transactions_History!$G$6:$G$1355, Transactions_History!$C$6:$C$1355, "Acquire", Transactions_History!$I$6:$I$1355, Portfolio_History!$F526, Transactions_History!$H$6:$H$1355, "&lt;="&amp;YEAR(Portfolio_History!R$1))-
SUMIFS(Transactions_History!$G$6:$G$1355, Transactions_History!$C$6:$C$1355, "Redeem", Transactions_History!$I$6:$I$1355, Portfolio_History!$F526, Transactions_History!$H$6:$H$1355, "&lt;="&amp;YEAR(Portfolio_History!R$1))</f>
        <v>0</v>
      </c>
      <c r="S526" s="4">
        <f>SUMIFS(Transactions_History!$G$6:$G$1355, Transactions_History!$C$6:$C$1355, "Acquire", Transactions_History!$I$6:$I$1355, Portfolio_History!$F526, Transactions_History!$H$6:$H$1355, "&lt;="&amp;YEAR(Portfolio_History!S$1))-
SUMIFS(Transactions_History!$G$6:$G$1355, Transactions_History!$C$6:$C$1355, "Redeem", Transactions_History!$I$6:$I$1355, Portfolio_History!$F526, Transactions_History!$H$6:$H$1355, "&lt;="&amp;YEAR(Portfolio_History!S$1))</f>
        <v>0</v>
      </c>
      <c r="T526" s="4">
        <f>SUMIFS(Transactions_History!$G$6:$G$1355, Transactions_History!$C$6:$C$1355, "Acquire", Transactions_History!$I$6:$I$1355, Portfolio_History!$F526, Transactions_History!$H$6:$H$1355, "&lt;="&amp;YEAR(Portfolio_History!T$1))-
SUMIFS(Transactions_History!$G$6:$G$1355, Transactions_History!$C$6:$C$1355, "Redeem", Transactions_History!$I$6:$I$1355, Portfolio_History!$F526, Transactions_History!$H$6:$H$1355, "&lt;="&amp;YEAR(Portfolio_History!T$1))</f>
        <v>0</v>
      </c>
      <c r="U526" s="4">
        <f>SUMIFS(Transactions_History!$G$6:$G$1355, Transactions_History!$C$6:$C$1355, "Acquire", Transactions_History!$I$6:$I$1355, Portfolio_History!$F526, Transactions_History!$H$6:$H$1355, "&lt;="&amp;YEAR(Portfolio_History!U$1))-
SUMIFS(Transactions_History!$G$6:$G$1355, Transactions_History!$C$6:$C$1355, "Redeem", Transactions_History!$I$6:$I$1355, Portfolio_History!$F526, Transactions_History!$H$6:$H$1355, "&lt;="&amp;YEAR(Portfolio_History!U$1))</f>
        <v>0</v>
      </c>
      <c r="V526" s="4">
        <f>SUMIFS(Transactions_History!$G$6:$G$1355, Transactions_History!$C$6:$C$1355, "Acquire", Transactions_History!$I$6:$I$1355, Portfolio_History!$F526, Transactions_History!$H$6:$H$1355, "&lt;="&amp;YEAR(Portfolio_History!V$1))-
SUMIFS(Transactions_History!$G$6:$G$1355, Transactions_History!$C$6:$C$1355, "Redeem", Transactions_History!$I$6:$I$1355, Portfolio_History!$F526, Transactions_History!$H$6:$H$1355, "&lt;="&amp;YEAR(Portfolio_History!V$1))</f>
        <v>0</v>
      </c>
      <c r="W526" s="4">
        <f>SUMIFS(Transactions_History!$G$6:$G$1355, Transactions_History!$C$6:$C$1355, "Acquire", Transactions_History!$I$6:$I$1355, Portfolio_History!$F526, Transactions_History!$H$6:$H$1355, "&lt;="&amp;YEAR(Portfolio_History!W$1))-
SUMIFS(Transactions_History!$G$6:$G$1355, Transactions_History!$C$6:$C$1355, "Redeem", Transactions_History!$I$6:$I$1355, Portfolio_History!$F526, Transactions_History!$H$6:$H$1355, "&lt;="&amp;YEAR(Portfolio_History!W$1))</f>
        <v>0</v>
      </c>
      <c r="X526" s="4">
        <f>SUMIFS(Transactions_History!$G$6:$G$1355, Transactions_History!$C$6:$C$1355, "Acquire", Transactions_History!$I$6:$I$1355, Portfolio_History!$F526, Transactions_History!$H$6:$H$1355, "&lt;="&amp;YEAR(Portfolio_History!X$1))-
SUMIFS(Transactions_History!$G$6:$G$1355, Transactions_History!$C$6:$C$1355, "Redeem", Transactions_History!$I$6:$I$1355, Portfolio_History!$F526, Transactions_History!$H$6:$H$1355, "&lt;="&amp;YEAR(Portfolio_History!X$1))</f>
        <v>0</v>
      </c>
      <c r="Y526" s="4">
        <f>SUMIFS(Transactions_History!$G$6:$G$1355, Transactions_History!$C$6:$C$1355, "Acquire", Transactions_History!$I$6:$I$1355, Portfolio_History!$F526, Transactions_History!$H$6:$H$1355, "&lt;="&amp;YEAR(Portfolio_History!Y$1))-
SUMIFS(Transactions_History!$G$6:$G$1355, Transactions_History!$C$6:$C$1355, "Redeem", Transactions_History!$I$6:$I$1355, Portfolio_History!$F526, Transactions_History!$H$6:$H$1355, "&lt;="&amp;YEAR(Portfolio_History!Y$1))</f>
        <v>0</v>
      </c>
    </row>
    <row r="527" spans="1:25" x14ac:dyDescent="0.35">
      <c r="A527" s="172" t="s">
        <v>39</v>
      </c>
      <c r="B527" s="172">
        <v>4.625</v>
      </c>
      <c r="C527" s="172">
        <v>2016</v>
      </c>
      <c r="D527" s="173">
        <v>38139</v>
      </c>
      <c r="E527" s="63">
        <v>2012</v>
      </c>
      <c r="F527" s="170" t="str">
        <f t="shared" si="9"/>
        <v>SI bonds_4.625_2016</v>
      </c>
      <c r="G527" s="4">
        <f>SUMIFS(Transactions_History!$G$6:$G$1355, Transactions_History!$C$6:$C$1355, "Acquire", Transactions_History!$I$6:$I$1355, Portfolio_History!$F527, Transactions_History!$H$6:$H$1355, "&lt;="&amp;YEAR(Portfolio_History!G$1))-
SUMIFS(Transactions_History!$G$6:$G$1355, Transactions_History!$C$6:$C$1355, "Redeem", Transactions_History!$I$6:$I$1355, Portfolio_History!$F527, Transactions_History!$H$6:$H$1355, "&lt;="&amp;YEAR(Portfolio_History!G$1))</f>
        <v>-10023160</v>
      </c>
      <c r="H527" s="4">
        <f>SUMIFS(Transactions_History!$G$6:$G$1355, Transactions_History!$C$6:$C$1355, "Acquire", Transactions_History!$I$6:$I$1355, Portfolio_History!$F527, Transactions_History!$H$6:$H$1355, "&lt;="&amp;YEAR(Portfolio_History!H$1))-
SUMIFS(Transactions_History!$G$6:$G$1355, Transactions_History!$C$6:$C$1355, "Redeem", Transactions_History!$I$6:$I$1355, Portfolio_History!$F527, Transactions_History!$H$6:$H$1355, "&lt;="&amp;YEAR(Portfolio_History!H$1))</f>
        <v>-10023160</v>
      </c>
      <c r="I527" s="4">
        <f>SUMIFS(Transactions_History!$G$6:$G$1355, Transactions_History!$C$6:$C$1355, "Acquire", Transactions_History!$I$6:$I$1355, Portfolio_History!$F527, Transactions_History!$H$6:$H$1355, "&lt;="&amp;YEAR(Portfolio_History!I$1))-
SUMIFS(Transactions_History!$G$6:$G$1355, Transactions_History!$C$6:$C$1355, "Redeem", Transactions_History!$I$6:$I$1355, Portfolio_History!$F527, Transactions_History!$H$6:$H$1355, "&lt;="&amp;YEAR(Portfolio_History!I$1))</f>
        <v>-10023160</v>
      </c>
      <c r="J527" s="4">
        <f>SUMIFS(Transactions_History!$G$6:$G$1355, Transactions_History!$C$6:$C$1355, "Acquire", Transactions_History!$I$6:$I$1355, Portfolio_History!$F527, Transactions_History!$H$6:$H$1355, "&lt;="&amp;YEAR(Portfolio_History!J$1))-
SUMIFS(Transactions_History!$G$6:$G$1355, Transactions_History!$C$6:$C$1355, "Redeem", Transactions_History!$I$6:$I$1355, Portfolio_History!$F527, Transactions_History!$H$6:$H$1355, "&lt;="&amp;YEAR(Portfolio_History!J$1))</f>
        <v>-10023160</v>
      </c>
      <c r="K527" s="4">
        <f>SUMIFS(Transactions_History!$G$6:$G$1355, Transactions_History!$C$6:$C$1355, "Acquire", Transactions_History!$I$6:$I$1355, Portfolio_History!$F527, Transactions_History!$H$6:$H$1355, "&lt;="&amp;YEAR(Portfolio_History!K$1))-
SUMIFS(Transactions_History!$G$6:$G$1355, Transactions_History!$C$6:$C$1355, "Redeem", Transactions_History!$I$6:$I$1355, Portfolio_History!$F527, Transactions_History!$H$6:$H$1355, "&lt;="&amp;YEAR(Portfolio_History!K$1))</f>
        <v>-10023160</v>
      </c>
      <c r="L527" s="4">
        <f>SUMIFS(Transactions_History!$G$6:$G$1355, Transactions_History!$C$6:$C$1355, "Acquire", Transactions_History!$I$6:$I$1355, Portfolio_History!$F527, Transactions_History!$H$6:$H$1355, "&lt;="&amp;YEAR(Portfolio_History!L$1))-
SUMIFS(Transactions_History!$G$6:$G$1355, Transactions_History!$C$6:$C$1355, "Redeem", Transactions_History!$I$6:$I$1355, Portfolio_History!$F527, Transactions_History!$H$6:$H$1355, "&lt;="&amp;YEAR(Portfolio_History!L$1))</f>
        <v>-10023160</v>
      </c>
      <c r="M527" s="4">
        <f>SUMIFS(Transactions_History!$G$6:$G$1355, Transactions_History!$C$6:$C$1355, "Acquire", Transactions_History!$I$6:$I$1355, Portfolio_History!$F527, Transactions_History!$H$6:$H$1355, "&lt;="&amp;YEAR(Portfolio_History!M$1))-
SUMIFS(Transactions_History!$G$6:$G$1355, Transactions_History!$C$6:$C$1355, "Redeem", Transactions_History!$I$6:$I$1355, Portfolio_History!$F527, Transactions_History!$H$6:$H$1355, "&lt;="&amp;YEAR(Portfolio_History!M$1))</f>
        <v>-10023160</v>
      </c>
      <c r="N527" s="4">
        <f>SUMIFS(Transactions_History!$G$6:$G$1355, Transactions_History!$C$6:$C$1355, "Acquire", Transactions_History!$I$6:$I$1355, Portfolio_History!$F527, Transactions_History!$H$6:$H$1355, "&lt;="&amp;YEAR(Portfolio_History!N$1))-
SUMIFS(Transactions_History!$G$6:$G$1355, Transactions_History!$C$6:$C$1355, "Redeem", Transactions_History!$I$6:$I$1355, Portfolio_History!$F527, Transactions_History!$H$6:$H$1355, "&lt;="&amp;YEAR(Portfolio_History!N$1))</f>
        <v>-855497</v>
      </c>
      <c r="O527" s="4">
        <f>SUMIFS(Transactions_History!$G$6:$G$1355, Transactions_History!$C$6:$C$1355, "Acquire", Transactions_History!$I$6:$I$1355, Portfolio_History!$F527, Transactions_History!$H$6:$H$1355, "&lt;="&amp;YEAR(Portfolio_History!O$1))-
SUMIFS(Transactions_History!$G$6:$G$1355, Transactions_History!$C$6:$C$1355, "Redeem", Transactions_History!$I$6:$I$1355, Portfolio_History!$F527, Transactions_History!$H$6:$H$1355, "&lt;="&amp;YEAR(Portfolio_History!O$1))</f>
        <v>-855497</v>
      </c>
      <c r="P527" s="4">
        <f>SUMIFS(Transactions_History!$G$6:$G$1355, Transactions_History!$C$6:$C$1355, "Acquire", Transactions_History!$I$6:$I$1355, Portfolio_History!$F527, Transactions_History!$H$6:$H$1355, "&lt;="&amp;YEAR(Portfolio_History!P$1))-
SUMIFS(Transactions_History!$G$6:$G$1355, Transactions_History!$C$6:$C$1355, "Redeem", Transactions_History!$I$6:$I$1355, Portfolio_History!$F527, Transactions_History!$H$6:$H$1355, "&lt;="&amp;YEAR(Portfolio_History!P$1))</f>
        <v>-855497</v>
      </c>
      <c r="Q527" s="4">
        <f>SUMIFS(Transactions_History!$G$6:$G$1355, Transactions_History!$C$6:$C$1355, "Acquire", Transactions_History!$I$6:$I$1355, Portfolio_History!$F527, Transactions_History!$H$6:$H$1355, "&lt;="&amp;YEAR(Portfolio_History!Q$1))-
SUMIFS(Transactions_History!$G$6:$G$1355, Transactions_History!$C$6:$C$1355, "Redeem", Transactions_History!$I$6:$I$1355, Portfolio_History!$F527, Transactions_History!$H$6:$H$1355, "&lt;="&amp;YEAR(Portfolio_History!Q$1))</f>
        <v>-801029</v>
      </c>
      <c r="R527" s="4">
        <f>SUMIFS(Transactions_History!$G$6:$G$1355, Transactions_History!$C$6:$C$1355, "Acquire", Transactions_History!$I$6:$I$1355, Portfolio_History!$F527, Transactions_History!$H$6:$H$1355, "&lt;="&amp;YEAR(Portfolio_History!R$1))-
SUMIFS(Transactions_History!$G$6:$G$1355, Transactions_History!$C$6:$C$1355, "Redeem", Transactions_History!$I$6:$I$1355, Portfolio_History!$F527, Transactions_History!$H$6:$H$1355, "&lt;="&amp;YEAR(Portfolio_History!R$1))</f>
        <v>0</v>
      </c>
      <c r="S527" s="4">
        <f>SUMIFS(Transactions_History!$G$6:$G$1355, Transactions_History!$C$6:$C$1355, "Acquire", Transactions_History!$I$6:$I$1355, Portfolio_History!$F527, Transactions_History!$H$6:$H$1355, "&lt;="&amp;YEAR(Portfolio_History!S$1))-
SUMIFS(Transactions_History!$G$6:$G$1355, Transactions_History!$C$6:$C$1355, "Redeem", Transactions_History!$I$6:$I$1355, Portfolio_History!$F527, Transactions_History!$H$6:$H$1355, "&lt;="&amp;YEAR(Portfolio_History!S$1))</f>
        <v>0</v>
      </c>
      <c r="T527" s="4">
        <f>SUMIFS(Transactions_History!$G$6:$G$1355, Transactions_History!$C$6:$C$1355, "Acquire", Transactions_History!$I$6:$I$1355, Portfolio_History!$F527, Transactions_History!$H$6:$H$1355, "&lt;="&amp;YEAR(Portfolio_History!T$1))-
SUMIFS(Transactions_History!$G$6:$G$1355, Transactions_History!$C$6:$C$1355, "Redeem", Transactions_History!$I$6:$I$1355, Portfolio_History!$F527, Transactions_History!$H$6:$H$1355, "&lt;="&amp;YEAR(Portfolio_History!T$1))</f>
        <v>0</v>
      </c>
      <c r="U527" s="4">
        <f>SUMIFS(Transactions_History!$G$6:$G$1355, Transactions_History!$C$6:$C$1355, "Acquire", Transactions_History!$I$6:$I$1355, Portfolio_History!$F527, Transactions_History!$H$6:$H$1355, "&lt;="&amp;YEAR(Portfolio_History!U$1))-
SUMIFS(Transactions_History!$G$6:$G$1355, Transactions_History!$C$6:$C$1355, "Redeem", Transactions_History!$I$6:$I$1355, Portfolio_History!$F527, Transactions_History!$H$6:$H$1355, "&lt;="&amp;YEAR(Portfolio_History!U$1))</f>
        <v>0</v>
      </c>
      <c r="V527" s="4">
        <f>SUMIFS(Transactions_History!$G$6:$G$1355, Transactions_History!$C$6:$C$1355, "Acquire", Transactions_History!$I$6:$I$1355, Portfolio_History!$F527, Transactions_History!$H$6:$H$1355, "&lt;="&amp;YEAR(Portfolio_History!V$1))-
SUMIFS(Transactions_History!$G$6:$G$1355, Transactions_History!$C$6:$C$1355, "Redeem", Transactions_History!$I$6:$I$1355, Portfolio_History!$F527, Transactions_History!$H$6:$H$1355, "&lt;="&amp;YEAR(Portfolio_History!V$1))</f>
        <v>0</v>
      </c>
      <c r="W527" s="4">
        <f>SUMIFS(Transactions_History!$G$6:$G$1355, Transactions_History!$C$6:$C$1355, "Acquire", Transactions_History!$I$6:$I$1355, Portfolio_History!$F527, Transactions_History!$H$6:$H$1355, "&lt;="&amp;YEAR(Portfolio_History!W$1))-
SUMIFS(Transactions_History!$G$6:$G$1355, Transactions_History!$C$6:$C$1355, "Redeem", Transactions_History!$I$6:$I$1355, Portfolio_History!$F527, Transactions_History!$H$6:$H$1355, "&lt;="&amp;YEAR(Portfolio_History!W$1))</f>
        <v>0</v>
      </c>
      <c r="X527" s="4">
        <f>SUMIFS(Transactions_History!$G$6:$G$1355, Transactions_History!$C$6:$C$1355, "Acquire", Transactions_History!$I$6:$I$1355, Portfolio_History!$F527, Transactions_History!$H$6:$H$1355, "&lt;="&amp;YEAR(Portfolio_History!X$1))-
SUMIFS(Transactions_History!$G$6:$G$1355, Transactions_History!$C$6:$C$1355, "Redeem", Transactions_History!$I$6:$I$1355, Portfolio_History!$F527, Transactions_History!$H$6:$H$1355, "&lt;="&amp;YEAR(Portfolio_History!X$1))</f>
        <v>0</v>
      </c>
      <c r="Y527" s="4">
        <f>SUMIFS(Transactions_History!$G$6:$G$1355, Transactions_History!$C$6:$C$1355, "Acquire", Transactions_History!$I$6:$I$1355, Portfolio_History!$F527, Transactions_History!$H$6:$H$1355, "&lt;="&amp;YEAR(Portfolio_History!Y$1))-
SUMIFS(Transactions_History!$G$6:$G$1355, Transactions_History!$C$6:$C$1355, "Redeem", Transactions_History!$I$6:$I$1355, Portfolio_History!$F527, Transactions_History!$H$6:$H$1355, "&lt;="&amp;YEAR(Portfolio_History!Y$1))</f>
        <v>0</v>
      </c>
    </row>
    <row r="528" spans="1:25" x14ac:dyDescent="0.35">
      <c r="A528" s="172" t="s">
        <v>34</v>
      </c>
      <c r="B528" s="172">
        <v>1.375</v>
      </c>
      <c r="C528" s="172">
        <v>2013</v>
      </c>
      <c r="D528" s="173">
        <v>41244</v>
      </c>
      <c r="E528" s="63">
        <v>2012</v>
      </c>
      <c r="F528" s="170" t="str">
        <f t="shared" si="9"/>
        <v>SI certificates_1.375_2013</v>
      </c>
      <c r="G528" s="4">
        <f>SUMIFS(Transactions_History!$G$6:$G$1355, Transactions_History!$C$6:$C$1355, "Acquire", Transactions_History!$I$6:$I$1355, Portfolio_History!$F528, Transactions_History!$H$6:$H$1355, "&lt;="&amp;YEAR(Portfolio_History!G$1))-
SUMIFS(Transactions_History!$G$6:$G$1355, Transactions_History!$C$6:$C$1355, "Redeem", Transactions_History!$I$6:$I$1355, Portfolio_History!$F528, Transactions_History!$H$6:$H$1355, "&lt;="&amp;YEAR(Portfolio_History!G$1))</f>
        <v>0</v>
      </c>
      <c r="H528" s="4">
        <f>SUMIFS(Transactions_History!$G$6:$G$1355, Transactions_History!$C$6:$C$1355, "Acquire", Transactions_History!$I$6:$I$1355, Portfolio_History!$F528, Transactions_History!$H$6:$H$1355, "&lt;="&amp;YEAR(Portfolio_History!H$1))-
SUMIFS(Transactions_History!$G$6:$G$1355, Transactions_History!$C$6:$C$1355, "Redeem", Transactions_History!$I$6:$I$1355, Portfolio_History!$F528, Transactions_History!$H$6:$H$1355, "&lt;="&amp;YEAR(Portfolio_History!H$1))</f>
        <v>0</v>
      </c>
      <c r="I528" s="4">
        <f>SUMIFS(Transactions_History!$G$6:$G$1355, Transactions_History!$C$6:$C$1355, "Acquire", Transactions_History!$I$6:$I$1355, Portfolio_History!$F528, Transactions_History!$H$6:$H$1355, "&lt;="&amp;YEAR(Portfolio_History!I$1))-
SUMIFS(Transactions_History!$G$6:$G$1355, Transactions_History!$C$6:$C$1355, "Redeem", Transactions_History!$I$6:$I$1355, Portfolio_History!$F528, Transactions_History!$H$6:$H$1355, "&lt;="&amp;YEAR(Portfolio_History!I$1))</f>
        <v>0</v>
      </c>
      <c r="J528" s="4">
        <f>SUMIFS(Transactions_History!$G$6:$G$1355, Transactions_History!$C$6:$C$1355, "Acquire", Transactions_History!$I$6:$I$1355, Portfolio_History!$F528, Transactions_History!$H$6:$H$1355, "&lt;="&amp;YEAR(Portfolio_History!J$1))-
SUMIFS(Transactions_History!$G$6:$G$1355, Transactions_History!$C$6:$C$1355, "Redeem", Transactions_History!$I$6:$I$1355, Portfolio_History!$F528, Transactions_History!$H$6:$H$1355, "&lt;="&amp;YEAR(Portfolio_History!J$1))</f>
        <v>0</v>
      </c>
      <c r="K528" s="4">
        <f>SUMIFS(Transactions_History!$G$6:$G$1355, Transactions_History!$C$6:$C$1355, "Acquire", Transactions_History!$I$6:$I$1355, Portfolio_History!$F528, Transactions_History!$H$6:$H$1355, "&lt;="&amp;YEAR(Portfolio_History!K$1))-
SUMIFS(Transactions_History!$G$6:$G$1355, Transactions_History!$C$6:$C$1355, "Redeem", Transactions_History!$I$6:$I$1355, Portfolio_History!$F528, Transactions_History!$H$6:$H$1355, "&lt;="&amp;YEAR(Portfolio_History!K$1))</f>
        <v>0</v>
      </c>
      <c r="L528" s="4">
        <f>SUMIFS(Transactions_History!$G$6:$G$1355, Transactions_History!$C$6:$C$1355, "Acquire", Transactions_History!$I$6:$I$1355, Portfolio_History!$F528, Transactions_History!$H$6:$H$1355, "&lt;="&amp;YEAR(Portfolio_History!L$1))-
SUMIFS(Transactions_History!$G$6:$G$1355, Transactions_History!$C$6:$C$1355, "Redeem", Transactions_History!$I$6:$I$1355, Portfolio_History!$F528, Transactions_History!$H$6:$H$1355, "&lt;="&amp;YEAR(Portfolio_History!L$1))</f>
        <v>0</v>
      </c>
      <c r="M528" s="4">
        <f>SUMIFS(Transactions_History!$G$6:$G$1355, Transactions_History!$C$6:$C$1355, "Acquire", Transactions_History!$I$6:$I$1355, Portfolio_History!$F528, Transactions_History!$H$6:$H$1355, "&lt;="&amp;YEAR(Portfolio_History!M$1))-
SUMIFS(Transactions_History!$G$6:$G$1355, Transactions_History!$C$6:$C$1355, "Redeem", Transactions_History!$I$6:$I$1355, Portfolio_History!$F528, Transactions_History!$H$6:$H$1355, "&lt;="&amp;YEAR(Portfolio_History!M$1))</f>
        <v>0</v>
      </c>
      <c r="N528" s="4">
        <f>SUMIFS(Transactions_History!$G$6:$G$1355, Transactions_History!$C$6:$C$1355, "Acquire", Transactions_History!$I$6:$I$1355, Portfolio_History!$F528, Transactions_History!$H$6:$H$1355, "&lt;="&amp;YEAR(Portfolio_History!N$1))-
SUMIFS(Transactions_History!$G$6:$G$1355, Transactions_History!$C$6:$C$1355, "Redeem", Transactions_History!$I$6:$I$1355, Portfolio_History!$F528, Transactions_History!$H$6:$H$1355, "&lt;="&amp;YEAR(Portfolio_History!N$1))</f>
        <v>0</v>
      </c>
      <c r="O528" s="4">
        <f>SUMIFS(Transactions_History!$G$6:$G$1355, Transactions_History!$C$6:$C$1355, "Acquire", Transactions_History!$I$6:$I$1355, Portfolio_History!$F528, Transactions_History!$H$6:$H$1355, "&lt;="&amp;YEAR(Portfolio_History!O$1))-
SUMIFS(Transactions_History!$G$6:$G$1355, Transactions_History!$C$6:$C$1355, "Redeem", Transactions_History!$I$6:$I$1355, Portfolio_History!$F528, Transactions_History!$H$6:$H$1355, "&lt;="&amp;YEAR(Portfolio_History!O$1))</f>
        <v>0</v>
      </c>
      <c r="P528" s="4">
        <f>SUMIFS(Transactions_History!$G$6:$G$1355, Transactions_History!$C$6:$C$1355, "Acquire", Transactions_History!$I$6:$I$1355, Portfolio_History!$F528, Transactions_History!$H$6:$H$1355, "&lt;="&amp;YEAR(Portfolio_History!P$1))-
SUMIFS(Transactions_History!$G$6:$G$1355, Transactions_History!$C$6:$C$1355, "Redeem", Transactions_History!$I$6:$I$1355, Portfolio_History!$F528, Transactions_History!$H$6:$H$1355, "&lt;="&amp;YEAR(Portfolio_History!P$1))</f>
        <v>0</v>
      </c>
      <c r="Q528" s="4">
        <f>SUMIFS(Transactions_History!$G$6:$G$1355, Transactions_History!$C$6:$C$1355, "Acquire", Transactions_History!$I$6:$I$1355, Portfolio_History!$F528, Transactions_History!$H$6:$H$1355, "&lt;="&amp;YEAR(Portfolio_History!Q$1))-
SUMIFS(Transactions_History!$G$6:$G$1355, Transactions_History!$C$6:$C$1355, "Redeem", Transactions_History!$I$6:$I$1355, Portfolio_History!$F528, Transactions_History!$H$6:$H$1355, "&lt;="&amp;YEAR(Portfolio_History!Q$1))</f>
        <v>65614841</v>
      </c>
      <c r="R528" s="4">
        <f>SUMIFS(Transactions_History!$G$6:$G$1355, Transactions_History!$C$6:$C$1355, "Acquire", Transactions_History!$I$6:$I$1355, Portfolio_History!$F528, Transactions_History!$H$6:$H$1355, "&lt;="&amp;YEAR(Portfolio_History!R$1))-
SUMIFS(Transactions_History!$G$6:$G$1355, Transactions_History!$C$6:$C$1355, "Redeem", Transactions_History!$I$6:$I$1355, Portfolio_History!$F528, Transactions_History!$H$6:$H$1355, "&lt;="&amp;YEAR(Portfolio_History!R$1))</f>
        <v>0</v>
      </c>
      <c r="S528" s="4">
        <f>SUMIFS(Transactions_History!$G$6:$G$1355, Transactions_History!$C$6:$C$1355, "Acquire", Transactions_History!$I$6:$I$1355, Portfolio_History!$F528, Transactions_History!$H$6:$H$1355, "&lt;="&amp;YEAR(Portfolio_History!S$1))-
SUMIFS(Transactions_History!$G$6:$G$1355, Transactions_History!$C$6:$C$1355, "Redeem", Transactions_History!$I$6:$I$1355, Portfolio_History!$F528, Transactions_History!$H$6:$H$1355, "&lt;="&amp;YEAR(Portfolio_History!S$1))</f>
        <v>0</v>
      </c>
      <c r="T528" s="4">
        <f>SUMIFS(Transactions_History!$G$6:$G$1355, Transactions_History!$C$6:$C$1355, "Acquire", Transactions_History!$I$6:$I$1355, Portfolio_History!$F528, Transactions_History!$H$6:$H$1355, "&lt;="&amp;YEAR(Portfolio_History!T$1))-
SUMIFS(Transactions_History!$G$6:$G$1355, Transactions_History!$C$6:$C$1355, "Redeem", Transactions_History!$I$6:$I$1355, Portfolio_History!$F528, Transactions_History!$H$6:$H$1355, "&lt;="&amp;YEAR(Portfolio_History!T$1))</f>
        <v>0</v>
      </c>
      <c r="U528" s="4">
        <f>SUMIFS(Transactions_History!$G$6:$G$1355, Transactions_History!$C$6:$C$1355, "Acquire", Transactions_History!$I$6:$I$1355, Portfolio_History!$F528, Transactions_History!$H$6:$H$1355, "&lt;="&amp;YEAR(Portfolio_History!U$1))-
SUMIFS(Transactions_History!$G$6:$G$1355, Transactions_History!$C$6:$C$1355, "Redeem", Transactions_History!$I$6:$I$1355, Portfolio_History!$F528, Transactions_History!$H$6:$H$1355, "&lt;="&amp;YEAR(Portfolio_History!U$1))</f>
        <v>0</v>
      </c>
      <c r="V528" s="4">
        <f>SUMIFS(Transactions_History!$G$6:$G$1355, Transactions_History!$C$6:$C$1355, "Acquire", Transactions_History!$I$6:$I$1355, Portfolio_History!$F528, Transactions_History!$H$6:$H$1355, "&lt;="&amp;YEAR(Portfolio_History!V$1))-
SUMIFS(Transactions_History!$G$6:$G$1355, Transactions_History!$C$6:$C$1355, "Redeem", Transactions_History!$I$6:$I$1355, Portfolio_History!$F528, Transactions_History!$H$6:$H$1355, "&lt;="&amp;YEAR(Portfolio_History!V$1))</f>
        <v>0</v>
      </c>
      <c r="W528" s="4">
        <f>SUMIFS(Transactions_History!$G$6:$G$1355, Transactions_History!$C$6:$C$1355, "Acquire", Transactions_History!$I$6:$I$1355, Portfolio_History!$F528, Transactions_History!$H$6:$H$1355, "&lt;="&amp;YEAR(Portfolio_History!W$1))-
SUMIFS(Transactions_History!$G$6:$G$1355, Transactions_History!$C$6:$C$1355, "Redeem", Transactions_History!$I$6:$I$1355, Portfolio_History!$F528, Transactions_History!$H$6:$H$1355, "&lt;="&amp;YEAR(Portfolio_History!W$1))</f>
        <v>0</v>
      </c>
      <c r="X528" s="4">
        <f>SUMIFS(Transactions_History!$G$6:$G$1355, Transactions_History!$C$6:$C$1355, "Acquire", Transactions_History!$I$6:$I$1355, Portfolio_History!$F528, Transactions_History!$H$6:$H$1355, "&lt;="&amp;YEAR(Portfolio_History!X$1))-
SUMIFS(Transactions_History!$G$6:$G$1355, Transactions_History!$C$6:$C$1355, "Redeem", Transactions_History!$I$6:$I$1355, Portfolio_History!$F528, Transactions_History!$H$6:$H$1355, "&lt;="&amp;YEAR(Portfolio_History!X$1))</f>
        <v>0</v>
      </c>
      <c r="Y528" s="4">
        <f>SUMIFS(Transactions_History!$G$6:$G$1355, Transactions_History!$C$6:$C$1355, "Acquire", Transactions_History!$I$6:$I$1355, Portfolio_History!$F528, Transactions_History!$H$6:$H$1355, "&lt;="&amp;YEAR(Portfolio_History!Y$1))-
SUMIFS(Transactions_History!$G$6:$G$1355, Transactions_History!$C$6:$C$1355, "Redeem", Transactions_History!$I$6:$I$1355, Portfolio_History!$F528, Transactions_History!$H$6:$H$1355, "&lt;="&amp;YEAR(Portfolio_History!Y$1))</f>
        <v>0</v>
      </c>
    </row>
    <row r="529" spans="1:25" x14ac:dyDescent="0.35">
      <c r="A529" s="172" t="s">
        <v>34</v>
      </c>
      <c r="B529" s="172">
        <v>2.875</v>
      </c>
      <c r="C529" s="172">
        <v>2011</v>
      </c>
      <c r="D529" s="173">
        <v>40544</v>
      </c>
      <c r="E529" s="63">
        <v>2011</v>
      </c>
      <c r="F529" s="170" t="str">
        <f t="shared" si="9"/>
        <v>SI certificates_2.875_2011</v>
      </c>
      <c r="G529" s="4">
        <f>SUMIFS(Transactions_History!$G$6:$G$1355, Transactions_History!$C$6:$C$1355, "Acquire", Transactions_History!$I$6:$I$1355, Portfolio_History!$F529, Transactions_History!$H$6:$H$1355, "&lt;="&amp;YEAR(Portfolio_History!G$1))-
SUMIFS(Transactions_History!$G$6:$G$1355, Transactions_History!$C$6:$C$1355, "Redeem", Transactions_History!$I$6:$I$1355, Portfolio_History!$F529, Transactions_History!$H$6:$H$1355, "&lt;="&amp;YEAR(Portfolio_History!G$1))</f>
        <v>0</v>
      </c>
      <c r="H529" s="4">
        <f>SUMIFS(Transactions_History!$G$6:$G$1355, Transactions_History!$C$6:$C$1355, "Acquire", Transactions_History!$I$6:$I$1355, Portfolio_History!$F529, Transactions_History!$H$6:$H$1355, "&lt;="&amp;YEAR(Portfolio_History!H$1))-
SUMIFS(Transactions_History!$G$6:$G$1355, Transactions_History!$C$6:$C$1355, "Redeem", Transactions_History!$I$6:$I$1355, Portfolio_History!$F529, Transactions_History!$H$6:$H$1355, "&lt;="&amp;YEAR(Portfolio_History!H$1))</f>
        <v>0</v>
      </c>
      <c r="I529" s="4">
        <f>SUMIFS(Transactions_History!$G$6:$G$1355, Transactions_History!$C$6:$C$1355, "Acquire", Transactions_History!$I$6:$I$1355, Portfolio_History!$F529, Transactions_History!$H$6:$H$1355, "&lt;="&amp;YEAR(Portfolio_History!I$1))-
SUMIFS(Transactions_History!$G$6:$G$1355, Transactions_History!$C$6:$C$1355, "Redeem", Transactions_History!$I$6:$I$1355, Portfolio_History!$F529, Transactions_History!$H$6:$H$1355, "&lt;="&amp;YEAR(Portfolio_History!I$1))</f>
        <v>0</v>
      </c>
      <c r="J529" s="4">
        <f>SUMIFS(Transactions_History!$G$6:$G$1355, Transactions_History!$C$6:$C$1355, "Acquire", Transactions_History!$I$6:$I$1355, Portfolio_History!$F529, Transactions_History!$H$6:$H$1355, "&lt;="&amp;YEAR(Portfolio_History!J$1))-
SUMIFS(Transactions_History!$G$6:$G$1355, Transactions_History!$C$6:$C$1355, "Redeem", Transactions_History!$I$6:$I$1355, Portfolio_History!$F529, Transactions_History!$H$6:$H$1355, "&lt;="&amp;YEAR(Portfolio_History!J$1))</f>
        <v>0</v>
      </c>
      <c r="K529" s="4">
        <f>SUMIFS(Transactions_History!$G$6:$G$1355, Transactions_History!$C$6:$C$1355, "Acquire", Transactions_History!$I$6:$I$1355, Portfolio_History!$F529, Transactions_History!$H$6:$H$1355, "&lt;="&amp;YEAR(Portfolio_History!K$1))-
SUMIFS(Transactions_History!$G$6:$G$1355, Transactions_History!$C$6:$C$1355, "Redeem", Transactions_History!$I$6:$I$1355, Portfolio_History!$F529, Transactions_History!$H$6:$H$1355, "&lt;="&amp;YEAR(Portfolio_History!K$1))</f>
        <v>0</v>
      </c>
      <c r="L529" s="4">
        <f>SUMIFS(Transactions_History!$G$6:$G$1355, Transactions_History!$C$6:$C$1355, "Acquire", Transactions_History!$I$6:$I$1355, Portfolio_History!$F529, Transactions_History!$H$6:$H$1355, "&lt;="&amp;YEAR(Portfolio_History!L$1))-
SUMIFS(Transactions_History!$G$6:$G$1355, Transactions_History!$C$6:$C$1355, "Redeem", Transactions_History!$I$6:$I$1355, Portfolio_History!$F529, Transactions_History!$H$6:$H$1355, "&lt;="&amp;YEAR(Portfolio_History!L$1))</f>
        <v>0</v>
      </c>
      <c r="M529" s="4">
        <f>SUMIFS(Transactions_History!$G$6:$G$1355, Transactions_History!$C$6:$C$1355, "Acquire", Transactions_History!$I$6:$I$1355, Portfolio_History!$F529, Transactions_History!$H$6:$H$1355, "&lt;="&amp;YEAR(Portfolio_History!M$1))-
SUMIFS(Transactions_History!$G$6:$G$1355, Transactions_History!$C$6:$C$1355, "Redeem", Transactions_History!$I$6:$I$1355, Portfolio_History!$F529, Transactions_History!$H$6:$H$1355, "&lt;="&amp;YEAR(Portfolio_History!M$1))</f>
        <v>0</v>
      </c>
      <c r="N529" s="4">
        <f>SUMIFS(Transactions_History!$G$6:$G$1355, Transactions_History!$C$6:$C$1355, "Acquire", Transactions_History!$I$6:$I$1355, Portfolio_History!$F529, Transactions_History!$H$6:$H$1355, "&lt;="&amp;YEAR(Portfolio_History!N$1))-
SUMIFS(Transactions_History!$G$6:$G$1355, Transactions_History!$C$6:$C$1355, "Redeem", Transactions_History!$I$6:$I$1355, Portfolio_History!$F529, Transactions_History!$H$6:$H$1355, "&lt;="&amp;YEAR(Portfolio_History!N$1))</f>
        <v>0</v>
      </c>
      <c r="O529" s="4">
        <f>SUMIFS(Transactions_History!$G$6:$G$1355, Transactions_History!$C$6:$C$1355, "Acquire", Transactions_History!$I$6:$I$1355, Portfolio_History!$F529, Transactions_History!$H$6:$H$1355, "&lt;="&amp;YEAR(Portfolio_History!O$1))-
SUMIFS(Transactions_History!$G$6:$G$1355, Transactions_History!$C$6:$C$1355, "Redeem", Transactions_History!$I$6:$I$1355, Portfolio_History!$F529, Transactions_History!$H$6:$H$1355, "&lt;="&amp;YEAR(Portfolio_History!O$1))</f>
        <v>0</v>
      </c>
      <c r="P529" s="4">
        <f>SUMIFS(Transactions_History!$G$6:$G$1355, Transactions_History!$C$6:$C$1355, "Acquire", Transactions_History!$I$6:$I$1355, Portfolio_History!$F529, Transactions_History!$H$6:$H$1355, "&lt;="&amp;YEAR(Portfolio_History!P$1))-
SUMIFS(Transactions_History!$G$6:$G$1355, Transactions_History!$C$6:$C$1355, "Redeem", Transactions_History!$I$6:$I$1355, Portfolio_History!$F529, Transactions_History!$H$6:$H$1355, "&lt;="&amp;YEAR(Portfolio_History!P$1))</f>
        <v>0</v>
      </c>
      <c r="Q529" s="4">
        <f>SUMIFS(Transactions_History!$G$6:$G$1355, Transactions_History!$C$6:$C$1355, "Acquire", Transactions_History!$I$6:$I$1355, Portfolio_History!$F529, Transactions_History!$H$6:$H$1355, "&lt;="&amp;YEAR(Portfolio_History!Q$1))-
SUMIFS(Transactions_History!$G$6:$G$1355, Transactions_History!$C$6:$C$1355, "Redeem", Transactions_History!$I$6:$I$1355, Portfolio_History!$F529, Transactions_History!$H$6:$H$1355, "&lt;="&amp;YEAR(Portfolio_History!Q$1))</f>
        <v>0</v>
      </c>
      <c r="R529" s="4">
        <f>SUMIFS(Transactions_History!$G$6:$G$1355, Transactions_History!$C$6:$C$1355, "Acquire", Transactions_History!$I$6:$I$1355, Portfolio_History!$F529, Transactions_History!$H$6:$H$1355, "&lt;="&amp;YEAR(Portfolio_History!R$1))-
SUMIFS(Transactions_History!$G$6:$G$1355, Transactions_History!$C$6:$C$1355, "Redeem", Transactions_History!$I$6:$I$1355, Portfolio_History!$F529, Transactions_History!$H$6:$H$1355, "&lt;="&amp;YEAR(Portfolio_History!R$1))</f>
        <v>0</v>
      </c>
      <c r="S529" s="4">
        <f>SUMIFS(Transactions_History!$G$6:$G$1355, Transactions_History!$C$6:$C$1355, "Acquire", Transactions_History!$I$6:$I$1355, Portfolio_History!$F529, Transactions_History!$H$6:$H$1355, "&lt;="&amp;YEAR(Portfolio_History!S$1))-
SUMIFS(Transactions_History!$G$6:$G$1355, Transactions_History!$C$6:$C$1355, "Redeem", Transactions_History!$I$6:$I$1355, Portfolio_History!$F529, Transactions_History!$H$6:$H$1355, "&lt;="&amp;YEAR(Portfolio_History!S$1))</f>
        <v>0</v>
      </c>
      <c r="T529" s="4">
        <f>SUMIFS(Transactions_History!$G$6:$G$1355, Transactions_History!$C$6:$C$1355, "Acquire", Transactions_History!$I$6:$I$1355, Portfolio_History!$F529, Transactions_History!$H$6:$H$1355, "&lt;="&amp;YEAR(Portfolio_History!T$1))-
SUMIFS(Transactions_History!$G$6:$G$1355, Transactions_History!$C$6:$C$1355, "Redeem", Transactions_History!$I$6:$I$1355, Portfolio_History!$F529, Transactions_History!$H$6:$H$1355, "&lt;="&amp;YEAR(Portfolio_History!T$1))</f>
        <v>0</v>
      </c>
      <c r="U529" s="4">
        <f>SUMIFS(Transactions_History!$G$6:$G$1355, Transactions_History!$C$6:$C$1355, "Acquire", Transactions_History!$I$6:$I$1355, Portfolio_History!$F529, Transactions_History!$H$6:$H$1355, "&lt;="&amp;YEAR(Portfolio_History!U$1))-
SUMIFS(Transactions_History!$G$6:$G$1355, Transactions_History!$C$6:$C$1355, "Redeem", Transactions_History!$I$6:$I$1355, Portfolio_History!$F529, Transactions_History!$H$6:$H$1355, "&lt;="&amp;YEAR(Portfolio_History!U$1))</f>
        <v>0</v>
      </c>
      <c r="V529" s="4">
        <f>SUMIFS(Transactions_History!$G$6:$G$1355, Transactions_History!$C$6:$C$1355, "Acquire", Transactions_History!$I$6:$I$1355, Portfolio_History!$F529, Transactions_History!$H$6:$H$1355, "&lt;="&amp;YEAR(Portfolio_History!V$1))-
SUMIFS(Transactions_History!$G$6:$G$1355, Transactions_History!$C$6:$C$1355, "Redeem", Transactions_History!$I$6:$I$1355, Portfolio_History!$F529, Transactions_History!$H$6:$H$1355, "&lt;="&amp;YEAR(Portfolio_History!V$1))</f>
        <v>0</v>
      </c>
      <c r="W529" s="4">
        <f>SUMIFS(Transactions_History!$G$6:$G$1355, Transactions_History!$C$6:$C$1355, "Acquire", Transactions_History!$I$6:$I$1355, Portfolio_History!$F529, Transactions_History!$H$6:$H$1355, "&lt;="&amp;YEAR(Portfolio_History!W$1))-
SUMIFS(Transactions_History!$G$6:$G$1355, Transactions_History!$C$6:$C$1355, "Redeem", Transactions_History!$I$6:$I$1355, Portfolio_History!$F529, Transactions_History!$H$6:$H$1355, "&lt;="&amp;YEAR(Portfolio_History!W$1))</f>
        <v>0</v>
      </c>
      <c r="X529" s="4">
        <f>SUMIFS(Transactions_History!$G$6:$G$1355, Transactions_History!$C$6:$C$1355, "Acquire", Transactions_History!$I$6:$I$1355, Portfolio_History!$F529, Transactions_History!$H$6:$H$1355, "&lt;="&amp;YEAR(Portfolio_History!X$1))-
SUMIFS(Transactions_History!$G$6:$G$1355, Transactions_History!$C$6:$C$1355, "Redeem", Transactions_History!$I$6:$I$1355, Portfolio_History!$F529, Transactions_History!$H$6:$H$1355, "&lt;="&amp;YEAR(Portfolio_History!X$1))</f>
        <v>0</v>
      </c>
      <c r="Y529" s="4">
        <f>SUMIFS(Transactions_History!$G$6:$G$1355, Transactions_History!$C$6:$C$1355, "Acquire", Transactions_History!$I$6:$I$1355, Portfolio_History!$F529, Transactions_History!$H$6:$H$1355, "&lt;="&amp;YEAR(Portfolio_History!Y$1))-
SUMIFS(Transactions_History!$G$6:$G$1355, Transactions_History!$C$6:$C$1355, "Redeem", Transactions_History!$I$6:$I$1355, Portfolio_History!$F529, Transactions_History!$H$6:$H$1355, "&lt;="&amp;YEAR(Portfolio_History!Y$1))</f>
        <v>0</v>
      </c>
    </row>
    <row r="530" spans="1:25" x14ac:dyDescent="0.35">
      <c r="A530" s="172" t="s">
        <v>34</v>
      </c>
      <c r="B530" s="172">
        <v>2.375</v>
      </c>
      <c r="C530" s="172">
        <v>2011</v>
      </c>
      <c r="D530" s="173">
        <v>40513</v>
      </c>
      <c r="E530" s="63">
        <v>2011</v>
      </c>
      <c r="F530" s="170" t="str">
        <f t="shared" si="9"/>
        <v>SI certificates_2.375_2011</v>
      </c>
      <c r="G530" s="4">
        <f>SUMIFS(Transactions_History!$G$6:$G$1355, Transactions_History!$C$6:$C$1355, "Acquire", Transactions_History!$I$6:$I$1355, Portfolio_History!$F530, Transactions_History!$H$6:$H$1355, "&lt;="&amp;YEAR(Portfolio_History!G$1))-
SUMIFS(Transactions_History!$G$6:$G$1355, Transactions_History!$C$6:$C$1355, "Redeem", Transactions_History!$I$6:$I$1355, Portfolio_History!$F530, Transactions_History!$H$6:$H$1355, "&lt;="&amp;YEAR(Portfolio_History!G$1))</f>
        <v>0</v>
      </c>
      <c r="H530" s="4">
        <f>SUMIFS(Transactions_History!$G$6:$G$1355, Transactions_History!$C$6:$C$1355, "Acquire", Transactions_History!$I$6:$I$1355, Portfolio_History!$F530, Transactions_History!$H$6:$H$1355, "&lt;="&amp;YEAR(Portfolio_History!H$1))-
SUMIFS(Transactions_History!$G$6:$G$1355, Transactions_History!$C$6:$C$1355, "Redeem", Transactions_History!$I$6:$I$1355, Portfolio_History!$F530, Transactions_History!$H$6:$H$1355, "&lt;="&amp;YEAR(Portfolio_History!H$1))</f>
        <v>0</v>
      </c>
      <c r="I530" s="4">
        <f>SUMIFS(Transactions_History!$G$6:$G$1355, Transactions_History!$C$6:$C$1355, "Acquire", Transactions_History!$I$6:$I$1355, Portfolio_History!$F530, Transactions_History!$H$6:$H$1355, "&lt;="&amp;YEAR(Portfolio_History!I$1))-
SUMIFS(Transactions_History!$G$6:$G$1355, Transactions_History!$C$6:$C$1355, "Redeem", Transactions_History!$I$6:$I$1355, Portfolio_History!$F530, Transactions_History!$H$6:$H$1355, "&lt;="&amp;YEAR(Portfolio_History!I$1))</f>
        <v>0</v>
      </c>
      <c r="J530" s="4">
        <f>SUMIFS(Transactions_History!$G$6:$G$1355, Transactions_History!$C$6:$C$1355, "Acquire", Transactions_History!$I$6:$I$1355, Portfolio_History!$F530, Transactions_History!$H$6:$H$1355, "&lt;="&amp;YEAR(Portfolio_History!J$1))-
SUMIFS(Transactions_History!$G$6:$G$1355, Transactions_History!$C$6:$C$1355, "Redeem", Transactions_History!$I$6:$I$1355, Portfolio_History!$F530, Transactions_History!$H$6:$H$1355, "&lt;="&amp;YEAR(Portfolio_History!J$1))</f>
        <v>0</v>
      </c>
      <c r="K530" s="4">
        <f>SUMIFS(Transactions_History!$G$6:$G$1355, Transactions_History!$C$6:$C$1355, "Acquire", Transactions_History!$I$6:$I$1355, Portfolio_History!$F530, Transactions_History!$H$6:$H$1355, "&lt;="&amp;YEAR(Portfolio_History!K$1))-
SUMIFS(Transactions_History!$G$6:$G$1355, Transactions_History!$C$6:$C$1355, "Redeem", Transactions_History!$I$6:$I$1355, Portfolio_History!$F530, Transactions_History!$H$6:$H$1355, "&lt;="&amp;YEAR(Portfolio_History!K$1))</f>
        <v>0</v>
      </c>
      <c r="L530" s="4">
        <f>SUMIFS(Transactions_History!$G$6:$G$1355, Transactions_History!$C$6:$C$1355, "Acquire", Transactions_History!$I$6:$I$1355, Portfolio_History!$F530, Transactions_History!$H$6:$H$1355, "&lt;="&amp;YEAR(Portfolio_History!L$1))-
SUMIFS(Transactions_History!$G$6:$G$1355, Transactions_History!$C$6:$C$1355, "Redeem", Transactions_History!$I$6:$I$1355, Portfolio_History!$F530, Transactions_History!$H$6:$H$1355, "&lt;="&amp;YEAR(Portfolio_History!L$1))</f>
        <v>0</v>
      </c>
      <c r="M530" s="4">
        <f>SUMIFS(Transactions_History!$G$6:$G$1355, Transactions_History!$C$6:$C$1355, "Acquire", Transactions_History!$I$6:$I$1355, Portfolio_History!$F530, Transactions_History!$H$6:$H$1355, "&lt;="&amp;YEAR(Portfolio_History!M$1))-
SUMIFS(Transactions_History!$G$6:$G$1355, Transactions_History!$C$6:$C$1355, "Redeem", Transactions_History!$I$6:$I$1355, Portfolio_History!$F530, Transactions_History!$H$6:$H$1355, "&lt;="&amp;YEAR(Portfolio_History!M$1))</f>
        <v>0</v>
      </c>
      <c r="N530" s="4">
        <f>SUMIFS(Transactions_History!$G$6:$G$1355, Transactions_History!$C$6:$C$1355, "Acquire", Transactions_History!$I$6:$I$1355, Portfolio_History!$F530, Transactions_History!$H$6:$H$1355, "&lt;="&amp;YEAR(Portfolio_History!N$1))-
SUMIFS(Transactions_History!$G$6:$G$1355, Transactions_History!$C$6:$C$1355, "Redeem", Transactions_History!$I$6:$I$1355, Portfolio_History!$F530, Transactions_History!$H$6:$H$1355, "&lt;="&amp;YEAR(Portfolio_History!N$1))</f>
        <v>0</v>
      </c>
      <c r="O530" s="4">
        <f>SUMIFS(Transactions_History!$G$6:$G$1355, Transactions_History!$C$6:$C$1355, "Acquire", Transactions_History!$I$6:$I$1355, Portfolio_History!$F530, Transactions_History!$H$6:$H$1355, "&lt;="&amp;YEAR(Portfolio_History!O$1))-
SUMIFS(Transactions_History!$G$6:$G$1355, Transactions_History!$C$6:$C$1355, "Redeem", Transactions_History!$I$6:$I$1355, Portfolio_History!$F530, Transactions_History!$H$6:$H$1355, "&lt;="&amp;YEAR(Portfolio_History!O$1))</f>
        <v>0</v>
      </c>
      <c r="P530" s="4">
        <f>SUMIFS(Transactions_History!$G$6:$G$1355, Transactions_History!$C$6:$C$1355, "Acquire", Transactions_History!$I$6:$I$1355, Portfolio_History!$F530, Transactions_History!$H$6:$H$1355, "&lt;="&amp;YEAR(Portfolio_History!P$1))-
SUMIFS(Transactions_History!$G$6:$G$1355, Transactions_History!$C$6:$C$1355, "Redeem", Transactions_History!$I$6:$I$1355, Portfolio_History!$F530, Transactions_History!$H$6:$H$1355, "&lt;="&amp;YEAR(Portfolio_History!P$1))</f>
        <v>0</v>
      </c>
      <c r="Q530" s="4">
        <f>SUMIFS(Transactions_History!$G$6:$G$1355, Transactions_History!$C$6:$C$1355, "Acquire", Transactions_History!$I$6:$I$1355, Portfolio_History!$F530, Transactions_History!$H$6:$H$1355, "&lt;="&amp;YEAR(Portfolio_History!Q$1))-
SUMIFS(Transactions_History!$G$6:$G$1355, Transactions_History!$C$6:$C$1355, "Redeem", Transactions_History!$I$6:$I$1355, Portfolio_History!$F530, Transactions_History!$H$6:$H$1355, "&lt;="&amp;YEAR(Portfolio_History!Q$1))</f>
        <v>0</v>
      </c>
      <c r="R530" s="4">
        <f>SUMIFS(Transactions_History!$G$6:$G$1355, Transactions_History!$C$6:$C$1355, "Acquire", Transactions_History!$I$6:$I$1355, Portfolio_History!$F530, Transactions_History!$H$6:$H$1355, "&lt;="&amp;YEAR(Portfolio_History!R$1))-
SUMIFS(Transactions_History!$G$6:$G$1355, Transactions_History!$C$6:$C$1355, "Redeem", Transactions_History!$I$6:$I$1355, Portfolio_History!$F530, Transactions_History!$H$6:$H$1355, "&lt;="&amp;YEAR(Portfolio_History!R$1))</f>
        <v>0</v>
      </c>
      <c r="S530" s="4">
        <f>SUMIFS(Transactions_History!$G$6:$G$1355, Transactions_History!$C$6:$C$1355, "Acquire", Transactions_History!$I$6:$I$1355, Portfolio_History!$F530, Transactions_History!$H$6:$H$1355, "&lt;="&amp;YEAR(Portfolio_History!S$1))-
SUMIFS(Transactions_History!$G$6:$G$1355, Transactions_History!$C$6:$C$1355, "Redeem", Transactions_History!$I$6:$I$1355, Portfolio_History!$F530, Transactions_History!$H$6:$H$1355, "&lt;="&amp;YEAR(Portfolio_History!S$1))</f>
        <v>76315331</v>
      </c>
      <c r="T530" s="4">
        <f>SUMIFS(Transactions_History!$G$6:$G$1355, Transactions_History!$C$6:$C$1355, "Acquire", Transactions_History!$I$6:$I$1355, Portfolio_History!$F530, Transactions_History!$H$6:$H$1355, "&lt;="&amp;YEAR(Portfolio_History!T$1))-
SUMIFS(Transactions_History!$G$6:$G$1355, Transactions_History!$C$6:$C$1355, "Redeem", Transactions_History!$I$6:$I$1355, Portfolio_History!$F530, Transactions_History!$H$6:$H$1355, "&lt;="&amp;YEAR(Portfolio_History!T$1))</f>
        <v>0</v>
      </c>
      <c r="U530" s="4">
        <f>SUMIFS(Transactions_History!$G$6:$G$1355, Transactions_History!$C$6:$C$1355, "Acquire", Transactions_History!$I$6:$I$1355, Portfolio_History!$F530, Transactions_History!$H$6:$H$1355, "&lt;="&amp;YEAR(Portfolio_History!U$1))-
SUMIFS(Transactions_History!$G$6:$G$1355, Transactions_History!$C$6:$C$1355, "Redeem", Transactions_History!$I$6:$I$1355, Portfolio_History!$F530, Transactions_History!$H$6:$H$1355, "&lt;="&amp;YEAR(Portfolio_History!U$1))</f>
        <v>0</v>
      </c>
      <c r="V530" s="4">
        <f>SUMIFS(Transactions_History!$G$6:$G$1355, Transactions_History!$C$6:$C$1355, "Acquire", Transactions_History!$I$6:$I$1355, Portfolio_History!$F530, Transactions_History!$H$6:$H$1355, "&lt;="&amp;YEAR(Portfolio_History!V$1))-
SUMIFS(Transactions_History!$G$6:$G$1355, Transactions_History!$C$6:$C$1355, "Redeem", Transactions_History!$I$6:$I$1355, Portfolio_History!$F530, Transactions_History!$H$6:$H$1355, "&lt;="&amp;YEAR(Portfolio_History!V$1))</f>
        <v>0</v>
      </c>
      <c r="W530" s="4">
        <f>SUMIFS(Transactions_History!$G$6:$G$1355, Transactions_History!$C$6:$C$1355, "Acquire", Transactions_History!$I$6:$I$1355, Portfolio_History!$F530, Transactions_History!$H$6:$H$1355, "&lt;="&amp;YEAR(Portfolio_History!W$1))-
SUMIFS(Transactions_History!$G$6:$G$1355, Transactions_History!$C$6:$C$1355, "Redeem", Transactions_History!$I$6:$I$1355, Portfolio_History!$F530, Transactions_History!$H$6:$H$1355, "&lt;="&amp;YEAR(Portfolio_History!W$1))</f>
        <v>0</v>
      </c>
      <c r="X530" s="4">
        <f>SUMIFS(Transactions_History!$G$6:$G$1355, Transactions_History!$C$6:$C$1355, "Acquire", Transactions_History!$I$6:$I$1355, Portfolio_History!$F530, Transactions_History!$H$6:$H$1355, "&lt;="&amp;YEAR(Portfolio_History!X$1))-
SUMIFS(Transactions_History!$G$6:$G$1355, Transactions_History!$C$6:$C$1355, "Redeem", Transactions_History!$I$6:$I$1355, Portfolio_History!$F530, Transactions_History!$H$6:$H$1355, "&lt;="&amp;YEAR(Portfolio_History!X$1))</f>
        <v>0</v>
      </c>
      <c r="Y530" s="4">
        <f>SUMIFS(Transactions_History!$G$6:$G$1355, Transactions_History!$C$6:$C$1355, "Acquire", Transactions_History!$I$6:$I$1355, Portfolio_History!$F530, Transactions_History!$H$6:$H$1355, "&lt;="&amp;YEAR(Portfolio_History!Y$1))-
SUMIFS(Transactions_History!$G$6:$G$1355, Transactions_History!$C$6:$C$1355, "Redeem", Transactions_History!$I$6:$I$1355, Portfolio_History!$F530, Transactions_History!$H$6:$H$1355, "&lt;="&amp;YEAR(Portfolio_History!Y$1))</f>
        <v>0</v>
      </c>
    </row>
    <row r="531" spans="1:25" x14ac:dyDescent="0.35">
      <c r="A531" s="172" t="s">
        <v>39</v>
      </c>
      <c r="B531" s="172">
        <v>6.5</v>
      </c>
      <c r="C531" s="172">
        <v>2012</v>
      </c>
      <c r="D531" s="173">
        <v>36678</v>
      </c>
      <c r="E531" s="63">
        <v>2011</v>
      </c>
      <c r="F531" s="170" t="str">
        <f t="shared" si="9"/>
        <v>SI bonds_6.5_2012</v>
      </c>
      <c r="G531" s="4">
        <f>SUMIFS(Transactions_History!$G$6:$G$1355, Transactions_History!$C$6:$C$1355, "Acquire", Transactions_History!$I$6:$I$1355, Portfolio_History!$F531, Transactions_History!$H$6:$H$1355, "&lt;="&amp;YEAR(Portfolio_History!G$1))-
SUMIFS(Transactions_History!$G$6:$G$1355, Transactions_History!$C$6:$C$1355, "Redeem", Transactions_History!$I$6:$I$1355, Portfolio_History!$F531, Transactions_History!$H$6:$H$1355, "&lt;="&amp;YEAR(Portfolio_History!G$1))</f>
        <v>-9894504</v>
      </c>
      <c r="H531" s="4">
        <f>SUMIFS(Transactions_History!$G$6:$G$1355, Transactions_History!$C$6:$C$1355, "Acquire", Transactions_History!$I$6:$I$1355, Portfolio_History!$F531, Transactions_History!$H$6:$H$1355, "&lt;="&amp;YEAR(Portfolio_History!H$1))-
SUMIFS(Transactions_History!$G$6:$G$1355, Transactions_History!$C$6:$C$1355, "Redeem", Transactions_History!$I$6:$I$1355, Portfolio_History!$F531, Transactions_History!$H$6:$H$1355, "&lt;="&amp;YEAR(Portfolio_History!H$1))</f>
        <v>-9894504</v>
      </c>
      <c r="I531" s="4">
        <f>SUMIFS(Transactions_History!$G$6:$G$1355, Transactions_History!$C$6:$C$1355, "Acquire", Transactions_History!$I$6:$I$1355, Portfolio_History!$F531, Transactions_History!$H$6:$H$1355, "&lt;="&amp;YEAR(Portfolio_History!I$1))-
SUMIFS(Transactions_History!$G$6:$G$1355, Transactions_History!$C$6:$C$1355, "Redeem", Transactions_History!$I$6:$I$1355, Portfolio_History!$F531, Transactions_History!$H$6:$H$1355, "&lt;="&amp;YEAR(Portfolio_History!I$1))</f>
        <v>-9894504</v>
      </c>
      <c r="J531" s="4">
        <f>SUMIFS(Transactions_History!$G$6:$G$1355, Transactions_History!$C$6:$C$1355, "Acquire", Transactions_History!$I$6:$I$1355, Portfolio_History!$F531, Transactions_History!$H$6:$H$1355, "&lt;="&amp;YEAR(Portfolio_History!J$1))-
SUMIFS(Transactions_History!$G$6:$G$1355, Transactions_History!$C$6:$C$1355, "Redeem", Transactions_History!$I$6:$I$1355, Portfolio_History!$F531, Transactions_History!$H$6:$H$1355, "&lt;="&amp;YEAR(Portfolio_History!J$1))</f>
        <v>-9894504</v>
      </c>
      <c r="K531" s="4">
        <f>SUMIFS(Transactions_History!$G$6:$G$1355, Transactions_History!$C$6:$C$1355, "Acquire", Transactions_History!$I$6:$I$1355, Portfolio_History!$F531, Transactions_History!$H$6:$H$1355, "&lt;="&amp;YEAR(Portfolio_History!K$1))-
SUMIFS(Transactions_History!$G$6:$G$1355, Transactions_History!$C$6:$C$1355, "Redeem", Transactions_History!$I$6:$I$1355, Portfolio_History!$F531, Transactions_History!$H$6:$H$1355, "&lt;="&amp;YEAR(Portfolio_History!K$1))</f>
        <v>-9894504</v>
      </c>
      <c r="L531" s="4">
        <f>SUMIFS(Transactions_History!$G$6:$G$1355, Transactions_History!$C$6:$C$1355, "Acquire", Transactions_History!$I$6:$I$1355, Portfolio_History!$F531, Transactions_History!$H$6:$H$1355, "&lt;="&amp;YEAR(Portfolio_History!L$1))-
SUMIFS(Transactions_History!$G$6:$G$1355, Transactions_History!$C$6:$C$1355, "Redeem", Transactions_History!$I$6:$I$1355, Portfolio_History!$F531, Transactions_History!$H$6:$H$1355, "&lt;="&amp;YEAR(Portfolio_History!L$1))</f>
        <v>-9894504</v>
      </c>
      <c r="M531" s="4">
        <f>SUMIFS(Transactions_History!$G$6:$G$1355, Transactions_History!$C$6:$C$1355, "Acquire", Transactions_History!$I$6:$I$1355, Portfolio_History!$F531, Transactions_History!$H$6:$H$1355, "&lt;="&amp;YEAR(Portfolio_History!M$1))-
SUMIFS(Transactions_History!$G$6:$G$1355, Transactions_History!$C$6:$C$1355, "Redeem", Transactions_History!$I$6:$I$1355, Portfolio_History!$F531, Transactions_History!$H$6:$H$1355, "&lt;="&amp;YEAR(Portfolio_History!M$1))</f>
        <v>-9894504</v>
      </c>
      <c r="N531" s="4">
        <f>SUMIFS(Transactions_History!$G$6:$G$1355, Transactions_History!$C$6:$C$1355, "Acquire", Transactions_History!$I$6:$I$1355, Portfolio_History!$F531, Transactions_History!$H$6:$H$1355, "&lt;="&amp;YEAR(Portfolio_History!N$1))-
SUMIFS(Transactions_History!$G$6:$G$1355, Transactions_History!$C$6:$C$1355, "Redeem", Transactions_History!$I$6:$I$1355, Portfolio_History!$F531, Transactions_History!$H$6:$H$1355, "&lt;="&amp;YEAR(Portfolio_History!N$1))</f>
        <v>-9894504</v>
      </c>
      <c r="O531" s="4">
        <f>SUMIFS(Transactions_History!$G$6:$G$1355, Transactions_History!$C$6:$C$1355, "Acquire", Transactions_History!$I$6:$I$1355, Portfolio_History!$F531, Transactions_History!$H$6:$H$1355, "&lt;="&amp;YEAR(Portfolio_History!O$1))-
SUMIFS(Transactions_History!$G$6:$G$1355, Transactions_History!$C$6:$C$1355, "Redeem", Transactions_History!$I$6:$I$1355, Portfolio_History!$F531, Transactions_History!$H$6:$H$1355, "&lt;="&amp;YEAR(Portfolio_History!O$1))</f>
        <v>-9894504</v>
      </c>
      <c r="P531" s="4">
        <f>SUMIFS(Transactions_History!$G$6:$G$1355, Transactions_History!$C$6:$C$1355, "Acquire", Transactions_History!$I$6:$I$1355, Portfolio_History!$F531, Transactions_History!$H$6:$H$1355, "&lt;="&amp;YEAR(Portfolio_History!P$1))-
SUMIFS(Transactions_History!$G$6:$G$1355, Transactions_History!$C$6:$C$1355, "Redeem", Transactions_History!$I$6:$I$1355, Portfolio_History!$F531, Transactions_History!$H$6:$H$1355, "&lt;="&amp;YEAR(Portfolio_History!P$1))</f>
        <v>-9894504</v>
      </c>
      <c r="Q531" s="4">
        <f>SUMIFS(Transactions_History!$G$6:$G$1355, Transactions_History!$C$6:$C$1355, "Acquire", Transactions_History!$I$6:$I$1355, Portfolio_History!$F531, Transactions_History!$H$6:$H$1355, "&lt;="&amp;YEAR(Portfolio_History!Q$1))-
SUMIFS(Transactions_History!$G$6:$G$1355, Transactions_History!$C$6:$C$1355, "Redeem", Transactions_History!$I$6:$I$1355, Portfolio_History!$F531, Transactions_History!$H$6:$H$1355, "&lt;="&amp;YEAR(Portfolio_History!Q$1))</f>
        <v>-9894504</v>
      </c>
      <c r="R531" s="4">
        <f>SUMIFS(Transactions_History!$G$6:$G$1355, Transactions_History!$C$6:$C$1355, "Acquire", Transactions_History!$I$6:$I$1355, Portfolio_History!$F531, Transactions_History!$H$6:$H$1355, "&lt;="&amp;YEAR(Portfolio_History!R$1))-
SUMIFS(Transactions_History!$G$6:$G$1355, Transactions_History!$C$6:$C$1355, "Redeem", Transactions_History!$I$6:$I$1355, Portfolio_History!$F531, Transactions_History!$H$6:$H$1355, "&lt;="&amp;YEAR(Portfolio_History!R$1))</f>
        <v>-1317108</v>
      </c>
      <c r="S531" s="4">
        <f>SUMIFS(Transactions_History!$G$6:$G$1355, Transactions_History!$C$6:$C$1355, "Acquire", Transactions_History!$I$6:$I$1355, Portfolio_History!$F531, Transactions_History!$H$6:$H$1355, "&lt;="&amp;YEAR(Portfolio_History!S$1))-
SUMIFS(Transactions_History!$G$6:$G$1355, Transactions_History!$C$6:$C$1355, "Redeem", Transactions_History!$I$6:$I$1355, Portfolio_History!$F531, Transactions_History!$H$6:$H$1355, "&lt;="&amp;YEAR(Portfolio_History!S$1))</f>
        <v>-1026101</v>
      </c>
      <c r="T531" s="4">
        <f>SUMIFS(Transactions_History!$G$6:$G$1355, Transactions_History!$C$6:$C$1355, "Acquire", Transactions_History!$I$6:$I$1355, Portfolio_History!$F531, Transactions_History!$H$6:$H$1355, "&lt;="&amp;YEAR(Portfolio_History!T$1))-
SUMIFS(Transactions_History!$G$6:$G$1355, Transactions_History!$C$6:$C$1355, "Redeem", Transactions_History!$I$6:$I$1355, Portfolio_History!$F531, Transactions_History!$H$6:$H$1355, "&lt;="&amp;YEAR(Portfolio_History!T$1))</f>
        <v>0</v>
      </c>
      <c r="U531" s="4">
        <f>SUMIFS(Transactions_History!$G$6:$G$1355, Transactions_History!$C$6:$C$1355, "Acquire", Transactions_History!$I$6:$I$1355, Portfolio_History!$F531, Transactions_History!$H$6:$H$1355, "&lt;="&amp;YEAR(Portfolio_History!U$1))-
SUMIFS(Transactions_History!$G$6:$G$1355, Transactions_History!$C$6:$C$1355, "Redeem", Transactions_History!$I$6:$I$1355, Portfolio_History!$F531, Transactions_History!$H$6:$H$1355, "&lt;="&amp;YEAR(Portfolio_History!U$1))</f>
        <v>0</v>
      </c>
      <c r="V531" s="4">
        <f>SUMIFS(Transactions_History!$G$6:$G$1355, Transactions_History!$C$6:$C$1355, "Acquire", Transactions_History!$I$6:$I$1355, Portfolio_History!$F531, Transactions_History!$H$6:$H$1355, "&lt;="&amp;YEAR(Portfolio_History!V$1))-
SUMIFS(Transactions_History!$G$6:$G$1355, Transactions_History!$C$6:$C$1355, "Redeem", Transactions_History!$I$6:$I$1355, Portfolio_History!$F531, Transactions_History!$H$6:$H$1355, "&lt;="&amp;YEAR(Portfolio_History!V$1))</f>
        <v>0</v>
      </c>
      <c r="W531" s="4">
        <f>SUMIFS(Transactions_History!$G$6:$G$1355, Transactions_History!$C$6:$C$1355, "Acquire", Transactions_History!$I$6:$I$1355, Portfolio_History!$F531, Transactions_History!$H$6:$H$1355, "&lt;="&amp;YEAR(Portfolio_History!W$1))-
SUMIFS(Transactions_History!$G$6:$G$1355, Transactions_History!$C$6:$C$1355, "Redeem", Transactions_History!$I$6:$I$1355, Portfolio_History!$F531, Transactions_History!$H$6:$H$1355, "&lt;="&amp;YEAR(Portfolio_History!W$1))</f>
        <v>0</v>
      </c>
      <c r="X531" s="4">
        <f>SUMIFS(Transactions_History!$G$6:$G$1355, Transactions_History!$C$6:$C$1355, "Acquire", Transactions_History!$I$6:$I$1355, Portfolio_History!$F531, Transactions_History!$H$6:$H$1355, "&lt;="&amp;YEAR(Portfolio_History!X$1))-
SUMIFS(Transactions_History!$G$6:$G$1355, Transactions_History!$C$6:$C$1355, "Redeem", Transactions_History!$I$6:$I$1355, Portfolio_History!$F531, Transactions_History!$H$6:$H$1355, "&lt;="&amp;YEAR(Portfolio_History!X$1))</f>
        <v>0</v>
      </c>
      <c r="Y531" s="4">
        <f>SUMIFS(Transactions_History!$G$6:$G$1355, Transactions_History!$C$6:$C$1355, "Acquire", Transactions_History!$I$6:$I$1355, Portfolio_History!$F531, Transactions_History!$H$6:$H$1355, "&lt;="&amp;YEAR(Portfolio_History!Y$1))-
SUMIFS(Transactions_History!$G$6:$G$1355, Transactions_History!$C$6:$C$1355, "Redeem", Transactions_History!$I$6:$I$1355, Portfolio_History!$F531, Transactions_History!$H$6:$H$1355, "&lt;="&amp;YEAR(Portfolio_History!Y$1))</f>
        <v>0</v>
      </c>
    </row>
    <row r="532" spans="1:25" x14ac:dyDescent="0.35">
      <c r="A532" s="172" t="s">
        <v>39</v>
      </c>
      <c r="B532" s="172">
        <v>6.875</v>
      </c>
      <c r="C532" s="172">
        <v>2012</v>
      </c>
      <c r="D532" s="173">
        <v>35582</v>
      </c>
      <c r="E532" s="63">
        <v>2011</v>
      </c>
      <c r="F532" s="170" t="str">
        <f t="shared" si="9"/>
        <v>SI bonds_6.875_2012</v>
      </c>
      <c r="G532" s="4">
        <f>SUMIFS(Transactions_History!$G$6:$G$1355, Transactions_History!$C$6:$C$1355, "Acquire", Transactions_History!$I$6:$I$1355, Portfolio_History!$F532, Transactions_History!$H$6:$H$1355, "&lt;="&amp;YEAR(Portfolio_History!G$1))-
SUMIFS(Transactions_History!$G$6:$G$1355, Transactions_History!$C$6:$C$1355, "Redeem", Transactions_History!$I$6:$I$1355, Portfolio_History!$F532, Transactions_History!$H$6:$H$1355, "&lt;="&amp;YEAR(Portfolio_History!G$1))</f>
        <v>-41535116</v>
      </c>
      <c r="H532" s="4">
        <f>SUMIFS(Transactions_History!$G$6:$G$1355, Transactions_History!$C$6:$C$1355, "Acquire", Transactions_History!$I$6:$I$1355, Portfolio_History!$F532, Transactions_History!$H$6:$H$1355, "&lt;="&amp;YEAR(Portfolio_History!H$1))-
SUMIFS(Transactions_History!$G$6:$G$1355, Transactions_History!$C$6:$C$1355, "Redeem", Transactions_History!$I$6:$I$1355, Portfolio_History!$F532, Transactions_History!$H$6:$H$1355, "&lt;="&amp;YEAR(Portfolio_History!H$1))</f>
        <v>-41535116</v>
      </c>
      <c r="I532" s="4">
        <f>SUMIFS(Transactions_History!$G$6:$G$1355, Transactions_History!$C$6:$C$1355, "Acquire", Transactions_History!$I$6:$I$1355, Portfolio_History!$F532, Transactions_History!$H$6:$H$1355, "&lt;="&amp;YEAR(Portfolio_History!I$1))-
SUMIFS(Transactions_History!$G$6:$G$1355, Transactions_History!$C$6:$C$1355, "Redeem", Transactions_History!$I$6:$I$1355, Portfolio_History!$F532, Transactions_History!$H$6:$H$1355, "&lt;="&amp;YEAR(Portfolio_History!I$1))</f>
        <v>-41535116</v>
      </c>
      <c r="J532" s="4">
        <f>SUMIFS(Transactions_History!$G$6:$G$1355, Transactions_History!$C$6:$C$1355, "Acquire", Transactions_History!$I$6:$I$1355, Portfolio_History!$F532, Transactions_History!$H$6:$H$1355, "&lt;="&amp;YEAR(Portfolio_History!J$1))-
SUMIFS(Transactions_History!$G$6:$G$1355, Transactions_History!$C$6:$C$1355, "Redeem", Transactions_History!$I$6:$I$1355, Portfolio_History!$F532, Transactions_History!$H$6:$H$1355, "&lt;="&amp;YEAR(Portfolio_History!J$1))</f>
        <v>-41535116</v>
      </c>
      <c r="K532" s="4">
        <f>SUMIFS(Transactions_History!$G$6:$G$1355, Transactions_History!$C$6:$C$1355, "Acquire", Transactions_History!$I$6:$I$1355, Portfolio_History!$F532, Transactions_History!$H$6:$H$1355, "&lt;="&amp;YEAR(Portfolio_History!K$1))-
SUMIFS(Transactions_History!$G$6:$G$1355, Transactions_History!$C$6:$C$1355, "Redeem", Transactions_History!$I$6:$I$1355, Portfolio_History!$F532, Transactions_History!$H$6:$H$1355, "&lt;="&amp;YEAR(Portfolio_History!K$1))</f>
        <v>-41535116</v>
      </c>
      <c r="L532" s="4">
        <f>SUMIFS(Transactions_History!$G$6:$G$1355, Transactions_History!$C$6:$C$1355, "Acquire", Transactions_History!$I$6:$I$1355, Portfolio_History!$F532, Transactions_History!$H$6:$H$1355, "&lt;="&amp;YEAR(Portfolio_History!L$1))-
SUMIFS(Transactions_History!$G$6:$G$1355, Transactions_History!$C$6:$C$1355, "Redeem", Transactions_History!$I$6:$I$1355, Portfolio_History!$F532, Transactions_History!$H$6:$H$1355, "&lt;="&amp;YEAR(Portfolio_History!L$1))</f>
        <v>-41535116</v>
      </c>
      <c r="M532" s="4">
        <f>SUMIFS(Transactions_History!$G$6:$G$1355, Transactions_History!$C$6:$C$1355, "Acquire", Transactions_History!$I$6:$I$1355, Portfolio_History!$F532, Transactions_History!$H$6:$H$1355, "&lt;="&amp;YEAR(Portfolio_History!M$1))-
SUMIFS(Transactions_History!$G$6:$G$1355, Transactions_History!$C$6:$C$1355, "Redeem", Transactions_History!$I$6:$I$1355, Portfolio_History!$F532, Transactions_History!$H$6:$H$1355, "&lt;="&amp;YEAR(Portfolio_History!M$1))</f>
        <v>-41535116</v>
      </c>
      <c r="N532" s="4">
        <f>SUMIFS(Transactions_History!$G$6:$G$1355, Transactions_History!$C$6:$C$1355, "Acquire", Transactions_History!$I$6:$I$1355, Portfolio_History!$F532, Transactions_History!$H$6:$H$1355, "&lt;="&amp;YEAR(Portfolio_History!N$1))-
SUMIFS(Transactions_History!$G$6:$G$1355, Transactions_History!$C$6:$C$1355, "Redeem", Transactions_History!$I$6:$I$1355, Portfolio_History!$F532, Transactions_History!$H$6:$H$1355, "&lt;="&amp;YEAR(Portfolio_History!N$1))</f>
        <v>-41535116</v>
      </c>
      <c r="O532" s="4">
        <f>SUMIFS(Transactions_History!$G$6:$G$1355, Transactions_History!$C$6:$C$1355, "Acquire", Transactions_History!$I$6:$I$1355, Portfolio_History!$F532, Transactions_History!$H$6:$H$1355, "&lt;="&amp;YEAR(Portfolio_History!O$1))-
SUMIFS(Transactions_History!$G$6:$G$1355, Transactions_History!$C$6:$C$1355, "Redeem", Transactions_History!$I$6:$I$1355, Portfolio_History!$F532, Transactions_History!$H$6:$H$1355, "&lt;="&amp;YEAR(Portfolio_History!O$1))</f>
        <v>-41535116</v>
      </c>
      <c r="P532" s="4">
        <f>SUMIFS(Transactions_History!$G$6:$G$1355, Transactions_History!$C$6:$C$1355, "Acquire", Transactions_History!$I$6:$I$1355, Portfolio_History!$F532, Transactions_History!$H$6:$H$1355, "&lt;="&amp;YEAR(Portfolio_History!P$1))-
SUMIFS(Transactions_History!$G$6:$G$1355, Transactions_History!$C$6:$C$1355, "Redeem", Transactions_History!$I$6:$I$1355, Portfolio_History!$F532, Transactions_History!$H$6:$H$1355, "&lt;="&amp;YEAR(Portfolio_History!P$1))</f>
        <v>-41535116</v>
      </c>
      <c r="Q532" s="4">
        <f>SUMIFS(Transactions_History!$G$6:$G$1355, Transactions_History!$C$6:$C$1355, "Acquire", Transactions_History!$I$6:$I$1355, Portfolio_History!$F532, Transactions_History!$H$6:$H$1355, "&lt;="&amp;YEAR(Portfolio_History!Q$1))-
SUMIFS(Transactions_History!$G$6:$G$1355, Transactions_History!$C$6:$C$1355, "Redeem", Transactions_History!$I$6:$I$1355, Portfolio_History!$F532, Transactions_History!$H$6:$H$1355, "&lt;="&amp;YEAR(Portfolio_History!Q$1))</f>
        <v>-41535116</v>
      </c>
      <c r="R532" s="4">
        <f>SUMIFS(Transactions_History!$G$6:$G$1355, Transactions_History!$C$6:$C$1355, "Acquire", Transactions_History!$I$6:$I$1355, Portfolio_History!$F532, Transactions_History!$H$6:$H$1355, "&lt;="&amp;YEAR(Portfolio_History!R$1))-
SUMIFS(Transactions_History!$G$6:$G$1355, Transactions_History!$C$6:$C$1355, "Redeem", Transactions_History!$I$6:$I$1355, Portfolio_History!$F532, Transactions_History!$H$6:$H$1355, "&lt;="&amp;YEAR(Portfolio_History!R$1))</f>
        <v>-4445520</v>
      </c>
      <c r="S532" s="4">
        <f>SUMIFS(Transactions_History!$G$6:$G$1355, Transactions_History!$C$6:$C$1355, "Acquire", Transactions_History!$I$6:$I$1355, Portfolio_History!$F532, Transactions_History!$H$6:$H$1355, "&lt;="&amp;YEAR(Portfolio_History!S$1))-
SUMIFS(Transactions_History!$G$6:$G$1355, Transactions_History!$C$6:$C$1355, "Redeem", Transactions_History!$I$6:$I$1355, Portfolio_History!$F532, Transactions_History!$H$6:$H$1355, "&lt;="&amp;YEAR(Portfolio_History!S$1))</f>
        <v>0</v>
      </c>
      <c r="T532" s="4">
        <f>SUMIFS(Transactions_History!$G$6:$G$1355, Transactions_History!$C$6:$C$1355, "Acquire", Transactions_History!$I$6:$I$1355, Portfolio_History!$F532, Transactions_History!$H$6:$H$1355, "&lt;="&amp;YEAR(Portfolio_History!T$1))-
SUMIFS(Transactions_History!$G$6:$G$1355, Transactions_History!$C$6:$C$1355, "Redeem", Transactions_History!$I$6:$I$1355, Portfolio_History!$F532, Transactions_History!$H$6:$H$1355, "&lt;="&amp;YEAR(Portfolio_History!T$1))</f>
        <v>0</v>
      </c>
      <c r="U532" s="4">
        <f>SUMIFS(Transactions_History!$G$6:$G$1355, Transactions_History!$C$6:$C$1355, "Acquire", Transactions_History!$I$6:$I$1355, Portfolio_History!$F532, Transactions_History!$H$6:$H$1355, "&lt;="&amp;YEAR(Portfolio_History!U$1))-
SUMIFS(Transactions_History!$G$6:$G$1355, Transactions_History!$C$6:$C$1355, "Redeem", Transactions_History!$I$6:$I$1355, Portfolio_History!$F532, Transactions_History!$H$6:$H$1355, "&lt;="&amp;YEAR(Portfolio_History!U$1))</f>
        <v>0</v>
      </c>
      <c r="V532" s="4">
        <f>SUMIFS(Transactions_History!$G$6:$G$1355, Transactions_History!$C$6:$C$1355, "Acquire", Transactions_History!$I$6:$I$1355, Portfolio_History!$F532, Transactions_History!$H$6:$H$1355, "&lt;="&amp;YEAR(Portfolio_History!V$1))-
SUMIFS(Transactions_History!$G$6:$G$1355, Transactions_History!$C$6:$C$1355, "Redeem", Transactions_History!$I$6:$I$1355, Portfolio_History!$F532, Transactions_History!$H$6:$H$1355, "&lt;="&amp;YEAR(Portfolio_History!V$1))</f>
        <v>0</v>
      </c>
      <c r="W532" s="4">
        <f>SUMIFS(Transactions_History!$G$6:$G$1355, Transactions_History!$C$6:$C$1355, "Acquire", Transactions_History!$I$6:$I$1355, Portfolio_History!$F532, Transactions_History!$H$6:$H$1355, "&lt;="&amp;YEAR(Portfolio_History!W$1))-
SUMIFS(Transactions_History!$G$6:$G$1355, Transactions_History!$C$6:$C$1355, "Redeem", Transactions_History!$I$6:$I$1355, Portfolio_History!$F532, Transactions_History!$H$6:$H$1355, "&lt;="&amp;YEAR(Portfolio_History!W$1))</f>
        <v>0</v>
      </c>
      <c r="X532" s="4">
        <f>SUMIFS(Transactions_History!$G$6:$G$1355, Transactions_History!$C$6:$C$1355, "Acquire", Transactions_History!$I$6:$I$1355, Portfolio_History!$F532, Transactions_History!$H$6:$H$1355, "&lt;="&amp;YEAR(Portfolio_History!X$1))-
SUMIFS(Transactions_History!$G$6:$G$1355, Transactions_History!$C$6:$C$1355, "Redeem", Transactions_History!$I$6:$I$1355, Portfolio_History!$F532, Transactions_History!$H$6:$H$1355, "&lt;="&amp;YEAR(Portfolio_History!X$1))</f>
        <v>0</v>
      </c>
      <c r="Y532" s="4">
        <f>SUMIFS(Transactions_History!$G$6:$G$1355, Transactions_History!$C$6:$C$1355, "Acquire", Transactions_History!$I$6:$I$1355, Portfolio_History!$F532, Transactions_History!$H$6:$H$1355, "&lt;="&amp;YEAR(Portfolio_History!Y$1))-
SUMIFS(Transactions_History!$G$6:$G$1355, Transactions_History!$C$6:$C$1355, "Redeem", Transactions_History!$I$6:$I$1355, Portfolio_History!$F532, Transactions_History!$H$6:$H$1355, "&lt;="&amp;YEAR(Portfolio_History!Y$1))</f>
        <v>0</v>
      </c>
    </row>
    <row r="533" spans="1:25" x14ac:dyDescent="0.35">
      <c r="A533" s="172" t="s">
        <v>34</v>
      </c>
      <c r="B533" s="172">
        <v>2.875</v>
      </c>
      <c r="C533" s="172">
        <v>2011</v>
      </c>
      <c r="D533" s="173">
        <v>40575</v>
      </c>
      <c r="E533" s="63">
        <v>2011</v>
      </c>
      <c r="F533" s="170" t="str">
        <f t="shared" si="9"/>
        <v>SI certificates_2.875_2011</v>
      </c>
      <c r="G533" s="4">
        <f>SUMIFS(Transactions_History!$G$6:$G$1355, Transactions_History!$C$6:$C$1355, "Acquire", Transactions_History!$I$6:$I$1355, Portfolio_History!$F533, Transactions_History!$H$6:$H$1355, "&lt;="&amp;YEAR(Portfolio_History!G$1))-
SUMIFS(Transactions_History!$G$6:$G$1355, Transactions_History!$C$6:$C$1355, "Redeem", Transactions_History!$I$6:$I$1355, Portfolio_History!$F533, Transactions_History!$H$6:$H$1355, "&lt;="&amp;YEAR(Portfolio_History!G$1))</f>
        <v>0</v>
      </c>
      <c r="H533" s="4">
        <f>SUMIFS(Transactions_History!$G$6:$G$1355, Transactions_History!$C$6:$C$1355, "Acquire", Transactions_History!$I$6:$I$1355, Portfolio_History!$F533, Transactions_History!$H$6:$H$1355, "&lt;="&amp;YEAR(Portfolio_History!H$1))-
SUMIFS(Transactions_History!$G$6:$G$1355, Transactions_History!$C$6:$C$1355, "Redeem", Transactions_History!$I$6:$I$1355, Portfolio_History!$F533, Transactions_History!$H$6:$H$1355, "&lt;="&amp;YEAR(Portfolio_History!H$1))</f>
        <v>0</v>
      </c>
      <c r="I533" s="4">
        <f>SUMIFS(Transactions_History!$G$6:$G$1355, Transactions_History!$C$6:$C$1355, "Acquire", Transactions_History!$I$6:$I$1355, Portfolio_History!$F533, Transactions_History!$H$6:$H$1355, "&lt;="&amp;YEAR(Portfolio_History!I$1))-
SUMIFS(Transactions_History!$G$6:$G$1355, Transactions_History!$C$6:$C$1355, "Redeem", Transactions_History!$I$6:$I$1355, Portfolio_History!$F533, Transactions_History!$H$6:$H$1355, "&lt;="&amp;YEAR(Portfolio_History!I$1))</f>
        <v>0</v>
      </c>
      <c r="J533" s="4">
        <f>SUMIFS(Transactions_History!$G$6:$G$1355, Transactions_History!$C$6:$C$1355, "Acquire", Transactions_History!$I$6:$I$1355, Portfolio_History!$F533, Transactions_History!$H$6:$H$1355, "&lt;="&amp;YEAR(Portfolio_History!J$1))-
SUMIFS(Transactions_History!$G$6:$G$1355, Transactions_History!$C$6:$C$1355, "Redeem", Transactions_History!$I$6:$I$1355, Portfolio_History!$F533, Transactions_History!$H$6:$H$1355, "&lt;="&amp;YEAR(Portfolio_History!J$1))</f>
        <v>0</v>
      </c>
      <c r="K533" s="4">
        <f>SUMIFS(Transactions_History!$G$6:$G$1355, Transactions_History!$C$6:$C$1355, "Acquire", Transactions_History!$I$6:$I$1355, Portfolio_History!$F533, Transactions_History!$H$6:$H$1355, "&lt;="&amp;YEAR(Portfolio_History!K$1))-
SUMIFS(Transactions_History!$G$6:$G$1355, Transactions_History!$C$6:$C$1355, "Redeem", Transactions_History!$I$6:$I$1355, Portfolio_History!$F533, Transactions_History!$H$6:$H$1355, "&lt;="&amp;YEAR(Portfolio_History!K$1))</f>
        <v>0</v>
      </c>
      <c r="L533" s="4">
        <f>SUMIFS(Transactions_History!$G$6:$G$1355, Transactions_History!$C$6:$C$1355, "Acquire", Transactions_History!$I$6:$I$1355, Portfolio_History!$F533, Transactions_History!$H$6:$H$1355, "&lt;="&amp;YEAR(Portfolio_History!L$1))-
SUMIFS(Transactions_History!$G$6:$G$1355, Transactions_History!$C$6:$C$1355, "Redeem", Transactions_History!$I$6:$I$1355, Portfolio_History!$F533, Transactions_History!$H$6:$H$1355, "&lt;="&amp;YEAR(Portfolio_History!L$1))</f>
        <v>0</v>
      </c>
      <c r="M533" s="4">
        <f>SUMIFS(Transactions_History!$G$6:$G$1355, Transactions_History!$C$6:$C$1355, "Acquire", Transactions_History!$I$6:$I$1355, Portfolio_History!$F533, Transactions_History!$H$6:$H$1355, "&lt;="&amp;YEAR(Portfolio_History!M$1))-
SUMIFS(Transactions_History!$G$6:$G$1355, Transactions_History!$C$6:$C$1355, "Redeem", Transactions_History!$I$6:$I$1355, Portfolio_History!$F533, Transactions_History!$H$6:$H$1355, "&lt;="&amp;YEAR(Portfolio_History!M$1))</f>
        <v>0</v>
      </c>
      <c r="N533" s="4">
        <f>SUMIFS(Transactions_History!$G$6:$G$1355, Transactions_History!$C$6:$C$1355, "Acquire", Transactions_History!$I$6:$I$1355, Portfolio_History!$F533, Transactions_History!$H$6:$H$1355, "&lt;="&amp;YEAR(Portfolio_History!N$1))-
SUMIFS(Transactions_History!$G$6:$G$1355, Transactions_History!$C$6:$C$1355, "Redeem", Transactions_History!$I$6:$I$1355, Portfolio_History!$F533, Transactions_History!$H$6:$H$1355, "&lt;="&amp;YEAR(Portfolio_History!N$1))</f>
        <v>0</v>
      </c>
      <c r="O533" s="4">
        <f>SUMIFS(Transactions_History!$G$6:$G$1355, Transactions_History!$C$6:$C$1355, "Acquire", Transactions_History!$I$6:$I$1355, Portfolio_History!$F533, Transactions_History!$H$6:$H$1355, "&lt;="&amp;YEAR(Portfolio_History!O$1))-
SUMIFS(Transactions_History!$G$6:$G$1355, Transactions_History!$C$6:$C$1355, "Redeem", Transactions_History!$I$6:$I$1355, Portfolio_History!$F533, Transactions_History!$H$6:$H$1355, "&lt;="&amp;YEAR(Portfolio_History!O$1))</f>
        <v>0</v>
      </c>
      <c r="P533" s="4">
        <f>SUMIFS(Transactions_History!$G$6:$G$1355, Transactions_History!$C$6:$C$1355, "Acquire", Transactions_History!$I$6:$I$1355, Portfolio_History!$F533, Transactions_History!$H$6:$H$1355, "&lt;="&amp;YEAR(Portfolio_History!P$1))-
SUMIFS(Transactions_History!$G$6:$G$1355, Transactions_History!$C$6:$C$1355, "Redeem", Transactions_History!$I$6:$I$1355, Portfolio_History!$F533, Transactions_History!$H$6:$H$1355, "&lt;="&amp;YEAR(Portfolio_History!P$1))</f>
        <v>0</v>
      </c>
      <c r="Q533" s="4">
        <f>SUMIFS(Transactions_History!$G$6:$G$1355, Transactions_History!$C$6:$C$1355, "Acquire", Transactions_History!$I$6:$I$1355, Portfolio_History!$F533, Transactions_History!$H$6:$H$1355, "&lt;="&amp;YEAR(Portfolio_History!Q$1))-
SUMIFS(Transactions_History!$G$6:$G$1355, Transactions_History!$C$6:$C$1355, "Redeem", Transactions_History!$I$6:$I$1355, Portfolio_History!$F533, Transactions_History!$H$6:$H$1355, "&lt;="&amp;YEAR(Portfolio_History!Q$1))</f>
        <v>0</v>
      </c>
      <c r="R533" s="4">
        <f>SUMIFS(Transactions_History!$G$6:$G$1355, Transactions_History!$C$6:$C$1355, "Acquire", Transactions_History!$I$6:$I$1355, Portfolio_History!$F533, Transactions_History!$H$6:$H$1355, "&lt;="&amp;YEAR(Portfolio_History!R$1))-
SUMIFS(Transactions_History!$G$6:$G$1355, Transactions_History!$C$6:$C$1355, "Redeem", Transactions_History!$I$6:$I$1355, Portfolio_History!$F533, Transactions_History!$H$6:$H$1355, "&lt;="&amp;YEAR(Portfolio_History!R$1))</f>
        <v>0</v>
      </c>
      <c r="S533" s="4">
        <f>SUMIFS(Transactions_History!$G$6:$G$1355, Transactions_History!$C$6:$C$1355, "Acquire", Transactions_History!$I$6:$I$1355, Portfolio_History!$F533, Transactions_History!$H$6:$H$1355, "&lt;="&amp;YEAR(Portfolio_History!S$1))-
SUMIFS(Transactions_History!$G$6:$G$1355, Transactions_History!$C$6:$C$1355, "Redeem", Transactions_History!$I$6:$I$1355, Portfolio_History!$F533, Transactions_History!$H$6:$H$1355, "&lt;="&amp;YEAR(Portfolio_History!S$1))</f>
        <v>0</v>
      </c>
      <c r="T533" s="4">
        <f>SUMIFS(Transactions_History!$G$6:$G$1355, Transactions_History!$C$6:$C$1355, "Acquire", Transactions_History!$I$6:$I$1355, Portfolio_History!$F533, Transactions_History!$H$6:$H$1355, "&lt;="&amp;YEAR(Portfolio_History!T$1))-
SUMIFS(Transactions_History!$G$6:$G$1355, Transactions_History!$C$6:$C$1355, "Redeem", Transactions_History!$I$6:$I$1355, Portfolio_History!$F533, Transactions_History!$H$6:$H$1355, "&lt;="&amp;YEAR(Portfolio_History!T$1))</f>
        <v>0</v>
      </c>
      <c r="U533" s="4">
        <f>SUMIFS(Transactions_History!$G$6:$G$1355, Transactions_History!$C$6:$C$1355, "Acquire", Transactions_History!$I$6:$I$1355, Portfolio_History!$F533, Transactions_History!$H$6:$H$1355, "&lt;="&amp;YEAR(Portfolio_History!U$1))-
SUMIFS(Transactions_History!$G$6:$G$1355, Transactions_History!$C$6:$C$1355, "Redeem", Transactions_History!$I$6:$I$1355, Portfolio_History!$F533, Transactions_History!$H$6:$H$1355, "&lt;="&amp;YEAR(Portfolio_History!U$1))</f>
        <v>0</v>
      </c>
      <c r="V533" s="4">
        <f>SUMIFS(Transactions_History!$G$6:$G$1355, Transactions_History!$C$6:$C$1355, "Acquire", Transactions_History!$I$6:$I$1355, Portfolio_History!$F533, Transactions_History!$H$6:$H$1355, "&lt;="&amp;YEAR(Portfolio_History!V$1))-
SUMIFS(Transactions_History!$G$6:$G$1355, Transactions_History!$C$6:$C$1355, "Redeem", Transactions_History!$I$6:$I$1355, Portfolio_History!$F533, Transactions_History!$H$6:$H$1355, "&lt;="&amp;YEAR(Portfolio_History!V$1))</f>
        <v>0</v>
      </c>
      <c r="W533" s="4">
        <f>SUMIFS(Transactions_History!$G$6:$G$1355, Transactions_History!$C$6:$C$1355, "Acquire", Transactions_History!$I$6:$I$1355, Portfolio_History!$F533, Transactions_History!$H$6:$H$1355, "&lt;="&amp;YEAR(Portfolio_History!W$1))-
SUMIFS(Transactions_History!$G$6:$G$1355, Transactions_History!$C$6:$C$1355, "Redeem", Transactions_History!$I$6:$I$1355, Portfolio_History!$F533, Transactions_History!$H$6:$H$1355, "&lt;="&amp;YEAR(Portfolio_History!W$1))</f>
        <v>0</v>
      </c>
      <c r="X533" s="4">
        <f>SUMIFS(Transactions_History!$G$6:$G$1355, Transactions_History!$C$6:$C$1355, "Acquire", Transactions_History!$I$6:$I$1355, Portfolio_History!$F533, Transactions_History!$H$6:$H$1355, "&lt;="&amp;YEAR(Portfolio_History!X$1))-
SUMIFS(Transactions_History!$G$6:$G$1355, Transactions_History!$C$6:$C$1355, "Redeem", Transactions_History!$I$6:$I$1355, Portfolio_History!$F533, Transactions_History!$H$6:$H$1355, "&lt;="&amp;YEAR(Portfolio_History!X$1))</f>
        <v>0</v>
      </c>
      <c r="Y533" s="4">
        <f>SUMIFS(Transactions_History!$G$6:$G$1355, Transactions_History!$C$6:$C$1355, "Acquire", Transactions_History!$I$6:$I$1355, Portfolio_History!$F533, Transactions_History!$H$6:$H$1355, "&lt;="&amp;YEAR(Portfolio_History!Y$1))-
SUMIFS(Transactions_History!$G$6:$G$1355, Transactions_History!$C$6:$C$1355, "Redeem", Transactions_History!$I$6:$I$1355, Portfolio_History!$F533, Transactions_History!$H$6:$H$1355, "&lt;="&amp;YEAR(Portfolio_History!Y$1))</f>
        <v>0</v>
      </c>
    </row>
    <row r="534" spans="1:25" x14ac:dyDescent="0.35">
      <c r="A534" s="172" t="s">
        <v>34</v>
      </c>
      <c r="B534" s="172">
        <v>3</v>
      </c>
      <c r="C534" s="172">
        <v>2011</v>
      </c>
      <c r="D534" s="173">
        <v>40603</v>
      </c>
      <c r="E534" s="63">
        <v>2011</v>
      </c>
      <c r="F534" s="170" t="str">
        <f t="shared" si="9"/>
        <v>SI certificates_3_2011</v>
      </c>
      <c r="G534" s="4">
        <f>SUMIFS(Transactions_History!$G$6:$G$1355, Transactions_History!$C$6:$C$1355, "Acquire", Transactions_History!$I$6:$I$1355, Portfolio_History!$F534, Transactions_History!$H$6:$H$1355, "&lt;="&amp;YEAR(Portfolio_History!G$1))-
SUMIFS(Transactions_History!$G$6:$G$1355, Transactions_History!$C$6:$C$1355, "Redeem", Transactions_History!$I$6:$I$1355, Portfolio_History!$F534, Transactions_History!$H$6:$H$1355, "&lt;="&amp;YEAR(Portfolio_History!G$1))</f>
        <v>0</v>
      </c>
      <c r="H534" s="4">
        <f>SUMIFS(Transactions_History!$G$6:$G$1355, Transactions_History!$C$6:$C$1355, "Acquire", Transactions_History!$I$6:$I$1355, Portfolio_History!$F534, Transactions_History!$H$6:$H$1355, "&lt;="&amp;YEAR(Portfolio_History!H$1))-
SUMIFS(Transactions_History!$G$6:$G$1355, Transactions_History!$C$6:$C$1355, "Redeem", Transactions_History!$I$6:$I$1355, Portfolio_History!$F534, Transactions_History!$H$6:$H$1355, "&lt;="&amp;YEAR(Portfolio_History!H$1))</f>
        <v>0</v>
      </c>
      <c r="I534" s="4">
        <f>SUMIFS(Transactions_History!$G$6:$G$1355, Transactions_History!$C$6:$C$1355, "Acquire", Transactions_History!$I$6:$I$1355, Portfolio_History!$F534, Transactions_History!$H$6:$H$1355, "&lt;="&amp;YEAR(Portfolio_History!I$1))-
SUMIFS(Transactions_History!$G$6:$G$1355, Transactions_History!$C$6:$C$1355, "Redeem", Transactions_History!$I$6:$I$1355, Portfolio_History!$F534, Transactions_History!$H$6:$H$1355, "&lt;="&amp;YEAR(Portfolio_History!I$1))</f>
        <v>0</v>
      </c>
      <c r="J534" s="4">
        <f>SUMIFS(Transactions_History!$G$6:$G$1355, Transactions_History!$C$6:$C$1355, "Acquire", Transactions_History!$I$6:$I$1355, Portfolio_History!$F534, Transactions_History!$H$6:$H$1355, "&lt;="&amp;YEAR(Portfolio_History!J$1))-
SUMIFS(Transactions_History!$G$6:$G$1355, Transactions_History!$C$6:$C$1355, "Redeem", Transactions_History!$I$6:$I$1355, Portfolio_History!$F534, Transactions_History!$H$6:$H$1355, "&lt;="&amp;YEAR(Portfolio_History!J$1))</f>
        <v>0</v>
      </c>
      <c r="K534" s="4">
        <f>SUMIFS(Transactions_History!$G$6:$G$1355, Transactions_History!$C$6:$C$1355, "Acquire", Transactions_History!$I$6:$I$1355, Portfolio_History!$F534, Transactions_History!$H$6:$H$1355, "&lt;="&amp;YEAR(Portfolio_History!K$1))-
SUMIFS(Transactions_History!$G$6:$G$1355, Transactions_History!$C$6:$C$1355, "Redeem", Transactions_History!$I$6:$I$1355, Portfolio_History!$F534, Transactions_History!$H$6:$H$1355, "&lt;="&amp;YEAR(Portfolio_History!K$1))</f>
        <v>0</v>
      </c>
      <c r="L534" s="4">
        <f>SUMIFS(Transactions_History!$G$6:$G$1355, Transactions_History!$C$6:$C$1355, "Acquire", Transactions_History!$I$6:$I$1355, Portfolio_History!$F534, Transactions_History!$H$6:$H$1355, "&lt;="&amp;YEAR(Portfolio_History!L$1))-
SUMIFS(Transactions_History!$G$6:$G$1355, Transactions_History!$C$6:$C$1355, "Redeem", Transactions_History!$I$6:$I$1355, Portfolio_History!$F534, Transactions_History!$H$6:$H$1355, "&lt;="&amp;YEAR(Portfolio_History!L$1))</f>
        <v>0</v>
      </c>
      <c r="M534" s="4">
        <f>SUMIFS(Transactions_History!$G$6:$G$1355, Transactions_History!$C$6:$C$1355, "Acquire", Transactions_History!$I$6:$I$1355, Portfolio_History!$F534, Transactions_History!$H$6:$H$1355, "&lt;="&amp;YEAR(Portfolio_History!M$1))-
SUMIFS(Transactions_History!$G$6:$G$1355, Transactions_History!$C$6:$C$1355, "Redeem", Transactions_History!$I$6:$I$1355, Portfolio_History!$F534, Transactions_History!$H$6:$H$1355, "&lt;="&amp;YEAR(Portfolio_History!M$1))</f>
        <v>0</v>
      </c>
      <c r="N534" s="4">
        <f>SUMIFS(Transactions_History!$G$6:$G$1355, Transactions_History!$C$6:$C$1355, "Acquire", Transactions_History!$I$6:$I$1355, Portfolio_History!$F534, Transactions_History!$H$6:$H$1355, "&lt;="&amp;YEAR(Portfolio_History!N$1))-
SUMIFS(Transactions_History!$G$6:$G$1355, Transactions_History!$C$6:$C$1355, "Redeem", Transactions_History!$I$6:$I$1355, Portfolio_History!$F534, Transactions_History!$H$6:$H$1355, "&lt;="&amp;YEAR(Portfolio_History!N$1))</f>
        <v>0</v>
      </c>
      <c r="O534" s="4">
        <f>SUMIFS(Transactions_History!$G$6:$G$1355, Transactions_History!$C$6:$C$1355, "Acquire", Transactions_History!$I$6:$I$1355, Portfolio_History!$F534, Transactions_History!$H$6:$H$1355, "&lt;="&amp;YEAR(Portfolio_History!O$1))-
SUMIFS(Transactions_History!$G$6:$G$1355, Transactions_History!$C$6:$C$1355, "Redeem", Transactions_History!$I$6:$I$1355, Portfolio_History!$F534, Transactions_History!$H$6:$H$1355, "&lt;="&amp;YEAR(Portfolio_History!O$1))</f>
        <v>0</v>
      </c>
      <c r="P534" s="4">
        <f>SUMIFS(Transactions_History!$G$6:$G$1355, Transactions_History!$C$6:$C$1355, "Acquire", Transactions_History!$I$6:$I$1355, Portfolio_History!$F534, Transactions_History!$H$6:$H$1355, "&lt;="&amp;YEAR(Portfolio_History!P$1))-
SUMIFS(Transactions_History!$G$6:$G$1355, Transactions_History!$C$6:$C$1355, "Redeem", Transactions_History!$I$6:$I$1355, Portfolio_History!$F534, Transactions_History!$H$6:$H$1355, "&lt;="&amp;YEAR(Portfolio_History!P$1))</f>
        <v>0</v>
      </c>
      <c r="Q534" s="4">
        <f>SUMIFS(Transactions_History!$G$6:$G$1355, Transactions_History!$C$6:$C$1355, "Acquire", Transactions_History!$I$6:$I$1355, Portfolio_History!$F534, Transactions_History!$H$6:$H$1355, "&lt;="&amp;YEAR(Portfolio_History!Q$1))-
SUMIFS(Transactions_History!$G$6:$G$1355, Transactions_History!$C$6:$C$1355, "Redeem", Transactions_History!$I$6:$I$1355, Portfolio_History!$F534, Transactions_History!$H$6:$H$1355, "&lt;="&amp;YEAR(Portfolio_History!Q$1))</f>
        <v>0</v>
      </c>
      <c r="R534" s="4">
        <f>SUMIFS(Transactions_History!$G$6:$G$1355, Transactions_History!$C$6:$C$1355, "Acquire", Transactions_History!$I$6:$I$1355, Portfolio_History!$F534, Transactions_History!$H$6:$H$1355, "&lt;="&amp;YEAR(Portfolio_History!R$1))-
SUMIFS(Transactions_History!$G$6:$G$1355, Transactions_History!$C$6:$C$1355, "Redeem", Transactions_History!$I$6:$I$1355, Portfolio_History!$F534, Transactions_History!$H$6:$H$1355, "&lt;="&amp;YEAR(Portfolio_History!R$1))</f>
        <v>0</v>
      </c>
      <c r="S534" s="4">
        <f>SUMIFS(Transactions_History!$G$6:$G$1355, Transactions_History!$C$6:$C$1355, "Acquire", Transactions_History!$I$6:$I$1355, Portfolio_History!$F534, Transactions_History!$H$6:$H$1355, "&lt;="&amp;YEAR(Portfolio_History!S$1))-
SUMIFS(Transactions_History!$G$6:$G$1355, Transactions_History!$C$6:$C$1355, "Redeem", Transactions_History!$I$6:$I$1355, Portfolio_History!$F534, Transactions_History!$H$6:$H$1355, "&lt;="&amp;YEAR(Portfolio_History!S$1))</f>
        <v>0</v>
      </c>
      <c r="T534" s="4">
        <f>SUMIFS(Transactions_History!$G$6:$G$1355, Transactions_History!$C$6:$C$1355, "Acquire", Transactions_History!$I$6:$I$1355, Portfolio_History!$F534, Transactions_History!$H$6:$H$1355, "&lt;="&amp;YEAR(Portfolio_History!T$1))-
SUMIFS(Transactions_History!$G$6:$G$1355, Transactions_History!$C$6:$C$1355, "Redeem", Transactions_History!$I$6:$I$1355, Portfolio_History!$F534, Transactions_History!$H$6:$H$1355, "&lt;="&amp;YEAR(Portfolio_History!T$1))</f>
        <v>0</v>
      </c>
      <c r="U534" s="4">
        <f>SUMIFS(Transactions_History!$G$6:$G$1355, Transactions_History!$C$6:$C$1355, "Acquire", Transactions_History!$I$6:$I$1355, Portfolio_History!$F534, Transactions_History!$H$6:$H$1355, "&lt;="&amp;YEAR(Portfolio_History!U$1))-
SUMIFS(Transactions_History!$G$6:$G$1355, Transactions_History!$C$6:$C$1355, "Redeem", Transactions_History!$I$6:$I$1355, Portfolio_History!$F534, Transactions_History!$H$6:$H$1355, "&lt;="&amp;YEAR(Portfolio_History!U$1))</f>
        <v>0</v>
      </c>
      <c r="V534" s="4">
        <f>SUMIFS(Transactions_History!$G$6:$G$1355, Transactions_History!$C$6:$C$1355, "Acquire", Transactions_History!$I$6:$I$1355, Portfolio_History!$F534, Transactions_History!$H$6:$H$1355, "&lt;="&amp;YEAR(Portfolio_History!V$1))-
SUMIFS(Transactions_History!$G$6:$G$1355, Transactions_History!$C$6:$C$1355, "Redeem", Transactions_History!$I$6:$I$1355, Portfolio_History!$F534, Transactions_History!$H$6:$H$1355, "&lt;="&amp;YEAR(Portfolio_History!V$1))</f>
        <v>0</v>
      </c>
      <c r="W534" s="4">
        <f>SUMIFS(Transactions_History!$G$6:$G$1355, Transactions_History!$C$6:$C$1355, "Acquire", Transactions_History!$I$6:$I$1355, Portfolio_History!$F534, Transactions_History!$H$6:$H$1355, "&lt;="&amp;YEAR(Portfolio_History!W$1))-
SUMIFS(Transactions_History!$G$6:$G$1355, Transactions_History!$C$6:$C$1355, "Redeem", Transactions_History!$I$6:$I$1355, Portfolio_History!$F534, Transactions_History!$H$6:$H$1355, "&lt;="&amp;YEAR(Portfolio_History!W$1))</f>
        <v>0</v>
      </c>
      <c r="X534" s="4">
        <f>SUMIFS(Transactions_History!$G$6:$G$1355, Transactions_History!$C$6:$C$1355, "Acquire", Transactions_History!$I$6:$I$1355, Portfolio_History!$F534, Transactions_History!$H$6:$H$1355, "&lt;="&amp;YEAR(Portfolio_History!X$1))-
SUMIFS(Transactions_History!$G$6:$G$1355, Transactions_History!$C$6:$C$1355, "Redeem", Transactions_History!$I$6:$I$1355, Portfolio_History!$F534, Transactions_History!$H$6:$H$1355, "&lt;="&amp;YEAR(Portfolio_History!X$1))</f>
        <v>0</v>
      </c>
      <c r="Y534" s="4">
        <f>SUMIFS(Transactions_History!$G$6:$G$1355, Transactions_History!$C$6:$C$1355, "Acquire", Transactions_History!$I$6:$I$1355, Portfolio_History!$F534, Transactions_History!$H$6:$H$1355, "&lt;="&amp;YEAR(Portfolio_History!Y$1))-
SUMIFS(Transactions_History!$G$6:$G$1355, Transactions_History!$C$6:$C$1355, "Redeem", Transactions_History!$I$6:$I$1355, Portfolio_History!$F534, Transactions_History!$H$6:$H$1355, "&lt;="&amp;YEAR(Portfolio_History!Y$1))</f>
        <v>0</v>
      </c>
    </row>
    <row r="535" spans="1:25" x14ac:dyDescent="0.35">
      <c r="A535" s="172" t="s">
        <v>39</v>
      </c>
      <c r="B535" s="172">
        <v>3.25</v>
      </c>
      <c r="C535" s="172">
        <v>2013</v>
      </c>
      <c r="D535" s="173">
        <v>39965</v>
      </c>
      <c r="E535" s="63">
        <v>2011</v>
      </c>
      <c r="F535" s="170" t="str">
        <f t="shared" si="9"/>
        <v>SI bonds_3.25_2013</v>
      </c>
      <c r="G535" s="4">
        <f>SUMIFS(Transactions_History!$G$6:$G$1355, Transactions_History!$C$6:$C$1355, "Acquire", Transactions_History!$I$6:$I$1355, Portfolio_History!$F535, Transactions_History!$H$6:$H$1355, "&lt;="&amp;YEAR(Portfolio_History!G$1))-
SUMIFS(Transactions_History!$G$6:$G$1355, Transactions_History!$C$6:$C$1355, "Redeem", Transactions_History!$I$6:$I$1355, Portfolio_History!$F535, Transactions_History!$H$6:$H$1355, "&lt;="&amp;YEAR(Portfolio_History!G$1))</f>
        <v>0</v>
      </c>
      <c r="H535" s="4">
        <f>SUMIFS(Transactions_History!$G$6:$G$1355, Transactions_History!$C$6:$C$1355, "Acquire", Transactions_History!$I$6:$I$1355, Portfolio_History!$F535, Transactions_History!$H$6:$H$1355, "&lt;="&amp;YEAR(Portfolio_History!H$1))-
SUMIFS(Transactions_History!$G$6:$G$1355, Transactions_History!$C$6:$C$1355, "Redeem", Transactions_History!$I$6:$I$1355, Portfolio_History!$F535, Transactions_History!$H$6:$H$1355, "&lt;="&amp;YEAR(Portfolio_History!H$1))</f>
        <v>0</v>
      </c>
      <c r="I535" s="4">
        <f>SUMIFS(Transactions_History!$G$6:$G$1355, Transactions_History!$C$6:$C$1355, "Acquire", Transactions_History!$I$6:$I$1355, Portfolio_History!$F535, Transactions_History!$H$6:$H$1355, "&lt;="&amp;YEAR(Portfolio_History!I$1))-
SUMIFS(Transactions_History!$G$6:$G$1355, Transactions_History!$C$6:$C$1355, "Redeem", Transactions_History!$I$6:$I$1355, Portfolio_History!$F535, Transactions_History!$H$6:$H$1355, "&lt;="&amp;YEAR(Portfolio_History!I$1))</f>
        <v>0</v>
      </c>
      <c r="J535" s="4">
        <f>SUMIFS(Transactions_History!$G$6:$G$1355, Transactions_History!$C$6:$C$1355, "Acquire", Transactions_History!$I$6:$I$1355, Portfolio_History!$F535, Transactions_History!$H$6:$H$1355, "&lt;="&amp;YEAR(Portfolio_History!J$1))-
SUMIFS(Transactions_History!$G$6:$G$1355, Transactions_History!$C$6:$C$1355, "Redeem", Transactions_History!$I$6:$I$1355, Portfolio_History!$F535, Transactions_History!$H$6:$H$1355, "&lt;="&amp;YEAR(Portfolio_History!J$1))</f>
        <v>0</v>
      </c>
      <c r="K535" s="4">
        <f>SUMIFS(Transactions_History!$G$6:$G$1355, Transactions_History!$C$6:$C$1355, "Acquire", Transactions_History!$I$6:$I$1355, Portfolio_History!$F535, Transactions_History!$H$6:$H$1355, "&lt;="&amp;YEAR(Portfolio_History!K$1))-
SUMIFS(Transactions_History!$G$6:$G$1355, Transactions_History!$C$6:$C$1355, "Redeem", Transactions_History!$I$6:$I$1355, Portfolio_History!$F535, Transactions_History!$H$6:$H$1355, "&lt;="&amp;YEAR(Portfolio_History!K$1))</f>
        <v>0</v>
      </c>
      <c r="L535" s="4">
        <f>SUMIFS(Transactions_History!$G$6:$G$1355, Transactions_History!$C$6:$C$1355, "Acquire", Transactions_History!$I$6:$I$1355, Portfolio_History!$F535, Transactions_History!$H$6:$H$1355, "&lt;="&amp;YEAR(Portfolio_History!L$1))-
SUMIFS(Transactions_History!$G$6:$G$1355, Transactions_History!$C$6:$C$1355, "Redeem", Transactions_History!$I$6:$I$1355, Portfolio_History!$F535, Transactions_History!$H$6:$H$1355, "&lt;="&amp;YEAR(Portfolio_History!L$1))</f>
        <v>0</v>
      </c>
      <c r="M535" s="4">
        <f>SUMIFS(Transactions_History!$G$6:$G$1355, Transactions_History!$C$6:$C$1355, "Acquire", Transactions_History!$I$6:$I$1355, Portfolio_History!$F535, Transactions_History!$H$6:$H$1355, "&lt;="&amp;YEAR(Portfolio_History!M$1))-
SUMIFS(Transactions_History!$G$6:$G$1355, Transactions_History!$C$6:$C$1355, "Redeem", Transactions_History!$I$6:$I$1355, Portfolio_History!$F535, Transactions_History!$H$6:$H$1355, "&lt;="&amp;YEAR(Portfolio_History!M$1))</f>
        <v>0</v>
      </c>
      <c r="N535" s="4">
        <f>SUMIFS(Transactions_History!$G$6:$G$1355, Transactions_History!$C$6:$C$1355, "Acquire", Transactions_History!$I$6:$I$1355, Portfolio_History!$F535, Transactions_History!$H$6:$H$1355, "&lt;="&amp;YEAR(Portfolio_History!N$1))-
SUMIFS(Transactions_History!$G$6:$G$1355, Transactions_History!$C$6:$C$1355, "Redeem", Transactions_History!$I$6:$I$1355, Portfolio_History!$F535, Transactions_History!$H$6:$H$1355, "&lt;="&amp;YEAR(Portfolio_History!N$1))</f>
        <v>0</v>
      </c>
      <c r="O535" s="4">
        <f>SUMIFS(Transactions_History!$G$6:$G$1355, Transactions_History!$C$6:$C$1355, "Acquire", Transactions_History!$I$6:$I$1355, Portfolio_History!$F535, Transactions_History!$H$6:$H$1355, "&lt;="&amp;YEAR(Portfolio_History!O$1))-
SUMIFS(Transactions_History!$G$6:$G$1355, Transactions_History!$C$6:$C$1355, "Redeem", Transactions_History!$I$6:$I$1355, Portfolio_History!$F535, Transactions_History!$H$6:$H$1355, "&lt;="&amp;YEAR(Portfolio_History!O$1))</f>
        <v>0</v>
      </c>
      <c r="P535" s="4">
        <f>SUMIFS(Transactions_History!$G$6:$G$1355, Transactions_History!$C$6:$C$1355, "Acquire", Transactions_History!$I$6:$I$1355, Portfolio_History!$F535, Transactions_History!$H$6:$H$1355, "&lt;="&amp;YEAR(Portfolio_History!P$1))-
SUMIFS(Transactions_History!$G$6:$G$1355, Transactions_History!$C$6:$C$1355, "Redeem", Transactions_History!$I$6:$I$1355, Portfolio_History!$F535, Transactions_History!$H$6:$H$1355, "&lt;="&amp;YEAR(Portfolio_History!P$1))</f>
        <v>0</v>
      </c>
      <c r="Q535" s="4">
        <f>SUMIFS(Transactions_History!$G$6:$G$1355, Transactions_History!$C$6:$C$1355, "Acquire", Transactions_History!$I$6:$I$1355, Portfolio_History!$F535, Transactions_History!$H$6:$H$1355, "&lt;="&amp;YEAR(Portfolio_History!Q$1))-
SUMIFS(Transactions_History!$G$6:$G$1355, Transactions_History!$C$6:$C$1355, "Redeem", Transactions_History!$I$6:$I$1355, Portfolio_History!$F535, Transactions_History!$H$6:$H$1355, "&lt;="&amp;YEAR(Portfolio_History!Q$1))</f>
        <v>0</v>
      </c>
      <c r="R535" s="4">
        <f>SUMIFS(Transactions_History!$G$6:$G$1355, Transactions_History!$C$6:$C$1355, "Acquire", Transactions_History!$I$6:$I$1355, Portfolio_History!$F535, Transactions_History!$H$6:$H$1355, "&lt;="&amp;YEAR(Portfolio_History!R$1))-
SUMIFS(Transactions_History!$G$6:$G$1355, Transactions_History!$C$6:$C$1355, "Redeem", Transactions_History!$I$6:$I$1355, Portfolio_History!$F535, Transactions_History!$H$6:$H$1355, "&lt;="&amp;YEAR(Portfolio_History!R$1))</f>
        <v>10628271</v>
      </c>
      <c r="S535" s="4">
        <f>SUMIFS(Transactions_History!$G$6:$G$1355, Transactions_History!$C$6:$C$1355, "Acquire", Transactions_History!$I$6:$I$1355, Portfolio_History!$F535, Transactions_History!$H$6:$H$1355, "&lt;="&amp;YEAR(Portfolio_History!S$1))-
SUMIFS(Transactions_History!$G$6:$G$1355, Transactions_History!$C$6:$C$1355, "Redeem", Transactions_History!$I$6:$I$1355, Portfolio_History!$F535, Transactions_History!$H$6:$H$1355, "&lt;="&amp;YEAR(Portfolio_History!S$1))</f>
        <v>11505831</v>
      </c>
      <c r="T535" s="4">
        <f>SUMIFS(Transactions_History!$G$6:$G$1355, Transactions_History!$C$6:$C$1355, "Acquire", Transactions_History!$I$6:$I$1355, Portfolio_History!$F535, Transactions_History!$H$6:$H$1355, "&lt;="&amp;YEAR(Portfolio_History!T$1))-
SUMIFS(Transactions_History!$G$6:$G$1355, Transactions_History!$C$6:$C$1355, "Redeem", Transactions_History!$I$6:$I$1355, Portfolio_History!$F535, Transactions_History!$H$6:$H$1355, "&lt;="&amp;YEAR(Portfolio_History!T$1))</f>
        <v>11505831</v>
      </c>
      <c r="U535" s="4">
        <f>SUMIFS(Transactions_History!$G$6:$G$1355, Transactions_History!$C$6:$C$1355, "Acquire", Transactions_History!$I$6:$I$1355, Portfolio_History!$F535, Transactions_History!$H$6:$H$1355, "&lt;="&amp;YEAR(Portfolio_History!U$1))-
SUMIFS(Transactions_History!$G$6:$G$1355, Transactions_History!$C$6:$C$1355, "Redeem", Transactions_History!$I$6:$I$1355, Portfolio_History!$F535, Transactions_History!$H$6:$H$1355, "&lt;="&amp;YEAR(Portfolio_History!U$1))</f>
        <v>0</v>
      </c>
      <c r="V535" s="4">
        <f>SUMIFS(Transactions_History!$G$6:$G$1355, Transactions_History!$C$6:$C$1355, "Acquire", Transactions_History!$I$6:$I$1355, Portfolio_History!$F535, Transactions_History!$H$6:$H$1355, "&lt;="&amp;YEAR(Portfolio_History!V$1))-
SUMIFS(Transactions_History!$G$6:$G$1355, Transactions_History!$C$6:$C$1355, "Redeem", Transactions_History!$I$6:$I$1355, Portfolio_History!$F535, Transactions_History!$H$6:$H$1355, "&lt;="&amp;YEAR(Portfolio_History!V$1))</f>
        <v>0</v>
      </c>
      <c r="W535" s="4">
        <f>SUMIFS(Transactions_History!$G$6:$G$1355, Transactions_History!$C$6:$C$1355, "Acquire", Transactions_History!$I$6:$I$1355, Portfolio_History!$F535, Transactions_History!$H$6:$H$1355, "&lt;="&amp;YEAR(Portfolio_History!W$1))-
SUMIFS(Transactions_History!$G$6:$G$1355, Transactions_History!$C$6:$C$1355, "Redeem", Transactions_History!$I$6:$I$1355, Portfolio_History!$F535, Transactions_History!$H$6:$H$1355, "&lt;="&amp;YEAR(Portfolio_History!W$1))</f>
        <v>0</v>
      </c>
      <c r="X535" s="4">
        <f>SUMIFS(Transactions_History!$G$6:$G$1355, Transactions_History!$C$6:$C$1355, "Acquire", Transactions_History!$I$6:$I$1355, Portfolio_History!$F535, Transactions_History!$H$6:$H$1355, "&lt;="&amp;YEAR(Portfolio_History!X$1))-
SUMIFS(Transactions_History!$G$6:$G$1355, Transactions_History!$C$6:$C$1355, "Redeem", Transactions_History!$I$6:$I$1355, Portfolio_History!$F535, Transactions_History!$H$6:$H$1355, "&lt;="&amp;YEAR(Portfolio_History!X$1))</f>
        <v>0</v>
      </c>
      <c r="Y535" s="4">
        <f>SUMIFS(Transactions_History!$G$6:$G$1355, Transactions_History!$C$6:$C$1355, "Acquire", Transactions_History!$I$6:$I$1355, Portfolio_History!$F535, Transactions_History!$H$6:$H$1355, "&lt;="&amp;YEAR(Portfolio_History!Y$1))-
SUMIFS(Transactions_History!$G$6:$G$1355, Transactions_History!$C$6:$C$1355, "Redeem", Transactions_History!$I$6:$I$1355, Portfolio_History!$F535, Transactions_History!$H$6:$H$1355, "&lt;="&amp;YEAR(Portfolio_History!Y$1))</f>
        <v>0</v>
      </c>
    </row>
    <row r="536" spans="1:25" x14ac:dyDescent="0.35">
      <c r="A536" s="172" t="s">
        <v>34</v>
      </c>
      <c r="B536" s="172">
        <v>3</v>
      </c>
      <c r="C536" s="172">
        <v>2011</v>
      </c>
      <c r="D536" s="173">
        <v>40634</v>
      </c>
      <c r="E536" s="63">
        <v>2011</v>
      </c>
      <c r="F536" s="170" t="str">
        <f t="shared" si="9"/>
        <v>SI certificates_3_2011</v>
      </c>
      <c r="G536" s="4">
        <f>SUMIFS(Transactions_History!$G$6:$G$1355, Transactions_History!$C$6:$C$1355, "Acquire", Transactions_History!$I$6:$I$1355, Portfolio_History!$F536, Transactions_History!$H$6:$H$1355, "&lt;="&amp;YEAR(Portfolio_History!G$1))-
SUMIFS(Transactions_History!$G$6:$G$1355, Transactions_History!$C$6:$C$1355, "Redeem", Transactions_History!$I$6:$I$1355, Portfolio_History!$F536, Transactions_History!$H$6:$H$1355, "&lt;="&amp;YEAR(Portfolio_History!G$1))</f>
        <v>0</v>
      </c>
      <c r="H536" s="4">
        <f>SUMIFS(Transactions_History!$G$6:$G$1355, Transactions_History!$C$6:$C$1355, "Acquire", Transactions_History!$I$6:$I$1355, Portfolio_History!$F536, Transactions_History!$H$6:$H$1355, "&lt;="&amp;YEAR(Portfolio_History!H$1))-
SUMIFS(Transactions_History!$G$6:$G$1355, Transactions_History!$C$6:$C$1355, "Redeem", Transactions_History!$I$6:$I$1355, Portfolio_History!$F536, Transactions_History!$H$6:$H$1355, "&lt;="&amp;YEAR(Portfolio_History!H$1))</f>
        <v>0</v>
      </c>
      <c r="I536" s="4">
        <f>SUMIFS(Transactions_History!$G$6:$G$1355, Transactions_History!$C$6:$C$1355, "Acquire", Transactions_History!$I$6:$I$1355, Portfolio_History!$F536, Transactions_History!$H$6:$H$1355, "&lt;="&amp;YEAR(Portfolio_History!I$1))-
SUMIFS(Transactions_History!$G$6:$G$1355, Transactions_History!$C$6:$C$1355, "Redeem", Transactions_History!$I$6:$I$1355, Portfolio_History!$F536, Transactions_History!$H$6:$H$1355, "&lt;="&amp;YEAR(Portfolio_History!I$1))</f>
        <v>0</v>
      </c>
      <c r="J536" s="4">
        <f>SUMIFS(Transactions_History!$G$6:$G$1355, Transactions_History!$C$6:$C$1355, "Acquire", Transactions_History!$I$6:$I$1355, Portfolio_History!$F536, Transactions_History!$H$6:$H$1355, "&lt;="&amp;YEAR(Portfolio_History!J$1))-
SUMIFS(Transactions_History!$G$6:$G$1355, Transactions_History!$C$6:$C$1355, "Redeem", Transactions_History!$I$6:$I$1355, Portfolio_History!$F536, Transactions_History!$H$6:$H$1355, "&lt;="&amp;YEAR(Portfolio_History!J$1))</f>
        <v>0</v>
      </c>
      <c r="K536" s="4">
        <f>SUMIFS(Transactions_History!$G$6:$G$1355, Transactions_History!$C$6:$C$1355, "Acquire", Transactions_History!$I$6:$I$1355, Portfolio_History!$F536, Transactions_History!$H$6:$H$1355, "&lt;="&amp;YEAR(Portfolio_History!K$1))-
SUMIFS(Transactions_History!$G$6:$G$1355, Transactions_History!$C$6:$C$1355, "Redeem", Transactions_History!$I$6:$I$1355, Portfolio_History!$F536, Transactions_History!$H$6:$H$1355, "&lt;="&amp;YEAR(Portfolio_History!K$1))</f>
        <v>0</v>
      </c>
      <c r="L536" s="4">
        <f>SUMIFS(Transactions_History!$G$6:$G$1355, Transactions_History!$C$6:$C$1355, "Acquire", Transactions_History!$I$6:$I$1355, Portfolio_History!$F536, Transactions_History!$H$6:$H$1355, "&lt;="&amp;YEAR(Portfolio_History!L$1))-
SUMIFS(Transactions_History!$G$6:$G$1355, Transactions_History!$C$6:$C$1355, "Redeem", Transactions_History!$I$6:$I$1355, Portfolio_History!$F536, Transactions_History!$H$6:$H$1355, "&lt;="&amp;YEAR(Portfolio_History!L$1))</f>
        <v>0</v>
      </c>
      <c r="M536" s="4">
        <f>SUMIFS(Transactions_History!$G$6:$G$1355, Transactions_History!$C$6:$C$1355, "Acquire", Transactions_History!$I$6:$I$1355, Portfolio_History!$F536, Transactions_History!$H$6:$H$1355, "&lt;="&amp;YEAR(Portfolio_History!M$1))-
SUMIFS(Transactions_History!$G$6:$G$1355, Transactions_History!$C$6:$C$1355, "Redeem", Transactions_History!$I$6:$I$1355, Portfolio_History!$F536, Transactions_History!$H$6:$H$1355, "&lt;="&amp;YEAR(Portfolio_History!M$1))</f>
        <v>0</v>
      </c>
      <c r="N536" s="4">
        <f>SUMIFS(Transactions_History!$G$6:$G$1355, Transactions_History!$C$6:$C$1355, "Acquire", Transactions_History!$I$6:$I$1355, Portfolio_History!$F536, Transactions_History!$H$6:$H$1355, "&lt;="&amp;YEAR(Portfolio_History!N$1))-
SUMIFS(Transactions_History!$G$6:$G$1355, Transactions_History!$C$6:$C$1355, "Redeem", Transactions_History!$I$6:$I$1355, Portfolio_History!$F536, Transactions_History!$H$6:$H$1355, "&lt;="&amp;YEAR(Portfolio_History!N$1))</f>
        <v>0</v>
      </c>
      <c r="O536" s="4">
        <f>SUMIFS(Transactions_History!$G$6:$G$1355, Transactions_History!$C$6:$C$1355, "Acquire", Transactions_History!$I$6:$I$1355, Portfolio_History!$F536, Transactions_History!$H$6:$H$1355, "&lt;="&amp;YEAR(Portfolio_History!O$1))-
SUMIFS(Transactions_History!$G$6:$G$1355, Transactions_History!$C$6:$C$1355, "Redeem", Transactions_History!$I$6:$I$1355, Portfolio_History!$F536, Transactions_History!$H$6:$H$1355, "&lt;="&amp;YEAR(Portfolio_History!O$1))</f>
        <v>0</v>
      </c>
      <c r="P536" s="4">
        <f>SUMIFS(Transactions_History!$G$6:$G$1355, Transactions_History!$C$6:$C$1355, "Acquire", Transactions_History!$I$6:$I$1355, Portfolio_History!$F536, Transactions_History!$H$6:$H$1355, "&lt;="&amp;YEAR(Portfolio_History!P$1))-
SUMIFS(Transactions_History!$G$6:$G$1355, Transactions_History!$C$6:$C$1355, "Redeem", Transactions_History!$I$6:$I$1355, Portfolio_History!$F536, Transactions_History!$H$6:$H$1355, "&lt;="&amp;YEAR(Portfolio_History!P$1))</f>
        <v>0</v>
      </c>
      <c r="Q536" s="4">
        <f>SUMIFS(Transactions_History!$G$6:$G$1355, Transactions_History!$C$6:$C$1355, "Acquire", Transactions_History!$I$6:$I$1355, Portfolio_History!$F536, Transactions_History!$H$6:$H$1355, "&lt;="&amp;YEAR(Portfolio_History!Q$1))-
SUMIFS(Transactions_History!$G$6:$G$1355, Transactions_History!$C$6:$C$1355, "Redeem", Transactions_History!$I$6:$I$1355, Portfolio_History!$F536, Transactions_History!$H$6:$H$1355, "&lt;="&amp;YEAR(Portfolio_History!Q$1))</f>
        <v>0</v>
      </c>
      <c r="R536" s="4">
        <f>SUMIFS(Transactions_History!$G$6:$G$1355, Transactions_History!$C$6:$C$1355, "Acquire", Transactions_History!$I$6:$I$1355, Portfolio_History!$F536, Transactions_History!$H$6:$H$1355, "&lt;="&amp;YEAR(Portfolio_History!R$1))-
SUMIFS(Transactions_History!$G$6:$G$1355, Transactions_History!$C$6:$C$1355, "Redeem", Transactions_History!$I$6:$I$1355, Portfolio_History!$F536, Transactions_History!$H$6:$H$1355, "&lt;="&amp;YEAR(Portfolio_History!R$1))</f>
        <v>0</v>
      </c>
      <c r="S536" s="4">
        <f>SUMIFS(Transactions_History!$G$6:$G$1355, Transactions_History!$C$6:$C$1355, "Acquire", Transactions_History!$I$6:$I$1355, Portfolio_History!$F536, Transactions_History!$H$6:$H$1355, "&lt;="&amp;YEAR(Portfolio_History!S$1))-
SUMIFS(Transactions_History!$G$6:$G$1355, Transactions_History!$C$6:$C$1355, "Redeem", Transactions_History!$I$6:$I$1355, Portfolio_History!$F536, Transactions_History!$H$6:$H$1355, "&lt;="&amp;YEAR(Portfolio_History!S$1))</f>
        <v>0</v>
      </c>
      <c r="T536" s="4">
        <f>SUMIFS(Transactions_History!$G$6:$G$1355, Transactions_History!$C$6:$C$1355, "Acquire", Transactions_History!$I$6:$I$1355, Portfolio_History!$F536, Transactions_History!$H$6:$H$1355, "&lt;="&amp;YEAR(Portfolio_History!T$1))-
SUMIFS(Transactions_History!$G$6:$G$1355, Transactions_History!$C$6:$C$1355, "Redeem", Transactions_History!$I$6:$I$1355, Portfolio_History!$F536, Transactions_History!$H$6:$H$1355, "&lt;="&amp;YEAR(Portfolio_History!T$1))</f>
        <v>0</v>
      </c>
      <c r="U536" s="4">
        <f>SUMIFS(Transactions_History!$G$6:$G$1355, Transactions_History!$C$6:$C$1355, "Acquire", Transactions_History!$I$6:$I$1355, Portfolio_History!$F536, Transactions_History!$H$6:$H$1355, "&lt;="&amp;YEAR(Portfolio_History!U$1))-
SUMIFS(Transactions_History!$G$6:$G$1355, Transactions_History!$C$6:$C$1355, "Redeem", Transactions_History!$I$6:$I$1355, Portfolio_History!$F536, Transactions_History!$H$6:$H$1355, "&lt;="&amp;YEAR(Portfolio_History!U$1))</f>
        <v>0</v>
      </c>
      <c r="V536" s="4">
        <f>SUMIFS(Transactions_History!$G$6:$G$1355, Transactions_History!$C$6:$C$1355, "Acquire", Transactions_History!$I$6:$I$1355, Portfolio_History!$F536, Transactions_History!$H$6:$H$1355, "&lt;="&amp;YEAR(Portfolio_History!V$1))-
SUMIFS(Transactions_History!$G$6:$G$1355, Transactions_History!$C$6:$C$1355, "Redeem", Transactions_History!$I$6:$I$1355, Portfolio_History!$F536, Transactions_History!$H$6:$H$1355, "&lt;="&amp;YEAR(Portfolio_History!V$1))</f>
        <v>0</v>
      </c>
      <c r="W536" s="4">
        <f>SUMIFS(Transactions_History!$G$6:$G$1355, Transactions_History!$C$6:$C$1355, "Acquire", Transactions_History!$I$6:$I$1355, Portfolio_History!$F536, Transactions_History!$H$6:$H$1355, "&lt;="&amp;YEAR(Portfolio_History!W$1))-
SUMIFS(Transactions_History!$G$6:$G$1355, Transactions_History!$C$6:$C$1355, "Redeem", Transactions_History!$I$6:$I$1355, Portfolio_History!$F536, Transactions_History!$H$6:$H$1355, "&lt;="&amp;YEAR(Portfolio_History!W$1))</f>
        <v>0</v>
      </c>
      <c r="X536" s="4">
        <f>SUMIFS(Transactions_History!$G$6:$G$1355, Transactions_History!$C$6:$C$1355, "Acquire", Transactions_History!$I$6:$I$1355, Portfolio_History!$F536, Transactions_History!$H$6:$H$1355, "&lt;="&amp;YEAR(Portfolio_History!X$1))-
SUMIFS(Transactions_History!$G$6:$G$1355, Transactions_History!$C$6:$C$1355, "Redeem", Transactions_History!$I$6:$I$1355, Portfolio_History!$F536, Transactions_History!$H$6:$H$1355, "&lt;="&amp;YEAR(Portfolio_History!X$1))</f>
        <v>0</v>
      </c>
      <c r="Y536" s="4">
        <f>SUMIFS(Transactions_History!$G$6:$G$1355, Transactions_History!$C$6:$C$1355, "Acquire", Transactions_History!$I$6:$I$1355, Portfolio_History!$F536, Transactions_History!$H$6:$H$1355, "&lt;="&amp;YEAR(Portfolio_History!Y$1))-
SUMIFS(Transactions_History!$G$6:$G$1355, Transactions_History!$C$6:$C$1355, "Redeem", Transactions_History!$I$6:$I$1355, Portfolio_History!$F536, Transactions_History!$H$6:$H$1355, "&lt;="&amp;YEAR(Portfolio_History!Y$1))</f>
        <v>0</v>
      </c>
    </row>
    <row r="537" spans="1:25" x14ac:dyDescent="0.35">
      <c r="A537" s="172" t="s">
        <v>34</v>
      </c>
      <c r="B537" s="172">
        <v>2.875</v>
      </c>
      <c r="C537" s="172">
        <v>2011</v>
      </c>
      <c r="D537" s="173">
        <v>40664</v>
      </c>
      <c r="E537" s="63">
        <v>2011</v>
      </c>
      <c r="F537" s="170" t="str">
        <f t="shared" si="9"/>
        <v>SI certificates_2.875_2011</v>
      </c>
      <c r="G537" s="4">
        <f>SUMIFS(Transactions_History!$G$6:$G$1355, Transactions_History!$C$6:$C$1355, "Acquire", Transactions_History!$I$6:$I$1355, Portfolio_History!$F537, Transactions_History!$H$6:$H$1355, "&lt;="&amp;YEAR(Portfolio_History!G$1))-
SUMIFS(Transactions_History!$G$6:$G$1355, Transactions_History!$C$6:$C$1355, "Redeem", Transactions_History!$I$6:$I$1355, Portfolio_History!$F537, Transactions_History!$H$6:$H$1355, "&lt;="&amp;YEAR(Portfolio_History!G$1))</f>
        <v>0</v>
      </c>
      <c r="H537" s="4">
        <f>SUMIFS(Transactions_History!$G$6:$G$1355, Transactions_History!$C$6:$C$1355, "Acquire", Transactions_History!$I$6:$I$1355, Portfolio_History!$F537, Transactions_History!$H$6:$H$1355, "&lt;="&amp;YEAR(Portfolio_History!H$1))-
SUMIFS(Transactions_History!$G$6:$G$1355, Transactions_History!$C$6:$C$1355, "Redeem", Transactions_History!$I$6:$I$1355, Portfolio_History!$F537, Transactions_History!$H$6:$H$1355, "&lt;="&amp;YEAR(Portfolio_History!H$1))</f>
        <v>0</v>
      </c>
      <c r="I537" s="4">
        <f>SUMIFS(Transactions_History!$G$6:$G$1355, Transactions_History!$C$6:$C$1355, "Acquire", Transactions_History!$I$6:$I$1355, Portfolio_History!$F537, Transactions_History!$H$6:$H$1355, "&lt;="&amp;YEAR(Portfolio_History!I$1))-
SUMIFS(Transactions_History!$G$6:$G$1355, Transactions_History!$C$6:$C$1355, "Redeem", Transactions_History!$I$6:$I$1355, Portfolio_History!$F537, Transactions_History!$H$6:$H$1355, "&lt;="&amp;YEAR(Portfolio_History!I$1))</f>
        <v>0</v>
      </c>
      <c r="J537" s="4">
        <f>SUMIFS(Transactions_History!$G$6:$G$1355, Transactions_History!$C$6:$C$1355, "Acquire", Transactions_History!$I$6:$I$1355, Portfolio_History!$F537, Transactions_History!$H$6:$H$1355, "&lt;="&amp;YEAR(Portfolio_History!J$1))-
SUMIFS(Transactions_History!$G$6:$G$1355, Transactions_History!$C$6:$C$1355, "Redeem", Transactions_History!$I$6:$I$1355, Portfolio_History!$F537, Transactions_History!$H$6:$H$1355, "&lt;="&amp;YEAR(Portfolio_History!J$1))</f>
        <v>0</v>
      </c>
      <c r="K537" s="4">
        <f>SUMIFS(Transactions_History!$G$6:$G$1355, Transactions_History!$C$6:$C$1355, "Acquire", Transactions_History!$I$6:$I$1355, Portfolio_History!$F537, Transactions_History!$H$6:$H$1355, "&lt;="&amp;YEAR(Portfolio_History!K$1))-
SUMIFS(Transactions_History!$G$6:$G$1355, Transactions_History!$C$6:$C$1355, "Redeem", Transactions_History!$I$6:$I$1355, Portfolio_History!$F537, Transactions_History!$H$6:$H$1355, "&lt;="&amp;YEAR(Portfolio_History!K$1))</f>
        <v>0</v>
      </c>
      <c r="L537" s="4">
        <f>SUMIFS(Transactions_History!$G$6:$G$1355, Transactions_History!$C$6:$C$1355, "Acquire", Transactions_History!$I$6:$I$1355, Portfolio_History!$F537, Transactions_History!$H$6:$H$1355, "&lt;="&amp;YEAR(Portfolio_History!L$1))-
SUMIFS(Transactions_History!$G$6:$G$1355, Transactions_History!$C$6:$C$1355, "Redeem", Transactions_History!$I$6:$I$1355, Portfolio_History!$F537, Transactions_History!$H$6:$H$1355, "&lt;="&amp;YEAR(Portfolio_History!L$1))</f>
        <v>0</v>
      </c>
      <c r="M537" s="4">
        <f>SUMIFS(Transactions_History!$G$6:$G$1355, Transactions_History!$C$6:$C$1355, "Acquire", Transactions_History!$I$6:$I$1355, Portfolio_History!$F537, Transactions_History!$H$6:$H$1355, "&lt;="&amp;YEAR(Portfolio_History!M$1))-
SUMIFS(Transactions_History!$G$6:$G$1355, Transactions_History!$C$6:$C$1355, "Redeem", Transactions_History!$I$6:$I$1355, Portfolio_History!$F537, Transactions_History!$H$6:$H$1355, "&lt;="&amp;YEAR(Portfolio_History!M$1))</f>
        <v>0</v>
      </c>
      <c r="N537" s="4">
        <f>SUMIFS(Transactions_History!$G$6:$G$1355, Transactions_History!$C$6:$C$1355, "Acquire", Transactions_History!$I$6:$I$1355, Portfolio_History!$F537, Transactions_History!$H$6:$H$1355, "&lt;="&amp;YEAR(Portfolio_History!N$1))-
SUMIFS(Transactions_History!$G$6:$G$1355, Transactions_History!$C$6:$C$1355, "Redeem", Transactions_History!$I$6:$I$1355, Portfolio_History!$F537, Transactions_History!$H$6:$H$1355, "&lt;="&amp;YEAR(Portfolio_History!N$1))</f>
        <v>0</v>
      </c>
      <c r="O537" s="4">
        <f>SUMIFS(Transactions_History!$G$6:$G$1355, Transactions_History!$C$6:$C$1355, "Acquire", Transactions_History!$I$6:$I$1355, Portfolio_History!$F537, Transactions_History!$H$6:$H$1355, "&lt;="&amp;YEAR(Portfolio_History!O$1))-
SUMIFS(Transactions_History!$G$6:$G$1355, Transactions_History!$C$6:$C$1355, "Redeem", Transactions_History!$I$6:$I$1355, Portfolio_History!$F537, Transactions_History!$H$6:$H$1355, "&lt;="&amp;YEAR(Portfolio_History!O$1))</f>
        <v>0</v>
      </c>
      <c r="P537" s="4">
        <f>SUMIFS(Transactions_History!$G$6:$G$1355, Transactions_History!$C$6:$C$1355, "Acquire", Transactions_History!$I$6:$I$1355, Portfolio_History!$F537, Transactions_History!$H$6:$H$1355, "&lt;="&amp;YEAR(Portfolio_History!P$1))-
SUMIFS(Transactions_History!$G$6:$G$1355, Transactions_History!$C$6:$C$1355, "Redeem", Transactions_History!$I$6:$I$1355, Portfolio_History!$F537, Transactions_History!$H$6:$H$1355, "&lt;="&amp;YEAR(Portfolio_History!P$1))</f>
        <v>0</v>
      </c>
      <c r="Q537" s="4">
        <f>SUMIFS(Transactions_History!$G$6:$G$1355, Transactions_History!$C$6:$C$1355, "Acquire", Transactions_History!$I$6:$I$1355, Portfolio_History!$F537, Transactions_History!$H$6:$H$1355, "&lt;="&amp;YEAR(Portfolio_History!Q$1))-
SUMIFS(Transactions_History!$G$6:$G$1355, Transactions_History!$C$6:$C$1355, "Redeem", Transactions_History!$I$6:$I$1355, Portfolio_History!$F537, Transactions_History!$H$6:$H$1355, "&lt;="&amp;YEAR(Portfolio_History!Q$1))</f>
        <v>0</v>
      </c>
      <c r="R537" s="4">
        <f>SUMIFS(Transactions_History!$G$6:$G$1355, Transactions_History!$C$6:$C$1355, "Acquire", Transactions_History!$I$6:$I$1355, Portfolio_History!$F537, Transactions_History!$H$6:$H$1355, "&lt;="&amp;YEAR(Portfolio_History!R$1))-
SUMIFS(Transactions_History!$G$6:$G$1355, Transactions_History!$C$6:$C$1355, "Redeem", Transactions_History!$I$6:$I$1355, Portfolio_History!$F537, Transactions_History!$H$6:$H$1355, "&lt;="&amp;YEAR(Portfolio_History!R$1))</f>
        <v>0</v>
      </c>
      <c r="S537" s="4">
        <f>SUMIFS(Transactions_History!$G$6:$G$1355, Transactions_History!$C$6:$C$1355, "Acquire", Transactions_History!$I$6:$I$1355, Portfolio_History!$F537, Transactions_History!$H$6:$H$1355, "&lt;="&amp;YEAR(Portfolio_History!S$1))-
SUMIFS(Transactions_History!$G$6:$G$1355, Transactions_History!$C$6:$C$1355, "Redeem", Transactions_History!$I$6:$I$1355, Portfolio_History!$F537, Transactions_History!$H$6:$H$1355, "&lt;="&amp;YEAR(Portfolio_History!S$1))</f>
        <v>0</v>
      </c>
      <c r="T537" s="4">
        <f>SUMIFS(Transactions_History!$G$6:$G$1355, Transactions_History!$C$6:$C$1355, "Acquire", Transactions_History!$I$6:$I$1355, Portfolio_History!$F537, Transactions_History!$H$6:$H$1355, "&lt;="&amp;YEAR(Portfolio_History!T$1))-
SUMIFS(Transactions_History!$G$6:$G$1355, Transactions_History!$C$6:$C$1355, "Redeem", Transactions_History!$I$6:$I$1355, Portfolio_History!$F537, Transactions_History!$H$6:$H$1355, "&lt;="&amp;YEAR(Portfolio_History!T$1))</f>
        <v>0</v>
      </c>
      <c r="U537" s="4">
        <f>SUMIFS(Transactions_History!$G$6:$G$1355, Transactions_History!$C$6:$C$1355, "Acquire", Transactions_History!$I$6:$I$1355, Portfolio_History!$F537, Transactions_History!$H$6:$H$1355, "&lt;="&amp;YEAR(Portfolio_History!U$1))-
SUMIFS(Transactions_History!$G$6:$G$1355, Transactions_History!$C$6:$C$1355, "Redeem", Transactions_History!$I$6:$I$1355, Portfolio_History!$F537, Transactions_History!$H$6:$H$1355, "&lt;="&amp;YEAR(Portfolio_History!U$1))</f>
        <v>0</v>
      </c>
      <c r="V537" s="4">
        <f>SUMIFS(Transactions_History!$G$6:$G$1355, Transactions_History!$C$6:$C$1355, "Acquire", Transactions_History!$I$6:$I$1355, Portfolio_History!$F537, Transactions_History!$H$6:$H$1355, "&lt;="&amp;YEAR(Portfolio_History!V$1))-
SUMIFS(Transactions_History!$G$6:$G$1355, Transactions_History!$C$6:$C$1355, "Redeem", Transactions_History!$I$6:$I$1355, Portfolio_History!$F537, Transactions_History!$H$6:$H$1355, "&lt;="&amp;YEAR(Portfolio_History!V$1))</f>
        <v>0</v>
      </c>
      <c r="W537" s="4">
        <f>SUMIFS(Transactions_History!$G$6:$G$1355, Transactions_History!$C$6:$C$1355, "Acquire", Transactions_History!$I$6:$I$1355, Portfolio_History!$F537, Transactions_History!$H$6:$H$1355, "&lt;="&amp;YEAR(Portfolio_History!W$1))-
SUMIFS(Transactions_History!$G$6:$G$1355, Transactions_History!$C$6:$C$1355, "Redeem", Transactions_History!$I$6:$I$1355, Portfolio_History!$F537, Transactions_History!$H$6:$H$1355, "&lt;="&amp;YEAR(Portfolio_History!W$1))</f>
        <v>0</v>
      </c>
      <c r="X537" s="4">
        <f>SUMIFS(Transactions_History!$G$6:$G$1355, Transactions_History!$C$6:$C$1355, "Acquire", Transactions_History!$I$6:$I$1355, Portfolio_History!$F537, Transactions_History!$H$6:$H$1355, "&lt;="&amp;YEAR(Portfolio_History!X$1))-
SUMIFS(Transactions_History!$G$6:$G$1355, Transactions_History!$C$6:$C$1355, "Redeem", Transactions_History!$I$6:$I$1355, Portfolio_History!$F537, Transactions_History!$H$6:$H$1355, "&lt;="&amp;YEAR(Portfolio_History!X$1))</f>
        <v>0</v>
      </c>
      <c r="Y537" s="4">
        <f>SUMIFS(Transactions_History!$G$6:$G$1355, Transactions_History!$C$6:$C$1355, "Acquire", Transactions_History!$I$6:$I$1355, Portfolio_History!$F537, Transactions_History!$H$6:$H$1355, "&lt;="&amp;YEAR(Portfolio_History!Y$1))-
SUMIFS(Transactions_History!$G$6:$G$1355, Transactions_History!$C$6:$C$1355, "Redeem", Transactions_History!$I$6:$I$1355, Portfolio_History!$F537, Transactions_History!$H$6:$H$1355, "&lt;="&amp;YEAR(Portfolio_History!Y$1))</f>
        <v>0</v>
      </c>
    </row>
    <row r="538" spans="1:25" x14ac:dyDescent="0.35">
      <c r="A538" s="172" t="s">
        <v>39</v>
      </c>
      <c r="B538" s="172">
        <v>2.5</v>
      </c>
      <c r="C538" s="172">
        <v>2012</v>
      </c>
      <c r="D538" s="173">
        <v>40695</v>
      </c>
      <c r="E538" s="63">
        <v>2011</v>
      </c>
      <c r="F538" s="170" t="str">
        <f t="shared" si="9"/>
        <v>SI bonds_2.5_2012</v>
      </c>
      <c r="G538" s="4">
        <f>SUMIFS(Transactions_History!$G$6:$G$1355, Transactions_History!$C$6:$C$1355, "Acquire", Transactions_History!$I$6:$I$1355, Portfolio_History!$F538, Transactions_History!$H$6:$H$1355, "&lt;="&amp;YEAR(Portfolio_History!G$1))-
SUMIFS(Transactions_History!$G$6:$G$1355, Transactions_History!$C$6:$C$1355, "Redeem", Transactions_History!$I$6:$I$1355, Portfolio_History!$F538, Transactions_History!$H$6:$H$1355, "&lt;="&amp;YEAR(Portfolio_History!G$1))</f>
        <v>0</v>
      </c>
      <c r="H538" s="4">
        <f>SUMIFS(Transactions_History!$G$6:$G$1355, Transactions_History!$C$6:$C$1355, "Acquire", Transactions_History!$I$6:$I$1355, Portfolio_History!$F538, Transactions_History!$H$6:$H$1355, "&lt;="&amp;YEAR(Portfolio_History!H$1))-
SUMIFS(Transactions_History!$G$6:$G$1355, Transactions_History!$C$6:$C$1355, "Redeem", Transactions_History!$I$6:$I$1355, Portfolio_History!$F538, Transactions_History!$H$6:$H$1355, "&lt;="&amp;YEAR(Portfolio_History!H$1))</f>
        <v>0</v>
      </c>
      <c r="I538" s="4">
        <f>SUMIFS(Transactions_History!$G$6:$G$1355, Transactions_History!$C$6:$C$1355, "Acquire", Transactions_History!$I$6:$I$1355, Portfolio_History!$F538, Transactions_History!$H$6:$H$1355, "&lt;="&amp;YEAR(Portfolio_History!I$1))-
SUMIFS(Transactions_History!$G$6:$G$1355, Transactions_History!$C$6:$C$1355, "Redeem", Transactions_History!$I$6:$I$1355, Portfolio_History!$F538, Transactions_History!$H$6:$H$1355, "&lt;="&amp;YEAR(Portfolio_History!I$1))</f>
        <v>0</v>
      </c>
      <c r="J538" s="4">
        <f>SUMIFS(Transactions_History!$G$6:$G$1355, Transactions_History!$C$6:$C$1355, "Acquire", Transactions_History!$I$6:$I$1355, Portfolio_History!$F538, Transactions_History!$H$6:$H$1355, "&lt;="&amp;YEAR(Portfolio_History!J$1))-
SUMIFS(Transactions_History!$G$6:$G$1355, Transactions_History!$C$6:$C$1355, "Redeem", Transactions_History!$I$6:$I$1355, Portfolio_History!$F538, Transactions_History!$H$6:$H$1355, "&lt;="&amp;YEAR(Portfolio_History!J$1))</f>
        <v>0</v>
      </c>
      <c r="K538" s="4">
        <f>SUMIFS(Transactions_History!$G$6:$G$1355, Transactions_History!$C$6:$C$1355, "Acquire", Transactions_History!$I$6:$I$1355, Portfolio_History!$F538, Transactions_History!$H$6:$H$1355, "&lt;="&amp;YEAR(Portfolio_History!K$1))-
SUMIFS(Transactions_History!$G$6:$G$1355, Transactions_History!$C$6:$C$1355, "Redeem", Transactions_History!$I$6:$I$1355, Portfolio_History!$F538, Transactions_History!$H$6:$H$1355, "&lt;="&amp;YEAR(Portfolio_History!K$1))</f>
        <v>0</v>
      </c>
      <c r="L538" s="4">
        <f>SUMIFS(Transactions_History!$G$6:$G$1355, Transactions_History!$C$6:$C$1355, "Acquire", Transactions_History!$I$6:$I$1355, Portfolio_History!$F538, Transactions_History!$H$6:$H$1355, "&lt;="&amp;YEAR(Portfolio_History!L$1))-
SUMIFS(Transactions_History!$G$6:$G$1355, Transactions_History!$C$6:$C$1355, "Redeem", Transactions_History!$I$6:$I$1355, Portfolio_History!$F538, Transactions_History!$H$6:$H$1355, "&lt;="&amp;YEAR(Portfolio_History!L$1))</f>
        <v>0</v>
      </c>
      <c r="M538" s="4">
        <f>SUMIFS(Transactions_History!$G$6:$G$1355, Transactions_History!$C$6:$C$1355, "Acquire", Transactions_History!$I$6:$I$1355, Portfolio_History!$F538, Transactions_History!$H$6:$H$1355, "&lt;="&amp;YEAR(Portfolio_History!M$1))-
SUMIFS(Transactions_History!$G$6:$G$1355, Transactions_History!$C$6:$C$1355, "Redeem", Transactions_History!$I$6:$I$1355, Portfolio_History!$F538, Transactions_History!$H$6:$H$1355, "&lt;="&amp;YEAR(Portfolio_History!M$1))</f>
        <v>0</v>
      </c>
      <c r="N538" s="4">
        <f>SUMIFS(Transactions_History!$G$6:$G$1355, Transactions_History!$C$6:$C$1355, "Acquire", Transactions_History!$I$6:$I$1355, Portfolio_History!$F538, Transactions_History!$H$6:$H$1355, "&lt;="&amp;YEAR(Portfolio_History!N$1))-
SUMIFS(Transactions_History!$G$6:$G$1355, Transactions_History!$C$6:$C$1355, "Redeem", Transactions_History!$I$6:$I$1355, Portfolio_History!$F538, Transactions_History!$H$6:$H$1355, "&lt;="&amp;YEAR(Portfolio_History!N$1))</f>
        <v>0</v>
      </c>
      <c r="O538" s="4">
        <f>SUMIFS(Transactions_History!$G$6:$G$1355, Transactions_History!$C$6:$C$1355, "Acquire", Transactions_History!$I$6:$I$1355, Portfolio_History!$F538, Transactions_History!$H$6:$H$1355, "&lt;="&amp;YEAR(Portfolio_History!O$1))-
SUMIFS(Transactions_History!$G$6:$G$1355, Transactions_History!$C$6:$C$1355, "Redeem", Transactions_History!$I$6:$I$1355, Portfolio_History!$F538, Transactions_History!$H$6:$H$1355, "&lt;="&amp;YEAR(Portfolio_History!O$1))</f>
        <v>0</v>
      </c>
      <c r="P538" s="4">
        <f>SUMIFS(Transactions_History!$G$6:$G$1355, Transactions_History!$C$6:$C$1355, "Acquire", Transactions_History!$I$6:$I$1355, Portfolio_History!$F538, Transactions_History!$H$6:$H$1355, "&lt;="&amp;YEAR(Portfolio_History!P$1))-
SUMIFS(Transactions_History!$G$6:$G$1355, Transactions_History!$C$6:$C$1355, "Redeem", Transactions_History!$I$6:$I$1355, Portfolio_History!$F538, Transactions_History!$H$6:$H$1355, "&lt;="&amp;YEAR(Portfolio_History!P$1))</f>
        <v>0</v>
      </c>
      <c r="Q538" s="4">
        <f>SUMIFS(Transactions_History!$G$6:$G$1355, Transactions_History!$C$6:$C$1355, "Acquire", Transactions_History!$I$6:$I$1355, Portfolio_History!$F538, Transactions_History!$H$6:$H$1355, "&lt;="&amp;YEAR(Portfolio_History!Q$1))-
SUMIFS(Transactions_History!$G$6:$G$1355, Transactions_History!$C$6:$C$1355, "Redeem", Transactions_History!$I$6:$I$1355, Portfolio_History!$F538, Transactions_History!$H$6:$H$1355, "&lt;="&amp;YEAR(Portfolio_History!Q$1))</f>
        <v>0</v>
      </c>
      <c r="R538" s="4">
        <f>SUMIFS(Transactions_History!$G$6:$G$1355, Transactions_History!$C$6:$C$1355, "Acquire", Transactions_History!$I$6:$I$1355, Portfolio_History!$F538, Transactions_History!$H$6:$H$1355, "&lt;="&amp;YEAR(Portfolio_History!R$1))-
SUMIFS(Transactions_History!$G$6:$G$1355, Transactions_History!$C$6:$C$1355, "Redeem", Transactions_History!$I$6:$I$1355, Portfolio_History!$F538, Transactions_History!$H$6:$H$1355, "&lt;="&amp;YEAR(Portfolio_History!R$1))</f>
        <v>0</v>
      </c>
      <c r="S538" s="4">
        <f>SUMIFS(Transactions_History!$G$6:$G$1355, Transactions_History!$C$6:$C$1355, "Acquire", Transactions_History!$I$6:$I$1355, Portfolio_History!$F538, Transactions_History!$H$6:$H$1355, "&lt;="&amp;YEAR(Portfolio_History!S$1))-
SUMIFS(Transactions_History!$G$6:$G$1355, Transactions_History!$C$6:$C$1355, "Redeem", Transactions_History!$I$6:$I$1355, Portfolio_History!$F538, Transactions_History!$H$6:$H$1355, "&lt;="&amp;YEAR(Portfolio_History!S$1))</f>
        <v>0</v>
      </c>
      <c r="T538" s="4">
        <f>SUMIFS(Transactions_History!$G$6:$G$1355, Transactions_History!$C$6:$C$1355, "Acquire", Transactions_History!$I$6:$I$1355, Portfolio_History!$F538, Transactions_History!$H$6:$H$1355, "&lt;="&amp;YEAR(Portfolio_History!T$1))-
SUMIFS(Transactions_History!$G$6:$G$1355, Transactions_History!$C$6:$C$1355, "Redeem", Transactions_History!$I$6:$I$1355, Portfolio_History!$F538, Transactions_History!$H$6:$H$1355, "&lt;="&amp;YEAR(Portfolio_History!T$1))</f>
        <v>0</v>
      </c>
      <c r="U538" s="4">
        <f>SUMIFS(Transactions_History!$G$6:$G$1355, Transactions_History!$C$6:$C$1355, "Acquire", Transactions_History!$I$6:$I$1355, Portfolio_History!$F538, Transactions_History!$H$6:$H$1355, "&lt;="&amp;YEAR(Portfolio_History!U$1))-
SUMIFS(Transactions_History!$G$6:$G$1355, Transactions_History!$C$6:$C$1355, "Redeem", Transactions_History!$I$6:$I$1355, Portfolio_History!$F538, Transactions_History!$H$6:$H$1355, "&lt;="&amp;YEAR(Portfolio_History!U$1))</f>
        <v>0</v>
      </c>
      <c r="V538" s="4">
        <f>SUMIFS(Transactions_History!$G$6:$G$1355, Transactions_History!$C$6:$C$1355, "Acquire", Transactions_History!$I$6:$I$1355, Portfolio_History!$F538, Transactions_History!$H$6:$H$1355, "&lt;="&amp;YEAR(Portfolio_History!V$1))-
SUMIFS(Transactions_History!$G$6:$G$1355, Transactions_History!$C$6:$C$1355, "Redeem", Transactions_History!$I$6:$I$1355, Portfolio_History!$F538, Transactions_History!$H$6:$H$1355, "&lt;="&amp;YEAR(Portfolio_History!V$1))</f>
        <v>0</v>
      </c>
      <c r="W538" s="4">
        <f>SUMIFS(Transactions_History!$G$6:$G$1355, Transactions_History!$C$6:$C$1355, "Acquire", Transactions_History!$I$6:$I$1355, Portfolio_History!$F538, Transactions_History!$H$6:$H$1355, "&lt;="&amp;YEAR(Portfolio_History!W$1))-
SUMIFS(Transactions_History!$G$6:$G$1355, Transactions_History!$C$6:$C$1355, "Redeem", Transactions_History!$I$6:$I$1355, Portfolio_History!$F538, Transactions_History!$H$6:$H$1355, "&lt;="&amp;YEAR(Portfolio_History!W$1))</f>
        <v>0</v>
      </c>
      <c r="X538" s="4">
        <f>SUMIFS(Transactions_History!$G$6:$G$1355, Transactions_History!$C$6:$C$1355, "Acquire", Transactions_History!$I$6:$I$1355, Portfolio_History!$F538, Transactions_History!$H$6:$H$1355, "&lt;="&amp;YEAR(Portfolio_History!X$1))-
SUMIFS(Transactions_History!$G$6:$G$1355, Transactions_History!$C$6:$C$1355, "Redeem", Transactions_History!$I$6:$I$1355, Portfolio_History!$F538, Transactions_History!$H$6:$H$1355, "&lt;="&amp;YEAR(Portfolio_History!X$1))</f>
        <v>0</v>
      </c>
      <c r="Y538" s="4">
        <f>SUMIFS(Transactions_History!$G$6:$G$1355, Transactions_History!$C$6:$C$1355, "Acquire", Transactions_History!$I$6:$I$1355, Portfolio_History!$F538, Transactions_History!$H$6:$H$1355, "&lt;="&amp;YEAR(Portfolio_History!Y$1))-
SUMIFS(Transactions_History!$G$6:$G$1355, Transactions_History!$C$6:$C$1355, "Redeem", Transactions_History!$I$6:$I$1355, Portfolio_History!$F538, Transactions_History!$H$6:$H$1355, "&lt;="&amp;YEAR(Portfolio_History!Y$1))</f>
        <v>0</v>
      </c>
    </row>
    <row r="539" spans="1:25" x14ac:dyDescent="0.35">
      <c r="A539" s="172" t="s">
        <v>39</v>
      </c>
      <c r="B539" s="172">
        <v>2.5</v>
      </c>
      <c r="C539" s="172">
        <v>2013</v>
      </c>
      <c r="D539" s="173">
        <v>40695</v>
      </c>
      <c r="E539" s="63">
        <v>2011</v>
      </c>
      <c r="F539" s="170" t="str">
        <f t="shared" si="9"/>
        <v>SI bonds_2.5_2013</v>
      </c>
      <c r="G539" s="4">
        <f>SUMIFS(Transactions_History!$G$6:$G$1355, Transactions_History!$C$6:$C$1355, "Acquire", Transactions_History!$I$6:$I$1355, Portfolio_History!$F539, Transactions_History!$H$6:$H$1355, "&lt;="&amp;YEAR(Portfolio_History!G$1))-
SUMIFS(Transactions_History!$G$6:$G$1355, Transactions_History!$C$6:$C$1355, "Redeem", Transactions_History!$I$6:$I$1355, Portfolio_History!$F539, Transactions_History!$H$6:$H$1355, "&lt;="&amp;YEAR(Portfolio_History!G$1))</f>
        <v>0</v>
      </c>
      <c r="H539" s="4">
        <f>SUMIFS(Transactions_History!$G$6:$G$1355, Transactions_History!$C$6:$C$1355, "Acquire", Transactions_History!$I$6:$I$1355, Portfolio_History!$F539, Transactions_History!$H$6:$H$1355, "&lt;="&amp;YEAR(Portfolio_History!H$1))-
SUMIFS(Transactions_History!$G$6:$G$1355, Transactions_History!$C$6:$C$1355, "Redeem", Transactions_History!$I$6:$I$1355, Portfolio_History!$F539, Transactions_History!$H$6:$H$1355, "&lt;="&amp;YEAR(Portfolio_History!H$1))</f>
        <v>0</v>
      </c>
      <c r="I539" s="4">
        <f>SUMIFS(Transactions_History!$G$6:$G$1355, Transactions_History!$C$6:$C$1355, "Acquire", Transactions_History!$I$6:$I$1355, Portfolio_History!$F539, Transactions_History!$H$6:$H$1355, "&lt;="&amp;YEAR(Portfolio_History!I$1))-
SUMIFS(Transactions_History!$G$6:$G$1355, Transactions_History!$C$6:$C$1355, "Redeem", Transactions_History!$I$6:$I$1355, Portfolio_History!$F539, Transactions_History!$H$6:$H$1355, "&lt;="&amp;YEAR(Portfolio_History!I$1))</f>
        <v>0</v>
      </c>
      <c r="J539" s="4">
        <f>SUMIFS(Transactions_History!$G$6:$G$1355, Transactions_History!$C$6:$C$1355, "Acquire", Transactions_History!$I$6:$I$1355, Portfolio_History!$F539, Transactions_History!$H$6:$H$1355, "&lt;="&amp;YEAR(Portfolio_History!J$1))-
SUMIFS(Transactions_History!$G$6:$G$1355, Transactions_History!$C$6:$C$1355, "Redeem", Transactions_History!$I$6:$I$1355, Portfolio_History!$F539, Transactions_History!$H$6:$H$1355, "&lt;="&amp;YEAR(Portfolio_History!J$1))</f>
        <v>0</v>
      </c>
      <c r="K539" s="4">
        <f>SUMIFS(Transactions_History!$G$6:$G$1355, Transactions_History!$C$6:$C$1355, "Acquire", Transactions_History!$I$6:$I$1355, Portfolio_History!$F539, Transactions_History!$H$6:$H$1355, "&lt;="&amp;YEAR(Portfolio_History!K$1))-
SUMIFS(Transactions_History!$G$6:$G$1355, Transactions_History!$C$6:$C$1355, "Redeem", Transactions_History!$I$6:$I$1355, Portfolio_History!$F539, Transactions_History!$H$6:$H$1355, "&lt;="&amp;YEAR(Portfolio_History!K$1))</f>
        <v>0</v>
      </c>
      <c r="L539" s="4">
        <f>SUMIFS(Transactions_History!$G$6:$G$1355, Transactions_History!$C$6:$C$1355, "Acquire", Transactions_History!$I$6:$I$1355, Portfolio_History!$F539, Transactions_History!$H$6:$H$1355, "&lt;="&amp;YEAR(Portfolio_History!L$1))-
SUMIFS(Transactions_History!$G$6:$G$1355, Transactions_History!$C$6:$C$1355, "Redeem", Transactions_History!$I$6:$I$1355, Portfolio_History!$F539, Transactions_History!$H$6:$H$1355, "&lt;="&amp;YEAR(Portfolio_History!L$1))</f>
        <v>0</v>
      </c>
      <c r="M539" s="4">
        <f>SUMIFS(Transactions_History!$G$6:$G$1355, Transactions_History!$C$6:$C$1355, "Acquire", Transactions_History!$I$6:$I$1355, Portfolio_History!$F539, Transactions_History!$H$6:$H$1355, "&lt;="&amp;YEAR(Portfolio_History!M$1))-
SUMIFS(Transactions_History!$G$6:$G$1355, Transactions_History!$C$6:$C$1355, "Redeem", Transactions_History!$I$6:$I$1355, Portfolio_History!$F539, Transactions_History!$H$6:$H$1355, "&lt;="&amp;YEAR(Portfolio_History!M$1))</f>
        <v>0</v>
      </c>
      <c r="N539" s="4">
        <f>SUMIFS(Transactions_History!$G$6:$G$1355, Transactions_History!$C$6:$C$1355, "Acquire", Transactions_History!$I$6:$I$1355, Portfolio_History!$F539, Transactions_History!$H$6:$H$1355, "&lt;="&amp;YEAR(Portfolio_History!N$1))-
SUMIFS(Transactions_History!$G$6:$G$1355, Transactions_History!$C$6:$C$1355, "Redeem", Transactions_History!$I$6:$I$1355, Portfolio_History!$F539, Transactions_History!$H$6:$H$1355, "&lt;="&amp;YEAR(Portfolio_History!N$1))</f>
        <v>0</v>
      </c>
      <c r="O539" s="4">
        <f>SUMIFS(Transactions_History!$G$6:$G$1355, Transactions_History!$C$6:$C$1355, "Acquire", Transactions_History!$I$6:$I$1355, Portfolio_History!$F539, Transactions_History!$H$6:$H$1355, "&lt;="&amp;YEAR(Portfolio_History!O$1))-
SUMIFS(Transactions_History!$G$6:$G$1355, Transactions_History!$C$6:$C$1355, "Redeem", Transactions_History!$I$6:$I$1355, Portfolio_History!$F539, Transactions_History!$H$6:$H$1355, "&lt;="&amp;YEAR(Portfolio_History!O$1))</f>
        <v>0</v>
      </c>
      <c r="P539" s="4">
        <f>SUMIFS(Transactions_History!$G$6:$G$1355, Transactions_History!$C$6:$C$1355, "Acquire", Transactions_History!$I$6:$I$1355, Portfolio_History!$F539, Transactions_History!$H$6:$H$1355, "&lt;="&amp;YEAR(Portfolio_History!P$1))-
SUMIFS(Transactions_History!$G$6:$G$1355, Transactions_History!$C$6:$C$1355, "Redeem", Transactions_History!$I$6:$I$1355, Portfolio_History!$F539, Transactions_History!$H$6:$H$1355, "&lt;="&amp;YEAR(Portfolio_History!P$1))</f>
        <v>0</v>
      </c>
      <c r="Q539" s="4">
        <f>SUMIFS(Transactions_History!$G$6:$G$1355, Transactions_History!$C$6:$C$1355, "Acquire", Transactions_History!$I$6:$I$1355, Portfolio_History!$F539, Transactions_History!$H$6:$H$1355, "&lt;="&amp;YEAR(Portfolio_History!Q$1))-
SUMIFS(Transactions_History!$G$6:$G$1355, Transactions_History!$C$6:$C$1355, "Redeem", Transactions_History!$I$6:$I$1355, Portfolio_History!$F539, Transactions_History!$H$6:$H$1355, "&lt;="&amp;YEAR(Portfolio_History!Q$1))</f>
        <v>0</v>
      </c>
      <c r="R539" s="4">
        <f>SUMIFS(Transactions_History!$G$6:$G$1355, Transactions_History!$C$6:$C$1355, "Acquire", Transactions_History!$I$6:$I$1355, Portfolio_History!$F539, Transactions_History!$H$6:$H$1355, "&lt;="&amp;YEAR(Portfolio_History!R$1))-
SUMIFS(Transactions_History!$G$6:$G$1355, Transactions_History!$C$6:$C$1355, "Redeem", Transactions_History!$I$6:$I$1355, Portfolio_History!$F539, Transactions_History!$H$6:$H$1355, "&lt;="&amp;YEAR(Portfolio_History!R$1))</f>
        <v>5971788</v>
      </c>
      <c r="S539" s="4">
        <f>SUMIFS(Transactions_History!$G$6:$G$1355, Transactions_History!$C$6:$C$1355, "Acquire", Transactions_History!$I$6:$I$1355, Portfolio_History!$F539, Transactions_History!$H$6:$H$1355, "&lt;="&amp;YEAR(Portfolio_History!S$1))-
SUMIFS(Transactions_History!$G$6:$G$1355, Transactions_History!$C$6:$C$1355, "Redeem", Transactions_History!$I$6:$I$1355, Portfolio_History!$F539, Transactions_History!$H$6:$H$1355, "&lt;="&amp;YEAR(Portfolio_History!S$1))</f>
        <v>0</v>
      </c>
      <c r="T539" s="4">
        <f>SUMIFS(Transactions_History!$G$6:$G$1355, Transactions_History!$C$6:$C$1355, "Acquire", Transactions_History!$I$6:$I$1355, Portfolio_History!$F539, Transactions_History!$H$6:$H$1355, "&lt;="&amp;YEAR(Portfolio_History!T$1))-
SUMIFS(Transactions_History!$G$6:$G$1355, Transactions_History!$C$6:$C$1355, "Redeem", Transactions_History!$I$6:$I$1355, Portfolio_History!$F539, Transactions_History!$H$6:$H$1355, "&lt;="&amp;YEAR(Portfolio_History!T$1))</f>
        <v>0</v>
      </c>
      <c r="U539" s="4">
        <f>SUMIFS(Transactions_History!$G$6:$G$1355, Transactions_History!$C$6:$C$1355, "Acquire", Transactions_History!$I$6:$I$1355, Portfolio_History!$F539, Transactions_History!$H$6:$H$1355, "&lt;="&amp;YEAR(Portfolio_History!U$1))-
SUMIFS(Transactions_History!$G$6:$G$1355, Transactions_History!$C$6:$C$1355, "Redeem", Transactions_History!$I$6:$I$1355, Portfolio_History!$F539, Transactions_History!$H$6:$H$1355, "&lt;="&amp;YEAR(Portfolio_History!U$1))</f>
        <v>0</v>
      </c>
      <c r="V539" s="4">
        <f>SUMIFS(Transactions_History!$G$6:$G$1355, Transactions_History!$C$6:$C$1355, "Acquire", Transactions_History!$I$6:$I$1355, Portfolio_History!$F539, Transactions_History!$H$6:$H$1355, "&lt;="&amp;YEAR(Portfolio_History!V$1))-
SUMIFS(Transactions_History!$G$6:$G$1355, Transactions_History!$C$6:$C$1355, "Redeem", Transactions_History!$I$6:$I$1355, Portfolio_History!$F539, Transactions_History!$H$6:$H$1355, "&lt;="&amp;YEAR(Portfolio_History!V$1))</f>
        <v>0</v>
      </c>
      <c r="W539" s="4">
        <f>SUMIFS(Transactions_History!$G$6:$G$1355, Transactions_History!$C$6:$C$1355, "Acquire", Transactions_History!$I$6:$I$1355, Portfolio_History!$F539, Transactions_History!$H$6:$H$1355, "&lt;="&amp;YEAR(Portfolio_History!W$1))-
SUMIFS(Transactions_History!$G$6:$G$1355, Transactions_History!$C$6:$C$1355, "Redeem", Transactions_History!$I$6:$I$1355, Portfolio_History!$F539, Transactions_History!$H$6:$H$1355, "&lt;="&amp;YEAR(Portfolio_History!W$1))</f>
        <v>0</v>
      </c>
      <c r="X539" s="4">
        <f>SUMIFS(Transactions_History!$G$6:$G$1355, Transactions_History!$C$6:$C$1355, "Acquire", Transactions_History!$I$6:$I$1355, Portfolio_History!$F539, Transactions_History!$H$6:$H$1355, "&lt;="&amp;YEAR(Portfolio_History!X$1))-
SUMIFS(Transactions_History!$G$6:$G$1355, Transactions_History!$C$6:$C$1355, "Redeem", Transactions_History!$I$6:$I$1355, Portfolio_History!$F539, Transactions_History!$H$6:$H$1355, "&lt;="&amp;YEAR(Portfolio_History!X$1))</f>
        <v>0</v>
      </c>
      <c r="Y539" s="4">
        <f>SUMIFS(Transactions_History!$G$6:$G$1355, Transactions_History!$C$6:$C$1355, "Acquire", Transactions_History!$I$6:$I$1355, Portfolio_History!$F539, Transactions_History!$H$6:$H$1355, "&lt;="&amp;YEAR(Portfolio_History!Y$1))-
SUMIFS(Transactions_History!$G$6:$G$1355, Transactions_History!$C$6:$C$1355, "Redeem", Transactions_History!$I$6:$I$1355, Portfolio_History!$F539, Transactions_History!$H$6:$H$1355, "&lt;="&amp;YEAR(Portfolio_History!Y$1))</f>
        <v>0</v>
      </c>
    </row>
    <row r="540" spans="1:25" x14ac:dyDescent="0.35">
      <c r="A540" s="172" t="s">
        <v>39</v>
      </c>
      <c r="B540" s="172">
        <v>2.5</v>
      </c>
      <c r="C540" s="172">
        <v>2014</v>
      </c>
      <c r="D540" s="173">
        <v>40695</v>
      </c>
      <c r="E540" s="63">
        <v>2011</v>
      </c>
      <c r="F540" s="170" t="str">
        <f t="shared" si="9"/>
        <v>SI bonds_2.5_2014</v>
      </c>
      <c r="G540" s="4">
        <f>SUMIFS(Transactions_History!$G$6:$G$1355, Transactions_History!$C$6:$C$1355, "Acquire", Transactions_History!$I$6:$I$1355, Portfolio_History!$F540, Transactions_History!$H$6:$H$1355, "&lt;="&amp;YEAR(Portfolio_History!G$1))-
SUMIFS(Transactions_History!$G$6:$G$1355, Transactions_History!$C$6:$C$1355, "Redeem", Transactions_History!$I$6:$I$1355, Portfolio_History!$F540, Transactions_History!$H$6:$H$1355, "&lt;="&amp;YEAR(Portfolio_History!G$1))</f>
        <v>0</v>
      </c>
      <c r="H540" s="4">
        <f>SUMIFS(Transactions_History!$G$6:$G$1355, Transactions_History!$C$6:$C$1355, "Acquire", Transactions_History!$I$6:$I$1355, Portfolio_History!$F540, Transactions_History!$H$6:$H$1355, "&lt;="&amp;YEAR(Portfolio_History!H$1))-
SUMIFS(Transactions_History!$G$6:$G$1355, Transactions_History!$C$6:$C$1355, "Redeem", Transactions_History!$I$6:$I$1355, Portfolio_History!$F540, Transactions_History!$H$6:$H$1355, "&lt;="&amp;YEAR(Portfolio_History!H$1))</f>
        <v>0</v>
      </c>
      <c r="I540" s="4">
        <f>SUMIFS(Transactions_History!$G$6:$G$1355, Transactions_History!$C$6:$C$1355, "Acquire", Transactions_History!$I$6:$I$1355, Portfolio_History!$F540, Transactions_History!$H$6:$H$1355, "&lt;="&amp;YEAR(Portfolio_History!I$1))-
SUMIFS(Transactions_History!$G$6:$G$1355, Transactions_History!$C$6:$C$1355, "Redeem", Transactions_History!$I$6:$I$1355, Portfolio_History!$F540, Transactions_History!$H$6:$H$1355, "&lt;="&amp;YEAR(Portfolio_History!I$1))</f>
        <v>0</v>
      </c>
      <c r="J540" s="4">
        <f>SUMIFS(Transactions_History!$G$6:$G$1355, Transactions_History!$C$6:$C$1355, "Acquire", Transactions_History!$I$6:$I$1355, Portfolio_History!$F540, Transactions_History!$H$6:$H$1355, "&lt;="&amp;YEAR(Portfolio_History!J$1))-
SUMIFS(Transactions_History!$G$6:$G$1355, Transactions_History!$C$6:$C$1355, "Redeem", Transactions_History!$I$6:$I$1355, Portfolio_History!$F540, Transactions_History!$H$6:$H$1355, "&lt;="&amp;YEAR(Portfolio_History!J$1))</f>
        <v>0</v>
      </c>
      <c r="K540" s="4">
        <f>SUMIFS(Transactions_History!$G$6:$G$1355, Transactions_History!$C$6:$C$1355, "Acquire", Transactions_History!$I$6:$I$1355, Portfolio_History!$F540, Transactions_History!$H$6:$H$1355, "&lt;="&amp;YEAR(Portfolio_History!K$1))-
SUMIFS(Transactions_History!$G$6:$G$1355, Transactions_History!$C$6:$C$1355, "Redeem", Transactions_History!$I$6:$I$1355, Portfolio_History!$F540, Transactions_History!$H$6:$H$1355, "&lt;="&amp;YEAR(Portfolio_History!K$1))</f>
        <v>0</v>
      </c>
      <c r="L540" s="4">
        <f>SUMIFS(Transactions_History!$G$6:$G$1355, Transactions_History!$C$6:$C$1355, "Acquire", Transactions_History!$I$6:$I$1355, Portfolio_History!$F540, Transactions_History!$H$6:$H$1355, "&lt;="&amp;YEAR(Portfolio_History!L$1))-
SUMIFS(Transactions_History!$G$6:$G$1355, Transactions_History!$C$6:$C$1355, "Redeem", Transactions_History!$I$6:$I$1355, Portfolio_History!$F540, Transactions_History!$H$6:$H$1355, "&lt;="&amp;YEAR(Portfolio_History!L$1))</f>
        <v>0</v>
      </c>
      <c r="M540" s="4">
        <f>SUMIFS(Transactions_History!$G$6:$G$1355, Transactions_History!$C$6:$C$1355, "Acquire", Transactions_History!$I$6:$I$1355, Portfolio_History!$F540, Transactions_History!$H$6:$H$1355, "&lt;="&amp;YEAR(Portfolio_History!M$1))-
SUMIFS(Transactions_History!$G$6:$G$1355, Transactions_History!$C$6:$C$1355, "Redeem", Transactions_History!$I$6:$I$1355, Portfolio_History!$F540, Transactions_History!$H$6:$H$1355, "&lt;="&amp;YEAR(Portfolio_History!M$1))</f>
        <v>0</v>
      </c>
      <c r="N540" s="4">
        <f>SUMIFS(Transactions_History!$G$6:$G$1355, Transactions_History!$C$6:$C$1355, "Acquire", Transactions_History!$I$6:$I$1355, Portfolio_History!$F540, Transactions_History!$H$6:$H$1355, "&lt;="&amp;YEAR(Portfolio_History!N$1))-
SUMIFS(Transactions_History!$G$6:$G$1355, Transactions_History!$C$6:$C$1355, "Redeem", Transactions_History!$I$6:$I$1355, Portfolio_History!$F540, Transactions_History!$H$6:$H$1355, "&lt;="&amp;YEAR(Portfolio_History!N$1))</f>
        <v>0</v>
      </c>
      <c r="O540" s="4">
        <f>SUMIFS(Transactions_History!$G$6:$G$1355, Transactions_History!$C$6:$C$1355, "Acquire", Transactions_History!$I$6:$I$1355, Portfolio_History!$F540, Transactions_History!$H$6:$H$1355, "&lt;="&amp;YEAR(Portfolio_History!O$1))-
SUMIFS(Transactions_History!$G$6:$G$1355, Transactions_History!$C$6:$C$1355, "Redeem", Transactions_History!$I$6:$I$1355, Portfolio_History!$F540, Transactions_History!$H$6:$H$1355, "&lt;="&amp;YEAR(Portfolio_History!O$1))</f>
        <v>0</v>
      </c>
      <c r="P540" s="4">
        <f>SUMIFS(Transactions_History!$G$6:$G$1355, Transactions_History!$C$6:$C$1355, "Acquire", Transactions_History!$I$6:$I$1355, Portfolio_History!$F540, Transactions_History!$H$6:$H$1355, "&lt;="&amp;YEAR(Portfolio_History!P$1))-
SUMIFS(Transactions_History!$G$6:$G$1355, Transactions_History!$C$6:$C$1355, "Redeem", Transactions_History!$I$6:$I$1355, Portfolio_History!$F540, Transactions_History!$H$6:$H$1355, "&lt;="&amp;YEAR(Portfolio_History!P$1))</f>
        <v>0</v>
      </c>
      <c r="Q540" s="4">
        <f>SUMIFS(Transactions_History!$G$6:$G$1355, Transactions_History!$C$6:$C$1355, "Acquire", Transactions_History!$I$6:$I$1355, Portfolio_History!$F540, Transactions_History!$H$6:$H$1355, "&lt;="&amp;YEAR(Portfolio_History!Q$1))-
SUMIFS(Transactions_History!$G$6:$G$1355, Transactions_History!$C$6:$C$1355, "Redeem", Transactions_History!$I$6:$I$1355, Portfolio_History!$F540, Transactions_History!$H$6:$H$1355, "&lt;="&amp;YEAR(Portfolio_History!Q$1))</f>
        <v>5971788</v>
      </c>
      <c r="R540" s="4">
        <f>SUMIFS(Transactions_History!$G$6:$G$1355, Transactions_History!$C$6:$C$1355, "Acquire", Transactions_History!$I$6:$I$1355, Portfolio_History!$F540, Transactions_History!$H$6:$H$1355, "&lt;="&amp;YEAR(Portfolio_History!R$1))-
SUMIFS(Transactions_History!$G$6:$G$1355, Transactions_History!$C$6:$C$1355, "Redeem", Transactions_History!$I$6:$I$1355, Portfolio_History!$F540, Transactions_History!$H$6:$H$1355, "&lt;="&amp;YEAR(Portfolio_History!R$1))</f>
        <v>5971788</v>
      </c>
      <c r="S540" s="4">
        <f>SUMIFS(Transactions_History!$G$6:$G$1355, Transactions_History!$C$6:$C$1355, "Acquire", Transactions_History!$I$6:$I$1355, Portfolio_History!$F540, Transactions_History!$H$6:$H$1355, "&lt;="&amp;YEAR(Portfolio_History!S$1))-
SUMIFS(Transactions_History!$G$6:$G$1355, Transactions_History!$C$6:$C$1355, "Redeem", Transactions_History!$I$6:$I$1355, Portfolio_History!$F540, Transactions_History!$H$6:$H$1355, "&lt;="&amp;YEAR(Portfolio_History!S$1))</f>
        <v>0</v>
      </c>
      <c r="T540" s="4">
        <f>SUMIFS(Transactions_History!$G$6:$G$1355, Transactions_History!$C$6:$C$1355, "Acquire", Transactions_History!$I$6:$I$1355, Portfolio_History!$F540, Transactions_History!$H$6:$H$1355, "&lt;="&amp;YEAR(Portfolio_History!T$1))-
SUMIFS(Transactions_History!$G$6:$G$1355, Transactions_History!$C$6:$C$1355, "Redeem", Transactions_History!$I$6:$I$1355, Portfolio_History!$F540, Transactions_History!$H$6:$H$1355, "&lt;="&amp;YEAR(Portfolio_History!T$1))</f>
        <v>0</v>
      </c>
      <c r="U540" s="4">
        <f>SUMIFS(Transactions_History!$G$6:$G$1355, Transactions_History!$C$6:$C$1355, "Acquire", Transactions_History!$I$6:$I$1355, Portfolio_History!$F540, Transactions_History!$H$6:$H$1355, "&lt;="&amp;YEAR(Portfolio_History!U$1))-
SUMIFS(Transactions_History!$G$6:$G$1355, Transactions_History!$C$6:$C$1355, "Redeem", Transactions_History!$I$6:$I$1355, Portfolio_History!$F540, Transactions_History!$H$6:$H$1355, "&lt;="&amp;YEAR(Portfolio_History!U$1))</f>
        <v>0</v>
      </c>
      <c r="V540" s="4">
        <f>SUMIFS(Transactions_History!$G$6:$G$1355, Transactions_History!$C$6:$C$1355, "Acquire", Transactions_History!$I$6:$I$1355, Portfolio_History!$F540, Transactions_History!$H$6:$H$1355, "&lt;="&amp;YEAR(Portfolio_History!V$1))-
SUMIFS(Transactions_History!$G$6:$G$1355, Transactions_History!$C$6:$C$1355, "Redeem", Transactions_History!$I$6:$I$1355, Portfolio_History!$F540, Transactions_History!$H$6:$H$1355, "&lt;="&amp;YEAR(Portfolio_History!V$1))</f>
        <v>0</v>
      </c>
      <c r="W540" s="4">
        <f>SUMIFS(Transactions_History!$G$6:$G$1355, Transactions_History!$C$6:$C$1355, "Acquire", Transactions_History!$I$6:$I$1355, Portfolio_History!$F540, Transactions_History!$H$6:$H$1355, "&lt;="&amp;YEAR(Portfolio_History!W$1))-
SUMIFS(Transactions_History!$G$6:$G$1355, Transactions_History!$C$6:$C$1355, "Redeem", Transactions_History!$I$6:$I$1355, Portfolio_History!$F540, Transactions_History!$H$6:$H$1355, "&lt;="&amp;YEAR(Portfolio_History!W$1))</f>
        <v>0</v>
      </c>
      <c r="X540" s="4">
        <f>SUMIFS(Transactions_History!$G$6:$G$1355, Transactions_History!$C$6:$C$1355, "Acquire", Transactions_History!$I$6:$I$1355, Portfolio_History!$F540, Transactions_History!$H$6:$H$1355, "&lt;="&amp;YEAR(Portfolio_History!X$1))-
SUMIFS(Transactions_History!$G$6:$G$1355, Transactions_History!$C$6:$C$1355, "Redeem", Transactions_History!$I$6:$I$1355, Portfolio_History!$F540, Transactions_History!$H$6:$H$1355, "&lt;="&amp;YEAR(Portfolio_History!X$1))</f>
        <v>0</v>
      </c>
      <c r="Y540" s="4">
        <f>SUMIFS(Transactions_History!$G$6:$G$1355, Transactions_History!$C$6:$C$1355, "Acquire", Transactions_History!$I$6:$I$1355, Portfolio_History!$F540, Transactions_History!$H$6:$H$1355, "&lt;="&amp;YEAR(Portfolio_History!Y$1))-
SUMIFS(Transactions_History!$G$6:$G$1355, Transactions_History!$C$6:$C$1355, "Redeem", Transactions_History!$I$6:$I$1355, Portfolio_History!$F540, Transactions_History!$H$6:$H$1355, "&lt;="&amp;YEAR(Portfolio_History!Y$1))</f>
        <v>0</v>
      </c>
    </row>
    <row r="541" spans="1:25" x14ac:dyDescent="0.35">
      <c r="A541" s="172" t="s">
        <v>39</v>
      </c>
      <c r="B541" s="172">
        <v>2.5</v>
      </c>
      <c r="C541" s="172">
        <v>2015</v>
      </c>
      <c r="D541" s="173">
        <v>40695</v>
      </c>
      <c r="E541" s="63">
        <v>2011</v>
      </c>
      <c r="F541" s="170" t="str">
        <f t="shared" si="9"/>
        <v>SI bonds_2.5_2015</v>
      </c>
      <c r="G541" s="4">
        <f>SUMIFS(Transactions_History!$G$6:$G$1355, Transactions_History!$C$6:$C$1355, "Acquire", Transactions_History!$I$6:$I$1355, Portfolio_History!$F541, Transactions_History!$H$6:$H$1355, "&lt;="&amp;YEAR(Portfolio_History!G$1))-
SUMIFS(Transactions_History!$G$6:$G$1355, Transactions_History!$C$6:$C$1355, "Redeem", Transactions_History!$I$6:$I$1355, Portfolio_History!$F541, Transactions_History!$H$6:$H$1355, "&lt;="&amp;YEAR(Portfolio_History!G$1))</f>
        <v>0</v>
      </c>
      <c r="H541" s="4">
        <f>SUMIFS(Transactions_History!$G$6:$G$1355, Transactions_History!$C$6:$C$1355, "Acquire", Transactions_History!$I$6:$I$1355, Portfolio_History!$F541, Transactions_History!$H$6:$H$1355, "&lt;="&amp;YEAR(Portfolio_History!H$1))-
SUMIFS(Transactions_History!$G$6:$G$1355, Transactions_History!$C$6:$C$1355, "Redeem", Transactions_History!$I$6:$I$1355, Portfolio_History!$F541, Transactions_History!$H$6:$H$1355, "&lt;="&amp;YEAR(Portfolio_History!H$1))</f>
        <v>0</v>
      </c>
      <c r="I541" s="4">
        <f>SUMIFS(Transactions_History!$G$6:$G$1355, Transactions_History!$C$6:$C$1355, "Acquire", Transactions_History!$I$6:$I$1355, Portfolio_History!$F541, Transactions_History!$H$6:$H$1355, "&lt;="&amp;YEAR(Portfolio_History!I$1))-
SUMIFS(Transactions_History!$G$6:$G$1355, Transactions_History!$C$6:$C$1355, "Redeem", Transactions_History!$I$6:$I$1355, Portfolio_History!$F541, Transactions_History!$H$6:$H$1355, "&lt;="&amp;YEAR(Portfolio_History!I$1))</f>
        <v>0</v>
      </c>
      <c r="J541" s="4">
        <f>SUMIFS(Transactions_History!$G$6:$G$1355, Transactions_History!$C$6:$C$1355, "Acquire", Transactions_History!$I$6:$I$1355, Portfolio_History!$F541, Transactions_History!$H$6:$H$1355, "&lt;="&amp;YEAR(Portfolio_History!J$1))-
SUMIFS(Transactions_History!$G$6:$G$1355, Transactions_History!$C$6:$C$1355, "Redeem", Transactions_History!$I$6:$I$1355, Portfolio_History!$F541, Transactions_History!$H$6:$H$1355, "&lt;="&amp;YEAR(Portfolio_History!J$1))</f>
        <v>0</v>
      </c>
      <c r="K541" s="4">
        <f>SUMIFS(Transactions_History!$G$6:$G$1355, Transactions_History!$C$6:$C$1355, "Acquire", Transactions_History!$I$6:$I$1355, Portfolio_History!$F541, Transactions_History!$H$6:$H$1355, "&lt;="&amp;YEAR(Portfolio_History!K$1))-
SUMIFS(Transactions_History!$G$6:$G$1355, Transactions_History!$C$6:$C$1355, "Redeem", Transactions_History!$I$6:$I$1355, Portfolio_History!$F541, Transactions_History!$H$6:$H$1355, "&lt;="&amp;YEAR(Portfolio_History!K$1))</f>
        <v>0</v>
      </c>
      <c r="L541" s="4">
        <f>SUMIFS(Transactions_History!$G$6:$G$1355, Transactions_History!$C$6:$C$1355, "Acquire", Transactions_History!$I$6:$I$1355, Portfolio_History!$F541, Transactions_History!$H$6:$H$1355, "&lt;="&amp;YEAR(Portfolio_History!L$1))-
SUMIFS(Transactions_History!$G$6:$G$1355, Transactions_History!$C$6:$C$1355, "Redeem", Transactions_History!$I$6:$I$1355, Portfolio_History!$F541, Transactions_History!$H$6:$H$1355, "&lt;="&amp;YEAR(Portfolio_History!L$1))</f>
        <v>0</v>
      </c>
      <c r="M541" s="4">
        <f>SUMIFS(Transactions_History!$G$6:$G$1355, Transactions_History!$C$6:$C$1355, "Acquire", Transactions_History!$I$6:$I$1355, Portfolio_History!$F541, Transactions_History!$H$6:$H$1355, "&lt;="&amp;YEAR(Portfolio_History!M$1))-
SUMIFS(Transactions_History!$G$6:$G$1355, Transactions_History!$C$6:$C$1355, "Redeem", Transactions_History!$I$6:$I$1355, Portfolio_History!$F541, Transactions_History!$H$6:$H$1355, "&lt;="&amp;YEAR(Portfolio_History!M$1))</f>
        <v>0</v>
      </c>
      <c r="N541" s="4">
        <f>SUMIFS(Transactions_History!$G$6:$G$1355, Transactions_History!$C$6:$C$1355, "Acquire", Transactions_History!$I$6:$I$1355, Portfolio_History!$F541, Transactions_History!$H$6:$H$1355, "&lt;="&amp;YEAR(Portfolio_History!N$1))-
SUMIFS(Transactions_History!$G$6:$G$1355, Transactions_History!$C$6:$C$1355, "Redeem", Transactions_History!$I$6:$I$1355, Portfolio_History!$F541, Transactions_History!$H$6:$H$1355, "&lt;="&amp;YEAR(Portfolio_History!N$1))</f>
        <v>0</v>
      </c>
      <c r="O541" s="4">
        <f>SUMIFS(Transactions_History!$G$6:$G$1355, Transactions_History!$C$6:$C$1355, "Acquire", Transactions_History!$I$6:$I$1355, Portfolio_History!$F541, Transactions_History!$H$6:$H$1355, "&lt;="&amp;YEAR(Portfolio_History!O$1))-
SUMIFS(Transactions_History!$G$6:$G$1355, Transactions_History!$C$6:$C$1355, "Redeem", Transactions_History!$I$6:$I$1355, Portfolio_History!$F541, Transactions_History!$H$6:$H$1355, "&lt;="&amp;YEAR(Portfolio_History!O$1))</f>
        <v>0</v>
      </c>
      <c r="P541" s="4">
        <f>SUMIFS(Transactions_History!$G$6:$G$1355, Transactions_History!$C$6:$C$1355, "Acquire", Transactions_History!$I$6:$I$1355, Portfolio_History!$F541, Transactions_History!$H$6:$H$1355, "&lt;="&amp;YEAR(Portfolio_History!P$1))-
SUMIFS(Transactions_History!$G$6:$G$1355, Transactions_History!$C$6:$C$1355, "Redeem", Transactions_History!$I$6:$I$1355, Portfolio_History!$F541, Transactions_History!$H$6:$H$1355, "&lt;="&amp;YEAR(Portfolio_History!P$1))</f>
        <v>5971788</v>
      </c>
      <c r="Q541" s="4">
        <f>SUMIFS(Transactions_History!$G$6:$G$1355, Transactions_History!$C$6:$C$1355, "Acquire", Transactions_History!$I$6:$I$1355, Portfolio_History!$F541, Transactions_History!$H$6:$H$1355, "&lt;="&amp;YEAR(Portfolio_History!Q$1))-
SUMIFS(Transactions_History!$G$6:$G$1355, Transactions_History!$C$6:$C$1355, "Redeem", Transactions_History!$I$6:$I$1355, Portfolio_History!$F541, Transactions_History!$H$6:$H$1355, "&lt;="&amp;YEAR(Portfolio_History!Q$1))</f>
        <v>5971788</v>
      </c>
      <c r="R541" s="4">
        <f>SUMIFS(Transactions_History!$G$6:$G$1355, Transactions_History!$C$6:$C$1355, "Acquire", Transactions_History!$I$6:$I$1355, Portfolio_History!$F541, Transactions_History!$H$6:$H$1355, "&lt;="&amp;YEAR(Portfolio_History!R$1))-
SUMIFS(Transactions_History!$G$6:$G$1355, Transactions_History!$C$6:$C$1355, "Redeem", Transactions_History!$I$6:$I$1355, Portfolio_History!$F541, Transactions_History!$H$6:$H$1355, "&lt;="&amp;YEAR(Portfolio_History!R$1))</f>
        <v>5971788</v>
      </c>
      <c r="S541" s="4">
        <f>SUMIFS(Transactions_History!$G$6:$G$1355, Transactions_History!$C$6:$C$1355, "Acquire", Transactions_History!$I$6:$I$1355, Portfolio_History!$F541, Transactions_History!$H$6:$H$1355, "&lt;="&amp;YEAR(Portfolio_History!S$1))-
SUMIFS(Transactions_History!$G$6:$G$1355, Transactions_History!$C$6:$C$1355, "Redeem", Transactions_History!$I$6:$I$1355, Portfolio_History!$F541, Transactions_History!$H$6:$H$1355, "&lt;="&amp;YEAR(Portfolio_History!S$1))</f>
        <v>0</v>
      </c>
      <c r="T541" s="4">
        <f>SUMIFS(Transactions_History!$G$6:$G$1355, Transactions_History!$C$6:$C$1355, "Acquire", Transactions_History!$I$6:$I$1355, Portfolio_History!$F541, Transactions_History!$H$6:$H$1355, "&lt;="&amp;YEAR(Portfolio_History!T$1))-
SUMIFS(Transactions_History!$G$6:$G$1355, Transactions_History!$C$6:$C$1355, "Redeem", Transactions_History!$I$6:$I$1355, Portfolio_History!$F541, Transactions_History!$H$6:$H$1355, "&lt;="&amp;YEAR(Portfolio_History!T$1))</f>
        <v>0</v>
      </c>
      <c r="U541" s="4">
        <f>SUMIFS(Transactions_History!$G$6:$G$1355, Transactions_History!$C$6:$C$1355, "Acquire", Transactions_History!$I$6:$I$1355, Portfolio_History!$F541, Transactions_History!$H$6:$H$1355, "&lt;="&amp;YEAR(Portfolio_History!U$1))-
SUMIFS(Transactions_History!$G$6:$G$1355, Transactions_History!$C$6:$C$1355, "Redeem", Transactions_History!$I$6:$I$1355, Portfolio_History!$F541, Transactions_History!$H$6:$H$1355, "&lt;="&amp;YEAR(Portfolio_History!U$1))</f>
        <v>0</v>
      </c>
      <c r="V541" s="4">
        <f>SUMIFS(Transactions_History!$G$6:$G$1355, Transactions_History!$C$6:$C$1355, "Acquire", Transactions_History!$I$6:$I$1355, Portfolio_History!$F541, Transactions_History!$H$6:$H$1355, "&lt;="&amp;YEAR(Portfolio_History!V$1))-
SUMIFS(Transactions_History!$G$6:$G$1355, Transactions_History!$C$6:$C$1355, "Redeem", Transactions_History!$I$6:$I$1355, Portfolio_History!$F541, Transactions_History!$H$6:$H$1355, "&lt;="&amp;YEAR(Portfolio_History!V$1))</f>
        <v>0</v>
      </c>
      <c r="W541" s="4">
        <f>SUMIFS(Transactions_History!$G$6:$G$1355, Transactions_History!$C$6:$C$1355, "Acquire", Transactions_History!$I$6:$I$1355, Portfolio_History!$F541, Transactions_History!$H$6:$H$1355, "&lt;="&amp;YEAR(Portfolio_History!W$1))-
SUMIFS(Transactions_History!$G$6:$G$1355, Transactions_History!$C$6:$C$1355, "Redeem", Transactions_History!$I$6:$I$1355, Portfolio_History!$F541, Transactions_History!$H$6:$H$1355, "&lt;="&amp;YEAR(Portfolio_History!W$1))</f>
        <v>0</v>
      </c>
      <c r="X541" s="4">
        <f>SUMIFS(Transactions_History!$G$6:$G$1355, Transactions_History!$C$6:$C$1355, "Acquire", Transactions_History!$I$6:$I$1355, Portfolio_History!$F541, Transactions_History!$H$6:$H$1355, "&lt;="&amp;YEAR(Portfolio_History!X$1))-
SUMIFS(Transactions_History!$G$6:$G$1355, Transactions_History!$C$6:$C$1355, "Redeem", Transactions_History!$I$6:$I$1355, Portfolio_History!$F541, Transactions_History!$H$6:$H$1355, "&lt;="&amp;YEAR(Portfolio_History!X$1))</f>
        <v>0</v>
      </c>
      <c r="Y541" s="4">
        <f>SUMIFS(Transactions_History!$G$6:$G$1355, Transactions_History!$C$6:$C$1355, "Acquire", Transactions_History!$I$6:$I$1355, Portfolio_History!$F541, Transactions_History!$H$6:$H$1355, "&lt;="&amp;YEAR(Portfolio_History!Y$1))-
SUMIFS(Transactions_History!$G$6:$G$1355, Transactions_History!$C$6:$C$1355, "Redeem", Transactions_History!$I$6:$I$1355, Portfolio_History!$F541, Transactions_History!$H$6:$H$1355, "&lt;="&amp;YEAR(Portfolio_History!Y$1))</f>
        <v>0</v>
      </c>
    </row>
    <row r="542" spans="1:25" x14ac:dyDescent="0.35">
      <c r="A542" s="172" t="s">
        <v>39</v>
      </c>
      <c r="B542" s="172">
        <v>2.5</v>
      </c>
      <c r="C542" s="172">
        <v>2016</v>
      </c>
      <c r="D542" s="173">
        <v>40695</v>
      </c>
      <c r="E542" s="63">
        <v>2011</v>
      </c>
      <c r="F542" s="170" t="str">
        <f t="shared" si="9"/>
        <v>SI bonds_2.5_2016</v>
      </c>
      <c r="G542" s="4">
        <f>SUMIFS(Transactions_History!$G$6:$G$1355, Transactions_History!$C$6:$C$1355, "Acquire", Transactions_History!$I$6:$I$1355, Portfolio_History!$F542, Transactions_History!$H$6:$H$1355, "&lt;="&amp;YEAR(Portfolio_History!G$1))-
SUMIFS(Transactions_History!$G$6:$G$1355, Transactions_History!$C$6:$C$1355, "Redeem", Transactions_History!$I$6:$I$1355, Portfolio_History!$F542, Transactions_History!$H$6:$H$1355, "&lt;="&amp;YEAR(Portfolio_History!G$1))</f>
        <v>0</v>
      </c>
      <c r="H542" s="4">
        <f>SUMIFS(Transactions_History!$G$6:$G$1355, Transactions_History!$C$6:$C$1355, "Acquire", Transactions_History!$I$6:$I$1355, Portfolio_History!$F542, Transactions_History!$H$6:$H$1355, "&lt;="&amp;YEAR(Portfolio_History!H$1))-
SUMIFS(Transactions_History!$G$6:$G$1355, Transactions_History!$C$6:$C$1355, "Redeem", Transactions_History!$I$6:$I$1355, Portfolio_History!$F542, Transactions_History!$H$6:$H$1355, "&lt;="&amp;YEAR(Portfolio_History!H$1))</f>
        <v>0</v>
      </c>
      <c r="I542" s="4">
        <f>SUMIFS(Transactions_History!$G$6:$G$1355, Transactions_History!$C$6:$C$1355, "Acquire", Transactions_History!$I$6:$I$1355, Portfolio_History!$F542, Transactions_History!$H$6:$H$1355, "&lt;="&amp;YEAR(Portfolio_History!I$1))-
SUMIFS(Transactions_History!$G$6:$G$1355, Transactions_History!$C$6:$C$1355, "Redeem", Transactions_History!$I$6:$I$1355, Portfolio_History!$F542, Transactions_History!$H$6:$H$1355, "&lt;="&amp;YEAR(Portfolio_History!I$1))</f>
        <v>0</v>
      </c>
      <c r="J542" s="4">
        <f>SUMIFS(Transactions_History!$G$6:$G$1355, Transactions_History!$C$6:$C$1355, "Acquire", Transactions_History!$I$6:$I$1355, Portfolio_History!$F542, Transactions_History!$H$6:$H$1355, "&lt;="&amp;YEAR(Portfolio_History!J$1))-
SUMIFS(Transactions_History!$G$6:$G$1355, Transactions_History!$C$6:$C$1355, "Redeem", Transactions_History!$I$6:$I$1355, Portfolio_History!$F542, Transactions_History!$H$6:$H$1355, "&lt;="&amp;YEAR(Portfolio_History!J$1))</f>
        <v>0</v>
      </c>
      <c r="K542" s="4">
        <f>SUMIFS(Transactions_History!$G$6:$G$1355, Transactions_History!$C$6:$C$1355, "Acquire", Transactions_History!$I$6:$I$1355, Portfolio_History!$F542, Transactions_History!$H$6:$H$1355, "&lt;="&amp;YEAR(Portfolio_History!K$1))-
SUMIFS(Transactions_History!$G$6:$G$1355, Transactions_History!$C$6:$C$1355, "Redeem", Transactions_History!$I$6:$I$1355, Portfolio_History!$F542, Transactions_History!$H$6:$H$1355, "&lt;="&amp;YEAR(Portfolio_History!K$1))</f>
        <v>0</v>
      </c>
      <c r="L542" s="4">
        <f>SUMIFS(Transactions_History!$G$6:$G$1355, Transactions_History!$C$6:$C$1355, "Acquire", Transactions_History!$I$6:$I$1355, Portfolio_History!$F542, Transactions_History!$H$6:$H$1355, "&lt;="&amp;YEAR(Portfolio_History!L$1))-
SUMIFS(Transactions_History!$G$6:$G$1355, Transactions_History!$C$6:$C$1355, "Redeem", Transactions_History!$I$6:$I$1355, Portfolio_History!$F542, Transactions_History!$H$6:$H$1355, "&lt;="&amp;YEAR(Portfolio_History!L$1))</f>
        <v>0</v>
      </c>
      <c r="M542" s="4">
        <f>SUMIFS(Transactions_History!$G$6:$G$1355, Transactions_History!$C$6:$C$1355, "Acquire", Transactions_History!$I$6:$I$1355, Portfolio_History!$F542, Transactions_History!$H$6:$H$1355, "&lt;="&amp;YEAR(Portfolio_History!M$1))-
SUMIFS(Transactions_History!$G$6:$G$1355, Transactions_History!$C$6:$C$1355, "Redeem", Transactions_History!$I$6:$I$1355, Portfolio_History!$F542, Transactions_History!$H$6:$H$1355, "&lt;="&amp;YEAR(Portfolio_History!M$1))</f>
        <v>0</v>
      </c>
      <c r="N542" s="4">
        <f>SUMIFS(Transactions_History!$G$6:$G$1355, Transactions_History!$C$6:$C$1355, "Acquire", Transactions_History!$I$6:$I$1355, Portfolio_History!$F542, Transactions_History!$H$6:$H$1355, "&lt;="&amp;YEAR(Portfolio_History!N$1))-
SUMIFS(Transactions_History!$G$6:$G$1355, Transactions_History!$C$6:$C$1355, "Redeem", Transactions_History!$I$6:$I$1355, Portfolio_History!$F542, Transactions_History!$H$6:$H$1355, "&lt;="&amp;YEAR(Portfolio_History!N$1))</f>
        <v>0</v>
      </c>
      <c r="O542" s="4">
        <f>SUMIFS(Transactions_History!$G$6:$G$1355, Transactions_History!$C$6:$C$1355, "Acquire", Transactions_History!$I$6:$I$1355, Portfolio_History!$F542, Transactions_History!$H$6:$H$1355, "&lt;="&amp;YEAR(Portfolio_History!O$1))-
SUMIFS(Transactions_History!$G$6:$G$1355, Transactions_History!$C$6:$C$1355, "Redeem", Transactions_History!$I$6:$I$1355, Portfolio_History!$F542, Transactions_History!$H$6:$H$1355, "&lt;="&amp;YEAR(Portfolio_History!O$1))</f>
        <v>5971788</v>
      </c>
      <c r="P542" s="4">
        <f>SUMIFS(Transactions_History!$G$6:$G$1355, Transactions_History!$C$6:$C$1355, "Acquire", Transactions_History!$I$6:$I$1355, Portfolio_History!$F542, Transactions_History!$H$6:$H$1355, "&lt;="&amp;YEAR(Portfolio_History!P$1))-
SUMIFS(Transactions_History!$G$6:$G$1355, Transactions_History!$C$6:$C$1355, "Redeem", Transactions_History!$I$6:$I$1355, Portfolio_History!$F542, Transactions_History!$H$6:$H$1355, "&lt;="&amp;YEAR(Portfolio_History!P$1))</f>
        <v>5971788</v>
      </c>
      <c r="Q542" s="4">
        <f>SUMIFS(Transactions_History!$G$6:$G$1355, Transactions_History!$C$6:$C$1355, "Acquire", Transactions_History!$I$6:$I$1355, Portfolio_History!$F542, Transactions_History!$H$6:$H$1355, "&lt;="&amp;YEAR(Portfolio_History!Q$1))-
SUMIFS(Transactions_History!$G$6:$G$1355, Transactions_History!$C$6:$C$1355, "Redeem", Transactions_History!$I$6:$I$1355, Portfolio_History!$F542, Transactions_History!$H$6:$H$1355, "&lt;="&amp;YEAR(Portfolio_History!Q$1))</f>
        <v>5971788</v>
      </c>
      <c r="R542" s="4">
        <f>SUMIFS(Transactions_History!$G$6:$G$1355, Transactions_History!$C$6:$C$1355, "Acquire", Transactions_History!$I$6:$I$1355, Portfolio_History!$F542, Transactions_History!$H$6:$H$1355, "&lt;="&amp;YEAR(Portfolio_History!R$1))-
SUMIFS(Transactions_History!$G$6:$G$1355, Transactions_History!$C$6:$C$1355, "Redeem", Transactions_History!$I$6:$I$1355, Portfolio_History!$F542, Transactions_History!$H$6:$H$1355, "&lt;="&amp;YEAR(Portfolio_History!R$1))</f>
        <v>5971788</v>
      </c>
      <c r="S542" s="4">
        <f>SUMIFS(Transactions_History!$G$6:$G$1355, Transactions_History!$C$6:$C$1355, "Acquire", Transactions_History!$I$6:$I$1355, Portfolio_History!$F542, Transactions_History!$H$6:$H$1355, "&lt;="&amp;YEAR(Portfolio_History!S$1))-
SUMIFS(Transactions_History!$G$6:$G$1355, Transactions_History!$C$6:$C$1355, "Redeem", Transactions_History!$I$6:$I$1355, Portfolio_History!$F542, Transactions_History!$H$6:$H$1355, "&lt;="&amp;YEAR(Portfolio_History!S$1))</f>
        <v>0</v>
      </c>
      <c r="T542" s="4">
        <f>SUMIFS(Transactions_History!$G$6:$G$1355, Transactions_History!$C$6:$C$1355, "Acquire", Transactions_History!$I$6:$I$1355, Portfolio_History!$F542, Transactions_History!$H$6:$H$1355, "&lt;="&amp;YEAR(Portfolio_History!T$1))-
SUMIFS(Transactions_History!$G$6:$G$1355, Transactions_History!$C$6:$C$1355, "Redeem", Transactions_History!$I$6:$I$1355, Portfolio_History!$F542, Transactions_History!$H$6:$H$1355, "&lt;="&amp;YEAR(Portfolio_History!T$1))</f>
        <v>0</v>
      </c>
      <c r="U542" s="4">
        <f>SUMIFS(Transactions_History!$G$6:$G$1355, Transactions_History!$C$6:$C$1355, "Acquire", Transactions_History!$I$6:$I$1355, Portfolio_History!$F542, Transactions_History!$H$6:$H$1355, "&lt;="&amp;YEAR(Portfolio_History!U$1))-
SUMIFS(Transactions_History!$G$6:$G$1355, Transactions_History!$C$6:$C$1355, "Redeem", Transactions_History!$I$6:$I$1355, Portfolio_History!$F542, Transactions_History!$H$6:$H$1355, "&lt;="&amp;YEAR(Portfolio_History!U$1))</f>
        <v>0</v>
      </c>
      <c r="V542" s="4">
        <f>SUMIFS(Transactions_History!$G$6:$G$1355, Transactions_History!$C$6:$C$1355, "Acquire", Transactions_History!$I$6:$I$1355, Portfolio_History!$F542, Transactions_History!$H$6:$H$1355, "&lt;="&amp;YEAR(Portfolio_History!V$1))-
SUMIFS(Transactions_History!$G$6:$G$1355, Transactions_History!$C$6:$C$1355, "Redeem", Transactions_History!$I$6:$I$1355, Portfolio_History!$F542, Transactions_History!$H$6:$H$1355, "&lt;="&amp;YEAR(Portfolio_History!V$1))</f>
        <v>0</v>
      </c>
      <c r="W542" s="4">
        <f>SUMIFS(Transactions_History!$G$6:$G$1355, Transactions_History!$C$6:$C$1355, "Acquire", Transactions_History!$I$6:$I$1355, Portfolio_History!$F542, Transactions_History!$H$6:$H$1355, "&lt;="&amp;YEAR(Portfolio_History!W$1))-
SUMIFS(Transactions_History!$G$6:$G$1355, Transactions_History!$C$6:$C$1355, "Redeem", Transactions_History!$I$6:$I$1355, Portfolio_History!$F542, Transactions_History!$H$6:$H$1355, "&lt;="&amp;YEAR(Portfolio_History!W$1))</f>
        <v>0</v>
      </c>
      <c r="X542" s="4">
        <f>SUMIFS(Transactions_History!$G$6:$G$1355, Transactions_History!$C$6:$C$1355, "Acquire", Transactions_History!$I$6:$I$1355, Portfolio_History!$F542, Transactions_History!$H$6:$H$1355, "&lt;="&amp;YEAR(Portfolio_History!X$1))-
SUMIFS(Transactions_History!$G$6:$G$1355, Transactions_History!$C$6:$C$1355, "Redeem", Transactions_History!$I$6:$I$1355, Portfolio_History!$F542, Transactions_History!$H$6:$H$1355, "&lt;="&amp;YEAR(Portfolio_History!X$1))</f>
        <v>0</v>
      </c>
      <c r="Y542" s="4">
        <f>SUMIFS(Transactions_History!$G$6:$G$1355, Transactions_History!$C$6:$C$1355, "Acquire", Transactions_History!$I$6:$I$1355, Portfolio_History!$F542, Transactions_History!$H$6:$H$1355, "&lt;="&amp;YEAR(Portfolio_History!Y$1))-
SUMIFS(Transactions_History!$G$6:$G$1355, Transactions_History!$C$6:$C$1355, "Redeem", Transactions_History!$I$6:$I$1355, Portfolio_History!$F542, Transactions_History!$H$6:$H$1355, "&lt;="&amp;YEAR(Portfolio_History!Y$1))</f>
        <v>0</v>
      </c>
    </row>
    <row r="543" spans="1:25" x14ac:dyDescent="0.35">
      <c r="A543" s="172" t="s">
        <v>39</v>
      </c>
      <c r="B543" s="172">
        <v>2.5</v>
      </c>
      <c r="C543" s="172">
        <v>2017</v>
      </c>
      <c r="D543" s="173">
        <v>40695</v>
      </c>
      <c r="E543" s="63">
        <v>2011</v>
      </c>
      <c r="F543" s="170" t="str">
        <f t="shared" si="9"/>
        <v>SI bonds_2.5_2017</v>
      </c>
      <c r="G543" s="4">
        <f>SUMIFS(Transactions_History!$G$6:$G$1355, Transactions_History!$C$6:$C$1355, "Acquire", Transactions_History!$I$6:$I$1355, Portfolio_History!$F543, Transactions_History!$H$6:$H$1355, "&lt;="&amp;YEAR(Portfolio_History!G$1))-
SUMIFS(Transactions_History!$G$6:$G$1355, Transactions_History!$C$6:$C$1355, "Redeem", Transactions_History!$I$6:$I$1355, Portfolio_History!$F543, Transactions_History!$H$6:$H$1355, "&lt;="&amp;YEAR(Portfolio_History!G$1))</f>
        <v>0</v>
      </c>
      <c r="H543" s="4">
        <f>SUMIFS(Transactions_History!$G$6:$G$1355, Transactions_History!$C$6:$C$1355, "Acquire", Transactions_History!$I$6:$I$1355, Portfolio_History!$F543, Transactions_History!$H$6:$H$1355, "&lt;="&amp;YEAR(Portfolio_History!H$1))-
SUMIFS(Transactions_History!$G$6:$G$1355, Transactions_History!$C$6:$C$1355, "Redeem", Transactions_History!$I$6:$I$1355, Portfolio_History!$F543, Transactions_History!$H$6:$H$1355, "&lt;="&amp;YEAR(Portfolio_History!H$1))</f>
        <v>0</v>
      </c>
      <c r="I543" s="4">
        <f>SUMIFS(Transactions_History!$G$6:$G$1355, Transactions_History!$C$6:$C$1355, "Acquire", Transactions_History!$I$6:$I$1355, Portfolio_History!$F543, Transactions_History!$H$6:$H$1355, "&lt;="&amp;YEAR(Portfolio_History!I$1))-
SUMIFS(Transactions_History!$G$6:$G$1355, Transactions_History!$C$6:$C$1355, "Redeem", Transactions_History!$I$6:$I$1355, Portfolio_History!$F543, Transactions_History!$H$6:$H$1355, "&lt;="&amp;YEAR(Portfolio_History!I$1))</f>
        <v>0</v>
      </c>
      <c r="J543" s="4">
        <f>SUMIFS(Transactions_History!$G$6:$G$1355, Transactions_History!$C$6:$C$1355, "Acquire", Transactions_History!$I$6:$I$1355, Portfolio_History!$F543, Transactions_History!$H$6:$H$1355, "&lt;="&amp;YEAR(Portfolio_History!J$1))-
SUMIFS(Transactions_History!$G$6:$G$1355, Transactions_History!$C$6:$C$1355, "Redeem", Transactions_History!$I$6:$I$1355, Portfolio_History!$F543, Transactions_History!$H$6:$H$1355, "&lt;="&amp;YEAR(Portfolio_History!J$1))</f>
        <v>0</v>
      </c>
      <c r="K543" s="4">
        <f>SUMIFS(Transactions_History!$G$6:$G$1355, Transactions_History!$C$6:$C$1355, "Acquire", Transactions_History!$I$6:$I$1355, Portfolio_History!$F543, Transactions_History!$H$6:$H$1355, "&lt;="&amp;YEAR(Portfolio_History!K$1))-
SUMIFS(Transactions_History!$G$6:$G$1355, Transactions_History!$C$6:$C$1355, "Redeem", Transactions_History!$I$6:$I$1355, Portfolio_History!$F543, Transactions_History!$H$6:$H$1355, "&lt;="&amp;YEAR(Portfolio_History!K$1))</f>
        <v>0</v>
      </c>
      <c r="L543" s="4">
        <f>SUMIFS(Transactions_History!$G$6:$G$1355, Transactions_History!$C$6:$C$1355, "Acquire", Transactions_History!$I$6:$I$1355, Portfolio_History!$F543, Transactions_History!$H$6:$H$1355, "&lt;="&amp;YEAR(Portfolio_History!L$1))-
SUMIFS(Transactions_History!$G$6:$G$1355, Transactions_History!$C$6:$C$1355, "Redeem", Transactions_History!$I$6:$I$1355, Portfolio_History!$F543, Transactions_History!$H$6:$H$1355, "&lt;="&amp;YEAR(Portfolio_History!L$1))</f>
        <v>0</v>
      </c>
      <c r="M543" s="4">
        <f>SUMIFS(Transactions_History!$G$6:$G$1355, Transactions_History!$C$6:$C$1355, "Acquire", Transactions_History!$I$6:$I$1355, Portfolio_History!$F543, Transactions_History!$H$6:$H$1355, "&lt;="&amp;YEAR(Portfolio_History!M$1))-
SUMIFS(Transactions_History!$G$6:$G$1355, Transactions_History!$C$6:$C$1355, "Redeem", Transactions_History!$I$6:$I$1355, Portfolio_History!$F543, Transactions_History!$H$6:$H$1355, "&lt;="&amp;YEAR(Portfolio_History!M$1))</f>
        <v>0</v>
      </c>
      <c r="N543" s="4">
        <f>SUMIFS(Transactions_History!$G$6:$G$1355, Transactions_History!$C$6:$C$1355, "Acquire", Transactions_History!$I$6:$I$1355, Portfolio_History!$F543, Transactions_History!$H$6:$H$1355, "&lt;="&amp;YEAR(Portfolio_History!N$1))-
SUMIFS(Transactions_History!$G$6:$G$1355, Transactions_History!$C$6:$C$1355, "Redeem", Transactions_History!$I$6:$I$1355, Portfolio_History!$F543, Transactions_History!$H$6:$H$1355, "&lt;="&amp;YEAR(Portfolio_History!N$1))</f>
        <v>5971787</v>
      </c>
      <c r="O543" s="4">
        <f>SUMIFS(Transactions_History!$G$6:$G$1355, Transactions_History!$C$6:$C$1355, "Acquire", Transactions_History!$I$6:$I$1355, Portfolio_History!$F543, Transactions_History!$H$6:$H$1355, "&lt;="&amp;YEAR(Portfolio_History!O$1))-
SUMIFS(Transactions_History!$G$6:$G$1355, Transactions_History!$C$6:$C$1355, "Redeem", Transactions_History!$I$6:$I$1355, Portfolio_History!$F543, Transactions_History!$H$6:$H$1355, "&lt;="&amp;YEAR(Portfolio_History!O$1))</f>
        <v>5971787</v>
      </c>
      <c r="P543" s="4">
        <f>SUMIFS(Transactions_History!$G$6:$G$1355, Transactions_History!$C$6:$C$1355, "Acquire", Transactions_History!$I$6:$I$1355, Portfolio_History!$F543, Transactions_History!$H$6:$H$1355, "&lt;="&amp;YEAR(Portfolio_History!P$1))-
SUMIFS(Transactions_History!$G$6:$G$1355, Transactions_History!$C$6:$C$1355, "Redeem", Transactions_History!$I$6:$I$1355, Portfolio_History!$F543, Transactions_History!$H$6:$H$1355, "&lt;="&amp;YEAR(Portfolio_History!P$1))</f>
        <v>5971787</v>
      </c>
      <c r="Q543" s="4">
        <f>SUMIFS(Transactions_History!$G$6:$G$1355, Transactions_History!$C$6:$C$1355, "Acquire", Transactions_History!$I$6:$I$1355, Portfolio_History!$F543, Transactions_History!$H$6:$H$1355, "&lt;="&amp;YEAR(Portfolio_History!Q$1))-
SUMIFS(Transactions_History!$G$6:$G$1355, Transactions_History!$C$6:$C$1355, "Redeem", Transactions_History!$I$6:$I$1355, Portfolio_History!$F543, Transactions_History!$H$6:$H$1355, "&lt;="&amp;YEAR(Portfolio_History!Q$1))</f>
        <v>5971787</v>
      </c>
      <c r="R543" s="4">
        <f>SUMIFS(Transactions_History!$G$6:$G$1355, Transactions_History!$C$6:$C$1355, "Acquire", Transactions_History!$I$6:$I$1355, Portfolio_History!$F543, Transactions_History!$H$6:$H$1355, "&lt;="&amp;YEAR(Portfolio_History!R$1))-
SUMIFS(Transactions_History!$G$6:$G$1355, Transactions_History!$C$6:$C$1355, "Redeem", Transactions_History!$I$6:$I$1355, Portfolio_History!$F543, Transactions_History!$H$6:$H$1355, "&lt;="&amp;YEAR(Portfolio_History!R$1))</f>
        <v>5971787</v>
      </c>
      <c r="S543" s="4">
        <f>SUMIFS(Transactions_History!$G$6:$G$1355, Transactions_History!$C$6:$C$1355, "Acquire", Transactions_History!$I$6:$I$1355, Portfolio_History!$F543, Transactions_History!$H$6:$H$1355, "&lt;="&amp;YEAR(Portfolio_History!S$1))-
SUMIFS(Transactions_History!$G$6:$G$1355, Transactions_History!$C$6:$C$1355, "Redeem", Transactions_History!$I$6:$I$1355, Portfolio_History!$F543, Transactions_History!$H$6:$H$1355, "&lt;="&amp;YEAR(Portfolio_History!S$1))</f>
        <v>0</v>
      </c>
      <c r="T543" s="4">
        <f>SUMIFS(Transactions_History!$G$6:$G$1355, Transactions_History!$C$6:$C$1355, "Acquire", Transactions_History!$I$6:$I$1355, Portfolio_History!$F543, Transactions_History!$H$6:$H$1355, "&lt;="&amp;YEAR(Portfolio_History!T$1))-
SUMIFS(Transactions_History!$G$6:$G$1355, Transactions_History!$C$6:$C$1355, "Redeem", Transactions_History!$I$6:$I$1355, Portfolio_History!$F543, Transactions_History!$H$6:$H$1355, "&lt;="&amp;YEAR(Portfolio_History!T$1))</f>
        <v>0</v>
      </c>
      <c r="U543" s="4">
        <f>SUMIFS(Transactions_History!$G$6:$G$1355, Transactions_History!$C$6:$C$1355, "Acquire", Transactions_History!$I$6:$I$1355, Portfolio_History!$F543, Transactions_History!$H$6:$H$1355, "&lt;="&amp;YEAR(Portfolio_History!U$1))-
SUMIFS(Transactions_History!$G$6:$G$1355, Transactions_History!$C$6:$C$1355, "Redeem", Transactions_History!$I$6:$I$1355, Portfolio_History!$F543, Transactions_History!$H$6:$H$1355, "&lt;="&amp;YEAR(Portfolio_History!U$1))</f>
        <v>0</v>
      </c>
      <c r="V543" s="4">
        <f>SUMIFS(Transactions_History!$G$6:$G$1355, Transactions_History!$C$6:$C$1355, "Acquire", Transactions_History!$I$6:$I$1355, Portfolio_History!$F543, Transactions_History!$H$6:$H$1355, "&lt;="&amp;YEAR(Portfolio_History!V$1))-
SUMIFS(Transactions_History!$G$6:$G$1355, Transactions_History!$C$6:$C$1355, "Redeem", Transactions_History!$I$6:$I$1355, Portfolio_History!$F543, Transactions_History!$H$6:$H$1355, "&lt;="&amp;YEAR(Portfolio_History!V$1))</f>
        <v>0</v>
      </c>
      <c r="W543" s="4">
        <f>SUMIFS(Transactions_History!$G$6:$G$1355, Transactions_History!$C$6:$C$1355, "Acquire", Transactions_History!$I$6:$I$1355, Portfolio_History!$F543, Transactions_History!$H$6:$H$1355, "&lt;="&amp;YEAR(Portfolio_History!W$1))-
SUMIFS(Transactions_History!$G$6:$G$1355, Transactions_History!$C$6:$C$1355, "Redeem", Transactions_History!$I$6:$I$1355, Portfolio_History!$F543, Transactions_History!$H$6:$H$1355, "&lt;="&amp;YEAR(Portfolio_History!W$1))</f>
        <v>0</v>
      </c>
      <c r="X543" s="4">
        <f>SUMIFS(Transactions_History!$G$6:$G$1355, Transactions_History!$C$6:$C$1355, "Acquire", Transactions_History!$I$6:$I$1355, Portfolio_History!$F543, Transactions_History!$H$6:$H$1355, "&lt;="&amp;YEAR(Portfolio_History!X$1))-
SUMIFS(Transactions_History!$G$6:$G$1355, Transactions_History!$C$6:$C$1355, "Redeem", Transactions_History!$I$6:$I$1355, Portfolio_History!$F543, Transactions_History!$H$6:$H$1355, "&lt;="&amp;YEAR(Portfolio_History!X$1))</f>
        <v>0</v>
      </c>
      <c r="Y543" s="4">
        <f>SUMIFS(Transactions_History!$G$6:$G$1355, Transactions_History!$C$6:$C$1355, "Acquire", Transactions_History!$I$6:$I$1355, Portfolio_History!$F543, Transactions_History!$H$6:$H$1355, "&lt;="&amp;YEAR(Portfolio_History!Y$1))-
SUMIFS(Transactions_History!$G$6:$G$1355, Transactions_History!$C$6:$C$1355, "Redeem", Transactions_History!$I$6:$I$1355, Portfolio_History!$F543, Transactions_History!$H$6:$H$1355, "&lt;="&amp;YEAR(Portfolio_History!Y$1))</f>
        <v>0</v>
      </c>
    </row>
    <row r="544" spans="1:25" x14ac:dyDescent="0.35">
      <c r="A544" s="172" t="s">
        <v>39</v>
      </c>
      <c r="B544" s="172">
        <v>2.5</v>
      </c>
      <c r="C544" s="172">
        <v>2018</v>
      </c>
      <c r="D544" s="173">
        <v>40695</v>
      </c>
      <c r="E544" s="63">
        <v>2011</v>
      </c>
      <c r="F544" s="170" t="str">
        <f t="shared" si="9"/>
        <v>SI bonds_2.5_2018</v>
      </c>
      <c r="G544" s="4">
        <f>SUMIFS(Transactions_History!$G$6:$G$1355, Transactions_History!$C$6:$C$1355, "Acquire", Transactions_History!$I$6:$I$1355, Portfolio_History!$F544, Transactions_History!$H$6:$H$1355, "&lt;="&amp;YEAR(Portfolio_History!G$1))-
SUMIFS(Transactions_History!$G$6:$G$1355, Transactions_History!$C$6:$C$1355, "Redeem", Transactions_History!$I$6:$I$1355, Portfolio_History!$F544, Transactions_History!$H$6:$H$1355, "&lt;="&amp;YEAR(Portfolio_History!G$1))</f>
        <v>0</v>
      </c>
      <c r="H544" s="4">
        <f>SUMIFS(Transactions_History!$G$6:$G$1355, Transactions_History!$C$6:$C$1355, "Acquire", Transactions_History!$I$6:$I$1355, Portfolio_History!$F544, Transactions_History!$H$6:$H$1355, "&lt;="&amp;YEAR(Portfolio_History!H$1))-
SUMIFS(Transactions_History!$G$6:$G$1355, Transactions_History!$C$6:$C$1355, "Redeem", Transactions_History!$I$6:$I$1355, Portfolio_History!$F544, Transactions_History!$H$6:$H$1355, "&lt;="&amp;YEAR(Portfolio_History!H$1))</f>
        <v>0</v>
      </c>
      <c r="I544" s="4">
        <f>SUMIFS(Transactions_History!$G$6:$G$1355, Transactions_History!$C$6:$C$1355, "Acquire", Transactions_History!$I$6:$I$1355, Portfolio_History!$F544, Transactions_History!$H$6:$H$1355, "&lt;="&amp;YEAR(Portfolio_History!I$1))-
SUMIFS(Transactions_History!$G$6:$G$1355, Transactions_History!$C$6:$C$1355, "Redeem", Transactions_History!$I$6:$I$1355, Portfolio_History!$F544, Transactions_History!$H$6:$H$1355, "&lt;="&amp;YEAR(Portfolio_History!I$1))</f>
        <v>0</v>
      </c>
      <c r="J544" s="4">
        <f>SUMIFS(Transactions_History!$G$6:$G$1355, Transactions_History!$C$6:$C$1355, "Acquire", Transactions_History!$I$6:$I$1355, Portfolio_History!$F544, Transactions_History!$H$6:$H$1355, "&lt;="&amp;YEAR(Portfolio_History!J$1))-
SUMIFS(Transactions_History!$G$6:$G$1355, Transactions_History!$C$6:$C$1355, "Redeem", Transactions_History!$I$6:$I$1355, Portfolio_History!$F544, Transactions_History!$H$6:$H$1355, "&lt;="&amp;YEAR(Portfolio_History!J$1))</f>
        <v>0</v>
      </c>
      <c r="K544" s="4">
        <f>SUMIFS(Transactions_History!$G$6:$G$1355, Transactions_History!$C$6:$C$1355, "Acquire", Transactions_History!$I$6:$I$1355, Portfolio_History!$F544, Transactions_History!$H$6:$H$1355, "&lt;="&amp;YEAR(Portfolio_History!K$1))-
SUMIFS(Transactions_History!$G$6:$G$1355, Transactions_History!$C$6:$C$1355, "Redeem", Transactions_History!$I$6:$I$1355, Portfolio_History!$F544, Transactions_History!$H$6:$H$1355, "&lt;="&amp;YEAR(Portfolio_History!K$1))</f>
        <v>0</v>
      </c>
      <c r="L544" s="4">
        <f>SUMIFS(Transactions_History!$G$6:$G$1355, Transactions_History!$C$6:$C$1355, "Acquire", Transactions_History!$I$6:$I$1355, Portfolio_History!$F544, Transactions_History!$H$6:$H$1355, "&lt;="&amp;YEAR(Portfolio_History!L$1))-
SUMIFS(Transactions_History!$G$6:$G$1355, Transactions_History!$C$6:$C$1355, "Redeem", Transactions_History!$I$6:$I$1355, Portfolio_History!$F544, Transactions_History!$H$6:$H$1355, "&lt;="&amp;YEAR(Portfolio_History!L$1))</f>
        <v>0</v>
      </c>
      <c r="M544" s="4">
        <f>SUMIFS(Transactions_History!$G$6:$G$1355, Transactions_History!$C$6:$C$1355, "Acquire", Transactions_History!$I$6:$I$1355, Portfolio_History!$F544, Transactions_History!$H$6:$H$1355, "&lt;="&amp;YEAR(Portfolio_History!M$1))-
SUMIFS(Transactions_History!$G$6:$G$1355, Transactions_History!$C$6:$C$1355, "Redeem", Transactions_History!$I$6:$I$1355, Portfolio_History!$F544, Transactions_History!$H$6:$H$1355, "&lt;="&amp;YEAR(Portfolio_History!M$1))</f>
        <v>5971787</v>
      </c>
      <c r="N544" s="4">
        <f>SUMIFS(Transactions_History!$G$6:$G$1355, Transactions_History!$C$6:$C$1355, "Acquire", Transactions_History!$I$6:$I$1355, Portfolio_History!$F544, Transactions_History!$H$6:$H$1355, "&lt;="&amp;YEAR(Portfolio_History!N$1))-
SUMIFS(Transactions_History!$G$6:$G$1355, Transactions_History!$C$6:$C$1355, "Redeem", Transactions_History!$I$6:$I$1355, Portfolio_History!$F544, Transactions_History!$H$6:$H$1355, "&lt;="&amp;YEAR(Portfolio_History!N$1))</f>
        <v>5971787</v>
      </c>
      <c r="O544" s="4">
        <f>SUMIFS(Transactions_History!$G$6:$G$1355, Transactions_History!$C$6:$C$1355, "Acquire", Transactions_History!$I$6:$I$1355, Portfolio_History!$F544, Transactions_History!$H$6:$H$1355, "&lt;="&amp;YEAR(Portfolio_History!O$1))-
SUMIFS(Transactions_History!$G$6:$G$1355, Transactions_History!$C$6:$C$1355, "Redeem", Transactions_History!$I$6:$I$1355, Portfolio_History!$F544, Transactions_History!$H$6:$H$1355, "&lt;="&amp;YEAR(Portfolio_History!O$1))</f>
        <v>5971787</v>
      </c>
      <c r="P544" s="4">
        <f>SUMIFS(Transactions_History!$G$6:$G$1355, Transactions_History!$C$6:$C$1355, "Acquire", Transactions_History!$I$6:$I$1355, Portfolio_History!$F544, Transactions_History!$H$6:$H$1355, "&lt;="&amp;YEAR(Portfolio_History!P$1))-
SUMIFS(Transactions_History!$G$6:$G$1355, Transactions_History!$C$6:$C$1355, "Redeem", Transactions_History!$I$6:$I$1355, Portfolio_History!$F544, Transactions_History!$H$6:$H$1355, "&lt;="&amp;YEAR(Portfolio_History!P$1))</f>
        <v>5971787</v>
      </c>
      <c r="Q544" s="4">
        <f>SUMIFS(Transactions_History!$G$6:$G$1355, Transactions_History!$C$6:$C$1355, "Acquire", Transactions_History!$I$6:$I$1355, Portfolio_History!$F544, Transactions_History!$H$6:$H$1355, "&lt;="&amp;YEAR(Portfolio_History!Q$1))-
SUMIFS(Transactions_History!$G$6:$G$1355, Transactions_History!$C$6:$C$1355, "Redeem", Transactions_History!$I$6:$I$1355, Portfolio_History!$F544, Transactions_History!$H$6:$H$1355, "&lt;="&amp;YEAR(Portfolio_History!Q$1))</f>
        <v>5971787</v>
      </c>
      <c r="R544" s="4">
        <f>SUMIFS(Transactions_History!$G$6:$G$1355, Transactions_History!$C$6:$C$1355, "Acquire", Transactions_History!$I$6:$I$1355, Portfolio_History!$F544, Transactions_History!$H$6:$H$1355, "&lt;="&amp;YEAR(Portfolio_History!R$1))-
SUMIFS(Transactions_History!$G$6:$G$1355, Transactions_History!$C$6:$C$1355, "Redeem", Transactions_History!$I$6:$I$1355, Portfolio_History!$F544, Transactions_History!$H$6:$H$1355, "&lt;="&amp;YEAR(Portfolio_History!R$1))</f>
        <v>5971787</v>
      </c>
      <c r="S544" s="4">
        <f>SUMIFS(Transactions_History!$G$6:$G$1355, Transactions_History!$C$6:$C$1355, "Acquire", Transactions_History!$I$6:$I$1355, Portfolio_History!$F544, Transactions_History!$H$6:$H$1355, "&lt;="&amp;YEAR(Portfolio_History!S$1))-
SUMIFS(Transactions_History!$G$6:$G$1355, Transactions_History!$C$6:$C$1355, "Redeem", Transactions_History!$I$6:$I$1355, Portfolio_History!$F544, Transactions_History!$H$6:$H$1355, "&lt;="&amp;YEAR(Portfolio_History!S$1))</f>
        <v>0</v>
      </c>
      <c r="T544" s="4">
        <f>SUMIFS(Transactions_History!$G$6:$G$1355, Transactions_History!$C$6:$C$1355, "Acquire", Transactions_History!$I$6:$I$1355, Portfolio_History!$F544, Transactions_History!$H$6:$H$1355, "&lt;="&amp;YEAR(Portfolio_History!T$1))-
SUMIFS(Transactions_History!$G$6:$G$1355, Transactions_History!$C$6:$C$1355, "Redeem", Transactions_History!$I$6:$I$1355, Portfolio_History!$F544, Transactions_History!$H$6:$H$1355, "&lt;="&amp;YEAR(Portfolio_History!T$1))</f>
        <v>0</v>
      </c>
      <c r="U544" s="4">
        <f>SUMIFS(Transactions_History!$G$6:$G$1355, Transactions_History!$C$6:$C$1355, "Acquire", Transactions_History!$I$6:$I$1355, Portfolio_History!$F544, Transactions_History!$H$6:$H$1355, "&lt;="&amp;YEAR(Portfolio_History!U$1))-
SUMIFS(Transactions_History!$G$6:$G$1355, Transactions_History!$C$6:$C$1355, "Redeem", Transactions_History!$I$6:$I$1355, Portfolio_History!$F544, Transactions_History!$H$6:$H$1355, "&lt;="&amp;YEAR(Portfolio_History!U$1))</f>
        <v>0</v>
      </c>
      <c r="V544" s="4">
        <f>SUMIFS(Transactions_History!$G$6:$G$1355, Transactions_History!$C$6:$C$1355, "Acquire", Transactions_History!$I$6:$I$1355, Portfolio_History!$F544, Transactions_History!$H$6:$H$1355, "&lt;="&amp;YEAR(Portfolio_History!V$1))-
SUMIFS(Transactions_History!$G$6:$G$1355, Transactions_History!$C$6:$C$1355, "Redeem", Transactions_History!$I$6:$I$1355, Portfolio_History!$F544, Transactions_History!$H$6:$H$1355, "&lt;="&amp;YEAR(Portfolio_History!V$1))</f>
        <v>0</v>
      </c>
      <c r="W544" s="4">
        <f>SUMIFS(Transactions_History!$G$6:$G$1355, Transactions_History!$C$6:$C$1355, "Acquire", Transactions_History!$I$6:$I$1355, Portfolio_History!$F544, Transactions_History!$H$6:$H$1355, "&lt;="&amp;YEAR(Portfolio_History!W$1))-
SUMIFS(Transactions_History!$G$6:$G$1355, Transactions_History!$C$6:$C$1355, "Redeem", Transactions_History!$I$6:$I$1355, Portfolio_History!$F544, Transactions_History!$H$6:$H$1355, "&lt;="&amp;YEAR(Portfolio_History!W$1))</f>
        <v>0</v>
      </c>
      <c r="X544" s="4">
        <f>SUMIFS(Transactions_History!$G$6:$G$1355, Transactions_History!$C$6:$C$1355, "Acquire", Transactions_History!$I$6:$I$1355, Portfolio_History!$F544, Transactions_History!$H$6:$H$1355, "&lt;="&amp;YEAR(Portfolio_History!X$1))-
SUMIFS(Transactions_History!$G$6:$G$1355, Transactions_History!$C$6:$C$1355, "Redeem", Transactions_History!$I$6:$I$1355, Portfolio_History!$F544, Transactions_History!$H$6:$H$1355, "&lt;="&amp;YEAR(Portfolio_History!X$1))</f>
        <v>0</v>
      </c>
      <c r="Y544" s="4">
        <f>SUMIFS(Transactions_History!$G$6:$G$1355, Transactions_History!$C$6:$C$1355, "Acquire", Transactions_History!$I$6:$I$1355, Portfolio_History!$F544, Transactions_History!$H$6:$H$1355, "&lt;="&amp;YEAR(Portfolio_History!Y$1))-
SUMIFS(Transactions_History!$G$6:$G$1355, Transactions_History!$C$6:$C$1355, "Redeem", Transactions_History!$I$6:$I$1355, Portfolio_History!$F544, Transactions_History!$H$6:$H$1355, "&lt;="&amp;YEAR(Portfolio_History!Y$1))</f>
        <v>0</v>
      </c>
    </row>
    <row r="545" spans="1:25" x14ac:dyDescent="0.35">
      <c r="A545" s="172" t="s">
        <v>39</v>
      </c>
      <c r="B545" s="172">
        <v>2.5</v>
      </c>
      <c r="C545" s="172">
        <v>2019</v>
      </c>
      <c r="D545" s="173">
        <v>40695</v>
      </c>
      <c r="E545" s="63">
        <v>2011</v>
      </c>
      <c r="F545" s="170" t="str">
        <f t="shared" si="9"/>
        <v>SI bonds_2.5_2019</v>
      </c>
      <c r="G545" s="4">
        <f>SUMIFS(Transactions_History!$G$6:$G$1355, Transactions_History!$C$6:$C$1355, "Acquire", Transactions_History!$I$6:$I$1355, Portfolio_History!$F545, Transactions_History!$H$6:$H$1355, "&lt;="&amp;YEAR(Portfolio_History!G$1))-
SUMIFS(Transactions_History!$G$6:$G$1355, Transactions_History!$C$6:$C$1355, "Redeem", Transactions_History!$I$6:$I$1355, Portfolio_History!$F545, Transactions_History!$H$6:$H$1355, "&lt;="&amp;YEAR(Portfolio_History!G$1))</f>
        <v>0</v>
      </c>
      <c r="H545" s="4">
        <f>SUMIFS(Transactions_History!$G$6:$G$1355, Transactions_History!$C$6:$C$1355, "Acquire", Transactions_History!$I$6:$I$1355, Portfolio_History!$F545, Transactions_History!$H$6:$H$1355, "&lt;="&amp;YEAR(Portfolio_History!H$1))-
SUMIFS(Transactions_History!$G$6:$G$1355, Transactions_History!$C$6:$C$1355, "Redeem", Transactions_History!$I$6:$I$1355, Portfolio_History!$F545, Transactions_History!$H$6:$H$1355, "&lt;="&amp;YEAR(Portfolio_History!H$1))</f>
        <v>0</v>
      </c>
      <c r="I545" s="4">
        <f>SUMIFS(Transactions_History!$G$6:$G$1355, Transactions_History!$C$6:$C$1355, "Acquire", Transactions_History!$I$6:$I$1355, Portfolio_History!$F545, Transactions_History!$H$6:$H$1355, "&lt;="&amp;YEAR(Portfolio_History!I$1))-
SUMIFS(Transactions_History!$G$6:$G$1355, Transactions_History!$C$6:$C$1355, "Redeem", Transactions_History!$I$6:$I$1355, Portfolio_History!$F545, Transactions_History!$H$6:$H$1355, "&lt;="&amp;YEAR(Portfolio_History!I$1))</f>
        <v>0</v>
      </c>
      <c r="J545" s="4">
        <f>SUMIFS(Transactions_History!$G$6:$G$1355, Transactions_History!$C$6:$C$1355, "Acquire", Transactions_History!$I$6:$I$1355, Portfolio_History!$F545, Transactions_History!$H$6:$H$1355, "&lt;="&amp;YEAR(Portfolio_History!J$1))-
SUMIFS(Transactions_History!$G$6:$G$1355, Transactions_History!$C$6:$C$1355, "Redeem", Transactions_History!$I$6:$I$1355, Portfolio_History!$F545, Transactions_History!$H$6:$H$1355, "&lt;="&amp;YEAR(Portfolio_History!J$1))</f>
        <v>0</v>
      </c>
      <c r="K545" s="4">
        <f>SUMIFS(Transactions_History!$G$6:$G$1355, Transactions_History!$C$6:$C$1355, "Acquire", Transactions_History!$I$6:$I$1355, Portfolio_History!$F545, Transactions_History!$H$6:$H$1355, "&lt;="&amp;YEAR(Portfolio_History!K$1))-
SUMIFS(Transactions_History!$G$6:$G$1355, Transactions_History!$C$6:$C$1355, "Redeem", Transactions_History!$I$6:$I$1355, Portfolio_History!$F545, Transactions_History!$H$6:$H$1355, "&lt;="&amp;YEAR(Portfolio_History!K$1))</f>
        <v>0</v>
      </c>
      <c r="L545" s="4">
        <f>SUMIFS(Transactions_History!$G$6:$G$1355, Transactions_History!$C$6:$C$1355, "Acquire", Transactions_History!$I$6:$I$1355, Portfolio_History!$F545, Transactions_History!$H$6:$H$1355, "&lt;="&amp;YEAR(Portfolio_History!L$1))-
SUMIFS(Transactions_History!$G$6:$G$1355, Transactions_History!$C$6:$C$1355, "Redeem", Transactions_History!$I$6:$I$1355, Portfolio_History!$F545, Transactions_History!$H$6:$H$1355, "&lt;="&amp;YEAR(Portfolio_History!L$1))</f>
        <v>5971787</v>
      </c>
      <c r="M545" s="4">
        <f>SUMIFS(Transactions_History!$G$6:$G$1355, Transactions_History!$C$6:$C$1355, "Acquire", Transactions_History!$I$6:$I$1355, Portfolio_History!$F545, Transactions_History!$H$6:$H$1355, "&lt;="&amp;YEAR(Portfolio_History!M$1))-
SUMIFS(Transactions_History!$G$6:$G$1355, Transactions_History!$C$6:$C$1355, "Redeem", Transactions_History!$I$6:$I$1355, Portfolio_History!$F545, Transactions_History!$H$6:$H$1355, "&lt;="&amp;YEAR(Portfolio_History!M$1))</f>
        <v>5971787</v>
      </c>
      <c r="N545" s="4">
        <f>SUMIFS(Transactions_History!$G$6:$G$1355, Transactions_History!$C$6:$C$1355, "Acquire", Transactions_History!$I$6:$I$1355, Portfolio_History!$F545, Transactions_History!$H$6:$H$1355, "&lt;="&amp;YEAR(Portfolio_History!N$1))-
SUMIFS(Transactions_History!$G$6:$G$1355, Transactions_History!$C$6:$C$1355, "Redeem", Transactions_History!$I$6:$I$1355, Portfolio_History!$F545, Transactions_History!$H$6:$H$1355, "&lt;="&amp;YEAR(Portfolio_History!N$1))</f>
        <v>5971787</v>
      </c>
      <c r="O545" s="4">
        <f>SUMIFS(Transactions_History!$G$6:$G$1355, Transactions_History!$C$6:$C$1355, "Acquire", Transactions_History!$I$6:$I$1355, Portfolio_History!$F545, Transactions_History!$H$6:$H$1355, "&lt;="&amp;YEAR(Portfolio_History!O$1))-
SUMIFS(Transactions_History!$G$6:$G$1355, Transactions_History!$C$6:$C$1355, "Redeem", Transactions_History!$I$6:$I$1355, Portfolio_History!$F545, Transactions_History!$H$6:$H$1355, "&lt;="&amp;YEAR(Portfolio_History!O$1))</f>
        <v>5971787</v>
      </c>
      <c r="P545" s="4">
        <f>SUMIFS(Transactions_History!$G$6:$G$1355, Transactions_History!$C$6:$C$1355, "Acquire", Transactions_History!$I$6:$I$1355, Portfolio_History!$F545, Transactions_History!$H$6:$H$1355, "&lt;="&amp;YEAR(Portfolio_History!P$1))-
SUMIFS(Transactions_History!$G$6:$G$1355, Transactions_History!$C$6:$C$1355, "Redeem", Transactions_History!$I$6:$I$1355, Portfolio_History!$F545, Transactions_History!$H$6:$H$1355, "&lt;="&amp;YEAR(Portfolio_History!P$1))</f>
        <v>5971787</v>
      </c>
      <c r="Q545" s="4">
        <f>SUMIFS(Transactions_History!$G$6:$G$1355, Transactions_History!$C$6:$C$1355, "Acquire", Transactions_History!$I$6:$I$1355, Portfolio_History!$F545, Transactions_History!$H$6:$H$1355, "&lt;="&amp;YEAR(Portfolio_History!Q$1))-
SUMIFS(Transactions_History!$G$6:$G$1355, Transactions_History!$C$6:$C$1355, "Redeem", Transactions_History!$I$6:$I$1355, Portfolio_History!$F545, Transactions_History!$H$6:$H$1355, "&lt;="&amp;YEAR(Portfolio_History!Q$1))</f>
        <v>5971787</v>
      </c>
      <c r="R545" s="4">
        <f>SUMIFS(Transactions_History!$G$6:$G$1355, Transactions_History!$C$6:$C$1355, "Acquire", Transactions_History!$I$6:$I$1355, Portfolio_History!$F545, Transactions_History!$H$6:$H$1355, "&lt;="&amp;YEAR(Portfolio_History!R$1))-
SUMIFS(Transactions_History!$G$6:$G$1355, Transactions_History!$C$6:$C$1355, "Redeem", Transactions_History!$I$6:$I$1355, Portfolio_History!$F545, Transactions_History!$H$6:$H$1355, "&lt;="&amp;YEAR(Portfolio_History!R$1))</f>
        <v>5971787</v>
      </c>
      <c r="S545" s="4">
        <f>SUMIFS(Transactions_History!$G$6:$G$1355, Transactions_History!$C$6:$C$1355, "Acquire", Transactions_History!$I$6:$I$1355, Portfolio_History!$F545, Transactions_History!$H$6:$H$1355, "&lt;="&amp;YEAR(Portfolio_History!S$1))-
SUMIFS(Transactions_History!$G$6:$G$1355, Transactions_History!$C$6:$C$1355, "Redeem", Transactions_History!$I$6:$I$1355, Portfolio_History!$F545, Transactions_History!$H$6:$H$1355, "&lt;="&amp;YEAR(Portfolio_History!S$1))</f>
        <v>0</v>
      </c>
      <c r="T545" s="4">
        <f>SUMIFS(Transactions_History!$G$6:$G$1355, Transactions_History!$C$6:$C$1355, "Acquire", Transactions_History!$I$6:$I$1355, Portfolio_History!$F545, Transactions_History!$H$6:$H$1355, "&lt;="&amp;YEAR(Portfolio_History!T$1))-
SUMIFS(Transactions_History!$G$6:$G$1355, Transactions_History!$C$6:$C$1355, "Redeem", Transactions_History!$I$6:$I$1355, Portfolio_History!$F545, Transactions_History!$H$6:$H$1355, "&lt;="&amp;YEAR(Portfolio_History!T$1))</f>
        <v>0</v>
      </c>
      <c r="U545" s="4">
        <f>SUMIFS(Transactions_History!$G$6:$G$1355, Transactions_History!$C$6:$C$1355, "Acquire", Transactions_History!$I$6:$I$1355, Portfolio_History!$F545, Transactions_History!$H$6:$H$1355, "&lt;="&amp;YEAR(Portfolio_History!U$1))-
SUMIFS(Transactions_History!$G$6:$G$1355, Transactions_History!$C$6:$C$1355, "Redeem", Transactions_History!$I$6:$I$1355, Portfolio_History!$F545, Transactions_History!$H$6:$H$1355, "&lt;="&amp;YEAR(Portfolio_History!U$1))</f>
        <v>0</v>
      </c>
      <c r="V545" s="4">
        <f>SUMIFS(Transactions_History!$G$6:$G$1355, Transactions_History!$C$6:$C$1355, "Acquire", Transactions_History!$I$6:$I$1355, Portfolio_History!$F545, Transactions_History!$H$6:$H$1355, "&lt;="&amp;YEAR(Portfolio_History!V$1))-
SUMIFS(Transactions_History!$G$6:$G$1355, Transactions_History!$C$6:$C$1355, "Redeem", Transactions_History!$I$6:$I$1355, Portfolio_History!$F545, Transactions_History!$H$6:$H$1355, "&lt;="&amp;YEAR(Portfolio_History!V$1))</f>
        <v>0</v>
      </c>
      <c r="W545" s="4">
        <f>SUMIFS(Transactions_History!$G$6:$G$1355, Transactions_History!$C$6:$C$1355, "Acquire", Transactions_History!$I$6:$I$1355, Portfolio_History!$F545, Transactions_History!$H$6:$H$1355, "&lt;="&amp;YEAR(Portfolio_History!W$1))-
SUMIFS(Transactions_History!$G$6:$G$1355, Transactions_History!$C$6:$C$1355, "Redeem", Transactions_History!$I$6:$I$1355, Portfolio_History!$F545, Transactions_History!$H$6:$H$1355, "&lt;="&amp;YEAR(Portfolio_History!W$1))</f>
        <v>0</v>
      </c>
      <c r="X545" s="4">
        <f>SUMIFS(Transactions_History!$G$6:$G$1355, Transactions_History!$C$6:$C$1355, "Acquire", Transactions_History!$I$6:$I$1355, Portfolio_History!$F545, Transactions_History!$H$6:$H$1355, "&lt;="&amp;YEAR(Portfolio_History!X$1))-
SUMIFS(Transactions_History!$G$6:$G$1355, Transactions_History!$C$6:$C$1355, "Redeem", Transactions_History!$I$6:$I$1355, Portfolio_History!$F545, Transactions_History!$H$6:$H$1355, "&lt;="&amp;YEAR(Portfolio_History!X$1))</f>
        <v>0</v>
      </c>
      <c r="Y545" s="4">
        <f>SUMIFS(Transactions_History!$G$6:$G$1355, Transactions_History!$C$6:$C$1355, "Acquire", Transactions_History!$I$6:$I$1355, Portfolio_History!$F545, Transactions_History!$H$6:$H$1355, "&lt;="&amp;YEAR(Portfolio_History!Y$1))-
SUMIFS(Transactions_History!$G$6:$G$1355, Transactions_History!$C$6:$C$1355, "Redeem", Transactions_History!$I$6:$I$1355, Portfolio_History!$F545, Transactions_History!$H$6:$H$1355, "&lt;="&amp;YEAR(Portfolio_History!Y$1))</f>
        <v>0</v>
      </c>
    </row>
    <row r="546" spans="1:25" x14ac:dyDescent="0.35">
      <c r="A546" s="172" t="s">
        <v>39</v>
      </c>
      <c r="B546" s="172">
        <v>2.5</v>
      </c>
      <c r="C546" s="172">
        <v>2020</v>
      </c>
      <c r="D546" s="173">
        <v>40695</v>
      </c>
      <c r="E546" s="63">
        <v>2011</v>
      </c>
      <c r="F546" s="170" t="str">
        <f t="shared" si="9"/>
        <v>SI bonds_2.5_2020</v>
      </c>
      <c r="G546" s="4">
        <f>SUMIFS(Transactions_History!$G$6:$G$1355, Transactions_History!$C$6:$C$1355, "Acquire", Transactions_History!$I$6:$I$1355, Portfolio_History!$F546, Transactions_History!$H$6:$H$1355, "&lt;="&amp;YEAR(Portfolio_History!G$1))-
SUMIFS(Transactions_History!$G$6:$G$1355, Transactions_History!$C$6:$C$1355, "Redeem", Transactions_History!$I$6:$I$1355, Portfolio_History!$F546, Transactions_History!$H$6:$H$1355, "&lt;="&amp;YEAR(Portfolio_History!G$1))</f>
        <v>0</v>
      </c>
      <c r="H546" s="4">
        <f>SUMIFS(Transactions_History!$G$6:$G$1355, Transactions_History!$C$6:$C$1355, "Acquire", Transactions_History!$I$6:$I$1355, Portfolio_History!$F546, Transactions_History!$H$6:$H$1355, "&lt;="&amp;YEAR(Portfolio_History!H$1))-
SUMIFS(Transactions_History!$G$6:$G$1355, Transactions_History!$C$6:$C$1355, "Redeem", Transactions_History!$I$6:$I$1355, Portfolio_History!$F546, Transactions_History!$H$6:$H$1355, "&lt;="&amp;YEAR(Portfolio_History!H$1))</f>
        <v>0</v>
      </c>
      <c r="I546" s="4">
        <f>SUMIFS(Transactions_History!$G$6:$G$1355, Transactions_History!$C$6:$C$1355, "Acquire", Transactions_History!$I$6:$I$1355, Portfolio_History!$F546, Transactions_History!$H$6:$H$1355, "&lt;="&amp;YEAR(Portfolio_History!I$1))-
SUMIFS(Transactions_History!$G$6:$G$1355, Transactions_History!$C$6:$C$1355, "Redeem", Transactions_History!$I$6:$I$1355, Portfolio_History!$F546, Transactions_History!$H$6:$H$1355, "&lt;="&amp;YEAR(Portfolio_History!I$1))</f>
        <v>0</v>
      </c>
      <c r="J546" s="4">
        <f>SUMIFS(Transactions_History!$G$6:$G$1355, Transactions_History!$C$6:$C$1355, "Acquire", Transactions_History!$I$6:$I$1355, Portfolio_History!$F546, Transactions_History!$H$6:$H$1355, "&lt;="&amp;YEAR(Portfolio_History!J$1))-
SUMIFS(Transactions_History!$G$6:$G$1355, Transactions_History!$C$6:$C$1355, "Redeem", Transactions_History!$I$6:$I$1355, Portfolio_History!$F546, Transactions_History!$H$6:$H$1355, "&lt;="&amp;YEAR(Portfolio_History!J$1))</f>
        <v>0</v>
      </c>
      <c r="K546" s="4">
        <f>SUMIFS(Transactions_History!$G$6:$G$1355, Transactions_History!$C$6:$C$1355, "Acquire", Transactions_History!$I$6:$I$1355, Portfolio_History!$F546, Transactions_History!$H$6:$H$1355, "&lt;="&amp;YEAR(Portfolio_History!K$1))-
SUMIFS(Transactions_History!$G$6:$G$1355, Transactions_History!$C$6:$C$1355, "Redeem", Transactions_History!$I$6:$I$1355, Portfolio_History!$F546, Transactions_History!$H$6:$H$1355, "&lt;="&amp;YEAR(Portfolio_History!K$1))</f>
        <v>5971787</v>
      </c>
      <c r="L546" s="4">
        <f>SUMIFS(Transactions_History!$G$6:$G$1355, Transactions_History!$C$6:$C$1355, "Acquire", Transactions_History!$I$6:$I$1355, Portfolio_History!$F546, Transactions_History!$H$6:$H$1355, "&lt;="&amp;YEAR(Portfolio_History!L$1))-
SUMIFS(Transactions_History!$G$6:$G$1355, Transactions_History!$C$6:$C$1355, "Redeem", Transactions_History!$I$6:$I$1355, Portfolio_History!$F546, Transactions_History!$H$6:$H$1355, "&lt;="&amp;YEAR(Portfolio_History!L$1))</f>
        <v>5971787</v>
      </c>
      <c r="M546" s="4">
        <f>SUMIFS(Transactions_History!$G$6:$G$1355, Transactions_History!$C$6:$C$1355, "Acquire", Transactions_History!$I$6:$I$1355, Portfolio_History!$F546, Transactions_History!$H$6:$H$1355, "&lt;="&amp;YEAR(Portfolio_History!M$1))-
SUMIFS(Transactions_History!$G$6:$G$1355, Transactions_History!$C$6:$C$1355, "Redeem", Transactions_History!$I$6:$I$1355, Portfolio_History!$F546, Transactions_History!$H$6:$H$1355, "&lt;="&amp;YEAR(Portfolio_History!M$1))</f>
        <v>5971787</v>
      </c>
      <c r="N546" s="4">
        <f>SUMIFS(Transactions_History!$G$6:$G$1355, Transactions_History!$C$6:$C$1355, "Acquire", Transactions_History!$I$6:$I$1355, Portfolio_History!$F546, Transactions_History!$H$6:$H$1355, "&lt;="&amp;YEAR(Portfolio_History!N$1))-
SUMIFS(Transactions_History!$G$6:$G$1355, Transactions_History!$C$6:$C$1355, "Redeem", Transactions_History!$I$6:$I$1355, Portfolio_History!$F546, Transactions_History!$H$6:$H$1355, "&lt;="&amp;YEAR(Portfolio_History!N$1))</f>
        <v>5971787</v>
      </c>
      <c r="O546" s="4">
        <f>SUMIFS(Transactions_History!$G$6:$G$1355, Transactions_History!$C$6:$C$1355, "Acquire", Transactions_History!$I$6:$I$1355, Portfolio_History!$F546, Transactions_History!$H$6:$H$1355, "&lt;="&amp;YEAR(Portfolio_History!O$1))-
SUMIFS(Transactions_History!$G$6:$G$1355, Transactions_History!$C$6:$C$1355, "Redeem", Transactions_History!$I$6:$I$1355, Portfolio_History!$F546, Transactions_History!$H$6:$H$1355, "&lt;="&amp;YEAR(Portfolio_History!O$1))</f>
        <v>5971787</v>
      </c>
      <c r="P546" s="4">
        <f>SUMIFS(Transactions_History!$G$6:$G$1355, Transactions_History!$C$6:$C$1355, "Acquire", Transactions_History!$I$6:$I$1355, Portfolio_History!$F546, Transactions_History!$H$6:$H$1355, "&lt;="&amp;YEAR(Portfolio_History!P$1))-
SUMIFS(Transactions_History!$G$6:$G$1355, Transactions_History!$C$6:$C$1355, "Redeem", Transactions_History!$I$6:$I$1355, Portfolio_History!$F546, Transactions_History!$H$6:$H$1355, "&lt;="&amp;YEAR(Portfolio_History!P$1))</f>
        <v>5971787</v>
      </c>
      <c r="Q546" s="4">
        <f>SUMIFS(Transactions_History!$G$6:$G$1355, Transactions_History!$C$6:$C$1355, "Acquire", Transactions_History!$I$6:$I$1355, Portfolio_History!$F546, Transactions_History!$H$6:$H$1355, "&lt;="&amp;YEAR(Portfolio_History!Q$1))-
SUMIFS(Transactions_History!$G$6:$G$1355, Transactions_History!$C$6:$C$1355, "Redeem", Transactions_History!$I$6:$I$1355, Portfolio_History!$F546, Transactions_History!$H$6:$H$1355, "&lt;="&amp;YEAR(Portfolio_History!Q$1))</f>
        <v>5971787</v>
      </c>
      <c r="R546" s="4">
        <f>SUMIFS(Transactions_History!$G$6:$G$1355, Transactions_History!$C$6:$C$1355, "Acquire", Transactions_History!$I$6:$I$1355, Portfolio_History!$F546, Transactions_History!$H$6:$H$1355, "&lt;="&amp;YEAR(Portfolio_History!R$1))-
SUMIFS(Transactions_History!$G$6:$G$1355, Transactions_History!$C$6:$C$1355, "Redeem", Transactions_History!$I$6:$I$1355, Portfolio_History!$F546, Transactions_History!$H$6:$H$1355, "&lt;="&amp;YEAR(Portfolio_History!R$1))</f>
        <v>5971787</v>
      </c>
      <c r="S546" s="4">
        <f>SUMIFS(Transactions_History!$G$6:$G$1355, Transactions_History!$C$6:$C$1355, "Acquire", Transactions_History!$I$6:$I$1355, Portfolio_History!$F546, Transactions_History!$H$6:$H$1355, "&lt;="&amp;YEAR(Portfolio_History!S$1))-
SUMIFS(Transactions_History!$G$6:$G$1355, Transactions_History!$C$6:$C$1355, "Redeem", Transactions_History!$I$6:$I$1355, Portfolio_History!$F546, Transactions_History!$H$6:$H$1355, "&lt;="&amp;YEAR(Portfolio_History!S$1))</f>
        <v>0</v>
      </c>
      <c r="T546" s="4">
        <f>SUMIFS(Transactions_History!$G$6:$G$1355, Transactions_History!$C$6:$C$1355, "Acquire", Transactions_History!$I$6:$I$1355, Portfolio_History!$F546, Transactions_History!$H$6:$H$1355, "&lt;="&amp;YEAR(Portfolio_History!T$1))-
SUMIFS(Transactions_History!$G$6:$G$1355, Transactions_History!$C$6:$C$1355, "Redeem", Transactions_History!$I$6:$I$1355, Portfolio_History!$F546, Transactions_History!$H$6:$H$1355, "&lt;="&amp;YEAR(Portfolio_History!T$1))</f>
        <v>0</v>
      </c>
      <c r="U546" s="4">
        <f>SUMIFS(Transactions_History!$G$6:$G$1355, Transactions_History!$C$6:$C$1355, "Acquire", Transactions_History!$I$6:$I$1355, Portfolio_History!$F546, Transactions_History!$H$6:$H$1355, "&lt;="&amp;YEAR(Portfolio_History!U$1))-
SUMIFS(Transactions_History!$G$6:$G$1355, Transactions_History!$C$6:$C$1355, "Redeem", Transactions_History!$I$6:$I$1355, Portfolio_History!$F546, Transactions_History!$H$6:$H$1355, "&lt;="&amp;YEAR(Portfolio_History!U$1))</f>
        <v>0</v>
      </c>
      <c r="V546" s="4">
        <f>SUMIFS(Transactions_History!$G$6:$G$1355, Transactions_History!$C$6:$C$1355, "Acquire", Transactions_History!$I$6:$I$1355, Portfolio_History!$F546, Transactions_History!$H$6:$H$1355, "&lt;="&amp;YEAR(Portfolio_History!V$1))-
SUMIFS(Transactions_History!$G$6:$G$1355, Transactions_History!$C$6:$C$1355, "Redeem", Transactions_History!$I$6:$I$1355, Portfolio_History!$F546, Transactions_History!$H$6:$H$1355, "&lt;="&amp;YEAR(Portfolio_History!V$1))</f>
        <v>0</v>
      </c>
      <c r="W546" s="4">
        <f>SUMIFS(Transactions_History!$G$6:$G$1355, Transactions_History!$C$6:$C$1355, "Acquire", Transactions_History!$I$6:$I$1355, Portfolio_History!$F546, Transactions_History!$H$6:$H$1355, "&lt;="&amp;YEAR(Portfolio_History!W$1))-
SUMIFS(Transactions_History!$G$6:$G$1355, Transactions_History!$C$6:$C$1355, "Redeem", Transactions_History!$I$6:$I$1355, Portfolio_History!$F546, Transactions_History!$H$6:$H$1355, "&lt;="&amp;YEAR(Portfolio_History!W$1))</f>
        <v>0</v>
      </c>
      <c r="X546" s="4">
        <f>SUMIFS(Transactions_History!$G$6:$G$1355, Transactions_History!$C$6:$C$1355, "Acquire", Transactions_History!$I$6:$I$1355, Portfolio_History!$F546, Transactions_History!$H$6:$H$1355, "&lt;="&amp;YEAR(Portfolio_History!X$1))-
SUMIFS(Transactions_History!$G$6:$G$1355, Transactions_History!$C$6:$C$1355, "Redeem", Transactions_History!$I$6:$I$1355, Portfolio_History!$F546, Transactions_History!$H$6:$H$1355, "&lt;="&amp;YEAR(Portfolio_History!X$1))</f>
        <v>0</v>
      </c>
      <c r="Y546" s="4">
        <f>SUMIFS(Transactions_History!$G$6:$G$1355, Transactions_History!$C$6:$C$1355, "Acquire", Transactions_History!$I$6:$I$1355, Portfolio_History!$F546, Transactions_History!$H$6:$H$1355, "&lt;="&amp;YEAR(Portfolio_History!Y$1))-
SUMIFS(Transactions_History!$G$6:$G$1355, Transactions_History!$C$6:$C$1355, "Redeem", Transactions_History!$I$6:$I$1355, Portfolio_History!$F546, Transactions_History!$H$6:$H$1355, "&lt;="&amp;YEAR(Portfolio_History!Y$1))</f>
        <v>0</v>
      </c>
    </row>
    <row r="547" spans="1:25" x14ac:dyDescent="0.35">
      <c r="A547" s="172" t="s">
        <v>39</v>
      </c>
      <c r="B547" s="172">
        <v>2.5</v>
      </c>
      <c r="C547" s="172">
        <v>2021</v>
      </c>
      <c r="D547" s="173">
        <v>40695</v>
      </c>
      <c r="E547" s="63">
        <v>2011</v>
      </c>
      <c r="F547" s="170" t="str">
        <f t="shared" si="9"/>
        <v>SI bonds_2.5_2021</v>
      </c>
      <c r="G547" s="4">
        <f>SUMIFS(Transactions_History!$G$6:$G$1355, Transactions_History!$C$6:$C$1355, "Acquire", Transactions_History!$I$6:$I$1355, Portfolio_History!$F547, Transactions_History!$H$6:$H$1355, "&lt;="&amp;YEAR(Portfolio_History!G$1))-
SUMIFS(Transactions_History!$G$6:$G$1355, Transactions_History!$C$6:$C$1355, "Redeem", Transactions_History!$I$6:$I$1355, Portfolio_History!$F547, Transactions_History!$H$6:$H$1355, "&lt;="&amp;YEAR(Portfolio_History!G$1))</f>
        <v>0</v>
      </c>
      <c r="H547" s="4">
        <f>SUMIFS(Transactions_History!$G$6:$G$1355, Transactions_History!$C$6:$C$1355, "Acquire", Transactions_History!$I$6:$I$1355, Portfolio_History!$F547, Transactions_History!$H$6:$H$1355, "&lt;="&amp;YEAR(Portfolio_History!H$1))-
SUMIFS(Transactions_History!$G$6:$G$1355, Transactions_History!$C$6:$C$1355, "Redeem", Transactions_History!$I$6:$I$1355, Portfolio_History!$F547, Transactions_History!$H$6:$H$1355, "&lt;="&amp;YEAR(Portfolio_History!H$1))</f>
        <v>0</v>
      </c>
      <c r="I547" s="4">
        <f>SUMIFS(Transactions_History!$G$6:$G$1355, Transactions_History!$C$6:$C$1355, "Acquire", Transactions_History!$I$6:$I$1355, Portfolio_History!$F547, Transactions_History!$H$6:$H$1355, "&lt;="&amp;YEAR(Portfolio_History!I$1))-
SUMIFS(Transactions_History!$G$6:$G$1355, Transactions_History!$C$6:$C$1355, "Redeem", Transactions_History!$I$6:$I$1355, Portfolio_History!$F547, Transactions_History!$H$6:$H$1355, "&lt;="&amp;YEAR(Portfolio_History!I$1))</f>
        <v>0</v>
      </c>
      <c r="J547" s="4">
        <f>SUMIFS(Transactions_History!$G$6:$G$1355, Transactions_History!$C$6:$C$1355, "Acquire", Transactions_History!$I$6:$I$1355, Portfolio_History!$F547, Transactions_History!$H$6:$H$1355, "&lt;="&amp;YEAR(Portfolio_History!J$1))-
SUMIFS(Transactions_History!$G$6:$G$1355, Transactions_History!$C$6:$C$1355, "Redeem", Transactions_History!$I$6:$I$1355, Portfolio_History!$F547, Transactions_History!$H$6:$H$1355, "&lt;="&amp;YEAR(Portfolio_History!J$1))</f>
        <v>5971787</v>
      </c>
      <c r="K547" s="4">
        <f>SUMIFS(Transactions_History!$G$6:$G$1355, Transactions_History!$C$6:$C$1355, "Acquire", Transactions_History!$I$6:$I$1355, Portfolio_History!$F547, Transactions_History!$H$6:$H$1355, "&lt;="&amp;YEAR(Portfolio_History!K$1))-
SUMIFS(Transactions_History!$G$6:$G$1355, Transactions_History!$C$6:$C$1355, "Redeem", Transactions_History!$I$6:$I$1355, Portfolio_History!$F547, Transactions_History!$H$6:$H$1355, "&lt;="&amp;YEAR(Portfolio_History!K$1))</f>
        <v>5971787</v>
      </c>
      <c r="L547" s="4">
        <f>SUMIFS(Transactions_History!$G$6:$G$1355, Transactions_History!$C$6:$C$1355, "Acquire", Transactions_History!$I$6:$I$1355, Portfolio_History!$F547, Transactions_History!$H$6:$H$1355, "&lt;="&amp;YEAR(Portfolio_History!L$1))-
SUMIFS(Transactions_History!$G$6:$G$1355, Transactions_History!$C$6:$C$1355, "Redeem", Transactions_History!$I$6:$I$1355, Portfolio_History!$F547, Transactions_History!$H$6:$H$1355, "&lt;="&amp;YEAR(Portfolio_History!L$1))</f>
        <v>5971787</v>
      </c>
      <c r="M547" s="4">
        <f>SUMIFS(Transactions_History!$G$6:$G$1355, Transactions_History!$C$6:$C$1355, "Acquire", Transactions_History!$I$6:$I$1355, Portfolio_History!$F547, Transactions_History!$H$6:$H$1355, "&lt;="&amp;YEAR(Portfolio_History!M$1))-
SUMIFS(Transactions_History!$G$6:$G$1355, Transactions_History!$C$6:$C$1355, "Redeem", Transactions_History!$I$6:$I$1355, Portfolio_History!$F547, Transactions_History!$H$6:$H$1355, "&lt;="&amp;YEAR(Portfolio_History!M$1))</f>
        <v>5971787</v>
      </c>
      <c r="N547" s="4">
        <f>SUMIFS(Transactions_History!$G$6:$G$1355, Transactions_History!$C$6:$C$1355, "Acquire", Transactions_History!$I$6:$I$1355, Portfolio_History!$F547, Transactions_History!$H$6:$H$1355, "&lt;="&amp;YEAR(Portfolio_History!N$1))-
SUMIFS(Transactions_History!$G$6:$G$1355, Transactions_History!$C$6:$C$1355, "Redeem", Transactions_History!$I$6:$I$1355, Portfolio_History!$F547, Transactions_History!$H$6:$H$1355, "&lt;="&amp;YEAR(Portfolio_History!N$1))</f>
        <v>5971787</v>
      </c>
      <c r="O547" s="4">
        <f>SUMIFS(Transactions_History!$G$6:$G$1355, Transactions_History!$C$6:$C$1355, "Acquire", Transactions_History!$I$6:$I$1355, Portfolio_History!$F547, Transactions_History!$H$6:$H$1355, "&lt;="&amp;YEAR(Portfolio_History!O$1))-
SUMIFS(Transactions_History!$G$6:$G$1355, Transactions_History!$C$6:$C$1355, "Redeem", Transactions_History!$I$6:$I$1355, Portfolio_History!$F547, Transactions_History!$H$6:$H$1355, "&lt;="&amp;YEAR(Portfolio_History!O$1))</f>
        <v>5971787</v>
      </c>
      <c r="P547" s="4">
        <f>SUMIFS(Transactions_History!$G$6:$G$1355, Transactions_History!$C$6:$C$1355, "Acquire", Transactions_History!$I$6:$I$1355, Portfolio_History!$F547, Transactions_History!$H$6:$H$1355, "&lt;="&amp;YEAR(Portfolio_History!P$1))-
SUMIFS(Transactions_History!$G$6:$G$1355, Transactions_History!$C$6:$C$1355, "Redeem", Transactions_History!$I$6:$I$1355, Portfolio_History!$F547, Transactions_History!$H$6:$H$1355, "&lt;="&amp;YEAR(Portfolio_History!P$1))</f>
        <v>5971787</v>
      </c>
      <c r="Q547" s="4">
        <f>SUMIFS(Transactions_History!$G$6:$G$1355, Transactions_History!$C$6:$C$1355, "Acquire", Transactions_History!$I$6:$I$1355, Portfolio_History!$F547, Transactions_History!$H$6:$H$1355, "&lt;="&amp;YEAR(Portfolio_History!Q$1))-
SUMIFS(Transactions_History!$G$6:$G$1355, Transactions_History!$C$6:$C$1355, "Redeem", Transactions_History!$I$6:$I$1355, Portfolio_History!$F547, Transactions_History!$H$6:$H$1355, "&lt;="&amp;YEAR(Portfolio_History!Q$1))</f>
        <v>5971787</v>
      </c>
      <c r="R547" s="4">
        <f>SUMIFS(Transactions_History!$G$6:$G$1355, Transactions_History!$C$6:$C$1355, "Acquire", Transactions_History!$I$6:$I$1355, Portfolio_History!$F547, Transactions_History!$H$6:$H$1355, "&lt;="&amp;YEAR(Portfolio_History!R$1))-
SUMIFS(Transactions_History!$G$6:$G$1355, Transactions_History!$C$6:$C$1355, "Redeem", Transactions_History!$I$6:$I$1355, Portfolio_History!$F547, Transactions_History!$H$6:$H$1355, "&lt;="&amp;YEAR(Portfolio_History!R$1))</f>
        <v>5971787</v>
      </c>
      <c r="S547" s="4">
        <f>SUMIFS(Transactions_History!$G$6:$G$1355, Transactions_History!$C$6:$C$1355, "Acquire", Transactions_History!$I$6:$I$1355, Portfolio_History!$F547, Transactions_History!$H$6:$H$1355, "&lt;="&amp;YEAR(Portfolio_History!S$1))-
SUMIFS(Transactions_History!$G$6:$G$1355, Transactions_History!$C$6:$C$1355, "Redeem", Transactions_History!$I$6:$I$1355, Portfolio_History!$F547, Transactions_History!$H$6:$H$1355, "&lt;="&amp;YEAR(Portfolio_History!S$1))</f>
        <v>0</v>
      </c>
      <c r="T547" s="4">
        <f>SUMIFS(Transactions_History!$G$6:$G$1355, Transactions_History!$C$6:$C$1355, "Acquire", Transactions_History!$I$6:$I$1355, Portfolio_History!$F547, Transactions_History!$H$6:$H$1355, "&lt;="&amp;YEAR(Portfolio_History!T$1))-
SUMIFS(Transactions_History!$G$6:$G$1355, Transactions_History!$C$6:$C$1355, "Redeem", Transactions_History!$I$6:$I$1355, Portfolio_History!$F547, Transactions_History!$H$6:$H$1355, "&lt;="&amp;YEAR(Portfolio_History!T$1))</f>
        <v>0</v>
      </c>
      <c r="U547" s="4">
        <f>SUMIFS(Transactions_History!$G$6:$G$1355, Transactions_History!$C$6:$C$1355, "Acquire", Transactions_History!$I$6:$I$1355, Portfolio_History!$F547, Transactions_History!$H$6:$H$1355, "&lt;="&amp;YEAR(Portfolio_History!U$1))-
SUMIFS(Transactions_History!$G$6:$G$1355, Transactions_History!$C$6:$C$1355, "Redeem", Transactions_History!$I$6:$I$1355, Portfolio_History!$F547, Transactions_History!$H$6:$H$1355, "&lt;="&amp;YEAR(Portfolio_History!U$1))</f>
        <v>0</v>
      </c>
      <c r="V547" s="4">
        <f>SUMIFS(Transactions_History!$G$6:$G$1355, Transactions_History!$C$6:$C$1355, "Acquire", Transactions_History!$I$6:$I$1355, Portfolio_History!$F547, Transactions_History!$H$6:$H$1355, "&lt;="&amp;YEAR(Portfolio_History!V$1))-
SUMIFS(Transactions_History!$G$6:$G$1355, Transactions_History!$C$6:$C$1355, "Redeem", Transactions_History!$I$6:$I$1355, Portfolio_History!$F547, Transactions_History!$H$6:$H$1355, "&lt;="&amp;YEAR(Portfolio_History!V$1))</f>
        <v>0</v>
      </c>
      <c r="W547" s="4">
        <f>SUMIFS(Transactions_History!$G$6:$G$1355, Transactions_History!$C$6:$C$1355, "Acquire", Transactions_History!$I$6:$I$1355, Portfolio_History!$F547, Transactions_History!$H$6:$H$1355, "&lt;="&amp;YEAR(Portfolio_History!W$1))-
SUMIFS(Transactions_History!$G$6:$G$1355, Transactions_History!$C$6:$C$1355, "Redeem", Transactions_History!$I$6:$I$1355, Portfolio_History!$F547, Transactions_History!$H$6:$H$1355, "&lt;="&amp;YEAR(Portfolio_History!W$1))</f>
        <v>0</v>
      </c>
      <c r="X547" s="4">
        <f>SUMIFS(Transactions_History!$G$6:$G$1355, Transactions_History!$C$6:$C$1355, "Acquire", Transactions_History!$I$6:$I$1355, Portfolio_History!$F547, Transactions_History!$H$6:$H$1355, "&lt;="&amp;YEAR(Portfolio_History!X$1))-
SUMIFS(Transactions_History!$G$6:$G$1355, Transactions_History!$C$6:$C$1355, "Redeem", Transactions_History!$I$6:$I$1355, Portfolio_History!$F547, Transactions_History!$H$6:$H$1355, "&lt;="&amp;YEAR(Portfolio_History!X$1))</f>
        <v>0</v>
      </c>
      <c r="Y547" s="4">
        <f>SUMIFS(Transactions_History!$G$6:$G$1355, Transactions_History!$C$6:$C$1355, "Acquire", Transactions_History!$I$6:$I$1355, Portfolio_History!$F547, Transactions_History!$H$6:$H$1355, "&lt;="&amp;YEAR(Portfolio_History!Y$1))-
SUMIFS(Transactions_History!$G$6:$G$1355, Transactions_History!$C$6:$C$1355, "Redeem", Transactions_History!$I$6:$I$1355, Portfolio_History!$F547, Transactions_History!$H$6:$H$1355, "&lt;="&amp;YEAR(Portfolio_History!Y$1))</f>
        <v>0</v>
      </c>
    </row>
    <row r="548" spans="1:25" x14ac:dyDescent="0.35">
      <c r="A548" s="172" t="s">
        <v>39</v>
      </c>
      <c r="B548" s="172">
        <v>2.5</v>
      </c>
      <c r="C548" s="172">
        <v>2022</v>
      </c>
      <c r="D548" s="173">
        <v>40695</v>
      </c>
      <c r="E548" s="63">
        <v>2011</v>
      </c>
      <c r="F548" s="170" t="str">
        <f t="shared" si="9"/>
        <v>SI bonds_2.5_2022</v>
      </c>
      <c r="G548" s="4">
        <f>SUMIFS(Transactions_History!$G$6:$G$1355, Transactions_History!$C$6:$C$1355, "Acquire", Transactions_History!$I$6:$I$1355, Portfolio_History!$F548, Transactions_History!$H$6:$H$1355, "&lt;="&amp;YEAR(Portfolio_History!G$1))-
SUMIFS(Transactions_History!$G$6:$G$1355, Transactions_History!$C$6:$C$1355, "Redeem", Transactions_History!$I$6:$I$1355, Portfolio_History!$F548, Transactions_History!$H$6:$H$1355, "&lt;="&amp;YEAR(Portfolio_History!G$1))</f>
        <v>0</v>
      </c>
      <c r="H548" s="4">
        <f>SUMIFS(Transactions_History!$G$6:$G$1355, Transactions_History!$C$6:$C$1355, "Acquire", Transactions_History!$I$6:$I$1355, Portfolio_History!$F548, Transactions_History!$H$6:$H$1355, "&lt;="&amp;YEAR(Portfolio_History!H$1))-
SUMIFS(Transactions_History!$G$6:$G$1355, Transactions_History!$C$6:$C$1355, "Redeem", Transactions_History!$I$6:$I$1355, Portfolio_History!$F548, Transactions_History!$H$6:$H$1355, "&lt;="&amp;YEAR(Portfolio_History!H$1))</f>
        <v>0</v>
      </c>
      <c r="I548" s="4">
        <f>SUMIFS(Transactions_History!$G$6:$G$1355, Transactions_History!$C$6:$C$1355, "Acquire", Transactions_History!$I$6:$I$1355, Portfolio_History!$F548, Transactions_History!$H$6:$H$1355, "&lt;="&amp;YEAR(Portfolio_History!I$1))-
SUMIFS(Transactions_History!$G$6:$G$1355, Transactions_History!$C$6:$C$1355, "Redeem", Transactions_History!$I$6:$I$1355, Portfolio_History!$F548, Transactions_History!$H$6:$H$1355, "&lt;="&amp;YEAR(Portfolio_History!I$1))</f>
        <v>5971787</v>
      </c>
      <c r="J548" s="4">
        <f>SUMIFS(Transactions_History!$G$6:$G$1355, Transactions_History!$C$6:$C$1355, "Acquire", Transactions_History!$I$6:$I$1355, Portfolio_History!$F548, Transactions_History!$H$6:$H$1355, "&lt;="&amp;YEAR(Portfolio_History!J$1))-
SUMIFS(Transactions_History!$G$6:$G$1355, Transactions_History!$C$6:$C$1355, "Redeem", Transactions_History!$I$6:$I$1355, Portfolio_History!$F548, Transactions_History!$H$6:$H$1355, "&lt;="&amp;YEAR(Portfolio_History!J$1))</f>
        <v>5971787</v>
      </c>
      <c r="K548" s="4">
        <f>SUMIFS(Transactions_History!$G$6:$G$1355, Transactions_History!$C$6:$C$1355, "Acquire", Transactions_History!$I$6:$I$1355, Portfolio_History!$F548, Transactions_History!$H$6:$H$1355, "&lt;="&amp;YEAR(Portfolio_History!K$1))-
SUMIFS(Transactions_History!$G$6:$G$1355, Transactions_History!$C$6:$C$1355, "Redeem", Transactions_History!$I$6:$I$1355, Portfolio_History!$F548, Transactions_History!$H$6:$H$1355, "&lt;="&amp;YEAR(Portfolio_History!K$1))</f>
        <v>5971787</v>
      </c>
      <c r="L548" s="4">
        <f>SUMIFS(Transactions_History!$G$6:$G$1355, Transactions_History!$C$6:$C$1355, "Acquire", Transactions_History!$I$6:$I$1355, Portfolio_History!$F548, Transactions_History!$H$6:$H$1355, "&lt;="&amp;YEAR(Portfolio_History!L$1))-
SUMIFS(Transactions_History!$G$6:$G$1355, Transactions_History!$C$6:$C$1355, "Redeem", Transactions_History!$I$6:$I$1355, Portfolio_History!$F548, Transactions_History!$H$6:$H$1355, "&lt;="&amp;YEAR(Portfolio_History!L$1))</f>
        <v>5971787</v>
      </c>
      <c r="M548" s="4">
        <f>SUMIFS(Transactions_History!$G$6:$G$1355, Transactions_History!$C$6:$C$1355, "Acquire", Transactions_History!$I$6:$I$1355, Portfolio_History!$F548, Transactions_History!$H$6:$H$1355, "&lt;="&amp;YEAR(Portfolio_History!M$1))-
SUMIFS(Transactions_History!$G$6:$G$1355, Transactions_History!$C$6:$C$1355, "Redeem", Transactions_History!$I$6:$I$1355, Portfolio_History!$F548, Transactions_History!$H$6:$H$1355, "&lt;="&amp;YEAR(Portfolio_History!M$1))</f>
        <v>5971787</v>
      </c>
      <c r="N548" s="4">
        <f>SUMIFS(Transactions_History!$G$6:$G$1355, Transactions_History!$C$6:$C$1355, "Acquire", Transactions_History!$I$6:$I$1355, Portfolio_History!$F548, Transactions_History!$H$6:$H$1355, "&lt;="&amp;YEAR(Portfolio_History!N$1))-
SUMIFS(Transactions_History!$G$6:$G$1355, Transactions_History!$C$6:$C$1355, "Redeem", Transactions_History!$I$6:$I$1355, Portfolio_History!$F548, Transactions_History!$H$6:$H$1355, "&lt;="&amp;YEAR(Portfolio_History!N$1))</f>
        <v>5971787</v>
      </c>
      <c r="O548" s="4">
        <f>SUMIFS(Transactions_History!$G$6:$G$1355, Transactions_History!$C$6:$C$1355, "Acquire", Transactions_History!$I$6:$I$1355, Portfolio_History!$F548, Transactions_History!$H$6:$H$1355, "&lt;="&amp;YEAR(Portfolio_History!O$1))-
SUMIFS(Transactions_History!$G$6:$G$1355, Transactions_History!$C$6:$C$1355, "Redeem", Transactions_History!$I$6:$I$1355, Portfolio_History!$F548, Transactions_History!$H$6:$H$1355, "&lt;="&amp;YEAR(Portfolio_History!O$1))</f>
        <v>5971787</v>
      </c>
      <c r="P548" s="4">
        <f>SUMIFS(Transactions_History!$G$6:$G$1355, Transactions_History!$C$6:$C$1355, "Acquire", Transactions_History!$I$6:$I$1355, Portfolio_History!$F548, Transactions_History!$H$6:$H$1355, "&lt;="&amp;YEAR(Portfolio_History!P$1))-
SUMIFS(Transactions_History!$G$6:$G$1355, Transactions_History!$C$6:$C$1355, "Redeem", Transactions_History!$I$6:$I$1355, Portfolio_History!$F548, Transactions_History!$H$6:$H$1355, "&lt;="&amp;YEAR(Portfolio_History!P$1))</f>
        <v>5971787</v>
      </c>
      <c r="Q548" s="4">
        <f>SUMIFS(Transactions_History!$G$6:$G$1355, Transactions_History!$C$6:$C$1355, "Acquire", Transactions_History!$I$6:$I$1355, Portfolio_History!$F548, Transactions_History!$H$6:$H$1355, "&lt;="&amp;YEAR(Portfolio_History!Q$1))-
SUMIFS(Transactions_History!$G$6:$G$1355, Transactions_History!$C$6:$C$1355, "Redeem", Transactions_History!$I$6:$I$1355, Portfolio_History!$F548, Transactions_History!$H$6:$H$1355, "&lt;="&amp;YEAR(Portfolio_History!Q$1))</f>
        <v>5971787</v>
      </c>
      <c r="R548" s="4">
        <f>SUMIFS(Transactions_History!$G$6:$G$1355, Transactions_History!$C$6:$C$1355, "Acquire", Transactions_History!$I$6:$I$1355, Portfolio_History!$F548, Transactions_History!$H$6:$H$1355, "&lt;="&amp;YEAR(Portfolio_History!R$1))-
SUMIFS(Transactions_History!$G$6:$G$1355, Transactions_History!$C$6:$C$1355, "Redeem", Transactions_History!$I$6:$I$1355, Portfolio_History!$F548, Transactions_History!$H$6:$H$1355, "&lt;="&amp;YEAR(Portfolio_History!R$1))</f>
        <v>5971787</v>
      </c>
      <c r="S548" s="4">
        <f>SUMIFS(Transactions_History!$G$6:$G$1355, Transactions_History!$C$6:$C$1355, "Acquire", Transactions_History!$I$6:$I$1355, Portfolio_History!$F548, Transactions_History!$H$6:$H$1355, "&lt;="&amp;YEAR(Portfolio_History!S$1))-
SUMIFS(Transactions_History!$G$6:$G$1355, Transactions_History!$C$6:$C$1355, "Redeem", Transactions_History!$I$6:$I$1355, Portfolio_History!$F548, Transactions_History!$H$6:$H$1355, "&lt;="&amp;YEAR(Portfolio_History!S$1))</f>
        <v>0</v>
      </c>
      <c r="T548" s="4">
        <f>SUMIFS(Transactions_History!$G$6:$G$1355, Transactions_History!$C$6:$C$1355, "Acquire", Transactions_History!$I$6:$I$1355, Portfolio_History!$F548, Transactions_History!$H$6:$H$1355, "&lt;="&amp;YEAR(Portfolio_History!T$1))-
SUMIFS(Transactions_History!$G$6:$G$1355, Transactions_History!$C$6:$C$1355, "Redeem", Transactions_History!$I$6:$I$1355, Portfolio_History!$F548, Transactions_History!$H$6:$H$1355, "&lt;="&amp;YEAR(Portfolio_History!T$1))</f>
        <v>0</v>
      </c>
      <c r="U548" s="4">
        <f>SUMIFS(Transactions_History!$G$6:$G$1355, Transactions_History!$C$6:$C$1355, "Acquire", Transactions_History!$I$6:$I$1355, Portfolio_History!$F548, Transactions_History!$H$6:$H$1355, "&lt;="&amp;YEAR(Portfolio_History!U$1))-
SUMIFS(Transactions_History!$G$6:$G$1355, Transactions_History!$C$6:$C$1355, "Redeem", Transactions_History!$I$6:$I$1355, Portfolio_History!$F548, Transactions_History!$H$6:$H$1355, "&lt;="&amp;YEAR(Portfolio_History!U$1))</f>
        <v>0</v>
      </c>
      <c r="V548" s="4">
        <f>SUMIFS(Transactions_History!$G$6:$G$1355, Transactions_History!$C$6:$C$1355, "Acquire", Transactions_History!$I$6:$I$1355, Portfolio_History!$F548, Transactions_History!$H$6:$H$1355, "&lt;="&amp;YEAR(Portfolio_History!V$1))-
SUMIFS(Transactions_History!$G$6:$G$1355, Transactions_History!$C$6:$C$1355, "Redeem", Transactions_History!$I$6:$I$1355, Portfolio_History!$F548, Transactions_History!$H$6:$H$1355, "&lt;="&amp;YEAR(Portfolio_History!V$1))</f>
        <v>0</v>
      </c>
      <c r="W548" s="4">
        <f>SUMIFS(Transactions_History!$G$6:$G$1355, Transactions_History!$C$6:$C$1355, "Acquire", Transactions_History!$I$6:$I$1355, Portfolio_History!$F548, Transactions_History!$H$6:$H$1355, "&lt;="&amp;YEAR(Portfolio_History!W$1))-
SUMIFS(Transactions_History!$G$6:$G$1355, Transactions_History!$C$6:$C$1355, "Redeem", Transactions_History!$I$6:$I$1355, Portfolio_History!$F548, Transactions_History!$H$6:$H$1355, "&lt;="&amp;YEAR(Portfolio_History!W$1))</f>
        <v>0</v>
      </c>
      <c r="X548" s="4">
        <f>SUMIFS(Transactions_History!$G$6:$G$1355, Transactions_History!$C$6:$C$1355, "Acquire", Transactions_History!$I$6:$I$1355, Portfolio_History!$F548, Transactions_History!$H$6:$H$1355, "&lt;="&amp;YEAR(Portfolio_History!X$1))-
SUMIFS(Transactions_History!$G$6:$G$1355, Transactions_History!$C$6:$C$1355, "Redeem", Transactions_History!$I$6:$I$1355, Portfolio_History!$F548, Transactions_History!$H$6:$H$1355, "&lt;="&amp;YEAR(Portfolio_History!X$1))</f>
        <v>0</v>
      </c>
      <c r="Y548" s="4">
        <f>SUMIFS(Transactions_History!$G$6:$G$1355, Transactions_History!$C$6:$C$1355, "Acquire", Transactions_History!$I$6:$I$1355, Portfolio_History!$F548, Transactions_History!$H$6:$H$1355, "&lt;="&amp;YEAR(Portfolio_History!Y$1))-
SUMIFS(Transactions_History!$G$6:$G$1355, Transactions_History!$C$6:$C$1355, "Redeem", Transactions_History!$I$6:$I$1355, Portfolio_History!$F548, Transactions_History!$H$6:$H$1355, "&lt;="&amp;YEAR(Portfolio_History!Y$1))</f>
        <v>0</v>
      </c>
    </row>
    <row r="549" spans="1:25" x14ac:dyDescent="0.35">
      <c r="A549" s="172" t="s">
        <v>39</v>
      </c>
      <c r="B549" s="172">
        <v>2.5</v>
      </c>
      <c r="C549" s="172">
        <v>2023</v>
      </c>
      <c r="D549" s="173">
        <v>40695</v>
      </c>
      <c r="E549" s="63">
        <v>2011</v>
      </c>
      <c r="F549" s="170" t="str">
        <f t="shared" si="9"/>
        <v>SI bonds_2.5_2023</v>
      </c>
      <c r="G549" s="4">
        <f>SUMIFS(Transactions_History!$G$6:$G$1355, Transactions_History!$C$6:$C$1355, "Acquire", Transactions_History!$I$6:$I$1355, Portfolio_History!$F549, Transactions_History!$H$6:$H$1355, "&lt;="&amp;YEAR(Portfolio_History!G$1))-
SUMIFS(Transactions_History!$G$6:$G$1355, Transactions_History!$C$6:$C$1355, "Redeem", Transactions_History!$I$6:$I$1355, Portfolio_History!$F549, Transactions_History!$H$6:$H$1355, "&lt;="&amp;YEAR(Portfolio_History!G$1))</f>
        <v>0</v>
      </c>
      <c r="H549" s="4">
        <f>SUMIFS(Transactions_History!$G$6:$G$1355, Transactions_History!$C$6:$C$1355, "Acquire", Transactions_History!$I$6:$I$1355, Portfolio_History!$F549, Transactions_History!$H$6:$H$1355, "&lt;="&amp;YEAR(Portfolio_History!H$1))-
SUMIFS(Transactions_History!$G$6:$G$1355, Transactions_History!$C$6:$C$1355, "Redeem", Transactions_History!$I$6:$I$1355, Portfolio_History!$F549, Transactions_History!$H$6:$H$1355, "&lt;="&amp;YEAR(Portfolio_History!H$1))</f>
        <v>5971787</v>
      </c>
      <c r="I549" s="4">
        <f>SUMIFS(Transactions_History!$G$6:$G$1355, Transactions_History!$C$6:$C$1355, "Acquire", Transactions_History!$I$6:$I$1355, Portfolio_History!$F549, Transactions_History!$H$6:$H$1355, "&lt;="&amp;YEAR(Portfolio_History!I$1))-
SUMIFS(Transactions_History!$G$6:$G$1355, Transactions_History!$C$6:$C$1355, "Redeem", Transactions_History!$I$6:$I$1355, Portfolio_History!$F549, Transactions_History!$H$6:$H$1355, "&lt;="&amp;YEAR(Portfolio_History!I$1))</f>
        <v>5971787</v>
      </c>
      <c r="J549" s="4">
        <f>SUMIFS(Transactions_History!$G$6:$G$1355, Transactions_History!$C$6:$C$1355, "Acquire", Transactions_History!$I$6:$I$1355, Portfolio_History!$F549, Transactions_History!$H$6:$H$1355, "&lt;="&amp;YEAR(Portfolio_History!J$1))-
SUMIFS(Transactions_History!$G$6:$G$1355, Transactions_History!$C$6:$C$1355, "Redeem", Transactions_History!$I$6:$I$1355, Portfolio_History!$F549, Transactions_History!$H$6:$H$1355, "&lt;="&amp;YEAR(Portfolio_History!J$1))</f>
        <v>5971787</v>
      </c>
      <c r="K549" s="4">
        <f>SUMIFS(Transactions_History!$G$6:$G$1355, Transactions_History!$C$6:$C$1355, "Acquire", Transactions_History!$I$6:$I$1355, Portfolio_History!$F549, Transactions_History!$H$6:$H$1355, "&lt;="&amp;YEAR(Portfolio_History!K$1))-
SUMIFS(Transactions_History!$G$6:$G$1355, Transactions_History!$C$6:$C$1355, "Redeem", Transactions_History!$I$6:$I$1355, Portfolio_History!$F549, Transactions_History!$H$6:$H$1355, "&lt;="&amp;YEAR(Portfolio_History!K$1))</f>
        <v>5971787</v>
      </c>
      <c r="L549" s="4">
        <f>SUMIFS(Transactions_History!$G$6:$G$1355, Transactions_History!$C$6:$C$1355, "Acquire", Transactions_History!$I$6:$I$1355, Portfolio_History!$F549, Transactions_History!$H$6:$H$1355, "&lt;="&amp;YEAR(Portfolio_History!L$1))-
SUMIFS(Transactions_History!$G$6:$G$1355, Transactions_History!$C$6:$C$1355, "Redeem", Transactions_History!$I$6:$I$1355, Portfolio_History!$F549, Transactions_History!$H$6:$H$1355, "&lt;="&amp;YEAR(Portfolio_History!L$1))</f>
        <v>5971787</v>
      </c>
      <c r="M549" s="4">
        <f>SUMIFS(Transactions_History!$G$6:$G$1355, Transactions_History!$C$6:$C$1355, "Acquire", Transactions_History!$I$6:$I$1355, Portfolio_History!$F549, Transactions_History!$H$6:$H$1355, "&lt;="&amp;YEAR(Portfolio_History!M$1))-
SUMIFS(Transactions_History!$G$6:$G$1355, Transactions_History!$C$6:$C$1355, "Redeem", Transactions_History!$I$6:$I$1355, Portfolio_History!$F549, Transactions_History!$H$6:$H$1355, "&lt;="&amp;YEAR(Portfolio_History!M$1))</f>
        <v>5971787</v>
      </c>
      <c r="N549" s="4">
        <f>SUMIFS(Transactions_History!$G$6:$G$1355, Transactions_History!$C$6:$C$1355, "Acquire", Transactions_History!$I$6:$I$1355, Portfolio_History!$F549, Transactions_History!$H$6:$H$1355, "&lt;="&amp;YEAR(Portfolio_History!N$1))-
SUMIFS(Transactions_History!$G$6:$G$1355, Transactions_History!$C$6:$C$1355, "Redeem", Transactions_History!$I$6:$I$1355, Portfolio_History!$F549, Transactions_History!$H$6:$H$1355, "&lt;="&amp;YEAR(Portfolio_History!N$1))</f>
        <v>5971787</v>
      </c>
      <c r="O549" s="4">
        <f>SUMIFS(Transactions_History!$G$6:$G$1355, Transactions_History!$C$6:$C$1355, "Acquire", Transactions_History!$I$6:$I$1355, Portfolio_History!$F549, Transactions_History!$H$6:$H$1355, "&lt;="&amp;YEAR(Portfolio_History!O$1))-
SUMIFS(Transactions_History!$G$6:$G$1355, Transactions_History!$C$6:$C$1355, "Redeem", Transactions_History!$I$6:$I$1355, Portfolio_History!$F549, Transactions_History!$H$6:$H$1355, "&lt;="&amp;YEAR(Portfolio_History!O$1))</f>
        <v>5971787</v>
      </c>
      <c r="P549" s="4">
        <f>SUMIFS(Transactions_History!$G$6:$G$1355, Transactions_History!$C$6:$C$1355, "Acquire", Transactions_History!$I$6:$I$1355, Portfolio_History!$F549, Transactions_History!$H$6:$H$1355, "&lt;="&amp;YEAR(Portfolio_History!P$1))-
SUMIFS(Transactions_History!$G$6:$G$1355, Transactions_History!$C$6:$C$1355, "Redeem", Transactions_History!$I$6:$I$1355, Portfolio_History!$F549, Transactions_History!$H$6:$H$1355, "&lt;="&amp;YEAR(Portfolio_History!P$1))</f>
        <v>5971787</v>
      </c>
      <c r="Q549" s="4">
        <f>SUMIFS(Transactions_History!$G$6:$G$1355, Transactions_History!$C$6:$C$1355, "Acquire", Transactions_History!$I$6:$I$1355, Portfolio_History!$F549, Transactions_History!$H$6:$H$1355, "&lt;="&amp;YEAR(Portfolio_History!Q$1))-
SUMIFS(Transactions_History!$G$6:$G$1355, Transactions_History!$C$6:$C$1355, "Redeem", Transactions_History!$I$6:$I$1355, Portfolio_History!$F549, Transactions_History!$H$6:$H$1355, "&lt;="&amp;YEAR(Portfolio_History!Q$1))</f>
        <v>5971787</v>
      </c>
      <c r="R549" s="4">
        <f>SUMIFS(Transactions_History!$G$6:$G$1355, Transactions_History!$C$6:$C$1355, "Acquire", Transactions_History!$I$6:$I$1355, Portfolio_History!$F549, Transactions_History!$H$6:$H$1355, "&lt;="&amp;YEAR(Portfolio_History!R$1))-
SUMIFS(Transactions_History!$G$6:$G$1355, Transactions_History!$C$6:$C$1355, "Redeem", Transactions_History!$I$6:$I$1355, Portfolio_History!$F549, Transactions_History!$H$6:$H$1355, "&lt;="&amp;YEAR(Portfolio_History!R$1))</f>
        <v>5971787</v>
      </c>
      <c r="S549" s="4">
        <f>SUMIFS(Transactions_History!$G$6:$G$1355, Transactions_History!$C$6:$C$1355, "Acquire", Transactions_History!$I$6:$I$1355, Portfolio_History!$F549, Transactions_History!$H$6:$H$1355, "&lt;="&amp;YEAR(Portfolio_History!S$1))-
SUMIFS(Transactions_History!$G$6:$G$1355, Transactions_History!$C$6:$C$1355, "Redeem", Transactions_History!$I$6:$I$1355, Portfolio_History!$F549, Transactions_History!$H$6:$H$1355, "&lt;="&amp;YEAR(Portfolio_History!S$1))</f>
        <v>0</v>
      </c>
      <c r="T549" s="4">
        <f>SUMIFS(Transactions_History!$G$6:$G$1355, Transactions_History!$C$6:$C$1355, "Acquire", Transactions_History!$I$6:$I$1355, Portfolio_History!$F549, Transactions_History!$H$6:$H$1355, "&lt;="&amp;YEAR(Portfolio_History!T$1))-
SUMIFS(Transactions_History!$G$6:$G$1355, Transactions_History!$C$6:$C$1355, "Redeem", Transactions_History!$I$6:$I$1355, Portfolio_History!$F549, Transactions_History!$H$6:$H$1355, "&lt;="&amp;YEAR(Portfolio_History!T$1))</f>
        <v>0</v>
      </c>
      <c r="U549" s="4">
        <f>SUMIFS(Transactions_History!$G$6:$G$1355, Transactions_History!$C$6:$C$1355, "Acquire", Transactions_History!$I$6:$I$1355, Portfolio_History!$F549, Transactions_History!$H$6:$H$1355, "&lt;="&amp;YEAR(Portfolio_History!U$1))-
SUMIFS(Transactions_History!$G$6:$G$1355, Transactions_History!$C$6:$C$1355, "Redeem", Transactions_History!$I$6:$I$1355, Portfolio_History!$F549, Transactions_History!$H$6:$H$1355, "&lt;="&amp;YEAR(Portfolio_History!U$1))</f>
        <v>0</v>
      </c>
      <c r="V549" s="4">
        <f>SUMIFS(Transactions_History!$G$6:$G$1355, Transactions_History!$C$6:$C$1355, "Acquire", Transactions_History!$I$6:$I$1355, Portfolio_History!$F549, Transactions_History!$H$6:$H$1355, "&lt;="&amp;YEAR(Portfolio_History!V$1))-
SUMIFS(Transactions_History!$G$6:$G$1355, Transactions_History!$C$6:$C$1355, "Redeem", Transactions_History!$I$6:$I$1355, Portfolio_History!$F549, Transactions_History!$H$6:$H$1355, "&lt;="&amp;YEAR(Portfolio_History!V$1))</f>
        <v>0</v>
      </c>
      <c r="W549" s="4">
        <f>SUMIFS(Transactions_History!$G$6:$G$1355, Transactions_History!$C$6:$C$1355, "Acquire", Transactions_History!$I$6:$I$1355, Portfolio_History!$F549, Transactions_History!$H$6:$H$1355, "&lt;="&amp;YEAR(Portfolio_History!W$1))-
SUMIFS(Transactions_History!$G$6:$G$1355, Transactions_History!$C$6:$C$1355, "Redeem", Transactions_History!$I$6:$I$1355, Portfolio_History!$F549, Transactions_History!$H$6:$H$1355, "&lt;="&amp;YEAR(Portfolio_History!W$1))</f>
        <v>0</v>
      </c>
      <c r="X549" s="4">
        <f>SUMIFS(Transactions_History!$G$6:$G$1355, Transactions_History!$C$6:$C$1355, "Acquire", Transactions_History!$I$6:$I$1355, Portfolio_History!$F549, Transactions_History!$H$6:$H$1355, "&lt;="&amp;YEAR(Portfolio_History!X$1))-
SUMIFS(Transactions_History!$G$6:$G$1355, Transactions_History!$C$6:$C$1355, "Redeem", Transactions_History!$I$6:$I$1355, Portfolio_History!$F549, Transactions_History!$H$6:$H$1355, "&lt;="&amp;YEAR(Portfolio_History!X$1))</f>
        <v>0</v>
      </c>
      <c r="Y549" s="4">
        <f>SUMIFS(Transactions_History!$G$6:$G$1355, Transactions_History!$C$6:$C$1355, "Acquire", Transactions_History!$I$6:$I$1355, Portfolio_History!$F549, Transactions_History!$H$6:$H$1355, "&lt;="&amp;YEAR(Portfolio_History!Y$1))-
SUMIFS(Transactions_History!$G$6:$G$1355, Transactions_History!$C$6:$C$1355, "Redeem", Transactions_History!$I$6:$I$1355, Portfolio_History!$F549, Transactions_History!$H$6:$H$1355, "&lt;="&amp;YEAR(Portfolio_History!Y$1))</f>
        <v>0</v>
      </c>
    </row>
    <row r="550" spans="1:25" x14ac:dyDescent="0.35">
      <c r="A550" s="172" t="s">
        <v>39</v>
      </c>
      <c r="B550" s="172">
        <v>2.5</v>
      </c>
      <c r="C550" s="172">
        <v>2024</v>
      </c>
      <c r="D550" s="173">
        <v>40695</v>
      </c>
      <c r="E550" s="63">
        <v>2011</v>
      </c>
      <c r="F550" s="170" t="str">
        <f t="shared" si="9"/>
        <v>SI bonds_2.5_2024</v>
      </c>
      <c r="G550" s="4">
        <f>SUMIFS(Transactions_History!$G$6:$G$1355, Transactions_History!$C$6:$C$1355, "Acquire", Transactions_History!$I$6:$I$1355, Portfolio_History!$F550, Transactions_History!$H$6:$H$1355, "&lt;="&amp;YEAR(Portfolio_History!G$1))-
SUMIFS(Transactions_History!$G$6:$G$1355, Transactions_History!$C$6:$C$1355, "Redeem", Transactions_History!$I$6:$I$1355, Portfolio_History!$F550, Transactions_History!$H$6:$H$1355, "&lt;="&amp;YEAR(Portfolio_History!G$1))</f>
        <v>5971787</v>
      </c>
      <c r="H550" s="4">
        <f>SUMIFS(Transactions_History!$G$6:$G$1355, Transactions_History!$C$6:$C$1355, "Acquire", Transactions_History!$I$6:$I$1355, Portfolio_History!$F550, Transactions_History!$H$6:$H$1355, "&lt;="&amp;YEAR(Portfolio_History!H$1))-
SUMIFS(Transactions_History!$G$6:$G$1355, Transactions_History!$C$6:$C$1355, "Redeem", Transactions_History!$I$6:$I$1355, Portfolio_History!$F550, Transactions_History!$H$6:$H$1355, "&lt;="&amp;YEAR(Portfolio_History!H$1))</f>
        <v>5971787</v>
      </c>
      <c r="I550" s="4">
        <f>SUMIFS(Transactions_History!$G$6:$G$1355, Transactions_History!$C$6:$C$1355, "Acquire", Transactions_History!$I$6:$I$1355, Portfolio_History!$F550, Transactions_History!$H$6:$H$1355, "&lt;="&amp;YEAR(Portfolio_History!I$1))-
SUMIFS(Transactions_History!$G$6:$G$1355, Transactions_History!$C$6:$C$1355, "Redeem", Transactions_History!$I$6:$I$1355, Portfolio_History!$F550, Transactions_History!$H$6:$H$1355, "&lt;="&amp;YEAR(Portfolio_History!I$1))</f>
        <v>5971787</v>
      </c>
      <c r="J550" s="4">
        <f>SUMIFS(Transactions_History!$G$6:$G$1355, Transactions_History!$C$6:$C$1355, "Acquire", Transactions_History!$I$6:$I$1355, Portfolio_History!$F550, Transactions_History!$H$6:$H$1355, "&lt;="&amp;YEAR(Portfolio_History!J$1))-
SUMIFS(Transactions_History!$G$6:$G$1355, Transactions_History!$C$6:$C$1355, "Redeem", Transactions_History!$I$6:$I$1355, Portfolio_History!$F550, Transactions_History!$H$6:$H$1355, "&lt;="&amp;YEAR(Portfolio_History!J$1))</f>
        <v>5971787</v>
      </c>
      <c r="K550" s="4">
        <f>SUMIFS(Transactions_History!$G$6:$G$1355, Transactions_History!$C$6:$C$1355, "Acquire", Transactions_History!$I$6:$I$1355, Portfolio_History!$F550, Transactions_History!$H$6:$H$1355, "&lt;="&amp;YEAR(Portfolio_History!K$1))-
SUMIFS(Transactions_History!$G$6:$G$1355, Transactions_History!$C$6:$C$1355, "Redeem", Transactions_History!$I$6:$I$1355, Portfolio_History!$F550, Transactions_History!$H$6:$H$1355, "&lt;="&amp;YEAR(Portfolio_History!K$1))</f>
        <v>5971787</v>
      </c>
      <c r="L550" s="4">
        <f>SUMIFS(Transactions_History!$G$6:$G$1355, Transactions_History!$C$6:$C$1355, "Acquire", Transactions_History!$I$6:$I$1355, Portfolio_History!$F550, Transactions_History!$H$6:$H$1355, "&lt;="&amp;YEAR(Portfolio_History!L$1))-
SUMIFS(Transactions_History!$G$6:$G$1355, Transactions_History!$C$6:$C$1355, "Redeem", Transactions_History!$I$6:$I$1355, Portfolio_History!$F550, Transactions_History!$H$6:$H$1355, "&lt;="&amp;YEAR(Portfolio_History!L$1))</f>
        <v>5971787</v>
      </c>
      <c r="M550" s="4">
        <f>SUMIFS(Transactions_History!$G$6:$G$1355, Transactions_History!$C$6:$C$1355, "Acquire", Transactions_History!$I$6:$I$1355, Portfolio_History!$F550, Transactions_History!$H$6:$H$1355, "&lt;="&amp;YEAR(Portfolio_History!M$1))-
SUMIFS(Transactions_History!$G$6:$G$1355, Transactions_History!$C$6:$C$1355, "Redeem", Transactions_History!$I$6:$I$1355, Portfolio_History!$F550, Transactions_History!$H$6:$H$1355, "&lt;="&amp;YEAR(Portfolio_History!M$1))</f>
        <v>5971787</v>
      </c>
      <c r="N550" s="4">
        <f>SUMIFS(Transactions_History!$G$6:$G$1355, Transactions_History!$C$6:$C$1355, "Acquire", Transactions_History!$I$6:$I$1355, Portfolio_History!$F550, Transactions_History!$H$6:$H$1355, "&lt;="&amp;YEAR(Portfolio_History!N$1))-
SUMIFS(Transactions_History!$G$6:$G$1355, Transactions_History!$C$6:$C$1355, "Redeem", Transactions_History!$I$6:$I$1355, Portfolio_History!$F550, Transactions_History!$H$6:$H$1355, "&lt;="&amp;YEAR(Portfolio_History!N$1))</f>
        <v>5971787</v>
      </c>
      <c r="O550" s="4">
        <f>SUMIFS(Transactions_History!$G$6:$G$1355, Transactions_History!$C$6:$C$1355, "Acquire", Transactions_History!$I$6:$I$1355, Portfolio_History!$F550, Transactions_History!$H$6:$H$1355, "&lt;="&amp;YEAR(Portfolio_History!O$1))-
SUMIFS(Transactions_History!$G$6:$G$1355, Transactions_History!$C$6:$C$1355, "Redeem", Transactions_History!$I$6:$I$1355, Portfolio_History!$F550, Transactions_History!$H$6:$H$1355, "&lt;="&amp;YEAR(Portfolio_History!O$1))</f>
        <v>5971787</v>
      </c>
      <c r="P550" s="4">
        <f>SUMIFS(Transactions_History!$G$6:$G$1355, Transactions_History!$C$6:$C$1355, "Acquire", Transactions_History!$I$6:$I$1355, Portfolio_History!$F550, Transactions_History!$H$6:$H$1355, "&lt;="&amp;YEAR(Portfolio_History!P$1))-
SUMIFS(Transactions_History!$G$6:$G$1355, Transactions_History!$C$6:$C$1355, "Redeem", Transactions_History!$I$6:$I$1355, Portfolio_History!$F550, Transactions_History!$H$6:$H$1355, "&lt;="&amp;YEAR(Portfolio_History!P$1))</f>
        <v>5971787</v>
      </c>
      <c r="Q550" s="4">
        <f>SUMIFS(Transactions_History!$G$6:$G$1355, Transactions_History!$C$6:$C$1355, "Acquire", Transactions_History!$I$6:$I$1355, Portfolio_History!$F550, Transactions_History!$H$6:$H$1355, "&lt;="&amp;YEAR(Portfolio_History!Q$1))-
SUMIFS(Transactions_History!$G$6:$G$1355, Transactions_History!$C$6:$C$1355, "Redeem", Transactions_History!$I$6:$I$1355, Portfolio_History!$F550, Transactions_History!$H$6:$H$1355, "&lt;="&amp;YEAR(Portfolio_History!Q$1))</f>
        <v>5971787</v>
      </c>
      <c r="R550" s="4">
        <f>SUMIFS(Transactions_History!$G$6:$G$1355, Transactions_History!$C$6:$C$1355, "Acquire", Transactions_History!$I$6:$I$1355, Portfolio_History!$F550, Transactions_History!$H$6:$H$1355, "&lt;="&amp;YEAR(Portfolio_History!R$1))-
SUMIFS(Transactions_History!$G$6:$G$1355, Transactions_History!$C$6:$C$1355, "Redeem", Transactions_History!$I$6:$I$1355, Portfolio_History!$F550, Transactions_History!$H$6:$H$1355, "&lt;="&amp;YEAR(Portfolio_History!R$1))</f>
        <v>5971787</v>
      </c>
      <c r="S550" s="4">
        <f>SUMIFS(Transactions_History!$G$6:$G$1355, Transactions_History!$C$6:$C$1355, "Acquire", Transactions_History!$I$6:$I$1355, Portfolio_History!$F550, Transactions_History!$H$6:$H$1355, "&lt;="&amp;YEAR(Portfolio_History!S$1))-
SUMIFS(Transactions_History!$G$6:$G$1355, Transactions_History!$C$6:$C$1355, "Redeem", Transactions_History!$I$6:$I$1355, Portfolio_History!$F550, Transactions_History!$H$6:$H$1355, "&lt;="&amp;YEAR(Portfolio_History!S$1))</f>
        <v>0</v>
      </c>
      <c r="T550" s="4">
        <f>SUMIFS(Transactions_History!$G$6:$G$1355, Transactions_History!$C$6:$C$1355, "Acquire", Transactions_History!$I$6:$I$1355, Portfolio_History!$F550, Transactions_History!$H$6:$H$1355, "&lt;="&amp;YEAR(Portfolio_History!T$1))-
SUMIFS(Transactions_History!$G$6:$G$1355, Transactions_History!$C$6:$C$1355, "Redeem", Transactions_History!$I$6:$I$1355, Portfolio_History!$F550, Transactions_History!$H$6:$H$1355, "&lt;="&amp;YEAR(Portfolio_History!T$1))</f>
        <v>0</v>
      </c>
      <c r="U550" s="4">
        <f>SUMIFS(Transactions_History!$G$6:$G$1355, Transactions_History!$C$6:$C$1355, "Acquire", Transactions_History!$I$6:$I$1355, Portfolio_History!$F550, Transactions_History!$H$6:$H$1355, "&lt;="&amp;YEAR(Portfolio_History!U$1))-
SUMIFS(Transactions_History!$G$6:$G$1355, Transactions_History!$C$6:$C$1355, "Redeem", Transactions_History!$I$6:$I$1355, Portfolio_History!$F550, Transactions_History!$H$6:$H$1355, "&lt;="&amp;YEAR(Portfolio_History!U$1))</f>
        <v>0</v>
      </c>
      <c r="V550" s="4">
        <f>SUMIFS(Transactions_History!$G$6:$G$1355, Transactions_History!$C$6:$C$1355, "Acquire", Transactions_History!$I$6:$I$1355, Portfolio_History!$F550, Transactions_History!$H$6:$H$1355, "&lt;="&amp;YEAR(Portfolio_History!V$1))-
SUMIFS(Transactions_History!$G$6:$G$1355, Transactions_History!$C$6:$C$1355, "Redeem", Transactions_History!$I$6:$I$1355, Portfolio_History!$F550, Transactions_History!$H$6:$H$1355, "&lt;="&amp;YEAR(Portfolio_History!V$1))</f>
        <v>0</v>
      </c>
      <c r="W550" s="4">
        <f>SUMIFS(Transactions_History!$G$6:$G$1355, Transactions_History!$C$6:$C$1355, "Acquire", Transactions_History!$I$6:$I$1355, Portfolio_History!$F550, Transactions_History!$H$6:$H$1355, "&lt;="&amp;YEAR(Portfolio_History!W$1))-
SUMIFS(Transactions_History!$G$6:$G$1355, Transactions_History!$C$6:$C$1355, "Redeem", Transactions_History!$I$6:$I$1355, Portfolio_History!$F550, Transactions_History!$H$6:$H$1355, "&lt;="&amp;YEAR(Portfolio_History!W$1))</f>
        <v>0</v>
      </c>
      <c r="X550" s="4">
        <f>SUMIFS(Transactions_History!$G$6:$G$1355, Transactions_History!$C$6:$C$1355, "Acquire", Transactions_History!$I$6:$I$1355, Portfolio_History!$F550, Transactions_History!$H$6:$H$1355, "&lt;="&amp;YEAR(Portfolio_History!X$1))-
SUMIFS(Transactions_History!$G$6:$G$1355, Transactions_History!$C$6:$C$1355, "Redeem", Transactions_History!$I$6:$I$1355, Portfolio_History!$F550, Transactions_History!$H$6:$H$1355, "&lt;="&amp;YEAR(Portfolio_History!X$1))</f>
        <v>0</v>
      </c>
      <c r="Y550" s="4">
        <f>SUMIFS(Transactions_History!$G$6:$G$1355, Transactions_History!$C$6:$C$1355, "Acquire", Transactions_History!$I$6:$I$1355, Portfolio_History!$F550, Transactions_History!$H$6:$H$1355, "&lt;="&amp;YEAR(Portfolio_History!Y$1))-
SUMIFS(Transactions_History!$G$6:$G$1355, Transactions_History!$C$6:$C$1355, "Redeem", Transactions_History!$I$6:$I$1355, Portfolio_History!$F550, Transactions_History!$H$6:$H$1355, "&lt;="&amp;YEAR(Portfolio_History!Y$1))</f>
        <v>0</v>
      </c>
    </row>
    <row r="551" spans="1:25" x14ac:dyDescent="0.35">
      <c r="A551" s="172" t="s">
        <v>39</v>
      </c>
      <c r="B551" s="172">
        <v>2.5</v>
      </c>
      <c r="C551" s="172">
        <v>2025</v>
      </c>
      <c r="D551" s="173">
        <v>40695</v>
      </c>
      <c r="E551" s="63">
        <v>2011</v>
      </c>
      <c r="F551" s="170" t="str">
        <f t="shared" si="9"/>
        <v>SI bonds_2.5_2025</v>
      </c>
      <c r="G551" s="4">
        <f>SUMIFS(Transactions_History!$G$6:$G$1355, Transactions_History!$C$6:$C$1355, "Acquire", Transactions_History!$I$6:$I$1355, Portfolio_History!$F551, Transactions_History!$H$6:$H$1355, "&lt;="&amp;YEAR(Portfolio_History!G$1))-
SUMIFS(Transactions_History!$G$6:$G$1355, Transactions_History!$C$6:$C$1355, "Redeem", Transactions_History!$I$6:$I$1355, Portfolio_History!$F551, Transactions_History!$H$6:$H$1355, "&lt;="&amp;YEAR(Portfolio_History!G$1))</f>
        <v>5971787</v>
      </c>
      <c r="H551" s="4">
        <f>SUMIFS(Transactions_History!$G$6:$G$1355, Transactions_History!$C$6:$C$1355, "Acquire", Transactions_History!$I$6:$I$1355, Portfolio_History!$F551, Transactions_History!$H$6:$H$1355, "&lt;="&amp;YEAR(Portfolio_History!H$1))-
SUMIFS(Transactions_History!$G$6:$G$1355, Transactions_History!$C$6:$C$1355, "Redeem", Transactions_History!$I$6:$I$1355, Portfolio_History!$F551, Transactions_History!$H$6:$H$1355, "&lt;="&amp;YEAR(Portfolio_History!H$1))</f>
        <v>5971787</v>
      </c>
      <c r="I551" s="4">
        <f>SUMIFS(Transactions_History!$G$6:$G$1355, Transactions_History!$C$6:$C$1355, "Acquire", Transactions_History!$I$6:$I$1355, Portfolio_History!$F551, Transactions_History!$H$6:$H$1355, "&lt;="&amp;YEAR(Portfolio_History!I$1))-
SUMIFS(Transactions_History!$G$6:$G$1355, Transactions_History!$C$6:$C$1355, "Redeem", Transactions_History!$I$6:$I$1355, Portfolio_History!$F551, Transactions_History!$H$6:$H$1355, "&lt;="&amp;YEAR(Portfolio_History!I$1))</f>
        <v>5971787</v>
      </c>
      <c r="J551" s="4">
        <f>SUMIFS(Transactions_History!$G$6:$G$1355, Transactions_History!$C$6:$C$1355, "Acquire", Transactions_History!$I$6:$I$1355, Portfolio_History!$F551, Transactions_History!$H$6:$H$1355, "&lt;="&amp;YEAR(Portfolio_History!J$1))-
SUMIFS(Transactions_History!$G$6:$G$1355, Transactions_History!$C$6:$C$1355, "Redeem", Transactions_History!$I$6:$I$1355, Portfolio_History!$F551, Transactions_History!$H$6:$H$1355, "&lt;="&amp;YEAR(Portfolio_History!J$1))</f>
        <v>5971787</v>
      </c>
      <c r="K551" s="4">
        <f>SUMIFS(Transactions_History!$G$6:$G$1355, Transactions_History!$C$6:$C$1355, "Acquire", Transactions_History!$I$6:$I$1355, Portfolio_History!$F551, Transactions_History!$H$6:$H$1355, "&lt;="&amp;YEAR(Portfolio_History!K$1))-
SUMIFS(Transactions_History!$G$6:$G$1355, Transactions_History!$C$6:$C$1355, "Redeem", Transactions_History!$I$6:$I$1355, Portfolio_History!$F551, Transactions_History!$H$6:$H$1355, "&lt;="&amp;YEAR(Portfolio_History!K$1))</f>
        <v>5971787</v>
      </c>
      <c r="L551" s="4">
        <f>SUMIFS(Transactions_History!$G$6:$G$1355, Transactions_History!$C$6:$C$1355, "Acquire", Transactions_History!$I$6:$I$1355, Portfolio_History!$F551, Transactions_History!$H$6:$H$1355, "&lt;="&amp;YEAR(Portfolio_History!L$1))-
SUMIFS(Transactions_History!$G$6:$G$1355, Transactions_History!$C$6:$C$1355, "Redeem", Transactions_History!$I$6:$I$1355, Portfolio_History!$F551, Transactions_History!$H$6:$H$1355, "&lt;="&amp;YEAR(Portfolio_History!L$1))</f>
        <v>5971787</v>
      </c>
      <c r="M551" s="4">
        <f>SUMIFS(Transactions_History!$G$6:$G$1355, Transactions_History!$C$6:$C$1355, "Acquire", Transactions_History!$I$6:$I$1355, Portfolio_History!$F551, Transactions_History!$H$6:$H$1355, "&lt;="&amp;YEAR(Portfolio_History!M$1))-
SUMIFS(Transactions_History!$G$6:$G$1355, Transactions_History!$C$6:$C$1355, "Redeem", Transactions_History!$I$6:$I$1355, Portfolio_History!$F551, Transactions_History!$H$6:$H$1355, "&lt;="&amp;YEAR(Portfolio_History!M$1))</f>
        <v>5971787</v>
      </c>
      <c r="N551" s="4">
        <f>SUMIFS(Transactions_History!$G$6:$G$1355, Transactions_History!$C$6:$C$1355, "Acquire", Transactions_History!$I$6:$I$1355, Portfolio_History!$F551, Transactions_History!$H$6:$H$1355, "&lt;="&amp;YEAR(Portfolio_History!N$1))-
SUMIFS(Transactions_History!$G$6:$G$1355, Transactions_History!$C$6:$C$1355, "Redeem", Transactions_History!$I$6:$I$1355, Portfolio_History!$F551, Transactions_History!$H$6:$H$1355, "&lt;="&amp;YEAR(Portfolio_History!N$1))</f>
        <v>5971787</v>
      </c>
      <c r="O551" s="4">
        <f>SUMIFS(Transactions_History!$G$6:$G$1355, Transactions_History!$C$6:$C$1355, "Acquire", Transactions_History!$I$6:$I$1355, Portfolio_History!$F551, Transactions_History!$H$6:$H$1355, "&lt;="&amp;YEAR(Portfolio_History!O$1))-
SUMIFS(Transactions_History!$G$6:$G$1355, Transactions_History!$C$6:$C$1355, "Redeem", Transactions_History!$I$6:$I$1355, Portfolio_History!$F551, Transactions_History!$H$6:$H$1355, "&lt;="&amp;YEAR(Portfolio_History!O$1))</f>
        <v>5971787</v>
      </c>
      <c r="P551" s="4">
        <f>SUMIFS(Transactions_History!$G$6:$G$1355, Transactions_History!$C$6:$C$1355, "Acquire", Transactions_History!$I$6:$I$1355, Portfolio_History!$F551, Transactions_History!$H$6:$H$1355, "&lt;="&amp;YEAR(Portfolio_History!P$1))-
SUMIFS(Transactions_History!$G$6:$G$1355, Transactions_History!$C$6:$C$1355, "Redeem", Transactions_History!$I$6:$I$1355, Portfolio_History!$F551, Transactions_History!$H$6:$H$1355, "&lt;="&amp;YEAR(Portfolio_History!P$1))</f>
        <v>5971787</v>
      </c>
      <c r="Q551" s="4">
        <f>SUMIFS(Transactions_History!$G$6:$G$1355, Transactions_History!$C$6:$C$1355, "Acquire", Transactions_History!$I$6:$I$1355, Portfolio_History!$F551, Transactions_History!$H$6:$H$1355, "&lt;="&amp;YEAR(Portfolio_History!Q$1))-
SUMIFS(Transactions_History!$G$6:$G$1355, Transactions_History!$C$6:$C$1355, "Redeem", Transactions_History!$I$6:$I$1355, Portfolio_History!$F551, Transactions_History!$H$6:$H$1355, "&lt;="&amp;YEAR(Portfolio_History!Q$1))</f>
        <v>5971787</v>
      </c>
      <c r="R551" s="4">
        <f>SUMIFS(Transactions_History!$G$6:$G$1355, Transactions_History!$C$6:$C$1355, "Acquire", Transactions_History!$I$6:$I$1355, Portfolio_History!$F551, Transactions_History!$H$6:$H$1355, "&lt;="&amp;YEAR(Portfolio_History!R$1))-
SUMIFS(Transactions_History!$G$6:$G$1355, Transactions_History!$C$6:$C$1355, "Redeem", Transactions_History!$I$6:$I$1355, Portfolio_History!$F551, Transactions_History!$H$6:$H$1355, "&lt;="&amp;YEAR(Portfolio_History!R$1))</f>
        <v>5971787</v>
      </c>
      <c r="S551" s="4">
        <f>SUMIFS(Transactions_History!$G$6:$G$1355, Transactions_History!$C$6:$C$1355, "Acquire", Transactions_History!$I$6:$I$1355, Portfolio_History!$F551, Transactions_History!$H$6:$H$1355, "&lt;="&amp;YEAR(Portfolio_History!S$1))-
SUMIFS(Transactions_History!$G$6:$G$1355, Transactions_History!$C$6:$C$1355, "Redeem", Transactions_History!$I$6:$I$1355, Portfolio_History!$F551, Transactions_History!$H$6:$H$1355, "&lt;="&amp;YEAR(Portfolio_History!S$1))</f>
        <v>0</v>
      </c>
      <c r="T551" s="4">
        <f>SUMIFS(Transactions_History!$G$6:$G$1355, Transactions_History!$C$6:$C$1355, "Acquire", Transactions_History!$I$6:$I$1355, Portfolio_History!$F551, Transactions_History!$H$6:$H$1355, "&lt;="&amp;YEAR(Portfolio_History!T$1))-
SUMIFS(Transactions_History!$G$6:$G$1355, Transactions_History!$C$6:$C$1355, "Redeem", Transactions_History!$I$6:$I$1355, Portfolio_History!$F551, Transactions_History!$H$6:$H$1355, "&lt;="&amp;YEAR(Portfolio_History!T$1))</f>
        <v>0</v>
      </c>
      <c r="U551" s="4">
        <f>SUMIFS(Transactions_History!$G$6:$G$1355, Transactions_History!$C$6:$C$1355, "Acquire", Transactions_History!$I$6:$I$1355, Portfolio_History!$F551, Transactions_History!$H$6:$H$1355, "&lt;="&amp;YEAR(Portfolio_History!U$1))-
SUMIFS(Transactions_History!$G$6:$G$1355, Transactions_History!$C$6:$C$1355, "Redeem", Transactions_History!$I$6:$I$1355, Portfolio_History!$F551, Transactions_History!$H$6:$H$1355, "&lt;="&amp;YEAR(Portfolio_History!U$1))</f>
        <v>0</v>
      </c>
      <c r="V551" s="4">
        <f>SUMIFS(Transactions_History!$G$6:$G$1355, Transactions_History!$C$6:$C$1355, "Acquire", Transactions_History!$I$6:$I$1355, Portfolio_History!$F551, Transactions_History!$H$6:$H$1355, "&lt;="&amp;YEAR(Portfolio_History!V$1))-
SUMIFS(Transactions_History!$G$6:$G$1355, Transactions_History!$C$6:$C$1355, "Redeem", Transactions_History!$I$6:$I$1355, Portfolio_History!$F551, Transactions_History!$H$6:$H$1355, "&lt;="&amp;YEAR(Portfolio_History!V$1))</f>
        <v>0</v>
      </c>
      <c r="W551" s="4">
        <f>SUMIFS(Transactions_History!$G$6:$G$1355, Transactions_History!$C$6:$C$1355, "Acquire", Transactions_History!$I$6:$I$1355, Portfolio_History!$F551, Transactions_History!$H$6:$H$1355, "&lt;="&amp;YEAR(Portfolio_History!W$1))-
SUMIFS(Transactions_History!$G$6:$G$1355, Transactions_History!$C$6:$C$1355, "Redeem", Transactions_History!$I$6:$I$1355, Portfolio_History!$F551, Transactions_History!$H$6:$H$1355, "&lt;="&amp;YEAR(Portfolio_History!W$1))</f>
        <v>0</v>
      </c>
      <c r="X551" s="4">
        <f>SUMIFS(Transactions_History!$G$6:$G$1355, Transactions_History!$C$6:$C$1355, "Acquire", Transactions_History!$I$6:$I$1355, Portfolio_History!$F551, Transactions_History!$H$6:$H$1355, "&lt;="&amp;YEAR(Portfolio_History!X$1))-
SUMIFS(Transactions_History!$G$6:$G$1355, Transactions_History!$C$6:$C$1355, "Redeem", Transactions_History!$I$6:$I$1355, Portfolio_History!$F551, Transactions_History!$H$6:$H$1355, "&lt;="&amp;YEAR(Portfolio_History!X$1))</f>
        <v>0</v>
      </c>
      <c r="Y551" s="4">
        <f>SUMIFS(Transactions_History!$G$6:$G$1355, Transactions_History!$C$6:$C$1355, "Acquire", Transactions_History!$I$6:$I$1355, Portfolio_History!$F551, Transactions_History!$H$6:$H$1355, "&lt;="&amp;YEAR(Portfolio_History!Y$1))-
SUMIFS(Transactions_History!$G$6:$G$1355, Transactions_History!$C$6:$C$1355, "Redeem", Transactions_History!$I$6:$I$1355, Portfolio_History!$F551, Transactions_History!$H$6:$H$1355, "&lt;="&amp;YEAR(Portfolio_History!Y$1))</f>
        <v>0</v>
      </c>
    </row>
    <row r="552" spans="1:25" x14ac:dyDescent="0.35">
      <c r="A552" s="172" t="s">
        <v>39</v>
      </c>
      <c r="B552" s="172">
        <v>2.5</v>
      </c>
      <c r="C552" s="172">
        <v>2026</v>
      </c>
      <c r="D552" s="173">
        <v>40695</v>
      </c>
      <c r="E552" s="63">
        <v>2011</v>
      </c>
      <c r="F552" s="170" t="str">
        <f t="shared" si="9"/>
        <v>SI bonds_2.5_2026</v>
      </c>
      <c r="G552" s="4">
        <f>SUMIFS(Transactions_History!$G$6:$G$1355, Transactions_History!$C$6:$C$1355, "Acquire", Transactions_History!$I$6:$I$1355, Portfolio_History!$F552, Transactions_History!$H$6:$H$1355, "&lt;="&amp;YEAR(Portfolio_History!G$1))-
SUMIFS(Transactions_History!$G$6:$G$1355, Transactions_History!$C$6:$C$1355, "Redeem", Transactions_History!$I$6:$I$1355, Portfolio_History!$F552, Transactions_History!$H$6:$H$1355, "&lt;="&amp;YEAR(Portfolio_History!G$1))</f>
        <v>166547382</v>
      </c>
      <c r="H552" s="4">
        <f>SUMIFS(Transactions_History!$G$6:$G$1355, Transactions_History!$C$6:$C$1355, "Acquire", Transactions_History!$I$6:$I$1355, Portfolio_History!$F552, Transactions_History!$H$6:$H$1355, "&lt;="&amp;YEAR(Portfolio_History!H$1))-
SUMIFS(Transactions_History!$G$6:$G$1355, Transactions_History!$C$6:$C$1355, "Redeem", Transactions_History!$I$6:$I$1355, Portfolio_History!$F552, Transactions_History!$H$6:$H$1355, "&lt;="&amp;YEAR(Portfolio_History!H$1))</f>
        <v>166547382</v>
      </c>
      <c r="I552" s="4">
        <f>SUMIFS(Transactions_History!$G$6:$G$1355, Transactions_History!$C$6:$C$1355, "Acquire", Transactions_History!$I$6:$I$1355, Portfolio_History!$F552, Transactions_History!$H$6:$H$1355, "&lt;="&amp;YEAR(Portfolio_History!I$1))-
SUMIFS(Transactions_History!$G$6:$G$1355, Transactions_History!$C$6:$C$1355, "Redeem", Transactions_History!$I$6:$I$1355, Portfolio_History!$F552, Transactions_History!$H$6:$H$1355, "&lt;="&amp;YEAR(Portfolio_History!I$1))</f>
        <v>166547382</v>
      </c>
      <c r="J552" s="4">
        <f>SUMIFS(Transactions_History!$G$6:$G$1355, Transactions_History!$C$6:$C$1355, "Acquire", Transactions_History!$I$6:$I$1355, Portfolio_History!$F552, Transactions_History!$H$6:$H$1355, "&lt;="&amp;YEAR(Portfolio_History!J$1))-
SUMIFS(Transactions_History!$G$6:$G$1355, Transactions_History!$C$6:$C$1355, "Redeem", Transactions_History!$I$6:$I$1355, Portfolio_History!$F552, Transactions_History!$H$6:$H$1355, "&lt;="&amp;YEAR(Portfolio_History!J$1))</f>
        <v>166547382</v>
      </c>
      <c r="K552" s="4">
        <f>SUMIFS(Transactions_History!$G$6:$G$1355, Transactions_History!$C$6:$C$1355, "Acquire", Transactions_History!$I$6:$I$1355, Portfolio_History!$F552, Transactions_History!$H$6:$H$1355, "&lt;="&amp;YEAR(Portfolio_History!K$1))-
SUMIFS(Transactions_History!$G$6:$G$1355, Transactions_History!$C$6:$C$1355, "Redeem", Transactions_History!$I$6:$I$1355, Portfolio_History!$F552, Transactions_History!$H$6:$H$1355, "&lt;="&amp;YEAR(Portfolio_History!K$1))</f>
        <v>166547382</v>
      </c>
      <c r="L552" s="4">
        <f>SUMIFS(Transactions_History!$G$6:$G$1355, Transactions_History!$C$6:$C$1355, "Acquire", Transactions_History!$I$6:$I$1355, Portfolio_History!$F552, Transactions_History!$H$6:$H$1355, "&lt;="&amp;YEAR(Portfolio_History!L$1))-
SUMIFS(Transactions_History!$G$6:$G$1355, Transactions_History!$C$6:$C$1355, "Redeem", Transactions_History!$I$6:$I$1355, Portfolio_History!$F552, Transactions_History!$H$6:$H$1355, "&lt;="&amp;YEAR(Portfolio_History!L$1))</f>
        <v>166547382</v>
      </c>
      <c r="M552" s="4">
        <f>SUMIFS(Transactions_History!$G$6:$G$1355, Transactions_History!$C$6:$C$1355, "Acquire", Transactions_History!$I$6:$I$1355, Portfolio_History!$F552, Transactions_History!$H$6:$H$1355, "&lt;="&amp;YEAR(Portfolio_History!M$1))-
SUMIFS(Transactions_History!$G$6:$G$1355, Transactions_History!$C$6:$C$1355, "Redeem", Transactions_History!$I$6:$I$1355, Portfolio_History!$F552, Transactions_History!$H$6:$H$1355, "&lt;="&amp;YEAR(Portfolio_History!M$1))</f>
        <v>166547382</v>
      </c>
      <c r="N552" s="4">
        <f>SUMIFS(Transactions_History!$G$6:$G$1355, Transactions_History!$C$6:$C$1355, "Acquire", Transactions_History!$I$6:$I$1355, Portfolio_History!$F552, Transactions_History!$H$6:$H$1355, "&lt;="&amp;YEAR(Portfolio_History!N$1))-
SUMIFS(Transactions_History!$G$6:$G$1355, Transactions_History!$C$6:$C$1355, "Redeem", Transactions_History!$I$6:$I$1355, Portfolio_History!$F552, Transactions_History!$H$6:$H$1355, "&lt;="&amp;YEAR(Portfolio_History!N$1))</f>
        <v>166547382</v>
      </c>
      <c r="O552" s="4">
        <f>SUMIFS(Transactions_History!$G$6:$G$1355, Transactions_History!$C$6:$C$1355, "Acquire", Transactions_History!$I$6:$I$1355, Portfolio_History!$F552, Transactions_History!$H$6:$H$1355, "&lt;="&amp;YEAR(Portfolio_History!O$1))-
SUMIFS(Transactions_History!$G$6:$G$1355, Transactions_History!$C$6:$C$1355, "Redeem", Transactions_History!$I$6:$I$1355, Portfolio_History!$F552, Transactions_History!$H$6:$H$1355, "&lt;="&amp;YEAR(Portfolio_History!O$1))</f>
        <v>166547382</v>
      </c>
      <c r="P552" s="4">
        <f>SUMIFS(Transactions_History!$G$6:$G$1355, Transactions_History!$C$6:$C$1355, "Acquire", Transactions_History!$I$6:$I$1355, Portfolio_History!$F552, Transactions_History!$H$6:$H$1355, "&lt;="&amp;YEAR(Portfolio_History!P$1))-
SUMIFS(Transactions_History!$G$6:$G$1355, Transactions_History!$C$6:$C$1355, "Redeem", Transactions_History!$I$6:$I$1355, Portfolio_History!$F552, Transactions_History!$H$6:$H$1355, "&lt;="&amp;YEAR(Portfolio_History!P$1))</f>
        <v>166547382</v>
      </c>
      <c r="Q552" s="4">
        <f>SUMIFS(Transactions_History!$G$6:$G$1355, Transactions_History!$C$6:$C$1355, "Acquire", Transactions_History!$I$6:$I$1355, Portfolio_History!$F552, Transactions_History!$H$6:$H$1355, "&lt;="&amp;YEAR(Portfolio_History!Q$1))-
SUMIFS(Transactions_History!$G$6:$G$1355, Transactions_History!$C$6:$C$1355, "Redeem", Transactions_History!$I$6:$I$1355, Portfolio_History!$F552, Transactions_History!$H$6:$H$1355, "&lt;="&amp;YEAR(Portfolio_History!Q$1))</f>
        <v>166547382</v>
      </c>
      <c r="R552" s="4">
        <f>SUMIFS(Transactions_History!$G$6:$G$1355, Transactions_History!$C$6:$C$1355, "Acquire", Transactions_History!$I$6:$I$1355, Portfolio_History!$F552, Transactions_History!$H$6:$H$1355, "&lt;="&amp;YEAR(Portfolio_History!R$1))-
SUMIFS(Transactions_History!$G$6:$G$1355, Transactions_History!$C$6:$C$1355, "Redeem", Transactions_History!$I$6:$I$1355, Portfolio_History!$F552, Transactions_History!$H$6:$H$1355, "&lt;="&amp;YEAR(Portfolio_History!R$1))</f>
        <v>166547382</v>
      </c>
      <c r="S552" s="4">
        <f>SUMIFS(Transactions_History!$G$6:$G$1355, Transactions_History!$C$6:$C$1355, "Acquire", Transactions_History!$I$6:$I$1355, Portfolio_History!$F552, Transactions_History!$H$6:$H$1355, "&lt;="&amp;YEAR(Portfolio_History!S$1))-
SUMIFS(Transactions_History!$G$6:$G$1355, Transactions_History!$C$6:$C$1355, "Redeem", Transactions_History!$I$6:$I$1355, Portfolio_History!$F552, Transactions_History!$H$6:$H$1355, "&lt;="&amp;YEAR(Portfolio_History!S$1))</f>
        <v>0</v>
      </c>
      <c r="T552" s="4">
        <f>SUMIFS(Transactions_History!$G$6:$G$1355, Transactions_History!$C$6:$C$1355, "Acquire", Transactions_History!$I$6:$I$1355, Portfolio_History!$F552, Transactions_History!$H$6:$H$1355, "&lt;="&amp;YEAR(Portfolio_History!T$1))-
SUMIFS(Transactions_History!$G$6:$G$1355, Transactions_History!$C$6:$C$1355, "Redeem", Transactions_History!$I$6:$I$1355, Portfolio_History!$F552, Transactions_History!$H$6:$H$1355, "&lt;="&amp;YEAR(Portfolio_History!T$1))</f>
        <v>0</v>
      </c>
      <c r="U552" s="4">
        <f>SUMIFS(Transactions_History!$G$6:$G$1355, Transactions_History!$C$6:$C$1355, "Acquire", Transactions_History!$I$6:$I$1355, Portfolio_History!$F552, Transactions_History!$H$6:$H$1355, "&lt;="&amp;YEAR(Portfolio_History!U$1))-
SUMIFS(Transactions_History!$G$6:$G$1355, Transactions_History!$C$6:$C$1355, "Redeem", Transactions_History!$I$6:$I$1355, Portfolio_History!$F552, Transactions_History!$H$6:$H$1355, "&lt;="&amp;YEAR(Portfolio_History!U$1))</f>
        <v>0</v>
      </c>
      <c r="V552" s="4">
        <f>SUMIFS(Transactions_History!$G$6:$G$1355, Transactions_History!$C$6:$C$1355, "Acquire", Transactions_History!$I$6:$I$1355, Portfolio_History!$F552, Transactions_History!$H$6:$H$1355, "&lt;="&amp;YEAR(Portfolio_History!V$1))-
SUMIFS(Transactions_History!$G$6:$G$1355, Transactions_History!$C$6:$C$1355, "Redeem", Transactions_History!$I$6:$I$1355, Portfolio_History!$F552, Transactions_History!$H$6:$H$1355, "&lt;="&amp;YEAR(Portfolio_History!V$1))</f>
        <v>0</v>
      </c>
      <c r="W552" s="4">
        <f>SUMIFS(Transactions_History!$G$6:$G$1355, Transactions_History!$C$6:$C$1355, "Acquire", Transactions_History!$I$6:$I$1355, Portfolio_History!$F552, Transactions_History!$H$6:$H$1355, "&lt;="&amp;YEAR(Portfolio_History!W$1))-
SUMIFS(Transactions_History!$G$6:$G$1355, Transactions_History!$C$6:$C$1355, "Redeem", Transactions_History!$I$6:$I$1355, Portfolio_History!$F552, Transactions_History!$H$6:$H$1355, "&lt;="&amp;YEAR(Portfolio_History!W$1))</f>
        <v>0</v>
      </c>
      <c r="X552" s="4">
        <f>SUMIFS(Transactions_History!$G$6:$G$1355, Transactions_History!$C$6:$C$1355, "Acquire", Transactions_History!$I$6:$I$1355, Portfolio_History!$F552, Transactions_History!$H$6:$H$1355, "&lt;="&amp;YEAR(Portfolio_History!X$1))-
SUMIFS(Transactions_History!$G$6:$G$1355, Transactions_History!$C$6:$C$1355, "Redeem", Transactions_History!$I$6:$I$1355, Portfolio_History!$F552, Transactions_History!$H$6:$H$1355, "&lt;="&amp;YEAR(Portfolio_History!X$1))</f>
        <v>0</v>
      </c>
      <c r="Y552" s="4">
        <f>SUMIFS(Transactions_History!$G$6:$G$1355, Transactions_History!$C$6:$C$1355, "Acquire", Transactions_History!$I$6:$I$1355, Portfolio_History!$F552, Transactions_History!$H$6:$H$1355, "&lt;="&amp;YEAR(Portfolio_History!Y$1))-
SUMIFS(Transactions_History!$G$6:$G$1355, Transactions_History!$C$6:$C$1355, "Redeem", Transactions_History!$I$6:$I$1355, Portfolio_History!$F552, Transactions_History!$H$6:$H$1355, "&lt;="&amp;YEAR(Portfolio_History!Y$1))</f>
        <v>0</v>
      </c>
    </row>
    <row r="553" spans="1:25" x14ac:dyDescent="0.35">
      <c r="A553" s="172" t="s">
        <v>39</v>
      </c>
      <c r="B553" s="172">
        <v>3.5</v>
      </c>
      <c r="C553" s="172">
        <v>2013</v>
      </c>
      <c r="D553" s="173">
        <v>37773</v>
      </c>
      <c r="E553" s="63">
        <v>2011</v>
      </c>
      <c r="F553" s="170" t="str">
        <f t="shared" si="9"/>
        <v>SI bonds_3.5_2013</v>
      </c>
      <c r="G553" s="4">
        <f>SUMIFS(Transactions_History!$G$6:$G$1355, Transactions_History!$C$6:$C$1355, "Acquire", Transactions_History!$I$6:$I$1355, Portfolio_History!$F553, Transactions_History!$H$6:$H$1355, "&lt;="&amp;YEAR(Portfolio_History!G$1))-
SUMIFS(Transactions_History!$G$6:$G$1355, Transactions_History!$C$6:$C$1355, "Redeem", Transactions_History!$I$6:$I$1355, Portfolio_History!$F553, Transactions_History!$H$6:$H$1355, "&lt;="&amp;YEAR(Portfolio_History!G$1))</f>
        <v>-10628878</v>
      </c>
      <c r="H553" s="4">
        <f>SUMIFS(Transactions_History!$G$6:$G$1355, Transactions_History!$C$6:$C$1355, "Acquire", Transactions_History!$I$6:$I$1355, Portfolio_History!$F553, Transactions_History!$H$6:$H$1355, "&lt;="&amp;YEAR(Portfolio_History!H$1))-
SUMIFS(Transactions_History!$G$6:$G$1355, Transactions_History!$C$6:$C$1355, "Redeem", Transactions_History!$I$6:$I$1355, Portfolio_History!$F553, Transactions_History!$H$6:$H$1355, "&lt;="&amp;YEAR(Portfolio_History!H$1))</f>
        <v>-10628878</v>
      </c>
      <c r="I553" s="4">
        <f>SUMIFS(Transactions_History!$G$6:$G$1355, Transactions_History!$C$6:$C$1355, "Acquire", Transactions_History!$I$6:$I$1355, Portfolio_History!$F553, Transactions_History!$H$6:$H$1355, "&lt;="&amp;YEAR(Portfolio_History!I$1))-
SUMIFS(Transactions_History!$G$6:$G$1355, Transactions_History!$C$6:$C$1355, "Redeem", Transactions_History!$I$6:$I$1355, Portfolio_History!$F553, Transactions_History!$H$6:$H$1355, "&lt;="&amp;YEAR(Portfolio_History!I$1))</f>
        <v>-10628878</v>
      </c>
      <c r="J553" s="4">
        <f>SUMIFS(Transactions_History!$G$6:$G$1355, Transactions_History!$C$6:$C$1355, "Acquire", Transactions_History!$I$6:$I$1355, Portfolio_History!$F553, Transactions_History!$H$6:$H$1355, "&lt;="&amp;YEAR(Portfolio_History!J$1))-
SUMIFS(Transactions_History!$G$6:$G$1355, Transactions_History!$C$6:$C$1355, "Redeem", Transactions_History!$I$6:$I$1355, Portfolio_History!$F553, Transactions_History!$H$6:$H$1355, "&lt;="&amp;YEAR(Portfolio_History!J$1))</f>
        <v>-10628878</v>
      </c>
      <c r="K553" s="4">
        <f>SUMIFS(Transactions_History!$G$6:$G$1355, Transactions_History!$C$6:$C$1355, "Acquire", Transactions_History!$I$6:$I$1355, Portfolio_History!$F553, Transactions_History!$H$6:$H$1355, "&lt;="&amp;YEAR(Portfolio_History!K$1))-
SUMIFS(Transactions_History!$G$6:$G$1355, Transactions_History!$C$6:$C$1355, "Redeem", Transactions_History!$I$6:$I$1355, Portfolio_History!$F553, Transactions_History!$H$6:$H$1355, "&lt;="&amp;YEAR(Portfolio_History!K$1))</f>
        <v>-10628878</v>
      </c>
      <c r="L553" s="4">
        <f>SUMIFS(Transactions_History!$G$6:$G$1355, Transactions_History!$C$6:$C$1355, "Acquire", Transactions_History!$I$6:$I$1355, Portfolio_History!$F553, Transactions_History!$H$6:$H$1355, "&lt;="&amp;YEAR(Portfolio_History!L$1))-
SUMIFS(Transactions_History!$G$6:$G$1355, Transactions_History!$C$6:$C$1355, "Redeem", Transactions_History!$I$6:$I$1355, Portfolio_History!$F553, Transactions_History!$H$6:$H$1355, "&lt;="&amp;YEAR(Portfolio_History!L$1))</f>
        <v>-10628878</v>
      </c>
      <c r="M553" s="4">
        <f>SUMIFS(Transactions_History!$G$6:$G$1355, Transactions_History!$C$6:$C$1355, "Acquire", Transactions_History!$I$6:$I$1355, Portfolio_History!$F553, Transactions_History!$H$6:$H$1355, "&lt;="&amp;YEAR(Portfolio_History!M$1))-
SUMIFS(Transactions_History!$G$6:$G$1355, Transactions_History!$C$6:$C$1355, "Redeem", Transactions_History!$I$6:$I$1355, Portfolio_History!$F553, Transactions_History!$H$6:$H$1355, "&lt;="&amp;YEAR(Portfolio_History!M$1))</f>
        <v>-10628878</v>
      </c>
      <c r="N553" s="4">
        <f>SUMIFS(Transactions_History!$G$6:$G$1355, Transactions_History!$C$6:$C$1355, "Acquire", Transactions_History!$I$6:$I$1355, Portfolio_History!$F553, Transactions_History!$H$6:$H$1355, "&lt;="&amp;YEAR(Portfolio_History!N$1))-
SUMIFS(Transactions_History!$G$6:$G$1355, Transactions_History!$C$6:$C$1355, "Redeem", Transactions_History!$I$6:$I$1355, Portfolio_History!$F553, Transactions_History!$H$6:$H$1355, "&lt;="&amp;YEAR(Portfolio_History!N$1))</f>
        <v>-10628878</v>
      </c>
      <c r="O553" s="4">
        <f>SUMIFS(Transactions_History!$G$6:$G$1355, Transactions_History!$C$6:$C$1355, "Acquire", Transactions_History!$I$6:$I$1355, Portfolio_History!$F553, Transactions_History!$H$6:$H$1355, "&lt;="&amp;YEAR(Portfolio_History!O$1))-
SUMIFS(Transactions_History!$G$6:$G$1355, Transactions_History!$C$6:$C$1355, "Redeem", Transactions_History!$I$6:$I$1355, Portfolio_History!$F553, Transactions_History!$H$6:$H$1355, "&lt;="&amp;YEAR(Portfolio_History!O$1))</f>
        <v>-10628878</v>
      </c>
      <c r="P553" s="4">
        <f>SUMIFS(Transactions_History!$G$6:$G$1355, Transactions_History!$C$6:$C$1355, "Acquire", Transactions_History!$I$6:$I$1355, Portfolio_History!$F553, Transactions_History!$H$6:$H$1355, "&lt;="&amp;YEAR(Portfolio_History!P$1))-
SUMIFS(Transactions_History!$G$6:$G$1355, Transactions_History!$C$6:$C$1355, "Redeem", Transactions_History!$I$6:$I$1355, Portfolio_History!$F553, Transactions_History!$H$6:$H$1355, "&lt;="&amp;YEAR(Portfolio_History!P$1))</f>
        <v>-10628878</v>
      </c>
      <c r="Q553" s="4">
        <f>SUMIFS(Transactions_History!$G$6:$G$1355, Transactions_History!$C$6:$C$1355, "Acquire", Transactions_History!$I$6:$I$1355, Portfolio_History!$F553, Transactions_History!$H$6:$H$1355, "&lt;="&amp;YEAR(Portfolio_History!Q$1))-
SUMIFS(Transactions_History!$G$6:$G$1355, Transactions_History!$C$6:$C$1355, "Redeem", Transactions_History!$I$6:$I$1355, Portfolio_History!$F553, Transactions_History!$H$6:$H$1355, "&lt;="&amp;YEAR(Portfolio_History!Q$1))</f>
        <v>-10628878</v>
      </c>
      <c r="R553" s="4">
        <f>SUMIFS(Transactions_History!$G$6:$G$1355, Transactions_History!$C$6:$C$1355, "Acquire", Transactions_History!$I$6:$I$1355, Portfolio_History!$F553, Transactions_History!$H$6:$H$1355, "&lt;="&amp;YEAR(Portfolio_History!R$1))-
SUMIFS(Transactions_History!$G$6:$G$1355, Transactions_History!$C$6:$C$1355, "Redeem", Transactions_History!$I$6:$I$1355, Portfolio_History!$F553, Transactions_History!$H$6:$H$1355, "&lt;="&amp;YEAR(Portfolio_History!R$1))</f>
        <v>-1115127</v>
      </c>
      <c r="S553" s="4">
        <f>SUMIFS(Transactions_History!$G$6:$G$1355, Transactions_History!$C$6:$C$1355, "Acquire", Transactions_History!$I$6:$I$1355, Portfolio_History!$F553, Transactions_History!$H$6:$H$1355, "&lt;="&amp;YEAR(Portfolio_History!S$1))-
SUMIFS(Transactions_History!$G$6:$G$1355, Transactions_History!$C$6:$C$1355, "Redeem", Transactions_History!$I$6:$I$1355, Portfolio_History!$F553, Transactions_History!$H$6:$H$1355, "&lt;="&amp;YEAR(Portfolio_History!S$1))</f>
        <v>0</v>
      </c>
      <c r="T553" s="4">
        <f>SUMIFS(Transactions_History!$G$6:$G$1355, Transactions_History!$C$6:$C$1355, "Acquire", Transactions_History!$I$6:$I$1355, Portfolio_History!$F553, Transactions_History!$H$6:$H$1355, "&lt;="&amp;YEAR(Portfolio_History!T$1))-
SUMIFS(Transactions_History!$G$6:$G$1355, Transactions_History!$C$6:$C$1355, "Redeem", Transactions_History!$I$6:$I$1355, Portfolio_History!$F553, Transactions_History!$H$6:$H$1355, "&lt;="&amp;YEAR(Portfolio_History!T$1))</f>
        <v>0</v>
      </c>
      <c r="U553" s="4">
        <f>SUMIFS(Transactions_History!$G$6:$G$1355, Transactions_History!$C$6:$C$1355, "Acquire", Transactions_History!$I$6:$I$1355, Portfolio_History!$F553, Transactions_History!$H$6:$H$1355, "&lt;="&amp;YEAR(Portfolio_History!U$1))-
SUMIFS(Transactions_History!$G$6:$G$1355, Transactions_History!$C$6:$C$1355, "Redeem", Transactions_History!$I$6:$I$1355, Portfolio_History!$F553, Transactions_History!$H$6:$H$1355, "&lt;="&amp;YEAR(Portfolio_History!U$1))</f>
        <v>0</v>
      </c>
      <c r="V553" s="4">
        <f>SUMIFS(Transactions_History!$G$6:$G$1355, Transactions_History!$C$6:$C$1355, "Acquire", Transactions_History!$I$6:$I$1355, Portfolio_History!$F553, Transactions_History!$H$6:$H$1355, "&lt;="&amp;YEAR(Portfolio_History!V$1))-
SUMIFS(Transactions_History!$G$6:$G$1355, Transactions_History!$C$6:$C$1355, "Redeem", Transactions_History!$I$6:$I$1355, Portfolio_History!$F553, Transactions_History!$H$6:$H$1355, "&lt;="&amp;YEAR(Portfolio_History!V$1))</f>
        <v>0</v>
      </c>
      <c r="W553" s="4">
        <f>SUMIFS(Transactions_History!$G$6:$G$1355, Transactions_History!$C$6:$C$1355, "Acquire", Transactions_History!$I$6:$I$1355, Portfolio_History!$F553, Transactions_History!$H$6:$H$1355, "&lt;="&amp;YEAR(Portfolio_History!W$1))-
SUMIFS(Transactions_History!$G$6:$G$1355, Transactions_History!$C$6:$C$1355, "Redeem", Transactions_History!$I$6:$I$1355, Portfolio_History!$F553, Transactions_History!$H$6:$H$1355, "&lt;="&amp;YEAR(Portfolio_History!W$1))</f>
        <v>0</v>
      </c>
      <c r="X553" s="4">
        <f>SUMIFS(Transactions_History!$G$6:$G$1355, Transactions_History!$C$6:$C$1355, "Acquire", Transactions_History!$I$6:$I$1355, Portfolio_History!$F553, Transactions_History!$H$6:$H$1355, "&lt;="&amp;YEAR(Portfolio_History!X$1))-
SUMIFS(Transactions_History!$G$6:$G$1355, Transactions_History!$C$6:$C$1355, "Redeem", Transactions_History!$I$6:$I$1355, Portfolio_History!$F553, Transactions_History!$H$6:$H$1355, "&lt;="&amp;YEAR(Portfolio_History!X$1))</f>
        <v>0</v>
      </c>
      <c r="Y553" s="4">
        <f>SUMIFS(Transactions_History!$G$6:$G$1355, Transactions_History!$C$6:$C$1355, "Acquire", Transactions_History!$I$6:$I$1355, Portfolio_History!$F553, Transactions_History!$H$6:$H$1355, "&lt;="&amp;YEAR(Portfolio_History!Y$1))-
SUMIFS(Transactions_History!$G$6:$G$1355, Transactions_History!$C$6:$C$1355, "Redeem", Transactions_History!$I$6:$I$1355, Portfolio_History!$F553, Transactions_History!$H$6:$H$1355, "&lt;="&amp;YEAR(Portfolio_History!Y$1))</f>
        <v>0</v>
      </c>
    </row>
    <row r="554" spans="1:25" x14ac:dyDescent="0.35">
      <c r="A554" s="172" t="s">
        <v>39</v>
      </c>
      <c r="B554" s="172">
        <v>4</v>
      </c>
      <c r="C554" s="172">
        <v>2013</v>
      </c>
      <c r="D554" s="173">
        <v>39600</v>
      </c>
      <c r="E554" s="63">
        <v>2011</v>
      </c>
      <c r="F554" s="170" t="str">
        <f t="shared" si="9"/>
        <v>SI bonds_4_2013</v>
      </c>
      <c r="G554" s="4">
        <f>SUMIFS(Transactions_History!$G$6:$G$1355, Transactions_History!$C$6:$C$1355, "Acquire", Transactions_History!$I$6:$I$1355, Portfolio_History!$F554, Transactions_History!$H$6:$H$1355, "&lt;="&amp;YEAR(Portfolio_History!G$1))-
SUMIFS(Transactions_History!$G$6:$G$1355, Transactions_History!$C$6:$C$1355, "Redeem", Transactions_History!$I$6:$I$1355, Portfolio_History!$F554, Transactions_History!$H$6:$H$1355, "&lt;="&amp;YEAR(Portfolio_History!G$1))</f>
        <v>0</v>
      </c>
      <c r="H554" s="4">
        <f>SUMIFS(Transactions_History!$G$6:$G$1355, Transactions_History!$C$6:$C$1355, "Acquire", Transactions_History!$I$6:$I$1355, Portfolio_History!$F554, Transactions_History!$H$6:$H$1355, "&lt;="&amp;YEAR(Portfolio_History!H$1))-
SUMIFS(Transactions_History!$G$6:$G$1355, Transactions_History!$C$6:$C$1355, "Redeem", Transactions_History!$I$6:$I$1355, Portfolio_History!$F554, Transactions_History!$H$6:$H$1355, "&lt;="&amp;YEAR(Portfolio_History!H$1))</f>
        <v>0</v>
      </c>
      <c r="I554" s="4">
        <f>SUMIFS(Transactions_History!$G$6:$G$1355, Transactions_History!$C$6:$C$1355, "Acquire", Transactions_History!$I$6:$I$1355, Portfolio_History!$F554, Transactions_History!$H$6:$H$1355, "&lt;="&amp;YEAR(Portfolio_History!I$1))-
SUMIFS(Transactions_History!$G$6:$G$1355, Transactions_History!$C$6:$C$1355, "Redeem", Transactions_History!$I$6:$I$1355, Portfolio_History!$F554, Transactions_History!$H$6:$H$1355, "&lt;="&amp;YEAR(Portfolio_History!I$1))</f>
        <v>0</v>
      </c>
      <c r="J554" s="4">
        <f>SUMIFS(Transactions_History!$G$6:$G$1355, Transactions_History!$C$6:$C$1355, "Acquire", Transactions_History!$I$6:$I$1355, Portfolio_History!$F554, Transactions_History!$H$6:$H$1355, "&lt;="&amp;YEAR(Portfolio_History!J$1))-
SUMIFS(Transactions_History!$G$6:$G$1355, Transactions_History!$C$6:$C$1355, "Redeem", Transactions_History!$I$6:$I$1355, Portfolio_History!$F554, Transactions_History!$H$6:$H$1355, "&lt;="&amp;YEAR(Portfolio_History!J$1))</f>
        <v>0</v>
      </c>
      <c r="K554" s="4">
        <f>SUMIFS(Transactions_History!$G$6:$G$1355, Transactions_History!$C$6:$C$1355, "Acquire", Transactions_History!$I$6:$I$1355, Portfolio_History!$F554, Transactions_History!$H$6:$H$1355, "&lt;="&amp;YEAR(Portfolio_History!K$1))-
SUMIFS(Transactions_History!$G$6:$G$1355, Transactions_History!$C$6:$C$1355, "Redeem", Transactions_History!$I$6:$I$1355, Portfolio_History!$F554, Transactions_History!$H$6:$H$1355, "&lt;="&amp;YEAR(Portfolio_History!K$1))</f>
        <v>0</v>
      </c>
      <c r="L554" s="4">
        <f>SUMIFS(Transactions_History!$G$6:$G$1355, Transactions_History!$C$6:$C$1355, "Acquire", Transactions_History!$I$6:$I$1355, Portfolio_History!$F554, Transactions_History!$H$6:$H$1355, "&lt;="&amp;YEAR(Portfolio_History!L$1))-
SUMIFS(Transactions_History!$G$6:$G$1355, Transactions_History!$C$6:$C$1355, "Redeem", Transactions_History!$I$6:$I$1355, Portfolio_History!$F554, Transactions_History!$H$6:$H$1355, "&lt;="&amp;YEAR(Portfolio_History!L$1))</f>
        <v>0</v>
      </c>
      <c r="M554" s="4">
        <f>SUMIFS(Transactions_History!$G$6:$G$1355, Transactions_History!$C$6:$C$1355, "Acquire", Transactions_History!$I$6:$I$1355, Portfolio_History!$F554, Transactions_History!$H$6:$H$1355, "&lt;="&amp;YEAR(Portfolio_History!M$1))-
SUMIFS(Transactions_History!$G$6:$G$1355, Transactions_History!$C$6:$C$1355, "Redeem", Transactions_History!$I$6:$I$1355, Portfolio_History!$F554, Transactions_History!$H$6:$H$1355, "&lt;="&amp;YEAR(Portfolio_History!M$1))</f>
        <v>0</v>
      </c>
      <c r="N554" s="4">
        <f>SUMIFS(Transactions_History!$G$6:$G$1355, Transactions_History!$C$6:$C$1355, "Acquire", Transactions_History!$I$6:$I$1355, Portfolio_History!$F554, Transactions_History!$H$6:$H$1355, "&lt;="&amp;YEAR(Portfolio_History!N$1))-
SUMIFS(Transactions_History!$G$6:$G$1355, Transactions_History!$C$6:$C$1355, "Redeem", Transactions_History!$I$6:$I$1355, Portfolio_History!$F554, Transactions_History!$H$6:$H$1355, "&lt;="&amp;YEAR(Portfolio_History!N$1))</f>
        <v>0</v>
      </c>
      <c r="O554" s="4">
        <f>SUMIFS(Transactions_History!$G$6:$G$1355, Transactions_History!$C$6:$C$1355, "Acquire", Transactions_History!$I$6:$I$1355, Portfolio_History!$F554, Transactions_History!$H$6:$H$1355, "&lt;="&amp;YEAR(Portfolio_History!O$1))-
SUMIFS(Transactions_History!$G$6:$G$1355, Transactions_History!$C$6:$C$1355, "Redeem", Transactions_History!$I$6:$I$1355, Portfolio_History!$F554, Transactions_History!$H$6:$H$1355, "&lt;="&amp;YEAR(Portfolio_History!O$1))</f>
        <v>0</v>
      </c>
      <c r="P554" s="4">
        <f>SUMIFS(Transactions_History!$G$6:$G$1355, Transactions_History!$C$6:$C$1355, "Acquire", Transactions_History!$I$6:$I$1355, Portfolio_History!$F554, Transactions_History!$H$6:$H$1355, "&lt;="&amp;YEAR(Portfolio_History!P$1))-
SUMIFS(Transactions_History!$G$6:$G$1355, Transactions_History!$C$6:$C$1355, "Redeem", Transactions_History!$I$6:$I$1355, Portfolio_History!$F554, Transactions_History!$H$6:$H$1355, "&lt;="&amp;YEAR(Portfolio_History!P$1))</f>
        <v>0</v>
      </c>
      <c r="Q554" s="4">
        <f>SUMIFS(Transactions_History!$G$6:$G$1355, Transactions_History!$C$6:$C$1355, "Acquire", Transactions_History!$I$6:$I$1355, Portfolio_History!$F554, Transactions_History!$H$6:$H$1355, "&lt;="&amp;YEAR(Portfolio_History!Q$1))-
SUMIFS(Transactions_History!$G$6:$G$1355, Transactions_History!$C$6:$C$1355, "Redeem", Transactions_History!$I$6:$I$1355, Portfolio_History!$F554, Transactions_History!$H$6:$H$1355, "&lt;="&amp;YEAR(Portfolio_History!Q$1))</f>
        <v>3300605</v>
      </c>
      <c r="R554" s="4">
        <f>SUMIFS(Transactions_History!$G$6:$G$1355, Transactions_History!$C$6:$C$1355, "Acquire", Transactions_History!$I$6:$I$1355, Portfolio_History!$F554, Transactions_History!$H$6:$H$1355, "&lt;="&amp;YEAR(Portfolio_History!R$1))-
SUMIFS(Transactions_History!$G$6:$G$1355, Transactions_History!$C$6:$C$1355, "Redeem", Transactions_History!$I$6:$I$1355, Portfolio_History!$F554, Transactions_History!$H$6:$H$1355, "&lt;="&amp;YEAR(Portfolio_History!R$1))</f>
        <v>12075192</v>
      </c>
      <c r="S554" s="4">
        <f>SUMIFS(Transactions_History!$G$6:$G$1355, Transactions_History!$C$6:$C$1355, "Acquire", Transactions_History!$I$6:$I$1355, Portfolio_History!$F554, Transactions_History!$H$6:$H$1355, "&lt;="&amp;YEAR(Portfolio_History!S$1))-
SUMIFS(Transactions_History!$G$6:$G$1355, Transactions_History!$C$6:$C$1355, "Redeem", Transactions_History!$I$6:$I$1355, Portfolio_History!$F554, Transactions_History!$H$6:$H$1355, "&lt;="&amp;YEAR(Portfolio_History!S$1))</f>
        <v>12697764</v>
      </c>
      <c r="T554" s="4">
        <f>SUMIFS(Transactions_History!$G$6:$G$1355, Transactions_History!$C$6:$C$1355, "Acquire", Transactions_History!$I$6:$I$1355, Portfolio_History!$F554, Transactions_History!$H$6:$H$1355, "&lt;="&amp;YEAR(Portfolio_History!T$1))-
SUMIFS(Transactions_History!$G$6:$G$1355, Transactions_History!$C$6:$C$1355, "Redeem", Transactions_History!$I$6:$I$1355, Portfolio_History!$F554, Transactions_History!$H$6:$H$1355, "&lt;="&amp;YEAR(Portfolio_History!T$1))</f>
        <v>12697764</v>
      </c>
      <c r="U554" s="4">
        <f>SUMIFS(Transactions_History!$G$6:$G$1355, Transactions_History!$C$6:$C$1355, "Acquire", Transactions_History!$I$6:$I$1355, Portfolio_History!$F554, Transactions_History!$H$6:$H$1355, "&lt;="&amp;YEAR(Portfolio_History!U$1))-
SUMIFS(Transactions_History!$G$6:$G$1355, Transactions_History!$C$6:$C$1355, "Redeem", Transactions_History!$I$6:$I$1355, Portfolio_History!$F554, Transactions_History!$H$6:$H$1355, "&lt;="&amp;YEAR(Portfolio_History!U$1))</f>
        <v>12697764</v>
      </c>
      <c r="V554" s="4">
        <f>SUMIFS(Transactions_History!$G$6:$G$1355, Transactions_History!$C$6:$C$1355, "Acquire", Transactions_History!$I$6:$I$1355, Portfolio_History!$F554, Transactions_History!$H$6:$H$1355, "&lt;="&amp;YEAR(Portfolio_History!V$1))-
SUMIFS(Transactions_History!$G$6:$G$1355, Transactions_History!$C$6:$C$1355, "Redeem", Transactions_History!$I$6:$I$1355, Portfolio_History!$F554, Transactions_History!$H$6:$H$1355, "&lt;="&amp;YEAR(Portfolio_History!V$1))</f>
        <v>0</v>
      </c>
      <c r="W554" s="4">
        <f>SUMIFS(Transactions_History!$G$6:$G$1355, Transactions_History!$C$6:$C$1355, "Acquire", Transactions_History!$I$6:$I$1355, Portfolio_History!$F554, Transactions_History!$H$6:$H$1355, "&lt;="&amp;YEAR(Portfolio_History!W$1))-
SUMIFS(Transactions_History!$G$6:$G$1355, Transactions_History!$C$6:$C$1355, "Redeem", Transactions_History!$I$6:$I$1355, Portfolio_History!$F554, Transactions_History!$H$6:$H$1355, "&lt;="&amp;YEAR(Portfolio_History!W$1))</f>
        <v>0</v>
      </c>
      <c r="X554" s="4">
        <f>SUMIFS(Transactions_History!$G$6:$G$1355, Transactions_History!$C$6:$C$1355, "Acquire", Transactions_History!$I$6:$I$1355, Portfolio_History!$F554, Transactions_History!$H$6:$H$1355, "&lt;="&amp;YEAR(Portfolio_History!X$1))-
SUMIFS(Transactions_History!$G$6:$G$1355, Transactions_History!$C$6:$C$1355, "Redeem", Transactions_History!$I$6:$I$1355, Portfolio_History!$F554, Transactions_History!$H$6:$H$1355, "&lt;="&amp;YEAR(Portfolio_History!X$1))</f>
        <v>0</v>
      </c>
      <c r="Y554" s="4">
        <f>SUMIFS(Transactions_History!$G$6:$G$1355, Transactions_History!$C$6:$C$1355, "Acquire", Transactions_History!$I$6:$I$1355, Portfolio_History!$F554, Transactions_History!$H$6:$H$1355, "&lt;="&amp;YEAR(Portfolio_History!Y$1))-
SUMIFS(Transactions_History!$G$6:$G$1355, Transactions_History!$C$6:$C$1355, "Redeem", Transactions_History!$I$6:$I$1355, Portfolio_History!$F554, Transactions_History!$H$6:$H$1355, "&lt;="&amp;YEAR(Portfolio_History!Y$1))</f>
        <v>0</v>
      </c>
    </row>
    <row r="555" spans="1:25" x14ac:dyDescent="0.35">
      <c r="A555" s="172" t="s">
        <v>39</v>
      </c>
      <c r="B555" s="172">
        <v>4.125</v>
      </c>
      <c r="C555" s="172">
        <v>2011</v>
      </c>
      <c r="D555" s="173">
        <v>38504</v>
      </c>
      <c r="E555" s="63">
        <v>2011</v>
      </c>
      <c r="F555" s="170" t="str">
        <f t="shared" si="9"/>
        <v>SI bonds_4.125_2011</v>
      </c>
      <c r="G555" s="4">
        <f>SUMIFS(Transactions_History!$G$6:$G$1355, Transactions_History!$C$6:$C$1355, "Acquire", Transactions_History!$I$6:$I$1355, Portfolio_History!$F555, Transactions_History!$H$6:$H$1355, "&lt;="&amp;YEAR(Portfolio_History!G$1))-
SUMIFS(Transactions_History!$G$6:$G$1355, Transactions_History!$C$6:$C$1355, "Redeem", Transactions_History!$I$6:$I$1355, Portfolio_History!$F555, Transactions_History!$H$6:$H$1355, "&lt;="&amp;YEAR(Portfolio_History!G$1))</f>
        <v>-11194332</v>
      </c>
      <c r="H555" s="4">
        <f>SUMIFS(Transactions_History!$G$6:$G$1355, Transactions_History!$C$6:$C$1355, "Acquire", Transactions_History!$I$6:$I$1355, Portfolio_History!$F555, Transactions_History!$H$6:$H$1355, "&lt;="&amp;YEAR(Portfolio_History!H$1))-
SUMIFS(Transactions_History!$G$6:$G$1355, Transactions_History!$C$6:$C$1355, "Redeem", Transactions_History!$I$6:$I$1355, Portfolio_History!$F555, Transactions_History!$H$6:$H$1355, "&lt;="&amp;YEAR(Portfolio_History!H$1))</f>
        <v>-11194332</v>
      </c>
      <c r="I555" s="4">
        <f>SUMIFS(Transactions_History!$G$6:$G$1355, Transactions_History!$C$6:$C$1355, "Acquire", Transactions_History!$I$6:$I$1355, Portfolio_History!$F555, Transactions_History!$H$6:$H$1355, "&lt;="&amp;YEAR(Portfolio_History!I$1))-
SUMIFS(Transactions_History!$G$6:$G$1355, Transactions_History!$C$6:$C$1355, "Redeem", Transactions_History!$I$6:$I$1355, Portfolio_History!$F555, Transactions_History!$H$6:$H$1355, "&lt;="&amp;YEAR(Portfolio_History!I$1))</f>
        <v>-11194332</v>
      </c>
      <c r="J555" s="4">
        <f>SUMIFS(Transactions_History!$G$6:$G$1355, Transactions_History!$C$6:$C$1355, "Acquire", Transactions_History!$I$6:$I$1355, Portfolio_History!$F555, Transactions_History!$H$6:$H$1355, "&lt;="&amp;YEAR(Portfolio_History!J$1))-
SUMIFS(Transactions_History!$G$6:$G$1355, Transactions_History!$C$6:$C$1355, "Redeem", Transactions_History!$I$6:$I$1355, Portfolio_History!$F555, Transactions_History!$H$6:$H$1355, "&lt;="&amp;YEAR(Portfolio_History!J$1))</f>
        <v>-11194332</v>
      </c>
      <c r="K555" s="4">
        <f>SUMIFS(Transactions_History!$G$6:$G$1355, Transactions_History!$C$6:$C$1355, "Acquire", Transactions_History!$I$6:$I$1355, Portfolio_History!$F555, Transactions_History!$H$6:$H$1355, "&lt;="&amp;YEAR(Portfolio_History!K$1))-
SUMIFS(Transactions_History!$G$6:$G$1355, Transactions_History!$C$6:$C$1355, "Redeem", Transactions_History!$I$6:$I$1355, Portfolio_History!$F555, Transactions_History!$H$6:$H$1355, "&lt;="&amp;YEAR(Portfolio_History!K$1))</f>
        <v>-11194332</v>
      </c>
      <c r="L555" s="4">
        <f>SUMIFS(Transactions_History!$G$6:$G$1355, Transactions_History!$C$6:$C$1355, "Acquire", Transactions_History!$I$6:$I$1355, Portfolio_History!$F555, Transactions_History!$H$6:$H$1355, "&lt;="&amp;YEAR(Portfolio_History!L$1))-
SUMIFS(Transactions_History!$G$6:$G$1355, Transactions_History!$C$6:$C$1355, "Redeem", Transactions_History!$I$6:$I$1355, Portfolio_History!$F555, Transactions_History!$H$6:$H$1355, "&lt;="&amp;YEAR(Portfolio_History!L$1))</f>
        <v>-11194332</v>
      </c>
      <c r="M555" s="4">
        <f>SUMIFS(Transactions_History!$G$6:$G$1355, Transactions_History!$C$6:$C$1355, "Acquire", Transactions_History!$I$6:$I$1355, Portfolio_History!$F555, Transactions_History!$H$6:$H$1355, "&lt;="&amp;YEAR(Portfolio_History!M$1))-
SUMIFS(Transactions_History!$G$6:$G$1355, Transactions_History!$C$6:$C$1355, "Redeem", Transactions_History!$I$6:$I$1355, Portfolio_History!$F555, Transactions_History!$H$6:$H$1355, "&lt;="&amp;YEAR(Portfolio_History!M$1))</f>
        <v>-11194332</v>
      </c>
      <c r="N555" s="4">
        <f>SUMIFS(Transactions_History!$G$6:$G$1355, Transactions_History!$C$6:$C$1355, "Acquire", Transactions_History!$I$6:$I$1355, Portfolio_History!$F555, Transactions_History!$H$6:$H$1355, "&lt;="&amp;YEAR(Portfolio_History!N$1))-
SUMIFS(Transactions_History!$G$6:$G$1355, Transactions_History!$C$6:$C$1355, "Redeem", Transactions_History!$I$6:$I$1355, Portfolio_History!$F555, Transactions_History!$H$6:$H$1355, "&lt;="&amp;YEAR(Portfolio_History!N$1))</f>
        <v>-11194332</v>
      </c>
      <c r="O555" s="4">
        <f>SUMIFS(Transactions_History!$G$6:$G$1355, Transactions_History!$C$6:$C$1355, "Acquire", Transactions_History!$I$6:$I$1355, Portfolio_History!$F555, Transactions_History!$H$6:$H$1355, "&lt;="&amp;YEAR(Portfolio_History!O$1))-
SUMIFS(Transactions_History!$G$6:$G$1355, Transactions_History!$C$6:$C$1355, "Redeem", Transactions_History!$I$6:$I$1355, Portfolio_History!$F555, Transactions_History!$H$6:$H$1355, "&lt;="&amp;YEAR(Portfolio_History!O$1))</f>
        <v>-11194332</v>
      </c>
      <c r="P555" s="4">
        <f>SUMIFS(Transactions_History!$G$6:$G$1355, Transactions_History!$C$6:$C$1355, "Acquire", Transactions_History!$I$6:$I$1355, Portfolio_History!$F555, Transactions_History!$H$6:$H$1355, "&lt;="&amp;YEAR(Portfolio_History!P$1))-
SUMIFS(Transactions_History!$G$6:$G$1355, Transactions_History!$C$6:$C$1355, "Redeem", Transactions_History!$I$6:$I$1355, Portfolio_History!$F555, Transactions_History!$H$6:$H$1355, "&lt;="&amp;YEAR(Portfolio_History!P$1))</f>
        <v>-11194332</v>
      </c>
      <c r="Q555" s="4">
        <f>SUMIFS(Transactions_History!$G$6:$G$1355, Transactions_History!$C$6:$C$1355, "Acquire", Transactions_History!$I$6:$I$1355, Portfolio_History!$F555, Transactions_History!$H$6:$H$1355, "&lt;="&amp;YEAR(Portfolio_History!Q$1))-
SUMIFS(Transactions_History!$G$6:$G$1355, Transactions_History!$C$6:$C$1355, "Redeem", Transactions_History!$I$6:$I$1355, Portfolio_History!$F555, Transactions_History!$H$6:$H$1355, "&lt;="&amp;YEAR(Portfolio_History!Q$1))</f>
        <v>-11194332</v>
      </c>
      <c r="R555" s="4">
        <f>SUMIFS(Transactions_History!$G$6:$G$1355, Transactions_History!$C$6:$C$1355, "Acquire", Transactions_History!$I$6:$I$1355, Portfolio_History!$F555, Transactions_History!$H$6:$H$1355, "&lt;="&amp;YEAR(Portfolio_History!R$1))-
SUMIFS(Transactions_History!$G$6:$G$1355, Transactions_History!$C$6:$C$1355, "Redeem", Transactions_History!$I$6:$I$1355, Portfolio_History!$F555, Transactions_History!$H$6:$H$1355, "&lt;="&amp;YEAR(Portfolio_History!R$1))</f>
        <v>-11194332</v>
      </c>
      <c r="S555" s="4">
        <f>SUMIFS(Transactions_History!$G$6:$G$1355, Transactions_History!$C$6:$C$1355, "Acquire", Transactions_History!$I$6:$I$1355, Portfolio_History!$F555, Transactions_History!$H$6:$H$1355, "&lt;="&amp;YEAR(Portfolio_History!S$1))-
SUMIFS(Transactions_History!$G$6:$G$1355, Transactions_History!$C$6:$C$1355, "Redeem", Transactions_History!$I$6:$I$1355, Portfolio_History!$F555, Transactions_History!$H$6:$H$1355, "&lt;="&amp;YEAR(Portfolio_History!S$1))</f>
        <v>-9795883</v>
      </c>
      <c r="T555" s="4">
        <f>SUMIFS(Transactions_History!$G$6:$G$1355, Transactions_History!$C$6:$C$1355, "Acquire", Transactions_History!$I$6:$I$1355, Portfolio_History!$F555, Transactions_History!$H$6:$H$1355, "&lt;="&amp;YEAR(Portfolio_History!T$1))-
SUMIFS(Transactions_History!$G$6:$G$1355, Transactions_History!$C$6:$C$1355, "Redeem", Transactions_History!$I$6:$I$1355, Portfolio_History!$F555, Transactions_History!$H$6:$H$1355, "&lt;="&amp;YEAR(Portfolio_History!T$1))</f>
        <v>-677386</v>
      </c>
      <c r="U555" s="4">
        <f>SUMIFS(Transactions_History!$G$6:$G$1355, Transactions_History!$C$6:$C$1355, "Acquire", Transactions_History!$I$6:$I$1355, Portfolio_History!$F555, Transactions_History!$H$6:$H$1355, "&lt;="&amp;YEAR(Portfolio_History!U$1))-
SUMIFS(Transactions_History!$G$6:$G$1355, Transactions_History!$C$6:$C$1355, "Redeem", Transactions_History!$I$6:$I$1355, Portfolio_History!$F555, Transactions_History!$H$6:$H$1355, "&lt;="&amp;YEAR(Portfolio_History!U$1))</f>
        <v>0</v>
      </c>
      <c r="V555" s="4">
        <f>SUMIFS(Transactions_History!$G$6:$G$1355, Transactions_History!$C$6:$C$1355, "Acquire", Transactions_History!$I$6:$I$1355, Portfolio_History!$F555, Transactions_History!$H$6:$H$1355, "&lt;="&amp;YEAR(Portfolio_History!V$1))-
SUMIFS(Transactions_History!$G$6:$G$1355, Transactions_History!$C$6:$C$1355, "Redeem", Transactions_History!$I$6:$I$1355, Portfolio_History!$F555, Transactions_History!$H$6:$H$1355, "&lt;="&amp;YEAR(Portfolio_History!V$1))</f>
        <v>0</v>
      </c>
      <c r="W555" s="4">
        <f>SUMIFS(Transactions_History!$G$6:$G$1355, Transactions_History!$C$6:$C$1355, "Acquire", Transactions_History!$I$6:$I$1355, Portfolio_History!$F555, Transactions_History!$H$6:$H$1355, "&lt;="&amp;YEAR(Portfolio_History!W$1))-
SUMIFS(Transactions_History!$G$6:$G$1355, Transactions_History!$C$6:$C$1355, "Redeem", Transactions_History!$I$6:$I$1355, Portfolio_History!$F555, Transactions_History!$H$6:$H$1355, "&lt;="&amp;YEAR(Portfolio_History!W$1))</f>
        <v>0</v>
      </c>
      <c r="X555" s="4">
        <f>SUMIFS(Transactions_History!$G$6:$G$1355, Transactions_History!$C$6:$C$1355, "Acquire", Transactions_History!$I$6:$I$1355, Portfolio_History!$F555, Transactions_History!$H$6:$H$1355, "&lt;="&amp;YEAR(Portfolio_History!X$1))-
SUMIFS(Transactions_History!$G$6:$G$1355, Transactions_History!$C$6:$C$1355, "Redeem", Transactions_History!$I$6:$I$1355, Portfolio_History!$F555, Transactions_History!$H$6:$H$1355, "&lt;="&amp;YEAR(Portfolio_History!X$1))</f>
        <v>0</v>
      </c>
      <c r="Y555" s="4">
        <f>SUMIFS(Transactions_History!$G$6:$G$1355, Transactions_History!$C$6:$C$1355, "Acquire", Transactions_History!$I$6:$I$1355, Portfolio_History!$F555, Transactions_History!$H$6:$H$1355, "&lt;="&amp;YEAR(Portfolio_History!Y$1))-
SUMIFS(Transactions_History!$G$6:$G$1355, Transactions_History!$C$6:$C$1355, "Redeem", Transactions_History!$I$6:$I$1355, Portfolio_History!$F555, Transactions_History!$H$6:$H$1355, "&lt;="&amp;YEAR(Portfolio_History!Y$1))</f>
        <v>0</v>
      </c>
    </row>
    <row r="556" spans="1:25" x14ac:dyDescent="0.35">
      <c r="A556" s="172" t="s">
        <v>39</v>
      </c>
      <c r="B556" s="172">
        <v>4.125</v>
      </c>
      <c r="C556" s="172">
        <v>2013</v>
      </c>
      <c r="D556" s="173">
        <v>38504</v>
      </c>
      <c r="E556" s="63">
        <v>2011</v>
      </c>
      <c r="F556" s="170" t="str">
        <f t="shared" si="9"/>
        <v>SI bonds_4.125_2013</v>
      </c>
      <c r="G556" s="4">
        <f>SUMIFS(Transactions_History!$G$6:$G$1355, Transactions_History!$C$6:$C$1355, "Acquire", Transactions_History!$I$6:$I$1355, Portfolio_History!$F556, Transactions_History!$H$6:$H$1355, "&lt;="&amp;YEAR(Portfolio_History!G$1))-
SUMIFS(Transactions_History!$G$6:$G$1355, Transactions_History!$C$6:$C$1355, "Redeem", Transactions_History!$I$6:$I$1355, Portfolio_History!$F556, Transactions_History!$H$6:$H$1355, "&lt;="&amp;YEAR(Portfolio_History!G$1))</f>
        <v>-11194331</v>
      </c>
      <c r="H556" s="4">
        <f>SUMIFS(Transactions_History!$G$6:$G$1355, Transactions_History!$C$6:$C$1355, "Acquire", Transactions_History!$I$6:$I$1355, Portfolio_History!$F556, Transactions_History!$H$6:$H$1355, "&lt;="&amp;YEAR(Portfolio_History!H$1))-
SUMIFS(Transactions_History!$G$6:$G$1355, Transactions_History!$C$6:$C$1355, "Redeem", Transactions_History!$I$6:$I$1355, Portfolio_History!$F556, Transactions_History!$H$6:$H$1355, "&lt;="&amp;YEAR(Portfolio_History!H$1))</f>
        <v>-11194331</v>
      </c>
      <c r="I556" s="4">
        <f>SUMIFS(Transactions_History!$G$6:$G$1355, Transactions_History!$C$6:$C$1355, "Acquire", Transactions_History!$I$6:$I$1355, Portfolio_History!$F556, Transactions_History!$H$6:$H$1355, "&lt;="&amp;YEAR(Portfolio_History!I$1))-
SUMIFS(Transactions_History!$G$6:$G$1355, Transactions_History!$C$6:$C$1355, "Redeem", Transactions_History!$I$6:$I$1355, Portfolio_History!$F556, Transactions_History!$H$6:$H$1355, "&lt;="&amp;YEAR(Portfolio_History!I$1))</f>
        <v>-11194331</v>
      </c>
      <c r="J556" s="4">
        <f>SUMIFS(Transactions_History!$G$6:$G$1355, Transactions_History!$C$6:$C$1355, "Acquire", Transactions_History!$I$6:$I$1355, Portfolio_History!$F556, Transactions_History!$H$6:$H$1355, "&lt;="&amp;YEAR(Portfolio_History!J$1))-
SUMIFS(Transactions_History!$G$6:$G$1355, Transactions_History!$C$6:$C$1355, "Redeem", Transactions_History!$I$6:$I$1355, Portfolio_History!$F556, Transactions_History!$H$6:$H$1355, "&lt;="&amp;YEAR(Portfolio_History!J$1))</f>
        <v>-11194331</v>
      </c>
      <c r="K556" s="4">
        <f>SUMIFS(Transactions_History!$G$6:$G$1355, Transactions_History!$C$6:$C$1355, "Acquire", Transactions_History!$I$6:$I$1355, Portfolio_History!$F556, Transactions_History!$H$6:$H$1355, "&lt;="&amp;YEAR(Portfolio_History!K$1))-
SUMIFS(Transactions_History!$G$6:$G$1355, Transactions_History!$C$6:$C$1355, "Redeem", Transactions_History!$I$6:$I$1355, Portfolio_History!$F556, Transactions_History!$H$6:$H$1355, "&lt;="&amp;YEAR(Portfolio_History!K$1))</f>
        <v>-11194331</v>
      </c>
      <c r="L556" s="4">
        <f>SUMIFS(Transactions_History!$G$6:$G$1355, Transactions_History!$C$6:$C$1355, "Acquire", Transactions_History!$I$6:$I$1355, Portfolio_History!$F556, Transactions_History!$H$6:$H$1355, "&lt;="&amp;YEAR(Portfolio_History!L$1))-
SUMIFS(Transactions_History!$G$6:$G$1355, Transactions_History!$C$6:$C$1355, "Redeem", Transactions_History!$I$6:$I$1355, Portfolio_History!$F556, Transactions_History!$H$6:$H$1355, "&lt;="&amp;YEAR(Portfolio_History!L$1))</f>
        <v>-11194331</v>
      </c>
      <c r="M556" s="4">
        <f>SUMIFS(Transactions_History!$G$6:$G$1355, Transactions_History!$C$6:$C$1355, "Acquire", Transactions_History!$I$6:$I$1355, Portfolio_History!$F556, Transactions_History!$H$6:$H$1355, "&lt;="&amp;YEAR(Portfolio_History!M$1))-
SUMIFS(Transactions_History!$G$6:$G$1355, Transactions_History!$C$6:$C$1355, "Redeem", Transactions_History!$I$6:$I$1355, Portfolio_History!$F556, Transactions_History!$H$6:$H$1355, "&lt;="&amp;YEAR(Portfolio_History!M$1))</f>
        <v>-11194331</v>
      </c>
      <c r="N556" s="4">
        <f>SUMIFS(Transactions_History!$G$6:$G$1355, Transactions_History!$C$6:$C$1355, "Acquire", Transactions_History!$I$6:$I$1355, Portfolio_History!$F556, Transactions_History!$H$6:$H$1355, "&lt;="&amp;YEAR(Portfolio_History!N$1))-
SUMIFS(Transactions_History!$G$6:$G$1355, Transactions_History!$C$6:$C$1355, "Redeem", Transactions_History!$I$6:$I$1355, Portfolio_History!$F556, Transactions_History!$H$6:$H$1355, "&lt;="&amp;YEAR(Portfolio_History!N$1))</f>
        <v>-11194331</v>
      </c>
      <c r="O556" s="4">
        <f>SUMIFS(Transactions_History!$G$6:$G$1355, Transactions_History!$C$6:$C$1355, "Acquire", Transactions_History!$I$6:$I$1355, Portfolio_History!$F556, Transactions_History!$H$6:$H$1355, "&lt;="&amp;YEAR(Portfolio_History!O$1))-
SUMIFS(Transactions_History!$G$6:$G$1355, Transactions_History!$C$6:$C$1355, "Redeem", Transactions_History!$I$6:$I$1355, Portfolio_History!$F556, Transactions_History!$H$6:$H$1355, "&lt;="&amp;YEAR(Portfolio_History!O$1))</f>
        <v>-11194331</v>
      </c>
      <c r="P556" s="4">
        <f>SUMIFS(Transactions_History!$G$6:$G$1355, Transactions_History!$C$6:$C$1355, "Acquire", Transactions_History!$I$6:$I$1355, Portfolio_History!$F556, Transactions_History!$H$6:$H$1355, "&lt;="&amp;YEAR(Portfolio_History!P$1))-
SUMIFS(Transactions_History!$G$6:$G$1355, Transactions_History!$C$6:$C$1355, "Redeem", Transactions_History!$I$6:$I$1355, Portfolio_History!$F556, Transactions_History!$H$6:$H$1355, "&lt;="&amp;YEAR(Portfolio_History!P$1))</f>
        <v>-11194331</v>
      </c>
      <c r="Q556" s="4">
        <f>SUMIFS(Transactions_History!$G$6:$G$1355, Transactions_History!$C$6:$C$1355, "Acquire", Transactions_History!$I$6:$I$1355, Portfolio_History!$F556, Transactions_History!$H$6:$H$1355, "&lt;="&amp;YEAR(Portfolio_History!Q$1))-
SUMIFS(Transactions_History!$G$6:$G$1355, Transactions_History!$C$6:$C$1355, "Redeem", Transactions_History!$I$6:$I$1355, Portfolio_History!$F556, Transactions_History!$H$6:$H$1355, "&lt;="&amp;YEAR(Portfolio_History!Q$1))</f>
        <v>-677385</v>
      </c>
      <c r="R556" s="4">
        <f>SUMIFS(Transactions_History!$G$6:$G$1355, Transactions_History!$C$6:$C$1355, "Acquire", Transactions_History!$I$6:$I$1355, Portfolio_History!$F556, Transactions_History!$H$6:$H$1355, "&lt;="&amp;YEAR(Portfolio_History!R$1))-
SUMIFS(Transactions_History!$G$6:$G$1355, Transactions_History!$C$6:$C$1355, "Redeem", Transactions_History!$I$6:$I$1355, Portfolio_History!$F556, Transactions_History!$H$6:$H$1355, "&lt;="&amp;YEAR(Portfolio_History!R$1))</f>
        <v>-677385</v>
      </c>
      <c r="S556" s="4">
        <f>SUMIFS(Transactions_History!$G$6:$G$1355, Transactions_History!$C$6:$C$1355, "Acquire", Transactions_History!$I$6:$I$1355, Portfolio_History!$F556, Transactions_History!$H$6:$H$1355, "&lt;="&amp;YEAR(Portfolio_History!S$1))-
SUMIFS(Transactions_History!$G$6:$G$1355, Transactions_History!$C$6:$C$1355, "Redeem", Transactions_History!$I$6:$I$1355, Portfolio_History!$F556, Transactions_History!$H$6:$H$1355, "&lt;="&amp;YEAR(Portfolio_History!S$1))</f>
        <v>0</v>
      </c>
      <c r="T556" s="4">
        <f>SUMIFS(Transactions_History!$G$6:$G$1355, Transactions_History!$C$6:$C$1355, "Acquire", Transactions_History!$I$6:$I$1355, Portfolio_History!$F556, Transactions_History!$H$6:$H$1355, "&lt;="&amp;YEAR(Portfolio_History!T$1))-
SUMIFS(Transactions_History!$G$6:$G$1355, Transactions_History!$C$6:$C$1355, "Redeem", Transactions_History!$I$6:$I$1355, Portfolio_History!$F556, Transactions_History!$H$6:$H$1355, "&lt;="&amp;YEAR(Portfolio_History!T$1))</f>
        <v>0</v>
      </c>
      <c r="U556" s="4">
        <f>SUMIFS(Transactions_History!$G$6:$G$1355, Transactions_History!$C$6:$C$1355, "Acquire", Transactions_History!$I$6:$I$1355, Portfolio_History!$F556, Transactions_History!$H$6:$H$1355, "&lt;="&amp;YEAR(Portfolio_History!U$1))-
SUMIFS(Transactions_History!$G$6:$G$1355, Transactions_History!$C$6:$C$1355, "Redeem", Transactions_History!$I$6:$I$1355, Portfolio_History!$F556, Transactions_History!$H$6:$H$1355, "&lt;="&amp;YEAR(Portfolio_History!U$1))</f>
        <v>0</v>
      </c>
      <c r="V556" s="4">
        <f>SUMIFS(Transactions_History!$G$6:$G$1355, Transactions_History!$C$6:$C$1355, "Acquire", Transactions_History!$I$6:$I$1355, Portfolio_History!$F556, Transactions_History!$H$6:$H$1355, "&lt;="&amp;YEAR(Portfolio_History!V$1))-
SUMIFS(Transactions_History!$G$6:$G$1355, Transactions_History!$C$6:$C$1355, "Redeem", Transactions_History!$I$6:$I$1355, Portfolio_History!$F556, Transactions_History!$H$6:$H$1355, "&lt;="&amp;YEAR(Portfolio_History!V$1))</f>
        <v>0</v>
      </c>
      <c r="W556" s="4">
        <f>SUMIFS(Transactions_History!$G$6:$G$1355, Transactions_History!$C$6:$C$1355, "Acquire", Transactions_History!$I$6:$I$1355, Portfolio_History!$F556, Transactions_History!$H$6:$H$1355, "&lt;="&amp;YEAR(Portfolio_History!W$1))-
SUMIFS(Transactions_History!$G$6:$G$1355, Transactions_History!$C$6:$C$1355, "Redeem", Transactions_History!$I$6:$I$1355, Portfolio_History!$F556, Transactions_History!$H$6:$H$1355, "&lt;="&amp;YEAR(Portfolio_History!W$1))</f>
        <v>0</v>
      </c>
      <c r="X556" s="4">
        <f>SUMIFS(Transactions_History!$G$6:$G$1355, Transactions_History!$C$6:$C$1355, "Acquire", Transactions_History!$I$6:$I$1355, Portfolio_History!$F556, Transactions_History!$H$6:$H$1355, "&lt;="&amp;YEAR(Portfolio_History!X$1))-
SUMIFS(Transactions_History!$G$6:$G$1355, Transactions_History!$C$6:$C$1355, "Redeem", Transactions_History!$I$6:$I$1355, Portfolio_History!$F556, Transactions_History!$H$6:$H$1355, "&lt;="&amp;YEAR(Portfolio_History!X$1))</f>
        <v>0</v>
      </c>
      <c r="Y556" s="4">
        <f>SUMIFS(Transactions_History!$G$6:$G$1355, Transactions_History!$C$6:$C$1355, "Acquire", Transactions_History!$I$6:$I$1355, Portfolio_History!$F556, Transactions_History!$H$6:$H$1355, "&lt;="&amp;YEAR(Portfolio_History!Y$1))-
SUMIFS(Transactions_History!$G$6:$G$1355, Transactions_History!$C$6:$C$1355, "Redeem", Transactions_History!$I$6:$I$1355, Portfolio_History!$F556, Transactions_History!$H$6:$H$1355, "&lt;="&amp;YEAR(Portfolio_History!Y$1))</f>
        <v>0</v>
      </c>
    </row>
    <row r="557" spans="1:25" x14ac:dyDescent="0.35">
      <c r="A557" s="172" t="s">
        <v>39</v>
      </c>
      <c r="B557" s="172">
        <v>4.625</v>
      </c>
      <c r="C557" s="172">
        <v>2011</v>
      </c>
      <c r="D557" s="173">
        <v>38139</v>
      </c>
      <c r="E557" s="63">
        <v>2011</v>
      </c>
      <c r="F557" s="170" t="str">
        <f t="shared" si="9"/>
        <v>SI bonds_4.625_2011</v>
      </c>
      <c r="G557" s="4">
        <f>SUMIFS(Transactions_History!$G$6:$G$1355, Transactions_History!$C$6:$C$1355, "Acquire", Transactions_History!$I$6:$I$1355, Portfolio_History!$F557, Transactions_History!$H$6:$H$1355, "&lt;="&amp;YEAR(Portfolio_History!G$1))-
SUMIFS(Transactions_History!$G$6:$G$1355, Transactions_History!$C$6:$C$1355, "Redeem", Transactions_History!$I$6:$I$1355, Portfolio_History!$F557, Transactions_History!$H$6:$H$1355, "&lt;="&amp;YEAR(Portfolio_History!G$1))</f>
        <v>-10023161</v>
      </c>
      <c r="H557" s="4">
        <f>SUMIFS(Transactions_History!$G$6:$G$1355, Transactions_History!$C$6:$C$1355, "Acquire", Transactions_History!$I$6:$I$1355, Portfolio_History!$F557, Transactions_History!$H$6:$H$1355, "&lt;="&amp;YEAR(Portfolio_History!H$1))-
SUMIFS(Transactions_History!$G$6:$G$1355, Transactions_History!$C$6:$C$1355, "Redeem", Transactions_History!$I$6:$I$1355, Portfolio_History!$F557, Transactions_History!$H$6:$H$1355, "&lt;="&amp;YEAR(Portfolio_History!H$1))</f>
        <v>-10023161</v>
      </c>
      <c r="I557" s="4">
        <f>SUMIFS(Transactions_History!$G$6:$G$1355, Transactions_History!$C$6:$C$1355, "Acquire", Transactions_History!$I$6:$I$1355, Portfolio_History!$F557, Transactions_History!$H$6:$H$1355, "&lt;="&amp;YEAR(Portfolio_History!I$1))-
SUMIFS(Transactions_History!$G$6:$G$1355, Transactions_History!$C$6:$C$1355, "Redeem", Transactions_History!$I$6:$I$1355, Portfolio_History!$F557, Transactions_History!$H$6:$H$1355, "&lt;="&amp;YEAR(Portfolio_History!I$1))</f>
        <v>-10023161</v>
      </c>
      <c r="J557" s="4">
        <f>SUMIFS(Transactions_History!$G$6:$G$1355, Transactions_History!$C$6:$C$1355, "Acquire", Transactions_History!$I$6:$I$1355, Portfolio_History!$F557, Transactions_History!$H$6:$H$1355, "&lt;="&amp;YEAR(Portfolio_History!J$1))-
SUMIFS(Transactions_History!$G$6:$G$1355, Transactions_History!$C$6:$C$1355, "Redeem", Transactions_History!$I$6:$I$1355, Portfolio_History!$F557, Transactions_History!$H$6:$H$1355, "&lt;="&amp;YEAR(Portfolio_History!J$1))</f>
        <v>-10023161</v>
      </c>
      <c r="K557" s="4">
        <f>SUMIFS(Transactions_History!$G$6:$G$1355, Transactions_History!$C$6:$C$1355, "Acquire", Transactions_History!$I$6:$I$1355, Portfolio_History!$F557, Transactions_History!$H$6:$H$1355, "&lt;="&amp;YEAR(Portfolio_History!K$1))-
SUMIFS(Transactions_History!$G$6:$G$1355, Transactions_History!$C$6:$C$1355, "Redeem", Transactions_History!$I$6:$I$1355, Portfolio_History!$F557, Transactions_History!$H$6:$H$1355, "&lt;="&amp;YEAR(Portfolio_History!K$1))</f>
        <v>-10023161</v>
      </c>
      <c r="L557" s="4">
        <f>SUMIFS(Transactions_History!$G$6:$G$1355, Transactions_History!$C$6:$C$1355, "Acquire", Transactions_History!$I$6:$I$1355, Portfolio_History!$F557, Transactions_History!$H$6:$H$1355, "&lt;="&amp;YEAR(Portfolio_History!L$1))-
SUMIFS(Transactions_History!$G$6:$G$1355, Transactions_History!$C$6:$C$1355, "Redeem", Transactions_History!$I$6:$I$1355, Portfolio_History!$F557, Transactions_History!$H$6:$H$1355, "&lt;="&amp;YEAR(Portfolio_History!L$1))</f>
        <v>-10023161</v>
      </c>
      <c r="M557" s="4">
        <f>SUMIFS(Transactions_History!$G$6:$G$1355, Transactions_History!$C$6:$C$1355, "Acquire", Transactions_History!$I$6:$I$1355, Portfolio_History!$F557, Transactions_History!$H$6:$H$1355, "&lt;="&amp;YEAR(Portfolio_History!M$1))-
SUMIFS(Transactions_History!$G$6:$G$1355, Transactions_History!$C$6:$C$1355, "Redeem", Transactions_History!$I$6:$I$1355, Portfolio_History!$F557, Transactions_History!$H$6:$H$1355, "&lt;="&amp;YEAR(Portfolio_History!M$1))</f>
        <v>-10023161</v>
      </c>
      <c r="N557" s="4">
        <f>SUMIFS(Transactions_History!$G$6:$G$1355, Transactions_History!$C$6:$C$1355, "Acquire", Transactions_History!$I$6:$I$1355, Portfolio_History!$F557, Transactions_History!$H$6:$H$1355, "&lt;="&amp;YEAR(Portfolio_History!N$1))-
SUMIFS(Transactions_History!$G$6:$G$1355, Transactions_History!$C$6:$C$1355, "Redeem", Transactions_History!$I$6:$I$1355, Portfolio_History!$F557, Transactions_History!$H$6:$H$1355, "&lt;="&amp;YEAR(Portfolio_History!N$1))</f>
        <v>-10023161</v>
      </c>
      <c r="O557" s="4">
        <f>SUMIFS(Transactions_History!$G$6:$G$1355, Transactions_History!$C$6:$C$1355, "Acquire", Transactions_History!$I$6:$I$1355, Portfolio_History!$F557, Transactions_History!$H$6:$H$1355, "&lt;="&amp;YEAR(Portfolio_History!O$1))-
SUMIFS(Transactions_History!$G$6:$G$1355, Transactions_History!$C$6:$C$1355, "Redeem", Transactions_History!$I$6:$I$1355, Portfolio_History!$F557, Transactions_History!$H$6:$H$1355, "&lt;="&amp;YEAR(Portfolio_History!O$1))</f>
        <v>-10023161</v>
      </c>
      <c r="P557" s="4">
        <f>SUMIFS(Transactions_History!$G$6:$G$1355, Transactions_History!$C$6:$C$1355, "Acquire", Transactions_History!$I$6:$I$1355, Portfolio_History!$F557, Transactions_History!$H$6:$H$1355, "&lt;="&amp;YEAR(Portfolio_History!P$1))-
SUMIFS(Transactions_History!$G$6:$G$1355, Transactions_History!$C$6:$C$1355, "Redeem", Transactions_History!$I$6:$I$1355, Portfolio_History!$F557, Transactions_History!$H$6:$H$1355, "&lt;="&amp;YEAR(Portfolio_History!P$1))</f>
        <v>-10023161</v>
      </c>
      <c r="Q557" s="4">
        <f>SUMIFS(Transactions_History!$G$6:$G$1355, Transactions_History!$C$6:$C$1355, "Acquire", Transactions_History!$I$6:$I$1355, Portfolio_History!$F557, Transactions_History!$H$6:$H$1355, "&lt;="&amp;YEAR(Portfolio_History!Q$1))-
SUMIFS(Transactions_History!$G$6:$G$1355, Transactions_History!$C$6:$C$1355, "Redeem", Transactions_History!$I$6:$I$1355, Portfolio_History!$F557, Transactions_History!$H$6:$H$1355, "&lt;="&amp;YEAR(Portfolio_History!Q$1))</f>
        <v>-10023161</v>
      </c>
      <c r="R557" s="4">
        <f>SUMIFS(Transactions_History!$G$6:$G$1355, Transactions_History!$C$6:$C$1355, "Acquire", Transactions_History!$I$6:$I$1355, Portfolio_History!$F557, Transactions_History!$H$6:$H$1355, "&lt;="&amp;YEAR(Portfolio_History!R$1))-
SUMIFS(Transactions_History!$G$6:$G$1355, Transactions_History!$C$6:$C$1355, "Redeem", Transactions_History!$I$6:$I$1355, Portfolio_History!$F557, Transactions_History!$H$6:$H$1355, "&lt;="&amp;YEAR(Portfolio_History!R$1))</f>
        <v>-10023161</v>
      </c>
      <c r="S557" s="4">
        <f>SUMIFS(Transactions_History!$G$6:$G$1355, Transactions_History!$C$6:$C$1355, "Acquire", Transactions_History!$I$6:$I$1355, Portfolio_History!$F557, Transactions_History!$H$6:$H$1355, "&lt;="&amp;YEAR(Portfolio_History!S$1))-
SUMIFS(Transactions_History!$G$6:$G$1355, Transactions_History!$C$6:$C$1355, "Redeem", Transactions_History!$I$6:$I$1355, Portfolio_History!$F557, Transactions_History!$H$6:$H$1355, "&lt;="&amp;YEAR(Portfolio_History!S$1))</f>
        <v>-855497</v>
      </c>
      <c r="T557" s="4">
        <f>SUMIFS(Transactions_History!$G$6:$G$1355, Transactions_History!$C$6:$C$1355, "Acquire", Transactions_History!$I$6:$I$1355, Portfolio_History!$F557, Transactions_History!$H$6:$H$1355, "&lt;="&amp;YEAR(Portfolio_History!T$1))-
SUMIFS(Transactions_History!$G$6:$G$1355, Transactions_History!$C$6:$C$1355, "Redeem", Transactions_History!$I$6:$I$1355, Portfolio_History!$F557, Transactions_History!$H$6:$H$1355, "&lt;="&amp;YEAR(Portfolio_History!T$1))</f>
        <v>-240146</v>
      </c>
      <c r="U557" s="4">
        <f>SUMIFS(Transactions_History!$G$6:$G$1355, Transactions_History!$C$6:$C$1355, "Acquire", Transactions_History!$I$6:$I$1355, Portfolio_History!$F557, Transactions_History!$H$6:$H$1355, "&lt;="&amp;YEAR(Portfolio_History!U$1))-
SUMIFS(Transactions_History!$G$6:$G$1355, Transactions_History!$C$6:$C$1355, "Redeem", Transactions_History!$I$6:$I$1355, Portfolio_History!$F557, Transactions_History!$H$6:$H$1355, "&lt;="&amp;YEAR(Portfolio_History!U$1))</f>
        <v>0</v>
      </c>
      <c r="V557" s="4">
        <f>SUMIFS(Transactions_History!$G$6:$G$1355, Transactions_History!$C$6:$C$1355, "Acquire", Transactions_History!$I$6:$I$1355, Portfolio_History!$F557, Transactions_History!$H$6:$H$1355, "&lt;="&amp;YEAR(Portfolio_History!V$1))-
SUMIFS(Transactions_History!$G$6:$G$1355, Transactions_History!$C$6:$C$1355, "Redeem", Transactions_History!$I$6:$I$1355, Portfolio_History!$F557, Transactions_History!$H$6:$H$1355, "&lt;="&amp;YEAR(Portfolio_History!V$1))</f>
        <v>0</v>
      </c>
      <c r="W557" s="4">
        <f>SUMIFS(Transactions_History!$G$6:$G$1355, Transactions_History!$C$6:$C$1355, "Acquire", Transactions_History!$I$6:$I$1355, Portfolio_History!$F557, Transactions_History!$H$6:$H$1355, "&lt;="&amp;YEAR(Portfolio_History!W$1))-
SUMIFS(Transactions_History!$G$6:$G$1355, Transactions_History!$C$6:$C$1355, "Redeem", Transactions_History!$I$6:$I$1355, Portfolio_History!$F557, Transactions_History!$H$6:$H$1355, "&lt;="&amp;YEAR(Portfolio_History!W$1))</f>
        <v>0</v>
      </c>
      <c r="X557" s="4">
        <f>SUMIFS(Transactions_History!$G$6:$G$1355, Transactions_History!$C$6:$C$1355, "Acquire", Transactions_History!$I$6:$I$1355, Portfolio_History!$F557, Transactions_History!$H$6:$H$1355, "&lt;="&amp;YEAR(Portfolio_History!X$1))-
SUMIFS(Transactions_History!$G$6:$G$1355, Transactions_History!$C$6:$C$1355, "Redeem", Transactions_History!$I$6:$I$1355, Portfolio_History!$F557, Transactions_History!$H$6:$H$1355, "&lt;="&amp;YEAR(Portfolio_History!X$1))</f>
        <v>0</v>
      </c>
      <c r="Y557" s="4">
        <f>SUMIFS(Transactions_History!$G$6:$G$1355, Transactions_History!$C$6:$C$1355, "Acquire", Transactions_History!$I$6:$I$1355, Portfolio_History!$F557, Transactions_History!$H$6:$H$1355, "&lt;="&amp;YEAR(Portfolio_History!Y$1))-
SUMIFS(Transactions_History!$G$6:$G$1355, Transactions_History!$C$6:$C$1355, "Redeem", Transactions_History!$I$6:$I$1355, Portfolio_History!$F557, Transactions_History!$H$6:$H$1355, "&lt;="&amp;YEAR(Portfolio_History!Y$1))</f>
        <v>0</v>
      </c>
    </row>
    <row r="558" spans="1:25" x14ac:dyDescent="0.35">
      <c r="A558" s="172" t="s">
        <v>39</v>
      </c>
      <c r="B558" s="172">
        <v>4.625</v>
      </c>
      <c r="C558" s="172">
        <v>2013</v>
      </c>
      <c r="D558" s="173">
        <v>38139</v>
      </c>
      <c r="E558" s="63">
        <v>2011</v>
      </c>
      <c r="F558" s="170" t="str">
        <f t="shared" si="9"/>
        <v>SI bonds_4.625_2013</v>
      </c>
      <c r="G558" s="4">
        <f>SUMIFS(Transactions_History!$G$6:$G$1355, Transactions_History!$C$6:$C$1355, "Acquire", Transactions_History!$I$6:$I$1355, Portfolio_History!$F558, Transactions_History!$H$6:$H$1355, "&lt;="&amp;YEAR(Portfolio_History!G$1))-
SUMIFS(Transactions_History!$G$6:$G$1355, Transactions_History!$C$6:$C$1355, "Redeem", Transactions_History!$I$6:$I$1355, Portfolio_History!$F558, Transactions_History!$H$6:$H$1355, "&lt;="&amp;YEAR(Portfolio_History!G$1))</f>
        <v>-10023162</v>
      </c>
      <c r="H558" s="4">
        <f>SUMIFS(Transactions_History!$G$6:$G$1355, Transactions_History!$C$6:$C$1355, "Acquire", Transactions_History!$I$6:$I$1355, Portfolio_History!$F558, Transactions_History!$H$6:$H$1355, "&lt;="&amp;YEAR(Portfolio_History!H$1))-
SUMIFS(Transactions_History!$G$6:$G$1355, Transactions_History!$C$6:$C$1355, "Redeem", Transactions_History!$I$6:$I$1355, Portfolio_History!$F558, Transactions_History!$H$6:$H$1355, "&lt;="&amp;YEAR(Portfolio_History!H$1))</f>
        <v>-10023162</v>
      </c>
      <c r="I558" s="4">
        <f>SUMIFS(Transactions_History!$G$6:$G$1355, Transactions_History!$C$6:$C$1355, "Acquire", Transactions_History!$I$6:$I$1355, Portfolio_History!$F558, Transactions_History!$H$6:$H$1355, "&lt;="&amp;YEAR(Portfolio_History!I$1))-
SUMIFS(Transactions_History!$G$6:$G$1355, Transactions_History!$C$6:$C$1355, "Redeem", Transactions_History!$I$6:$I$1355, Portfolio_History!$F558, Transactions_History!$H$6:$H$1355, "&lt;="&amp;YEAR(Portfolio_History!I$1))</f>
        <v>-10023162</v>
      </c>
      <c r="J558" s="4">
        <f>SUMIFS(Transactions_History!$G$6:$G$1355, Transactions_History!$C$6:$C$1355, "Acquire", Transactions_History!$I$6:$I$1355, Portfolio_History!$F558, Transactions_History!$H$6:$H$1355, "&lt;="&amp;YEAR(Portfolio_History!J$1))-
SUMIFS(Transactions_History!$G$6:$G$1355, Transactions_History!$C$6:$C$1355, "Redeem", Transactions_History!$I$6:$I$1355, Portfolio_History!$F558, Transactions_History!$H$6:$H$1355, "&lt;="&amp;YEAR(Portfolio_History!J$1))</f>
        <v>-10023162</v>
      </c>
      <c r="K558" s="4">
        <f>SUMIFS(Transactions_History!$G$6:$G$1355, Transactions_History!$C$6:$C$1355, "Acquire", Transactions_History!$I$6:$I$1355, Portfolio_History!$F558, Transactions_History!$H$6:$H$1355, "&lt;="&amp;YEAR(Portfolio_History!K$1))-
SUMIFS(Transactions_History!$G$6:$G$1355, Transactions_History!$C$6:$C$1355, "Redeem", Transactions_History!$I$6:$I$1355, Portfolio_History!$F558, Transactions_History!$H$6:$H$1355, "&lt;="&amp;YEAR(Portfolio_History!K$1))</f>
        <v>-10023162</v>
      </c>
      <c r="L558" s="4">
        <f>SUMIFS(Transactions_History!$G$6:$G$1355, Transactions_History!$C$6:$C$1355, "Acquire", Transactions_History!$I$6:$I$1355, Portfolio_History!$F558, Transactions_History!$H$6:$H$1355, "&lt;="&amp;YEAR(Portfolio_History!L$1))-
SUMIFS(Transactions_History!$G$6:$G$1355, Transactions_History!$C$6:$C$1355, "Redeem", Transactions_History!$I$6:$I$1355, Portfolio_History!$F558, Transactions_History!$H$6:$H$1355, "&lt;="&amp;YEAR(Portfolio_History!L$1))</f>
        <v>-10023162</v>
      </c>
      <c r="M558" s="4">
        <f>SUMIFS(Transactions_History!$G$6:$G$1355, Transactions_History!$C$6:$C$1355, "Acquire", Transactions_History!$I$6:$I$1355, Portfolio_History!$F558, Transactions_History!$H$6:$H$1355, "&lt;="&amp;YEAR(Portfolio_History!M$1))-
SUMIFS(Transactions_History!$G$6:$G$1355, Transactions_History!$C$6:$C$1355, "Redeem", Transactions_History!$I$6:$I$1355, Portfolio_History!$F558, Transactions_History!$H$6:$H$1355, "&lt;="&amp;YEAR(Portfolio_History!M$1))</f>
        <v>-10023162</v>
      </c>
      <c r="N558" s="4">
        <f>SUMIFS(Transactions_History!$G$6:$G$1355, Transactions_History!$C$6:$C$1355, "Acquire", Transactions_History!$I$6:$I$1355, Portfolio_History!$F558, Transactions_History!$H$6:$H$1355, "&lt;="&amp;YEAR(Portfolio_History!N$1))-
SUMIFS(Transactions_History!$G$6:$G$1355, Transactions_History!$C$6:$C$1355, "Redeem", Transactions_History!$I$6:$I$1355, Portfolio_History!$F558, Transactions_History!$H$6:$H$1355, "&lt;="&amp;YEAR(Portfolio_History!N$1))</f>
        <v>-10023162</v>
      </c>
      <c r="O558" s="4">
        <f>SUMIFS(Transactions_History!$G$6:$G$1355, Transactions_History!$C$6:$C$1355, "Acquire", Transactions_History!$I$6:$I$1355, Portfolio_History!$F558, Transactions_History!$H$6:$H$1355, "&lt;="&amp;YEAR(Portfolio_History!O$1))-
SUMIFS(Transactions_History!$G$6:$G$1355, Transactions_History!$C$6:$C$1355, "Redeem", Transactions_History!$I$6:$I$1355, Portfolio_History!$F558, Transactions_History!$H$6:$H$1355, "&lt;="&amp;YEAR(Portfolio_History!O$1))</f>
        <v>-10023162</v>
      </c>
      <c r="P558" s="4">
        <f>SUMIFS(Transactions_History!$G$6:$G$1355, Transactions_History!$C$6:$C$1355, "Acquire", Transactions_History!$I$6:$I$1355, Portfolio_History!$F558, Transactions_History!$H$6:$H$1355, "&lt;="&amp;YEAR(Portfolio_History!P$1))-
SUMIFS(Transactions_History!$G$6:$G$1355, Transactions_History!$C$6:$C$1355, "Redeem", Transactions_History!$I$6:$I$1355, Portfolio_History!$F558, Transactions_History!$H$6:$H$1355, "&lt;="&amp;YEAR(Portfolio_History!P$1))</f>
        <v>-10023162</v>
      </c>
      <c r="Q558" s="4">
        <f>SUMIFS(Transactions_History!$G$6:$G$1355, Transactions_History!$C$6:$C$1355, "Acquire", Transactions_History!$I$6:$I$1355, Portfolio_History!$F558, Transactions_History!$H$6:$H$1355, "&lt;="&amp;YEAR(Portfolio_History!Q$1))-
SUMIFS(Transactions_History!$G$6:$G$1355, Transactions_History!$C$6:$C$1355, "Redeem", Transactions_History!$I$6:$I$1355, Portfolio_History!$F558, Transactions_History!$H$6:$H$1355, "&lt;="&amp;YEAR(Portfolio_History!Q$1))</f>
        <v>-855498</v>
      </c>
      <c r="R558" s="4">
        <f>SUMIFS(Transactions_History!$G$6:$G$1355, Transactions_History!$C$6:$C$1355, "Acquire", Transactions_History!$I$6:$I$1355, Portfolio_History!$F558, Transactions_History!$H$6:$H$1355, "&lt;="&amp;YEAR(Portfolio_History!R$1))-
SUMIFS(Transactions_History!$G$6:$G$1355, Transactions_History!$C$6:$C$1355, "Redeem", Transactions_History!$I$6:$I$1355, Portfolio_History!$F558, Transactions_History!$H$6:$H$1355, "&lt;="&amp;YEAR(Portfolio_History!R$1))</f>
        <v>-855498</v>
      </c>
      <c r="S558" s="4">
        <f>SUMIFS(Transactions_History!$G$6:$G$1355, Transactions_History!$C$6:$C$1355, "Acquire", Transactions_History!$I$6:$I$1355, Portfolio_History!$F558, Transactions_History!$H$6:$H$1355, "&lt;="&amp;YEAR(Portfolio_History!S$1))-
SUMIFS(Transactions_History!$G$6:$G$1355, Transactions_History!$C$6:$C$1355, "Redeem", Transactions_History!$I$6:$I$1355, Portfolio_History!$F558, Transactions_History!$H$6:$H$1355, "&lt;="&amp;YEAR(Portfolio_History!S$1))</f>
        <v>0</v>
      </c>
      <c r="T558" s="4">
        <f>SUMIFS(Transactions_History!$G$6:$G$1355, Transactions_History!$C$6:$C$1355, "Acquire", Transactions_History!$I$6:$I$1355, Portfolio_History!$F558, Transactions_History!$H$6:$H$1355, "&lt;="&amp;YEAR(Portfolio_History!T$1))-
SUMIFS(Transactions_History!$G$6:$G$1355, Transactions_History!$C$6:$C$1355, "Redeem", Transactions_History!$I$6:$I$1355, Portfolio_History!$F558, Transactions_History!$H$6:$H$1355, "&lt;="&amp;YEAR(Portfolio_History!T$1))</f>
        <v>0</v>
      </c>
      <c r="U558" s="4">
        <f>SUMIFS(Transactions_History!$G$6:$G$1355, Transactions_History!$C$6:$C$1355, "Acquire", Transactions_History!$I$6:$I$1355, Portfolio_History!$F558, Transactions_History!$H$6:$H$1355, "&lt;="&amp;YEAR(Portfolio_History!U$1))-
SUMIFS(Transactions_History!$G$6:$G$1355, Transactions_History!$C$6:$C$1355, "Redeem", Transactions_History!$I$6:$I$1355, Portfolio_History!$F558, Transactions_History!$H$6:$H$1355, "&lt;="&amp;YEAR(Portfolio_History!U$1))</f>
        <v>0</v>
      </c>
      <c r="V558" s="4">
        <f>SUMIFS(Transactions_History!$G$6:$G$1355, Transactions_History!$C$6:$C$1355, "Acquire", Transactions_History!$I$6:$I$1355, Portfolio_History!$F558, Transactions_History!$H$6:$H$1355, "&lt;="&amp;YEAR(Portfolio_History!V$1))-
SUMIFS(Transactions_History!$G$6:$G$1355, Transactions_History!$C$6:$C$1355, "Redeem", Transactions_History!$I$6:$I$1355, Portfolio_History!$F558, Transactions_History!$H$6:$H$1355, "&lt;="&amp;YEAR(Portfolio_History!V$1))</f>
        <v>0</v>
      </c>
      <c r="W558" s="4">
        <f>SUMIFS(Transactions_History!$G$6:$G$1355, Transactions_History!$C$6:$C$1355, "Acquire", Transactions_History!$I$6:$I$1355, Portfolio_History!$F558, Transactions_History!$H$6:$H$1355, "&lt;="&amp;YEAR(Portfolio_History!W$1))-
SUMIFS(Transactions_History!$G$6:$G$1355, Transactions_History!$C$6:$C$1355, "Redeem", Transactions_History!$I$6:$I$1355, Portfolio_History!$F558, Transactions_History!$H$6:$H$1355, "&lt;="&amp;YEAR(Portfolio_History!W$1))</f>
        <v>0</v>
      </c>
      <c r="X558" s="4">
        <f>SUMIFS(Transactions_History!$G$6:$G$1355, Transactions_History!$C$6:$C$1355, "Acquire", Transactions_History!$I$6:$I$1355, Portfolio_History!$F558, Transactions_History!$H$6:$H$1355, "&lt;="&amp;YEAR(Portfolio_History!X$1))-
SUMIFS(Transactions_History!$G$6:$G$1355, Transactions_History!$C$6:$C$1355, "Redeem", Transactions_History!$I$6:$I$1355, Portfolio_History!$F558, Transactions_History!$H$6:$H$1355, "&lt;="&amp;YEAR(Portfolio_History!X$1))</f>
        <v>0</v>
      </c>
      <c r="Y558" s="4">
        <f>SUMIFS(Transactions_History!$G$6:$G$1355, Transactions_History!$C$6:$C$1355, "Acquire", Transactions_History!$I$6:$I$1355, Portfolio_History!$F558, Transactions_History!$H$6:$H$1355, "&lt;="&amp;YEAR(Portfolio_History!Y$1))-
SUMIFS(Transactions_History!$G$6:$G$1355, Transactions_History!$C$6:$C$1355, "Redeem", Transactions_History!$I$6:$I$1355, Portfolio_History!$F558, Transactions_History!$H$6:$H$1355, "&lt;="&amp;YEAR(Portfolio_History!Y$1))</f>
        <v>0</v>
      </c>
    </row>
    <row r="559" spans="1:25" x14ac:dyDescent="0.35">
      <c r="A559" s="172" t="s">
        <v>39</v>
      </c>
      <c r="B559" s="172">
        <v>5</v>
      </c>
      <c r="C559" s="172">
        <v>2011</v>
      </c>
      <c r="D559" s="173">
        <v>39234</v>
      </c>
      <c r="E559" s="63">
        <v>2011</v>
      </c>
      <c r="F559" s="170" t="str">
        <f t="shared" si="9"/>
        <v>SI bonds_5_2011</v>
      </c>
      <c r="G559" s="4">
        <f>SUMIFS(Transactions_History!$G$6:$G$1355, Transactions_History!$C$6:$C$1355, "Acquire", Transactions_History!$I$6:$I$1355, Portfolio_History!$F559, Transactions_History!$H$6:$H$1355, "&lt;="&amp;YEAR(Portfolio_History!G$1))-
SUMIFS(Transactions_History!$G$6:$G$1355, Transactions_History!$C$6:$C$1355, "Redeem", Transactions_History!$I$6:$I$1355, Portfolio_History!$F559, Transactions_History!$H$6:$H$1355, "&lt;="&amp;YEAR(Portfolio_History!G$1))</f>
        <v>-12930819</v>
      </c>
      <c r="H559" s="4">
        <f>SUMIFS(Transactions_History!$G$6:$G$1355, Transactions_History!$C$6:$C$1355, "Acquire", Transactions_History!$I$6:$I$1355, Portfolio_History!$F559, Transactions_History!$H$6:$H$1355, "&lt;="&amp;YEAR(Portfolio_History!H$1))-
SUMIFS(Transactions_History!$G$6:$G$1355, Transactions_History!$C$6:$C$1355, "Redeem", Transactions_History!$I$6:$I$1355, Portfolio_History!$F559, Transactions_History!$H$6:$H$1355, "&lt;="&amp;YEAR(Portfolio_History!H$1))</f>
        <v>-12930819</v>
      </c>
      <c r="I559" s="4">
        <f>SUMIFS(Transactions_History!$G$6:$G$1355, Transactions_History!$C$6:$C$1355, "Acquire", Transactions_History!$I$6:$I$1355, Portfolio_History!$F559, Transactions_History!$H$6:$H$1355, "&lt;="&amp;YEAR(Portfolio_History!I$1))-
SUMIFS(Transactions_History!$G$6:$G$1355, Transactions_History!$C$6:$C$1355, "Redeem", Transactions_History!$I$6:$I$1355, Portfolio_History!$F559, Transactions_History!$H$6:$H$1355, "&lt;="&amp;YEAR(Portfolio_History!I$1))</f>
        <v>-12930819</v>
      </c>
      <c r="J559" s="4">
        <f>SUMIFS(Transactions_History!$G$6:$G$1355, Transactions_History!$C$6:$C$1355, "Acquire", Transactions_History!$I$6:$I$1355, Portfolio_History!$F559, Transactions_History!$H$6:$H$1355, "&lt;="&amp;YEAR(Portfolio_History!J$1))-
SUMIFS(Transactions_History!$G$6:$G$1355, Transactions_History!$C$6:$C$1355, "Redeem", Transactions_History!$I$6:$I$1355, Portfolio_History!$F559, Transactions_History!$H$6:$H$1355, "&lt;="&amp;YEAR(Portfolio_History!J$1))</f>
        <v>-12930819</v>
      </c>
      <c r="K559" s="4">
        <f>SUMIFS(Transactions_History!$G$6:$G$1355, Transactions_History!$C$6:$C$1355, "Acquire", Transactions_History!$I$6:$I$1355, Portfolio_History!$F559, Transactions_History!$H$6:$H$1355, "&lt;="&amp;YEAR(Portfolio_History!K$1))-
SUMIFS(Transactions_History!$G$6:$G$1355, Transactions_History!$C$6:$C$1355, "Redeem", Transactions_History!$I$6:$I$1355, Portfolio_History!$F559, Transactions_History!$H$6:$H$1355, "&lt;="&amp;YEAR(Portfolio_History!K$1))</f>
        <v>-12930819</v>
      </c>
      <c r="L559" s="4">
        <f>SUMIFS(Transactions_History!$G$6:$G$1355, Transactions_History!$C$6:$C$1355, "Acquire", Transactions_History!$I$6:$I$1355, Portfolio_History!$F559, Transactions_History!$H$6:$H$1355, "&lt;="&amp;YEAR(Portfolio_History!L$1))-
SUMIFS(Transactions_History!$G$6:$G$1355, Transactions_History!$C$6:$C$1355, "Redeem", Transactions_History!$I$6:$I$1355, Portfolio_History!$F559, Transactions_History!$H$6:$H$1355, "&lt;="&amp;YEAR(Portfolio_History!L$1))</f>
        <v>-12930819</v>
      </c>
      <c r="M559" s="4">
        <f>SUMIFS(Transactions_History!$G$6:$G$1355, Transactions_History!$C$6:$C$1355, "Acquire", Transactions_History!$I$6:$I$1355, Portfolio_History!$F559, Transactions_History!$H$6:$H$1355, "&lt;="&amp;YEAR(Portfolio_History!M$1))-
SUMIFS(Transactions_History!$G$6:$G$1355, Transactions_History!$C$6:$C$1355, "Redeem", Transactions_History!$I$6:$I$1355, Portfolio_History!$F559, Transactions_History!$H$6:$H$1355, "&lt;="&amp;YEAR(Portfolio_History!M$1))</f>
        <v>-12930819</v>
      </c>
      <c r="N559" s="4">
        <f>SUMIFS(Transactions_History!$G$6:$G$1355, Transactions_History!$C$6:$C$1355, "Acquire", Transactions_History!$I$6:$I$1355, Portfolio_History!$F559, Transactions_History!$H$6:$H$1355, "&lt;="&amp;YEAR(Portfolio_History!N$1))-
SUMIFS(Transactions_History!$G$6:$G$1355, Transactions_History!$C$6:$C$1355, "Redeem", Transactions_History!$I$6:$I$1355, Portfolio_History!$F559, Transactions_History!$H$6:$H$1355, "&lt;="&amp;YEAR(Portfolio_History!N$1))</f>
        <v>-12930819</v>
      </c>
      <c r="O559" s="4">
        <f>SUMIFS(Transactions_History!$G$6:$G$1355, Transactions_History!$C$6:$C$1355, "Acquire", Transactions_History!$I$6:$I$1355, Portfolio_History!$F559, Transactions_History!$H$6:$H$1355, "&lt;="&amp;YEAR(Portfolio_History!O$1))-
SUMIFS(Transactions_History!$G$6:$G$1355, Transactions_History!$C$6:$C$1355, "Redeem", Transactions_History!$I$6:$I$1355, Portfolio_History!$F559, Transactions_History!$H$6:$H$1355, "&lt;="&amp;YEAR(Portfolio_History!O$1))</f>
        <v>-12930819</v>
      </c>
      <c r="P559" s="4">
        <f>SUMIFS(Transactions_History!$G$6:$G$1355, Transactions_History!$C$6:$C$1355, "Acquire", Transactions_History!$I$6:$I$1355, Portfolio_History!$F559, Transactions_History!$H$6:$H$1355, "&lt;="&amp;YEAR(Portfolio_History!P$1))-
SUMIFS(Transactions_History!$G$6:$G$1355, Transactions_History!$C$6:$C$1355, "Redeem", Transactions_History!$I$6:$I$1355, Portfolio_History!$F559, Transactions_History!$H$6:$H$1355, "&lt;="&amp;YEAR(Portfolio_History!P$1))</f>
        <v>-12930819</v>
      </c>
      <c r="Q559" s="4">
        <f>SUMIFS(Transactions_History!$G$6:$G$1355, Transactions_History!$C$6:$C$1355, "Acquire", Transactions_History!$I$6:$I$1355, Portfolio_History!$F559, Transactions_History!$H$6:$H$1355, "&lt;="&amp;YEAR(Portfolio_History!Q$1))-
SUMIFS(Transactions_History!$G$6:$G$1355, Transactions_History!$C$6:$C$1355, "Redeem", Transactions_History!$I$6:$I$1355, Portfolio_History!$F559, Transactions_History!$H$6:$H$1355, "&lt;="&amp;YEAR(Portfolio_History!Q$1))</f>
        <v>-12930819</v>
      </c>
      <c r="R559" s="4">
        <f>SUMIFS(Transactions_History!$G$6:$G$1355, Transactions_History!$C$6:$C$1355, "Acquire", Transactions_History!$I$6:$I$1355, Portfolio_History!$F559, Transactions_History!$H$6:$H$1355, "&lt;="&amp;YEAR(Portfolio_History!R$1))-
SUMIFS(Transactions_History!$G$6:$G$1355, Transactions_History!$C$6:$C$1355, "Redeem", Transactions_History!$I$6:$I$1355, Portfolio_History!$F559, Transactions_History!$H$6:$H$1355, "&lt;="&amp;YEAR(Portfolio_History!R$1))</f>
        <v>-12930819</v>
      </c>
      <c r="S559" s="4">
        <f>SUMIFS(Transactions_History!$G$6:$G$1355, Transactions_History!$C$6:$C$1355, "Acquire", Transactions_History!$I$6:$I$1355, Portfolio_History!$F559, Transactions_History!$H$6:$H$1355, "&lt;="&amp;YEAR(Portfolio_History!S$1))-
SUMIFS(Transactions_History!$G$6:$G$1355, Transactions_History!$C$6:$C$1355, "Redeem", Transactions_History!$I$6:$I$1355, Portfolio_History!$F559, Transactions_History!$H$6:$H$1355, "&lt;="&amp;YEAR(Portfolio_History!S$1))</f>
        <v>-476586</v>
      </c>
      <c r="T559" s="4">
        <f>SUMIFS(Transactions_History!$G$6:$G$1355, Transactions_History!$C$6:$C$1355, "Acquire", Transactions_History!$I$6:$I$1355, Portfolio_History!$F559, Transactions_History!$H$6:$H$1355, "&lt;="&amp;YEAR(Portfolio_History!T$1))-
SUMIFS(Transactions_History!$G$6:$G$1355, Transactions_History!$C$6:$C$1355, "Redeem", Transactions_History!$I$6:$I$1355, Portfolio_History!$F559, Transactions_History!$H$6:$H$1355, "&lt;="&amp;YEAR(Portfolio_History!T$1))</f>
        <v>0</v>
      </c>
      <c r="U559" s="4">
        <f>SUMIFS(Transactions_History!$G$6:$G$1355, Transactions_History!$C$6:$C$1355, "Acquire", Transactions_History!$I$6:$I$1355, Portfolio_History!$F559, Transactions_History!$H$6:$H$1355, "&lt;="&amp;YEAR(Portfolio_History!U$1))-
SUMIFS(Transactions_History!$G$6:$G$1355, Transactions_History!$C$6:$C$1355, "Redeem", Transactions_History!$I$6:$I$1355, Portfolio_History!$F559, Transactions_History!$H$6:$H$1355, "&lt;="&amp;YEAR(Portfolio_History!U$1))</f>
        <v>0</v>
      </c>
      <c r="V559" s="4">
        <f>SUMIFS(Transactions_History!$G$6:$G$1355, Transactions_History!$C$6:$C$1355, "Acquire", Transactions_History!$I$6:$I$1355, Portfolio_History!$F559, Transactions_History!$H$6:$H$1355, "&lt;="&amp;YEAR(Portfolio_History!V$1))-
SUMIFS(Transactions_History!$G$6:$G$1355, Transactions_History!$C$6:$C$1355, "Redeem", Transactions_History!$I$6:$I$1355, Portfolio_History!$F559, Transactions_History!$H$6:$H$1355, "&lt;="&amp;YEAR(Portfolio_History!V$1))</f>
        <v>0</v>
      </c>
      <c r="W559" s="4">
        <f>SUMIFS(Transactions_History!$G$6:$G$1355, Transactions_History!$C$6:$C$1355, "Acquire", Transactions_History!$I$6:$I$1355, Portfolio_History!$F559, Transactions_History!$H$6:$H$1355, "&lt;="&amp;YEAR(Portfolio_History!W$1))-
SUMIFS(Transactions_History!$G$6:$G$1355, Transactions_History!$C$6:$C$1355, "Redeem", Transactions_History!$I$6:$I$1355, Portfolio_History!$F559, Transactions_History!$H$6:$H$1355, "&lt;="&amp;YEAR(Portfolio_History!W$1))</f>
        <v>0</v>
      </c>
      <c r="X559" s="4">
        <f>SUMIFS(Transactions_History!$G$6:$G$1355, Transactions_History!$C$6:$C$1355, "Acquire", Transactions_History!$I$6:$I$1355, Portfolio_History!$F559, Transactions_History!$H$6:$H$1355, "&lt;="&amp;YEAR(Portfolio_History!X$1))-
SUMIFS(Transactions_History!$G$6:$G$1355, Transactions_History!$C$6:$C$1355, "Redeem", Transactions_History!$I$6:$I$1355, Portfolio_History!$F559, Transactions_History!$H$6:$H$1355, "&lt;="&amp;YEAR(Portfolio_History!X$1))</f>
        <v>0</v>
      </c>
      <c r="Y559" s="4">
        <f>SUMIFS(Transactions_History!$G$6:$G$1355, Transactions_History!$C$6:$C$1355, "Acquire", Transactions_History!$I$6:$I$1355, Portfolio_History!$F559, Transactions_History!$H$6:$H$1355, "&lt;="&amp;YEAR(Portfolio_History!Y$1))-
SUMIFS(Transactions_History!$G$6:$G$1355, Transactions_History!$C$6:$C$1355, "Redeem", Transactions_History!$I$6:$I$1355, Portfolio_History!$F559, Transactions_History!$H$6:$H$1355, "&lt;="&amp;YEAR(Portfolio_History!Y$1))</f>
        <v>0</v>
      </c>
    </row>
    <row r="560" spans="1:25" x14ac:dyDescent="0.35">
      <c r="A560" s="172" t="s">
        <v>39</v>
      </c>
      <c r="B560" s="172">
        <v>5</v>
      </c>
      <c r="C560" s="172">
        <v>2013</v>
      </c>
      <c r="D560" s="173">
        <v>39234</v>
      </c>
      <c r="E560" s="63">
        <v>2011</v>
      </c>
      <c r="F560" s="170" t="str">
        <f t="shared" si="9"/>
        <v>SI bonds_5_2013</v>
      </c>
      <c r="G560" s="4">
        <f>SUMIFS(Transactions_History!$G$6:$G$1355, Transactions_History!$C$6:$C$1355, "Acquire", Transactions_History!$I$6:$I$1355, Portfolio_History!$F560, Transactions_History!$H$6:$H$1355, "&lt;="&amp;YEAR(Portfolio_History!G$1))-
SUMIFS(Transactions_History!$G$6:$G$1355, Transactions_History!$C$6:$C$1355, "Redeem", Transactions_History!$I$6:$I$1355, Portfolio_History!$F560, Transactions_History!$H$6:$H$1355, "&lt;="&amp;YEAR(Portfolio_History!G$1))</f>
        <v>-12930818</v>
      </c>
      <c r="H560" s="4">
        <f>SUMIFS(Transactions_History!$G$6:$G$1355, Transactions_History!$C$6:$C$1355, "Acquire", Transactions_History!$I$6:$I$1355, Portfolio_History!$F560, Transactions_History!$H$6:$H$1355, "&lt;="&amp;YEAR(Portfolio_History!H$1))-
SUMIFS(Transactions_History!$G$6:$G$1355, Transactions_History!$C$6:$C$1355, "Redeem", Transactions_History!$I$6:$I$1355, Portfolio_History!$F560, Transactions_History!$H$6:$H$1355, "&lt;="&amp;YEAR(Portfolio_History!H$1))</f>
        <v>-12930818</v>
      </c>
      <c r="I560" s="4">
        <f>SUMIFS(Transactions_History!$G$6:$G$1355, Transactions_History!$C$6:$C$1355, "Acquire", Transactions_History!$I$6:$I$1355, Portfolio_History!$F560, Transactions_History!$H$6:$H$1355, "&lt;="&amp;YEAR(Portfolio_History!I$1))-
SUMIFS(Transactions_History!$G$6:$G$1355, Transactions_History!$C$6:$C$1355, "Redeem", Transactions_History!$I$6:$I$1355, Portfolio_History!$F560, Transactions_History!$H$6:$H$1355, "&lt;="&amp;YEAR(Portfolio_History!I$1))</f>
        <v>-12930818</v>
      </c>
      <c r="J560" s="4">
        <f>SUMIFS(Transactions_History!$G$6:$G$1355, Transactions_History!$C$6:$C$1355, "Acquire", Transactions_History!$I$6:$I$1355, Portfolio_History!$F560, Transactions_History!$H$6:$H$1355, "&lt;="&amp;YEAR(Portfolio_History!J$1))-
SUMIFS(Transactions_History!$G$6:$G$1355, Transactions_History!$C$6:$C$1355, "Redeem", Transactions_History!$I$6:$I$1355, Portfolio_History!$F560, Transactions_History!$H$6:$H$1355, "&lt;="&amp;YEAR(Portfolio_History!J$1))</f>
        <v>-12930818</v>
      </c>
      <c r="K560" s="4">
        <f>SUMIFS(Transactions_History!$G$6:$G$1355, Transactions_History!$C$6:$C$1355, "Acquire", Transactions_History!$I$6:$I$1355, Portfolio_History!$F560, Transactions_History!$H$6:$H$1355, "&lt;="&amp;YEAR(Portfolio_History!K$1))-
SUMIFS(Transactions_History!$G$6:$G$1355, Transactions_History!$C$6:$C$1355, "Redeem", Transactions_History!$I$6:$I$1355, Portfolio_History!$F560, Transactions_History!$H$6:$H$1355, "&lt;="&amp;YEAR(Portfolio_History!K$1))</f>
        <v>-12930818</v>
      </c>
      <c r="L560" s="4">
        <f>SUMIFS(Transactions_History!$G$6:$G$1355, Transactions_History!$C$6:$C$1355, "Acquire", Transactions_History!$I$6:$I$1355, Portfolio_History!$F560, Transactions_History!$H$6:$H$1355, "&lt;="&amp;YEAR(Portfolio_History!L$1))-
SUMIFS(Transactions_History!$G$6:$G$1355, Transactions_History!$C$6:$C$1355, "Redeem", Transactions_History!$I$6:$I$1355, Portfolio_History!$F560, Transactions_History!$H$6:$H$1355, "&lt;="&amp;YEAR(Portfolio_History!L$1))</f>
        <v>-12930818</v>
      </c>
      <c r="M560" s="4">
        <f>SUMIFS(Transactions_History!$G$6:$G$1355, Transactions_History!$C$6:$C$1355, "Acquire", Transactions_History!$I$6:$I$1355, Portfolio_History!$F560, Transactions_History!$H$6:$H$1355, "&lt;="&amp;YEAR(Portfolio_History!M$1))-
SUMIFS(Transactions_History!$G$6:$G$1355, Transactions_History!$C$6:$C$1355, "Redeem", Transactions_History!$I$6:$I$1355, Portfolio_History!$F560, Transactions_History!$H$6:$H$1355, "&lt;="&amp;YEAR(Portfolio_History!M$1))</f>
        <v>-12930818</v>
      </c>
      <c r="N560" s="4">
        <f>SUMIFS(Transactions_History!$G$6:$G$1355, Transactions_History!$C$6:$C$1355, "Acquire", Transactions_History!$I$6:$I$1355, Portfolio_History!$F560, Transactions_History!$H$6:$H$1355, "&lt;="&amp;YEAR(Portfolio_History!N$1))-
SUMIFS(Transactions_History!$G$6:$G$1355, Transactions_History!$C$6:$C$1355, "Redeem", Transactions_History!$I$6:$I$1355, Portfolio_History!$F560, Transactions_History!$H$6:$H$1355, "&lt;="&amp;YEAR(Portfolio_History!N$1))</f>
        <v>-12930818</v>
      </c>
      <c r="O560" s="4">
        <f>SUMIFS(Transactions_History!$G$6:$G$1355, Transactions_History!$C$6:$C$1355, "Acquire", Transactions_History!$I$6:$I$1355, Portfolio_History!$F560, Transactions_History!$H$6:$H$1355, "&lt;="&amp;YEAR(Portfolio_History!O$1))-
SUMIFS(Transactions_History!$G$6:$G$1355, Transactions_History!$C$6:$C$1355, "Redeem", Transactions_History!$I$6:$I$1355, Portfolio_History!$F560, Transactions_History!$H$6:$H$1355, "&lt;="&amp;YEAR(Portfolio_History!O$1))</f>
        <v>-12930818</v>
      </c>
      <c r="P560" s="4">
        <f>SUMIFS(Transactions_History!$G$6:$G$1355, Transactions_History!$C$6:$C$1355, "Acquire", Transactions_History!$I$6:$I$1355, Portfolio_History!$F560, Transactions_History!$H$6:$H$1355, "&lt;="&amp;YEAR(Portfolio_History!P$1))-
SUMIFS(Transactions_History!$G$6:$G$1355, Transactions_History!$C$6:$C$1355, "Redeem", Transactions_History!$I$6:$I$1355, Portfolio_History!$F560, Transactions_History!$H$6:$H$1355, "&lt;="&amp;YEAR(Portfolio_History!P$1))</f>
        <v>-12930818</v>
      </c>
      <c r="Q560" s="4">
        <f>SUMIFS(Transactions_History!$G$6:$G$1355, Transactions_History!$C$6:$C$1355, "Acquire", Transactions_History!$I$6:$I$1355, Portfolio_History!$F560, Transactions_History!$H$6:$H$1355, "&lt;="&amp;YEAR(Portfolio_History!Q$1))-
SUMIFS(Transactions_History!$G$6:$G$1355, Transactions_History!$C$6:$C$1355, "Redeem", Transactions_History!$I$6:$I$1355, Portfolio_History!$F560, Transactions_History!$H$6:$H$1355, "&lt;="&amp;YEAR(Portfolio_History!Q$1))</f>
        <v>-476586</v>
      </c>
      <c r="R560" s="4">
        <f>SUMIFS(Transactions_History!$G$6:$G$1355, Transactions_History!$C$6:$C$1355, "Acquire", Transactions_History!$I$6:$I$1355, Portfolio_History!$F560, Transactions_History!$H$6:$H$1355, "&lt;="&amp;YEAR(Portfolio_History!R$1))-
SUMIFS(Transactions_History!$G$6:$G$1355, Transactions_History!$C$6:$C$1355, "Redeem", Transactions_History!$I$6:$I$1355, Portfolio_History!$F560, Transactions_History!$H$6:$H$1355, "&lt;="&amp;YEAR(Portfolio_History!R$1))</f>
        <v>-476586</v>
      </c>
      <c r="S560" s="4">
        <f>SUMIFS(Transactions_History!$G$6:$G$1355, Transactions_History!$C$6:$C$1355, "Acquire", Transactions_History!$I$6:$I$1355, Portfolio_History!$F560, Transactions_History!$H$6:$H$1355, "&lt;="&amp;YEAR(Portfolio_History!S$1))-
SUMIFS(Transactions_History!$G$6:$G$1355, Transactions_History!$C$6:$C$1355, "Redeem", Transactions_History!$I$6:$I$1355, Portfolio_History!$F560, Transactions_History!$H$6:$H$1355, "&lt;="&amp;YEAR(Portfolio_History!S$1))</f>
        <v>0</v>
      </c>
      <c r="T560" s="4">
        <f>SUMIFS(Transactions_History!$G$6:$G$1355, Transactions_History!$C$6:$C$1355, "Acquire", Transactions_History!$I$6:$I$1355, Portfolio_History!$F560, Transactions_History!$H$6:$H$1355, "&lt;="&amp;YEAR(Portfolio_History!T$1))-
SUMIFS(Transactions_History!$G$6:$G$1355, Transactions_History!$C$6:$C$1355, "Redeem", Transactions_History!$I$6:$I$1355, Portfolio_History!$F560, Transactions_History!$H$6:$H$1355, "&lt;="&amp;YEAR(Portfolio_History!T$1))</f>
        <v>0</v>
      </c>
      <c r="U560" s="4">
        <f>SUMIFS(Transactions_History!$G$6:$G$1355, Transactions_History!$C$6:$C$1355, "Acquire", Transactions_History!$I$6:$I$1355, Portfolio_History!$F560, Transactions_History!$H$6:$H$1355, "&lt;="&amp;YEAR(Portfolio_History!U$1))-
SUMIFS(Transactions_History!$G$6:$G$1355, Transactions_History!$C$6:$C$1355, "Redeem", Transactions_History!$I$6:$I$1355, Portfolio_History!$F560, Transactions_History!$H$6:$H$1355, "&lt;="&amp;YEAR(Portfolio_History!U$1))</f>
        <v>0</v>
      </c>
      <c r="V560" s="4">
        <f>SUMIFS(Transactions_History!$G$6:$G$1355, Transactions_History!$C$6:$C$1355, "Acquire", Transactions_History!$I$6:$I$1355, Portfolio_History!$F560, Transactions_History!$H$6:$H$1355, "&lt;="&amp;YEAR(Portfolio_History!V$1))-
SUMIFS(Transactions_History!$G$6:$G$1355, Transactions_History!$C$6:$C$1355, "Redeem", Transactions_History!$I$6:$I$1355, Portfolio_History!$F560, Transactions_History!$H$6:$H$1355, "&lt;="&amp;YEAR(Portfolio_History!V$1))</f>
        <v>0</v>
      </c>
      <c r="W560" s="4">
        <f>SUMIFS(Transactions_History!$G$6:$G$1355, Transactions_History!$C$6:$C$1355, "Acquire", Transactions_History!$I$6:$I$1355, Portfolio_History!$F560, Transactions_History!$H$6:$H$1355, "&lt;="&amp;YEAR(Portfolio_History!W$1))-
SUMIFS(Transactions_History!$G$6:$G$1355, Transactions_History!$C$6:$C$1355, "Redeem", Transactions_History!$I$6:$I$1355, Portfolio_History!$F560, Transactions_History!$H$6:$H$1355, "&lt;="&amp;YEAR(Portfolio_History!W$1))</f>
        <v>0</v>
      </c>
      <c r="X560" s="4">
        <f>SUMIFS(Transactions_History!$G$6:$G$1355, Transactions_History!$C$6:$C$1355, "Acquire", Transactions_History!$I$6:$I$1355, Portfolio_History!$F560, Transactions_History!$H$6:$H$1355, "&lt;="&amp;YEAR(Portfolio_History!X$1))-
SUMIFS(Transactions_History!$G$6:$G$1355, Transactions_History!$C$6:$C$1355, "Redeem", Transactions_History!$I$6:$I$1355, Portfolio_History!$F560, Transactions_History!$H$6:$H$1355, "&lt;="&amp;YEAR(Portfolio_History!X$1))</f>
        <v>0</v>
      </c>
      <c r="Y560" s="4">
        <f>SUMIFS(Transactions_History!$G$6:$G$1355, Transactions_History!$C$6:$C$1355, "Acquire", Transactions_History!$I$6:$I$1355, Portfolio_History!$F560, Transactions_History!$H$6:$H$1355, "&lt;="&amp;YEAR(Portfolio_History!Y$1))-
SUMIFS(Transactions_History!$G$6:$G$1355, Transactions_History!$C$6:$C$1355, "Redeem", Transactions_History!$I$6:$I$1355, Portfolio_History!$F560, Transactions_History!$H$6:$H$1355, "&lt;="&amp;YEAR(Portfolio_History!Y$1))</f>
        <v>0</v>
      </c>
    </row>
    <row r="561" spans="1:25" x14ac:dyDescent="0.35">
      <c r="A561" s="172" t="s">
        <v>39</v>
      </c>
      <c r="B561" s="172">
        <v>5.125</v>
      </c>
      <c r="C561" s="172">
        <v>2011</v>
      </c>
      <c r="D561" s="173">
        <v>38869</v>
      </c>
      <c r="E561" s="63">
        <v>2011</v>
      </c>
      <c r="F561" s="170" t="str">
        <f t="shared" si="9"/>
        <v>SI bonds_5.125_2011</v>
      </c>
      <c r="G561" s="4">
        <f>SUMIFS(Transactions_History!$G$6:$G$1355, Transactions_History!$C$6:$C$1355, "Acquire", Transactions_History!$I$6:$I$1355, Portfolio_History!$F561, Transactions_History!$H$6:$H$1355, "&lt;="&amp;YEAR(Portfolio_History!G$1))-
SUMIFS(Transactions_History!$G$6:$G$1355, Transactions_History!$C$6:$C$1355, "Redeem", Transactions_History!$I$6:$I$1355, Portfolio_History!$F561, Transactions_History!$H$6:$H$1355, "&lt;="&amp;YEAR(Portfolio_History!G$1))</f>
        <v>-12232997</v>
      </c>
      <c r="H561" s="4">
        <f>SUMIFS(Transactions_History!$G$6:$G$1355, Transactions_History!$C$6:$C$1355, "Acquire", Transactions_History!$I$6:$I$1355, Portfolio_History!$F561, Transactions_History!$H$6:$H$1355, "&lt;="&amp;YEAR(Portfolio_History!H$1))-
SUMIFS(Transactions_History!$G$6:$G$1355, Transactions_History!$C$6:$C$1355, "Redeem", Transactions_History!$I$6:$I$1355, Portfolio_History!$F561, Transactions_History!$H$6:$H$1355, "&lt;="&amp;YEAR(Portfolio_History!H$1))</f>
        <v>-12232997</v>
      </c>
      <c r="I561" s="4">
        <f>SUMIFS(Transactions_History!$G$6:$G$1355, Transactions_History!$C$6:$C$1355, "Acquire", Transactions_History!$I$6:$I$1355, Portfolio_History!$F561, Transactions_History!$H$6:$H$1355, "&lt;="&amp;YEAR(Portfolio_History!I$1))-
SUMIFS(Transactions_History!$G$6:$G$1355, Transactions_History!$C$6:$C$1355, "Redeem", Transactions_History!$I$6:$I$1355, Portfolio_History!$F561, Transactions_History!$H$6:$H$1355, "&lt;="&amp;YEAR(Portfolio_History!I$1))</f>
        <v>-12232997</v>
      </c>
      <c r="J561" s="4">
        <f>SUMIFS(Transactions_History!$G$6:$G$1355, Transactions_History!$C$6:$C$1355, "Acquire", Transactions_History!$I$6:$I$1355, Portfolio_History!$F561, Transactions_History!$H$6:$H$1355, "&lt;="&amp;YEAR(Portfolio_History!J$1))-
SUMIFS(Transactions_History!$G$6:$G$1355, Transactions_History!$C$6:$C$1355, "Redeem", Transactions_History!$I$6:$I$1355, Portfolio_History!$F561, Transactions_History!$H$6:$H$1355, "&lt;="&amp;YEAR(Portfolio_History!J$1))</f>
        <v>-12232997</v>
      </c>
      <c r="K561" s="4">
        <f>SUMIFS(Transactions_History!$G$6:$G$1355, Transactions_History!$C$6:$C$1355, "Acquire", Transactions_History!$I$6:$I$1355, Portfolio_History!$F561, Transactions_History!$H$6:$H$1355, "&lt;="&amp;YEAR(Portfolio_History!K$1))-
SUMIFS(Transactions_History!$G$6:$G$1355, Transactions_History!$C$6:$C$1355, "Redeem", Transactions_History!$I$6:$I$1355, Portfolio_History!$F561, Transactions_History!$H$6:$H$1355, "&lt;="&amp;YEAR(Portfolio_History!K$1))</f>
        <v>-12232997</v>
      </c>
      <c r="L561" s="4">
        <f>SUMIFS(Transactions_History!$G$6:$G$1355, Transactions_History!$C$6:$C$1355, "Acquire", Transactions_History!$I$6:$I$1355, Portfolio_History!$F561, Transactions_History!$H$6:$H$1355, "&lt;="&amp;YEAR(Portfolio_History!L$1))-
SUMIFS(Transactions_History!$G$6:$G$1355, Transactions_History!$C$6:$C$1355, "Redeem", Transactions_History!$I$6:$I$1355, Portfolio_History!$F561, Transactions_History!$H$6:$H$1355, "&lt;="&amp;YEAR(Portfolio_History!L$1))</f>
        <v>-12232997</v>
      </c>
      <c r="M561" s="4">
        <f>SUMIFS(Transactions_History!$G$6:$G$1355, Transactions_History!$C$6:$C$1355, "Acquire", Transactions_History!$I$6:$I$1355, Portfolio_History!$F561, Transactions_History!$H$6:$H$1355, "&lt;="&amp;YEAR(Portfolio_History!M$1))-
SUMIFS(Transactions_History!$G$6:$G$1355, Transactions_History!$C$6:$C$1355, "Redeem", Transactions_History!$I$6:$I$1355, Portfolio_History!$F561, Transactions_History!$H$6:$H$1355, "&lt;="&amp;YEAR(Portfolio_History!M$1))</f>
        <v>-12232997</v>
      </c>
      <c r="N561" s="4">
        <f>SUMIFS(Transactions_History!$G$6:$G$1355, Transactions_History!$C$6:$C$1355, "Acquire", Transactions_History!$I$6:$I$1355, Portfolio_History!$F561, Transactions_History!$H$6:$H$1355, "&lt;="&amp;YEAR(Portfolio_History!N$1))-
SUMIFS(Transactions_History!$G$6:$G$1355, Transactions_History!$C$6:$C$1355, "Redeem", Transactions_History!$I$6:$I$1355, Portfolio_History!$F561, Transactions_History!$H$6:$H$1355, "&lt;="&amp;YEAR(Portfolio_History!N$1))</f>
        <v>-12232997</v>
      </c>
      <c r="O561" s="4">
        <f>SUMIFS(Transactions_History!$G$6:$G$1355, Transactions_History!$C$6:$C$1355, "Acquire", Transactions_History!$I$6:$I$1355, Portfolio_History!$F561, Transactions_History!$H$6:$H$1355, "&lt;="&amp;YEAR(Portfolio_History!O$1))-
SUMIFS(Transactions_History!$G$6:$G$1355, Transactions_History!$C$6:$C$1355, "Redeem", Transactions_History!$I$6:$I$1355, Portfolio_History!$F561, Transactions_History!$H$6:$H$1355, "&lt;="&amp;YEAR(Portfolio_History!O$1))</f>
        <v>-12232997</v>
      </c>
      <c r="P561" s="4">
        <f>SUMIFS(Transactions_History!$G$6:$G$1355, Transactions_History!$C$6:$C$1355, "Acquire", Transactions_History!$I$6:$I$1355, Portfolio_History!$F561, Transactions_History!$H$6:$H$1355, "&lt;="&amp;YEAR(Portfolio_History!P$1))-
SUMIFS(Transactions_History!$G$6:$G$1355, Transactions_History!$C$6:$C$1355, "Redeem", Transactions_History!$I$6:$I$1355, Portfolio_History!$F561, Transactions_History!$H$6:$H$1355, "&lt;="&amp;YEAR(Portfolio_History!P$1))</f>
        <v>-12232997</v>
      </c>
      <c r="Q561" s="4">
        <f>SUMIFS(Transactions_History!$G$6:$G$1355, Transactions_History!$C$6:$C$1355, "Acquire", Transactions_History!$I$6:$I$1355, Portfolio_History!$F561, Transactions_History!$H$6:$H$1355, "&lt;="&amp;YEAR(Portfolio_History!Q$1))-
SUMIFS(Transactions_History!$G$6:$G$1355, Transactions_History!$C$6:$C$1355, "Redeem", Transactions_History!$I$6:$I$1355, Portfolio_History!$F561, Transactions_History!$H$6:$H$1355, "&lt;="&amp;YEAR(Portfolio_History!Q$1))</f>
        <v>-12232997</v>
      </c>
      <c r="R561" s="4">
        <f>SUMIFS(Transactions_History!$G$6:$G$1355, Transactions_History!$C$6:$C$1355, "Acquire", Transactions_History!$I$6:$I$1355, Portfolio_History!$F561, Transactions_History!$H$6:$H$1355, "&lt;="&amp;YEAR(Portfolio_History!R$1))-
SUMIFS(Transactions_History!$G$6:$G$1355, Transactions_History!$C$6:$C$1355, "Redeem", Transactions_History!$I$6:$I$1355, Portfolio_History!$F561, Transactions_History!$H$6:$H$1355, "&lt;="&amp;YEAR(Portfolio_History!R$1))</f>
        <v>-12232997</v>
      </c>
      <c r="S561" s="4">
        <f>SUMIFS(Transactions_History!$G$6:$G$1355, Transactions_History!$C$6:$C$1355, "Acquire", Transactions_History!$I$6:$I$1355, Portfolio_History!$F561, Transactions_History!$H$6:$H$1355, "&lt;="&amp;YEAR(Portfolio_History!S$1))-
SUMIFS(Transactions_History!$G$6:$G$1355, Transactions_History!$C$6:$C$1355, "Redeem", Transactions_History!$I$6:$I$1355, Portfolio_History!$F561, Transactions_History!$H$6:$H$1355, "&lt;="&amp;YEAR(Portfolio_History!S$1))</f>
        <v>-665131</v>
      </c>
      <c r="T561" s="4">
        <f>SUMIFS(Transactions_History!$G$6:$G$1355, Transactions_History!$C$6:$C$1355, "Acquire", Transactions_History!$I$6:$I$1355, Portfolio_History!$F561, Transactions_History!$H$6:$H$1355, "&lt;="&amp;YEAR(Portfolio_History!T$1))-
SUMIFS(Transactions_History!$G$6:$G$1355, Transactions_History!$C$6:$C$1355, "Redeem", Transactions_History!$I$6:$I$1355, Portfolio_History!$F561, Transactions_History!$H$6:$H$1355, "&lt;="&amp;YEAR(Portfolio_History!T$1))</f>
        <v>0</v>
      </c>
      <c r="U561" s="4">
        <f>SUMIFS(Transactions_History!$G$6:$G$1355, Transactions_History!$C$6:$C$1355, "Acquire", Transactions_History!$I$6:$I$1355, Portfolio_History!$F561, Transactions_History!$H$6:$H$1355, "&lt;="&amp;YEAR(Portfolio_History!U$1))-
SUMIFS(Transactions_History!$G$6:$G$1355, Transactions_History!$C$6:$C$1355, "Redeem", Transactions_History!$I$6:$I$1355, Portfolio_History!$F561, Transactions_History!$H$6:$H$1355, "&lt;="&amp;YEAR(Portfolio_History!U$1))</f>
        <v>0</v>
      </c>
      <c r="V561" s="4">
        <f>SUMIFS(Transactions_History!$G$6:$G$1355, Transactions_History!$C$6:$C$1355, "Acquire", Transactions_History!$I$6:$I$1355, Portfolio_History!$F561, Transactions_History!$H$6:$H$1355, "&lt;="&amp;YEAR(Portfolio_History!V$1))-
SUMIFS(Transactions_History!$G$6:$G$1355, Transactions_History!$C$6:$C$1355, "Redeem", Transactions_History!$I$6:$I$1355, Portfolio_History!$F561, Transactions_History!$H$6:$H$1355, "&lt;="&amp;YEAR(Portfolio_History!V$1))</f>
        <v>0</v>
      </c>
      <c r="W561" s="4">
        <f>SUMIFS(Transactions_History!$G$6:$G$1355, Transactions_History!$C$6:$C$1355, "Acquire", Transactions_History!$I$6:$I$1355, Portfolio_History!$F561, Transactions_History!$H$6:$H$1355, "&lt;="&amp;YEAR(Portfolio_History!W$1))-
SUMIFS(Transactions_History!$G$6:$G$1355, Transactions_History!$C$6:$C$1355, "Redeem", Transactions_History!$I$6:$I$1355, Portfolio_History!$F561, Transactions_History!$H$6:$H$1355, "&lt;="&amp;YEAR(Portfolio_History!W$1))</f>
        <v>0</v>
      </c>
      <c r="X561" s="4">
        <f>SUMIFS(Transactions_History!$G$6:$G$1355, Transactions_History!$C$6:$C$1355, "Acquire", Transactions_History!$I$6:$I$1355, Portfolio_History!$F561, Transactions_History!$H$6:$H$1355, "&lt;="&amp;YEAR(Portfolio_History!X$1))-
SUMIFS(Transactions_History!$G$6:$G$1355, Transactions_History!$C$6:$C$1355, "Redeem", Transactions_History!$I$6:$I$1355, Portfolio_History!$F561, Transactions_History!$H$6:$H$1355, "&lt;="&amp;YEAR(Portfolio_History!X$1))</f>
        <v>0</v>
      </c>
      <c r="Y561" s="4">
        <f>SUMIFS(Transactions_History!$G$6:$G$1355, Transactions_History!$C$6:$C$1355, "Acquire", Transactions_History!$I$6:$I$1355, Portfolio_History!$F561, Transactions_History!$H$6:$H$1355, "&lt;="&amp;YEAR(Portfolio_History!Y$1))-
SUMIFS(Transactions_History!$G$6:$G$1355, Transactions_History!$C$6:$C$1355, "Redeem", Transactions_History!$I$6:$I$1355, Portfolio_History!$F561, Transactions_History!$H$6:$H$1355, "&lt;="&amp;YEAR(Portfolio_History!Y$1))</f>
        <v>0</v>
      </c>
    </row>
    <row r="562" spans="1:25" x14ac:dyDescent="0.35">
      <c r="A562" s="172" t="s">
        <v>39</v>
      </c>
      <c r="B562" s="172">
        <v>5.25</v>
      </c>
      <c r="C562" s="172">
        <v>2011</v>
      </c>
      <c r="D562" s="173">
        <v>37408</v>
      </c>
      <c r="E562" s="63">
        <v>2011</v>
      </c>
      <c r="F562" s="170" t="str">
        <f t="shared" si="9"/>
        <v>SI bonds_5.25_2011</v>
      </c>
      <c r="G562" s="4">
        <f>SUMIFS(Transactions_History!$G$6:$G$1355, Transactions_History!$C$6:$C$1355, "Acquire", Transactions_History!$I$6:$I$1355, Portfolio_History!$F562, Transactions_History!$H$6:$H$1355, "&lt;="&amp;YEAR(Portfolio_History!G$1))-
SUMIFS(Transactions_History!$G$6:$G$1355, Transactions_History!$C$6:$C$1355, "Redeem", Transactions_History!$I$6:$I$1355, Portfolio_History!$F562, Transactions_History!$H$6:$H$1355, "&lt;="&amp;YEAR(Portfolio_History!G$1))</f>
        <v>-10599319</v>
      </c>
      <c r="H562" s="4">
        <f>SUMIFS(Transactions_History!$G$6:$G$1355, Transactions_History!$C$6:$C$1355, "Acquire", Transactions_History!$I$6:$I$1355, Portfolio_History!$F562, Transactions_History!$H$6:$H$1355, "&lt;="&amp;YEAR(Portfolio_History!H$1))-
SUMIFS(Transactions_History!$G$6:$G$1355, Transactions_History!$C$6:$C$1355, "Redeem", Transactions_History!$I$6:$I$1355, Portfolio_History!$F562, Transactions_History!$H$6:$H$1355, "&lt;="&amp;YEAR(Portfolio_History!H$1))</f>
        <v>-10599319</v>
      </c>
      <c r="I562" s="4">
        <f>SUMIFS(Transactions_History!$G$6:$G$1355, Transactions_History!$C$6:$C$1355, "Acquire", Transactions_History!$I$6:$I$1355, Portfolio_History!$F562, Transactions_History!$H$6:$H$1355, "&lt;="&amp;YEAR(Portfolio_History!I$1))-
SUMIFS(Transactions_History!$G$6:$G$1355, Transactions_History!$C$6:$C$1355, "Redeem", Transactions_History!$I$6:$I$1355, Portfolio_History!$F562, Transactions_History!$H$6:$H$1355, "&lt;="&amp;YEAR(Portfolio_History!I$1))</f>
        <v>-10599319</v>
      </c>
      <c r="J562" s="4">
        <f>SUMIFS(Transactions_History!$G$6:$G$1355, Transactions_History!$C$6:$C$1355, "Acquire", Transactions_History!$I$6:$I$1355, Portfolio_History!$F562, Transactions_History!$H$6:$H$1355, "&lt;="&amp;YEAR(Portfolio_History!J$1))-
SUMIFS(Transactions_History!$G$6:$G$1355, Transactions_History!$C$6:$C$1355, "Redeem", Transactions_History!$I$6:$I$1355, Portfolio_History!$F562, Transactions_History!$H$6:$H$1355, "&lt;="&amp;YEAR(Portfolio_History!J$1))</f>
        <v>-10599319</v>
      </c>
      <c r="K562" s="4">
        <f>SUMIFS(Transactions_History!$G$6:$G$1355, Transactions_History!$C$6:$C$1355, "Acquire", Transactions_History!$I$6:$I$1355, Portfolio_History!$F562, Transactions_History!$H$6:$H$1355, "&lt;="&amp;YEAR(Portfolio_History!K$1))-
SUMIFS(Transactions_History!$G$6:$G$1355, Transactions_History!$C$6:$C$1355, "Redeem", Transactions_History!$I$6:$I$1355, Portfolio_History!$F562, Transactions_History!$H$6:$H$1355, "&lt;="&amp;YEAR(Portfolio_History!K$1))</f>
        <v>-10599319</v>
      </c>
      <c r="L562" s="4">
        <f>SUMIFS(Transactions_History!$G$6:$G$1355, Transactions_History!$C$6:$C$1355, "Acquire", Transactions_History!$I$6:$I$1355, Portfolio_History!$F562, Transactions_History!$H$6:$H$1355, "&lt;="&amp;YEAR(Portfolio_History!L$1))-
SUMIFS(Transactions_History!$G$6:$G$1355, Transactions_History!$C$6:$C$1355, "Redeem", Transactions_History!$I$6:$I$1355, Portfolio_History!$F562, Transactions_History!$H$6:$H$1355, "&lt;="&amp;YEAR(Portfolio_History!L$1))</f>
        <v>-10599319</v>
      </c>
      <c r="M562" s="4">
        <f>SUMIFS(Transactions_History!$G$6:$G$1355, Transactions_History!$C$6:$C$1355, "Acquire", Transactions_History!$I$6:$I$1355, Portfolio_History!$F562, Transactions_History!$H$6:$H$1355, "&lt;="&amp;YEAR(Portfolio_History!M$1))-
SUMIFS(Transactions_History!$G$6:$G$1355, Transactions_History!$C$6:$C$1355, "Redeem", Transactions_History!$I$6:$I$1355, Portfolio_History!$F562, Transactions_History!$H$6:$H$1355, "&lt;="&amp;YEAR(Portfolio_History!M$1))</f>
        <v>-10599319</v>
      </c>
      <c r="N562" s="4">
        <f>SUMIFS(Transactions_History!$G$6:$G$1355, Transactions_History!$C$6:$C$1355, "Acquire", Transactions_History!$I$6:$I$1355, Portfolio_History!$F562, Transactions_History!$H$6:$H$1355, "&lt;="&amp;YEAR(Portfolio_History!N$1))-
SUMIFS(Transactions_History!$G$6:$G$1355, Transactions_History!$C$6:$C$1355, "Redeem", Transactions_History!$I$6:$I$1355, Portfolio_History!$F562, Transactions_History!$H$6:$H$1355, "&lt;="&amp;YEAR(Portfolio_History!N$1))</f>
        <v>-10599319</v>
      </c>
      <c r="O562" s="4">
        <f>SUMIFS(Transactions_History!$G$6:$G$1355, Transactions_History!$C$6:$C$1355, "Acquire", Transactions_History!$I$6:$I$1355, Portfolio_History!$F562, Transactions_History!$H$6:$H$1355, "&lt;="&amp;YEAR(Portfolio_History!O$1))-
SUMIFS(Transactions_History!$G$6:$G$1355, Transactions_History!$C$6:$C$1355, "Redeem", Transactions_History!$I$6:$I$1355, Portfolio_History!$F562, Transactions_History!$H$6:$H$1355, "&lt;="&amp;YEAR(Portfolio_History!O$1))</f>
        <v>-10599319</v>
      </c>
      <c r="P562" s="4">
        <f>SUMIFS(Transactions_History!$G$6:$G$1355, Transactions_History!$C$6:$C$1355, "Acquire", Transactions_History!$I$6:$I$1355, Portfolio_History!$F562, Transactions_History!$H$6:$H$1355, "&lt;="&amp;YEAR(Portfolio_History!P$1))-
SUMIFS(Transactions_History!$G$6:$G$1355, Transactions_History!$C$6:$C$1355, "Redeem", Transactions_History!$I$6:$I$1355, Portfolio_History!$F562, Transactions_History!$H$6:$H$1355, "&lt;="&amp;YEAR(Portfolio_History!P$1))</f>
        <v>-10599319</v>
      </c>
      <c r="Q562" s="4">
        <f>SUMIFS(Transactions_History!$G$6:$G$1355, Transactions_History!$C$6:$C$1355, "Acquire", Transactions_History!$I$6:$I$1355, Portfolio_History!$F562, Transactions_History!$H$6:$H$1355, "&lt;="&amp;YEAR(Portfolio_History!Q$1))-
SUMIFS(Transactions_History!$G$6:$G$1355, Transactions_History!$C$6:$C$1355, "Redeem", Transactions_History!$I$6:$I$1355, Portfolio_History!$F562, Transactions_History!$H$6:$H$1355, "&lt;="&amp;YEAR(Portfolio_History!Q$1))</f>
        <v>-10599319</v>
      </c>
      <c r="R562" s="4">
        <f>SUMIFS(Transactions_History!$G$6:$G$1355, Transactions_History!$C$6:$C$1355, "Acquire", Transactions_History!$I$6:$I$1355, Portfolio_History!$F562, Transactions_History!$H$6:$H$1355, "&lt;="&amp;YEAR(Portfolio_History!R$1))-
SUMIFS(Transactions_History!$G$6:$G$1355, Transactions_History!$C$6:$C$1355, "Redeem", Transactions_History!$I$6:$I$1355, Portfolio_History!$F562, Transactions_History!$H$6:$H$1355, "&lt;="&amp;YEAR(Portfolio_History!R$1))</f>
        <v>-10599319</v>
      </c>
      <c r="S562" s="4">
        <f>SUMIFS(Transactions_History!$G$6:$G$1355, Transactions_History!$C$6:$C$1355, "Acquire", Transactions_History!$I$6:$I$1355, Portfolio_History!$F562, Transactions_History!$H$6:$H$1355, "&lt;="&amp;YEAR(Portfolio_History!S$1))-
SUMIFS(Transactions_History!$G$6:$G$1355, Transactions_History!$C$6:$C$1355, "Redeem", Transactions_History!$I$6:$I$1355, Portfolio_History!$F562, Transactions_History!$H$6:$H$1355, "&lt;="&amp;YEAR(Portfolio_History!S$1))</f>
        <v>-1363407</v>
      </c>
      <c r="T562" s="4">
        <f>SUMIFS(Transactions_History!$G$6:$G$1355, Transactions_History!$C$6:$C$1355, "Acquire", Transactions_History!$I$6:$I$1355, Portfolio_History!$F562, Transactions_History!$H$6:$H$1355, "&lt;="&amp;YEAR(Portfolio_History!T$1))-
SUMIFS(Transactions_History!$G$6:$G$1355, Transactions_History!$C$6:$C$1355, "Redeem", Transactions_History!$I$6:$I$1355, Portfolio_History!$F562, Transactions_History!$H$6:$H$1355, "&lt;="&amp;YEAR(Portfolio_History!T$1))</f>
        <v>0</v>
      </c>
      <c r="U562" s="4">
        <f>SUMIFS(Transactions_History!$G$6:$G$1355, Transactions_History!$C$6:$C$1355, "Acquire", Transactions_History!$I$6:$I$1355, Portfolio_History!$F562, Transactions_History!$H$6:$H$1355, "&lt;="&amp;YEAR(Portfolio_History!U$1))-
SUMIFS(Transactions_History!$G$6:$G$1355, Transactions_History!$C$6:$C$1355, "Redeem", Transactions_History!$I$6:$I$1355, Portfolio_History!$F562, Transactions_History!$H$6:$H$1355, "&lt;="&amp;YEAR(Portfolio_History!U$1))</f>
        <v>0</v>
      </c>
      <c r="V562" s="4">
        <f>SUMIFS(Transactions_History!$G$6:$G$1355, Transactions_History!$C$6:$C$1355, "Acquire", Transactions_History!$I$6:$I$1355, Portfolio_History!$F562, Transactions_History!$H$6:$H$1355, "&lt;="&amp;YEAR(Portfolio_History!V$1))-
SUMIFS(Transactions_History!$G$6:$G$1355, Transactions_History!$C$6:$C$1355, "Redeem", Transactions_History!$I$6:$I$1355, Portfolio_History!$F562, Transactions_History!$H$6:$H$1355, "&lt;="&amp;YEAR(Portfolio_History!V$1))</f>
        <v>0</v>
      </c>
      <c r="W562" s="4">
        <f>SUMIFS(Transactions_History!$G$6:$G$1355, Transactions_History!$C$6:$C$1355, "Acquire", Transactions_History!$I$6:$I$1355, Portfolio_History!$F562, Transactions_History!$H$6:$H$1355, "&lt;="&amp;YEAR(Portfolio_History!W$1))-
SUMIFS(Transactions_History!$G$6:$G$1355, Transactions_History!$C$6:$C$1355, "Redeem", Transactions_History!$I$6:$I$1355, Portfolio_History!$F562, Transactions_History!$H$6:$H$1355, "&lt;="&amp;YEAR(Portfolio_History!W$1))</f>
        <v>0</v>
      </c>
      <c r="X562" s="4">
        <f>SUMIFS(Transactions_History!$G$6:$G$1355, Transactions_History!$C$6:$C$1355, "Acquire", Transactions_History!$I$6:$I$1355, Portfolio_History!$F562, Transactions_History!$H$6:$H$1355, "&lt;="&amp;YEAR(Portfolio_History!X$1))-
SUMIFS(Transactions_History!$G$6:$G$1355, Transactions_History!$C$6:$C$1355, "Redeem", Transactions_History!$I$6:$I$1355, Portfolio_History!$F562, Transactions_History!$H$6:$H$1355, "&lt;="&amp;YEAR(Portfolio_History!X$1))</f>
        <v>0</v>
      </c>
      <c r="Y562" s="4">
        <f>SUMIFS(Transactions_History!$G$6:$G$1355, Transactions_History!$C$6:$C$1355, "Acquire", Transactions_History!$I$6:$I$1355, Portfolio_History!$F562, Transactions_History!$H$6:$H$1355, "&lt;="&amp;YEAR(Portfolio_History!Y$1))-
SUMIFS(Transactions_History!$G$6:$G$1355, Transactions_History!$C$6:$C$1355, "Redeem", Transactions_History!$I$6:$I$1355, Portfolio_History!$F562, Transactions_History!$H$6:$H$1355, "&lt;="&amp;YEAR(Portfolio_History!Y$1))</f>
        <v>0</v>
      </c>
    </row>
    <row r="563" spans="1:25" x14ac:dyDescent="0.35">
      <c r="A563" s="172" t="s">
        <v>39</v>
      </c>
      <c r="B563" s="172">
        <v>5.625</v>
      </c>
      <c r="C563" s="172">
        <v>2011</v>
      </c>
      <c r="D563" s="173">
        <v>37043</v>
      </c>
      <c r="E563" s="63">
        <v>2011</v>
      </c>
      <c r="F563" s="170" t="str">
        <f t="shared" si="9"/>
        <v>SI bonds_5.625_2011</v>
      </c>
      <c r="G563" s="4">
        <f>SUMIFS(Transactions_History!$G$6:$G$1355, Transactions_History!$C$6:$C$1355, "Acquire", Transactions_History!$I$6:$I$1355, Portfolio_History!$F563, Transactions_History!$H$6:$H$1355, "&lt;="&amp;YEAR(Portfolio_History!G$1))-
SUMIFS(Transactions_History!$G$6:$G$1355, Transactions_History!$C$6:$C$1355, "Redeem", Transactions_History!$I$6:$I$1355, Portfolio_History!$F563, Transactions_History!$H$6:$H$1355, "&lt;="&amp;YEAR(Portfolio_History!G$1))</f>
        <v>-11146406</v>
      </c>
      <c r="H563" s="4">
        <f>SUMIFS(Transactions_History!$G$6:$G$1355, Transactions_History!$C$6:$C$1355, "Acquire", Transactions_History!$I$6:$I$1355, Portfolio_History!$F563, Transactions_History!$H$6:$H$1355, "&lt;="&amp;YEAR(Portfolio_History!H$1))-
SUMIFS(Transactions_History!$G$6:$G$1355, Transactions_History!$C$6:$C$1355, "Redeem", Transactions_History!$I$6:$I$1355, Portfolio_History!$F563, Transactions_History!$H$6:$H$1355, "&lt;="&amp;YEAR(Portfolio_History!H$1))</f>
        <v>-11146406</v>
      </c>
      <c r="I563" s="4">
        <f>SUMIFS(Transactions_History!$G$6:$G$1355, Transactions_History!$C$6:$C$1355, "Acquire", Transactions_History!$I$6:$I$1355, Portfolio_History!$F563, Transactions_History!$H$6:$H$1355, "&lt;="&amp;YEAR(Portfolio_History!I$1))-
SUMIFS(Transactions_History!$G$6:$G$1355, Transactions_History!$C$6:$C$1355, "Redeem", Transactions_History!$I$6:$I$1355, Portfolio_History!$F563, Transactions_History!$H$6:$H$1355, "&lt;="&amp;YEAR(Portfolio_History!I$1))</f>
        <v>-11146406</v>
      </c>
      <c r="J563" s="4">
        <f>SUMIFS(Transactions_History!$G$6:$G$1355, Transactions_History!$C$6:$C$1355, "Acquire", Transactions_History!$I$6:$I$1355, Portfolio_History!$F563, Transactions_History!$H$6:$H$1355, "&lt;="&amp;YEAR(Portfolio_History!J$1))-
SUMIFS(Transactions_History!$G$6:$G$1355, Transactions_History!$C$6:$C$1355, "Redeem", Transactions_History!$I$6:$I$1355, Portfolio_History!$F563, Transactions_History!$H$6:$H$1355, "&lt;="&amp;YEAR(Portfolio_History!J$1))</f>
        <v>-11146406</v>
      </c>
      <c r="K563" s="4">
        <f>SUMIFS(Transactions_History!$G$6:$G$1355, Transactions_History!$C$6:$C$1355, "Acquire", Transactions_History!$I$6:$I$1355, Portfolio_History!$F563, Transactions_History!$H$6:$H$1355, "&lt;="&amp;YEAR(Portfolio_History!K$1))-
SUMIFS(Transactions_History!$G$6:$G$1355, Transactions_History!$C$6:$C$1355, "Redeem", Transactions_History!$I$6:$I$1355, Portfolio_History!$F563, Transactions_History!$H$6:$H$1355, "&lt;="&amp;YEAR(Portfolio_History!K$1))</f>
        <v>-11146406</v>
      </c>
      <c r="L563" s="4">
        <f>SUMIFS(Transactions_History!$G$6:$G$1355, Transactions_History!$C$6:$C$1355, "Acquire", Transactions_History!$I$6:$I$1355, Portfolio_History!$F563, Transactions_History!$H$6:$H$1355, "&lt;="&amp;YEAR(Portfolio_History!L$1))-
SUMIFS(Transactions_History!$G$6:$G$1355, Transactions_History!$C$6:$C$1355, "Redeem", Transactions_History!$I$6:$I$1355, Portfolio_History!$F563, Transactions_History!$H$6:$H$1355, "&lt;="&amp;YEAR(Portfolio_History!L$1))</f>
        <v>-11146406</v>
      </c>
      <c r="M563" s="4">
        <f>SUMIFS(Transactions_History!$G$6:$G$1355, Transactions_History!$C$6:$C$1355, "Acquire", Transactions_History!$I$6:$I$1355, Portfolio_History!$F563, Transactions_History!$H$6:$H$1355, "&lt;="&amp;YEAR(Portfolio_History!M$1))-
SUMIFS(Transactions_History!$G$6:$G$1355, Transactions_History!$C$6:$C$1355, "Redeem", Transactions_History!$I$6:$I$1355, Portfolio_History!$F563, Transactions_History!$H$6:$H$1355, "&lt;="&amp;YEAR(Portfolio_History!M$1))</f>
        <v>-11146406</v>
      </c>
      <c r="N563" s="4">
        <f>SUMIFS(Transactions_History!$G$6:$G$1355, Transactions_History!$C$6:$C$1355, "Acquire", Transactions_History!$I$6:$I$1355, Portfolio_History!$F563, Transactions_History!$H$6:$H$1355, "&lt;="&amp;YEAR(Portfolio_History!N$1))-
SUMIFS(Transactions_History!$G$6:$G$1355, Transactions_History!$C$6:$C$1355, "Redeem", Transactions_History!$I$6:$I$1355, Portfolio_History!$F563, Transactions_History!$H$6:$H$1355, "&lt;="&amp;YEAR(Portfolio_History!N$1))</f>
        <v>-11146406</v>
      </c>
      <c r="O563" s="4">
        <f>SUMIFS(Transactions_History!$G$6:$G$1355, Transactions_History!$C$6:$C$1355, "Acquire", Transactions_History!$I$6:$I$1355, Portfolio_History!$F563, Transactions_History!$H$6:$H$1355, "&lt;="&amp;YEAR(Portfolio_History!O$1))-
SUMIFS(Transactions_History!$G$6:$G$1355, Transactions_History!$C$6:$C$1355, "Redeem", Transactions_History!$I$6:$I$1355, Portfolio_History!$F563, Transactions_History!$H$6:$H$1355, "&lt;="&amp;YEAR(Portfolio_History!O$1))</f>
        <v>-11146406</v>
      </c>
      <c r="P563" s="4">
        <f>SUMIFS(Transactions_History!$G$6:$G$1355, Transactions_History!$C$6:$C$1355, "Acquire", Transactions_History!$I$6:$I$1355, Portfolio_History!$F563, Transactions_History!$H$6:$H$1355, "&lt;="&amp;YEAR(Portfolio_History!P$1))-
SUMIFS(Transactions_History!$G$6:$G$1355, Transactions_History!$C$6:$C$1355, "Redeem", Transactions_History!$I$6:$I$1355, Portfolio_History!$F563, Transactions_History!$H$6:$H$1355, "&lt;="&amp;YEAR(Portfolio_History!P$1))</f>
        <v>-11146406</v>
      </c>
      <c r="Q563" s="4">
        <f>SUMIFS(Transactions_History!$G$6:$G$1355, Transactions_History!$C$6:$C$1355, "Acquire", Transactions_History!$I$6:$I$1355, Portfolio_History!$F563, Transactions_History!$H$6:$H$1355, "&lt;="&amp;YEAR(Portfolio_History!Q$1))-
SUMIFS(Transactions_History!$G$6:$G$1355, Transactions_History!$C$6:$C$1355, "Redeem", Transactions_History!$I$6:$I$1355, Portfolio_History!$F563, Transactions_History!$H$6:$H$1355, "&lt;="&amp;YEAR(Portfolio_History!Q$1))</f>
        <v>-11146406</v>
      </c>
      <c r="R563" s="4">
        <f>SUMIFS(Transactions_History!$G$6:$G$1355, Transactions_History!$C$6:$C$1355, "Acquire", Transactions_History!$I$6:$I$1355, Portfolio_History!$F563, Transactions_History!$H$6:$H$1355, "&lt;="&amp;YEAR(Portfolio_History!R$1))-
SUMIFS(Transactions_History!$G$6:$G$1355, Transactions_History!$C$6:$C$1355, "Redeem", Transactions_History!$I$6:$I$1355, Portfolio_History!$F563, Transactions_History!$H$6:$H$1355, "&lt;="&amp;YEAR(Portfolio_History!R$1))</f>
        <v>-11146406</v>
      </c>
      <c r="S563" s="4">
        <f>SUMIFS(Transactions_History!$G$6:$G$1355, Transactions_History!$C$6:$C$1355, "Acquire", Transactions_History!$I$6:$I$1355, Portfolio_History!$F563, Transactions_History!$H$6:$H$1355, "&lt;="&amp;YEAR(Portfolio_History!S$1))-
SUMIFS(Transactions_History!$G$6:$G$1355, Transactions_History!$C$6:$C$1355, "Redeem", Transactions_History!$I$6:$I$1355, Portfolio_History!$F563, Transactions_History!$H$6:$H$1355, "&lt;="&amp;YEAR(Portfolio_History!S$1))</f>
        <v>-1524968</v>
      </c>
      <c r="T563" s="4">
        <f>SUMIFS(Transactions_History!$G$6:$G$1355, Transactions_History!$C$6:$C$1355, "Acquire", Transactions_History!$I$6:$I$1355, Portfolio_History!$F563, Transactions_History!$H$6:$H$1355, "&lt;="&amp;YEAR(Portfolio_History!T$1))-
SUMIFS(Transactions_History!$G$6:$G$1355, Transactions_History!$C$6:$C$1355, "Redeem", Transactions_History!$I$6:$I$1355, Portfolio_History!$F563, Transactions_History!$H$6:$H$1355, "&lt;="&amp;YEAR(Portfolio_History!T$1))</f>
        <v>0</v>
      </c>
      <c r="U563" s="4">
        <f>SUMIFS(Transactions_History!$G$6:$G$1355, Transactions_History!$C$6:$C$1355, "Acquire", Transactions_History!$I$6:$I$1355, Portfolio_History!$F563, Transactions_History!$H$6:$H$1355, "&lt;="&amp;YEAR(Portfolio_History!U$1))-
SUMIFS(Transactions_History!$G$6:$G$1355, Transactions_History!$C$6:$C$1355, "Redeem", Transactions_History!$I$6:$I$1355, Portfolio_History!$F563, Transactions_History!$H$6:$H$1355, "&lt;="&amp;YEAR(Portfolio_History!U$1))</f>
        <v>0</v>
      </c>
      <c r="V563" s="4">
        <f>SUMIFS(Transactions_History!$G$6:$G$1355, Transactions_History!$C$6:$C$1355, "Acquire", Transactions_History!$I$6:$I$1355, Portfolio_History!$F563, Transactions_History!$H$6:$H$1355, "&lt;="&amp;YEAR(Portfolio_History!V$1))-
SUMIFS(Transactions_History!$G$6:$G$1355, Transactions_History!$C$6:$C$1355, "Redeem", Transactions_History!$I$6:$I$1355, Portfolio_History!$F563, Transactions_History!$H$6:$H$1355, "&lt;="&amp;YEAR(Portfolio_History!V$1))</f>
        <v>0</v>
      </c>
      <c r="W563" s="4">
        <f>SUMIFS(Transactions_History!$G$6:$G$1355, Transactions_History!$C$6:$C$1355, "Acquire", Transactions_History!$I$6:$I$1355, Portfolio_History!$F563, Transactions_History!$H$6:$H$1355, "&lt;="&amp;YEAR(Portfolio_History!W$1))-
SUMIFS(Transactions_History!$G$6:$G$1355, Transactions_History!$C$6:$C$1355, "Redeem", Transactions_History!$I$6:$I$1355, Portfolio_History!$F563, Transactions_History!$H$6:$H$1355, "&lt;="&amp;YEAR(Portfolio_History!W$1))</f>
        <v>0</v>
      </c>
      <c r="X563" s="4">
        <f>SUMIFS(Transactions_History!$G$6:$G$1355, Transactions_History!$C$6:$C$1355, "Acquire", Transactions_History!$I$6:$I$1355, Portfolio_History!$F563, Transactions_History!$H$6:$H$1355, "&lt;="&amp;YEAR(Portfolio_History!X$1))-
SUMIFS(Transactions_History!$G$6:$G$1355, Transactions_History!$C$6:$C$1355, "Redeem", Transactions_History!$I$6:$I$1355, Portfolio_History!$F563, Transactions_History!$H$6:$H$1355, "&lt;="&amp;YEAR(Portfolio_History!X$1))</f>
        <v>0</v>
      </c>
      <c r="Y563" s="4">
        <f>SUMIFS(Transactions_History!$G$6:$G$1355, Transactions_History!$C$6:$C$1355, "Acquire", Transactions_History!$I$6:$I$1355, Portfolio_History!$F563, Transactions_History!$H$6:$H$1355, "&lt;="&amp;YEAR(Portfolio_History!Y$1))-
SUMIFS(Transactions_History!$G$6:$G$1355, Transactions_History!$C$6:$C$1355, "Redeem", Transactions_History!$I$6:$I$1355, Portfolio_History!$F563, Transactions_History!$H$6:$H$1355, "&lt;="&amp;YEAR(Portfolio_History!Y$1))</f>
        <v>0</v>
      </c>
    </row>
    <row r="564" spans="1:25" x14ac:dyDescent="0.35">
      <c r="A564" s="172" t="s">
        <v>39</v>
      </c>
      <c r="B564" s="172">
        <v>5.875</v>
      </c>
      <c r="C564" s="172">
        <v>2011</v>
      </c>
      <c r="D564" s="173">
        <v>35947</v>
      </c>
      <c r="E564" s="63">
        <v>2011</v>
      </c>
      <c r="F564" s="170" t="str">
        <f t="shared" si="9"/>
        <v>SI bonds_5.875_2011</v>
      </c>
      <c r="G564" s="4">
        <f>SUMIFS(Transactions_History!$G$6:$G$1355, Transactions_History!$C$6:$C$1355, "Acquire", Transactions_History!$I$6:$I$1355, Portfolio_History!$F564, Transactions_History!$H$6:$H$1355, "&lt;="&amp;YEAR(Portfolio_History!G$1))-
SUMIFS(Transactions_History!$G$6:$G$1355, Transactions_History!$C$6:$C$1355, "Redeem", Transactions_History!$I$6:$I$1355, Portfolio_History!$F564, Transactions_History!$H$6:$H$1355, "&lt;="&amp;YEAR(Portfolio_History!G$1))</f>
        <v>-7085559</v>
      </c>
      <c r="H564" s="4">
        <f>SUMIFS(Transactions_History!$G$6:$G$1355, Transactions_History!$C$6:$C$1355, "Acquire", Transactions_History!$I$6:$I$1355, Portfolio_History!$F564, Transactions_History!$H$6:$H$1355, "&lt;="&amp;YEAR(Portfolio_History!H$1))-
SUMIFS(Transactions_History!$G$6:$G$1355, Transactions_History!$C$6:$C$1355, "Redeem", Transactions_History!$I$6:$I$1355, Portfolio_History!$F564, Transactions_History!$H$6:$H$1355, "&lt;="&amp;YEAR(Portfolio_History!H$1))</f>
        <v>-7085559</v>
      </c>
      <c r="I564" s="4">
        <f>SUMIFS(Transactions_History!$G$6:$G$1355, Transactions_History!$C$6:$C$1355, "Acquire", Transactions_History!$I$6:$I$1355, Portfolio_History!$F564, Transactions_History!$H$6:$H$1355, "&lt;="&amp;YEAR(Portfolio_History!I$1))-
SUMIFS(Transactions_History!$G$6:$G$1355, Transactions_History!$C$6:$C$1355, "Redeem", Transactions_History!$I$6:$I$1355, Portfolio_History!$F564, Transactions_History!$H$6:$H$1355, "&lt;="&amp;YEAR(Portfolio_History!I$1))</f>
        <v>-7085559</v>
      </c>
      <c r="J564" s="4">
        <f>SUMIFS(Transactions_History!$G$6:$G$1355, Transactions_History!$C$6:$C$1355, "Acquire", Transactions_History!$I$6:$I$1355, Portfolio_History!$F564, Transactions_History!$H$6:$H$1355, "&lt;="&amp;YEAR(Portfolio_History!J$1))-
SUMIFS(Transactions_History!$G$6:$G$1355, Transactions_History!$C$6:$C$1355, "Redeem", Transactions_History!$I$6:$I$1355, Portfolio_History!$F564, Transactions_History!$H$6:$H$1355, "&lt;="&amp;YEAR(Portfolio_History!J$1))</f>
        <v>-7085559</v>
      </c>
      <c r="K564" s="4">
        <f>SUMIFS(Transactions_History!$G$6:$G$1355, Transactions_History!$C$6:$C$1355, "Acquire", Transactions_History!$I$6:$I$1355, Portfolio_History!$F564, Transactions_History!$H$6:$H$1355, "&lt;="&amp;YEAR(Portfolio_History!K$1))-
SUMIFS(Transactions_History!$G$6:$G$1355, Transactions_History!$C$6:$C$1355, "Redeem", Transactions_History!$I$6:$I$1355, Portfolio_History!$F564, Transactions_History!$H$6:$H$1355, "&lt;="&amp;YEAR(Portfolio_History!K$1))</f>
        <v>-7085559</v>
      </c>
      <c r="L564" s="4">
        <f>SUMIFS(Transactions_History!$G$6:$G$1355, Transactions_History!$C$6:$C$1355, "Acquire", Transactions_History!$I$6:$I$1355, Portfolio_History!$F564, Transactions_History!$H$6:$H$1355, "&lt;="&amp;YEAR(Portfolio_History!L$1))-
SUMIFS(Transactions_History!$G$6:$G$1355, Transactions_History!$C$6:$C$1355, "Redeem", Transactions_History!$I$6:$I$1355, Portfolio_History!$F564, Transactions_History!$H$6:$H$1355, "&lt;="&amp;YEAR(Portfolio_History!L$1))</f>
        <v>-7085559</v>
      </c>
      <c r="M564" s="4">
        <f>SUMIFS(Transactions_History!$G$6:$G$1355, Transactions_History!$C$6:$C$1355, "Acquire", Transactions_History!$I$6:$I$1355, Portfolio_History!$F564, Transactions_History!$H$6:$H$1355, "&lt;="&amp;YEAR(Portfolio_History!M$1))-
SUMIFS(Transactions_History!$G$6:$G$1355, Transactions_History!$C$6:$C$1355, "Redeem", Transactions_History!$I$6:$I$1355, Portfolio_History!$F564, Transactions_History!$H$6:$H$1355, "&lt;="&amp;YEAR(Portfolio_History!M$1))</f>
        <v>-7085559</v>
      </c>
      <c r="N564" s="4">
        <f>SUMIFS(Transactions_History!$G$6:$G$1355, Transactions_History!$C$6:$C$1355, "Acquire", Transactions_History!$I$6:$I$1355, Portfolio_History!$F564, Transactions_History!$H$6:$H$1355, "&lt;="&amp;YEAR(Portfolio_History!N$1))-
SUMIFS(Transactions_History!$G$6:$G$1355, Transactions_History!$C$6:$C$1355, "Redeem", Transactions_History!$I$6:$I$1355, Portfolio_History!$F564, Transactions_History!$H$6:$H$1355, "&lt;="&amp;YEAR(Portfolio_History!N$1))</f>
        <v>-7085559</v>
      </c>
      <c r="O564" s="4">
        <f>SUMIFS(Transactions_History!$G$6:$G$1355, Transactions_History!$C$6:$C$1355, "Acquire", Transactions_History!$I$6:$I$1355, Portfolio_History!$F564, Transactions_History!$H$6:$H$1355, "&lt;="&amp;YEAR(Portfolio_History!O$1))-
SUMIFS(Transactions_History!$G$6:$G$1355, Transactions_History!$C$6:$C$1355, "Redeem", Transactions_History!$I$6:$I$1355, Portfolio_History!$F564, Transactions_History!$H$6:$H$1355, "&lt;="&amp;YEAR(Portfolio_History!O$1))</f>
        <v>-7085559</v>
      </c>
      <c r="P564" s="4">
        <f>SUMIFS(Transactions_History!$G$6:$G$1355, Transactions_History!$C$6:$C$1355, "Acquire", Transactions_History!$I$6:$I$1355, Portfolio_History!$F564, Transactions_History!$H$6:$H$1355, "&lt;="&amp;YEAR(Portfolio_History!P$1))-
SUMIFS(Transactions_History!$G$6:$G$1355, Transactions_History!$C$6:$C$1355, "Redeem", Transactions_History!$I$6:$I$1355, Portfolio_History!$F564, Transactions_History!$H$6:$H$1355, "&lt;="&amp;YEAR(Portfolio_History!P$1))</f>
        <v>-7085559</v>
      </c>
      <c r="Q564" s="4">
        <f>SUMIFS(Transactions_History!$G$6:$G$1355, Transactions_History!$C$6:$C$1355, "Acquire", Transactions_History!$I$6:$I$1355, Portfolio_History!$F564, Transactions_History!$H$6:$H$1355, "&lt;="&amp;YEAR(Portfolio_History!Q$1))-
SUMIFS(Transactions_History!$G$6:$G$1355, Transactions_History!$C$6:$C$1355, "Redeem", Transactions_History!$I$6:$I$1355, Portfolio_History!$F564, Transactions_History!$H$6:$H$1355, "&lt;="&amp;YEAR(Portfolio_History!Q$1))</f>
        <v>-7085559</v>
      </c>
      <c r="R564" s="4">
        <f>SUMIFS(Transactions_History!$G$6:$G$1355, Transactions_History!$C$6:$C$1355, "Acquire", Transactions_History!$I$6:$I$1355, Portfolio_History!$F564, Transactions_History!$H$6:$H$1355, "&lt;="&amp;YEAR(Portfolio_History!R$1))-
SUMIFS(Transactions_History!$G$6:$G$1355, Transactions_History!$C$6:$C$1355, "Redeem", Transactions_History!$I$6:$I$1355, Portfolio_History!$F564, Transactions_History!$H$6:$H$1355, "&lt;="&amp;YEAR(Portfolio_History!R$1))</f>
        <v>-7085559</v>
      </c>
      <c r="S564" s="4">
        <f>SUMIFS(Transactions_History!$G$6:$G$1355, Transactions_History!$C$6:$C$1355, "Acquire", Transactions_History!$I$6:$I$1355, Portfolio_History!$F564, Transactions_History!$H$6:$H$1355, "&lt;="&amp;YEAR(Portfolio_History!S$1))-
SUMIFS(Transactions_History!$G$6:$G$1355, Transactions_History!$C$6:$C$1355, "Redeem", Transactions_History!$I$6:$I$1355, Portfolio_History!$F564, Transactions_History!$H$6:$H$1355, "&lt;="&amp;YEAR(Portfolio_History!S$1))</f>
        <v>-916286</v>
      </c>
      <c r="T564" s="4">
        <f>SUMIFS(Transactions_History!$G$6:$G$1355, Transactions_History!$C$6:$C$1355, "Acquire", Transactions_History!$I$6:$I$1355, Portfolio_History!$F564, Transactions_History!$H$6:$H$1355, "&lt;="&amp;YEAR(Portfolio_History!T$1))-
SUMIFS(Transactions_History!$G$6:$G$1355, Transactions_History!$C$6:$C$1355, "Redeem", Transactions_History!$I$6:$I$1355, Portfolio_History!$F564, Transactions_History!$H$6:$H$1355, "&lt;="&amp;YEAR(Portfolio_History!T$1))</f>
        <v>0</v>
      </c>
      <c r="U564" s="4">
        <f>SUMIFS(Transactions_History!$G$6:$G$1355, Transactions_History!$C$6:$C$1355, "Acquire", Transactions_History!$I$6:$I$1355, Portfolio_History!$F564, Transactions_History!$H$6:$H$1355, "&lt;="&amp;YEAR(Portfolio_History!U$1))-
SUMIFS(Transactions_History!$G$6:$G$1355, Transactions_History!$C$6:$C$1355, "Redeem", Transactions_History!$I$6:$I$1355, Portfolio_History!$F564, Transactions_History!$H$6:$H$1355, "&lt;="&amp;YEAR(Portfolio_History!U$1))</f>
        <v>0</v>
      </c>
      <c r="V564" s="4">
        <f>SUMIFS(Transactions_History!$G$6:$G$1355, Transactions_History!$C$6:$C$1355, "Acquire", Transactions_History!$I$6:$I$1355, Portfolio_History!$F564, Transactions_History!$H$6:$H$1355, "&lt;="&amp;YEAR(Portfolio_History!V$1))-
SUMIFS(Transactions_History!$G$6:$G$1355, Transactions_History!$C$6:$C$1355, "Redeem", Transactions_History!$I$6:$I$1355, Portfolio_History!$F564, Transactions_History!$H$6:$H$1355, "&lt;="&amp;YEAR(Portfolio_History!V$1))</f>
        <v>0</v>
      </c>
      <c r="W564" s="4">
        <f>SUMIFS(Transactions_History!$G$6:$G$1355, Transactions_History!$C$6:$C$1355, "Acquire", Transactions_History!$I$6:$I$1355, Portfolio_History!$F564, Transactions_History!$H$6:$H$1355, "&lt;="&amp;YEAR(Portfolio_History!W$1))-
SUMIFS(Transactions_History!$G$6:$G$1355, Transactions_History!$C$6:$C$1355, "Redeem", Transactions_History!$I$6:$I$1355, Portfolio_History!$F564, Transactions_History!$H$6:$H$1355, "&lt;="&amp;YEAR(Portfolio_History!W$1))</f>
        <v>0</v>
      </c>
      <c r="X564" s="4">
        <f>SUMIFS(Transactions_History!$G$6:$G$1355, Transactions_History!$C$6:$C$1355, "Acquire", Transactions_History!$I$6:$I$1355, Portfolio_History!$F564, Transactions_History!$H$6:$H$1355, "&lt;="&amp;YEAR(Portfolio_History!X$1))-
SUMIFS(Transactions_History!$G$6:$G$1355, Transactions_History!$C$6:$C$1355, "Redeem", Transactions_History!$I$6:$I$1355, Portfolio_History!$F564, Transactions_History!$H$6:$H$1355, "&lt;="&amp;YEAR(Portfolio_History!X$1))</f>
        <v>0</v>
      </c>
      <c r="Y564" s="4">
        <f>SUMIFS(Transactions_History!$G$6:$G$1355, Transactions_History!$C$6:$C$1355, "Acquire", Transactions_History!$I$6:$I$1355, Portfolio_History!$F564, Transactions_History!$H$6:$H$1355, "&lt;="&amp;YEAR(Portfolio_History!Y$1))-
SUMIFS(Transactions_History!$G$6:$G$1355, Transactions_History!$C$6:$C$1355, "Redeem", Transactions_History!$I$6:$I$1355, Portfolio_History!$F564, Transactions_History!$H$6:$H$1355, "&lt;="&amp;YEAR(Portfolio_History!Y$1))</f>
        <v>0</v>
      </c>
    </row>
    <row r="565" spans="1:25" x14ac:dyDescent="0.35">
      <c r="A565" s="172" t="s">
        <v>39</v>
      </c>
      <c r="B565" s="172">
        <v>6</v>
      </c>
      <c r="C565" s="172">
        <v>2011</v>
      </c>
      <c r="D565" s="173">
        <v>36312</v>
      </c>
      <c r="E565" s="63">
        <v>2011</v>
      </c>
      <c r="F565" s="170" t="str">
        <f t="shared" si="9"/>
        <v>SI bonds_6_2011</v>
      </c>
      <c r="G565" s="4">
        <f>SUMIFS(Transactions_History!$G$6:$G$1355, Transactions_History!$C$6:$C$1355, "Acquire", Transactions_History!$I$6:$I$1355, Portfolio_History!$F565, Transactions_History!$H$6:$H$1355, "&lt;="&amp;YEAR(Portfolio_History!G$1))-
SUMIFS(Transactions_History!$G$6:$G$1355, Transactions_History!$C$6:$C$1355, "Redeem", Transactions_History!$I$6:$I$1355, Portfolio_History!$F565, Transactions_History!$H$6:$H$1355, "&lt;="&amp;YEAR(Portfolio_History!G$1))</f>
        <v>-7389593</v>
      </c>
      <c r="H565" s="4">
        <f>SUMIFS(Transactions_History!$G$6:$G$1355, Transactions_History!$C$6:$C$1355, "Acquire", Transactions_History!$I$6:$I$1355, Portfolio_History!$F565, Transactions_History!$H$6:$H$1355, "&lt;="&amp;YEAR(Portfolio_History!H$1))-
SUMIFS(Transactions_History!$G$6:$G$1355, Transactions_History!$C$6:$C$1355, "Redeem", Transactions_History!$I$6:$I$1355, Portfolio_History!$F565, Transactions_History!$H$6:$H$1355, "&lt;="&amp;YEAR(Portfolio_History!H$1))</f>
        <v>-7389593</v>
      </c>
      <c r="I565" s="4">
        <f>SUMIFS(Transactions_History!$G$6:$G$1355, Transactions_History!$C$6:$C$1355, "Acquire", Transactions_History!$I$6:$I$1355, Portfolio_History!$F565, Transactions_History!$H$6:$H$1355, "&lt;="&amp;YEAR(Portfolio_History!I$1))-
SUMIFS(Transactions_History!$G$6:$G$1355, Transactions_History!$C$6:$C$1355, "Redeem", Transactions_History!$I$6:$I$1355, Portfolio_History!$F565, Transactions_History!$H$6:$H$1355, "&lt;="&amp;YEAR(Portfolio_History!I$1))</f>
        <v>-7389593</v>
      </c>
      <c r="J565" s="4">
        <f>SUMIFS(Transactions_History!$G$6:$G$1355, Transactions_History!$C$6:$C$1355, "Acquire", Transactions_History!$I$6:$I$1355, Portfolio_History!$F565, Transactions_History!$H$6:$H$1355, "&lt;="&amp;YEAR(Portfolio_History!J$1))-
SUMIFS(Transactions_History!$G$6:$G$1355, Transactions_History!$C$6:$C$1355, "Redeem", Transactions_History!$I$6:$I$1355, Portfolio_History!$F565, Transactions_History!$H$6:$H$1355, "&lt;="&amp;YEAR(Portfolio_History!J$1))</f>
        <v>-7389593</v>
      </c>
      <c r="K565" s="4">
        <f>SUMIFS(Transactions_History!$G$6:$G$1355, Transactions_History!$C$6:$C$1355, "Acquire", Transactions_History!$I$6:$I$1355, Portfolio_History!$F565, Transactions_History!$H$6:$H$1355, "&lt;="&amp;YEAR(Portfolio_History!K$1))-
SUMIFS(Transactions_History!$G$6:$G$1355, Transactions_History!$C$6:$C$1355, "Redeem", Transactions_History!$I$6:$I$1355, Portfolio_History!$F565, Transactions_History!$H$6:$H$1355, "&lt;="&amp;YEAR(Portfolio_History!K$1))</f>
        <v>-7389593</v>
      </c>
      <c r="L565" s="4">
        <f>SUMIFS(Transactions_History!$G$6:$G$1355, Transactions_History!$C$6:$C$1355, "Acquire", Transactions_History!$I$6:$I$1355, Portfolio_History!$F565, Transactions_History!$H$6:$H$1355, "&lt;="&amp;YEAR(Portfolio_History!L$1))-
SUMIFS(Transactions_History!$G$6:$G$1355, Transactions_History!$C$6:$C$1355, "Redeem", Transactions_History!$I$6:$I$1355, Portfolio_History!$F565, Transactions_History!$H$6:$H$1355, "&lt;="&amp;YEAR(Portfolio_History!L$1))</f>
        <v>-7389593</v>
      </c>
      <c r="M565" s="4">
        <f>SUMIFS(Transactions_History!$G$6:$G$1355, Transactions_History!$C$6:$C$1355, "Acquire", Transactions_History!$I$6:$I$1355, Portfolio_History!$F565, Transactions_History!$H$6:$H$1355, "&lt;="&amp;YEAR(Portfolio_History!M$1))-
SUMIFS(Transactions_History!$G$6:$G$1355, Transactions_History!$C$6:$C$1355, "Redeem", Transactions_History!$I$6:$I$1355, Portfolio_History!$F565, Transactions_History!$H$6:$H$1355, "&lt;="&amp;YEAR(Portfolio_History!M$1))</f>
        <v>-7389593</v>
      </c>
      <c r="N565" s="4">
        <f>SUMIFS(Transactions_History!$G$6:$G$1355, Transactions_History!$C$6:$C$1355, "Acquire", Transactions_History!$I$6:$I$1355, Portfolio_History!$F565, Transactions_History!$H$6:$H$1355, "&lt;="&amp;YEAR(Portfolio_History!N$1))-
SUMIFS(Transactions_History!$G$6:$G$1355, Transactions_History!$C$6:$C$1355, "Redeem", Transactions_History!$I$6:$I$1355, Portfolio_History!$F565, Transactions_History!$H$6:$H$1355, "&lt;="&amp;YEAR(Portfolio_History!N$1))</f>
        <v>-7389593</v>
      </c>
      <c r="O565" s="4">
        <f>SUMIFS(Transactions_History!$G$6:$G$1355, Transactions_History!$C$6:$C$1355, "Acquire", Transactions_History!$I$6:$I$1355, Portfolio_History!$F565, Transactions_History!$H$6:$H$1355, "&lt;="&amp;YEAR(Portfolio_History!O$1))-
SUMIFS(Transactions_History!$G$6:$G$1355, Transactions_History!$C$6:$C$1355, "Redeem", Transactions_History!$I$6:$I$1355, Portfolio_History!$F565, Transactions_History!$H$6:$H$1355, "&lt;="&amp;YEAR(Portfolio_History!O$1))</f>
        <v>-7389593</v>
      </c>
      <c r="P565" s="4">
        <f>SUMIFS(Transactions_History!$G$6:$G$1355, Transactions_History!$C$6:$C$1355, "Acquire", Transactions_History!$I$6:$I$1355, Portfolio_History!$F565, Transactions_History!$H$6:$H$1355, "&lt;="&amp;YEAR(Portfolio_History!P$1))-
SUMIFS(Transactions_History!$G$6:$G$1355, Transactions_History!$C$6:$C$1355, "Redeem", Transactions_History!$I$6:$I$1355, Portfolio_History!$F565, Transactions_History!$H$6:$H$1355, "&lt;="&amp;YEAR(Portfolio_History!P$1))</f>
        <v>-7389593</v>
      </c>
      <c r="Q565" s="4">
        <f>SUMIFS(Transactions_History!$G$6:$G$1355, Transactions_History!$C$6:$C$1355, "Acquire", Transactions_History!$I$6:$I$1355, Portfolio_History!$F565, Transactions_History!$H$6:$H$1355, "&lt;="&amp;YEAR(Portfolio_History!Q$1))-
SUMIFS(Transactions_History!$G$6:$G$1355, Transactions_History!$C$6:$C$1355, "Redeem", Transactions_History!$I$6:$I$1355, Portfolio_History!$F565, Transactions_History!$H$6:$H$1355, "&lt;="&amp;YEAR(Portfolio_History!Q$1))</f>
        <v>-7389593</v>
      </c>
      <c r="R565" s="4">
        <f>SUMIFS(Transactions_History!$G$6:$G$1355, Transactions_History!$C$6:$C$1355, "Acquire", Transactions_History!$I$6:$I$1355, Portfolio_History!$F565, Transactions_History!$H$6:$H$1355, "&lt;="&amp;YEAR(Portfolio_History!R$1))-
SUMIFS(Transactions_History!$G$6:$G$1355, Transactions_History!$C$6:$C$1355, "Redeem", Transactions_History!$I$6:$I$1355, Portfolio_History!$F565, Transactions_History!$H$6:$H$1355, "&lt;="&amp;YEAR(Portfolio_History!R$1))</f>
        <v>-7389593</v>
      </c>
      <c r="S565" s="4">
        <f>SUMIFS(Transactions_History!$G$6:$G$1355, Transactions_History!$C$6:$C$1355, "Acquire", Transactions_History!$I$6:$I$1355, Portfolio_History!$F565, Transactions_History!$H$6:$H$1355, "&lt;="&amp;YEAR(Portfolio_History!S$1))-
SUMIFS(Transactions_History!$G$6:$G$1355, Transactions_History!$C$6:$C$1355, "Redeem", Transactions_History!$I$6:$I$1355, Portfolio_History!$F565, Transactions_History!$H$6:$H$1355, "&lt;="&amp;YEAR(Portfolio_History!S$1))</f>
        <v>-695966</v>
      </c>
      <c r="T565" s="4">
        <f>SUMIFS(Transactions_History!$G$6:$G$1355, Transactions_History!$C$6:$C$1355, "Acquire", Transactions_History!$I$6:$I$1355, Portfolio_History!$F565, Transactions_History!$H$6:$H$1355, "&lt;="&amp;YEAR(Portfolio_History!T$1))-
SUMIFS(Transactions_History!$G$6:$G$1355, Transactions_History!$C$6:$C$1355, "Redeem", Transactions_History!$I$6:$I$1355, Portfolio_History!$F565, Transactions_History!$H$6:$H$1355, "&lt;="&amp;YEAR(Portfolio_History!T$1))</f>
        <v>0</v>
      </c>
      <c r="U565" s="4">
        <f>SUMIFS(Transactions_History!$G$6:$G$1355, Transactions_History!$C$6:$C$1355, "Acquire", Transactions_History!$I$6:$I$1355, Portfolio_History!$F565, Transactions_History!$H$6:$H$1355, "&lt;="&amp;YEAR(Portfolio_History!U$1))-
SUMIFS(Transactions_History!$G$6:$G$1355, Transactions_History!$C$6:$C$1355, "Redeem", Transactions_History!$I$6:$I$1355, Portfolio_History!$F565, Transactions_History!$H$6:$H$1355, "&lt;="&amp;YEAR(Portfolio_History!U$1))</f>
        <v>0</v>
      </c>
      <c r="V565" s="4">
        <f>SUMIFS(Transactions_History!$G$6:$G$1355, Transactions_History!$C$6:$C$1355, "Acquire", Transactions_History!$I$6:$I$1355, Portfolio_History!$F565, Transactions_History!$H$6:$H$1355, "&lt;="&amp;YEAR(Portfolio_History!V$1))-
SUMIFS(Transactions_History!$G$6:$G$1355, Transactions_History!$C$6:$C$1355, "Redeem", Transactions_History!$I$6:$I$1355, Portfolio_History!$F565, Transactions_History!$H$6:$H$1355, "&lt;="&amp;YEAR(Portfolio_History!V$1))</f>
        <v>0</v>
      </c>
      <c r="W565" s="4">
        <f>SUMIFS(Transactions_History!$G$6:$G$1355, Transactions_History!$C$6:$C$1355, "Acquire", Transactions_History!$I$6:$I$1355, Portfolio_History!$F565, Transactions_History!$H$6:$H$1355, "&lt;="&amp;YEAR(Portfolio_History!W$1))-
SUMIFS(Transactions_History!$G$6:$G$1355, Transactions_History!$C$6:$C$1355, "Redeem", Transactions_History!$I$6:$I$1355, Portfolio_History!$F565, Transactions_History!$H$6:$H$1355, "&lt;="&amp;YEAR(Portfolio_History!W$1))</f>
        <v>0</v>
      </c>
      <c r="X565" s="4">
        <f>SUMIFS(Transactions_History!$G$6:$G$1355, Transactions_History!$C$6:$C$1355, "Acquire", Transactions_History!$I$6:$I$1355, Portfolio_History!$F565, Transactions_History!$H$6:$H$1355, "&lt;="&amp;YEAR(Portfolio_History!X$1))-
SUMIFS(Transactions_History!$G$6:$G$1355, Transactions_History!$C$6:$C$1355, "Redeem", Transactions_History!$I$6:$I$1355, Portfolio_History!$F565, Transactions_History!$H$6:$H$1355, "&lt;="&amp;YEAR(Portfolio_History!X$1))</f>
        <v>0</v>
      </c>
      <c r="Y565" s="4">
        <f>SUMIFS(Transactions_History!$G$6:$G$1355, Transactions_History!$C$6:$C$1355, "Acquire", Transactions_History!$I$6:$I$1355, Portfolio_History!$F565, Transactions_History!$H$6:$H$1355, "&lt;="&amp;YEAR(Portfolio_History!Y$1))-
SUMIFS(Transactions_History!$G$6:$G$1355, Transactions_History!$C$6:$C$1355, "Redeem", Transactions_History!$I$6:$I$1355, Portfolio_History!$F565, Transactions_History!$H$6:$H$1355, "&lt;="&amp;YEAR(Portfolio_History!Y$1))</f>
        <v>0</v>
      </c>
    </row>
    <row r="566" spans="1:25" x14ac:dyDescent="0.35">
      <c r="A566" s="172" t="s">
        <v>39</v>
      </c>
      <c r="B566" s="172">
        <v>6.5</v>
      </c>
      <c r="C566" s="172">
        <v>2011</v>
      </c>
      <c r="D566" s="173">
        <v>36678</v>
      </c>
      <c r="E566" s="63">
        <v>2011</v>
      </c>
      <c r="F566" s="170" t="str">
        <f t="shared" si="9"/>
        <v>SI bonds_6.5_2011</v>
      </c>
      <c r="G566" s="4">
        <f>SUMIFS(Transactions_History!$G$6:$G$1355, Transactions_History!$C$6:$C$1355, "Acquire", Transactions_History!$I$6:$I$1355, Portfolio_History!$F566, Transactions_History!$H$6:$H$1355, "&lt;="&amp;YEAR(Portfolio_History!G$1))-
SUMIFS(Transactions_History!$G$6:$G$1355, Transactions_History!$C$6:$C$1355, "Redeem", Transactions_History!$I$6:$I$1355, Portfolio_History!$F566, Transactions_History!$H$6:$H$1355, "&lt;="&amp;YEAR(Portfolio_History!G$1))</f>
        <v>-9894504</v>
      </c>
      <c r="H566" s="4">
        <f>SUMIFS(Transactions_History!$G$6:$G$1355, Transactions_History!$C$6:$C$1355, "Acquire", Transactions_History!$I$6:$I$1355, Portfolio_History!$F566, Transactions_History!$H$6:$H$1355, "&lt;="&amp;YEAR(Portfolio_History!H$1))-
SUMIFS(Transactions_History!$G$6:$G$1355, Transactions_History!$C$6:$C$1355, "Redeem", Transactions_History!$I$6:$I$1355, Portfolio_History!$F566, Transactions_History!$H$6:$H$1355, "&lt;="&amp;YEAR(Portfolio_History!H$1))</f>
        <v>-9894504</v>
      </c>
      <c r="I566" s="4">
        <f>SUMIFS(Transactions_History!$G$6:$G$1355, Transactions_History!$C$6:$C$1355, "Acquire", Transactions_History!$I$6:$I$1355, Portfolio_History!$F566, Transactions_History!$H$6:$H$1355, "&lt;="&amp;YEAR(Portfolio_History!I$1))-
SUMIFS(Transactions_History!$G$6:$G$1355, Transactions_History!$C$6:$C$1355, "Redeem", Transactions_History!$I$6:$I$1355, Portfolio_History!$F566, Transactions_History!$H$6:$H$1355, "&lt;="&amp;YEAR(Portfolio_History!I$1))</f>
        <v>-9894504</v>
      </c>
      <c r="J566" s="4">
        <f>SUMIFS(Transactions_History!$G$6:$G$1355, Transactions_History!$C$6:$C$1355, "Acquire", Transactions_History!$I$6:$I$1355, Portfolio_History!$F566, Transactions_History!$H$6:$H$1355, "&lt;="&amp;YEAR(Portfolio_History!J$1))-
SUMIFS(Transactions_History!$G$6:$G$1355, Transactions_History!$C$6:$C$1355, "Redeem", Transactions_History!$I$6:$I$1355, Portfolio_History!$F566, Transactions_History!$H$6:$H$1355, "&lt;="&amp;YEAR(Portfolio_History!J$1))</f>
        <v>-9894504</v>
      </c>
      <c r="K566" s="4">
        <f>SUMIFS(Transactions_History!$G$6:$G$1355, Transactions_History!$C$6:$C$1355, "Acquire", Transactions_History!$I$6:$I$1355, Portfolio_History!$F566, Transactions_History!$H$6:$H$1355, "&lt;="&amp;YEAR(Portfolio_History!K$1))-
SUMIFS(Transactions_History!$G$6:$G$1355, Transactions_History!$C$6:$C$1355, "Redeem", Transactions_History!$I$6:$I$1355, Portfolio_History!$F566, Transactions_History!$H$6:$H$1355, "&lt;="&amp;YEAR(Portfolio_History!K$1))</f>
        <v>-9894504</v>
      </c>
      <c r="L566" s="4">
        <f>SUMIFS(Transactions_History!$G$6:$G$1355, Transactions_History!$C$6:$C$1355, "Acquire", Transactions_History!$I$6:$I$1355, Portfolio_History!$F566, Transactions_History!$H$6:$H$1355, "&lt;="&amp;YEAR(Portfolio_History!L$1))-
SUMIFS(Transactions_History!$G$6:$G$1355, Transactions_History!$C$6:$C$1355, "Redeem", Transactions_History!$I$6:$I$1355, Portfolio_History!$F566, Transactions_History!$H$6:$H$1355, "&lt;="&amp;YEAR(Portfolio_History!L$1))</f>
        <v>-9894504</v>
      </c>
      <c r="M566" s="4">
        <f>SUMIFS(Transactions_History!$G$6:$G$1355, Transactions_History!$C$6:$C$1355, "Acquire", Transactions_History!$I$6:$I$1355, Portfolio_History!$F566, Transactions_History!$H$6:$H$1355, "&lt;="&amp;YEAR(Portfolio_History!M$1))-
SUMIFS(Transactions_History!$G$6:$G$1355, Transactions_History!$C$6:$C$1355, "Redeem", Transactions_History!$I$6:$I$1355, Portfolio_History!$F566, Transactions_History!$H$6:$H$1355, "&lt;="&amp;YEAR(Portfolio_History!M$1))</f>
        <v>-9894504</v>
      </c>
      <c r="N566" s="4">
        <f>SUMIFS(Transactions_History!$G$6:$G$1355, Transactions_History!$C$6:$C$1355, "Acquire", Transactions_History!$I$6:$I$1355, Portfolio_History!$F566, Transactions_History!$H$6:$H$1355, "&lt;="&amp;YEAR(Portfolio_History!N$1))-
SUMIFS(Transactions_History!$G$6:$G$1355, Transactions_History!$C$6:$C$1355, "Redeem", Transactions_History!$I$6:$I$1355, Portfolio_History!$F566, Transactions_History!$H$6:$H$1355, "&lt;="&amp;YEAR(Portfolio_History!N$1))</f>
        <v>-9894504</v>
      </c>
      <c r="O566" s="4">
        <f>SUMIFS(Transactions_History!$G$6:$G$1355, Transactions_History!$C$6:$C$1355, "Acquire", Transactions_History!$I$6:$I$1355, Portfolio_History!$F566, Transactions_History!$H$6:$H$1355, "&lt;="&amp;YEAR(Portfolio_History!O$1))-
SUMIFS(Transactions_History!$G$6:$G$1355, Transactions_History!$C$6:$C$1355, "Redeem", Transactions_History!$I$6:$I$1355, Portfolio_History!$F566, Transactions_History!$H$6:$H$1355, "&lt;="&amp;YEAR(Portfolio_History!O$1))</f>
        <v>-9894504</v>
      </c>
      <c r="P566" s="4">
        <f>SUMIFS(Transactions_History!$G$6:$G$1355, Transactions_History!$C$6:$C$1355, "Acquire", Transactions_History!$I$6:$I$1355, Portfolio_History!$F566, Transactions_History!$H$6:$H$1355, "&lt;="&amp;YEAR(Portfolio_History!P$1))-
SUMIFS(Transactions_History!$G$6:$G$1355, Transactions_History!$C$6:$C$1355, "Redeem", Transactions_History!$I$6:$I$1355, Portfolio_History!$F566, Transactions_History!$H$6:$H$1355, "&lt;="&amp;YEAR(Portfolio_History!P$1))</f>
        <v>-9894504</v>
      </c>
      <c r="Q566" s="4">
        <f>SUMIFS(Transactions_History!$G$6:$G$1355, Transactions_History!$C$6:$C$1355, "Acquire", Transactions_History!$I$6:$I$1355, Portfolio_History!$F566, Transactions_History!$H$6:$H$1355, "&lt;="&amp;YEAR(Portfolio_History!Q$1))-
SUMIFS(Transactions_History!$G$6:$G$1355, Transactions_History!$C$6:$C$1355, "Redeem", Transactions_History!$I$6:$I$1355, Portfolio_History!$F566, Transactions_History!$H$6:$H$1355, "&lt;="&amp;YEAR(Portfolio_History!Q$1))</f>
        <v>-9894504</v>
      </c>
      <c r="R566" s="4">
        <f>SUMIFS(Transactions_History!$G$6:$G$1355, Transactions_History!$C$6:$C$1355, "Acquire", Transactions_History!$I$6:$I$1355, Portfolio_History!$F566, Transactions_History!$H$6:$H$1355, "&lt;="&amp;YEAR(Portfolio_History!R$1))-
SUMIFS(Transactions_History!$G$6:$G$1355, Transactions_History!$C$6:$C$1355, "Redeem", Transactions_History!$I$6:$I$1355, Portfolio_History!$F566, Transactions_History!$H$6:$H$1355, "&lt;="&amp;YEAR(Portfolio_History!R$1))</f>
        <v>-9894504</v>
      </c>
      <c r="S566" s="4">
        <f>SUMIFS(Transactions_History!$G$6:$G$1355, Transactions_History!$C$6:$C$1355, "Acquire", Transactions_History!$I$6:$I$1355, Portfolio_History!$F566, Transactions_History!$H$6:$H$1355, "&lt;="&amp;YEAR(Portfolio_History!S$1))-
SUMIFS(Transactions_History!$G$6:$G$1355, Transactions_History!$C$6:$C$1355, "Redeem", Transactions_History!$I$6:$I$1355, Portfolio_History!$F566, Transactions_History!$H$6:$H$1355, "&lt;="&amp;YEAR(Portfolio_History!S$1))</f>
        <v>-1317108</v>
      </c>
      <c r="T566" s="4">
        <f>SUMIFS(Transactions_History!$G$6:$G$1355, Transactions_History!$C$6:$C$1355, "Acquire", Transactions_History!$I$6:$I$1355, Portfolio_History!$F566, Transactions_History!$H$6:$H$1355, "&lt;="&amp;YEAR(Portfolio_History!T$1))-
SUMIFS(Transactions_History!$G$6:$G$1355, Transactions_History!$C$6:$C$1355, "Redeem", Transactions_History!$I$6:$I$1355, Portfolio_History!$F566, Transactions_History!$H$6:$H$1355, "&lt;="&amp;YEAR(Portfolio_History!T$1))</f>
        <v>0</v>
      </c>
      <c r="U566" s="4">
        <f>SUMIFS(Transactions_History!$G$6:$G$1355, Transactions_History!$C$6:$C$1355, "Acquire", Transactions_History!$I$6:$I$1355, Portfolio_History!$F566, Transactions_History!$H$6:$H$1355, "&lt;="&amp;YEAR(Portfolio_History!U$1))-
SUMIFS(Transactions_History!$G$6:$G$1355, Transactions_History!$C$6:$C$1355, "Redeem", Transactions_History!$I$6:$I$1355, Portfolio_History!$F566, Transactions_History!$H$6:$H$1355, "&lt;="&amp;YEAR(Portfolio_History!U$1))</f>
        <v>0</v>
      </c>
      <c r="V566" s="4">
        <f>SUMIFS(Transactions_History!$G$6:$G$1355, Transactions_History!$C$6:$C$1355, "Acquire", Transactions_History!$I$6:$I$1355, Portfolio_History!$F566, Transactions_History!$H$6:$H$1355, "&lt;="&amp;YEAR(Portfolio_History!V$1))-
SUMIFS(Transactions_History!$G$6:$G$1355, Transactions_History!$C$6:$C$1355, "Redeem", Transactions_History!$I$6:$I$1355, Portfolio_History!$F566, Transactions_History!$H$6:$H$1355, "&lt;="&amp;YEAR(Portfolio_History!V$1))</f>
        <v>0</v>
      </c>
      <c r="W566" s="4">
        <f>SUMIFS(Transactions_History!$G$6:$G$1355, Transactions_History!$C$6:$C$1355, "Acquire", Transactions_History!$I$6:$I$1355, Portfolio_History!$F566, Transactions_History!$H$6:$H$1355, "&lt;="&amp;YEAR(Portfolio_History!W$1))-
SUMIFS(Transactions_History!$G$6:$G$1355, Transactions_History!$C$6:$C$1355, "Redeem", Transactions_History!$I$6:$I$1355, Portfolio_History!$F566, Transactions_History!$H$6:$H$1355, "&lt;="&amp;YEAR(Portfolio_History!W$1))</f>
        <v>0</v>
      </c>
      <c r="X566" s="4">
        <f>SUMIFS(Transactions_History!$G$6:$G$1355, Transactions_History!$C$6:$C$1355, "Acquire", Transactions_History!$I$6:$I$1355, Portfolio_History!$F566, Transactions_History!$H$6:$H$1355, "&lt;="&amp;YEAR(Portfolio_History!X$1))-
SUMIFS(Transactions_History!$G$6:$G$1355, Transactions_History!$C$6:$C$1355, "Redeem", Transactions_History!$I$6:$I$1355, Portfolio_History!$F566, Transactions_History!$H$6:$H$1355, "&lt;="&amp;YEAR(Portfolio_History!X$1))</f>
        <v>0</v>
      </c>
      <c r="Y566" s="4">
        <f>SUMIFS(Transactions_History!$G$6:$G$1355, Transactions_History!$C$6:$C$1355, "Acquire", Transactions_History!$I$6:$I$1355, Portfolio_History!$F566, Transactions_History!$H$6:$H$1355, "&lt;="&amp;YEAR(Portfolio_History!Y$1))-
SUMIFS(Transactions_History!$G$6:$G$1355, Transactions_History!$C$6:$C$1355, "Redeem", Transactions_History!$I$6:$I$1355, Portfolio_History!$F566, Transactions_History!$H$6:$H$1355, "&lt;="&amp;YEAR(Portfolio_History!Y$1))</f>
        <v>0</v>
      </c>
    </row>
    <row r="567" spans="1:25" x14ac:dyDescent="0.35">
      <c r="A567" s="172" t="s">
        <v>39</v>
      </c>
      <c r="B567" s="172">
        <v>6.875</v>
      </c>
      <c r="C567" s="172">
        <v>2011</v>
      </c>
      <c r="D567" s="173">
        <v>35582</v>
      </c>
      <c r="E567" s="63">
        <v>2011</v>
      </c>
      <c r="F567" s="170" t="str">
        <f t="shared" si="9"/>
        <v>SI bonds_6.875_2011</v>
      </c>
      <c r="G567" s="4">
        <f>SUMIFS(Transactions_History!$G$6:$G$1355, Transactions_History!$C$6:$C$1355, "Acquire", Transactions_History!$I$6:$I$1355, Portfolio_History!$F567, Transactions_History!$H$6:$H$1355, "&lt;="&amp;YEAR(Portfolio_History!G$1))-
SUMIFS(Transactions_History!$G$6:$G$1355, Transactions_History!$C$6:$C$1355, "Redeem", Transactions_History!$I$6:$I$1355, Portfolio_History!$F567, Transactions_History!$H$6:$H$1355, "&lt;="&amp;YEAR(Portfolio_History!G$1))</f>
        <v>-8420792</v>
      </c>
      <c r="H567" s="4">
        <f>SUMIFS(Transactions_History!$G$6:$G$1355, Transactions_History!$C$6:$C$1355, "Acquire", Transactions_History!$I$6:$I$1355, Portfolio_History!$F567, Transactions_History!$H$6:$H$1355, "&lt;="&amp;YEAR(Portfolio_History!H$1))-
SUMIFS(Transactions_History!$G$6:$G$1355, Transactions_History!$C$6:$C$1355, "Redeem", Transactions_History!$I$6:$I$1355, Portfolio_History!$F567, Transactions_History!$H$6:$H$1355, "&lt;="&amp;YEAR(Portfolio_History!H$1))</f>
        <v>-8420792</v>
      </c>
      <c r="I567" s="4">
        <f>SUMIFS(Transactions_History!$G$6:$G$1355, Transactions_History!$C$6:$C$1355, "Acquire", Transactions_History!$I$6:$I$1355, Portfolio_History!$F567, Transactions_History!$H$6:$H$1355, "&lt;="&amp;YEAR(Portfolio_History!I$1))-
SUMIFS(Transactions_History!$G$6:$G$1355, Transactions_History!$C$6:$C$1355, "Redeem", Transactions_History!$I$6:$I$1355, Portfolio_History!$F567, Transactions_History!$H$6:$H$1355, "&lt;="&amp;YEAR(Portfolio_History!I$1))</f>
        <v>-8420792</v>
      </c>
      <c r="J567" s="4">
        <f>SUMIFS(Transactions_History!$G$6:$G$1355, Transactions_History!$C$6:$C$1355, "Acquire", Transactions_History!$I$6:$I$1355, Portfolio_History!$F567, Transactions_History!$H$6:$H$1355, "&lt;="&amp;YEAR(Portfolio_History!J$1))-
SUMIFS(Transactions_History!$G$6:$G$1355, Transactions_History!$C$6:$C$1355, "Redeem", Transactions_History!$I$6:$I$1355, Portfolio_History!$F567, Transactions_History!$H$6:$H$1355, "&lt;="&amp;YEAR(Portfolio_History!J$1))</f>
        <v>-8420792</v>
      </c>
      <c r="K567" s="4">
        <f>SUMIFS(Transactions_History!$G$6:$G$1355, Transactions_History!$C$6:$C$1355, "Acquire", Transactions_History!$I$6:$I$1355, Portfolio_History!$F567, Transactions_History!$H$6:$H$1355, "&lt;="&amp;YEAR(Portfolio_History!K$1))-
SUMIFS(Transactions_History!$G$6:$G$1355, Transactions_History!$C$6:$C$1355, "Redeem", Transactions_History!$I$6:$I$1355, Portfolio_History!$F567, Transactions_History!$H$6:$H$1355, "&lt;="&amp;YEAR(Portfolio_History!K$1))</f>
        <v>-8420792</v>
      </c>
      <c r="L567" s="4">
        <f>SUMIFS(Transactions_History!$G$6:$G$1355, Transactions_History!$C$6:$C$1355, "Acquire", Transactions_History!$I$6:$I$1355, Portfolio_History!$F567, Transactions_History!$H$6:$H$1355, "&lt;="&amp;YEAR(Portfolio_History!L$1))-
SUMIFS(Transactions_History!$G$6:$G$1355, Transactions_History!$C$6:$C$1355, "Redeem", Transactions_History!$I$6:$I$1355, Portfolio_History!$F567, Transactions_History!$H$6:$H$1355, "&lt;="&amp;YEAR(Portfolio_History!L$1))</f>
        <v>-8420792</v>
      </c>
      <c r="M567" s="4">
        <f>SUMIFS(Transactions_History!$G$6:$G$1355, Transactions_History!$C$6:$C$1355, "Acquire", Transactions_History!$I$6:$I$1355, Portfolio_History!$F567, Transactions_History!$H$6:$H$1355, "&lt;="&amp;YEAR(Portfolio_History!M$1))-
SUMIFS(Transactions_History!$G$6:$G$1355, Transactions_History!$C$6:$C$1355, "Redeem", Transactions_History!$I$6:$I$1355, Portfolio_History!$F567, Transactions_History!$H$6:$H$1355, "&lt;="&amp;YEAR(Portfolio_History!M$1))</f>
        <v>-8420792</v>
      </c>
      <c r="N567" s="4">
        <f>SUMIFS(Transactions_History!$G$6:$G$1355, Transactions_History!$C$6:$C$1355, "Acquire", Transactions_History!$I$6:$I$1355, Portfolio_History!$F567, Transactions_History!$H$6:$H$1355, "&lt;="&amp;YEAR(Portfolio_History!N$1))-
SUMIFS(Transactions_History!$G$6:$G$1355, Transactions_History!$C$6:$C$1355, "Redeem", Transactions_History!$I$6:$I$1355, Portfolio_History!$F567, Transactions_History!$H$6:$H$1355, "&lt;="&amp;YEAR(Portfolio_History!N$1))</f>
        <v>-8420792</v>
      </c>
      <c r="O567" s="4">
        <f>SUMIFS(Transactions_History!$G$6:$G$1355, Transactions_History!$C$6:$C$1355, "Acquire", Transactions_History!$I$6:$I$1355, Portfolio_History!$F567, Transactions_History!$H$6:$H$1355, "&lt;="&amp;YEAR(Portfolio_History!O$1))-
SUMIFS(Transactions_History!$G$6:$G$1355, Transactions_History!$C$6:$C$1355, "Redeem", Transactions_History!$I$6:$I$1355, Portfolio_History!$F567, Transactions_History!$H$6:$H$1355, "&lt;="&amp;YEAR(Portfolio_History!O$1))</f>
        <v>-8420792</v>
      </c>
      <c r="P567" s="4">
        <f>SUMIFS(Transactions_History!$G$6:$G$1355, Transactions_History!$C$6:$C$1355, "Acquire", Transactions_History!$I$6:$I$1355, Portfolio_History!$F567, Transactions_History!$H$6:$H$1355, "&lt;="&amp;YEAR(Portfolio_History!P$1))-
SUMIFS(Transactions_History!$G$6:$G$1355, Transactions_History!$C$6:$C$1355, "Redeem", Transactions_History!$I$6:$I$1355, Portfolio_History!$F567, Transactions_History!$H$6:$H$1355, "&lt;="&amp;YEAR(Portfolio_History!P$1))</f>
        <v>-8420792</v>
      </c>
      <c r="Q567" s="4">
        <f>SUMIFS(Transactions_History!$G$6:$G$1355, Transactions_History!$C$6:$C$1355, "Acquire", Transactions_History!$I$6:$I$1355, Portfolio_History!$F567, Transactions_History!$H$6:$H$1355, "&lt;="&amp;YEAR(Portfolio_History!Q$1))-
SUMIFS(Transactions_History!$G$6:$G$1355, Transactions_History!$C$6:$C$1355, "Redeem", Transactions_History!$I$6:$I$1355, Portfolio_History!$F567, Transactions_History!$H$6:$H$1355, "&lt;="&amp;YEAR(Portfolio_History!Q$1))</f>
        <v>-8420792</v>
      </c>
      <c r="R567" s="4">
        <f>SUMIFS(Transactions_History!$G$6:$G$1355, Transactions_History!$C$6:$C$1355, "Acquire", Transactions_History!$I$6:$I$1355, Portfolio_History!$F567, Transactions_History!$H$6:$H$1355, "&lt;="&amp;YEAR(Portfolio_History!R$1))-
SUMIFS(Transactions_History!$G$6:$G$1355, Transactions_History!$C$6:$C$1355, "Redeem", Transactions_History!$I$6:$I$1355, Portfolio_History!$F567, Transactions_History!$H$6:$H$1355, "&lt;="&amp;YEAR(Portfolio_History!R$1))</f>
        <v>-8420792</v>
      </c>
      <c r="S567" s="4">
        <f>SUMIFS(Transactions_History!$G$6:$G$1355, Transactions_History!$C$6:$C$1355, "Acquire", Transactions_History!$I$6:$I$1355, Portfolio_History!$F567, Transactions_History!$H$6:$H$1355, "&lt;="&amp;YEAR(Portfolio_History!S$1))-
SUMIFS(Transactions_History!$G$6:$G$1355, Transactions_History!$C$6:$C$1355, "Redeem", Transactions_History!$I$6:$I$1355, Portfolio_History!$F567, Transactions_History!$H$6:$H$1355, "&lt;="&amp;YEAR(Portfolio_History!S$1))</f>
        <v>-4445520</v>
      </c>
      <c r="T567" s="4">
        <f>SUMIFS(Transactions_History!$G$6:$G$1355, Transactions_History!$C$6:$C$1355, "Acquire", Transactions_History!$I$6:$I$1355, Portfolio_History!$F567, Transactions_History!$H$6:$H$1355, "&lt;="&amp;YEAR(Portfolio_History!T$1))-
SUMIFS(Transactions_History!$G$6:$G$1355, Transactions_History!$C$6:$C$1355, "Redeem", Transactions_History!$I$6:$I$1355, Portfolio_History!$F567, Transactions_History!$H$6:$H$1355, "&lt;="&amp;YEAR(Portfolio_History!T$1))</f>
        <v>0</v>
      </c>
      <c r="U567" s="4">
        <f>SUMIFS(Transactions_History!$G$6:$G$1355, Transactions_History!$C$6:$C$1355, "Acquire", Transactions_History!$I$6:$I$1355, Portfolio_History!$F567, Transactions_History!$H$6:$H$1355, "&lt;="&amp;YEAR(Portfolio_History!U$1))-
SUMIFS(Transactions_History!$G$6:$G$1355, Transactions_History!$C$6:$C$1355, "Redeem", Transactions_History!$I$6:$I$1355, Portfolio_History!$F567, Transactions_History!$H$6:$H$1355, "&lt;="&amp;YEAR(Portfolio_History!U$1))</f>
        <v>0</v>
      </c>
      <c r="V567" s="4">
        <f>SUMIFS(Transactions_History!$G$6:$G$1355, Transactions_History!$C$6:$C$1355, "Acquire", Transactions_History!$I$6:$I$1355, Portfolio_History!$F567, Transactions_History!$H$6:$H$1355, "&lt;="&amp;YEAR(Portfolio_History!V$1))-
SUMIFS(Transactions_History!$G$6:$G$1355, Transactions_History!$C$6:$C$1355, "Redeem", Transactions_History!$I$6:$I$1355, Portfolio_History!$F567, Transactions_History!$H$6:$H$1355, "&lt;="&amp;YEAR(Portfolio_History!V$1))</f>
        <v>0</v>
      </c>
      <c r="W567" s="4">
        <f>SUMIFS(Transactions_History!$G$6:$G$1355, Transactions_History!$C$6:$C$1355, "Acquire", Transactions_History!$I$6:$I$1355, Portfolio_History!$F567, Transactions_History!$H$6:$H$1355, "&lt;="&amp;YEAR(Portfolio_History!W$1))-
SUMIFS(Transactions_History!$G$6:$G$1355, Transactions_History!$C$6:$C$1355, "Redeem", Transactions_History!$I$6:$I$1355, Portfolio_History!$F567, Transactions_History!$H$6:$H$1355, "&lt;="&amp;YEAR(Portfolio_History!W$1))</f>
        <v>0</v>
      </c>
      <c r="X567" s="4">
        <f>SUMIFS(Transactions_History!$G$6:$G$1355, Transactions_History!$C$6:$C$1355, "Acquire", Transactions_History!$I$6:$I$1355, Portfolio_History!$F567, Transactions_History!$H$6:$H$1355, "&lt;="&amp;YEAR(Portfolio_History!X$1))-
SUMIFS(Transactions_History!$G$6:$G$1355, Transactions_History!$C$6:$C$1355, "Redeem", Transactions_History!$I$6:$I$1355, Portfolio_History!$F567, Transactions_History!$H$6:$H$1355, "&lt;="&amp;YEAR(Portfolio_History!X$1))</f>
        <v>0</v>
      </c>
      <c r="Y567" s="4">
        <f>SUMIFS(Transactions_History!$G$6:$G$1355, Transactions_History!$C$6:$C$1355, "Acquire", Transactions_History!$I$6:$I$1355, Portfolio_History!$F567, Transactions_History!$H$6:$H$1355, "&lt;="&amp;YEAR(Portfolio_History!Y$1))-
SUMIFS(Transactions_History!$G$6:$G$1355, Transactions_History!$C$6:$C$1355, "Redeem", Transactions_History!$I$6:$I$1355, Portfolio_History!$F567, Transactions_History!$H$6:$H$1355, "&lt;="&amp;YEAR(Portfolio_History!Y$1))</f>
        <v>0</v>
      </c>
    </row>
    <row r="568" spans="1:25" x14ac:dyDescent="0.35">
      <c r="A568" s="172" t="s">
        <v>39</v>
      </c>
      <c r="B568" s="172">
        <v>7</v>
      </c>
      <c r="C568" s="172">
        <v>2011</v>
      </c>
      <c r="D568" s="173">
        <v>35217</v>
      </c>
      <c r="E568" s="63">
        <v>2011</v>
      </c>
      <c r="F568" s="170" t="str">
        <f t="shared" si="9"/>
        <v>SI bonds_7_2011</v>
      </c>
      <c r="G568" s="4">
        <f>SUMIFS(Transactions_History!$G$6:$G$1355, Transactions_History!$C$6:$C$1355, "Acquire", Transactions_History!$I$6:$I$1355, Portfolio_History!$F568, Transactions_History!$H$6:$H$1355, "&lt;="&amp;YEAR(Portfolio_History!G$1))-
SUMIFS(Transactions_History!$G$6:$G$1355, Transactions_History!$C$6:$C$1355, "Redeem", Transactions_History!$I$6:$I$1355, Portfolio_History!$F568, Transactions_History!$H$6:$H$1355, "&lt;="&amp;YEAR(Portfolio_History!G$1))</f>
        <v>-33114324</v>
      </c>
      <c r="H568" s="4">
        <f>SUMIFS(Transactions_History!$G$6:$G$1355, Transactions_History!$C$6:$C$1355, "Acquire", Transactions_History!$I$6:$I$1355, Portfolio_History!$F568, Transactions_History!$H$6:$H$1355, "&lt;="&amp;YEAR(Portfolio_History!H$1))-
SUMIFS(Transactions_History!$G$6:$G$1355, Transactions_History!$C$6:$C$1355, "Redeem", Transactions_History!$I$6:$I$1355, Portfolio_History!$F568, Transactions_History!$H$6:$H$1355, "&lt;="&amp;YEAR(Portfolio_History!H$1))</f>
        <v>-33114324</v>
      </c>
      <c r="I568" s="4">
        <f>SUMIFS(Transactions_History!$G$6:$G$1355, Transactions_History!$C$6:$C$1355, "Acquire", Transactions_History!$I$6:$I$1355, Portfolio_History!$F568, Transactions_History!$H$6:$H$1355, "&lt;="&amp;YEAR(Portfolio_History!I$1))-
SUMIFS(Transactions_History!$G$6:$G$1355, Transactions_History!$C$6:$C$1355, "Redeem", Transactions_History!$I$6:$I$1355, Portfolio_History!$F568, Transactions_History!$H$6:$H$1355, "&lt;="&amp;YEAR(Portfolio_History!I$1))</f>
        <v>-33114324</v>
      </c>
      <c r="J568" s="4">
        <f>SUMIFS(Transactions_History!$G$6:$G$1355, Transactions_History!$C$6:$C$1355, "Acquire", Transactions_History!$I$6:$I$1355, Portfolio_History!$F568, Transactions_History!$H$6:$H$1355, "&lt;="&amp;YEAR(Portfolio_History!J$1))-
SUMIFS(Transactions_History!$G$6:$G$1355, Transactions_History!$C$6:$C$1355, "Redeem", Transactions_History!$I$6:$I$1355, Portfolio_History!$F568, Transactions_History!$H$6:$H$1355, "&lt;="&amp;YEAR(Portfolio_History!J$1))</f>
        <v>-33114324</v>
      </c>
      <c r="K568" s="4">
        <f>SUMIFS(Transactions_History!$G$6:$G$1355, Transactions_History!$C$6:$C$1355, "Acquire", Transactions_History!$I$6:$I$1355, Portfolio_History!$F568, Transactions_History!$H$6:$H$1355, "&lt;="&amp;YEAR(Portfolio_History!K$1))-
SUMIFS(Transactions_History!$G$6:$G$1355, Transactions_History!$C$6:$C$1355, "Redeem", Transactions_History!$I$6:$I$1355, Portfolio_History!$F568, Transactions_History!$H$6:$H$1355, "&lt;="&amp;YEAR(Portfolio_History!K$1))</f>
        <v>-33114324</v>
      </c>
      <c r="L568" s="4">
        <f>SUMIFS(Transactions_History!$G$6:$G$1355, Transactions_History!$C$6:$C$1355, "Acquire", Transactions_History!$I$6:$I$1355, Portfolio_History!$F568, Transactions_History!$H$6:$H$1355, "&lt;="&amp;YEAR(Portfolio_History!L$1))-
SUMIFS(Transactions_History!$G$6:$G$1355, Transactions_History!$C$6:$C$1355, "Redeem", Transactions_History!$I$6:$I$1355, Portfolio_History!$F568, Transactions_History!$H$6:$H$1355, "&lt;="&amp;YEAR(Portfolio_History!L$1))</f>
        <v>-33114324</v>
      </c>
      <c r="M568" s="4">
        <f>SUMIFS(Transactions_History!$G$6:$G$1355, Transactions_History!$C$6:$C$1355, "Acquire", Transactions_History!$I$6:$I$1355, Portfolio_History!$F568, Transactions_History!$H$6:$H$1355, "&lt;="&amp;YEAR(Portfolio_History!M$1))-
SUMIFS(Transactions_History!$G$6:$G$1355, Transactions_History!$C$6:$C$1355, "Redeem", Transactions_History!$I$6:$I$1355, Portfolio_History!$F568, Transactions_History!$H$6:$H$1355, "&lt;="&amp;YEAR(Portfolio_History!M$1))</f>
        <v>-33114324</v>
      </c>
      <c r="N568" s="4">
        <f>SUMIFS(Transactions_History!$G$6:$G$1355, Transactions_History!$C$6:$C$1355, "Acquire", Transactions_History!$I$6:$I$1355, Portfolio_History!$F568, Transactions_History!$H$6:$H$1355, "&lt;="&amp;YEAR(Portfolio_History!N$1))-
SUMIFS(Transactions_History!$G$6:$G$1355, Transactions_History!$C$6:$C$1355, "Redeem", Transactions_History!$I$6:$I$1355, Portfolio_History!$F568, Transactions_History!$H$6:$H$1355, "&lt;="&amp;YEAR(Portfolio_History!N$1))</f>
        <v>-33114324</v>
      </c>
      <c r="O568" s="4">
        <f>SUMIFS(Transactions_History!$G$6:$G$1355, Transactions_History!$C$6:$C$1355, "Acquire", Transactions_History!$I$6:$I$1355, Portfolio_History!$F568, Transactions_History!$H$6:$H$1355, "&lt;="&amp;YEAR(Portfolio_History!O$1))-
SUMIFS(Transactions_History!$G$6:$G$1355, Transactions_History!$C$6:$C$1355, "Redeem", Transactions_History!$I$6:$I$1355, Portfolio_History!$F568, Transactions_History!$H$6:$H$1355, "&lt;="&amp;YEAR(Portfolio_History!O$1))</f>
        <v>-33114324</v>
      </c>
      <c r="P568" s="4">
        <f>SUMIFS(Transactions_History!$G$6:$G$1355, Transactions_History!$C$6:$C$1355, "Acquire", Transactions_History!$I$6:$I$1355, Portfolio_History!$F568, Transactions_History!$H$6:$H$1355, "&lt;="&amp;YEAR(Portfolio_History!P$1))-
SUMIFS(Transactions_History!$G$6:$G$1355, Transactions_History!$C$6:$C$1355, "Redeem", Transactions_History!$I$6:$I$1355, Portfolio_History!$F568, Transactions_History!$H$6:$H$1355, "&lt;="&amp;YEAR(Portfolio_History!P$1))</f>
        <v>-33114324</v>
      </c>
      <c r="Q568" s="4">
        <f>SUMIFS(Transactions_History!$G$6:$G$1355, Transactions_History!$C$6:$C$1355, "Acquire", Transactions_History!$I$6:$I$1355, Portfolio_History!$F568, Transactions_History!$H$6:$H$1355, "&lt;="&amp;YEAR(Portfolio_History!Q$1))-
SUMIFS(Transactions_History!$G$6:$G$1355, Transactions_History!$C$6:$C$1355, "Redeem", Transactions_History!$I$6:$I$1355, Portfolio_History!$F568, Transactions_History!$H$6:$H$1355, "&lt;="&amp;YEAR(Portfolio_History!Q$1))</f>
        <v>-33114324</v>
      </c>
      <c r="R568" s="4">
        <f>SUMIFS(Transactions_History!$G$6:$G$1355, Transactions_History!$C$6:$C$1355, "Acquire", Transactions_History!$I$6:$I$1355, Portfolio_History!$F568, Transactions_History!$H$6:$H$1355, "&lt;="&amp;YEAR(Portfolio_History!R$1))-
SUMIFS(Transactions_History!$G$6:$G$1355, Transactions_History!$C$6:$C$1355, "Redeem", Transactions_History!$I$6:$I$1355, Portfolio_History!$F568, Transactions_History!$H$6:$H$1355, "&lt;="&amp;YEAR(Portfolio_History!R$1))</f>
        <v>-33114324</v>
      </c>
      <c r="S568" s="4">
        <f>SUMIFS(Transactions_History!$G$6:$G$1355, Transactions_History!$C$6:$C$1355, "Acquire", Transactions_History!$I$6:$I$1355, Portfolio_History!$F568, Transactions_History!$H$6:$H$1355, "&lt;="&amp;YEAR(Portfolio_History!S$1))-
SUMIFS(Transactions_History!$G$6:$G$1355, Transactions_History!$C$6:$C$1355, "Redeem", Transactions_History!$I$6:$I$1355, Portfolio_History!$F568, Transactions_History!$H$6:$H$1355, "&lt;="&amp;YEAR(Portfolio_History!S$1))</f>
        <v>0</v>
      </c>
      <c r="T568" s="4">
        <f>SUMIFS(Transactions_History!$G$6:$G$1355, Transactions_History!$C$6:$C$1355, "Acquire", Transactions_History!$I$6:$I$1355, Portfolio_History!$F568, Transactions_History!$H$6:$H$1355, "&lt;="&amp;YEAR(Portfolio_History!T$1))-
SUMIFS(Transactions_History!$G$6:$G$1355, Transactions_History!$C$6:$C$1355, "Redeem", Transactions_History!$I$6:$I$1355, Portfolio_History!$F568, Transactions_History!$H$6:$H$1355, "&lt;="&amp;YEAR(Portfolio_History!T$1))</f>
        <v>0</v>
      </c>
      <c r="U568" s="4">
        <f>SUMIFS(Transactions_History!$G$6:$G$1355, Transactions_History!$C$6:$C$1355, "Acquire", Transactions_History!$I$6:$I$1355, Portfolio_History!$F568, Transactions_History!$H$6:$H$1355, "&lt;="&amp;YEAR(Portfolio_History!U$1))-
SUMIFS(Transactions_History!$G$6:$G$1355, Transactions_History!$C$6:$C$1355, "Redeem", Transactions_History!$I$6:$I$1355, Portfolio_History!$F568, Transactions_History!$H$6:$H$1355, "&lt;="&amp;YEAR(Portfolio_History!U$1))</f>
        <v>0</v>
      </c>
      <c r="V568" s="4">
        <f>SUMIFS(Transactions_History!$G$6:$G$1355, Transactions_History!$C$6:$C$1355, "Acquire", Transactions_History!$I$6:$I$1355, Portfolio_History!$F568, Transactions_History!$H$6:$H$1355, "&lt;="&amp;YEAR(Portfolio_History!V$1))-
SUMIFS(Transactions_History!$G$6:$G$1355, Transactions_History!$C$6:$C$1355, "Redeem", Transactions_History!$I$6:$I$1355, Portfolio_History!$F568, Transactions_History!$H$6:$H$1355, "&lt;="&amp;YEAR(Portfolio_History!V$1))</f>
        <v>0</v>
      </c>
      <c r="W568" s="4">
        <f>SUMIFS(Transactions_History!$G$6:$G$1355, Transactions_History!$C$6:$C$1355, "Acquire", Transactions_History!$I$6:$I$1355, Portfolio_History!$F568, Transactions_History!$H$6:$H$1355, "&lt;="&amp;YEAR(Portfolio_History!W$1))-
SUMIFS(Transactions_History!$G$6:$G$1355, Transactions_History!$C$6:$C$1355, "Redeem", Transactions_History!$I$6:$I$1355, Portfolio_History!$F568, Transactions_History!$H$6:$H$1355, "&lt;="&amp;YEAR(Portfolio_History!W$1))</f>
        <v>0</v>
      </c>
      <c r="X568" s="4">
        <f>SUMIFS(Transactions_History!$G$6:$G$1355, Transactions_History!$C$6:$C$1355, "Acquire", Transactions_History!$I$6:$I$1355, Portfolio_History!$F568, Transactions_History!$H$6:$H$1355, "&lt;="&amp;YEAR(Portfolio_History!X$1))-
SUMIFS(Transactions_History!$G$6:$G$1355, Transactions_History!$C$6:$C$1355, "Redeem", Transactions_History!$I$6:$I$1355, Portfolio_History!$F568, Transactions_History!$H$6:$H$1355, "&lt;="&amp;YEAR(Portfolio_History!X$1))</f>
        <v>0</v>
      </c>
      <c r="Y568" s="4">
        <f>SUMIFS(Transactions_History!$G$6:$G$1355, Transactions_History!$C$6:$C$1355, "Acquire", Transactions_History!$I$6:$I$1355, Portfolio_History!$F568, Transactions_History!$H$6:$H$1355, "&lt;="&amp;YEAR(Portfolio_History!Y$1))-
SUMIFS(Transactions_History!$G$6:$G$1355, Transactions_History!$C$6:$C$1355, "Redeem", Transactions_History!$I$6:$I$1355, Portfolio_History!$F568, Transactions_History!$H$6:$H$1355, "&lt;="&amp;YEAR(Portfolio_History!Y$1))</f>
        <v>0</v>
      </c>
    </row>
    <row r="569" spans="1:25" x14ac:dyDescent="0.35">
      <c r="A569" s="172" t="s">
        <v>34</v>
      </c>
      <c r="B569" s="172">
        <v>2.5</v>
      </c>
      <c r="C569" s="172">
        <v>2011</v>
      </c>
      <c r="D569" s="173">
        <v>40695</v>
      </c>
      <c r="E569" s="63">
        <v>2011</v>
      </c>
      <c r="F569" s="170" t="str">
        <f t="shared" si="9"/>
        <v>SI certificates_2.5_2011</v>
      </c>
      <c r="G569" s="4">
        <f>SUMIFS(Transactions_History!$G$6:$G$1355, Transactions_History!$C$6:$C$1355, "Acquire", Transactions_History!$I$6:$I$1355, Portfolio_History!$F569, Transactions_History!$H$6:$H$1355, "&lt;="&amp;YEAR(Portfolio_History!G$1))-
SUMIFS(Transactions_History!$G$6:$G$1355, Transactions_History!$C$6:$C$1355, "Redeem", Transactions_History!$I$6:$I$1355, Portfolio_History!$F569, Transactions_History!$H$6:$H$1355, "&lt;="&amp;YEAR(Portfolio_History!G$1))</f>
        <v>0</v>
      </c>
      <c r="H569" s="4">
        <f>SUMIFS(Transactions_History!$G$6:$G$1355, Transactions_History!$C$6:$C$1355, "Acquire", Transactions_History!$I$6:$I$1355, Portfolio_History!$F569, Transactions_History!$H$6:$H$1355, "&lt;="&amp;YEAR(Portfolio_History!H$1))-
SUMIFS(Transactions_History!$G$6:$G$1355, Transactions_History!$C$6:$C$1355, "Redeem", Transactions_History!$I$6:$I$1355, Portfolio_History!$F569, Transactions_History!$H$6:$H$1355, "&lt;="&amp;YEAR(Portfolio_History!H$1))</f>
        <v>0</v>
      </c>
      <c r="I569" s="4">
        <f>SUMIFS(Transactions_History!$G$6:$G$1355, Transactions_History!$C$6:$C$1355, "Acquire", Transactions_History!$I$6:$I$1355, Portfolio_History!$F569, Transactions_History!$H$6:$H$1355, "&lt;="&amp;YEAR(Portfolio_History!I$1))-
SUMIFS(Transactions_History!$G$6:$G$1355, Transactions_History!$C$6:$C$1355, "Redeem", Transactions_History!$I$6:$I$1355, Portfolio_History!$F569, Transactions_History!$H$6:$H$1355, "&lt;="&amp;YEAR(Portfolio_History!I$1))</f>
        <v>0</v>
      </c>
      <c r="J569" s="4">
        <f>SUMIFS(Transactions_History!$G$6:$G$1355, Transactions_History!$C$6:$C$1355, "Acquire", Transactions_History!$I$6:$I$1355, Portfolio_History!$F569, Transactions_History!$H$6:$H$1355, "&lt;="&amp;YEAR(Portfolio_History!J$1))-
SUMIFS(Transactions_History!$G$6:$G$1355, Transactions_History!$C$6:$C$1355, "Redeem", Transactions_History!$I$6:$I$1355, Portfolio_History!$F569, Transactions_History!$H$6:$H$1355, "&lt;="&amp;YEAR(Portfolio_History!J$1))</f>
        <v>0</v>
      </c>
      <c r="K569" s="4">
        <f>SUMIFS(Transactions_History!$G$6:$G$1355, Transactions_History!$C$6:$C$1355, "Acquire", Transactions_History!$I$6:$I$1355, Portfolio_History!$F569, Transactions_History!$H$6:$H$1355, "&lt;="&amp;YEAR(Portfolio_History!K$1))-
SUMIFS(Transactions_History!$G$6:$G$1355, Transactions_History!$C$6:$C$1355, "Redeem", Transactions_History!$I$6:$I$1355, Portfolio_History!$F569, Transactions_History!$H$6:$H$1355, "&lt;="&amp;YEAR(Portfolio_History!K$1))</f>
        <v>0</v>
      </c>
      <c r="L569" s="4">
        <f>SUMIFS(Transactions_History!$G$6:$G$1355, Transactions_History!$C$6:$C$1355, "Acquire", Transactions_History!$I$6:$I$1355, Portfolio_History!$F569, Transactions_History!$H$6:$H$1355, "&lt;="&amp;YEAR(Portfolio_History!L$1))-
SUMIFS(Transactions_History!$G$6:$G$1355, Transactions_History!$C$6:$C$1355, "Redeem", Transactions_History!$I$6:$I$1355, Portfolio_History!$F569, Transactions_History!$H$6:$H$1355, "&lt;="&amp;YEAR(Portfolio_History!L$1))</f>
        <v>0</v>
      </c>
      <c r="M569" s="4">
        <f>SUMIFS(Transactions_History!$G$6:$G$1355, Transactions_History!$C$6:$C$1355, "Acquire", Transactions_History!$I$6:$I$1355, Portfolio_History!$F569, Transactions_History!$H$6:$H$1355, "&lt;="&amp;YEAR(Portfolio_History!M$1))-
SUMIFS(Transactions_History!$G$6:$G$1355, Transactions_History!$C$6:$C$1355, "Redeem", Transactions_History!$I$6:$I$1355, Portfolio_History!$F569, Transactions_History!$H$6:$H$1355, "&lt;="&amp;YEAR(Portfolio_History!M$1))</f>
        <v>0</v>
      </c>
      <c r="N569" s="4">
        <f>SUMIFS(Transactions_History!$G$6:$G$1355, Transactions_History!$C$6:$C$1355, "Acquire", Transactions_History!$I$6:$I$1355, Portfolio_History!$F569, Transactions_History!$H$6:$H$1355, "&lt;="&amp;YEAR(Portfolio_History!N$1))-
SUMIFS(Transactions_History!$G$6:$G$1355, Transactions_History!$C$6:$C$1355, "Redeem", Transactions_History!$I$6:$I$1355, Portfolio_History!$F569, Transactions_History!$H$6:$H$1355, "&lt;="&amp;YEAR(Portfolio_History!N$1))</f>
        <v>0</v>
      </c>
      <c r="O569" s="4">
        <f>SUMIFS(Transactions_History!$G$6:$G$1355, Transactions_History!$C$6:$C$1355, "Acquire", Transactions_History!$I$6:$I$1355, Portfolio_History!$F569, Transactions_History!$H$6:$H$1355, "&lt;="&amp;YEAR(Portfolio_History!O$1))-
SUMIFS(Transactions_History!$G$6:$G$1355, Transactions_History!$C$6:$C$1355, "Redeem", Transactions_History!$I$6:$I$1355, Portfolio_History!$F569, Transactions_History!$H$6:$H$1355, "&lt;="&amp;YEAR(Portfolio_History!O$1))</f>
        <v>0</v>
      </c>
      <c r="P569" s="4">
        <f>SUMIFS(Transactions_History!$G$6:$G$1355, Transactions_History!$C$6:$C$1355, "Acquire", Transactions_History!$I$6:$I$1355, Portfolio_History!$F569, Transactions_History!$H$6:$H$1355, "&lt;="&amp;YEAR(Portfolio_History!P$1))-
SUMIFS(Transactions_History!$G$6:$G$1355, Transactions_History!$C$6:$C$1355, "Redeem", Transactions_History!$I$6:$I$1355, Portfolio_History!$F569, Transactions_History!$H$6:$H$1355, "&lt;="&amp;YEAR(Portfolio_History!P$1))</f>
        <v>0</v>
      </c>
      <c r="Q569" s="4">
        <f>SUMIFS(Transactions_History!$G$6:$G$1355, Transactions_History!$C$6:$C$1355, "Acquire", Transactions_History!$I$6:$I$1355, Portfolio_History!$F569, Transactions_History!$H$6:$H$1355, "&lt;="&amp;YEAR(Portfolio_History!Q$1))-
SUMIFS(Transactions_History!$G$6:$G$1355, Transactions_History!$C$6:$C$1355, "Redeem", Transactions_History!$I$6:$I$1355, Portfolio_History!$F569, Transactions_History!$H$6:$H$1355, "&lt;="&amp;YEAR(Portfolio_History!Q$1))</f>
        <v>0</v>
      </c>
      <c r="R569" s="4">
        <f>SUMIFS(Transactions_History!$G$6:$G$1355, Transactions_History!$C$6:$C$1355, "Acquire", Transactions_History!$I$6:$I$1355, Portfolio_History!$F569, Transactions_History!$H$6:$H$1355, "&lt;="&amp;YEAR(Portfolio_History!R$1))-
SUMIFS(Transactions_History!$G$6:$G$1355, Transactions_History!$C$6:$C$1355, "Redeem", Transactions_History!$I$6:$I$1355, Portfolio_History!$F569, Transactions_History!$H$6:$H$1355, "&lt;="&amp;YEAR(Portfolio_History!R$1))</f>
        <v>0</v>
      </c>
      <c r="S569" s="4">
        <f>SUMIFS(Transactions_History!$G$6:$G$1355, Transactions_History!$C$6:$C$1355, "Acquire", Transactions_History!$I$6:$I$1355, Portfolio_History!$F569, Transactions_History!$H$6:$H$1355, "&lt;="&amp;YEAR(Portfolio_History!S$1))-
SUMIFS(Transactions_History!$G$6:$G$1355, Transactions_History!$C$6:$C$1355, "Redeem", Transactions_History!$I$6:$I$1355, Portfolio_History!$F569, Transactions_History!$H$6:$H$1355, "&lt;="&amp;YEAR(Portfolio_History!S$1))</f>
        <v>0</v>
      </c>
      <c r="T569" s="4">
        <f>SUMIFS(Transactions_History!$G$6:$G$1355, Transactions_History!$C$6:$C$1355, "Acquire", Transactions_History!$I$6:$I$1355, Portfolio_History!$F569, Transactions_History!$H$6:$H$1355, "&lt;="&amp;YEAR(Portfolio_History!T$1))-
SUMIFS(Transactions_History!$G$6:$G$1355, Transactions_History!$C$6:$C$1355, "Redeem", Transactions_History!$I$6:$I$1355, Portfolio_History!$F569, Transactions_History!$H$6:$H$1355, "&lt;="&amp;YEAR(Portfolio_History!T$1))</f>
        <v>0</v>
      </c>
      <c r="U569" s="4">
        <f>SUMIFS(Transactions_History!$G$6:$G$1355, Transactions_History!$C$6:$C$1355, "Acquire", Transactions_History!$I$6:$I$1355, Portfolio_History!$F569, Transactions_History!$H$6:$H$1355, "&lt;="&amp;YEAR(Portfolio_History!U$1))-
SUMIFS(Transactions_History!$G$6:$G$1355, Transactions_History!$C$6:$C$1355, "Redeem", Transactions_History!$I$6:$I$1355, Portfolio_History!$F569, Transactions_History!$H$6:$H$1355, "&lt;="&amp;YEAR(Portfolio_History!U$1))</f>
        <v>0</v>
      </c>
      <c r="V569" s="4">
        <f>SUMIFS(Transactions_History!$G$6:$G$1355, Transactions_History!$C$6:$C$1355, "Acquire", Transactions_History!$I$6:$I$1355, Portfolio_History!$F569, Transactions_History!$H$6:$H$1355, "&lt;="&amp;YEAR(Portfolio_History!V$1))-
SUMIFS(Transactions_History!$G$6:$G$1355, Transactions_History!$C$6:$C$1355, "Redeem", Transactions_History!$I$6:$I$1355, Portfolio_History!$F569, Transactions_History!$H$6:$H$1355, "&lt;="&amp;YEAR(Portfolio_History!V$1))</f>
        <v>0</v>
      </c>
      <c r="W569" s="4">
        <f>SUMIFS(Transactions_History!$G$6:$G$1355, Transactions_History!$C$6:$C$1355, "Acquire", Transactions_History!$I$6:$I$1355, Portfolio_History!$F569, Transactions_History!$H$6:$H$1355, "&lt;="&amp;YEAR(Portfolio_History!W$1))-
SUMIFS(Transactions_History!$G$6:$G$1355, Transactions_History!$C$6:$C$1355, "Redeem", Transactions_History!$I$6:$I$1355, Portfolio_History!$F569, Transactions_History!$H$6:$H$1355, "&lt;="&amp;YEAR(Portfolio_History!W$1))</f>
        <v>0</v>
      </c>
      <c r="X569" s="4">
        <f>SUMIFS(Transactions_History!$G$6:$G$1355, Transactions_History!$C$6:$C$1355, "Acquire", Transactions_History!$I$6:$I$1355, Portfolio_History!$F569, Transactions_History!$H$6:$H$1355, "&lt;="&amp;YEAR(Portfolio_History!X$1))-
SUMIFS(Transactions_History!$G$6:$G$1355, Transactions_History!$C$6:$C$1355, "Redeem", Transactions_History!$I$6:$I$1355, Portfolio_History!$F569, Transactions_History!$H$6:$H$1355, "&lt;="&amp;YEAR(Portfolio_History!X$1))</f>
        <v>0</v>
      </c>
      <c r="Y569" s="4">
        <f>SUMIFS(Transactions_History!$G$6:$G$1355, Transactions_History!$C$6:$C$1355, "Acquire", Transactions_History!$I$6:$I$1355, Portfolio_History!$F569, Transactions_History!$H$6:$H$1355, "&lt;="&amp;YEAR(Portfolio_History!Y$1))-
SUMIFS(Transactions_History!$G$6:$G$1355, Transactions_History!$C$6:$C$1355, "Redeem", Transactions_History!$I$6:$I$1355, Portfolio_History!$F569, Transactions_History!$H$6:$H$1355, "&lt;="&amp;YEAR(Portfolio_History!Y$1))</f>
        <v>0</v>
      </c>
    </row>
    <row r="570" spans="1:25" x14ac:dyDescent="0.35">
      <c r="A570" s="172" t="s">
        <v>39</v>
      </c>
      <c r="B570" s="172">
        <v>2.875</v>
      </c>
      <c r="C570" s="172">
        <v>2012</v>
      </c>
      <c r="D570" s="173">
        <v>40330</v>
      </c>
      <c r="E570" s="63">
        <v>2011</v>
      </c>
      <c r="F570" s="170" t="str">
        <f t="shared" si="9"/>
        <v>SI bonds_2.875_2012</v>
      </c>
      <c r="G570" s="4">
        <f>SUMIFS(Transactions_History!$G$6:$G$1355, Transactions_History!$C$6:$C$1355, "Acquire", Transactions_History!$I$6:$I$1355, Portfolio_History!$F570, Transactions_History!$H$6:$H$1355, "&lt;="&amp;YEAR(Portfolio_History!G$1))-
SUMIFS(Transactions_History!$G$6:$G$1355, Transactions_History!$C$6:$C$1355, "Redeem", Transactions_History!$I$6:$I$1355, Portfolio_History!$F570, Transactions_History!$H$6:$H$1355, "&lt;="&amp;YEAR(Portfolio_History!G$1))</f>
        <v>0</v>
      </c>
      <c r="H570" s="4">
        <f>SUMIFS(Transactions_History!$G$6:$G$1355, Transactions_History!$C$6:$C$1355, "Acquire", Transactions_History!$I$6:$I$1355, Portfolio_History!$F570, Transactions_History!$H$6:$H$1355, "&lt;="&amp;YEAR(Portfolio_History!H$1))-
SUMIFS(Transactions_History!$G$6:$G$1355, Transactions_History!$C$6:$C$1355, "Redeem", Transactions_History!$I$6:$I$1355, Portfolio_History!$F570, Transactions_History!$H$6:$H$1355, "&lt;="&amp;YEAR(Portfolio_History!H$1))</f>
        <v>0</v>
      </c>
      <c r="I570" s="4">
        <f>SUMIFS(Transactions_History!$G$6:$G$1355, Transactions_History!$C$6:$C$1355, "Acquire", Transactions_History!$I$6:$I$1355, Portfolio_History!$F570, Transactions_History!$H$6:$H$1355, "&lt;="&amp;YEAR(Portfolio_History!I$1))-
SUMIFS(Transactions_History!$G$6:$G$1355, Transactions_History!$C$6:$C$1355, "Redeem", Transactions_History!$I$6:$I$1355, Portfolio_History!$F570, Transactions_History!$H$6:$H$1355, "&lt;="&amp;YEAR(Portfolio_History!I$1))</f>
        <v>0</v>
      </c>
      <c r="J570" s="4">
        <f>SUMIFS(Transactions_History!$G$6:$G$1355, Transactions_History!$C$6:$C$1355, "Acquire", Transactions_History!$I$6:$I$1355, Portfolio_History!$F570, Transactions_History!$H$6:$H$1355, "&lt;="&amp;YEAR(Portfolio_History!J$1))-
SUMIFS(Transactions_History!$G$6:$G$1355, Transactions_History!$C$6:$C$1355, "Redeem", Transactions_History!$I$6:$I$1355, Portfolio_History!$F570, Transactions_History!$H$6:$H$1355, "&lt;="&amp;YEAR(Portfolio_History!J$1))</f>
        <v>0</v>
      </c>
      <c r="K570" s="4">
        <f>SUMIFS(Transactions_History!$G$6:$G$1355, Transactions_History!$C$6:$C$1355, "Acquire", Transactions_History!$I$6:$I$1355, Portfolio_History!$F570, Transactions_History!$H$6:$H$1355, "&lt;="&amp;YEAR(Portfolio_History!K$1))-
SUMIFS(Transactions_History!$G$6:$G$1355, Transactions_History!$C$6:$C$1355, "Redeem", Transactions_History!$I$6:$I$1355, Portfolio_History!$F570, Transactions_History!$H$6:$H$1355, "&lt;="&amp;YEAR(Portfolio_History!K$1))</f>
        <v>0</v>
      </c>
      <c r="L570" s="4">
        <f>SUMIFS(Transactions_History!$G$6:$G$1355, Transactions_History!$C$6:$C$1355, "Acquire", Transactions_History!$I$6:$I$1355, Portfolio_History!$F570, Transactions_History!$H$6:$H$1355, "&lt;="&amp;YEAR(Portfolio_History!L$1))-
SUMIFS(Transactions_History!$G$6:$G$1355, Transactions_History!$C$6:$C$1355, "Redeem", Transactions_History!$I$6:$I$1355, Portfolio_History!$F570, Transactions_History!$H$6:$H$1355, "&lt;="&amp;YEAR(Portfolio_History!L$1))</f>
        <v>0</v>
      </c>
      <c r="M570" s="4">
        <f>SUMIFS(Transactions_History!$G$6:$G$1355, Transactions_History!$C$6:$C$1355, "Acquire", Transactions_History!$I$6:$I$1355, Portfolio_History!$F570, Transactions_History!$H$6:$H$1355, "&lt;="&amp;YEAR(Portfolio_History!M$1))-
SUMIFS(Transactions_History!$G$6:$G$1355, Transactions_History!$C$6:$C$1355, "Redeem", Transactions_History!$I$6:$I$1355, Portfolio_History!$F570, Transactions_History!$H$6:$H$1355, "&lt;="&amp;YEAR(Portfolio_History!M$1))</f>
        <v>0</v>
      </c>
      <c r="N570" s="4">
        <f>SUMIFS(Transactions_History!$G$6:$G$1355, Transactions_History!$C$6:$C$1355, "Acquire", Transactions_History!$I$6:$I$1355, Portfolio_History!$F570, Transactions_History!$H$6:$H$1355, "&lt;="&amp;YEAR(Portfolio_History!N$1))-
SUMIFS(Transactions_History!$G$6:$G$1355, Transactions_History!$C$6:$C$1355, "Redeem", Transactions_History!$I$6:$I$1355, Portfolio_History!$F570, Transactions_History!$H$6:$H$1355, "&lt;="&amp;YEAR(Portfolio_History!N$1))</f>
        <v>0</v>
      </c>
      <c r="O570" s="4">
        <f>SUMIFS(Transactions_History!$G$6:$G$1355, Transactions_History!$C$6:$C$1355, "Acquire", Transactions_History!$I$6:$I$1355, Portfolio_History!$F570, Transactions_History!$H$6:$H$1355, "&lt;="&amp;YEAR(Portfolio_History!O$1))-
SUMIFS(Transactions_History!$G$6:$G$1355, Transactions_History!$C$6:$C$1355, "Redeem", Transactions_History!$I$6:$I$1355, Portfolio_History!$F570, Transactions_History!$H$6:$H$1355, "&lt;="&amp;YEAR(Portfolio_History!O$1))</f>
        <v>0</v>
      </c>
      <c r="P570" s="4">
        <f>SUMIFS(Transactions_History!$G$6:$G$1355, Transactions_History!$C$6:$C$1355, "Acquire", Transactions_History!$I$6:$I$1355, Portfolio_History!$F570, Transactions_History!$H$6:$H$1355, "&lt;="&amp;YEAR(Portfolio_History!P$1))-
SUMIFS(Transactions_History!$G$6:$G$1355, Transactions_History!$C$6:$C$1355, "Redeem", Transactions_History!$I$6:$I$1355, Portfolio_History!$F570, Transactions_History!$H$6:$H$1355, "&lt;="&amp;YEAR(Portfolio_History!P$1))</f>
        <v>0</v>
      </c>
      <c r="Q570" s="4">
        <f>SUMIFS(Transactions_History!$G$6:$G$1355, Transactions_History!$C$6:$C$1355, "Acquire", Transactions_History!$I$6:$I$1355, Portfolio_History!$F570, Transactions_History!$H$6:$H$1355, "&lt;="&amp;YEAR(Portfolio_History!Q$1))-
SUMIFS(Transactions_History!$G$6:$G$1355, Transactions_History!$C$6:$C$1355, "Redeem", Transactions_History!$I$6:$I$1355, Portfolio_History!$F570, Transactions_History!$H$6:$H$1355, "&lt;="&amp;YEAR(Portfolio_History!Q$1))</f>
        <v>0</v>
      </c>
      <c r="R570" s="4">
        <f>SUMIFS(Transactions_History!$G$6:$G$1355, Transactions_History!$C$6:$C$1355, "Acquire", Transactions_History!$I$6:$I$1355, Portfolio_History!$F570, Transactions_History!$H$6:$H$1355, "&lt;="&amp;YEAR(Portfolio_History!R$1))-
SUMIFS(Transactions_History!$G$6:$G$1355, Transactions_History!$C$6:$C$1355, "Redeem", Transactions_History!$I$6:$I$1355, Portfolio_History!$F570, Transactions_History!$H$6:$H$1355, "&lt;="&amp;YEAR(Portfolio_History!R$1))</f>
        <v>0</v>
      </c>
      <c r="S570" s="4">
        <f>SUMIFS(Transactions_History!$G$6:$G$1355, Transactions_History!$C$6:$C$1355, "Acquire", Transactions_History!$I$6:$I$1355, Portfolio_History!$F570, Transactions_History!$H$6:$H$1355, "&lt;="&amp;YEAR(Portfolio_History!S$1))-
SUMIFS(Transactions_History!$G$6:$G$1355, Transactions_History!$C$6:$C$1355, "Redeem", Transactions_History!$I$6:$I$1355, Portfolio_History!$F570, Transactions_History!$H$6:$H$1355, "&lt;="&amp;YEAR(Portfolio_History!S$1))</f>
        <v>7264431</v>
      </c>
      <c r="T570" s="4">
        <f>SUMIFS(Transactions_History!$G$6:$G$1355, Transactions_History!$C$6:$C$1355, "Acquire", Transactions_History!$I$6:$I$1355, Portfolio_History!$F570, Transactions_History!$H$6:$H$1355, "&lt;="&amp;YEAR(Portfolio_History!T$1))-
SUMIFS(Transactions_History!$G$6:$G$1355, Transactions_History!$C$6:$C$1355, "Redeem", Transactions_History!$I$6:$I$1355, Portfolio_History!$F570, Transactions_History!$H$6:$H$1355, "&lt;="&amp;YEAR(Portfolio_History!T$1))</f>
        <v>0</v>
      </c>
      <c r="U570" s="4">
        <f>SUMIFS(Transactions_History!$G$6:$G$1355, Transactions_History!$C$6:$C$1355, "Acquire", Transactions_History!$I$6:$I$1355, Portfolio_History!$F570, Transactions_History!$H$6:$H$1355, "&lt;="&amp;YEAR(Portfolio_History!U$1))-
SUMIFS(Transactions_History!$G$6:$G$1355, Transactions_History!$C$6:$C$1355, "Redeem", Transactions_History!$I$6:$I$1355, Portfolio_History!$F570, Transactions_History!$H$6:$H$1355, "&lt;="&amp;YEAR(Portfolio_History!U$1))</f>
        <v>0</v>
      </c>
      <c r="V570" s="4">
        <f>SUMIFS(Transactions_History!$G$6:$G$1355, Transactions_History!$C$6:$C$1355, "Acquire", Transactions_History!$I$6:$I$1355, Portfolio_History!$F570, Transactions_History!$H$6:$H$1355, "&lt;="&amp;YEAR(Portfolio_History!V$1))-
SUMIFS(Transactions_History!$G$6:$G$1355, Transactions_History!$C$6:$C$1355, "Redeem", Transactions_History!$I$6:$I$1355, Portfolio_History!$F570, Transactions_History!$H$6:$H$1355, "&lt;="&amp;YEAR(Portfolio_History!V$1))</f>
        <v>0</v>
      </c>
      <c r="W570" s="4">
        <f>SUMIFS(Transactions_History!$G$6:$G$1355, Transactions_History!$C$6:$C$1355, "Acquire", Transactions_History!$I$6:$I$1355, Portfolio_History!$F570, Transactions_History!$H$6:$H$1355, "&lt;="&amp;YEAR(Portfolio_History!W$1))-
SUMIFS(Transactions_History!$G$6:$G$1355, Transactions_History!$C$6:$C$1355, "Redeem", Transactions_History!$I$6:$I$1355, Portfolio_History!$F570, Transactions_History!$H$6:$H$1355, "&lt;="&amp;YEAR(Portfolio_History!W$1))</f>
        <v>0</v>
      </c>
      <c r="X570" s="4">
        <f>SUMIFS(Transactions_History!$G$6:$G$1355, Transactions_History!$C$6:$C$1355, "Acquire", Transactions_History!$I$6:$I$1355, Portfolio_History!$F570, Transactions_History!$H$6:$H$1355, "&lt;="&amp;YEAR(Portfolio_History!X$1))-
SUMIFS(Transactions_History!$G$6:$G$1355, Transactions_History!$C$6:$C$1355, "Redeem", Transactions_History!$I$6:$I$1355, Portfolio_History!$F570, Transactions_History!$H$6:$H$1355, "&lt;="&amp;YEAR(Portfolio_History!X$1))</f>
        <v>0</v>
      </c>
      <c r="Y570" s="4">
        <f>SUMIFS(Transactions_History!$G$6:$G$1355, Transactions_History!$C$6:$C$1355, "Acquire", Transactions_History!$I$6:$I$1355, Portfolio_History!$F570, Transactions_History!$H$6:$H$1355, "&lt;="&amp;YEAR(Portfolio_History!Y$1))-
SUMIFS(Transactions_History!$G$6:$G$1355, Transactions_History!$C$6:$C$1355, "Redeem", Transactions_History!$I$6:$I$1355, Portfolio_History!$F570, Transactions_History!$H$6:$H$1355, "&lt;="&amp;YEAR(Portfolio_History!Y$1))</f>
        <v>0</v>
      </c>
    </row>
    <row r="571" spans="1:25" x14ac:dyDescent="0.35">
      <c r="A571" s="172" t="s">
        <v>39</v>
      </c>
      <c r="B571" s="172">
        <v>3.25</v>
      </c>
      <c r="C571" s="172">
        <v>2012</v>
      </c>
      <c r="D571" s="173">
        <v>39965</v>
      </c>
      <c r="E571" s="63">
        <v>2011</v>
      </c>
      <c r="F571" s="170" t="str">
        <f t="shared" si="9"/>
        <v>SI bonds_3.25_2012</v>
      </c>
      <c r="G571" s="4">
        <f>SUMIFS(Transactions_History!$G$6:$G$1355, Transactions_History!$C$6:$C$1355, "Acquire", Transactions_History!$I$6:$I$1355, Portfolio_History!$F571, Transactions_History!$H$6:$H$1355, "&lt;="&amp;YEAR(Portfolio_History!G$1))-
SUMIFS(Transactions_History!$G$6:$G$1355, Transactions_History!$C$6:$C$1355, "Redeem", Transactions_History!$I$6:$I$1355, Portfolio_History!$F571, Transactions_History!$H$6:$H$1355, "&lt;="&amp;YEAR(Portfolio_History!G$1))</f>
        <v>0</v>
      </c>
      <c r="H571" s="4">
        <f>SUMIFS(Transactions_History!$G$6:$G$1355, Transactions_History!$C$6:$C$1355, "Acquire", Transactions_History!$I$6:$I$1355, Portfolio_History!$F571, Transactions_History!$H$6:$H$1355, "&lt;="&amp;YEAR(Portfolio_History!H$1))-
SUMIFS(Transactions_History!$G$6:$G$1355, Transactions_History!$C$6:$C$1355, "Redeem", Transactions_History!$I$6:$I$1355, Portfolio_History!$F571, Transactions_History!$H$6:$H$1355, "&lt;="&amp;YEAR(Portfolio_History!H$1))</f>
        <v>0</v>
      </c>
      <c r="I571" s="4">
        <f>SUMIFS(Transactions_History!$G$6:$G$1355, Transactions_History!$C$6:$C$1355, "Acquire", Transactions_History!$I$6:$I$1355, Portfolio_History!$F571, Transactions_History!$H$6:$H$1355, "&lt;="&amp;YEAR(Portfolio_History!I$1))-
SUMIFS(Transactions_History!$G$6:$G$1355, Transactions_History!$C$6:$C$1355, "Redeem", Transactions_History!$I$6:$I$1355, Portfolio_History!$F571, Transactions_History!$H$6:$H$1355, "&lt;="&amp;YEAR(Portfolio_History!I$1))</f>
        <v>0</v>
      </c>
      <c r="J571" s="4">
        <f>SUMIFS(Transactions_History!$G$6:$G$1355, Transactions_History!$C$6:$C$1355, "Acquire", Transactions_History!$I$6:$I$1355, Portfolio_History!$F571, Transactions_History!$H$6:$H$1355, "&lt;="&amp;YEAR(Portfolio_History!J$1))-
SUMIFS(Transactions_History!$G$6:$G$1355, Transactions_History!$C$6:$C$1355, "Redeem", Transactions_History!$I$6:$I$1355, Portfolio_History!$F571, Transactions_History!$H$6:$H$1355, "&lt;="&amp;YEAR(Portfolio_History!J$1))</f>
        <v>0</v>
      </c>
      <c r="K571" s="4">
        <f>SUMIFS(Transactions_History!$G$6:$G$1355, Transactions_History!$C$6:$C$1355, "Acquire", Transactions_History!$I$6:$I$1355, Portfolio_History!$F571, Transactions_History!$H$6:$H$1355, "&lt;="&amp;YEAR(Portfolio_History!K$1))-
SUMIFS(Transactions_History!$G$6:$G$1355, Transactions_History!$C$6:$C$1355, "Redeem", Transactions_History!$I$6:$I$1355, Portfolio_History!$F571, Transactions_History!$H$6:$H$1355, "&lt;="&amp;YEAR(Portfolio_History!K$1))</f>
        <v>0</v>
      </c>
      <c r="L571" s="4">
        <f>SUMIFS(Transactions_History!$G$6:$G$1355, Transactions_History!$C$6:$C$1355, "Acquire", Transactions_History!$I$6:$I$1355, Portfolio_History!$F571, Transactions_History!$H$6:$H$1355, "&lt;="&amp;YEAR(Portfolio_History!L$1))-
SUMIFS(Transactions_History!$G$6:$G$1355, Transactions_History!$C$6:$C$1355, "Redeem", Transactions_History!$I$6:$I$1355, Portfolio_History!$F571, Transactions_History!$H$6:$H$1355, "&lt;="&amp;YEAR(Portfolio_History!L$1))</f>
        <v>0</v>
      </c>
      <c r="M571" s="4">
        <f>SUMIFS(Transactions_History!$G$6:$G$1355, Transactions_History!$C$6:$C$1355, "Acquire", Transactions_History!$I$6:$I$1355, Portfolio_History!$F571, Transactions_History!$H$6:$H$1355, "&lt;="&amp;YEAR(Portfolio_History!M$1))-
SUMIFS(Transactions_History!$G$6:$G$1355, Transactions_History!$C$6:$C$1355, "Redeem", Transactions_History!$I$6:$I$1355, Portfolio_History!$F571, Transactions_History!$H$6:$H$1355, "&lt;="&amp;YEAR(Portfolio_History!M$1))</f>
        <v>0</v>
      </c>
      <c r="N571" s="4">
        <f>SUMIFS(Transactions_History!$G$6:$G$1355, Transactions_History!$C$6:$C$1355, "Acquire", Transactions_History!$I$6:$I$1355, Portfolio_History!$F571, Transactions_History!$H$6:$H$1355, "&lt;="&amp;YEAR(Portfolio_History!N$1))-
SUMIFS(Transactions_History!$G$6:$G$1355, Transactions_History!$C$6:$C$1355, "Redeem", Transactions_History!$I$6:$I$1355, Portfolio_History!$F571, Transactions_History!$H$6:$H$1355, "&lt;="&amp;YEAR(Portfolio_History!N$1))</f>
        <v>0</v>
      </c>
      <c r="O571" s="4">
        <f>SUMIFS(Transactions_History!$G$6:$G$1355, Transactions_History!$C$6:$C$1355, "Acquire", Transactions_History!$I$6:$I$1355, Portfolio_History!$F571, Transactions_History!$H$6:$H$1355, "&lt;="&amp;YEAR(Portfolio_History!O$1))-
SUMIFS(Transactions_History!$G$6:$G$1355, Transactions_History!$C$6:$C$1355, "Redeem", Transactions_History!$I$6:$I$1355, Portfolio_History!$F571, Transactions_History!$H$6:$H$1355, "&lt;="&amp;YEAR(Portfolio_History!O$1))</f>
        <v>0</v>
      </c>
      <c r="P571" s="4">
        <f>SUMIFS(Transactions_History!$G$6:$G$1355, Transactions_History!$C$6:$C$1355, "Acquire", Transactions_History!$I$6:$I$1355, Portfolio_History!$F571, Transactions_History!$H$6:$H$1355, "&lt;="&amp;YEAR(Portfolio_History!P$1))-
SUMIFS(Transactions_History!$G$6:$G$1355, Transactions_History!$C$6:$C$1355, "Redeem", Transactions_History!$I$6:$I$1355, Portfolio_History!$F571, Transactions_History!$H$6:$H$1355, "&lt;="&amp;YEAR(Portfolio_History!P$1))</f>
        <v>0</v>
      </c>
      <c r="Q571" s="4">
        <f>SUMIFS(Transactions_History!$G$6:$G$1355, Transactions_History!$C$6:$C$1355, "Acquire", Transactions_History!$I$6:$I$1355, Portfolio_History!$F571, Transactions_History!$H$6:$H$1355, "&lt;="&amp;YEAR(Portfolio_History!Q$1))-
SUMIFS(Transactions_History!$G$6:$G$1355, Transactions_History!$C$6:$C$1355, "Redeem", Transactions_History!$I$6:$I$1355, Portfolio_History!$F571, Transactions_History!$H$6:$H$1355, "&lt;="&amp;YEAR(Portfolio_History!Q$1))</f>
        <v>0</v>
      </c>
      <c r="R571" s="4">
        <f>SUMIFS(Transactions_History!$G$6:$G$1355, Transactions_History!$C$6:$C$1355, "Acquire", Transactions_History!$I$6:$I$1355, Portfolio_History!$F571, Transactions_History!$H$6:$H$1355, "&lt;="&amp;YEAR(Portfolio_History!R$1))-
SUMIFS(Transactions_History!$G$6:$G$1355, Transactions_History!$C$6:$C$1355, "Redeem", Transactions_History!$I$6:$I$1355, Portfolio_History!$F571, Transactions_History!$H$6:$H$1355, "&lt;="&amp;YEAR(Portfolio_History!R$1))</f>
        <v>0</v>
      </c>
      <c r="S571" s="4">
        <f>SUMIFS(Transactions_History!$G$6:$G$1355, Transactions_History!$C$6:$C$1355, "Acquire", Transactions_History!$I$6:$I$1355, Portfolio_History!$F571, Transactions_History!$H$6:$H$1355, "&lt;="&amp;YEAR(Portfolio_History!S$1))-
SUMIFS(Transactions_History!$G$6:$G$1355, Transactions_History!$C$6:$C$1355, "Redeem", Transactions_History!$I$6:$I$1355, Portfolio_History!$F571, Transactions_History!$H$6:$H$1355, "&lt;="&amp;YEAR(Portfolio_History!S$1))</f>
        <v>10628270</v>
      </c>
      <c r="T571" s="4">
        <f>SUMIFS(Transactions_History!$G$6:$G$1355, Transactions_History!$C$6:$C$1355, "Acquire", Transactions_History!$I$6:$I$1355, Portfolio_History!$F571, Transactions_History!$H$6:$H$1355, "&lt;="&amp;YEAR(Portfolio_History!T$1))-
SUMIFS(Transactions_History!$G$6:$G$1355, Transactions_History!$C$6:$C$1355, "Redeem", Transactions_History!$I$6:$I$1355, Portfolio_History!$F571, Transactions_History!$H$6:$H$1355, "&lt;="&amp;YEAR(Portfolio_History!T$1))</f>
        <v>11505830</v>
      </c>
      <c r="U571" s="4">
        <f>SUMIFS(Transactions_History!$G$6:$G$1355, Transactions_History!$C$6:$C$1355, "Acquire", Transactions_History!$I$6:$I$1355, Portfolio_History!$F571, Transactions_History!$H$6:$H$1355, "&lt;="&amp;YEAR(Portfolio_History!U$1))-
SUMIFS(Transactions_History!$G$6:$G$1355, Transactions_History!$C$6:$C$1355, "Redeem", Transactions_History!$I$6:$I$1355, Portfolio_History!$F571, Transactions_History!$H$6:$H$1355, "&lt;="&amp;YEAR(Portfolio_History!U$1))</f>
        <v>0</v>
      </c>
      <c r="V571" s="4">
        <f>SUMIFS(Transactions_History!$G$6:$G$1355, Transactions_History!$C$6:$C$1355, "Acquire", Transactions_History!$I$6:$I$1355, Portfolio_History!$F571, Transactions_History!$H$6:$H$1355, "&lt;="&amp;YEAR(Portfolio_History!V$1))-
SUMIFS(Transactions_History!$G$6:$G$1355, Transactions_History!$C$6:$C$1355, "Redeem", Transactions_History!$I$6:$I$1355, Portfolio_History!$F571, Transactions_History!$H$6:$H$1355, "&lt;="&amp;YEAR(Portfolio_History!V$1))</f>
        <v>0</v>
      </c>
      <c r="W571" s="4">
        <f>SUMIFS(Transactions_History!$G$6:$G$1355, Transactions_History!$C$6:$C$1355, "Acquire", Transactions_History!$I$6:$I$1355, Portfolio_History!$F571, Transactions_History!$H$6:$H$1355, "&lt;="&amp;YEAR(Portfolio_History!W$1))-
SUMIFS(Transactions_History!$G$6:$G$1355, Transactions_History!$C$6:$C$1355, "Redeem", Transactions_History!$I$6:$I$1355, Portfolio_History!$F571, Transactions_History!$H$6:$H$1355, "&lt;="&amp;YEAR(Portfolio_History!W$1))</f>
        <v>0</v>
      </c>
      <c r="X571" s="4">
        <f>SUMIFS(Transactions_History!$G$6:$G$1355, Transactions_History!$C$6:$C$1355, "Acquire", Transactions_History!$I$6:$I$1355, Portfolio_History!$F571, Transactions_History!$H$6:$H$1355, "&lt;="&amp;YEAR(Portfolio_History!X$1))-
SUMIFS(Transactions_History!$G$6:$G$1355, Transactions_History!$C$6:$C$1355, "Redeem", Transactions_History!$I$6:$I$1355, Portfolio_History!$F571, Transactions_History!$H$6:$H$1355, "&lt;="&amp;YEAR(Portfolio_History!X$1))</f>
        <v>0</v>
      </c>
      <c r="Y571" s="4">
        <f>SUMIFS(Transactions_History!$G$6:$G$1355, Transactions_History!$C$6:$C$1355, "Acquire", Transactions_History!$I$6:$I$1355, Portfolio_History!$F571, Transactions_History!$H$6:$H$1355, "&lt;="&amp;YEAR(Portfolio_History!Y$1))-
SUMIFS(Transactions_History!$G$6:$G$1355, Transactions_History!$C$6:$C$1355, "Redeem", Transactions_History!$I$6:$I$1355, Portfolio_History!$F571, Transactions_History!$H$6:$H$1355, "&lt;="&amp;YEAR(Portfolio_History!Y$1))</f>
        <v>0</v>
      </c>
    </row>
    <row r="572" spans="1:25" x14ac:dyDescent="0.35">
      <c r="A572" s="172" t="s">
        <v>34</v>
      </c>
      <c r="B572" s="172">
        <v>2.625</v>
      </c>
      <c r="C572" s="172">
        <v>2012</v>
      </c>
      <c r="D572" s="173">
        <v>40725</v>
      </c>
      <c r="E572" s="63">
        <v>2011</v>
      </c>
      <c r="F572" s="170" t="str">
        <f t="shared" si="9"/>
        <v>SI certificates_2.625_2012</v>
      </c>
      <c r="G572" s="4">
        <f>SUMIFS(Transactions_History!$G$6:$G$1355, Transactions_History!$C$6:$C$1355, "Acquire", Transactions_History!$I$6:$I$1355, Portfolio_History!$F572, Transactions_History!$H$6:$H$1355, "&lt;="&amp;YEAR(Portfolio_History!G$1))-
SUMIFS(Transactions_History!$G$6:$G$1355, Transactions_History!$C$6:$C$1355, "Redeem", Transactions_History!$I$6:$I$1355, Portfolio_History!$F572, Transactions_History!$H$6:$H$1355, "&lt;="&amp;YEAR(Portfolio_History!G$1))</f>
        <v>0</v>
      </c>
      <c r="H572" s="4">
        <f>SUMIFS(Transactions_History!$G$6:$G$1355, Transactions_History!$C$6:$C$1355, "Acquire", Transactions_History!$I$6:$I$1355, Portfolio_History!$F572, Transactions_History!$H$6:$H$1355, "&lt;="&amp;YEAR(Portfolio_History!H$1))-
SUMIFS(Transactions_History!$G$6:$G$1355, Transactions_History!$C$6:$C$1355, "Redeem", Transactions_History!$I$6:$I$1355, Portfolio_History!$F572, Transactions_History!$H$6:$H$1355, "&lt;="&amp;YEAR(Portfolio_History!H$1))</f>
        <v>0</v>
      </c>
      <c r="I572" s="4">
        <f>SUMIFS(Transactions_History!$G$6:$G$1355, Transactions_History!$C$6:$C$1355, "Acquire", Transactions_History!$I$6:$I$1355, Portfolio_History!$F572, Transactions_History!$H$6:$H$1355, "&lt;="&amp;YEAR(Portfolio_History!I$1))-
SUMIFS(Transactions_History!$G$6:$G$1355, Transactions_History!$C$6:$C$1355, "Redeem", Transactions_History!$I$6:$I$1355, Portfolio_History!$F572, Transactions_History!$H$6:$H$1355, "&lt;="&amp;YEAR(Portfolio_History!I$1))</f>
        <v>0</v>
      </c>
      <c r="J572" s="4">
        <f>SUMIFS(Transactions_History!$G$6:$G$1355, Transactions_History!$C$6:$C$1355, "Acquire", Transactions_History!$I$6:$I$1355, Portfolio_History!$F572, Transactions_History!$H$6:$H$1355, "&lt;="&amp;YEAR(Portfolio_History!J$1))-
SUMIFS(Transactions_History!$G$6:$G$1355, Transactions_History!$C$6:$C$1355, "Redeem", Transactions_History!$I$6:$I$1355, Portfolio_History!$F572, Transactions_History!$H$6:$H$1355, "&lt;="&amp;YEAR(Portfolio_History!J$1))</f>
        <v>0</v>
      </c>
      <c r="K572" s="4">
        <f>SUMIFS(Transactions_History!$G$6:$G$1355, Transactions_History!$C$6:$C$1355, "Acquire", Transactions_History!$I$6:$I$1355, Portfolio_History!$F572, Transactions_History!$H$6:$H$1355, "&lt;="&amp;YEAR(Portfolio_History!K$1))-
SUMIFS(Transactions_History!$G$6:$G$1355, Transactions_History!$C$6:$C$1355, "Redeem", Transactions_History!$I$6:$I$1355, Portfolio_History!$F572, Transactions_History!$H$6:$H$1355, "&lt;="&amp;YEAR(Portfolio_History!K$1))</f>
        <v>0</v>
      </c>
      <c r="L572" s="4">
        <f>SUMIFS(Transactions_History!$G$6:$G$1355, Transactions_History!$C$6:$C$1355, "Acquire", Transactions_History!$I$6:$I$1355, Portfolio_History!$F572, Transactions_History!$H$6:$H$1355, "&lt;="&amp;YEAR(Portfolio_History!L$1))-
SUMIFS(Transactions_History!$G$6:$G$1355, Transactions_History!$C$6:$C$1355, "Redeem", Transactions_History!$I$6:$I$1355, Portfolio_History!$F572, Transactions_History!$H$6:$H$1355, "&lt;="&amp;YEAR(Portfolio_History!L$1))</f>
        <v>0</v>
      </c>
      <c r="M572" s="4">
        <f>SUMIFS(Transactions_History!$G$6:$G$1355, Transactions_History!$C$6:$C$1355, "Acquire", Transactions_History!$I$6:$I$1355, Portfolio_History!$F572, Transactions_History!$H$6:$H$1355, "&lt;="&amp;YEAR(Portfolio_History!M$1))-
SUMIFS(Transactions_History!$G$6:$G$1355, Transactions_History!$C$6:$C$1355, "Redeem", Transactions_History!$I$6:$I$1355, Portfolio_History!$F572, Transactions_History!$H$6:$H$1355, "&lt;="&amp;YEAR(Portfolio_History!M$1))</f>
        <v>0</v>
      </c>
      <c r="N572" s="4">
        <f>SUMIFS(Transactions_History!$G$6:$G$1355, Transactions_History!$C$6:$C$1355, "Acquire", Transactions_History!$I$6:$I$1355, Portfolio_History!$F572, Transactions_History!$H$6:$H$1355, "&lt;="&amp;YEAR(Portfolio_History!N$1))-
SUMIFS(Transactions_History!$G$6:$G$1355, Transactions_History!$C$6:$C$1355, "Redeem", Transactions_History!$I$6:$I$1355, Portfolio_History!$F572, Transactions_History!$H$6:$H$1355, "&lt;="&amp;YEAR(Portfolio_History!N$1))</f>
        <v>0</v>
      </c>
      <c r="O572" s="4">
        <f>SUMIFS(Transactions_History!$G$6:$G$1355, Transactions_History!$C$6:$C$1355, "Acquire", Transactions_History!$I$6:$I$1355, Portfolio_History!$F572, Transactions_History!$H$6:$H$1355, "&lt;="&amp;YEAR(Portfolio_History!O$1))-
SUMIFS(Transactions_History!$G$6:$G$1355, Transactions_History!$C$6:$C$1355, "Redeem", Transactions_History!$I$6:$I$1355, Portfolio_History!$F572, Transactions_History!$H$6:$H$1355, "&lt;="&amp;YEAR(Portfolio_History!O$1))</f>
        <v>0</v>
      </c>
      <c r="P572" s="4">
        <f>SUMIFS(Transactions_History!$G$6:$G$1355, Transactions_History!$C$6:$C$1355, "Acquire", Transactions_History!$I$6:$I$1355, Portfolio_History!$F572, Transactions_History!$H$6:$H$1355, "&lt;="&amp;YEAR(Portfolio_History!P$1))-
SUMIFS(Transactions_History!$G$6:$G$1355, Transactions_History!$C$6:$C$1355, "Redeem", Transactions_History!$I$6:$I$1355, Portfolio_History!$F572, Transactions_History!$H$6:$H$1355, "&lt;="&amp;YEAR(Portfolio_History!P$1))</f>
        <v>0</v>
      </c>
      <c r="Q572" s="4">
        <f>SUMIFS(Transactions_History!$G$6:$G$1355, Transactions_History!$C$6:$C$1355, "Acquire", Transactions_History!$I$6:$I$1355, Portfolio_History!$F572, Transactions_History!$H$6:$H$1355, "&lt;="&amp;YEAR(Portfolio_History!Q$1))-
SUMIFS(Transactions_History!$G$6:$G$1355, Transactions_History!$C$6:$C$1355, "Redeem", Transactions_History!$I$6:$I$1355, Portfolio_History!$F572, Transactions_History!$H$6:$H$1355, "&lt;="&amp;YEAR(Portfolio_History!Q$1))</f>
        <v>0</v>
      </c>
      <c r="R572" s="4">
        <f>SUMIFS(Transactions_History!$G$6:$G$1355, Transactions_History!$C$6:$C$1355, "Acquire", Transactions_History!$I$6:$I$1355, Portfolio_History!$F572, Transactions_History!$H$6:$H$1355, "&lt;="&amp;YEAR(Portfolio_History!R$1))-
SUMIFS(Transactions_History!$G$6:$G$1355, Transactions_History!$C$6:$C$1355, "Redeem", Transactions_History!$I$6:$I$1355, Portfolio_History!$F572, Transactions_History!$H$6:$H$1355, "&lt;="&amp;YEAR(Portfolio_History!R$1))</f>
        <v>0</v>
      </c>
      <c r="S572" s="4">
        <f>SUMIFS(Transactions_History!$G$6:$G$1355, Transactions_History!$C$6:$C$1355, "Acquire", Transactions_History!$I$6:$I$1355, Portfolio_History!$F572, Transactions_History!$H$6:$H$1355, "&lt;="&amp;YEAR(Portfolio_History!S$1))-
SUMIFS(Transactions_History!$G$6:$G$1355, Transactions_History!$C$6:$C$1355, "Redeem", Transactions_History!$I$6:$I$1355, Portfolio_History!$F572, Transactions_History!$H$6:$H$1355, "&lt;="&amp;YEAR(Portfolio_History!S$1))</f>
        <v>0</v>
      </c>
      <c r="T572" s="4">
        <f>SUMIFS(Transactions_History!$G$6:$G$1355, Transactions_History!$C$6:$C$1355, "Acquire", Transactions_History!$I$6:$I$1355, Portfolio_History!$F572, Transactions_History!$H$6:$H$1355, "&lt;="&amp;YEAR(Portfolio_History!T$1))-
SUMIFS(Transactions_History!$G$6:$G$1355, Transactions_History!$C$6:$C$1355, "Redeem", Transactions_History!$I$6:$I$1355, Portfolio_History!$F572, Transactions_History!$H$6:$H$1355, "&lt;="&amp;YEAR(Portfolio_History!T$1))</f>
        <v>0</v>
      </c>
      <c r="U572" s="4">
        <f>SUMIFS(Transactions_History!$G$6:$G$1355, Transactions_History!$C$6:$C$1355, "Acquire", Transactions_History!$I$6:$I$1355, Portfolio_History!$F572, Transactions_History!$H$6:$H$1355, "&lt;="&amp;YEAR(Portfolio_History!U$1))-
SUMIFS(Transactions_History!$G$6:$G$1355, Transactions_History!$C$6:$C$1355, "Redeem", Transactions_History!$I$6:$I$1355, Portfolio_History!$F572, Transactions_History!$H$6:$H$1355, "&lt;="&amp;YEAR(Portfolio_History!U$1))</f>
        <v>0</v>
      </c>
      <c r="V572" s="4">
        <f>SUMIFS(Transactions_History!$G$6:$G$1355, Transactions_History!$C$6:$C$1355, "Acquire", Transactions_History!$I$6:$I$1355, Portfolio_History!$F572, Transactions_History!$H$6:$H$1355, "&lt;="&amp;YEAR(Portfolio_History!V$1))-
SUMIFS(Transactions_History!$G$6:$G$1355, Transactions_History!$C$6:$C$1355, "Redeem", Transactions_History!$I$6:$I$1355, Portfolio_History!$F572, Transactions_History!$H$6:$H$1355, "&lt;="&amp;YEAR(Portfolio_History!V$1))</f>
        <v>0</v>
      </c>
      <c r="W572" s="4">
        <f>SUMIFS(Transactions_History!$G$6:$G$1355, Transactions_History!$C$6:$C$1355, "Acquire", Transactions_History!$I$6:$I$1355, Portfolio_History!$F572, Transactions_History!$H$6:$H$1355, "&lt;="&amp;YEAR(Portfolio_History!W$1))-
SUMIFS(Transactions_History!$G$6:$G$1355, Transactions_History!$C$6:$C$1355, "Redeem", Transactions_History!$I$6:$I$1355, Portfolio_History!$F572, Transactions_History!$H$6:$H$1355, "&lt;="&amp;YEAR(Portfolio_History!W$1))</f>
        <v>0</v>
      </c>
      <c r="X572" s="4">
        <f>SUMIFS(Transactions_History!$G$6:$G$1355, Transactions_History!$C$6:$C$1355, "Acquire", Transactions_History!$I$6:$I$1355, Portfolio_History!$F572, Transactions_History!$H$6:$H$1355, "&lt;="&amp;YEAR(Portfolio_History!X$1))-
SUMIFS(Transactions_History!$G$6:$G$1355, Transactions_History!$C$6:$C$1355, "Redeem", Transactions_History!$I$6:$I$1355, Portfolio_History!$F572, Transactions_History!$H$6:$H$1355, "&lt;="&amp;YEAR(Portfolio_History!X$1))</f>
        <v>0</v>
      </c>
      <c r="Y572" s="4">
        <f>SUMIFS(Transactions_History!$G$6:$G$1355, Transactions_History!$C$6:$C$1355, "Acquire", Transactions_History!$I$6:$I$1355, Portfolio_History!$F572, Transactions_History!$H$6:$H$1355, "&lt;="&amp;YEAR(Portfolio_History!Y$1))-
SUMIFS(Transactions_History!$G$6:$G$1355, Transactions_History!$C$6:$C$1355, "Redeem", Transactions_History!$I$6:$I$1355, Portfolio_History!$F572, Transactions_History!$H$6:$H$1355, "&lt;="&amp;YEAR(Portfolio_History!Y$1))</f>
        <v>0</v>
      </c>
    </row>
    <row r="573" spans="1:25" x14ac:dyDescent="0.35">
      <c r="A573" s="172" t="s">
        <v>39</v>
      </c>
      <c r="B573" s="172">
        <v>5.125</v>
      </c>
      <c r="C573" s="172">
        <v>2013</v>
      </c>
      <c r="D573" s="173">
        <v>38869</v>
      </c>
      <c r="E573" s="63">
        <v>2011</v>
      </c>
      <c r="F573" s="170" t="str">
        <f t="shared" si="9"/>
        <v>SI bonds_5.125_2013</v>
      </c>
      <c r="G573" s="4">
        <f>SUMIFS(Transactions_History!$G$6:$G$1355, Transactions_History!$C$6:$C$1355, "Acquire", Transactions_History!$I$6:$I$1355, Portfolio_History!$F573, Transactions_History!$H$6:$H$1355, "&lt;="&amp;YEAR(Portfolio_History!G$1))-
SUMIFS(Transactions_History!$G$6:$G$1355, Transactions_History!$C$6:$C$1355, "Redeem", Transactions_History!$I$6:$I$1355, Portfolio_History!$F573, Transactions_History!$H$6:$H$1355, "&lt;="&amp;YEAR(Portfolio_History!G$1))</f>
        <v>-12232997</v>
      </c>
      <c r="H573" s="4">
        <f>SUMIFS(Transactions_History!$G$6:$G$1355, Transactions_History!$C$6:$C$1355, "Acquire", Transactions_History!$I$6:$I$1355, Portfolio_History!$F573, Transactions_History!$H$6:$H$1355, "&lt;="&amp;YEAR(Portfolio_History!H$1))-
SUMIFS(Transactions_History!$G$6:$G$1355, Transactions_History!$C$6:$C$1355, "Redeem", Transactions_History!$I$6:$I$1355, Portfolio_History!$F573, Transactions_History!$H$6:$H$1355, "&lt;="&amp;YEAR(Portfolio_History!H$1))</f>
        <v>-12232997</v>
      </c>
      <c r="I573" s="4">
        <f>SUMIFS(Transactions_History!$G$6:$G$1355, Transactions_History!$C$6:$C$1355, "Acquire", Transactions_History!$I$6:$I$1355, Portfolio_History!$F573, Transactions_History!$H$6:$H$1355, "&lt;="&amp;YEAR(Portfolio_History!I$1))-
SUMIFS(Transactions_History!$G$6:$G$1355, Transactions_History!$C$6:$C$1355, "Redeem", Transactions_History!$I$6:$I$1355, Portfolio_History!$F573, Transactions_History!$H$6:$H$1355, "&lt;="&amp;YEAR(Portfolio_History!I$1))</f>
        <v>-12232997</v>
      </c>
      <c r="J573" s="4">
        <f>SUMIFS(Transactions_History!$G$6:$G$1355, Transactions_History!$C$6:$C$1355, "Acquire", Transactions_History!$I$6:$I$1355, Portfolio_History!$F573, Transactions_History!$H$6:$H$1355, "&lt;="&amp;YEAR(Portfolio_History!J$1))-
SUMIFS(Transactions_History!$G$6:$G$1355, Transactions_History!$C$6:$C$1355, "Redeem", Transactions_History!$I$6:$I$1355, Portfolio_History!$F573, Transactions_History!$H$6:$H$1355, "&lt;="&amp;YEAR(Portfolio_History!J$1))</f>
        <v>-12232997</v>
      </c>
      <c r="K573" s="4">
        <f>SUMIFS(Transactions_History!$G$6:$G$1355, Transactions_History!$C$6:$C$1355, "Acquire", Transactions_History!$I$6:$I$1355, Portfolio_History!$F573, Transactions_History!$H$6:$H$1355, "&lt;="&amp;YEAR(Portfolio_History!K$1))-
SUMIFS(Transactions_History!$G$6:$G$1355, Transactions_History!$C$6:$C$1355, "Redeem", Transactions_History!$I$6:$I$1355, Portfolio_History!$F573, Transactions_History!$H$6:$H$1355, "&lt;="&amp;YEAR(Portfolio_History!K$1))</f>
        <v>-12232997</v>
      </c>
      <c r="L573" s="4">
        <f>SUMIFS(Transactions_History!$G$6:$G$1355, Transactions_History!$C$6:$C$1355, "Acquire", Transactions_History!$I$6:$I$1355, Portfolio_History!$F573, Transactions_History!$H$6:$H$1355, "&lt;="&amp;YEAR(Portfolio_History!L$1))-
SUMIFS(Transactions_History!$G$6:$G$1355, Transactions_History!$C$6:$C$1355, "Redeem", Transactions_History!$I$6:$I$1355, Portfolio_History!$F573, Transactions_History!$H$6:$H$1355, "&lt;="&amp;YEAR(Portfolio_History!L$1))</f>
        <v>-12232997</v>
      </c>
      <c r="M573" s="4">
        <f>SUMIFS(Transactions_History!$G$6:$G$1355, Transactions_History!$C$6:$C$1355, "Acquire", Transactions_History!$I$6:$I$1355, Portfolio_History!$F573, Transactions_History!$H$6:$H$1355, "&lt;="&amp;YEAR(Portfolio_History!M$1))-
SUMIFS(Transactions_History!$G$6:$G$1355, Transactions_History!$C$6:$C$1355, "Redeem", Transactions_History!$I$6:$I$1355, Portfolio_History!$F573, Transactions_History!$H$6:$H$1355, "&lt;="&amp;YEAR(Portfolio_History!M$1))</f>
        <v>-12232997</v>
      </c>
      <c r="N573" s="4">
        <f>SUMIFS(Transactions_History!$G$6:$G$1355, Transactions_History!$C$6:$C$1355, "Acquire", Transactions_History!$I$6:$I$1355, Portfolio_History!$F573, Transactions_History!$H$6:$H$1355, "&lt;="&amp;YEAR(Portfolio_History!N$1))-
SUMIFS(Transactions_History!$G$6:$G$1355, Transactions_History!$C$6:$C$1355, "Redeem", Transactions_History!$I$6:$I$1355, Portfolio_History!$F573, Transactions_History!$H$6:$H$1355, "&lt;="&amp;YEAR(Portfolio_History!N$1))</f>
        <v>-12232997</v>
      </c>
      <c r="O573" s="4">
        <f>SUMIFS(Transactions_History!$G$6:$G$1355, Transactions_History!$C$6:$C$1355, "Acquire", Transactions_History!$I$6:$I$1355, Portfolio_History!$F573, Transactions_History!$H$6:$H$1355, "&lt;="&amp;YEAR(Portfolio_History!O$1))-
SUMIFS(Transactions_History!$G$6:$G$1355, Transactions_History!$C$6:$C$1355, "Redeem", Transactions_History!$I$6:$I$1355, Portfolio_History!$F573, Transactions_History!$H$6:$H$1355, "&lt;="&amp;YEAR(Portfolio_History!O$1))</f>
        <v>-12232997</v>
      </c>
      <c r="P573" s="4">
        <f>SUMIFS(Transactions_History!$G$6:$G$1355, Transactions_History!$C$6:$C$1355, "Acquire", Transactions_History!$I$6:$I$1355, Portfolio_History!$F573, Transactions_History!$H$6:$H$1355, "&lt;="&amp;YEAR(Portfolio_History!P$1))-
SUMIFS(Transactions_History!$G$6:$G$1355, Transactions_History!$C$6:$C$1355, "Redeem", Transactions_History!$I$6:$I$1355, Portfolio_History!$F573, Transactions_History!$H$6:$H$1355, "&lt;="&amp;YEAR(Portfolio_History!P$1))</f>
        <v>-12232997</v>
      </c>
      <c r="Q573" s="4">
        <f>SUMIFS(Transactions_History!$G$6:$G$1355, Transactions_History!$C$6:$C$1355, "Acquire", Transactions_History!$I$6:$I$1355, Portfolio_History!$F573, Transactions_History!$H$6:$H$1355, "&lt;="&amp;YEAR(Portfolio_History!Q$1))-
SUMIFS(Transactions_History!$G$6:$G$1355, Transactions_History!$C$6:$C$1355, "Redeem", Transactions_History!$I$6:$I$1355, Portfolio_History!$F573, Transactions_History!$H$6:$H$1355, "&lt;="&amp;YEAR(Portfolio_History!Q$1))</f>
        <v>-665131</v>
      </c>
      <c r="R573" s="4">
        <f>SUMIFS(Transactions_History!$G$6:$G$1355, Transactions_History!$C$6:$C$1355, "Acquire", Transactions_History!$I$6:$I$1355, Portfolio_History!$F573, Transactions_History!$H$6:$H$1355, "&lt;="&amp;YEAR(Portfolio_History!R$1))-
SUMIFS(Transactions_History!$G$6:$G$1355, Transactions_History!$C$6:$C$1355, "Redeem", Transactions_History!$I$6:$I$1355, Portfolio_History!$F573, Transactions_History!$H$6:$H$1355, "&lt;="&amp;YEAR(Portfolio_History!R$1))</f>
        <v>-665131</v>
      </c>
      <c r="S573" s="4">
        <f>SUMIFS(Transactions_History!$G$6:$G$1355, Transactions_History!$C$6:$C$1355, "Acquire", Transactions_History!$I$6:$I$1355, Portfolio_History!$F573, Transactions_History!$H$6:$H$1355, "&lt;="&amp;YEAR(Portfolio_History!S$1))-
SUMIFS(Transactions_History!$G$6:$G$1355, Transactions_History!$C$6:$C$1355, "Redeem", Transactions_History!$I$6:$I$1355, Portfolio_History!$F573, Transactions_History!$H$6:$H$1355, "&lt;="&amp;YEAR(Portfolio_History!S$1))</f>
        <v>0</v>
      </c>
      <c r="T573" s="4">
        <f>SUMIFS(Transactions_History!$G$6:$G$1355, Transactions_History!$C$6:$C$1355, "Acquire", Transactions_History!$I$6:$I$1355, Portfolio_History!$F573, Transactions_History!$H$6:$H$1355, "&lt;="&amp;YEAR(Portfolio_History!T$1))-
SUMIFS(Transactions_History!$G$6:$G$1355, Transactions_History!$C$6:$C$1355, "Redeem", Transactions_History!$I$6:$I$1355, Portfolio_History!$F573, Transactions_History!$H$6:$H$1355, "&lt;="&amp;YEAR(Portfolio_History!T$1))</f>
        <v>0</v>
      </c>
      <c r="U573" s="4">
        <f>SUMIFS(Transactions_History!$G$6:$G$1355, Transactions_History!$C$6:$C$1355, "Acquire", Transactions_History!$I$6:$I$1355, Portfolio_History!$F573, Transactions_History!$H$6:$H$1355, "&lt;="&amp;YEAR(Portfolio_History!U$1))-
SUMIFS(Transactions_History!$G$6:$G$1355, Transactions_History!$C$6:$C$1355, "Redeem", Transactions_History!$I$6:$I$1355, Portfolio_History!$F573, Transactions_History!$H$6:$H$1355, "&lt;="&amp;YEAR(Portfolio_History!U$1))</f>
        <v>0</v>
      </c>
      <c r="V573" s="4">
        <f>SUMIFS(Transactions_History!$G$6:$G$1355, Transactions_History!$C$6:$C$1355, "Acquire", Transactions_History!$I$6:$I$1355, Portfolio_History!$F573, Transactions_History!$H$6:$H$1355, "&lt;="&amp;YEAR(Portfolio_History!V$1))-
SUMIFS(Transactions_History!$G$6:$G$1355, Transactions_History!$C$6:$C$1355, "Redeem", Transactions_History!$I$6:$I$1355, Portfolio_History!$F573, Transactions_History!$H$6:$H$1355, "&lt;="&amp;YEAR(Portfolio_History!V$1))</f>
        <v>0</v>
      </c>
      <c r="W573" s="4">
        <f>SUMIFS(Transactions_History!$G$6:$G$1355, Transactions_History!$C$6:$C$1355, "Acquire", Transactions_History!$I$6:$I$1355, Portfolio_History!$F573, Transactions_History!$H$6:$H$1355, "&lt;="&amp;YEAR(Portfolio_History!W$1))-
SUMIFS(Transactions_History!$G$6:$G$1355, Transactions_History!$C$6:$C$1355, "Redeem", Transactions_History!$I$6:$I$1355, Portfolio_History!$F573, Transactions_History!$H$6:$H$1355, "&lt;="&amp;YEAR(Portfolio_History!W$1))</f>
        <v>0</v>
      </c>
      <c r="X573" s="4">
        <f>SUMIFS(Transactions_History!$G$6:$G$1355, Transactions_History!$C$6:$C$1355, "Acquire", Transactions_History!$I$6:$I$1355, Portfolio_History!$F573, Transactions_History!$H$6:$H$1355, "&lt;="&amp;YEAR(Portfolio_History!X$1))-
SUMIFS(Transactions_History!$G$6:$G$1355, Transactions_History!$C$6:$C$1355, "Redeem", Transactions_History!$I$6:$I$1355, Portfolio_History!$F573, Transactions_History!$H$6:$H$1355, "&lt;="&amp;YEAR(Portfolio_History!X$1))</f>
        <v>0</v>
      </c>
      <c r="Y573" s="4">
        <f>SUMIFS(Transactions_History!$G$6:$G$1355, Transactions_History!$C$6:$C$1355, "Acquire", Transactions_History!$I$6:$I$1355, Portfolio_History!$F573, Transactions_History!$H$6:$H$1355, "&lt;="&amp;YEAR(Portfolio_History!Y$1))-
SUMIFS(Transactions_History!$G$6:$G$1355, Transactions_History!$C$6:$C$1355, "Redeem", Transactions_History!$I$6:$I$1355, Portfolio_History!$F573, Transactions_History!$H$6:$H$1355, "&lt;="&amp;YEAR(Portfolio_History!Y$1))</f>
        <v>0</v>
      </c>
    </row>
    <row r="574" spans="1:25" x14ac:dyDescent="0.35">
      <c r="A574" s="172" t="s">
        <v>39</v>
      </c>
      <c r="B574" s="172">
        <v>5.25</v>
      </c>
      <c r="C574" s="172">
        <v>2013</v>
      </c>
      <c r="D574" s="173">
        <v>37408</v>
      </c>
      <c r="E574" s="63">
        <v>2011</v>
      </c>
      <c r="F574" s="170" t="str">
        <f t="shared" si="9"/>
        <v>SI bonds_5.25_2013</v>
      </c>
      <c r="G574" s="4">
        <f>SUMIFS(Transactions_History!$G$6:$G$1355, Transactions_History!$C$6:$C$1355, "Acquire", Transactions_History!$I$6:$I$1355, Portfolio_History!$F574, Transactions_History!$H$6:$H$1355, "&lt;="&amp;YEAR(Portfolio_History!G$1))-
SUMIFS(Transactions_History!$G$6:$G$1355, Transactions_History!$C$6:$C$1355, "Redeem", Transactions_History!$I$6:$I$1355, Portfolio_History!$F574, Transactions_History!$H$6:$H$1355, "&lt;="&amp;YEAR(Portfolio_History!G$1))</f>
        <v>-10599320</v>
      </c>
      <c r="H574" s="4">
        <f>SUMIFS(Transactions_History!$G$6:$G$1355, Transactions_History!$C$6:$C$1355, "Acquire", Transactions_History!$I$6:$I$1355, Portfolio_History!$F574, Transactions_History!$H$6:$H$1355, "&lt;="&amp;YEAR(Portfolio_History!H$1))-
SUMIFS(Transactions_History!$G$6:$G$1355, Transactions_History!$C$6:$C$1355, "Redeem", Transactions_History!$I$6:$I$1355, Portfolio_History!$F574, Transactions_History!$H$6:$H$1355, "&lt;="&amp;YEAR(Portfolio_History!H$1))</f>
        <v>-10599320</v>
      </c>
      <c r="I574" s="4">
        <f>SUMIFS(Transactions_History!$G$6:$G$1355, Transactions_History!$C$6:$C$1355, "Acquire", Transactions_History!$I$6:$I$1355, Portfolio_History!$F574, Transactions_History!$H$6:$H$1355, "&lt;="&amp;YEAR(Portfolio_History!I$1))-
SUMIFS(Transactions_History!$G$6:$G$1355, Transactions_History!$C$6:$C$1355, "Redeem", Transactions_History!$I$6:$I$1355, Portfolio_History!$F574, Transactions_History!$H$6:$H$1355, "&lt;="&amp;YEAR(Portfolio_History!I$1))</f>
        <v>-10599320</v>
      </c>
      <c r="J574" s="4">
        <f>SUMIFS(Transactions_History!$G$6:$G$1355, Transactions_History!$C$6:$C$1355, "Acquire", Transactions_History!$I$6:$I$1355, Portfolio_History!$F574, Transactions_History!$H$6:$H$1355, "&lt;="&amp;YEAR(Portfolio_History!J$1))-
SUMIFS(Transactions_History!$G$6:$G$1355, Transactions_History!$C$6:$C$1355, "Redeem", Transactions_History!$I$6:$I$1355, Portfolio_History!$F574, Transactions_History!$H$6:$H$1355, "&lt;="&amp;YEAR(Portfolio_History!J$1))</f>
        <v>-10599320</v>
      </c>
      <c r="K574" s="4">
        <f>SUMIFS(Transactions_History!$G$6:$G$1355, Transactions_History!$C$6:$C$1355, "Acquire", Transactions_History!$I$6:$I$1355, Portfolio_History!$F574, Transactions_History!$H$6:$H$1355, "&lt;="&amp;YEAR(Portfolio_History!K$1))-
SUMIFS(Transactions_History!$G$6:$G$1355, Transactions_History!$C$6:$C$1355, "Redeem", Transactions_History!$I$6:$I$1355, Portfolio_History!$F574, Transactions_History!$H$6:$H$1355, "&lt;="&amp;YEAR(Portfolio_History!K$1))</f>
        <v>-10599320</v>
      </c>
      <c r="L574" s="4">
        <f>SUMIFS(Transactions_History!$G$6:$G$1355, Transactions_History!$C$6:$C$1355, "Acquire", Transactions_History!$I$6:$I$1355, Portfolio_History!$F574, Transactions_History!$H$6:$H$1355, "&lt;="&amp;YEAR(Portfolio_History!L$1))-
SUMIFS(Transactions_History!$G$6:$G$1355, Transactions_History!$C$6:$C$1355, "Redeem", Transactions_History!$I$6:$I$1355, Portfolio_History!$F574, Transactions_History!$H$6:$H$1355, "&lt;="&amp;YEAR(Portfolio_History!L$1))</f>
        <v>-10599320</v>
      </c>
      <c r="M574" s="4">
        <f>SUMIFS(Transactions_History!$G$6:$G$1355, Transactions_History!$C$6:$C$1355, "Acquire", Transactions_History!$I$6:$I$1355, Portfolio_History!$F574, Transactions_History!$H$6:$H$1355, "&lt;="&amp;YEAR(Portfolio_History!M$1))-
SUMIFS(Transactions_History!$G$6:$G$1355, Transactions_History!$C$6:$C$1355, "Redeem", Transactions_History!$I$6:$I$1355, Portfolio_History!$F574, Transactions_History!$H$6:$H$1355, "&lt;="&amp;YEAR(Portfolio_History!M$1))</f>
        <v>-10599320</v>
      </c>
      <c r="N574" s="4">
        <f>SUMIFS(Transactions_History!$G$6:$G$1355, Transactions_History!$C$6:$C$1355, "Acquire", Transactions_History!$I$6:$I$1355, Portfolio_History!$F574, Transactions_History!$H$6:$H$1355, "&lt;="&amp;YEAR(Portfolio_History!N$1))-
SUMIFS(Transactions_History!$G$6:$G$1355, Transactions_History!$C$6:$C$1355, "Redeem", Transactions_History!$I$6:$I$1355, Portfolio_History!$F574, Transactions_History!$H$6:$H$1355, "&lt;="&amp;YEAR(Portfolio_History!N$1))</f>
        <v>-10599320</v>
      </c>
      <c r="O574" s="4">
        <f>SUMIFS(Transactions_History!$G$6:$G$1355, Transactions_History!$C$6:$C$1355, "Acquire", Transactions_History!$I$6:$I$1355, Portfolio_History!$F574, Transactions_History!$H$6:$H$1355, "&lt;="&amp;YEAR(Portfolio_History!O$1))-
SUMIFS(Transactions_History!$G$6:$G$1355, Transactions_History!$C$6:$C$1355, "Redeem", Transactions_History!$I$6:$I$1355, Portfolio_History!$F574, Transactions_History!$H$6:$H$1355, "&lt;="&amp;YEAR(Portfolio_History!O$1))</f>
        <v>-10599320</v>
      </c>
      <c r="P574" s="4">
        <f>SUMIFS(Transactions_History!$G$6:$G$1355, Transactions_History!$C$6:$C$1355, "Acquire", Transactions_History!$I$6:$I$1355, Portfolio_History!$F574, Transactions_History!$H$6:$H$1355, "&lt;="&amp;YEAR(Portfolio_History!P$1))-
SUMIFS(Transactions_History!$G$6:$G$1355, Transactions_History!$C$6:$C$1355, "Redeem", Transactions_History!$I$6:$I$1355, Portfolio_History!$F574, Transactions_History!$H$6:$H$1355, "&lt;="&amp;YEAR(Portfolio_History!P$1))</f>
        <v>-10599320</v>
      </c>
      <c r="Q574" s="4">
        <f>SUMIFS(Transactions_History!$G$6:$G$1355, Transactions_History!$C$6:$C$1355, "Acquire", Transactions_History!$I$6:$I$1355, Portfolio_History!$F574, Transactions_History!$H$6:$H$1355, "&lt;="&amp;YEAR(Portfolio_History!Q$1))-
SUMIFS(Transactions_History!$G$6:$G$1355, Transactions_History!$C$6:$C$1355, "Redeem", Transactions_History!$I$6:$I$1355, Portfolio_History!$F574, Transactions_History!$H$6:$H$1355, "&lt;="&amp;YEAR(Portfolio_History!Q$1))</f>
        <v>-1363408</v>
      </c>
      <c r="R574" s="4">
        <f>SUMIFS(Transactions_History!$G$6:$G$1355, Transactions_History!$C$6:$C$1355, "Acquire", Transactions_History!$I$6:$I$1355, Portfolio_History!$F574, Transactions_History!$H$6:$H$1355, "&lt;="&amp;YEAR(Portfolio_History!R$1))-
SUMIFS(Transactions_History!$G$6:$G$1355, Transactions_History!$C$6:$C$1355, "Redeem", Transactions_History!$I$6:$I$1355, Portfolio_History!$F574, Transactions_History!$H$6:$H$1355, "&lt;="&amp;YEAR(Portfolio_History!R$1))</f>
        <v>-1363408</v>
      </c>
      <c r="S574" s="4">
        <f>SUMIFS(Transactions_History!$G$6:$G$1355, Transactions_History!$C$6:$C$1355, "Acquire", Transactions_History!$I$6:$I$1355, Portfolio_History!$F574, Transactions_History!$H$6:$H$1355, "&lt;="&amp;YEAR(Portfolio_History!S$1))-
SUMIFS(Transactions_History!$G$6:$G$1355, Transactions_History!$C$6:$C$1355, "Redeem", Transactions_History!$I$6:$I$1355, Portfolio_History!$F574, Transactions_History!$H$6:$H$1355, "&lt;="&amp;YEAR(Portfolio_History!S$1))</f>
        <v>0</v>
      </c>
      <c r="T574" s="4">
        <f>SUMIFS(Transactions_History!$G$6:$G$1355, Transactions_History!$C$6:$C$1355, "Acquire", Transactions_History!$I$6:$I$1355, Portfolio_History!$F574, Transactions_History!$H$6:$H$1355, "&lt;="&amp;YEAR(Portfolio_History!T$1))-
SUMIFS(Transactions_History!$G$6:$G$1355, Transactions_History!$C$6:$C$1355, "Redeem", Transactions_History!$I$6:$I$1355, Portfolio_History!$F574, Transactions_History!$H$6:$H$1355, "&lt;="&amp;YEAR(Portfolio_History!T$1))</f>
        <v>0</v>
      </c>
      <c r="U574" s="4">
        <f>SUMIFS(Transactions_History!$G$6:$G$1355, Transactions_History!$C$6:$C$1355, "Acquire", Transactions_History!$I$6:$I$1355, Portfolio_History!$F574, Transactions_History!$H$6:$H$1355, "&lt;="&amp;YEAR(Portfolio_History!U$1))-
SUMIFS(Transactions_History!$G$6:$G$1355, Transactions_History!$C$6:$C$1355, "Redeem", Transactions_History!$I$6:$I$1355, Portfolio_History!$F574, Transactions_History!$H$6:$H$1355, "&lt;="&amp;YEAR(Portfolio_History!U$1))</f>
        <v>0</v>
      </c>
      <c r="V574" s="4">
        <f>SUMIFS(Transactions_History!$G$6:$G$1355, Transactions_History!$C$6:$C$1355, "Acquire", Transactions_History!$I$6:$I$1355, Portfolio_History!$F574, Transactions_History!$H$6:$H$1355, "&lt;="&amp;YEAR(Portfolio_History!V$1))-
SUMIFS(Transactions_History!$G$6:$G$1355, Transactions_History!$C$6:$C$1355, "Redeem", Transactions_History!$I$6:$I$1355, Portfolio_History!$F574, Transactions_History!$H$6:$H$1355, "&lt;="&amp;YEAR(Portfolio_History!V$1))</f>
        <v>0</v>
      </c>
      <c r="W574" s="4">
        <f>SUMIFS(Transactions_History!$G$6:$G$1355, Transactions_History!$C$6:$C$1355, "Acquire", Transactions_History!$I$6:$I$1355, Portfolio_History!$F574, Transactions_History!$H$6:$H$1355, "&lt;="&amp;YEAR(Portfolio_History!W$1))-
SUMIFS(Transactions_History!$G$6:$G$1355, Transactions_History!$C$6:$C$1355, "Redeem", Transactions_History!$I$6:$I$1355, Portfolio_History!$F574, Transactions_History!$H$6:$H$1355, "&lt;="&amp;YEAR(Portfolio_History!W$1))</f>
        <v>0</v>
      </c>
      <c r="X574" s="4">
        <f>SUMIFS(Transactions_History!$G$6:$G$1355, Transactions_History!$C$6:$C$1355, "Acquire", Transactions_History!$I$6:$I$1355, Portfolio_History!$F574, Transactions_History!$H$6:$H$1355, "&lt;="&amp;YEAR(Portfolio_History!X$1))-
SUMIFS(Transactions_History!$G$6:$G$1355, Transactions_History!$C$6:$C$1355, "Redeem", Transactions_History!$I$6:$I$1355, Portfolio_History!$F574, Transactions_History!$H$6:$H$1355, "&lt;="&amp;YEAR(Portfolio_History!X$1))</f>
        <v>0</v>
      </c>
      <c r="Y574" s="4">
        <f>SUMIFS(Transactions_History!$G$6:$G$1355, Transactions_History!$C$6:$C$1355, "Acquire", Transactions_History!$I$6:$I$1355, Portfolio_History!$F574, Transactions_History!$H$6:$H$1355, "&lt;="&amp;YEAR(Portfolio_History!Y$1))-
SUMIFS(Transactions_History!$G$6:$G$1355, Transactions_History!$C$6:$C$1355, "Redeem", Transactions_History!$I$6:$I$1355, Portfolio_History!$F574, Transactions_History!$H$6:$H$1355, "&lt;="&amp;YEAR(Portfolio_History!Y$1))</f>
        <v>0</v>
      </c>
    </row>
    <row r="575" spans="1:25" x14ac:dyDescent="0.35">
      <c r="A575" s="172" t="s">
        <v>34</v>
      </c>
      <c r="B575" s="172">
        <v>2.25</v>
      </c>
      <c r="C575" s="172">
        <v>2012</v>
      </c>
      <c r="D575" s="173">
        <v>40756</v>
      </c>
      <c r="E575" s="63">
        <v>2011</v>
      </c>
      <c r="F575" s="170" t="str">
        <f t="shared" si="9"/>
        <v>SI certificates_2.25_2012</v>
      </c>
      <c r="G575" s="4">
        <f>SUMIFS(Transactions_History!$G$6:$G$1355, Transactions_History!$C$6:$C$1355, "Acquire", Transactions_History!$I$6:$I$1355, Portfolio_History!$F575, Transactions_History!$H$6:$H$1355, "&lt;="&amp;YEAR(Portfolio_History!G$1))-
SUMIFS(Transactions_History!$G$6:$G$1355, Transactions_History!$C$6:$C$1355, "Redeem", Transactions_History!$I$6:$I$1355, Portfolio_History!$F575, Transactions_History!$H$6:$H$1355, "&lt;="&amp;YEAR(Portfolio_History!G$1))</f>
        <v>0</v>
      </c>
      <c r="H575" s="4">
        <f>SUMIFS(Transactions_History!$G$6:$G$1355, Transactions_History!$C$6:$C$1355, "Acquire", Transactions_History!$I$6:$I$1355, Portfolio_History!$F575, Transactions_History!$H$6:$H$1355, "&lt;="&amp;YEAR(Portfolio_History!H$1))-
SUMIFS(Transactions_History!$G$6:$G$1355, Transactions_History!$C$6:$C$1355, "Redeem", Transactions_History!$I$6:$I$1355, Portfolio_History!$F575, Transactions_History!$H$6:$H$1355, "&lt;="&amp;YEAR(Portfolio_History!H$1))</f>
        <v>0</v>
      </c>
      <c r="I575" s="4">
        <f>SUMIFS(Transactions_History!$G$6:$G$1355, Transactions_History!$C$6:$C$1355, "Acquire", Transactions_History!$I$6:$I$1355, Portfolio_History!$F575, Transactions_History!$H$6:$H$1355, "&lt;="&amp;YEAR(Portfolio_History!I$1))-
SUMIFS(Transactions_History!$G$6:$G$1355, Transactions_History!$C$6:$C$1355, "Redeem", Transactions_History!$I$6:$I$1355, Portfolio_History!$F575, Transactions_History!$H$6:$H$1355, "&lt;="&amp;YEAR(Portfolio_History!I$1))</f>
        <v>0</v>
      </c>
      <c r="J575" s="4">
        <f>SUMIFS(Transactions_History!$G$6:$G$1355, Transactions_History!$C$6:$C$1355, "Acquire", Transactions_History!$I$6:$I$1355, Portfolio_History!$F575, Transactions_History!$H$6:$H$1355, "&lt;="&amp;YEAR(Portfolio_History!J$1))-
SUMIFS(Transactions_History!$G$6:$G$1355, Transactions_History!$C$6:$C$1355, "Redeem", Transactions_History!$I$6:$I$1355, Portfolio_History!$F575, Transactions_History!$H$6:$H$1355, "&lt;="&amp;YEAR(Portfolio_History!J$1))</f>
        <v>0</v>
      </c>
      <c r="K575" s="4">
        <f>SUMIFS(Transactions_History!$G$6:$G$1355, Transactions_History!$C$6:$C$1355, "Acquire", Transactions_History!$I$6:$I$1355, Portfolio_History!$F575, Transactions_History!$H$6:$H$1355, "&lt;="&amp;YEAR(Portfolio_History!K$1))-
SUMIFS(Transactions_History!$G$6:$G$1355, Transactions_History!$C$6:$C$1355, "Redeem", Transactions_History!$I$6:$I$1355, Portfolio_History!$F575, Transactions_History!$H$6:$H$1355, "&lt;="&amp;YEAR(Portfolio_History!K$1))</f>
        <v>0</v>
      </c>
      <c r="L575" s="4">
        <f>SUMIFS(Transactions_History!$G$6:$G$1355, Transactions_History!$C$6:$C$1355, "Acquire", Transactions_History!$I$6:$I$1355, Portfolio_History!$F575, Transactions_History!$H$6:$H$1355, "&lt;="&amp;YEAR(Portfolio_History!L$1))-
SUMIFS(Transactions_History!$G$6:$G$1355, Transactions_History!$C$6:$C$1355, "Redeem", Transactions_History!$I$6:$I$1355, Portfolio_History!$F575, Transactions_History!$H$6:$H$1355, "&lt;="&amp;YEAR(Portfolio_History!L$1))</f>
        <v>0</v>
      </c>
      <c r="M575" s="4">
        <f>SUMIFS(Transactions_History!$G$6:$G$1355, Transactions_History!$C$6:$C$1355, "Acquire", Transactions_History!$I$6:$I$1355, Portfolio_History!$F575, Transactions_History!$H$6:$H$1355, "&lt;="&amp;YEAR(Portfolio_History!M$1))-
SUMIFS(Transactions_History!$G$6:$G$1355, Transactions_History!$C$6:$C$1355, "Redeem", Transactions_History!$I$6:$I$1355, Portfolio_History!$F575, Transactions_History!$H$6:$H$1355, "&lt;="&amp;YEAR(Portfolio_History!M$1))</f>
        <v>0</v>
      </c>
      <c r="N575" s="4">
        <f>SUMIFS(Transactions_History!$G$6:$G$1355, Transactions_History!$C$6:$C$1355, "Acquire", Transactions_History!$I$6:$I$1355, Portfolio_History!$F575, Transactions_History!$H$6:$H$1355, "&lt;="&amp;YEAR(Portfolio_History!N$1))-
SUMIFS(Transactions_History!$G$6:$G$1355, Transactions_History!$C$6:$C$1355, "Redeem", Transactions_History!$I$6:$I$1355, Portfolio_History!$F575, Transactions_History!$H$6:$H$1355, "&lt;="&amp;YEAR(Portfolio_History!N$1))</f>
        <v>0</v>
      </c>
      <c r="O575" s="4">
        <f>SUMIFS(Transactions_History!$G$6:$G$1355, Transactions_History!$C$6:$C$1355, "Acquire", Transactions_History!$I$6:$I$1355, Portfolio_History!$F575, Transactions_History!$H$6:$H$1355, "&lt;="&amp;YEAR(Portfolio_History!O$1))-
SUMIFS(Transactions_History!$G$6:$G$1355, Transactions_History!$C$6:$C$1355, "Redeem", Transactions_History!$I$6:$I$1355, Portfolio_History!$F575, Transactions_History!$H$6:$H$1355, "&lt;="&amp;YEAR(Portfolio_History!O$1))</f>
        <v>0</v>
      </c>
      <c r="P575" s="4">
        <f>SUMIFS(Transactions_History!$G$6:$G$1355, Transactions_History!$C$6:$C$1355, "Acquire", Transactions_History!$I$6:$I$1355, Portfolio_History!$F575, Transactions_History!$H$6:$H$1355, "&lt;="&amp;YEAR(Portfolio_History!P$1))-
SUMIFS(Transactions_History!$G$6:$G$1355, Transactions_History!$C$6:$C$1355, "Redeem", Transactions_History!$I$6:$I$1355, Portfolio_History!$F575, Transactions_History!$H$6:$H$1355, "&lt;="&amp;YEAR(Portfolio_History!P$1))</f>
        <v>0</v>
      </c>
      <c r="Q575" s="4">
        <f>SUMIFS(Transactions_History!$G$6:$G$1355, Transactions_History!$C$6:$C$1355, "Acquire", Transactions_History!$I$6:$I$1355, Portfolio_History!$F575, Transactions_History!$H$6:$H$1355, "&lt;="&amp;YEAR(Portfolio_History!Q$1))-
SUMIFS(Transactions_History!$G$6:$G$1355, Transactions_History!$C$6:$C$1355, "Redeem", Transactions_History!$I$6:$I$1355, Portfolio_History!$F575, Transactions_History!$H$6:$H$1355, "&lt;="&amp;YEAR(Portfolio_History!Q$1))</f>
        <v>0</v>
      </c>
      <c r="R575" s="4">
        <f>SUMIFS(Transactions_History!$G$6:$G$1355, Transactions_History!$C$6:$C$1355, "Acquire", Transactions_History!$I$6:$I$1355, Portfolio_History!$F575, Transactions_History!$H$6:$H$1355, "&lt;="&amp;YEAR(Portfolio_History!R$1))-
SUMIFS(Transactions_History!$G$6:$G$1355, Transactions_History!$C$6:$C$1355, "Redeem", Transactions_History!$I$6:$I$1355, Portfolio_History!$F575, Transactions_History!$H$6:$H$1355, "&lt;="&amp;YEAR(Portfolio_History!R$1))</f>
        <v>0</v>
      </c>
      <c r="S575" s="4">
        <f>SUMIFS(Transactions_History!$G$6:$G$1355, Transactions_History!$C$6:$C$1355, "Acquire", Transactions_History!$I$6:$I$1355, Portfolio_History!$F575, Transactions_History!$H$6:$H$1355, "&lt;="&amp;YEAR(Portfolio_History!S$1))-
SUMIFS(Transactions_History!$G$6:$G$1355, Transactions_History!$C$6:$C$1355, "Redeem", Transactions_History!$I$6:$I$1355, Portfolio_History!$F575, Transactions_History!$H$6:$H$1355, "&lt;="&amp;YEAR(Portfolio_History!S$1))</f>
        <v>0</v>
      </c>
      <c r="T575" s="4">
        <f>SUMIFS(Transactions_History!$G$6:$G$1355, Transactions_History!$C$6:$C$1355, "Acquire", Transactions_History!$I$6:$I$1355, Portfolio_History!$F575, Transactions_History!$H$6:$H$1355, "&lt;="&amp;YEAR(Portfolio_History!T$1))-
SUMIFS(Transactions_History!$G$6:$G$1355, Transactions_History!$C$6:$C$1355, "Redeem", Transactions_History!$I$6:$I$1355, Portfolio_History!$F575, Transactions_History!$H$6:$H$1355, "&lt;="&amp;YEAR(Portfolio_History!T$1))</f>
        <v>0</v>
      </c>
      <c r="U575" s="4">
        <f>SUMIFS(Transactions_History!$G$6:$G$1355, Transactions_History!$C$6:$C$1355, "Acquire", Transactions_History!$I$6:$I$1355, Portfolio_History!$F575, Transactions_History!$H$6:$H$1355, "&lt;="&amp;YEAR(Portfolio_History!U$1))-
SUMIFS(Transactions_History!$G$6:$G$1355, Transactions_History!$C$6:$C$1355, "Redeem", Transactions_History!$I$6:$I$1355, Portfolio_History!$F575, Transactions_History!$H$6:$H$1355, "&lt;="&amp;YEAR(Portfolio_History!U$1))</f>
        <v>0</v>
      </c>
      <c r="V575" s="4">
        <f>SUMIFS(Transactions_History!$G$6:$G$1355, Transactions_History!$C$6:$C$1355, "Acquire", Transactions_History!$I$6:$I$1355, Portfolio_History!$F575, Transactions_History!$H$6:$H$1355, "&lt;="&amp;YEAR(Portfolio_History!V$1))-
SUMIFS(Transactions_History!$G$6:$G$1355, Transactions_History!$C$6:$C$1355, "Redeem", Transactions_History!$I$6:$I$1355, Portfolio_History!$F575, Transactions_History!$H$6:$H$1355, "&lt;="&amp;YEAR(Portfolio_History!V$1))</f>
        <v>0</v>
      </c>
      <c r="W575" s="4">
        <f>SUMIFS(Transactions_History!$G$6:$G$1355, Transactions_History!$C$6:$C$1355, "Acquire", Transactions_History!$I$6:$I$1355, Portfolio_History!$F575, Transactions_History!$H$6:$H$1355, "&lt;="&amp;YEAR(Portfolio_History!W$1))-
SUMIFS(Transactions_History!$G$6:$G$1355, Transactions_History!$C$6:$C$1355, "Redeem", Transactions_History!$I$6:$I$1355, Portfolio_History!$F575, Transactions_History!$H$6:$H$1355, "&lt;="&amp;YEAR(Portfolio_History!W$1))</f>
        <v>0</v>
      </c>
      <c r="X575" s="4">
        <f>SUMIFS(Transactions_History!$G$6:$G$1355, Transactions_History!$C$6:$C$1355, "Acquire", Transactions_History!$I$6:$I$1355, Portfolio_History!$F575, Transactions_History!$H$6:$H$1355, "&lt;="&amp;YEAR(Portfolio_History!X$1))-
SUMIFS(Transactions_History!$G$6:$G$1355, Transactions_History!$C$6:$C$1355, "Redeem", Transactions_History!$I$6:$I$1355, Portfolio_History!$F575, Transactions_History!$H$6:$H$1355, "&lt;="&amp;YEAR(Portfolio_History!X$1))</f>
        <v>0</v>
      </c>
      <c r="Y575" s="4">
        <f>SUMIFS(Transactions_History!$G$6:$G$1355, Transactions_History!$C$6:$C$1355, "Acquire", Transactions_History!$I$6:$I$1355, Portfolio_History!$F575, Transactions_History!$H$6:$H$1355, "&lt;="&amp;YEAR(Portfolio_History!Y$1))-
SUMIFS(Transactions_History!$G$6:$G$1355, Transactions_History!$C$6:$C$1355, "Redeem", Transactions_History!$I$6:$I$1355, Portfolio_History!$F575, Transactions_History!$H$6:$H$1355, "&lt;="&amp;YEAR(Portfolio_History!Y$1))</f>
        <v>0</v>
      </c>
    </row>
    <row r="576" spans="1:25" x14ac:dyDescent="0.35">
      <c r="A576" s="172" t="s">
        <v>39</v>
      </c>
      <c r="B576" s="172">
        <v>5.625</v>
      </c>
      <c r="C576" s="172">
        <v>2013</v>
      </c>
      <c r="D576" s="173">
        <v>37043</v>
      </c>
      <c r="E576" s="63">
        <v>2011</v>
      </c>
      <c r="F576" s="170" t="str">
        <f t="shared" si="9"/>
        <v>SI bonds_5.625_2013</v>
      </c>
      <c r="G576" s="4">
        <f>SUMIFS(Transactions_History!$G$6:$G$1355, Transactions_History!$C$6:$C$1355, "Acquire", Transactions_History!$I$6:$I$1355, Portfolio_History!$F576, Transactions_History!$H$6:$H$1355, "&lt;="&amp;YEAR(Portfolio_History!G$1))-
SUMIFS(Transactions_History!$G$6:$G$1355, Transactions_History!$C$6:$C$1355, "Redeem", Transactions_History!$I$6:$I$1355, Portfolio_History!$F576, Transactions_History!$H$6:$H$1355, "&lt;="&amp;YEAR(Portfolio_History!G$1))</f>
        <v>-11146405</v>
      </c>
      <c r="H576" s="4">
        <f>SUMIFS(Transactions_History!$G$6:$G$1355, Transactions_History!$C$6:$C$1355, "Acquire", Transactions_History!$I$6:$I$1355, Portfolio_History!$F576, Transactions_History!$H$6:$H$1355, "&lt;="&amp;YEAR(Portfolio_History!H$1))-
SUMIFS(Transactions_History!$G$6:$G$1355, Transactions_History!$C$6:$C$1355, "Redeem", Transactions_History!$I$6:$I$1355, Portfolio_History!$F576, Transactions_History!$H$6:$H$1355, "&lt;="&amp;YEAR(Portfolio_History!H$1))</f>
        <v>-11146405</v>
      </c>
      <c r="I576" s="4">
        <f>SUMIFS(Transactions_History!$G$6:$G$1355, Transactions_History!$C$6:$C$1355, "Acquire", Transactions_History!$I$6:$I$1355, Portfolio_History!$F576, Transactions_History!$H$6:$H$1355, "&lt;="&amp;YEAR(Portfolio_History!I$1))-
SUMIFS(Transactions_History!$G$6:$G$1355, Transactions_History!$C$6:$C$1355, "Redeem", Transactions_History!$I$6:$I$1355, Portfolio_History!$F576, Transactions_History!$H$6:$H$1355, "&lt;="&amp;YEAR(Portfolio_History!I$1))</f>
        <v>-11146405</v>
      </c>
      <c r="J576" s="4">
        <f>SUMIFS(Transactions_History!$G$6:$G$1355, Transactions_History!$C$6:$C$1355, "Acquire", Transactions_History!$I$6:$I$1355, Portfolio_History!$F576, Transactions_History!$H$6:$H$1355, "&lt;="&amp;YEAR(Portfolio_History!J$1))-
SUMIFS(Transactions_History!$G$6:$G$1355, Transactions_History!$C$6:$C$1355, "Redeem", Transactions_History!$I$6:$I$1355, Portfolio_History!$F576, Transactions_History!$H$6:$H$1355, "&lt;="&amp;YEAR(Portfolio_History!J$1))</f>
        <v>-11146405</v>
      </c>
      <c r="K576" s="4">
        <f>SUMIFS(Transactions_History!$G$6:$G$1355, Transactions_History!$C$6:$C$1355, "Acquire", Transactions_History!$I$6:$I$1355, Portfolio_History!$F576, Transactions_History!$H$6:$H$1355, "&lt;="&amp;YEAR(Portfolio_History!K$1))-
SUMIFS(Transactions_History!$G$6:$G$1355, Transactions_History!$C$6:$C$1355, "Redeem", Transactions_History!$I$6:$I$1355, Portfolio_History!$F576, Transactions_History!$H$6:$H$1355, "&lt;="&amp;YEAR(Portfolio_History!K$1))</f>
        <v>-11146405</v>
      </c>
      <c r="L576" s="4">
        <f>SUMIFS(Transactions_History!$G$6:$G$1355, Transactions_History!$C$6:$C$1355, "Acquire", Transactions_History!$I$6:$I$1355, Portfolio_History!$F576, Transactions_History!$H$6:$H$1355, "&lt;="&amp;YEAR(Portfolio_History!L$1))-
SUMIFS(Transactions_History!$G$6:$G$1355, Transactions_History!$C$6:$C$1355, "Redeem", Transactions_History!$I$6:$I$1355, Portfolio_History!$F576, Transactions_History!$H$6:$H$1355, "&lt;="&amp;YEAR(Portfolio_History!L$1))</f>
        <v>-11146405</v>
      </c>
      <c r="M576" s="4">
        <f>SUMIFS(Transactions_History!$G$6:$G$1355, Transactions_History!$C$6:$C$1355, "Acquire", Transactions_History!$I$6:$I$1355, Portfolio_History!$F576, Transactions_History!$H$6:$H$1355, "&lt;="&amp;YEAR(Portfolio_History!M$1))-
SUMIFS(Transactions_History!$G$6:$G$1355, Transactions_History!$C$6:$C$1355, "Redeem", Transactions_History!$I$6:$I$1355, Portfolio_History!$F576, Transactions_History!$H$6:$H$1355, "&lt;="&amp;YEAR(Portfolio_History!M$1))</f>
        <v>-11146405</v>
      </c>
      <c r="N576" s="4">
        <f>SUMIFS(Transactions_History!$G$6:$G$1355, Transactions_History!$C$6:$C$1355, "Acquire", Transactions_History!$I$6:$I$1355, Portfolio_History!$F576, Transactions_History!$H$6:$H$1355, "&lt;="&amp;YEAR(Portfolio_History!N$1))-
SUMIFS(Transactions_History!$G$6:$G$1355, Transactions_History!$C$6:$C$1355, "Redeem", Transactions_History!$I$6:$I$1355, Portfolio_History!$F576, Transactions_History!$H$6:$H$1355, "&lt;="&amp;YEAR(Portfolio_History!N$1))</f>
        <v>-11146405</v>
      </c>
      <c r="O576" s="4">
        <f>SUMIFS(Transactions_History!$G$6:$G$1355, Transactions_History!$C$6:$C$1355, "Acquire", Transactions_History!$I$6:$I$1355, Portfolio_History!$F576, Transactions_History!$H$6:$H$1355, "&lt;="&amp;YEAR(Portfolio_History!O$1))-
SUMIFS(Transactions_History!$G$6:$G$1355, Transactions_History!$C$6:$C$1355, "Redeem", Transactions_History!$I$6:$I$1355, Portfolio_History!$F576, Transactions_History!$H$6:$H$1355, "&lt;="&amp;YEAR(Portfolio_History!O$1))</f>
        <v>-11146405</v>
      </c>
      <c r="P576" s="4">
        <f>SUMIFS(Transactions_History!$G$6:$G$1355, Transactions_History!$C$6:$C$1355, "Acquire", Transactions_History!$I$6:$I$1355, Portfolio_History!$F576, Transactions_History!$H$6:$H$1355, "&lt;="&amp;YEAR(Portfolio_History!P$1))-
SUMIFS(Transactions_History!$G$6:$G$1355, Transactions_History!$C$6:$C$1355, "Redeem", Transactions_History!$I$6:$I$1355, Portfolio_History!$F576, Transactions_History!$H$6:$H$1355, "&lt;="&amp;YEAR(Portfolio_History!P$1))</f>
        <v>-11146405</v>
      </c>
      <c r="Q576" s="4">
        <f>SUMIFS(Transactions_History!$G$6:$G$1355, Transactions_History!$C$6:$C$1355, "Acquire", Transactions_History!$I$6:$I$1355, Portfolio_History!$F576, Transactions_History!$H$6:$H$1355, "&lt;="&amp;YEAR(Portfolio_History!Q$1))-
SUMIFS(Transactions_History!$G$6:$G$1355, Transactions_History!$C$6:$C$1355, "Redeem", Transactions_History!$I$6:$I$1355, Portfolio_History!$F576, Transactions_History!$H$6:$H$1355, "&lt;="&amp;YEAR(Portfolio_History!Q$1))</f>
        <v>-1524968</v>
      </c>
      <c r="R576" s="4">
        <f>SUMIFS(Transactions_History!$G$6:$G$1355, Transactions_History!$C$6:$C$1355, "Acquire", Transactions_History!$I$6:$I$1355, Portfolio_History!$F576, Transactions_History!$H$6:$H$1355, "&lt;="&amp;YEAR(Portfolio_History!R$1))-
SUMIFS(Transactions_History!$G$6:$G$1355, Transactions_History!$C$6:$C$1355, "Redeem", Transactions_History!$I$6:$I$1355, Portfolio_History!$F576, Transactions_History!$H$6:$H$1355, "&lt;="&amp;YEAR(Portfolio_History!R$1))</f>
        <v>-1524968</v>
      </c>
      <c r="S576" s="4">
        <f>SUMIFS(Transactions_History!$G$6:$G$1355, Transactions_History!$C$6:$C$1355, "Acquire", Transactions_History!$I$6:$I$1355, Portfolio_History!$F576, Transactions_History!$H$6:$H$1355, "&lt;="&amp;YEAR(Portfolio_History!S$1))-
SUMIFS(Transactions_History!$G$6:$G$1355, Transactions_History!$C$6:$C$1355, "Redeem", Transactions_History!$I$6:$I$1355, Portfolio_History!$F576, Transactions_History!$H$6:$H$1355, "&lt;="&amp;YEAR(Portfolio_History!S$1))</f>
        <v>0</v>
      </c>
      <c r="T576" s="4">
        <f>SUMIFS(Transactions_History!$G$6:$G$1355, Transactions_History!$C$6:$C$1355, "Acquire", Transactions_History!$I$6:$I$1355, Portfolio_History!$F576, Transactions_History!$H$6:$H$1355, "&lt;="&amp;YEAR(Portfolio_History!T$1))-
SUMIFS(Transactions_History!$G$6:$G$1355, Transactions_History!$C$6:$C$1355, "Redeem", Transactions_History!$I$6:$I$1355, Portfolio_History!$F576, Transactions_History!$H$6:$H$1355, "&lt;="&amp;YEAR(Portfolio_History!T$1))</f>
        <v>0</v>
      </c>
      <c r="U576" s="4">
        <f>SUMIFS(Transactions_History!$G$6:$G$1355, Transactions_History!$C$6:$C$1355, "Acquire", Transactions_History!$I$6:$I$1355, Portfolio_History!$F576, Transactions_History!$H$6:$H$1355, "&lt;="&amp;YEAR(Portfolio_History!U$1))-
SUMIFS(Transactions_History!$G$6:$G$1355, Transactions_History!$C$6:$C$1355, "Redeem", Transactions_History!$I$6:$I$1355, Portfolio_History!$F576, Transactions_History!$H$6:$H$1355, "&lt;="&amp;YEAR(Portfolio_History!U$1))</f>
        <v>0</v>
      </c>
      <c r="V576" s="4">
        <f>SUMIFS(Transactions_History!$G$6:$G$1355, Transactions_History!$C$6:$C$1355, "Acquire", Transactions_History!$I$6:$I$1355, Portfolio_History!$F576, Transactions_History!$H$6:$H$1355, "&lt;="&amp;YEAR(Portfolio_History!V$1))-
SUMIFS(Transactions_History!$G$6:$G$1355, Transactions_History!$C$6:$C$1355, "Redeem", Transactions_History!$I$6:$I$1355, Portfolio_History!$F576, Transactions_History!$H$6:$H$1355, "&lt;="&amp;YEAR(Portfolio_History!V$1))</f>
        <v>0</v>
      </c>
      <c r="W576" s="4">
        <f>SUMIFS(Transactions_History!$G$6:$G$1355, Transactions_History!$C$6:$C$1355, "Acquire", Transactions_History!$I$6:$I$1355, Portfolio_History!$F576, Transactions_History!$H$6:$H$1355, "&lt;="&amp;YEAR(Portfolio_History!W$1))-
SUMIFS(Transactions_History!$G$6:$G$1355, Transactions_History!$C$6:$C$1355, "Redeem", Transactions_History!$I$6:$I$1355, Portfolio_History!$F576, Transactions_History!$H$6:$H$1355, "&lt;="&amp;YEAR(Portfolio_History!W$1))</f>
        <v>0</v>
      </c>
      <c r="X576" s="4">
        <f>SUMIFS(Transactions_History!$G$6:$G$1355, Transactions_History!$C$6:$C$1355, "Acquire", Transactions_History!$I$6:$I$1355, Portfolio_History!$F576, Transactions_History!$H$6:$H$1355, "&lt;="&amp;YEAR(Portfolio_History!X$1))-
SUMIFS(Transactions_History!$G$6:$G$1355, Transactions_History!$C$6:$C$1355, "Redeem", Transactions_History!$I$6:$I$1355, Portfolio_History!$F576, Transactions_History!$H$6:$H$1355, "&lt;="&amp;YEAR(Portfolio_History!X$1))</f>
        <v>0</v>
      </c>
      <c r="Y576" s="4">
        <f>SUMIFS(Transactions_History!$G$6:$G$1355, Transactions_History!$C$6:$C$1355, "Acquire", Transactions_History!$I$6:$I$1355, Portfolio_History!$F576, Transactions_History!$H$6:$H$1355, "&lt;="&amp;YEAR(Portfolio_History!Y$1))-
SUMIFS(Transactions_History!$G$6:$G$1355, Transactions_History!$C$6:$C$1355, "Redeem", Transactions_History!$I$6:$I$1355, Portfolio_History!$F576, Transactions_History!$H$6:$H$1355, "&lt;="&amp;YEAR(Portfolio_History!Y$1))</f>
        <v>0</v>
      </c>
    </row>
    <row r="577" spans="1:25" x14ac:dyDescent="0.35">
      <c r="A577" s="172" t="s">
        <v>39</v>
      </c>
      <c r="B577" s="172">
        <v>5.875</v>
      </c>
      <c r="C577" s="172">
        <v>2013</v>
      </c>
      <c r="D577" s="173">
        <v>35947</v>
      </c>
      <c r="E577" s="63">
        <v>2011</v>
      </c>
      <c r="F577" s="170" t="str">
        <f t="shared" si="9"/>
        <v>SI bonds_5.875_2013</v>
      </c>
      <c r="G577" s="4">
        <f>SUMIFS(Transactions_History!$G$6:$G$1355, Transactions_History!$C$6:$C$1355, "Acquire", Transactions_History!$I$6:$I$1355, Portfolio_History!$F577, Transactions_History!$H$6:$H$1355, "&lt;="&amp;YEAR(Portfolio_History!G$1))-
SUMIFS(Transactions_History!$G$6:$G$1355, Transactions_History!$C$6:$C$1355, "Redeem", Transactions_History!$I$6:$I$1355, Portfolio_History!$F577, Transactions_History!$H$6:$H$1355, "&lt;="&amp;YEAR(Portfolio_History!G$1))</f>
        <v>-48620674</v>
      </c>
      <c r="H577" s="4">
        <f>SUMIFS(Transactions_History!$G$6:$G$1355, Transactions_History!$C$6:$C$1355, "Acquire", Transactions_History!$I$6:$I$1355, Portfolio_History!$F577, Transactions_History!$H$6:$H$1355, "&lt;="&amp;YEAR(Portfolio_History!H$1))-
SUMIFS(Transactions_History!$G$6:$G$1355, Transactions_History!$C$6:$C$1355, "Redeem", Transactions_History!$I$6:$I$1355, Portfolio_History!$F577, Transactions_History!$H$6:$H$1355, "&lt;="&amp;YEAR(Portfolio_History!H$1))</f>
        <v>-48620674</v>
      </c>
      <c r="I577" s="4">
        <f>SUMIFS(Transactions_History!$G$6:$G$1355, Transactions_History!$C$6:$C$1355, "Acquire", Transactions_History!$I$6:$I$1355, Portfolio_History!$F577, Transactions_History!$H$6:$H$1355, "&lt;="&amp;YEAR(Portfolio_History!I$1))-
SUMIFS(Transactions_History!$G$6:$G$1355, Transactions_History!$C$6:$C$1355, "Redeem", Transactions_History!$I$6:$I$1355, Portfolio_History!$F577, Transactions_History!$H$6:$H$1355, "&lt;="&amp;YEAR(Portfolio_History!I$1))</f>
        <v>-48620674</v>
      </c>
      <c r="J577" s="4">
        <f>SUMIFS(Transactions_History!$G$6:$G$1355, Transactions_History!$C$6:$C$1355, "Acquire", Transactions_History!$I$6:$I$1355, Portfolio_History!$F577, Transactions_History!$H$6:$H$1355, "&lt;="&amp;YEAR(Portfolio_History!J$1))-
SUMIFS(Transactions_History!$G$6:$G$1355, Transactions_History!$C$6:$C$1355, "Redeem", Transactions_History!$I$6:$I$1355, Portfolio_History!$F577, Transactions_History!$H$6:$H$1355, "&lt;="&amp;YEAR(Portfolio_History!J$1))</f>
        <v>-48620674</v>
      </c>
      <c r="K577" s="4">
        <f>SUMIFS(Transactions_History!$G$6:$G$1355, Transactions_History!$C$6:$C$1355, "Acquire", Transactions_History!$I$6:$I$1355, Portfolio_History!$F577, Transactions_History!$H$6:$H$1355, "&lt;="&amp;YEAR(Portfolio_History!K$1))-
SUMIFS(Transactions_History!$G$6:$G$1355, Transactions_History!$C$6:$C$1355, "Redeem", Transactions_History!$I$6:$I$1355, Portfolio_History!$F577, Transactions_History!$H$6:$H$1355, "&lt;="&amp;YEAR(Portfolio_History!K$1))</f>
        <v>-48620674</v>
      </c>
      <c r="L577" s="4">
        <f>SUMIFS(Transactions_History!$G$6:$G$1355, Transactions_History!$C$6:$C$1355, "Acquire", Transactions_History!$I$6:$I$1355, Portfolio_History!$F577, Transactions_History!$H$6:$H$1355, "&lt;="&amp;YEAR(Portfolio_History!L$1))-
SUMIFS(Transactions_History!$G$6:$G$1355, Transactions_History!$C$6:$C$1355, "Redeem", Transactions_History!$I$6:$I$1355, Portfolio_History!$F577, Transactions_History!$H$6:$H$1355, "&lt;="&amp;YEAR(Portfolio_History!L$1))</f>
        <v>-48620674</v>
      </c>
      <c r="M577" s="4">
        <f>SUMIFS(Transactions_History!$G$6:$G$1355, Transactions_History!$C$6:$C$1355, "Acquire", Transactions_History!$I$6:$I$1355, Portfolio_History!$F577, Transactions_History!$H$6:$H$1355, "&lt;="&amp;YEAR(Portfolio_History!M$1))-
SUMIFS(Transactions_History!$G$6:$G$1355, Transactions_History!$C$6:$C$1355, "Redeem", Transactions_History!$I$6:$I$1355, Portfolio_History!$F577, Transactions_History!$H$6:$H$1355, "&lt;="&amp;YEAR(Portfolio_History!M$1))</f>
        <v>-48620674</v>
      </c>
      <c r="N577" s="4">
        <f>SUMIFS(Transactions_History!$G$6:$G$1355, Transactions_History!$C$6:$C$1355, "Acquire", Transactions_History!$I$6:$I$1355, Portfolio_History!$F577, Transactions_History!$H$6:$H$1355, "&lt;="&amp;YEAR(Portfolio_History!N$1))-
SUMIFS(Transactions_History!$G$6:$G$1355, Transactions_History!$C$6:$C$1355, "Redeem", Transactions_History!$I$6:$I$1355, Portfolio_History!$F577, Transactions_History!$H$6:$H$1355, "&lt;="&amp;YEAR(Portfolio_History!N$1))</f>
        <v>-48620674</v>
      </c>
      <c r="O577" s="4">
        <f>SUMIFS(Transactions_History!$G$6:$G$1355, Transactions_History!$C$6:$C$1355, "Acquire", Transactions_History!$I$6:$I$1355, Portfolio_History!$F577, Transactions_History!$H$6:$H$1355, "&lt;="&amp;YEAR(Portfolio_History!O$1))-
SUMIFS(Transactions_History!$G$6:$G$1355, Transactions_History!$C$6:$C$1355, "Redeem", Transactions_History!$I$6:$I$1355, Portfolio_History!$F577, Transactions_History!$H$6:$H$1355, "&lt;="&amp;YEAR(Portfolio_History!O$1))</f>
        <v>-48620674</v>
      </c>
      <c r="P577" s="4">
        <f>SUMIFS(Transactions_History!$G$6:$G$1355, Transactions_History!$C$6:$C$1355, "Acquire", Transactions_History!$I$6:$I$1355, Portfolio_History!$F577, Transactions_History!$H$6:$H$1355, "&lt;="&amp;YEAR(Portfolio_History!P$1))-
SUMIFS(Transactions_History!$G$6:$G$1355, Transactions_History!$C$6:$C$1355, "Redeem", Transactions_History!$I$6:$I$1355, Portfolio_History!$F577, Transactions_History!$H$6:$H$1355, "&lt;="&amp;YEAR(Portfolio_History!P$1))</f>
        <v>-48620674</v>
      </c>
      <c r="Q577" s="4">
        <f>SUMIFS(Transactions_History!$G$6:$G$1355, Transactions_History!$C$6:$C$1355, "Acquire", Transactions_History!$I$6:$I$1355, Portfolio_History!$F577, Transactions_History!$H$6:$H$1355, "&lt;="&amp;YEAR(Portfolio_History!Q$1))-
SUMIFS(Transactions_History!$G$6:$G$1355, Transactions_History!$C$6:$C$1355, "Redeem", Transactions_History!$I$6:$I$1355, Portfolio_History!$F577, Transactions_History!$H$6:$H$1355, "&lt;="&amp;YEAR(Portfolio_History!Q$1))</f>
        <v>-5361805</v>
      </c>
      <c r="R577" s="4">
        <f>SUMIFS(Transactions_History!$G$6:$G$1355, Transactions_History!$C$6:$C$1355, "Acquire", Transactions_History!$I$6:$I$1355, Portfolio_History!$F577, Transactions_History!$H$6:$H$1355, "&lt;="&amp;YEAR(Portfolio_History!R$1))-
SUMIFS(Transactions_History!$G$6:$G$1355, Transactions_History!$C$6:$C$1355, "Redeem", Transactions_History!$I$6:$I$1355, Portfolio_History!$F577, Transactions_History!$H$6:$H$1355, "&lt;="&amp;YEAR(Portfolio_History!R$1))</f>
        <v>-5361805</v>
      </c>
      <c r="S577" s="4">
        <f>SUMIFS(Transactions_History!$G$6:$G$1355, Transactions_History!$C$6:$C$1355, "Acquire", Transactions_History!$I$6:$I$1355, Portfolio_History!$F577, Transactions_History!$H$6:$H$1355, "&lt;="&amp;YEAR(Portfolio_History!S$1))-
SUMIFS(Transactions_History!$G$6:$G$1355, Transactions_History!$C$6:$C$1355, "Redeem", Transactions_History!$I$6:$I$1355, Portfolio_History!$F577, Transactions_History!$H$6:$H$1355, "&lt;="&amp;YEAR(Portfolio_History!S$1))</f>
        <v>0</v>
      </c>
      <c r="T577" s="4">
        <f>SUMIFS(Transactions_History!$G$6:$G$1355, Transactions_History!$C$6:$C$1355, "Acquire", Transactions_History!$I$6:$I$1355, Portfolio_History!$F577, Transactions_History!$H$6:$H$1355, "&lt;="&amp;YEAR(Portfolio_History!T$1))-
SUMIFS(Transactions_History!$G$6:$G$1355, Transactions_History!$C$6:$C$1355, "Redeem", Transactions_History!$I$6:$I$1355, Portfolio_History!$F577, Transactions_History!$H$6:$H$1355, "&lt;="&amp;YEAR(Portfolio_History!T$1))</f>
        <v>0</v>
      </c>
      <c r="U577" s="4">
        <f>SUMIFS(Transactions_History!$G$6:$G$1355, Transactions_History!$C$6:$C$1355, "Acquire", Transactions_History!$I$6:$I$1355, Portfolio_History!$F577, Transactions_History!$H$6:$H$1355, "&lt;="&amp;YEAR(Portfolio_History!U$1))-
SUMIFS(Transactions_History!$G$6:$G$1355, Transactions_History!$C$6:$C$1355, "Redeem", Transactions_History!$I$6:$I$1355, Portfolio_History!$F577, Transactions_History!$H$6:$H$1355, "&lt;="&amp;YEAR(Portfolio_History!U$1))</f>
        <v>0</v>
      </c>
      <c r="V577" s="4">
        <f>SUMIFS(Transactions_History!$G$6:$G$1355, Transactions_History!$C$6:$C$1355, "Acquire", Transactions_History!$I$6:$I$1355, Portfolio_History!$F577, Transactions_History!$H$6:$H$1355, "&lt;="&amp;YEAR(Portfolio_History!V$1))-
SUMIFS(Transactions_History!$G$6:$G$1355, Transactions_History!$C$6:$C$1355, "Redeem", Transactions_History!$I$6:$I$1355, Portfolio_History!$F577, Transactions_History!$H$6:$H$1355, "&lt;="&amp;YEAR(Portfolio_History!V$1))</f>
        <v>0</v>
      </c>
      <c r="W577" s="4">
        <f>SUMIFS(Transactions_History!$G$6:$G$1355, Transactions_History!$C$6:$C$1355, "Acquire", Transactions_History!$I$6:$I$1355, Portfolio_History!$F577, Transactions_History!$H$6:$H$1355, "&lt;="&amp;YEAR(Portfolio_History!W$1))-
SUMIFS(Transactions_History!$G$6:$G$1355, Transactions_History!$C$6:$C$1355, "Redeem", Transactions_History!$I$6:$I$1355, Portfolio_History!$F577, Transactions_History!$H$6:$H$1355, "&lt;="&amp;YEAR(Portfolio_History!W$1))</f>
        <v>0</v>
      </c>
      <c r="X577" s="4">
        <f>SUMIFS(Transactions_History!$G$6:$G$1355, Transactions_History!$C$6:$C$1355, "Acquire", Transactions_History!$I$6:$I$1355, Portfolio_History!$F577, Transactions_History!$H$6:$H$1355, "&lt;="&amp;YEAR(Portfolio_History!X$1))-
SUMIFS(Transactions_History!$G$6:$G$1355, Transactions_History!$C$6:$C$1355, "Redeem", Transactions_History!$I$6:$I$1355, Portfolio_History!$F577, Transactions_History!$H$6:$H$1355, "&lt;="&amp;YEAR(Portfolio_History!X$1))</f>
        <v>0</v>
      </c>
      <c r="Y577" s="4">
        <f>SUMIFS(Transactions_History!$G$6:$G$1355, Transactions_History!$C$6:$C$1355, "Acquire", Transactions_History!$I$6:$I$1355, Portfolio_History!$F577, Transactions_History!$H$6:$H$1355, "&lt;="&amp;YEAR(Portfolio_History!Y$1))-
SUMIFS(Transactions_History!$G$6:$G$1355, Transactions_History!$C$6:$C$1355, "Redeem", Transactions_History!$I$6:$I$1355, Portfolio_History!$F577, Transactions_History!$H$6:$H$1355, "&lt;="&amp;YEAR(Portfolio_History!Y$1))</f>
        <v>0</v>
      </c>
    </row>
    <row r="578" spans="1:25" x14ac:dyDescent="0.35">
      <c r="A578" s="172" t="s">
        <v>34</v>
      </c>
      <c r="B578" s="172">
        <v>1.875</v>
      </c>
      <c r="C578" s="172">
        <v>2012</v>
      </c>
      <c r="D578" s="173">
        <v>40787</v>
      </c>
      <c r="E578" s="63">
        <v>2011</v>
      </c>
      <c r="F578" s="170" t="str">
        <f t="shared" ref="F578:F641" si="10">_xlfn.TEXTJOIN("_", TRUE, A578, B578, C578)</f>
        <v>SI certificates_1.875_2012</v>
      </c>
      <c r="G578" s="4">
        <f>SUMIFS(Transactions_History!$G$6:$G$1355, Transactions_History!$C$6:$C$1355, "Acquire", Transactions_History!$I$6:$I$1355, Portfolio_History!$F578, Transactions_History!$H$6:$H$1355, "&lt;="&amp;YEAR(Portfolio_History!G$1))-
SUMIFS(Transactions_History!$G$6:$G$1355, Transactions_History!$C$6:$C$1355, "Redeem", Transactions_History!$I$6:$I$1355, Portfolio_History!$F578, Transactions_History!$H$6:$H$1355, "&lt;="&amp;YEAR(Portfolio_History!G$1))</f>
        <v>0</v>
      </c>
      <c r="H578" s="4">
        <f>SUMIFS(Transactions_History!$G$6:$G$1355, Transactions_History!$C$6:$C$1355, "Acquire", Transactions_History!$I$6:$I$1355, Portfolio_History!$F578, Transactions_History!$H$6:$H$1355, "&lt;="&amp;YEAR(Portfolio_History!H$1))-
SUMIFS(Transactions_History!$G$6:$G$1355, Transactions_History!$C$6:$C$1355, "Redeem", Transactions_History!$I$6:$I$1355, Portfolio_History!$F578, Transactions_History!$H$6:$H$1355, "&lt;="&amp;YEAR(Portfolio_History!H$1))</f>
        <v>0</v>
      </c>
      <c r="I578" s="4">
        <f>SUMIFS(Transactions_History!$G$6:$G$1355, Transactions_History!$C$6:$C$1355, "Acquire", Transactions_History!$I$6:$I$1355, Portfolio_History!$F578, Transactions_History!$H$6:$H$1355, "&lt;="&amp;YEAR(Portfolio_History!I$1))-
SUMIFS(Transactions_History!$G$6:$G$1355, Transactions_History!$C$6:$C$1355, "Redeem", Transactions_History!$I$6:$I$1355, Portfolio_History!$F578, Transactions_History!$H$6:$H$1355, "&lt;="&amp;YEAR(Portfolio_History!I$1))</f>
        <v>0</v>
      </c>
      <c r="J578" s="4">
        <f>SUMIFS(Transactions_History!$G$6:$G$1355, Transactions_History!$C$6:$C$1355, "Acquire", Transactions_History!$I$6:$I$1355, Portfolio_History!$F578, Transactions_History!$H$6:$H$1355, "&lt;="&amp;YEAR(Portfolio_History!J$1))-
SUMIFS(Transactions_History!$G$6:$G$1355, Transactions_History!$C$6:$C$1355, "Redeem", Transactions_History!$I$6:$I$1355, Portfolio_History!$F578, Transactions_History!$H$6:$H$1355, "&lt;="&amp;YEAR(Portfolio_History!J$1))</f>
        <v>0</v>
      </c>
      <c r="K578" s="4">
        <f>SUMIFS(Transactions_History!$G$6:$G$1355, Transactions_History!$C$6:$C$1355, "Acquire", Transactions_History!$I$6:$I$1355, Portfolio_History!$F578, Transactions_History!$H$6:$H$1355, "&lt;="&amp;YEAR(Portfolio_History!K$1))-
SUMIFS(Transactions_History!$G$6:$G$1355, Transactions_History!$C$6:$C$1355, "Redeem", Transactions_History!$I$6:$I$1355, Portfolio_History!$F578, Transactions_History!$H$6:$H$1355, "&lt;="&amp;YEAR(Portfolio_History!K$1))</f>
        <v>0</v>
      </c>
      <c r="L578" s="4">
        <f>SUMIFS(Transactions_History!$G$6:$G$1355, Transactions_History!$C$6:$C$1355, "Acquire", Transactions_History!$I$6:$I$1355, Portfolio_History!$F578, Transactions_History!$H$6:$H$1355, "&lt;="&amp;YEAR(Portfolio_History!L$1))-
SUMIFS(Transactions_History!$G$6:$G$1355, Transactions_History!$C$6:$C$1355, "Redeem", Transactions_History!$I$6:$I$1355, Portfolio_History!$F578, Transactions_History!$H$6:$H$1355, "&lt;="&amp;YEAR(Portfolio_History!L$1))</f>
        <v>0</v>
      </c>
      <c r="M578" s="4">
        <f>SUMIFS(Transactions_History!$G$6:$G$1355, Transactions_History!$C$6:$C$1355, "Acquire", Transactions_History!$I$6:$I$1355, Portfolio_History!$F578, Transactions_History!$H$6:$H$1355, "&lt;="&amp;YEAR(Portfolio_History!M$1))-
SUMIFS(Transactions_History!$G$6:$G$1355, Transactions_History!$C$6:$C$1355, "Redeem", Transactions_History!$I$6:$I$1355, Portfolio_History!$F578, Transactions_History!$H$6:$H$1355, "&lt;="&amp;YEAR(Portfolio_History!M$1))</f>
        <v>0</v>
      </c>
      <c r="N578" s="4">
        <f>SUMIFS(Transactions_History!$G$6:$G$1355, Transactions_History!$C$6:$C$1355, "Acquire", Transactions_History!$I$6:$I$1355, Portfolio_History!$F578, Transactions_History!$H$6:$H$1355, "&lt;="&amp;YEAR(Portfolio_History!N$1))-
SUMIFS(Transactions_History!$G$6:$G$1355, Transactions_History!$C$6:$C$1355, "Redeem", Transactions_History!$I$6:$I$1355, Portfolio_History!$F578, Transactions_History!$H$6:$H$1355, "&lt;="&amp;YEAR(Portfolio_History!N$1))</f>
        <v>0</v>
      </c>
      <c r="O578" s="4">
        <f>SUMIFS(Transactions_History!$G$6:$G$1355, Transactions_History!$C$6:$C$1355, "Acquire", Transactions_History!$I$6:$I$1355, Portfolio_History!$F578, Transactions_History!$H$6:$H$1355, "&lt;="&amp;YEAR(Portfolio_History!O$1))-
SUMIFS(Transactions_History!$G$6:$G$1355, Transactions_History!$C$6:$C$1355, "Redeem", Transactions_History!$I$6:$I$1355, Portfolio_History!$F578, Transactions_History!$H$6:$H$1355, "&lt;="&amp;YEAR(Portfolio_History!O$1))</f>
        <v>0</v>
      </c>
      <c r="P578" s="4">
        <f>SUMIFS(Transactions_History!$G$6:$G$1355, Transactions_History!$C$6:$C$1355, "Acquire", Transactions_History!$I$6:$I$1355, Portfolio_History!$F578, Transactions_History!$H$6:$H$1355, "&lt;="&amp;YEAR(Portfolio_History!P$1))-
SUMIFS(Transactions_History!$G$6:$G$1355, Transactions_History!$C$6:$C$1355, "Redeem", Transactions_History!$I$6:$I$1355, Portfolio_History!$F578, Transactions_History!$H$6:$H$1355, "&lt;="&amp;YEAR(Portfolio_History!P$1))</f>
        <v>0</v>
      </c>
      <c r="Q578" s="4">
        <f>SUMIFS(Transactions_History!$G$6:$G$1355, Transactions_History!$C$6:$C$1355, "Acquire", Transactions_History!$I$6:$I$1355, Portfolio_History!$F578, Transactions_History!$H$6:$H$1355, "&lt;="&amp;YEAR(Portfolio_History!Q$1))-
SUMIFS(Transactions_History!$G$6:$G$1355, Transactions_History!$C$6:$C$1355, "Redeem", Transactions_History!$I$6:$I$1355, Portfolio_History!$F578, Transactions_History!$H$6:$H$1355, "&lt;="&amp;YEAR(Portfolio_History!Q$1))</f>
        <v>0</v>
      </c>
      <c r="R578" s="4">
        <f>SUMIFS(Transactions_History!$G$6:$G$1355, Transactions_History!$C$6:$C$1355, "Acquire", Transactions_History!$I$6:$I$1355, Portfolio_History!$F578, Transactions_History!$H$6:$H$1355, "&lt;="&amp;YEAR(Portfolio_History!R$1))-
SUMIFS(Transactions_History!$G$6:$G$1355, Transactions_History!$C$6:$C$1355, "Redeem", Transactions_History!$I$6:$I$1355, Portfolio_History!$F578, Transactions_History!$H$6:$H$1355, "&lt;="&amp;YEAR(Portfolio_History!R$1))</f>
        <v>0</v>
      </c>
      <c r="S578" s="4">
        <f>SUMIFS(Transactions_History!$G$6:$G$1355, Transactions_History!$C$6:$C$1355, "Acquire", Transactions_History!$I$6:$I$1355, Portfolio_History!$F578, Transactions_History!$H$6:$H$1355, "&lt;="&amp;YEAR(Portfolio_History!S$1))-
SUMIFS(Transactions_History!$G$6:$G$1355, Transactions_History!$C$6:$C$1355, "Redeem", Transactions_History!$I$6:$I$1355, Portfolio_History!$F578, Transactions_History!$H$6:$H$1355, "&lt;="&amp;YEAR(Portfolio_History!S$1))</f>
        <v>0</v>
      </c>
      <c r="T578" s="4">
        <f>SUMIFS(Transactions_History!$G$6:$G$1355, Transactions_History!$C$6:$C$1355, "Acquire", Transactions_History!$I$6:$I$1355, Portfolio_History!$F578, Transactions_History!$H$6:$H$1355, "&lt;="&amp;YEAR(Portfolio_History!T$1))-
SUMIFS(Transactions_History!$G$6:$G$1355, Transactions_History!$C$6:$C$1355, "Redeem", Transactions_History!$I$6:$I$1355, Portfolio_History!$F578, Transactions_History!$H$6:$H$1355, "&lt;="&amp;YEAR(Portfolio_History!T$1))</f>
        <v>0</v>
      </c>
      <c r="U578" s="4">
        <f>SUMIFS(Transactions_History!$G$6:$G$1355, Transactions_History!$C$6:$C$1355, "Acquire", Transactions_History!$I$6:$I$1355, Portfolio_History!$F578, Transactions_History!$H$6:$H$1355, "&lt;="&amp;YEAR(Portfolio_History!U$1))-
SUMIFS(Transactions_History!$G$6:$G$1355, Transactions_History!$C$6:$C$1355, "Redeem", Transactions_History!$I$6:$I$1355, Portfolio_History!$F578, Transactions_History!$H$6:$H$1355, "&lt;="&amp;YEAR(Portfolio_History!U$1))</f>
        <v>0</v>
      </c>
      <c r="V578" s="4">
        <f>SUMIFS(Transactions_History!$G$6:$G$1355, Transactions_History!$C$6:$C$1355, "Acquire", Transactions_History!$I$6:$I$1355, Portfolio_History!$F578, Transactions_History!$H$6:$H$1355, "&lt;="&amp;YEAR(Portfolio_History!V$1))-
SUMIFS(Transactions_History!$G$6:$G$1355, Transactions_History!$C$6:$C$1355, "Redeem", Transactions_History!$I$6:$I$1355, Portfolio_History!$F578, Transactions_History!$H$6:$H$1355, "&lt;="&amp;YEAR(Portfolio_History!V$1))</f>
        <v>0</v>
      </c>
      <c r="W578" s="4">
        <f>SUMIFS(Transactions_History!$G$6:$G$1355, Transactions_History!$C$6:$C$1355, "Acquire", Transactions_History!$I$6:$I$1355, Portfolio_History!$F578, Transactions_History!$H$6:$H$1355, "&lt;="&amp;YEAR(Portfolio_History!W$1))-
SUMIFS(Transactions_History!$G$6:$G$1355, Transactions_History!$C$6:$C$1355, "Redeem", Transactions_History!$I$6:$I$1355, Portfolio_History!$F578, Transactions_History!$H$6:$H$1355, "&lt;="&amp;YEAR(Portfolio_History!W$1))</f>
        <v>0</v>
      </c>
      <c r="X578" s="4">
        <f>SUMIFS(Transactions_History!$G$6:$G$1355, Transactions_History!$C$6:$C$1355, "Acquire", Transactions_History!$I$6:$I$1355, Portfolio_History!$F578, Transactions_History!$H$6:$H$1355, "&lt;="&amp;YEAR(Portfolio_History!X$1))-
SUMIFS(Transactions_History!$G$6:$G$1355, Transactions_History!$C$6:$C$1355, "Redeem", Transactions_History!$I$6:$I$1355, Portfolio_History!$F578, Transactions_History!$H$6:$H$1355, "&lt;="&amp;YEAR(Portfolio_History!X$1))</f>
        <v>0</v>
      </c>
      <c r="Y578" s="4">
        <f>SUMIFS(Transactions_History!$G$6:$G$1355, Transactions_History!$C$6:$C$1355, "Acquire", Transactions_History!$I$6:$I$1355, Portfolio_History!$F578, Transactions_History!$H$6:$H$1355, "&lt;="&amp;YEAR(Portfolio_History!Y$1))-
SUMIFS(Transactions_History!$G$6:$G$1355, Transactions_History!$C$6:$C$1355, "Redeem", Transactions_History!$I$6:$I$1355, Portfolio_History!$F578, Transactions_History!$H$6:$H$1355, "&lt;="&amp;YEAR(Portfolio_History!Y$1))</f>
        <v>0</v>
      </c>
    </row>
    <row r="579" spans="1:25" x14ac:dyDescent="0.35">
      <c r="A579" s="172" t="s">
        <v>39</v>
      </c>
      <c r="B579" s="172">
        <v>3.5</v>
      </c>
      <c r="C579" s="172">
        <v>2012</v>
      </c>
      <c r="D579" s="173">
        <v>37773</v>
      </c>
      <c r="E579" s="63">
        <v>2011</v>
      </c>
      <c r="F579" s="170" t="str">
        <f t="shared" si="10"/>
        <v>SI bonds_3.5_2012</v>
      </c>
      <c r="G579" s="4">
        <f>SUMIFS(Transactions_History!$G$6:$G$1355, Transactions_History!$C$6:$C$1355, "Acquire", Transactions_History!$I$6:$I$1355, Portfolio_History!$F579, Transactions_History!$H$6:$H$1355, "&lt;="&amp;YEAR(Portfolio_History!G$1))-
SUMIFS(Transactions_History!$G$6:$G$1355, Transactions_History!$C$6:$C$1355, "Redeem", Transactions_History!$I$6:$I$1355, Portfolio_History!$F579, Transactions_History!$H$6:$H$1355, "&lt;="&amp;YEAR(Portfolio_History!G$1))</f>
        <v>-10628878</v>
      </c>
      <c r="H579" s="4">
        <f>SUMIFS(Transactions_History!$G$6:$G$1355, Transactions_History!$C$6:$C$1355, "Acquire", Transactions_History!$I$6:$I$1355, Portfolio_History!$F579, Transactions_History!$H$6:$H$1355, "&lt;="&amp;YEAR(Portfolio_History!H$1))-
SUMIFS(Transactions_History!$G$6:$G$1355, Transactions_History!$C$6:$C$1355, "Redeem", Transactions_History!$I$6:$I$1355, Portfolio_History!$F579, Transactions_History!$H$6:$H$1355, "&lt;="&amp;YEAR(Portfolio_History!H$1))</f>
        <v>-10628878</v>
      </c>
      <c r="I579" s="4">
        <f>SUMIFS(Transactions_History!$G$6:$G$1355, Transactions_History!$C$6:$C$1355, "Acquire", Transactions_History!$I$6:$I$1355, Portfolio_History!$F579, Transactions_History!$H$6:$H$1355, "&lt;="&amp;YEAR(Portfolio_History!I$1))-
SUMIFS(Transactions_History!$G$6:$G$1355, Transactions_History!$C$6:$C$1355, "Redeem", Transactions_History!$I$6:$I$1355, Portfolio_History!$F579, Transactions_History!$H$6:$H$1355, "&lt;="&amp;YEAR(Portfolio_History!I$1))</f>
        <v>-10628878</v>
      </c>
      <c r="J579" s="4">
        <f>SUMIFS(Transactions_History!$G$6:$G$1355, Transactions_History!$C$6:$C$1355, "Acquire", Transactions_History!$I$6:$I$1355, Portfolio_History!$F579, Transactions_History!$H$6:$H$1355, "&lt;="&amp;YEAR(Portfolio_History!J$1))-
SUMIFS(Transactions_History!$G$6:$G$1355, Transactions_History!$C$6:$C$1355, "Redeem", Transactions_History!$I$6:$I$1355, Portfolio_History!$F579, Transactions_History!$H$6:$H$1355, "&lt;="&amp;YEAR(Portfolio_History!J$1))</f>
        <v>-10628878</v>
      </c>
      <c r="K579" s="4">
        <f>SUMIFS(Transactions_History!$G$6:$G$1355, Transactions_History!$C$6:$C$1355, "Acquire", Transactions_History!$I$6:$I$1355, Portfolio_History!$F579, Transactions_History!$H$6:$H$1355, "&lt;="&amp;YEAR(Portfolio_History!K$1))-
SUMIFS(Transactions_History!$G$6:$G$1355, Transactions_History!$C$6:$C$1355, "Redeem", Transactions_History!$I$6:$I$1355, Portfolio_History!$F579, Transactions_History!$H$6:$H$1355, "&lt;="&amp;YEAR(Portfolio_History!K$1))</f>
        <v>-10628878</v>
      </c>
      <c r="L579" s="4">
        <f>SUMIFS(Transactions_History!$G$6:$G$1355, Transactions_History!$C$6:$C$1355, "Acquire", Transactions_History!$I$6:$I$1355, Portfolio_History!$F579, Transactions_History!$H$6:$H$1355, "&lt;="&amp;YEAR(Portfolio_History!L$1))-
SUMIFS(Transactions_History!$G$6:$G$1355, Transactions_History!$C$6:$C$1355, "Redeem", Transactions_History!$I$6:$I$1355, Portfolio_History!$F579, Transactions_History!$H$6:$H$1355, "&lt;="&amp;YEAR(Portfolio_History!L$1))</f>
        <v>-10628878</v>
      </c>
      <c r="M579" s="4">
        <f>SUMIFS(Transactions_History!$G$6:$G$1355, Transactions_History!$C$6:$C$1355, "Acquire", Transactions_History!$I$6:$I$1355, Portfolio_History!$F579, Transactions_History!$H$6:$H$1355, "&lt;="&amp;YEAR(Portfolio_History!M$1))-
SUMIFS(Transactions_History!$G$6:$G$1355, Transactions_History!$C$6:$C$1355, "Redeem", Transactions_History!$I$6:$I$1355, Portfolio_History!$F579, Transactions_History!$H$6:$H$1355, "&lt;="&amp;YEAR(Portfolio_History!M$1))</f>
        <v>-10628878</v>
      </c>
      <c r="N579" s="4">
        <f>SUMIFS(Transactions_History!$G$6:$G$1355, Transactions_History!$C$6:$C$1355, "Acquire", Transactions_History!$I$6:$I$1355, Portfolio_History!$F579, Transactions_History!$H$6:$H$1355, "&lt;="&amp;YEAR(Portfolio_History!N$1))-
SUMIFS(Transactions_History!$G$6:$G$1355, Transactions_History!$C$6:$C$1355, "Redeem", Transactions_History!$I$6:$I$1355, Portfolio_History!$F579, Transactions_History!$H$6:$H$1355, "&lt;="&amp;YEAR(Portfolio_History!N$1))</f>
        <v>-10628878</v>
      </c>
      <c r="O579" s="4">
        <f>SUMIFS(Transactions_History!$G$6:$G$1355, Transactions_History!$C$6:$C$1355, "Acquire", Transactions_History!$I$6:$I$1355, Portfolio_History!$F579, Transactions_History!$H$6:$H$1355, "&lt;="&amp;YEAR(Portfolio_History!O$1))-
SUMIFS(Transactions_History!$G$6:$G$1355, Transactions_History!$C$6:$C$1355, "Redeem", Transactions_History!$I$6:$I$1355, Portfolio_History!$F579, Transactions_History!$H$6:$H$1355, "&lt;="&amp;YEAR(Portfolio_History!O$1))</f>
        <v>-10628878</v>
      </c>
      <c r="P579" s="4">
        <f>SUMIFS(Transactions_History!$G$6:$G$1355, Transactions_History!$C$6:$C$1355, "Acquire", Transactions_History!$I$6:$I$1355, Portfolio_History!$F579, Transactions_History!$H$6:$H$1355, "&lt;="&amp;YEAR(Portfolio_History!P$1))-
SUMIFS(Transactions_History!$G$6:$G$1355, Transactions_History!$C$6:$C$1355, "Redeem", Transactions_History!$I$6:$I$1355, Portfolio_History!$F579, Transactions_History!$H$6:$H$1355, "&lt;="&amp;YEAR(Portfolio_History!P$1))</f>
        <v>-10628878</v>
      </c>
      <c r="Q579" s="4">
        <f>SUMIFS(Transactions_History!$G$6:$G$1355, Transactions_History!$C$6:$C$1355, "Acquire", Transactions_History!$I$6:$I$1355, Portfolio_History!$F579, Transactions_History!$H$6:$H$1355, "&lt;="&amp;YEAR(Portfolio_History!Q$1))-
SUMIFS(Transactions_History!$G$6:$G$1355, Transactions_History!$C$6:$C$1355, "Redeem", Transactions_History!$I$6:$I$1355, Portfolio_History!$F579, Transactions_History!$H$6:$H$1355, "&lt;="&amp;YEAR(Portfolio_History!Q$1))</f>
        <v>-10628878</v>
      </c>
      <c r="R579" s="4">
        <f>SUMIFS(Transactions_History!$G$6:$G$1355, Transactions_History!$C$6:$C$1355, "Acquire", Transactions_History!$I$6:$I$1355, Portfolio_History!$F579, Transactions_History!$H$6:$H$1355, "&lt;="&amp;YEAR(Portfolio_History!R$1))-
SUMIFS(Transactions_History!$G$6:$G$1355, Transactions_History!$C$6:$C$1355, "Redeem", Transactions_History!$I$6:$I$1355, Portfolio_History!$F579, Transactions_History!$H$6:$H$1355, "&lt;="&amp;YEAR(Portfolio_History!R$1))</f>
        <v>-10628878</v>
      </c>
      <c r="S579" s="4">
        <f>SUMIFS(Transactions_History!$G$6:$G$1355, Transactions_History!$C$6:$C$1355, "Acquire", Transactions_History!$I$6:$I$1355, Portfolio_History!$F579, Transactions_History!$H$6:$H$1355, "&lt;="&amp;YEAR(Portfolio_History!S$1))-
SUMIFS(Transactions_History!$G$6:$G$1355, Transactions_History!$C$6:$C$1355, "Redeem", Transactions_History!$I$6:$I$1355, Portfolio_History!$F579, Transactions_History!$H$6:$H$1355, "&lt;="&amp;YEAR(Portfolio_History!S$1))</f>
        <v>-1115127</v>
      </c>
      <c r="T579" s="4">
        <f>SUMIFS(Transactions_History!$G$6:$G$1355, Transactions_History!$C$6:$C$1355, "Acquire", Transactions_History!$I$6:$I$1355, Portfolio_History!$F579, Transactions_History!$H$6:$H$1355, "&lt;="&amp;YEAR(Portfolio_History!T$1))-
SUMIFS(Transactions_History!$G$6:$G$1355, Transactions_History!$C$6:$C$1355, "Redeem", Transactions_History!$I$6:$I$1355, Portfolio_History!$F579, Transactions_History!$H$6:$H$1355, "&lt;="&amp;YEAR(Portfolio_History!T$1))</f>
        <v>0</v>
      </c>
      <c r="U579" s="4">
        <f>SUMIFS(Transactions_History!$G$6:$G$1355, Transactions_History!$C$6:$C$1355, "Acquire", Transactions_History!$I$6:$I$1355, Portfolio_History!$F579, Transactions_History!$H$6:$H$1355, "&lt;="&amp;YEAR(Portfolio_History!U$1))-
SUMIFS(Transactions_History!$G$6:$G$1355, Transactions_History!$C$6:$C$1355, "Redeem", Transactions_History!$I$6:$I$1355, Portfolio_History!$F579, Transactions_History!$H$6:$H$1355, "&lt;="&amp;YEAR(Portfolio_History!U$1))</f>
        <v>0</v>
      </c>
      <c r="V579" s="4">
        <f>SUMIFS(Transactions_History!$G$6:$G$1355, Transactions_History!$C$6:$C$1355, "Acquire", Transactions_History!$I$6:$I$1355, Portfolio_History!$F579, Transactions_History!$H$6:$H$1355, "&lt;="&amp;YEAR(Portfolio_History!V$1))-
SUMIFS(Transactions_History!$G$6:$G$1355, Transactions_History!$C$6:$C$1355, "Redeem", Transactions_History!$I$6:$I$1355, Portfolio_History!$F579, Transactions_History!$H$6:$H$1355, "&lt;="&amp;YEAR(Portfolio_History!V$1))</f>
        <v>0</v>
      </c>
      <c r="W579" s="4">
        <f>SUMIFS(Transactions_History!$G$6:$G$1355, Transactions_History!$C$6:$C$1355, "Acquire", Transactions_History!$I$6:$I$1355, Portfolio_History!$F579, Transactions_History!$H$6:$H$1355, "&lt;="&amp;YEAR(Portfolio_History!W$1))-
SUMIFS(Transactions_History!$G$6:$G$1355, Transactions_History!$C$6:$C$1355, "Redeem", Transactions_History!$I$6:$I$1355, Portfolio_History!$F579, Transactions_History!$H$6:$H$1355, "&lt;="&amp;YEAR(Portfolio_History!W$1))</f>
        <v>0</v>
      </c>
      <c r="X579" s="4">
        <f>SUMIFS(Transactions_History!$G$6:$G$1355, Transactions_History!$C$6:$C$1355, "Acquire", Transactions_History!$I$6:$I$1355, Portfolio_History!$F579, Transactions_History!$H$6:$H$1355, "&lt;="&amp;YEAR(Portfolio_History!X$1))-
SUMIFS(Transactions_History!$G$6:$G$1355, Transactions_History!$C$6:$C$1355, "Redeem", Transactions_History!$I$6:$I$1355, Portfolio_History!$F579, Transactions_History!$H$6:$H$1355, "&lt;="&amp;YEAR(Portfolio_History!X$1))</f>
        <v>0</v>
      </c>
      <c r="Y579" s="4">
        <f>SUMIFS(Transactions_History!$G$6:$G$1355, Transactions_History!$C$6:$C$1355, "Acquire", Transactions_History!$I$6:$I$1355, Portfolio_History!$F579, Transactions_History!$H$6:$H$1355, "&lt;="&amp;YEAR(Portfolio_History!Y$1))-
SUMIFS(Transactions_History!$G$6:$G$1355, Transactions_History!$C$6:$C$1355, "Redeem", Transactions_History!$I$6:$I$1355, Portfolio_History!$F579, Transactions_History!$H$6:$H$1355, "&lt;="&amp;YEAR(Portfolio_History!Y$1))</f>
        <v>0</v>
      </c>
    </row>
    <row r="580" spans="1:25" x14ac:dyDescent="0.35">
      <c r="A580" s="172" t="s">
        <v>34</v>
      </c>
      <c r="B580" s="172">
        <v>1.625</v>
      </c>
      <c r="C580" s="172">
        <v>2012</v>
      </c>
      <c r="D580" s="173">
        <v>40817</v>
      </c>
      <c r="E580" s="63">
        <v>2011</v>
      </c>
      <c r="F580" s="170" t="str">
        <f t="shared" si="10"/>
        <v>SI certificates_1.625_2012</v>
      </c>
      <c r="G580" s="4">
        <f>SUMIFS(Transactions_History!$G$6:$G$1355, Transactions_History!$C$6:$C$1355, "Acquire", Transactions_History!$I$6:$I$1355, Portfolio_History!$F580, Transactions_History!$H$6:$H$1355, "&lt;="&amp;YEAR(Portfolio_History!G$1))-
SUMIFS(Transactions_History!$G$6:$G$1355, Transactions_History!$C$6:$C$1355, "Redeem", Transactions_History!$I$6:$I$1355, Portfolio_History!$F580, Transactions_History!$H$6:$H$1355, "&lt;="&amp;YEAR(Portfolio_History!G$1))</f>
        <v>0</v>
      </c>
      <c r="H580" s="4">
        <f>SUMIFS(Transactions_History!$G$6:$G$1355, Transactions_History!$C$6:$C$1355, "Acquire", Transactions_History!$I$6:$I$1355, Portfolio_History!$F580, Transactions_History!$H$6:$H$1355, "&lt;="&amp;YEAR(Portfolio_History!H$1))-
SUMIFS(Transactions_History!$G$6:$G$1355, Transactions_History!$C$6:$C$1355, "Redeem", Transactions_History!$I$6:$I$1355, Portfolio_History!$F580, Transactions_History!$H$6:$H$1355, "&lt;="&amp;YEAR(Portfolio_History!H$1))</f>
        <v>0</v>
      </c>
      <c r="I580" s="4">
        <f>SUMIFS(Transactions_History!$G$6:$G$1355, Transactions_History!$C$6:$C$1355, "Acquire", Transactions_History!$I$6:$I$1355, Portfolio_History!$F580, Transactions_History!$H$6:$H$1355, "&lt;="&amp;YEAR(Portfolio_History!I$1))-
SUMIFS(Transactions_History!$G$6:$G$1355, Transactions_History!$C$6:$C$1355, "Redeem", Transactions_History!$I$6:$I$1355, Portfolio_History!$F580, Transactions_History!$H$6:$H$1355, "&lt;="&amp;YEAR(Portfolio_History!I$1))</f>
        <v>0</v>
      </c>
      <c r="J580" s="4">
        <f>SUMIFS(Transactions_History!$G$6:$G$1355, Transactions_History!$C$6:$C$1355, "Acquire", Transactions_History!$I$6:$I$1355, Portfolio_History!$F580, Transactions_History!$H$6:$H$1355, "&lt;="&amp;YEAR(Portfolio_History!J$1))-
SUMIFS(Transactions_History!$G$6:$G$1355, Transactions_History!$C$6:$C$1355, "Redeem", Transactions_History!$I$6:$I$1355, Portfolio_History!$F580, Transactions_History!$H$6:$H$1355, "&lt;="&amp;YEAR(Portfolio_History!J$1))</f>
        <v>0</v>
      </c>
      <c r="K580" s="4">
        <f>SUMIFS(Transactions_History!$G$6:$G$1355, Transactions_History!$C$6:$C$1355, "Acquire", Transactions_History!$I$6:$I$1355, Portfolio_History!$F580, Transactions_History!$H$6:$H$1355, "&lt;="&amp;YEAR(Portfolio_History!K$1))-
SUMIFS(Transactions_History!$G$6:$G$1355, Transactions_History!$C$6:$C$1355, "Redeem", Transactions_History!$I$6:$I$1355, Portfolio_History!$F580, Transactions_History!$H$6:$H$1355, "&lt;="&amp;YEAR(Portfolio_History!K$1))</f>
        <v>0</v>
      </c>
      <c r="L580" s="4">
        <f>SUMIFS(Transactions_History!$G$6:$G$1355, Transactions_History!$C$6:$C$1355, "Acquire", Transactions_History!$I$6:$I$1355, Portfolio_History!$F580, Transactions_History!$H$6:$H$1355, "&lt;="&amp;YEAR(Portfolio_History!L$1))-
SUMIFS(Transactions_History!$G$6:$G$1355, Transactions_History!$C$6:$C$1355, "Redeem", Transactions_History!$I$6:$I$1355, Portfolio_History!$F580, Transactions_History!$H$6:$H$1355, "&lt;="&amp;YEAR(Portfolio_History!L$1))</f>
        <v>0</v>
      </c>
      <c r="M580" s="4">
        <f>SUMIFS(Transactions_History!$G$6:$G$1355, Transactions_History!$C$6:$C$1355, "Acquire", Transactions_History!$I$6:$I$1355, Portfolio_History!$F580, Transactions_History!$H$6:$H$1355, "&lt;="&amp;YEAR(Portfolio_History!M$1))-
SUMIFS(Transactions_History!$G$6:$G$1355, Transactions_History!$C$6:$C$1355, "Redeem", Transactions_History!$I$6:$I$1355, Portfolio_History!$F580, Transactions_History!$H$6:$H$1355, "&lt;="&amp;YEAR(Portfolio_History!M$1))</f>
        <v>0</v>
      </c>
      <c r="N580" s="4">
        <f>SUMIFS(Transactions_History!$G$6:$G$1355, Transactions_History!$C$6:$C$1355, "Acquire", Transactions_History!$I$6:$I$1355, Portfolio_History!$F580, Transactions_History!$H$6:$H$1355, "&lt;="&amp;YEAR(Portfolio_History!N$1))-
SUMIFS(Transactions_History!$G$6:$G$1355, Transactions_History!$C$6:$C$1355, "Redeem", Transactions_History!$I$6:$I$1355, Portfolio_History!$F580, Transactions_History!$H$6:$H$1355, "&lt;="&amp;YEAR(Portfolio_History!N$1))</f>
        <v>0</v>
      </c>
      <c r="O580" s="4">
        <f>SUMIFS(Transactions_History!$G$6:$G$1355, Transactions_History!$C$6:$C$1355, "Acquire", Transactions_History!$I$6:$I$1355, Portfolio_History!$F580, Transactions_History!$H$6:$H$1355, "&lt;="&amp;YEAR(Portfolio_History!O$1))-
SUMIFS(Transactions_History!$G$6:$G$1355, Transactions_History!$C$6:$C$1355, "Redeem", Transactions_History!$I$6:$I$1355, Portfolio_History!$F580, Transactions_History!$H$6:$H$1355, "&lt;="&amp;YEAR(Portfolio_History!O$1))</f>
        <v>0</v>
      </c>
      <c r="P580" s="4">
        <f>SUMIFS(Transactions_History!$G$6:$G$1355, Transactions_History!$C$6:$C$1355, "Acquire", Transactions_History!$I$6:$I$1355, Portfolio_History!$F580, Transactions_History!$H$6:$H$1355, "&lt;="&amp;YEAR(Portfolio_History!P$1))-
SUMIFS(Transactions_History!$G$6:$G$1355, Transactions_History!$C$6:$C$1355, "Redeem", Transactions_History!$I$6:$I$1355, Portfolio_History!$F580, Transactions_History!$H$6:$H$1355, "&lt;="&amp;YEAR(Portfolio_History!P$1))</f>
        <v>0</v>
      </c>
      <c r="Q580" s="4">
        <f>SUMIFS(Transactions_History!$G$6:$G$1355, Transactions_History!$C$6:$C$1355, "Acquire", Transactions_History!$I$6:$I$1355, Portfolio_History!$F580, Transactions_History!$H$6:$H$1355, "&lt;="&amp;YEAR(Portfolio_History!Q$1))-
SUMIFS(Transactions_History!$G$6:$G$1355, Transactions_History!$C$6:$C$1355, "Redeem", Transactions_History!$I$6:$I$1355, Portfolio_History!$F580, Transactions_History!$H$6:$H$1355, "&lt;="&amp;YEAR(Portfolio_History!Q$1))</f>
        <v>0</v>
      </c>
      <c r="R580" s="4">
        <f>SUMIFS(Transactions_History!$G$6:$G$1355, Transactions_History!$C$6:$C$1355, "Acquire", Transactions_History!$I$6:$I$1355, Portfolio_History!$F580, Transactions_History!$H$6:$H$1355, "&lt;="&amp;YEAR(Portfolio_History!R$1))-
SUMIFS(Transactions_History!$G$6:$G$1355, Transactions_History!$C$6:$C$1355, "Redeem", Transactions_History!$I$6:$I$1355, Portfolio_History!$F580, Transactions_History!$H$6:$H$1355, "&lt;="&amp;YEAR(Portfolio_History!R$1))</f>
        <v>0</v>
      </c>
      <c r="S580" s="4">
        <f>SUMIFS(Transactions_History!$G$6:$G$1355, Transactions_History!$C$6:$C$1355, "Acquire", Transactions_History!$I$6:$I$1355, Portfolio_History!$F580, Transactions_History!$H$6:$H$1355, "&lt;="&amp;YEAR(Portfolio_History!S$1))-
SUMIFS(Transactions_History!$G$6:$G$1355, Transactions_History!$C$6:$C$1355, "Redeem", Transactions_History!$I$6:$I$1355, Portfolio_History!$F580, Transactions_History!$H$6:$H$1355, "&lt;="&amp;YEAR(Portfolio_History!S$1))</f>
        <v>0</v>
      </c>
      <c r="T580" s="4">
        <f>SUMIFS(Transactions_History!$G$6:$G$1355, Transactions_History!$C$6:$C$1355, "Acquire", Transactions_History!$I$6:$I$1355, Portfolio_History!$F580, Transactions_History!$H$6:$H$1355, "&lt;="&amp;YEAR(Portfolio_History!T$1))-
SUMIFS(Transactions_History!$G$6:$G$1355, Transactions_History!$C$6:$C$1355, "Redeem", Transactions_History!$I$6:$I$1355, Portfolio_History!$F580, Transactions_History!$H$6:$H$1355, "&lt;="&amp;YEAR(Portfolio_History!T$1))</f>
        <v>0</v>
      </c>
      <c r="U580" s="4">
        <f>SUMIFS(Transactions_History!$G$6:$G$1355, Transactions_History!$C$6:$C$1355, "Acquire", Transactions_History!$I$6:$I$1355, Portfolio_History!$F580, Transactions_History!$H$6:$H$1355, "&lt;="&amp;YEAR(Portfolio_History!U$1))-
SUMIFS(Transactions_History!$G$6:$G$1355, Transactions_History!$C$6:$C$1355, "Redeem", Transactions_History!$I$6:$I$1355, Portfolio_History!$F580, Transactions_History!$H$6:$H$1355, "&lt;="&amp;YEAR(Portfolio_History!U$1))</f>
        <v>0</v>
      </c>
      <c r="V580" s="4">
        <f>SUMIFS(Transactions_History!$G$6:$G$1355, Transactions_History!$C$6:$C$1355, "Acquire", Transactions_History!$I$6:$I$1355, Portfolio_History!$F580, Transactions_History!$H$6:$H$1355, "&lt;="&amp;YEAR(Portfolio_History!V$1))-
SUMIFS(Transactions_History!$G$6:$G$1355, Transactions_History!$C$6:$C$1355, "Redeem", Transactions_History!$I$6:$I$1355, Portfolio_History!$F580, Transactions_History!$H$6:$H$1355, "&lt;="&amp;YEAR(Portfolio_History!V$1))</f>
        <v>0</v>
      </c>
      <c r="W580" s="4">
        <f>SUMIFS(Transactions_History!$G$6:$G$1355, Transactions_History!$C$6:$C$1355, "Acquire", Transactions_History!$I$6:$I$1355, Portfolio_History!$F580, Transactions_History!$H$6:$H$1355, "&lt;="&amp;YEAR(Portfolio_History!W$1))-
SUMIFS(Transactions_History!$G$6:$G$1355, Transactions_History!$C$6:$C$1355, "Redeem", Transactions_History!$I$6:$I$1355, Portfolio_History!$F580, Transactions_History!$H$6:$H$1355, "&lt;="&amp;YEAR(Portfolio_History!W$1))</f>
        <v>0</v>
      </c>
      <c r="X580" s="4">
        <f>SUMIFS(Transactions_History!$G$6:$G$1355, Transactions_History!$C$6:$C$1355, "Acquire", Transactions_History!$I$6:$I$1355, Portfolio_History!$F580, Transactions_History!$H$6:$H$1355, "&lt;="&amp;YEAR(Portfolio_History!X$1))-
SUMIFS(Transactions_History!$G$6:$G$1355, Transactions_History!$C$6:$C$1355, "Redeem", Transactions_History!$I$6:$I$1355, Portfolio_History!$F580, Transactions_History!$H$6:$H$1355, "&lt;="&amp;YEAR(Portfolio_History!X$1))</f>
        <v>0</v>
      </c>
      <c r="Y580" s="4">
        <f>SUMIFS(Transactions_History!$G$6:$G$1355, Transactions_History!$C$6:$C$1355, "Acquire", Transactions_History!$I$6:$I$1355, Portfolio_History!$F580, Transactions_History!$H$6:$H$1355, "&lt;="&amp;YEAR(Portfolio_History!Y$1))-
SUMIFS(Transactions_History!$G$6:$G$1355, Transactions_History!$C$6:$C$1355, "Redeem", Transactions_History!$I$6:$I$1355, Portfolio_History!$F580, Transactions_History!$H$6:$H$1355, "&lt;="&amp;YEAR(Portfolio_History!Y$1))</f>
        <v>0</v>
      </c>
    </row>
    <row r="581" spans="1:25" x14ac:dyDescent="0.35">
      <c r="A581" s="172" t="s">
        <v>39</v>
      </c>
      <c r="B581" s="172">
        <v>3.25</v>
      </c>
      <c r="C581" s="172">
        <v>2014</v>
      </c>
      <c r="D581" s="173">
        <v>39965</v>
      </c>
      <c r="E581" s="63">
        <v>2011</v>
      </c>
      <c r="F581" s="170" t="str">
        <f t="shared" si="10"/>
        <v>SI bonds_3.25_2014</v>
      </c>
      <c r="G581" s="4">
        <f>SUMIFS(Transactions_History!$G$6:$G$1355, Transactions_History!$C$6:$C$1355, "Acquire", Transactions_History!$I$6:$I$1355, Portfolio_History!$F581, Transactions_History!$H$6:$H$1355, "&lt;="&amp;YEAR(Portfolio_History!G$1))-
SUMIFS(Transactions_History!$G$6:$G$1355, Transactions_History!$C$6:$C$1355, "Redeem", Transactions_History!$I$6:$I$1355, Portfolio_History!$F581, Transactions_History!$H$6:$H$1355, "&lt;="&amp;YEAR(Portfolio_History!G$1))</f>
        <v>0</v>
      </c>
      <c r="H581" s="4">
        <f>SUMIFS(Transactions_History!$G$6:$G$1355, Transactions_History!$C$6:$C$1355, "Acquire", Transactions_History!$I$6:$I$1355, Portfolio_History!$F581, Transactions_History!$H$6:$H$1355, "&lt;="&amp;YEAR(Portfolio_History!H$1))-
SUMIFS(Transactions_History!$G$6:$G$1355, Transactions_History!$C$6:$C$1355, "Redeem", Transactions_History!$I$6:$I$1355, Portfolio_History!$F581, Transactions_History!$H$6:$H$1355, "&lt;="&amp;YEAR(Portfolio_History!H$1))</f>
        <v>0</v>
      </c>
      <c r="I581" s="4">
        <f>SUMIFS(Transactions_History!$G$6:$G$1355, Transactions_History!$C$6:$C$1355, "Acquire", Transactions_History!$I$6:$I$1355, Portfolio_History!$F581, Transactions_History!$H$6:$H$1355, "&lt;="&amp;YEAR(Portfolio_History!I$1))-
SUMIFS(Transactions_History!$G$6:$G$1355, Transactions_History!$C$6:$C$1355, "Redeem", Transactions_History!$I$6:$I$1355, Portfolio_History!$F581, Transactions_History!$H$6:$H$1355, "&lt;="&amp;YEAR(Portfolio_History!I$1))</f>
        <v>0</v>
      </c>
      <c r="J581" s="4">
        <f>SUMIFS(Transactions_History!$G$6:$G$1355, Transactions_History!$C$6:$C$1355, "Acquire", Transactions_History!$I$6:$I$1355, Portfolio_History!$F581, Transactions_History!$H$6:$H$1355, "&lt;="&amp;YEAR(Portfolio_History!J$1))-
SUMIFS(Transactions_History!$G$6:$G$1355, Transactions_History!$C$6:$C$1355, "Redeem", Transactions_History!$I$6:$I$1355, Portfolio_History!$F581, Transactions_History!$H$6:$H$1355, "&lt;="&amp;YEAR(Portfolio_History!J$1))</f>
        <v>0</v>
      </c>
      <c r="K581" s="4">
        <f>SUMIFS(Transactions_History!$G$6:$G$1355, Transactions_History!$C$6:$C$1355, "Acquire", Transactions_History!$I$6:$I$1355, Portfolio_History!$F581, Transactions_History!$H$6:$H$1355, "&lt;="&amp;YEAR(Portfolio_History!K$1))-
SUMIFS(Transactions_History!$G$6:$G$1355, Transactions_History!$C$6:$C$1355, "Redeem", Transactions_History!$I$6:$I$1355, Portfolio_History!$F581, Transactions_History!$H$6:$H$1355, "&lt;="&amp;YEAR(Portfolio_History!K$1))</f>
        <v>0</v>
      </c>
      <c r="L581" s="4">
        <f>SUMIFS(Transactions_History!$G$6:$G$1355, Transactions_History!$C$6:$C$1355, "Acquire", Transactions_History!$I$6:$I$1355, Portfolio_History!$F581, Transactions_History!$H$6:$H$1355, "&lt;="&amp;YEAR(Portfolio_History!L$1))-
SUMIFS(Transactions_History!$G$6:$G$1355, Transactions_History!$C$6:$C$1355, "Redeem", Transactions_History!$I$6:$I$1355, Portfolio_History!$F581, Transactions_History!$H$6:$H$1355, "&lt;="&amp;YEAR(Portfolio_History!L$1))</f>
        <v>0</v>
      </c>
      <c r="M581" s="4">
        <f>SUMIFS(Transactions_History!$G$6:$G$1355, Transactions_History!$C$6:$C$1355, "Acquire", Transactions_History!$I$6:$I$1355, Portfolio_History!$F581, Transactions_History!$H$6:$H$1355, "&lt;="&amp;YEAR(Portfolio_History!M$1))-
SUMIFS(Transactions_History!$G$6:$G$1355, Transactions_History!$C$6:$C$1355, "Redeem", Transactions_History!$I$6:$I$1355, Portfolio_History!$F581, Transactions_History!$H$6:$H$1355, "&lt;="&amp;YEAR(Portfolio_History!M$1))</f>
        <v>0</v>
      </c>
      <c r="N581" s="4">
        <f>SUMIFS(Transactions_History!$G$6:$G$1355, Transactions_History!$C$6:$C$1355, "Acquire", Transactions_History!$I$6:$I$1355, Portfolio_History!$F581, Transactions_History!$H$6:$H$1355, "&lt;="&amp;YEAR(Portfolio_History!N$1))-
SUMIFS(Transactions_History!$G$6:$G$1355, Transactions_History!$C$6:$C$1355, "Redeem", Transactions_History!$I$6:$I$1355, Portfolio_History!$F581, Transactions_History!$H$6:$H$1355, "&lt;="&amp;YEAR(Portfolio_History!N$1))</f>
        <v>0</v>
      </c>
      <c r="O581" s="4">
        <f>SUMIFS(Transactions_History!$G$6:$G$1355, Transactions_History!$C$6:$C$1355, "Acquire", Transactions_History!$I$6:$I$1355, Portfolio_History!$F581, Transactions_History!$H$6:$H$1355, "&lt;="&amp;YEAR(Portfolio_History!O$1))-
SUMIFS(Transactions_History!$G$6:$G$1355, Transactions_History!$C$6:$C$1355, "Redeem", Transactions_History!$I$6:$I$1355, Portfolio_History!$F581, Transactions_History!$H$6:$H$1355, "&lt;="&amp;YEAR(Portfolio_History!O$1))</f>
        <v>0</v>
      </c>
      <c r="P581" s="4">
        <f>SUMIFS(Transactions_History!$G$6:$G$1355, Transactions_History!$C$6:$C$1355, "Acquire", Transactions_History!$I$6:$I$1355, Portfolio_History!$F581, Transactions_History!$H$6:$H$1355, "&lt;="&amp;YEAR(Portfolio_History!P$1))-
SUMIFS(Transactions_History!$G$6:$G$1355, Transactions_History!$C$6:$C$1355, "Redeem", Transactions_History!$I$6:$I$1355, Portfolio_History!$F581, Transactions_History!$H$6:$H$1355, "&lt;="&amp;YEAR(Portfolio_History!P$1))</f>
        <v>0</v>
      </c>
      <c r="Q581" s="4">
        <f>SUMIFS(Transactions_History!$G$6:$G$1355, Transactions_History!$C$6:$C$1355, "Acquire", Transactions_History!$I$6:$I$1355, Portfolio_History!$F581, Transactions_History!$H$6:$H$1355, "&lt;="&amp;YEAR(Portfolio_History!Q$1))-
SUMIFS(Transactions_History!$G$6:$G$1355, Transactions_History!$C$6:$C$1355, "Redeem", Transactions_History!$I$6:$I$1355, Portfolio_History!$F581, Transactions_History!$H$6:$H$1355, "&lt;="&amp;YEAR(Portfolio_History!Q$1))</f>
        <v>10628271</v>
      </c>
      <c r="R581" s="4">
        <f>SUMIFS(Transactions_History!$G$6:$G$1355, Transactions_History!$C$6:$C$1355, "Acquire", Transactions_History!$I$6:$I$1355, Portfolio_History!$F581, Transactions_History!$H$6:$H$1355, "&lt;="&amp;YEAR(Portfolio_History!R$1))-
SUMIFS(Transactions_History!$G$6:$G$1355, Transactions_History!$C$6:$C$1355, "Redeem", Transactions_History!$I$6:$I$1355, Portfolio_History!$F581, Transactions_History!$H$6:$H$1355, "&lt;="&amp;YEAR(Portfolio_History!R$1))</f>
        <v>10628271</v>
      </c>
      <c r="S581" s="4">
        <f>SUMIFS(Transactions_History!$G$6:$G$1355, Transactions_History!$C$6:$C$1355, "Acquire", Transactions_History!$I$6:$I$1355, Portfolio_History!$F581, Transactions_History!$H$6:$H$1355, "&lt;="&amp;YEAR(Portfolio_History!S$1))-
SUMIFS(Transactions_History!$G$6:$G$1355, Transactions_History!$C$6:$C$1355, "Redeem", Transactions_History!$I$6:$I$1355, Portfolio_History!$F581, Transactions_History!$H$6:$H$1355, "&lt;="&amp;YEAR(Portfolio_History!S$1))</f>
        <v>11505831</v>
      </c>
      <c r="T581" s="4">
        <f>SUMIFS(Transactions_History!$G$6:$G$1355, Transactions_History!$C$6:$C$1355, "Acquire", Transactions_History!$I$6:$I$1355, Portfolio_History!$F581, Transactions_History!$H$6:$H$1355, "&lt;="&amp;YEAR(Portfolio_History!T$1))-
SUMIFS(Transactions_History!$G$6:$G$1355, Transactions_History!$C$6:$C$1355, "Redeem", Transactions_History!$I$6:$I$1355, Portfolio_History!$F581, Transactions_History!$H$6:$H$1355, "&lt;="&amp;YEAR(Portfolio_History!T$1))</f>
        <v>11505831</v>
      </c>
      <c r="U581" s="4">
        <f>SUMIFS(Transactions_History!$G$6:$G$1355, Transactions_History!$C$6:$C$1355, "Acquire", Transactions_History!$I$6:$I$1355, Portfolio_History!$F581, Transactions_History!$H$6:$H$1355, "&lt;="&amp;YEAR(Portfolio_History!U$1))-
SUMIFS(Transactions_History!$G$6:$G$1355, Transactions_History!$C$6:$C$1355, "Redeem", Transactions_History!$I$6:$I$1355, Portfolio_History!$F581, Transactions_History!$H$6:$H$1355, "&lt;="&amp;YEAR(Portfolio_History!U$1))</f>
        <v>0</v>
      </c>
      <c r="V581" s="4">
        <f>SUMIFS(Transactions_History!$G$6:$G$1355, Transactions_History!$C$6:$C$1355, "Acquire", Transactions_History!$I$6:$I$1355, Portfolio_History!$F581, Transactions_History!$H$6:$H$1355, "&lt;="&amp;YEAR(Portfolio_History!V$1))-
SUMIFS(Transactions_History!$G$6:$G$1355, Transactions_History!$C$6:$C$1355, "Redeem", Transactions_History!$I$6:$I$1355, Portfolio_History!$F581, Transactions_History!$H$6:$H$1355, "&lt;="&amp;YEAR(Portfolio_History!V$1))</f>
        <v>0</v>
      </c>
      <c r="W581" s="4">
        <f>SUMIFS(Transactions_History!$G$6:$G$1355, Transactions_History!$C$6:$C$1355, "Acquire", Transactions_History!$I$6:$I$1355, Portfolio_History!$F581, Transactions_History!$H$6:$H$1355, "&lt;="&amp;YEAR(Portfolio_History!W$1))-
SUMIFS(Transactions_History!$G$6:$G$1355, Transactions_History!$C$6:$C$1355, "Redeem", Transactions_History!$I$6:$I$1355, Portfolio_History!$F581, Transactions_History!$H$6:$H$1355, "&lt;="&amp;YEAR(Portfolio_History!W$1))</f>
        <v>0</v>
      </c>
      <c r="X581" s="4">
        <f>SUMIFS(Transactions_History!$G$6:$G$1355, Transactions_History!$C$6:$C$1355, "Acquire", Transactions_History!$I$6:$I$1355, Portfolio_History!$F581, Transactions_History!$H$6:$H$1355, "&lt;="&amp;YEAR(Portfolio_History!X$1))-
SUMIFS(Transactions_History!$G$6:$G$1355, Transactions_History!$C$6:$C$1355, "Redeem", Transactions_History!$I$6:$I$1355, Portfolio_History!$F581, Transactions_History!$H$6:$H$1355, "&lt;="&amp;YEAR(Portfolio_History!X$1))</f>
        <v>0</v>
      </c>
      <c r="Y581" s="4">
        <f>SUMIFS(Transactions_History!$G$6:$G$1355, Transactions_History!$C$6:$C$1355, "Acquire", Transactions_History!$I$6:$I$1355, Portfolio_History!$F581, Transactions_History!$H$6:$H$1355, "&lt;="&amp;YEAR(Portfolio_History!Y$1))-
SUMIFS(Transactions_History!$G$6:$G$1355, Transactions_History!$C$6:$C$1355, "Redeem", Transactions_History!$I$6:$I$1355, Portfolio_History!$F581, Transactions_History!$H$6:$H$1355, "&lt;="&amp;YEAR(Portfolio_History!Y$1))</f>
        <v>0</v>
      </c>
    </row>
    <row r="582" spans="1:25" x14ac:dyDescent="0.35">
      <c r="A582" s="172" t="s">
        <v>39</v>
      </c>
      <c r="B582" s="172">
        <v>6</v>
      </c>
      <c r="C582" s="172">
        <v>2013</v>
      </c>
      <c r="D582" s="173">
        <v>36312</v>
      </c>
      <c r="E582" s="63">
        <v>2011</v>
      </c>
      <c r="F582" s="170" t="str">
        <f t="shared" si="10"/>
        <v>SI bonds_6_2013</v>
      </c>
      <c r="G582" s="4">
        <f>SUMIFS(Transactions_History!$G$6:$G$1355, Transactions_History!$C$6:$C$1355, "Acquire", Transactions_History!$I$6:$I$1355, Portfolio_History!$F582, Transactions_History!$H$6:$H$1355, "&lt;="&amp;YEAR(Portfolio_History!G$1))-
SUMIFS(Transactions_History!$G$6:$G$1355, Transactions_History!$C$6:$C$1355, "Redeem", Transactions_History!$I$6:$I$1355, Portfolio_History!$F582, Transactions_History!$H$6:$H$1355, "&lt;="&amp;YEAR(Portfolio_History!G$1))</f>
        <v>-7389595</v>
      </c>
      <c r="H582" s="4">
        <f>SUMIFS(Transactions_History!$G$6:$G$1355, Transactions_History!$C$6:$C$1355, "Acquire", Transactions_History!$I$6:$I$1355, Portfolio_History!$F582, Transactions_History!$H$6:$H$1355, "&lt;="&amp;YEAR(Portfolio_History!H$1))-
SUMIFS(Transactions_History!$G$6:$G$1355, Transactions_History!$C$6:$C$1355, "Redeem", Transactions_History!$I$6:$I$1355, Portfolio_History!$F582, Transactions_History!$H$6:$H$1355, "&lt;="&amp;YEAR(Portfolio_History!H$1))</f>
        <v>-7389595</v>
      </c>
      <c r="I582" s="4">
        <f>SUMIFS(Transactions_History!$G$6:$G$1355, Transactions_History!$C$6:$C$1355, "Acquire", Transactions_History!$I$6:$I$1355, Portfolio_History!$F582, Transactions_History!$H$6:$H$1355, "&lt;="&amp;YEAR(Portfolio_History!I$1))-
SUMIFS(Transactions_History!$G$6:$G$1355, Transactions_History!$C$6:$C$1355, "Redeem", Transactions_History!$I$6:$I$1355, Portfolio_History!$F582, Transactions_History!$H$6:$H$1355, "&lt;="&amp;YEAR(Portfolio_History!I$1))</f>
        <v>-7389595</v>
      </c>
      <c r="J582" s="4">
        <f>SUMIFS(Transactions_History!$G$6:$G$1355, Transactions_History!$C$6:$C$1355, "Acquire", Transactions_History!$I$6:$I$1355, Portfolio_History!$F582, Transactions_History!$H$6:$H$1355, "&lt;="&amp;YEAR(Portfolio_History!J$1))-
SUMIFS(Transactions_History!$G$6:$G$1355, Transactions_History!$C$6:$C$1355, "Redeem", Transactions_History!$I$6:$I$1355, Portfolio_History!$F582, Transactions_History!$H$6:$H$1355, "&lt;="&amp;YEAR(Portfolio_History!J$1))</f>
        <v>-7389595</v>
      </c>
      <c r="K582" s="4">
        <f>SUMIFS(Transactions_History!$G$6:$G$1355, Transactions_History!$C$6:$C$1355, "Acquire", Transactions_History!$I$6:$I$1355, Portfolio_History!$F582, Transactions_History!$H$6:$H$1355, "&lt;="&amp;YEAR(Portfolio_History!K$1))-
SUMIFS(Transactions_History!$G$6:$G$1355, Transactions_History!$C$6:$C$1355, "Redeem", Transactions_History!$I$6:$I$1355, Portfolio_History!$F582, Transactions_History!$H$6:$H$1355, "&lt;="&amp;YEAR(Portfolio_History!K$1))</f>
        <v>-7389595</v>
      </c>
      <c r="L582" s="4">
        <f>SUMIFS(Transactions_History!$G$6:$G$1355, Transactions_History!$C$6:$C$1355, "Acquire", Transactions_History!$I$6:$I$1355, Portfolio_History!$F582, Transactions_History!$H$6:$H$1355, "&lt;="&amp;YEAR(Portfolio_History!L$1))-
SUMIFS(Transactions_History!$G$6:$G$1355, Transactions_History!$C$6:$C$1355, "Redeem", Transactions_History!$I$6:$I$1355, Portfolio_History!$F582, Transactions_History!$H$6:$H$1355, "&lt;="&amp;YEAR(Portfolio_History!L$1))</f>
        <v>-7389595</v>
      </c>
      <c r="M582" s="4">
        <f>SUMIFS(Transactions_History!$G$6:$G$1355, Transactions_History!$C$6:$C$1355, "Acquire", Transactions_History!$I$6:$I$1355, Portfolio_History!$F582, Transactions_History!$H$6:$H$1355, "&lt;="&amp;YEAR(Portfolio_History!M$1))-
SUMIFS(Transactions_History!$G$6:$G$1355, Transactions_History!$C$6:$C$1355, "Redeem", Transactions_History!$I$6:$I$1355, Portfolio_History!$F582, Transactions_History!$H$6:$H$1355, "&lt;="&amp;YEAR(Portfolio_History!M$1))</f>
        <v>-7389595</v>
      </c>
      <c r="N582" s="4">
        <f>SUMIFS(Transactions_History!$G$6:$G$1355, Transactions_History!$C$6:$C$1355, "Acquire", Transactions_History!$I$6:$I$1355, Portfolio_History!$F582, Transactions_History!$H$6:$H$1355, "&lt;="&amp;YEAR(Portfolio_History!N$1))-
SUMIFS(Transactions_History!$G$6:$G$1355, Transactions_History!$C$6:$C$1355, "Redeem", Transactions_History!$I$6:$I$1355, Portfolio_History!$F582, Transactions_History!$H$6:$H$1355, "&lt;="&amp;YEAR(Portfolio_History!N$1))</f>
        <v>-7389595</v>
      </c>
      <c r="O582" s="4">
        <f>SUMIFS(Transactions_History!$G$6:$G$1355, Transactions_History!$C$6:$C$1355, "Acquire", Transactions_History!$I$6:$I$1355, Portfolio_History!$F582, Transactions_History!$H$6:$H$1355, "&lt;="&amp;YEAR(Portfolio_History!O$1))-
SUMIFS(Transactions_History!$G$6:$G$1355, Transactions_History!$C$6:$C$1355, "Redeem", Transactions_History!$I$6:$I$1355, Portfolio_History!$F582, Transactions_History!$H$6:$H$1355, "&lt;="&amp;YEAR(Portfolio_History!O$1))</f>
        <v>-7389595</v>
      </c>
      <c r="P582" s="4">
        <f>SUMIFS(Transactions_History!$G$6:$G$1355, Transactions_History!$C$6:$C$1355, "Acquire", Transactions_History!$I$6:$I$1355, Portfolio_History!$F582, Transactions_History!$H$6:$H$1355, "&lt;="&amp;YEAR(Portfolio_History!P$1))-
SUMIFS(Transactions_History!$G$6:$G$1355, Transactions_History!$C$6:$C$1355, "Redeem", Transactions_History!$I$6:$I$1355, Portfolio_History!$F582, Transactions_History!$H$6:$H$1355, "&lt;="&amp;YEAR(Portfolio_History!P$1))</f>
        <v>-7389595</v>
      </c>
      <c r="Q582" s="4">
        <f>SUMIFS(Transactions_History!$G$6:$G$1355, Transactions_History!$C$6:$C$1355, "Acquire", Transactions_History!$I$6:$I$1355, Portfolio_History!$F582, Transactions_History!$H$6:$H$1355, "&lt;="&amp;YEAR(Portfolio_History!Q$1))-
SUMIFS(Transactions_History!$G$6:$G$1355, Transactions_History!$C$6:$C$1355, "Redeem", Transactions_History!$I$6:$I$1355, Portfolio_History!$F582, Transactions_History!$H$6:$H$1355, "&lt;="&amp;YEAR(Portfolio_History!Q$1))</f>
        <v>-695967</v>
      </c>
      <c r="R582" s="4">
        <f>SUMIFS(Transactions_History!$G$6:$G$1355, Transactions_History!$C$6:$C$1355, "Acquire", Transactions_History!$I$6:$I$1355, Portfolio_History!$F582, Transactions_History!$H$6:$H$1355, "&lt;="&amp;YEAR(Portfolio_History!R$1))-
SUMIFS(Transactions_History!$G$6:$G$1355, Transactions_History!$C$6:$C$1355, "Redeem", Transactions_History!$I$6:$I$1355, Portfolio_History!$F582, Transactions_History!$H$6:$H$1355, "&lt;="&amp;YEAR(Portfolio_History!R$1))</f>
        <v>-695967</v>
      </c>
      <c r="S582" s="4">
        <f>SUMIFS(Transactions_History!$G$6:$G$1355, Transactions_History!$C$6:$C$1355, "Acquire", Transactions_History!$I$6:$I$1355, Portfolio_History!$F582, Transactions_History!$H$6:$H$1355, "&lt;="&amp;YEAR(Portfolio_History!S$1))-
SUMIFS(Transactions_History!$G$6:$G$1355, Transactions_History!$C$6:$C$1355, "Redeem", Transactions_History!$I$6:$I$1355, Portfolio_History!$F582, Transactions_History!$H$6:$H$1355, "&lt;="&amp;YEAR(Portfolio_History!S$1))</f>
        <v>0</v>
      </c>
      <c r="T582" s="4">
        <f>SUMIFS(Transactions_History!$G$6:$G$1355, Transactions_History!$C$6:$C$1355, "Acquire", Transactions_History!$I$6:$I$1355, Portfolio_History!$F582, Transactions_History!$H$6:$H$1355, "&lt;="&amp;YEAR(Portfolio_History!T$1))-
SUMIFS(Transactions_History!$G$6:$G$1355, Transactions_History!$C$6:$C$1355, "Redeem", Transactions_History!$I$6:$I$1355, Portfolio_History!$F582, Transactions_History!$H$6:$H$1355, "&lt;="&amp;YEAR(Portfolio_History!T$1))</f>
        <v>0</v>
      </c>
      <c r="U582" s="4">
        <f>SUMIFS(Transactions_History!$G$6:$G$1355, Transactions_History!$C$6:$C$1355, "Acquire", Transactions_History!$I$6:$I$1355, Portfolio_History!$F582, Transactions_History!$H$6:$H$1355, "&lt;="&amp;YEAR(Portfolio_History!U$1))-
SUMIFS(Transactions_History!$G$6:$G$1355, Transactions_History!$C$6:$C$1355, "Redeem", Transactions_History!$I$6:$I$1355, Portfolio_History!$F582, Transactions_History!$H$6:$H$1355, "&lt;="&amp;YEAR(Portfolio_History!U$1))</f>
        <v>0</v>
      </c>
      <c r="V582" s="4">
        <f>SUMIFS(Transactions_History!$G$6:$G$1355, Transactions_History!$C$6:$C$1355, "Acquire", Transactions_History!$I$6:$I$1355, Portfolio_History!$F582, Transactions_History!$H$6:$H$1355, "&lt;="&amp;YEAR(Portfolio_History!V$1))-
SUMIFS(Transactions_History!$G$6:$G$1355, Transactions_History!$C$6:$C$1355, "Redeem", Transactions_History!$I$6:$I$1355, Portfolio_History!$F582, Transactions_History!$H$6:$H$1355, "&lt;="&amp;YEAR(Portfolio_History!V$1))</f>
        <v>0</v>
      </c>
      <c r="W582" s="4">
        <f>SUMIFS(Transactions_History!$G$6:$G$1355, Transactions_History!$C$6:$C$1355, "Acquire", Transactions_History!$I$6:$I$1355, Portfolio_History!$F582, Transactions_History!$H$6:$H$1355, "&lt;="&amp;YEAR(Portfolio_History!W$1))-
SUMIFS(Transactions_History!$G$6:$G$1355, Transactions_History!$C$6:$C$1355, "Redeem", Transactions_History!$I$6:$I$1355, Portfolio_History!$F582, Transactions_History!$H$6:$H$1355, "&lt;="&amp;YEAR(Portfolio_History!W$1))</f>
        <v>0</v>
      </c>
      <c r="X582" s="4">
        <f>SUMIFS(Transactions_History!$G$6:$G$1355, Transactions_History!$C$6:$C$1355, "Acquire", Transactions_History!$I$6:$I$1355, Portfolio_History!$F582, Transactions_History!$H$6:$H$1355, "&lt;="&amp;YEAR(Portfolio_History!X$1))-
SUMIFS(Transactions_History!$G$6:$G$1355, Transactions_History!$C$6:$C$1355, "Redeem", Transactions_History!$I$6:$I$1355, Portfolio_History!$F582, Transactions_History!$H$6:$H$1355, "&lt;="&amp;YEAR(Portfolio_History!X$1))</f>
        <v>0</v>
      </c>
      <c r="Y582" s="4">
        <f>SUMIFS(Transactions_History!$G$6:$G$1355, Transactions_History!$C$6:$C$1355, "Acquire", Transactions_History!$I$6:$I$1355, Portfolio_History!$F582, Transactions_History!$H$6:$H$1355, "&lt;="&amp;YEAR(Portfolio_History!Y$1))-
SUMIFS(Transactions_History!$G$6:$G$1355, Transactions_History!$C$6:$C$1355, "Redeem", Transactions_History!$I$6:$I$1355, Portfolio_History!$F582, Transactions_History!$H$6:$H$1355, "&lt;="&amp;YEAR(Portfolio_History!Y$1))</f>
        <v>0</v>
      </c>
    </row>
    <row r="583" spans="1:25" x14ac:dyDescent="0.35">
      <c r="A583" s="172" t="s">
        <v>39</v>
      </c>
      <c r="B583" s="172">
        <v>6.5</v>
      </c>
      <c r="C583" s="172">
        <v>2013</v>
      </c>
      <c r="D583" s="173">
        <v>36678</v>
      </c>
      <c r="E583" s="63">
        <v>2011</v>
      </c>
      <c r="F583" s="170" t="str">
        <f t="shared" si="10"/>
        <v>SI bonds_6.5_2013</v>
      </c>
      <c r="G583" s="4">
        <f>SUMIFS(Transactions_History!$G$6:$G$1355, Transactions_History!$C$6:$C$1355, "Acquire", Transactions_History!$I$6:$I$1355, Portfolio_History!$F583, Transactions_History!$H$6:$H$1355, "&lt;="&amp;YEAR(Portfolio_History!G$1))-
SUMIFS(Transactions_History!$G$6:$G$1355, Transactions_History!$C$6:$C$1355, "Redeem", Transactions_History!$I$6:$I$1355, Portfolio_History!$F583, Transactions_History!$H$6:$H$1355, "&lt;="&amp;YEAR(Portfolio_History!G$1))</f>
        <v>-9894504</v>
      </c>
      <c r="H583" s="4">
        <f>SUMIFS(Transactions_History!$G$6:$G$1355, Transactions_History!$C$6:$C$1355, "Acquire", Transactions_History!$I$6:$I$1355, Portfolio_History!$F583, Transactions_History!$H$6:$H$1355, "&lt;="&amp;YEAR(Portfolio_History!H$1))-
SUMIFS(Transactions_History!$G$6:$G$1355, Transactions_History!$C$6:$C$1355, "Redeem", Transactions_History!$I$6:$I$1355, Portfolio_History!$F583, Transactions_History!$H$6:$H$1355, "&lt;="&amp;YEAR(Portfolio_History!H$1))</f>
        <v>-9894504</v>
      </c>
      <c r="I583" s="4">
        <f>SUMIFS(Transactions_History!$G$6:$G$1355, Transactions_History!$C$6:$C$1355, "Acquire", Transactions_History!$I$6:$I$1355, Portfolio_History!$F583, Transactions_History!$H$6:$H$1355, "&lt;="&amp;YEAR(Portfolio_History!I$1))-
SUMIFS(Transactions_History!$G$6:$G$1355, Transactions_History!$C$6:$C$1355, "Redeem", Transactions_History!$I$6:$I$1355, Portfolio_History!$F583, Transactions_History!$H$6:$H$1355, "&lt;="&amp;YEAR(Portfolio_History!I$1))</f>
        <v>-9894504</v>
      </c>
      <c r="J583" s="4">
        <f>SUMIFS(Transactions_History!$G$6:$G$1355, Transactions_History!$C$6:$C$1355, "Acquire", Transactions_History!$I$6:$I$1355, Portfolio_History!$F583, Transactions_History!$H$6:$H$1355, "&lt;="&amp;YEAR(Portfolio_History!J$1))-
SUMIFS(Transactions_History!$G$6:$G$1355, Transactions_History!$C$6:$C$1355, "Redeem", Transactions_History!$I$6:$I$1355, Portfolio_History!$F583, Transactions_History!$H$6:$H$1355, "&lt;="&amp;YEAR(Portfolio_History!J$1))</f>
        <v>-9894504</v>
      </c>
      <c r="K583" s="4">
        <f>SUMIFS(Transactions_History!$G$6:$G$1355, Transactions_History!$C$6:$C$1355, "Acquire", Transactions_History!$I$6:$I$1355, Portfolio_History!$F583, Transactions_History!$H$6:$H$1355, "&lt;="&amp;YEAR(Portfolio_History!K$1))-
SUMIFS(Transactions_History!$G$6:$G$1355, Transactions_History!$C$6:$C$1355, "Redeem", Transactions_History!$I$6:$I$1355, Portfolio_History!$F583, Transactions_History!$H$6:$H$1355, "&lt;="&amp;YEAR(Portfolio_History!K$1))</f>
        <v>-9894504</v>
      </c>
      <c r="L583" s="4">
        <f>SUMIFS(Transactions_History!$G$6:$G$1355, Transactions_History!$C$6:$C$1355, "Acquire", Transactions_History!$I$6:$I$1355, Portfolio_History!$F583, Transactions_History!$H$6:$H$1355, "&lt;="&amp;YEAR(Portfolio_History!L$1))-
SUMIFS(Transactions_History!$G$6:$G$1355, Transactions_History!$C$6:$C$1355, "Redeem", Transactions_History!$I$6:$I$1355, Portfolio_History!$F583, Transactions_History!$H$6:$H$1355, "&lt;="&amp;YEAR(Portfolio_History!L$1))</f>
        <v>-9894504</v>
      </c>
      <c r="M583" s="4">
        <f>SUMIFS(Transactions_History!$G$6:$G$1355, Transactions_History!$C$6:$C$1355, "Acquire", Transactions_History!$I$6:$I$1355, Portfolio_History!$F583, Transactions_History!$H$6:$H$1355, "&lt;="&amp;YEAR(Portfolio_History!M$1))-
SUMIFS(Transactions_History!$G$6:$G$1355, Transactions_History!$C$6:$C$1355, "Redeem", Transactions_History!$I$6:$I$1355, Portfolio_History!$F583, Transactions_History!$H$6:$H$1355, "&lt;="&amp;YEAR(Portfolio_History!M$1))</f>
        <v>-9894504</v>
      </c>
      <c r="N583" s="4">
        <f>SUMIFS(Transactions_History!$G$6:$G$1355, Transactions_History!$C$6:$C$1355, "Acquire", Transactions_History!$I$6:$I$1355, Portfolio_History!$F583, Transactions_History!$H$6:$H$1355, "&lt;="&amp;YEAR(Portfolio_History!N$1))-
SUMIFS(Transactions_History!$G$6:$G$1355, Transactions_History!$C$6:$C$1355, "Redeem", Transactions_History!$I$6:$I$1355, Portfolio_History!$F583, Transactions_History!$H$6:$H$1355, "&lt;="&amp;YEAR(Portfolio_History!N$1))</f>
        <v>-9894504</v>
      </c>
      <c r="O583" s="4">
        <f>SUMIFS(Transactions_History!$G$6:$G$1355, Transactions_History!$C$6:$C$1355, "Acquire", Transactions_History!$I$6:$I$1355, Portfolio_History!$F583, Transactions_History!$H$6:$H$1355, "&lt;="&amp;YEAR(Portfolio_History!O$1))-
SUMIFS(Transactions_History!$G$6:$G$1355, Transactions_History!$C$6:$C$1355, "Redeem", Transactions_History!$I$6:$I$1355, Portfolio_History!$F583, Transactions_History!$H$6:$H$1355, "&lt;="&amp;YEAR(Portfolio_History!O$1))</f>
        <v>-9894504</v>
      </c>
      <c r="P583" s="4">
        <f>SUMIFS(Transactions_History!$G$6:$G$1355, Transactions_History!$C$6:$C$1355, "Acquire", Transactions_History!$I$6:$I$1355, Portfolio_History!$F583, Transactions_History!$H$6:$H$1355, "&lt;="&amp;YEAR(Portfolio_History!P$1))-
SUMIFS(Transactions_History!$G$6:$G$1355, Transactions_History!$C$6:$C$1355, "Redeem", Transactions_History!$I$6:$I$1355, Portfolio_History!$F583, Transactions_History!$H$6:$H$1355, "&lt;="&amp;YEAR(Portfolio_History!P$1))</f>
        <v>-9894504</v>
      </c>
      <c r="Q583" s="4">
        <f>SUMIFS(Transactions_History!$G$6:$G$1355, Transactions_History!$C$6:$C$1355, "Acquire", Transactions_History!$I$6:$I$1355, Portfolio_History!$F583, Transactions_History!$H$6:$H$1355, "&lt;="&amp;YEAR(Portfolio_History!Q$1))-
SUMIFS(Transactions_History!$G$6:$G$1355, Transactions_History!$C$6:$C$1355, "Redeem", Transactions_History!$I$6:$I$1355, Portfolio_History!$F583, Transactions_History!$H$6:$H$1355, "&lt;="&amp;YEAR(Portfolio_History!Q$1))</f>
        <v>-1317108</v>
      </c>
      <c r="R583" s="4">
        <f>SUMIFS(Transactions_History!$G$6:$G$1355, Transactions_History!$C$6:$C$1355, "Acquire", Transactions_History!$I$6:$I$1355, Portfolio_History!$F583, Transactions_History!$H$6:$H$1355, "&lt;="&amp;YEAR(Portfolio_History!R$1))-
SUMIFS(Transactions_History!$G$6:$G$1355, Transactions_History!$C$6:$C$1355, "Redeem", Transactions_History!$I$6:$I$1355, Portfolio_History!$F583, Transactions_History!$H$6:$H$1355, "&lt;="&amp;YEAR(Portfolio_History!R$1))</f>
        <v>-1317108</v>
      </c>
      <c r="S583" s="4">
        <f>SUMIFS(Transactions_History!$G$6:$G$1355, Transactions_History!$C$6:$C$1355, "Acquire", Transactions_History!$I$6:$I$1355, Portfolio_History!$F583, Transactions_History!$H$6:$H$1355, "&lt;="&amp;YEAR(Portfolio_History!S$1))-
SUMIFS(Transactions_History!$G$6:$G$1355, Transactions_History!$C$6:$C$1355, "Redeem", Transactions_History!$I$6:$I$1355, Portfolio_History!$F583, Transactions_History!$H$6:$H$1355, "&lt;="&amp;YEAR(Portfolio_History!S$1))</f>
        <v>0</v>
      </c>
      <c r="T583" s="4">
        <f>SUMIFS(Transactions_History!$G$6:$G$1355, Transactions_History!$C$6:$C$1355, "Acquire", Transactions_History!$I$6:$I$1355, Portfolio_History!$F583, Transactions_History!$H$6:$H$1355, "&lt;="&amp;YEAR(Portfolio_History!T$1))-
SUMIFS(Transactions_History!$G$6:$G$1355, Transactions_History!$C$6:$C$1355, "Redeem", Transactions_History!$I$6:$I$1355, Portfolio_History!$F583, Transactions_History!$H$6:$H$1355, "&lt;="&amp;YEAR(Portfolio_History!T$1))</f>
        <v>0</v>
      </c>
      <c r="U583" s="4">
        <f>SUMIFS(Transactions_History!$G$6:$G$1355, Transactions_History!$C$6:$C$1355, "Acquire", Transactions_History!$I$6:$I$1355, Portfolio_History!$F583, Transactions_History!$H$6:$H$1355, "&lt;="&amp;YEAR(Portfolio_History!U$1))-
SUMIFS(Transactions_History!$G$6:$G$1355, Transactions_History!$C$6:$C$1355, "Redeem", Transactions_History!$I$6:$I$1355, Portfolio_History!$F583, Transactions_History!$H$6:$H$1355, "&lt;="&amp;YEAR(Portfolio_History!U$1))</f>
        <v>0</v>
      </c>
      <c r="V583" s="4">
        <f>SUMIFS(Transactions_History!$G$6:$G$1355, Transactions_History!$C$6:$C$1355, "Acquire", Transactions_History!$I$6:$I$1355, Portfolio_History!$F583, Transactions_History!$H$6:$H$1355, "&lt;="&amp;YEAR(Portfolio_History!V$1))-
SUMIFS(Transactions_History!$G$6:$G$1355, Transactions_History!$C$6:$C$1355, "Redeem", Transactions_History!$I$6:$I$1355, Portfolio_History!$F583, Transactions_History!$H$6:$H$1355, "&lt;="&amp;YEAR(Portfolio_History!V$1))</f>
        <v>0</v>
      </c>
      <c r="W583" s="4">
        <f>SUMIFS(Transactions_History!$G$6:$G$1355, Transactions_History!$C$6:$C$1355, "Acquire", Transactions_History!$I$6:$I$1355, Portfolio_History!$F583, Transactions_History!$H$6:$H$1355, "&lt;="&amp;YEAR(Portfolio_History!W$1))-
SUMIFS(Transactions_History!$G$6:$G$1355, Transactions_History!$C$6:$C$1355, "Redeem", Transactions_History!$I$6:$I$1355, Portfolio_History!$F583, Transactions_History!$H$6:$H$1355, "&lt;="&amp;YEAR(Portfolio_History!W$1))</f>
        <v>0</v>
      </c>
      <c r="X583" s="4">
        <f>SUMIFS(Transactions_History!$G$6:$G$1355, Transactions_History!$C$6:$C$1355, "Acquire", Transactions_History!$I$6:$I$1355, Portfolio_History!$F583, Transactions_History!$H$6:$H$1355, "&lt;="&amp;YEAR(Portfolio_History!X$1))-
SUMIFS(Transactions_History!$G$6:$G$1355, Transactions_History!$C$6:$C$1355, "Redeem", Transactions_History!$I$6:$I$1355, Portfolio_History!$F583, Transactions_History!$H$6:$H$1355, "&lt;="&amp;YEAR(Portfolio_History!X$1))</f>
        <v>0</v>
      </c>
      <c r="Y583" s="4">
        <f>SUMIFS(Transactions_History!$G$6:$G$1355, Transactions_History!$C$6:$C$1355, "Acquire", Transactions_History!$I$6:$I$1355, Portfolio_History!$F583, Transactions_History!$H$6:$H$1355, "&lt;="&amp;YEAR(Portfolio_History!Y$1))-
SUMIFS(Transactions_History!$G$6:$G$1355, Transactions_History!$C$6:$C$1355, "Redeem", Transactions_History!$I$6:$I$1355, Portfolio_History!$F583, Transactions_History!$H$6:$H$1355, "&lt;="&amp;YEAR(Portfolio_History!Y$1))</f>
        <v>0</v>
      </c>
    </row>
    <row r="584" spans="1:25" x14ac:dyDescent="0.35">
      <c r="A584" s="172" t="s">
        <v>34</v>
      </c>
      <c r="B584" s="172">
        <v>1.75</v>
      </c>
      <c r="C584" s="172">
        <v>2012</v>
      </c>
      <c r="D584" s="173">
        <v>40848</v>
      </c>
      <c r="E584" s="63">
        <v>2011</v>
      </c>
      <c r="F584" s="170" t="str">
        <f t="shared" si="10"/>
        <v>SI certificates_1.75_2012</v>
      </c>
      <c r="G584" s="4">
        <f>SUMIFS(Transactions_History!$G$6:$G$1355, Transactions_History!$C$6:$C$1355, "Acquire", Transactions_History!$I$6:$I$1355, Portfolio_History!$F584, Transactions_History!$H$6:$H$1355, "&lt;="&amp;YEAR(Portfolio_History!G$1))-
SUMIFS(Transactions_History!$G$6:$G$1355, Transactions_History!$C$6:$C$1355, "Redeem", Transactions_History!$I$6:$I$1355, Portfolio_History!$F584, Transactions_History!$H$6:$H$1355, "&lt;="&amp;YEAR(Portfolio_History!G$1))</f>
        <v>0</v>
      </c>
      <c r="H584" s="4">
        <f>SUMIFS(Transactions_History!$G$6:$G$1355, Transactions_History!$C$6:$C$1355, "Acquire", Transactions_History!$I$6:$I$1355, Portfolio_History!$F584, Transactions_History!$H$6:$H$1355, "&lt;="&amp;YEAR(Portfolio_History!H$1))-
SUMIFS(Transactions_History!$G$6:$G$1355, Transactions_History!$C$6:$C$1355, "Redeem", Transactions_History!$I$6:$I$1355, Portfolio_History!$F584, Transactions_History!$H$6:$H$1355, "&lt;="&amp;YEAR(Portfolio_History!H$1))</f>
        <v>0</v>
      </c>
      <c r="I584" s="4">
        <f>SUMIFS(Transactions_History!$G$6:$G$1355, Transactions_History!$C$6:$C$1355, "Acquire", Transactions_History!$I$6:$I$1355, Portfolio_History!$F584, Transactions_History!$H$6:$H$1355, "&lt;="&amp;YEAR(Portfolio_History!I$1))-
SUMIFS(Transactions_History!$G$6:$G$1355, Transactions_History!$C$6:$C$1355, "Redeem", Transactions_History!$I$6:$I$1355, Portfolio_History!$F584, Transactions_History!$H$6:$H$1355, "&lt;="&amp;YEAR(Portfolio_History!I$1))</f>
        <v>0</v>
      </c>
      <c r="J584" s="4">
        <f>SUMIFS(Transactions_History!$G$6:$G$1355, Transactions_History!$C$6:$C$1355, "Acquire", Transactions_History!$I$6:$I$1355, Portfolio_History!$F584, Transactions_History!$H$6:$H$1355, "&lt;="&amp;YEAR(Portfolio_History!J$1))-
SUMIFS(Transactions_History!$G$6:$G$1355, Transactions_History!$C$6:$C$1355, "Redeem", Transactions_History!$I$6:$I$1355, Portfolio_History!$F584, Transactions_History!$H$6:$H$1355, "&lt;="&amp;YEAR(Portfolio_History!J$1))</f>
        <v>0</v>
      </c>
      <c r="K584" s="4">
        <f>SUMIFS(Transactions_History!$G$6:$G$1355, Transactions_History!$C$6:$C$1355, "Acquire", Transactions_History!$I$6:$I$1355, Portfolio_History!$F584, Transactions_History!$H$6:$H$1355, "&lt;="&amp;YEAR(Portfolio_History!K$1))-
SUMIFS(Transactions_History!$G$6:$G$1355, Transactions_History!$C$6:$C$1355, "Redeem", Transactions_History!$I$6:$I$1355, Portfolio_History!$F584, Transactions_History!$H$6:$H$1355, "&lt;="&amp;YEAR(Portfolio_History!K$1))</f>
        <v>0</v>
      </c>
      <c r="L584" s="4">
        <f>SUMIFS(Transactions_History!$G$6:$G$1355, Transactions_History!$C$6:$C$1355, "Acquire", Transactions_History!$I$6:$I$1355, Portfolio_History!$F584, Transactions_History!$H$6:$H$1355, "&lt;="&amp;YEAR(Portfolio_History!L$1))-
SUMIFS(Transactions_History!$G$6:$G$1355, Transactions_History!$C$6:$C$1355, "Redeem", Transactions_History!$I$6:$I$1355, Portfolio_History!$F584, Transactions_History!$H$6:$H$1355, "&lt;="&amp;YEAR(Portfolio_History!L$1))</f>
        <v>0</v>
      </c>
      <c r="M584" s="4">
        <f>SUMIFS(Transactions_History!$G$6:$G$1355, Transactions_History!$C$6:$C$1355, "Acquire", Transactions_History!$I$6:$I$1355, Portfolio_History!$F584, Transactions_History!$H$6:$H$1355, "&lt;="&amp;YEAR(Portfolio_History!M$1))-
SUMIFS(Transactions_History!$G$6:$G$1355, Transactions_History!$C$6:$C$1355, "Redeem", Transactions_History!$I$6:$I$1355, Portfolio_History!$F584, Transactions_History!$H$6:$H$1355, "&lt;="&amp;YEAR(Portfolio_History!M$1))</f>
        <v>0</v>
      </c>
      <c r="N584" s="4">
        <f>SUMIFS(Transactions_History!$G$6:$G$1355, Transactions_History!$C$6:$C$1355, "Acquire", Transactions_History!$I$6:$I$1355, Portfolio_History!$F584, Transactions_History!$H$6:$H$1355, "&lt;="&amp;YEAR(Portfolio_History!N$1))-
SUMIFS(Transactions_History!$G$6:$G$1355, Transactions_History!$C$6:$C$1355, "Redeem", Transactions_History!$I$6:$I$1355, Portfolio_History!$F584, Transactions_History!$H$6:$H$1355, "&lt;="&amp;YEAR(Portfolio_History!N$1))</f>
        <v>0</v>
      </c>
      <c r="O584" s="4">
        <f>SUMIFS(Transactions_History!$G$6:$G$1355, Transactions_History!$C$6:$C$1355, "Acquire", Transactions_History!$I$6:$I$1355, Portfolio_History!$F584, Transactions_History!$H$6:$H$1355, "&lt;="&amp;YEAR(Portfolio_History!O$1))-
SUMIFS(Transactions_History!$G$6:$G$1355, Transactions_History!$C$6:$C$1355, "Redeem", Transactions_History!$I$6:$I$1355, Portfolio_History!$F584, Transactions_History!$H$6:$H$1355, "&lt;="&amp;YEAR(Portfolio_History!O$1))</f>
        <v>0</v>
      </c>
      <c r="P584" s="4">
        <f>SUMIFS(Transactions_History!$G$6:$G$1355, Transactions_History!$C$6:$C$1355, "Acquire", Transactions_History!$I$6:$I$1355, Portfolio_History!$F584, Transactions_History!$H$6:$H$1355, "&lt;="&amp;YEAR(Portfolio_History!P$1))-
SUMIFS(Transactions_History!$G$6:$G$1355, Transactions_History!$C$6:$C$1355, "Redeem", Transactions_History!$I$6:$I$1355, Portfolio_History!$F584, Transactions_History!$H$6:$H$1355, "&lt;="&amp;YEAR(Portfolio_History!P$1))</f>
        <v>0</v>
      </c>
      <c r="Q584" s="4">
        <f>SUMIFS(Transactions_History!$G$6:$G$1355, Transactions_History!$C$6:$C$1355, "Acquire", Transactions_History!$I$6:$I$1355, Portfolio_History!$F584, Transactions_History!$H$6:$H$1355, "&lt;="&amp;YEAR(Portfolio_History!Q$1))-
SUMIFS(Transactions_History!$G$6:$G$1355, Transactions_History!$C$6:$C$1355, "Redeem", Transactions_History!$I$6:$I$1355, Portfolio_History!$F584, Transactions_History!$H$6:$H$1355, "&lt;="&amp;YEAR(Portfolio_History!Q$1))</f>
        <v>0</v>
      </c>
      <c r="R584" s="4">
        <f>SUMIFS(Transactions_History!$G$6:$G$1355, Transactions_History!$C$6:$C$1355, "Acquire", Transactions_History!$I$6:$I$1355, Portfolio_History!$F584, Transactions_History!$H$6:$H$1355, "&lt;="&amp;YEAR(Portfolio_History!R$1))-
SUMIFS(Transactions_History!$G$6:$G$1355, Transactions_History!$C$6:$C$1355, "Redeem", Transactions_History!$I$6:$I$1355, Portfolio_History!$F584, Transactions_History!$H$6:$H$1355, "&lt;="&amp;YEAR(Portfolio_History!R$1))</f>
        <v>68590784</v>
      </c>
      <c r="S584" s="4">
        <f>SUMIFS(Transactions_History!$G$6:$G$1355, Transactions_History!$C$6:$C$1355, "Acquire", Transactions_History!$I$6:$I$1355, Portfolio_History!$F584, Transactions_History!$H$6:$H$1355, "&lt;="&amp;YEAR(Portfolio_History!S$1))-
SUMIFS(Transactions_History!$G$6:$G$1355, Transactions_History!$C$6:$C$1355, "Redeem", Transactions_History!$I$6:$I$1355, Portfolio_History!$F584, Transactions_History!$H$6:$H$1355, "&lt;="&amp;YEAR(Portfolio_History!S$1))</f>
        <v>0</v>
      </c>
      <c r="T584" s="4">
        <f>SUMIFS(Transactions_History!$G$6:$G$1355, Transactions_History!$C$6:$C$1355, "Acquire", Transactions_History!$I$6:$I$1355, Portfolio_History!$F584, Transactions_History!$H$6:$H$1355, "&lt;="&amp;YEAR(Portfolio_History!T$1))-
SUMIFS(Transactions_History!$G$6:$G$1355, Transactions_History!$C$6:$C$1355, "Redeem", Transactions_History!$I$6:$I$1355, Portfolio_History!$F584, Transactions_History!$H$6:$H$1355, "&lt;="&amp;YEAR(Portfolio_History!T$1))</f>
        <v>0</v>
      </c>
      <c r="U584" s="4">
        <f>SUMIFS(Transactions_History!$G$6:$G$1355, Transactions_History!$C$6:$C$1355, "Acquire", Transactions_History!$I$6:$I$1355, Portfolio_History!$F584, Transactions_History!$H$6:$H$1355, "&lt;="&amp;YEAR(Portfolio_History!U$1))-
SUMIFS(Transactions_History!$G$6:$G$1355, Transactions_History!$C$6:$C$1355, "Redeem", Transactions_History!$I$6:$I$1355, Portfolio_History!$F584, Transactions_History!$H$6:$H$1355, "&lt;="&amp;YEAR(Portfolio_History!U$1))</f>
        <v>0</v>
      </c>
      <c r="V584" s="4">
        <f>SUMIFS(Transactions_History!$G$6:$G$1355, Transactions_History!$C$6:$C$1355, "Acquire", Transactions_History!$I$6:$I$1355, Portfolio_History!$F584, Transactions_History!$H$6:$H$1355, "&lt;="&amp;YEAR(Portfolio_History!V$1))-
SUMIFS(Transactions_History!$G$6:$G$1355, Transactions_History!$C$6:$C$1355, "Redeem", Transactions_History!$I$6:$I$1355, Portfolio_History!$F584, Transactions_History!$H$6:$H$1355, "&lt;="&amp;YEAR(Portfolio_History!V$1))</f>
        <v>0</v>
      </c>
      <c r="W584" s="4">
        <f>SUMIFS(Transactions_History!$G$6:$G$1355, Transactions_History!$C$6:$C$1355, "Acquire", Transactions_History!$I$6:$I$1355, Portfolio_History!$F584, Transactions_History!$H$6:$H$1355, "&lt;="&amp;YEAR(Portfolio_History!W$1))-
SUMIFS(Transactions_History!$G$6:$G$1355, Transactions_History!$C$6:$C$1355, "Redeem", Transactions_History!$I$6:$I$1355, Portfolio_History!$F584, Transactions_History!$H$6:$H$1355, "&lt;="&amp;YEAR(Portfolio_History!W$1))</f>
        <v>0</v>
      </c>
      <c r="X584" s="4">
        <f>SUMIFS(Transactions_History!$G$6:$G$1355, Transactions_History!$C$6:$C$1355, "Acquire", Transactions_History!$I$6:$I$1355, Portfolio_History!$F584, Transactions_History!$H$6:$H$1355, "&lt;="&amp;YEAR(Portfolio_History!X$1))-
SUMIFS(Transactions_History!$G$6:$G$1355, Transactions_History!$C$6:$C$1355, "Redeem", Transactions_History!$I$6:$I$1355, Portfolio_History!$F584, Transactions_History!$H$6:$H$1355, "&lt;="&amp;YEAR(Portfolio_History!X$1))</f>
        <v>0</v>
      </c>
      <c r="Y584" s="4">
        <f>SUMIFS(Transactions_History!$G$6:$G$1355, Transactions_History!$C$6:$C$1355, "Acquire", Transactions_History!$I$6:$I$1355, Portfolio_History!$F584, Transactions_History!$H$6:$H$1355, "&lt;="&amp;YEAR(Portfolio_History!Y$1))-
SUMIFS(Transactions_History!$G$6:$G$1355, Transactions_History!$C$6:$C$1355, "Redeem", Transactions_History!$I$6:$I$1355, Portfolio_History!$F584, Transactions_History!$H$6:$H$1355, "&lt;="&amp;YEAR(Portfolio_History!Y$1))</f>
        <v>0</v>
      </c>
    </row>
    <row r="585" spans="1:25" x14ac:dyDescent="0.35">
      <c r="A585" s="172" t="s">
        <v>39</v>
      </c>
      <c r="B585" s="172">
        <v>3.5</v>
      </c>
      <c r="C585" s="172">
        <v>2014</v>
      </c>
      <c r="D585" s="173">
        <v>37773</v>
      </c>
      <c r="E585" s="63">
        <v>2011</v>
      </c>
      <c r="F585" s="170" t="str">
        <f t="shared" si="10"/>
        <v>SI bonds_3.5_2014</v>
      </c>
      <c r="G585" s="4">
        <f>SUMIFS(Transactions_History!$G$6:$G$1355, Transactions_History!$C$6:$C$1355, "Acquire", Transactions_History!$I$6:$I$1355, Portfolio_History!$F585, Transactions_History!$H$6:$H$1355, "&lt;="&amp;YEAR(Portfolio_History!G$1))-
SUMIFS(Transactions_History!$G$6:$G$1355, Transactions_History!$C$6:$C$1355, "Redeem", Transactions_History!$I$6:$I$1355, Portfolio_History!$F585, Transactions_History!$H$6:$H$1355, "&lt;="&amp;YEAR(Portfolio_History!G$1))</f>
        <v>-10628878</v>
      </c>
      <c r="H585" s="4">
        <f>SUMIFS(Transactions_History!$G$6:$G$1355, Transactions_History!$C$6:$C$1355, "Acquire", Transactions_History!$I$6:$I$1355, Portfolio_History!$F585, Transactions_History!$H$6:$H$1355, "&lt;="&amp;YEAR(Portfolio_History!H$1))-
SUMIFS(Transactions_History!$G$6:$G$1355, Transactions_History!$C$6:$C$1355, "Redeem", Transactions_History!$I$6:$I$1355, Portfolio_History!$F585, Transactions_History!$H$6:$H$1355, "&lt;="&amp;YEAR(Portfolio_History!H$1))</f>
        <v>-10628878</v>
      </c>
      <c r="I585" s="4">
        <f>SUMIFS(Transactions_History!$G$6:$G$1355, Transactions_History!$C$6:$C$1355, "Acquire", Transactions_History!$I$6:$I$1355, Portfolio_History!$F585, Transactions_History!$H$6:$H$1355, "&lt;="&amp;YEAR(Portfolio_History!I$1))-
SUMIFS(Transactions_History!$G$6:$G$1355, Transactions_History!$C$6:$C$1355, "Redeem", Transactions_History!$I$6:$I$1355, Portfolio_History!$F585, Transactions_History!$H$6:$H$1355, "&lt;="&amp;YEAR(Portfolio_History!I$1))</f>
        <v>-10628878</v>
      </c>
      <c r="J585" s="4">
        <f>SUMIFS(Transactions_History!$G$6:$G$1355, Transactions_History!$C$6:$C$1355, "Acquire", Transactions_History!$I$6:$I$1355, Portfolio_History!$F585, Transactions_History!$H$6:$H$1355, "&lt;="&amp;YEAR(Portfolio_History!J$1))-
SUMIFS(Transactions_History!$G$6:$G$1355, Transactions_History!$C$6:$C$1355, "Redeem", Transactions_History!$I$6:$I$1355, Portfolio_History!$F585, Transactions_History!$H$6:$H$1355, "&lt;="&amp;YEAR(Portfolio_History!J$1))</f>
        <v>-10628878</v>
      </c>
      <c r="K585" s="4">
        <f>SUMIFS(Transactions_History!$G$6:$G$1355, Transactions_History!$C$6:$C$1355, "Acquire", Transactions_History!$I$6:$I$1355, Portfolio_History!$F585, Transactions_History!$H$6:$H$1355, "&lt;="&amp;YEAR(Portfolio_History!K$1))-
SUMIFS(Transactions_History!$G$6:$G$1355, Transactions_History!$C$6:$C$1355, "Redeem", Transactions_History!$I$6:$I$1355, Portfolio_History!$F585, Transactions_History!$H$6:$H$1355, "&lt;="&amp;YEAR(Portfolio_History!K$1))</f>
        <v>-10628878</v>
      </c>
      <c r="L585" s="4">
        <f>SUMIFS(Transactions_History!$G$6:$G$1355, Transactions_History!$C$6:$C$1355, "Acquire", Transactions_History!$I$6:$I$1355, Portfolio_History!$F585, Transactions_History!$H$6:$H$1355, "&lt;="&amp;YEAR(Portfolio_History!L$1))-
SUMIFS(Transactions_History!$G$6:$G$1355, Transactions_History!$C$6:$C$1355, "Redeem", Transactions_History!$I$6:$I$1355, Portfolio_History!$F585, Transactions_History!$H$6:$H$1355, "&lt;="&amp;YEAR(Portfolio_History!L$1))</f>
        <v>-10628878</v>
      </c>
      <c r="M585" s="4">
        <f>SUMIFS(Transactions_History!$G$6:$G$1355, Transactions_History!$C$6:$C$1355, "Acquire", Transactions_History!$I$6:$I$1355, Portfolio_History!$F585, Transactions_History!$H$6:$H$1355, "&lt;="&amp;YEAR(Portfolio_History!M$1))-
SUMIFS(Transactions_History!$G$6:$G$1355, Transactions_History!$C$6:$C$1355, "Redeem", Transactions_History!$I$6:$I$1355, Portfolio_History!$F585, Transactions_History!$H$6:$H$1355, "&lt;="&amp;YEAR(Portfolio_History!M$1))</f>
        <v>-10628878</v>
      </c>
      <c r="N585" s="4">
        <f>SUMIFS(Transactions_History!$G$6:$G$1355, Transactions_History!$C$6:$C$1355, "Acquire", Transactions_History!$I$6:$I$1355, Portfolio_History!$F585, Transactions_History!$H$6:$H$1355, "&lt;="&amp;YEAR(Portfolio_History!N$1))-
SUMIFS(Transactions_History!$G$6:$G$1355, Transactions_History!$C$6:$C$1355, "Redeem", Transactions_History!$I$6:$I$1355, Portfolio_History!$F585, Transactions_History!$H$6:$H$1355, "&lt;="&amp;YEAR(Portfolio_History!N$1))</f>
        <v>-10628878</v>
      </c>
      <c r="O585" s="4">
        <f>SUMIFS(Transactions_History!$G$6:$G$1355, Transactions_History!$C$6:$C$1355, "Acquire", Transactions_History!$I$6:$I$1355, Portfolio_History!$F585, Transactions_History!$H$6:$H$1355, "&lt;="&amp;YEAR(Portfolio_History!O$1))-
SUMIFS(Transactions_History!$G$6:$G$1355, Transactions_History!$C$6:$C$1355, "Redeem", Transactions_History!$I$6:$I$1355, Portfolio_History!$F585, Transactions_History!$H$6:$H$1355, "&lt;="&amp;YEAR(Portfolio_History!O$1))</f>
        <v>-10628878</v>
      </c>
      <c r="P585" s="4">
        <f>SUMIFS(Transactions_History!$G$6:$G$1355, Transactions_History!$C$6:$C$1355, "Acquire", Transactions_History!$I$6:$I$1355, Portfolio_History!$F585, Transactions_History!$H$6:$H$1355, "&lt;="&amp;YEAR(Portfolio_History!P$1))-
SUMIFS(Transactions_History!$G$6:$G$1355, Transactions_History!$C$6:$C$1355, "Redeem", Transactions_History!$I$6:$I$1355, Portfolio_History!$F585, Transactions_History!$H$6:$H$1355, "&lt;="&amp;YEAR(Portfolio_History!P$1))</f>
        <v>-10628878</v>
      </c>
      <c r="Q585" s="4">
        <f>SUMIFS(Transactions_History!$G$6:$G$1355, Transactions_History!$C$6:$C$1355, "Acquire", Transactions_History!$I$6:$I$1355, Portfolio_History!$F585, Transactions_History!$H$6:$H$1355, "&lt;="&amp;YEAR(Portfolio_History!Q$1))-
SUMIFS(Transactions_History!$G$6:$G$1355, Transactions_History!$C$6:$C$1355, "Redeem", Transactions_History!$I$6:$I$1355, Portfolio_History!$F585, Transactions_History!$H$6:$H$1355, "&lt;="&amp;YEAR(Portfolio_History!Q$1))</f>
        <v>-1115127</v>
      </c>
      <c r="R585" s="4">
        <f>SUMIFS(Transactions_History!$G$6:$G$1355, Transactions_History!$C$6:$C$1355, "Acquire", Transactions_History!$I$6:$I$1355, Portfolio_History!$F585, Transactions_History!$H$6:$H$1355, "&lt;="&amp;YEAR(Portfolio_History!R$1))-
SUMIFS(Transactions_History!$G$6:$G$1355, Transactions_History!$C$6:$C$1355, "Redeem", Transactions_History!$I$6:$I$1355, Portfolio_History!$F585, Transactions_History!$H$6:$H$1355, "&lt;="&amp;YEAR(Portfolio_History!R$1))</f>
        <v>-1115127</v>
      </c>
      <c r="S585" s="4">
        <f>SUMIFS(Transactions_History!$G$6:$G$1355, Transactions_History!$C$6:$C$1355, "Acquire", Transactions_History!$I$6:$I$1355, Portfolio_History!$F585, Transactions_History!$H$6:$H$1355, "&lt;="&amp;YEAR(Portfolio_History!S$1))-
SUMIFS(Transactions_History!$G$6:$G$1355, Transactions_History!$C$6:$C$1355, "Redeem", Transactions_History!$I$6:$I$1355, Portfolio_History!$F585, Transactions_History!$H$6:$H$1355, "&lt;="&amp;YEAR(Portfolio_History!S$1))</f>
        <v>0</v>
      </c>
      <c r="T585" s="4">
        <f>SUMIFS(Transactions_History!$G$6:$G$1355, Transactions_History!$C$6:$C$1355, "Acquire", Transactions_History!$I$6:$I$1355, Portfolio_History!$F585, Transactions_History!$H$6:$H$1355, "&lt;="&amp;YEAR(Portfolio_History!T$1))-
SUMIFS(Transactions_History!$G$6:$G$1355, Transactions_History!$C$6:$C$1355, "Redeem", Transactions_History!$I$6:$I$1355, Portfolio_History!$F585, Transactions_History!$H$6:$H$1355, "&lt;="&amp;YEAR(Portfolio_History!T$1))</f>
        <v>0</v>
      </c>
      <c r="U585" s="4">
        <f>SUMIFS(Transactions_History!$G$6:$G$1355, Transactions_History!$C$6:$C$1355, "Acquire", Transactions_History!$I$6:$I$1355, Portfolio_History!$F585, Transactions_History!$H$6:$H$1355, "&lt;="&amp;YEAR(Portfolio_History!U$1))-
SUMIFS(Transactions_History!$G$6:$G$1355, Transactions_History!$C$6:$C$1355, "Redeem", Transactions_History!$I$6:$I$1355, Portfolio_History!$F585, Transactions_History!$H$6:$H$1355, "&lt;="&amp;YEAR(Portfolio_History!U$1))</f>
        <v>0</v>
      </c>
      <c r="V585" s="4">
        <f>SUMIFS(Transactions_History!$G$6:$G$1355, Transactions_History!$C$6:$C$1355, "Acquire", Transactions_History!$I$6:$I$1355, Portfolio_History!$F585, Transactions_History!$H$6:$H$1355, "&lt;="&amp;YEAR(Portfolio_History!V$1))-
SUMIFS(Transactions_History!$G$6:$G$1355, Transactions_History!$C$6:$C$1355, "Redeem", Transactions_History!$I$6:$I$1355, Portfolio_History!$F585, Transactions_History!$H$6:$H$1355, "&lt;="&amp;YEAR(Portfolio_History!V$1))</f>
        <v>0</v>
      </c>
      <c r="W585" s="4">
        <f>SUMIFS(Transactions_History!$G$6:$G$1355, Transactions_History!$C$6:$C$1355, "Acquire", Transactions_History!$I$6:$I$1355, Portfolio_History!$F585, Transactions_History!$H$6:$H$1355, "&lt;="&amp;YEAR(Portfolio_History!W$1))-
SUMIFS(Transactions_History!$G$6:$G$1355, Transactions_History!$C$6:$C$1355, "Redeem", Transactions_History!$I$6:$I$1355, Portfolio_History!$F585, Transactions_History!$H$6:$H$1355, "&lt;="&amp;YEAR(Portfolio_History!W$1))</f>
        <v>0</v>
      </c>
      <c r="X585" s="4">
        <f>SUMIFS(Transactions_History!$G$6:$G$1355, Transactions_History!$C$6:$C$1355, "Acquire", Transactions_History!$I$6:$I$1355, Portfolio_History!$F585, Transactions_History!$H$6:$H$1355, "&lt;="&amp;YEAR(Portfolio_History!X$1))-
SUMIFS(Transactions_History!$G$6:$G$1355, Transactions_History!$C$6:$C$1355, "Redeem", Transactions_History!$I$6:$I$1355, Portfolio_History!$F585, Transactions_History!$H$6:$H$1355, "&lt;="&amp;YEAR(Portfolio_History!X$1))</f>
        <v>0</v>
      </c>
      <c r="Y585" s="4">
        <f>SUMIFS(Transactions_History!$G$6:$G$1355, Transactions_History!$C$6:$C$1355, "Acquire", Transactions_History!$I$6:$I$1355, Portfolio_History!$F585, Transactions_History!$H$6:$H$1355, "&lt;="&amp;YEAR(Portfolio_History!Y$1))-
SUMIFS(Transactions_History!$G$6:$G$1355, Transactions_History!$C$6:$C$1355, "Redeem", Transactions_History!$I$6:$I$1355, Portfolio_History!$F585, Transactions_History!$H$6:$H$1355, "&lt;="&amp;YEAR(Portfolio_History!Y$1))</f>
        <v>0</v>
      </c>
    </row>
    <row r="586" spans="1:25" x14ac:dyDescent="0.35">
      <c r="A586" s="172" t="s">
        <v>39</v>
      </c>
      <c r="B586" s="172">
        <v>4</v>
      </c>
      <c r="C586" s="172">
        <v>2012</v>
      </c>
      <c r="D586" s="173">
        <v>39600</v>
      </c>
      <c r="E586" s="63">
        <v>2011</v>
      </c>
      <c r="F586" s="170" t="str">
        <f t="shared" si="10"/>
        <v>SI bonds_4_2012</v>
      </c>
      <c r="G586" s="4">
        <f>SUMIFS(Transactions_History!$G$6:$G$1355, Transactions_History!$C$6:$C$1355, "Acquire", Transactions_History!$I$6:$I$1355, Portfolio_History!$F586, Transactions_History!$H$6:$H$1355, "&lt;="&amp;YEAR(Portfolio_History!G$1))-
SUMIFS(Transactions_History!$G$6:$G$1355, Transactions_History!$C$6:$C$1355, "Redeem", Transactions_History!$I$6:$I$1355, Portfolio_History!$F586, Transactions_History!$H$6:$H$1355, "&lt;="&amp;YEAR(Portfolio_History!G$1))</f>
        <v>0</v>
      </c>
      <c r="H586" s="4">
        <f>SUMIFS(Transactions_History!$G$6:$G$1355, Transactions_History!$C$6:$C$1355, "Acquire", Transactions_History!$I$6:$I$1355, Portfolio_History!$F586, Transactions_History!$H$6:$H$1355, "&lt;="&amp;YEAR(Portfolio_History!H$1))-
SUMIFS(Transactions_History!$G$6:$G$1355, Transactions_History!$C$6:$C$1355, "Redeem", Transactions_History!$I$6:$I$1355, Portfolio_History!$F586, Transactions_History!$H$6:$H$1355, "&lt;="&amp;YEAR(Portfolio_History!H$1))</f>
        <v>0</v>
      </c>
      <c r="I586" s="4">
        <f>SUMIFS(Transactions_History!$G$6:$G$1355, Transactions_History!$C$6:$C$1355, "Acquire", Transactions_History!$I$6:$I$1355, Portfolio_History!$F586, Transactions_History!$H$6:$H$1355, "&lt;="&amp;YEAR(Portfolio_History!I$1))-
SUMIFS(Transactions_History!$G$6:$G$1355, Transactions_History!$C$6:$C$1355, "Redeem", Transactions_History!$I$6:$I$1355, Portfolio_History!$F586, Transactions_History!$H$6:$H$1355, "&lt;="&amp;YEAR(Portfolio_History!I$1))</f>
        <v>0</v>
      </c>
      <c r="J586" s="4">
        <f>SUMIFS(Transactions_History!$G$6:$G$1355, Transactions_History!$C$6:$C$1355, "Acquire", Transactions_History!$I$6:$I$1355, Portfolio_History!$F586, Transactions_History!$H$6:$H$1355, "&lt;="&amp;YEAR(Portfolio_History!J$1))-
SUMIFS(Transactions_History!$G$6:$G$1355, Transactions_History!$C$6:$C$1355, "Redeem", Transactions_History!$I$6:$I$1355, Portfolio_History!$F586, Transactions_History!$H$6:$H$1355, "&lt;="&amp;YEAR(Portfolio_History!J$1))</f>
        <v>0</v>
      </c>
      <c r="K586" s="4">
        <f>SUMIFS(Transactions_History!$G$6:$G$1355, Transactions_History!$C$6:$C$1355, "Acquire", Transactions_History!$I$6:$I$1355, Portfolio_History!$F586, Transactions_History!$H$6:$H$1355, "&lt;="&amp;YEAR(Portfolio_History!K$1))-
SUMIFS(Transactions_History!$G$6:$G$1355, Transactions_History!$C$6:$C$1355, "Redeem", Transactions_History!$I$6:$I$1355, Portfolio_History!$F586, Transactions_History!$H$6:$H$1355, "&lt;="&amp;YEAR(Portfolio_History!K$1))</f>
        <v>0</v>
      </c>
      <c r="L586" s="4">
        <f>SUMIFS(Transactions_History!$G$6:$G$1355, Transactions_History!$C$6:$C$1355, "Acquire", Transactions_History!$I$6:$I$1355, Portfolio_History!$F586, Transactions_History!$H$6:$H$1355, "&lt;="&amp;YEAR(Portfolio_History!L$1))-
SUMIFS(Transactions_History!$G$6:$G$1355, Transactions_History!$C$6:$C$1355, "Redeem", Transactions_History!$I$6:$I$1355, Portfolio_History!$F586, Transactions_History!$H$6:$H$1355, "&lt;="&amp;YEAR(Portfolio_History!L$1))</f>
        <v>0</v>
      </c>
      <c r="M586" s="4">
        <f>SUMIFS(Transactions_History!$G$6:$G$1355, Transactions_History!$C$6:$C$1355, "Acquire", Transactions_History!$I$6:$I$1355, Portfolio_History!$F586, Transactions_History!$H$6:$H$1355, "&lt;="&amp;YEAR(Portfolio_History!M$1))-
SUMIFS(Transactions_History!$G$6:$G$1355, Transactions_History!$C$6:$C$1355, "Redeem", Transactions_History!$I$6:$I$1355, Portfolio_History!$F586, Transactions_History!$H$6:$H$1355, "&lt;="&amp;YEAR(Portfolio_History!M$1))</f>
        <v>0</v>
      </c>
      <c r="N586" s="4">
        <f>SUMIFS(Transactions_History!$G$6:$G$1355, Transactions_History!$C$6:$C$1355, "Acquire", Transactions_History!$I$6:$I$1355, Portfolio_History!$F586, Transactions_History!$H$6:$H$1355, "&lt;="&amp;YEAR(Portfolio_History!N$1))-
SUMIFS(Transactions_History!$G$6:$G$1355, Transactions_History!$C$6:$C$1355, "Redeem", Transactions_History!$I$6:$I$1355, Portfolio_History!$F586, Transactions_History!$H$6:$H$1355, "&lt;="&amp;YEAR(Portfolio_History!N$1))</f>
        <v>0</v>
      </c>
      <c r="O586" s="4">
        <f>SUMIFS(Transactions_History!$G$6:$G$1355, Transactions_History!$C$6:$C$1355, "Acquire", Transactions_History!$I$6:$I$1355, Portfolio_History!$F586, Transactions_History!$H$6:$H$1355, "&lt;="&amp;YEAR(Portfolio_History!O$1))-
SUMIFS(Transactions_History!$G$6:$G$1355, Transactions_History!$C$6:$C$1355, "Redeem", Transactions_History!$I$6:$I$1355, Portfolio_History!$F586, Transactions_History!$H$6:$H$1355, "&lt;="&amp;YEAR(Portfolio_History!O$1))</f>
        <v>0</v>
      </c>
      <c r="P586" s="4">
        <f>SUMIFS(Transactions_History!$G$6:$G$1355, Transactions_History!$C$6:$C$1355, "Acquire", Transactions_History!$I$6:$I$1355, Portfolio_History!$F586, Transactions_History!$H$6:$H$1355, "&lt;="&amp;YEAR(Portfolio_History!P$1))-
SUMIFS(Transactions_History!$G$6:$G$1355, Transactions_History!$C$6:$C$1355, "Redeem", Transactions_History!$I$6:$I$1355, Portfolio_History!$F586, Transactions_History!$H$6:$H$1355, "&lt;="&amp;YEAR(Portfolio_History!P$1))</f>
        <v>0</v>
      </c>
      <c r="Q586" s="4">
        <f>SUMIFS(Transactions_History!$G$6:$G$1355, Transactions_History!$C$6:$C$1355, "Acquire", Transactions_History!$I$6:$I$1355, Portfolio_History!$F586, Transactions_History!$H$6:$H$1355, "&lt;="&amp;YEAR(Portfolio_History!Q$1))-
SUMIFS(Transactions_History!$G$6:$G$1355, Transactions_History!$C$6:$C$1355, "Redeem", Transactions_History!$I$6:$I$1355, Portfolio_History!$F586, Transactions_History!$H$6:$H$1355, "&lt;="&amp;YEAR(Portfolio_History!Q$1))</f>
        <v>0</v>
      </c>
      <c r="R586" s="4">
        <f>SUMIFS(Transactions_History!$G$6:$G$1355, Transactions_History!$C$6:$C$1355, "Acquire", Transactions_History!$I$6:$I$1355, Portfolio_History!$F586, Transactions_History!$H$6:$H$1355, "&lt;="&amp;YEAR(Portfolio_History!R$1))-
SUMIFS(Transactions_History!$G$6:$G$1355, Transactions_History!$C$6:$C$1355, "Redeem", Transactions_History!$I$6:$I$1355, Portfolio_History!$F586, Transactions_History!$H$6:$H$1355, "&lt;="&amp;YEAR(Portfolio_History!R$1))</f>
        <v>9125781</v>
      </c>
      <c r="S586" s="4">
        <f>SUMIFS(Transactions_History!$G$6:$G$1355, Transactions_History!$C$6:$C$1355, "Acquire", Transactions_History!$I$6:$I$1355, Portfolio_History!$F586, Transactions_History!$H$6:$H$1355, "&lt;="&amp;YEAR(Portfolio_History!S$1))-
SUMIFS(Transactions_History!$G$6:$G$1355, Transactions_History!$C$6:$C$1355, "Redeem", Transactions_History!$I$6:$I$1355, Portfolio_History!$F586, Transactions_History!$H$6:$H$1355, "&lt;="&amp;YEAR(Portfolio_History!S$1))</f>
        <v>12075193</v>
      </c>
      <c r="T586" s="4">
        <f>SUMIFS(Transactions_History!$G$6:$G$1355, Transactions_History!$C$6:$C$1355, "Acquire", Transactions_History!$I$6:$I$1355, Portfolio_History!$F586, Transactions_History!$H$6:$H$1355, "&lt;="&amp;YEAR(Portfolio_History!T$1))-
SUMIFS(Transactions_History!$G$6:$G$1355, Transactions_History!$C$6:$C$1355, "Redeem", Transactions_History!$I$6:$I$1355, Portfolio_History!$F586, Transactions_History!$H$6:$H$1355, "&lt;="&amp;YEAR(Portfolio_History!T$1))</f>
        <v>12697765</v>
      </c>
      <c r="U586" s="4">
        <f>SUMIFS(Transactions_History!$G$6:$G$1355, Transactions_History!$C$6:$C$1355, "Acquire", Transactions_History!$I$6:$I$1355, Portfolio_History!$F586, Transactions_History!$H$6:$H$1355, "&lt;="&amp;YEAR(Portfolio_History!U$1))-
SUMIFS(Transactions_History!$G$6:$G$1355, Transactions_History!$C$6:$C$1355, "Redeem", Transactions_History!$I$6:$I$1355, Portfolio_History!$F586, Transactions_History!$H$6:$H$1355, "&lt;="&amp;YEAR(Portfolio_History!U$1))</f>
        <v>12697765</v>
      </c>
      <c r="V586" s="4">
        <f>SUMIFS(Transactions_History!$G$6:$G$1355, Transactions_History!$C$6:$C$1355, "Acquire", Transactions_History!$I$6:$I$1355, Portfolio_History!$F586, Transactions_History!$H$6:$H$1355, "&lt;="&amp;YEAR(Portfolio_History!V$1))-
SUMIFS(Transactions_History!$G$6:$G$1355, Transactions_History!$C$6:$C$1355, "Redeem", Transactions_History!$I$6:$I$1355, Portfolio_History!$F586, Transactions_History!$H$6:$H$1355, "&lt;="&amp;YEAR(Portfolio_History!V$1))</f>
        <v>0</v>
      </c>
      <c r="W586" s="4">
        <f>SUMIFS(Transactions_History!$G$6:$G$1355, Transactions_History!$C$6:$C$1355, "Acquire", Transactions_History!$I$6:$I$1355, Portfolio_History!$F586, Transactions_History!$H$6:$H$1355, "&lt;="&amp;YEAR(Portfolio_History!W$1))-
SUMIFS(Transactions_History!$G$6:$G$1355, Transactions_History!$C$6:$C$1355, "Redeem", Transactions_History!$I$6:$I$1355, Portfolio_History!$F586, Transactions_History!$H$6:$H$1355, "&lt;="&amp;YEAR(Portfolio_History!W$1))</f>
        <v>0</v>
      </c>
      <c r="X586" s="4">
        <f>SUMIFS(Transactions_History!$G$6:$G$1355, Transactions_History!$C$6:$C$1355, "Acquire", Transactions_History!$I$6:$I$1355, Portfolio_History!$F586, Transactions_History!$H$6:$H$1355, "&lt;="&amp;YEAR(Portfolio_History!X$1))-
SUMIFS(Transactions_History!$G$6:$G$1355, Transactions_History!$C$6:$C$1355, "Redeem", Transactions_History!$I$6:$I$1355, Portfolio_History!$F586, Transactions_History!$H$6:$H$1355, "&lt;="&amp;YEAR(Portfolio_History!X$1))</f>
        <v>0</v>
      </c>
      <c r="Y586" s="4">
        <f>SUMIFS(Transactions_History!$G$6:$G$1355, Transactions_History!$C$6:$C$1355, "Acquire", Transactions_History!$I$6:$I$1355, Portfolio_History!$F586, Transactions_History!$H$6:$H$1355, "&lt;="&amp;YEAR(Portfolio_History!Y$1))-
SUMIFS(Transactions_History!$G$6:$G$1355, Transactions_History!$C$6:$C$1355, "Redeem", Transactions_History!$I$6:$I$1355, Portfolio_History!$F586, Transactions_History!$H$6:$H$1355, "&lt;="&amp;YEAR(Portfolio_History!Y$1))</f>
        <v>0</v>
      </c>
    </row>
    <row r="587" spans="1:25" x14ac:dyDescent="0.35">
      <c r="A587" s="172" t="s">
        <v>39</v>
      </c>
      <c r="B587" s="172">
        <v>4</v>
      </c>
      <c r="C587" s="172">
        <v>2014</v>
      </c>
      <c r="D587" s="173">
        <v>39600</v>
      </c>
      <c r="E587" s="63">
        <v>2011</v>
      </c>
      <c r="F587" s="170" t="str">
        <f t="shared" si="10"/>
        <v>SI bonds_4_2014</v>
      </c>
      <c r="G587" s="4">
        <f>SUMIFS(Transactions_History!$G$6:$G$1355, Transactions_History!$C$6:$C$1355, "Acquire", Transactions_History!$I$6:$I$1355, Portfolio_History!$F587, Transactions_History!$H$6:$H$1355, "&lt;="&amp;YEAR(Portfolio_History!G$1))-
SUMIFS(Transactions_History!$G$6:$G$1355, Transactions_History!$C$6:$C$1355, "Redeem", Transactions_History!$I$6:$I$1355, Portfolio_History!$F587, Transactions_History!$H$6:$H$1355, "&lt;="&amp;YEAR(Portfolio_History!G$1))</f>
        <v>0</v>
      </c>
      <c r="H587" s="4">
        <f>SUMIFS(Transactions_History!$G$6:$G$1355, Transactions_History!$C$6:$C$1355, "Acquire", Transactions_History!$I$6:$I$1355, Portfolio_History!$F587, Transactions_History!$H$6:$H$1355, "&lt;="&amp;YEAR(Portfolio_History!H$1))-
SUMIFS(Transactions_History!$G$6:$G$1355, Transactions_History!$C$6:$C$1355, "Redeem", Transactions_History!$I$6:$I$1355, Portfolio_History!$F587, Transactions_History!$H$6:$H$1355, "&lt;="&amp;YEAR(Portfolio_History!H$1))</f>
        <v>0</v>
      </c>
      <c r="I587" s="4">
        <f>SUMIFS(Transactions_History!$G$6:$G$1355, Transactions_History!$C$6:$C$1355, "Acquire", Transactions_History!$I$6:$I$1355, Portfolio_History!$F587, Transactions_History!$H$6:$H$1355, "&lt;="&amp;YEAR(Portfolio_History!I$1))-
SUMIFS(Transactions_History!$G$6:$G$1355, Transactions_History!$C$6:$C$1355, "Redeem", Transactions_History!$I$6:$I$1355, Portfolio_History!$F587, Transactions_History!$H$6:$H$1355, "&lt;="&amp;YEAR(Portfolio_History!I$1))</f>
        <v>0</v>
      </c>
      <c r="J587" s="4">
        <f>SUMIFS(Transactions_History!$G$6:$G$1355, Transactions_History!$C$6:$C$1355, "Acquire", Transactions_History!$I$6:$I$1355, Portfolio_History!$F587, Transactions_History!$H$6:$H$1355, "&lt;="&amp;YEAR(Portfolio_History!J$1))-
SUMIFS(Transactions_History!$G$6:$G$1355, Transactions_History!$C$6:$C$1355, "Redeem", Transactions_History!$I$6:$I$1355, Portfolio_History!$F587, Transactions_History!$H$6:$H$1355, "&lt;="&amp;YEAR(Portfolio_History!J$1))</f>
        <v>0</v>
      </c>
      <c r="K587" s="4">
        <f>SUMIFS(Transactions_History!$G$6:$G$1355, Transactions_History!$C$6:$C$1355, "Acquire", Transactions_History!$I$6:$I$1355, Portfolio_History!$F587, Transactions_History!$H$6:$H$1355, "&lt;="&amp;YEAR(Portfolio_History!K$1))-
SUMIFS(Transactions_History!$G$6:$G$1355, Transactions_History!$C$6:$C$1355, "Redeem", Transactions_History!$I$6:$I$1355, Portfolio_History!$F587, Transactions_History!$H$6:$H$1355, "&lt;="&amp;YEAR(Portfolio_History!K$1))</f>
        <v>0</v>
      </c>
      <c r="L587" s="4">
        <f>SUMIFS(Transactions_History!$G$6:$G$1355, Transactions_History!$C$6:$C$1355, "Acquire", Transactions_History!$I$6:$I$1355, Portfolio_History!$F587, Transactions_History!$H$6:$H$1355, "&lt;="&amp;YEAR(Portfolio_History!L$1))-
SUMIFS(Transactions_History!$G$6:$G$1355, Transactions_History!$C$6:$C$1355, "Redeem", Transactions_History!$I$6:$I$1355, Portfolio_History!$F587, Transactions_History!$H$6:$H$1355, "&lt;="&amp;YEAR(Portfolio_History!L$1))</f>
        <v>0</v>
      </c>
      <c r="M587" s="4">
        <f>SUMIFS(Transactions_History!$G$6:$G$1355, Transactions_History!$C$6:$C$1355, "Acquire", Transactions_History!$I$6:$I$1355, Portfolio_History!$F587, Transactions_History!$H$6:$H$1355, "&lt;="&amp;YEAR(Portfolio_History!M$1))-
SUMIFS(Transactions_History!$G$6:$G$1355, Transactions_History!$C$6:$C$1355, "Redeem", Transactions_History!$I$6:$I$1355, Portfolio_History!$F587, Transactions_History!$H$6:$H$1355, "&lt;="&amp;YEAR(Portfolio_History!M$1))</f>
        <v>0</v>
      </c>
      <c r="N587" s="4">
        <f>SUMIFS(Transactions_History!$G$6:$G$1355, Transactions_History!$C$6:$C$1355, "Acquire", Transactions_History!$I$6:$I$1355, Portfolio_History!$F587, Transactions_History!$H$6:$H$1355, "&lt;="&amp;YEAR(Portfolio_History!N$1))-
SUMIFS(Transactions_History!$G$6:$G$1355, Transactions_History!$C$6:$C$1355, "Redeem", Transactions_History!$I$6:$I$1355, Portfolio_History!$F587, Transactions_History!$H$6:$H$1355, "&lt;="&amp;YEAR(Portfolio_History!N$1))</f>
        <v>0</v>
      </c>
      <c r="O587" s="4">
        <f>SUMIFS(Transactions_History!$G$6:$G$1355, Transactions_History!$C$6:$C$1355, "Acquire", Transactions_History!$I$6:$I$1355, Portfolio_History!$F587, Transactions_History!$H$6:$H$1355, "&lt;="&amp;YEAR(Portfolio_History!O$1))-
SUMIFS(Transactions_History!$G$6:$G$1355, Transactions_History!$C$6:$C$1355, "Redeem", Transactions_History!$I$6:$I$1355, Portfolio_History!$F587, Transactions_History!$H$6:$H$1355, "&lt;="&amp;YEAR(Portfolio_History!O$1))</f>
        <v>0</v>
      </c>
      <c r="P587" s="4">
        <f>SUMIFS(Transactions_History!$G$6:$G$1355, Transactions_History!$C$6:$C$1355, "Acquire", Transactions_History!$I$6:$I$1355, Portfolio_History!$F587, Transactions_History!$H$6:$H$1355, "&lt;="&amp;YEAR(Portfolio_History!P$1))-
SUMIFS(Transactions_History!$G$6:$G$1355, Transactions_History!$C$6:$C$1355, "Redeem", Transactions_History!$I$6:$I$1355, Portfolio_History!$F587, Transactions_History!$H$6:$H$1355, "&lt;="&amp;YEAR(Portfolio_History!P$1))</f>
        <v>0</v>
      </c>
      <c r="Q587" s="4">
        <f>SUMIFS(Transactions_History!$G$6:$G$1355, Transactions_History!$C$6:$C$1355, "Acquire", Transactions_History!$I$6:$I$1355, Portfolio_History!$F587, Transactions_History!$H$6:$H$1355, "&lt;="&amp;YEAR(Portfolio_History!Q$1))-
SUMIFS(Transactions_History!$G$6:$G$1355, Transactions_History!$C$6:$C$1355, "Redeem", Transactions_History!$I$6:$I$1355, Portfolio_History!$F587, Transactions_History!$H$6:$H$1355, "&lt;="&amp;YEAR(Portfolio_History!Q$1))</f>
        <v>12075192</v>
      </c>
      <c r="R587" s="4">
        <f>SUMIFS(Transactions_History!$G$6:$G$1355, Transactions_History!$C$6:$C$1355, "Acquire", Transactions_History!$I$6:$I$1355, Portfolio_History!$F587, Transactions_History!$H$6:$H$1355, "&lt;="&amp;YEAR(Portfolio_History!R$1))-
SUMIFS(Transactions_History!$G$6:$G$1355, Transactions_History!$C$6:$C$1355, "Redeem", Transactions_History!$I$6:$I$1355, Portfolio_History!$F587, Transactions_History!$H$6:$H$1355, "&lt;="&amp;YEAR(Portfolio_History!R$1))</f>
        <v>12075192</v>
      </c>
      <c r="S587" s="4">
        <f>SUMIFS(Transactions_History!$G$6:$G$1355, Transactions_History!$C$6:$C$1355, "Acquire", Transactions_History!$I$6:$I$1355, Portfolio_History!$F587, Transactions_History!$H$6:$H$1355, "&lt;="&amp;YEAR(Portfolio_History!S$1))-
SUMIFS(Transactions_History!$G$6:$G$1355, Transactions_History!$C$6:$C$1355, "Redeem", Transactions_History!$I$6:$I$1355, Portfolio_History!$F587, Transactions_History!$H$6:$H$1355, "&lt;="&amp;YEAR(Portfolio_History!S$1))</f>
        <v>12697764</v>
      </c>
      <c r="T587" s="4">
        <f>SUMIFS(Transactions_History!$G$6:$G$1355, Transactions_History!$C$6:$C$1355, "Acquire", Transactions_History!$I$6:$I$1355, Portfolio_History!$F587, Transactions_History!$H$6:$H$1355, "&lt;="&amp;YEAR(Portfolio_History!T$1))-
SUMIFS(Transactions_History!$G$6:$G$1355, Transactions_History!$C$6:$C$1355, "Redeem", Transactions_History!$I$6:$I$1355, Portfolio_History!$F587, Transactions_History!$H$6:$H$1355, "&lt;="&amp;YEAR(Portfolio_History!T$1))</f>
        <v>12697764</v>
      </c>
      <c r="U587" s="4">
        <f>SUMIFS(Transactions_History!$G$6:$G$1355, Transactions_History!$C$6:$C$1355, "Acquire", Transactions_History!$I$6:$I$1355, Portfolio_History!$F587, Transactions_History!$H$6:$H$1355, "&lt;="&amp;YEAR(Portfolio_History!U$1))-
SUMIFS(Transactions_History!$G$6:$G$1355, Transactions_History!$C$6:$C$1355, "Redeem", Transactions_History!$I$6:$I$1355, Portfolio_History!$F587, Transactions_History!$H$6:$H$1355, "&lt;="&amp;YEAR(Portfolio_History!U$1))</f>
        <v>12697764</v>
      </c>
      <c r="V587" s="4">
        <f>SUMIFS(Transactions_History!$G$6:$G$1355, Transactions_History!$C$6:$C$1355, "Acquire", Transactions_History!$I$6:$I$1355, Portfolio_History!$F587, Transactions_History!$H$6:$H$1355, "&lt;="&amp;YEAR(Portfolio_History!V$1))-
SUMIFS(Transactions_History!$G$6:$G$1355, Transactions_History!$C$6:$C$1355, "Redeem", Transactions_History!$I$6:$I$1355, Portfolio_History!$F587, Transactions_History!$H$6:$H$1355, "&lt;="&amp;YEAR(Portfolio_History!V$1))</f>
        <v>0</v>
      </c>
      <c r="W587" s="4">
        <f>SUMIFS(Transactions_History!$G$6:$G$1355, Transactions_History!$C$6:$C$1355, "Acquire", Transactions_History!$I$6:$I$1355, Portfolio_History!$F587, Transactions_History!$H$6:$H$1355, "&lt;="&amp;YEAR(Portfolio_History!W$1))-
SUMIFS(Transactions_History!$G$6:$G$1355, Transactions_History!$C$6:$C$1355, "Redeem", Transactions_History!$I$6:$I$1355, Portfolio_History!$F587, Transactions_History!$H$6:$H$1355, "&lt;="&amp;YEAR(Portfolio_History!W$1))</f>
        <v>0</v>
      </c>
      <c r="X587" s="4">
        <f>SUMIFS(Transactions_History!$G$6:$G$1355, Transactions_History!$C$6:$C$1355, "Acquire", Transactions_History!$I$6:$I$1355, Portfolio_History!$F587, Transactions_History!$H$6:$H$1355, "&lt;="&amp;YEAR(Portfolio_History!X$1))-
SUMIFS(Transactions_History!$G$6:$G$1355, Transactions_History!$C$6:$C$1355, "Redeem", Transactions_History!$I$6:$I$1355, Portfolio_History!$F587, Transactions_History!$H$6:$H$1355, "&lt;="&amp;YEAR(Portfolio_History!X$1))</f>
        <v>0</v>
      </c>
      <c r="Y587" s="4">
        <f>SUMIFS(Transactions_History!$G$6:$G$1355, Transactions_History!$C$6:$C$1355, "Acquire", Transactions_History!$I$6:$I$1355, Portfolio_History!$F587, Transactions_History!$H$6:$H$1355, "&lt;="&amp;YEAR(Portfolio_History!Y$1))-
SUMIFS(Transactions_History!$G$6:$G$1355, Transactions_History!$C$6:$C$1355, "Redeem", Transactions_History!$I$6:$I$1355, Portfolio_History!$F587, Transactions_History!$H$6:$H$1355, "&lt;="&amp;YEAR(Portfolio_History!Y$1))</f>
        <v>0</v>
      </c>
    </row>
    <row r="588" spans="1:25" x14ac:dyDescent="0.35">
      <c r="A588" s="172" t="s">
        <v>39</v>
      </c>
      <c r="B588" s="172">
        <v>4.125</v>
      </c>
      <c r="C588" s="172">
        <v>2014</v>
      </c>
      <c r="D588" s="173">
        <v>38504</v>
      </c>
      <c r="E588" s="63">
        <v>2011</v>
      </c>
      <c r="F588" s="170" t="str">
        <f t="shared" si="10"/>
        <v>SI bonds_4.125_2014</v>
      </c>
      <c r="G588" s="4">
        <f>SUMIFS(Transactions_History!$G$6:$G$1355, Transactions_History!$C$6:$C$1355, "Acquire", Transactions_History!$I$6:$I$1355, Portfolio_History!$F588, Transactions_History!$H$6:$H$1355, "&lt;="&amp;YEAR(Portfolio_History!G$1))-
SUMIFS(Transactions_History!$G$6:$G$1355, Transactions_History!$C$6:$C$1355, "Redeem", Transactions_History!$I$6:$I$1355, Portfolio_History!$F588, Transactions_History!$H$6:$H$1355, "&lt;="&amp;YEAR(Portfolio_History!G$1))</f>
        <v>-11194331</v>
      </c>
      <c r="H588" s="4">
        <f>SUMIFS(Transactions_History!$G$6:$G$1355, Transactions_History!$C$6:$C$1355, "Acquire", Transactions_History!$I$6:$I$1355, Portfolio_History!$F588, Transactions_History!$H$6:$H$1355, "&lt;="&amp;YEAR(Portfolio_History!H$1))-
SUMIFS(Transactions_History!$G$6:$G$1355, Transactions_History!$C$6:$C$1355, "Redeem", Transactions_History!$I$6:$I$1355, Portfolio_History!$F588, Transactions_History!$H$6:$H$1355, "&lt;="&amp;YEAR(Portfolio_History!H$1))</f>
        <v>-11194331</v>
      </c>
      <c r="I588" s="4">
        <f>SUMIFS(Transactions_History!$G$6:$G$1355, Transactions_History!$C$6:$C$1355, "Acquire", Transactions_History!$I$6:$I$1355, Portfolio_History!$F588, Transactions_History!$H$6:$H$1355, "&lt;="&amp;YEAR(Portfolio_History!I$1))-
SUMIFS(Transactions_History!$G$6:$G$1355, Transactions_History!$C$6:$C$1355, "Redeem", Transactions_History!$I$6:$I$1355, Portfolio_History!$F588, Transactions_History!$H$6:$H$1355, "&lt;="&amp;YEAR(Portfolio_History!I$1))</f>
        <v>-11194331</v>
      </c>
      <c r="J588" s="4">
        <f>SUMIFS(Transactions_History!$G$6:$G$1355, Transactions_History!$C$6:$C$1355, "Acquire", Transactions_History!$I$6:$I$1355, Portfolio_History!$F588, Transactions_History!$H$6:$H$1355, "&lt;="&amp;YEAR(Portfolio_History!J$1))-
SUMIFS(Transactions_History!$G$6:$G$1355, Transactions_History!$C$6:$C$1355, "Redeem", Transactions_History!$I$6:$I$1355, Portfolio_History!$F588, Transactions_History!$H$6:$H$1355, "&lt;="&amp;YEAR(Portfolio_History!J$1))</f>
        <v>-11194331</v>
      </c>
      <c r="K588" s="4">
        <f>SUMIFS(Transactions_History!$G$6:$G$1355, Transactions_History!$C$6:$C$1355, "Acquire", Transactions_History!$I$6:$I$1355, Portfolio_History!$F588, Transactions_History!$H$6:$H$1355, "&lt;="&amp;YEAR(Portfolio_History!K$1))-
SUMIFS(Transactions_History!$G$6:$G$1355, Transactions_History!$C$6:$C$1355, "Redeem", Transactions_History!$I$6:$I$1355, Portfolio_History!$F588, Transactions_History!$H$6:$H$1355, "&lt;="&amp;YEAR(Portfolio_History!K$1))</f>
        <v>-11194331</v>
      </c>
      <c r="L588" s="4">
        <f>SUMIFS(Transactions_History!$G$6:$G$1355, Transactions_History!$C$6:$C$1355, "Acquire", Transactions_History!$I$6:$I$1355, Portfolio_History!$F588, Transactions_History!$H$6:$H$1355, "&lt;="&amp;YEAR(Portfolio_History!L$1))-
SUMIFS(Transactions_History!$G$6:$G$1355, Transactions_History!$C$6:$C$1355, "Redeem", Transactions_History!$I$6:$I$1355, Portfolio_History!$F588, Transactions_History!$H$6:$H$1355, "&lt;="&amp;YEAR(Portfolio_History!L$1))</f>
        <v>-11194331</v>
      </c>
      <c r="M588" s="4">
        <f>SUMIFS(Transactions_History!$G$6:$G$1355, Transactions_History!$C$6:$C$1355, "Acquire", Transactions_History!$I$6:$I$1355, Portfolio_History!$F588, Transactions_History!$H$6:$H$1355, "&lt;="&amp;YEAR(Portfolio_History!M$1))-
SUMIFS(Transactions_History!$G$6:$G$1355, Transactions_History!$C$6:$C$1355, "Redeem", Transactions_History!$I$6:$I$1355, Portfolio_History!$F588, Transactions_History!$H$6:$H$1355, "&lt;="&amp;YEAR(Portfolio_History!M$1))</f>
        <v>-11194331</v>
      </c>
      <c r="N588" s="4">
        <f>SUMIFS(Transactions_History!$G$6:$G$1355, Transactions_History!$C$6:$C$1355, "Acquire", Transactions_History!$I$6:$I$1355, Portfolio_History!$F588, Transactions_History!$H$6:$H$1355, "&lt;="&amp;YEAR(Portfolio_History!N$1))-
SUMIFS(Transactions_History!$G$6:$G$1355, Transactions_History!$C$6:$C$1355, "Redeem", Transactions_History!$I$6:$I$1355, Portfolio_History!$F588, Transactions_History!$H$6:$H$1355, "&lt;="&amp;YEAR(Portfolio_History!N$1))</f>
        <v>-11194331</v>
      </c>
      <c r="O588" s="4">
        <f>SUMIFS(Transactions_History!$G$6:$G$1355, Transactions_History!$C$6:$C$1355, "Acquire", Transactions_History!$I$6:$I$1355, Portfolio_History!$F588, Transactions_History!$H$6:$H$1355, "&lt;="&amp;YEAR(Portfolio_History!O$1))-
SUMIFS(Transactions_History!$G$6:$G$1355, Transactions_History!$C$6:$C$1355, "Redeem", Transactions_History!$I$6:$I$1355, Portfolio_History!$F588, Transactions_History!$H$6:$H$1355, "&lt;="&amp;YEAR(Portfolio_History!O$1))</f>
        <v>-11194331</v>
      </c>
      <c r="P588" s="4">
        <f>SUMIFS(Transactions_History!$G$6:$G$1355, Transactions_History!$C$6:$C$1355, "Acquire", Transactions_History!$I$6:$I$1355, Portfolio_History!$F588, Transactions_History!$H$6:$H$1355, "&lt;="&amp;YEAR(Portfolio_History!P$1))-
SUMIFS(Transactions_History!$G$6:$G$1355, Transactions_History!$C$6:$C$1355, "Redeem", Transactions_History!$I$6:$I$1355, Portfolio_History!$F588, Transactions_History!$H$6:$H$1355, "&lt;="&amp;YEAR(Portfolio_History!P$1))</f>
        <v>-1754750</v>
      </c>
      <c r="Q588" s="4">
        <f>SUMIFS(Transactions_History!$G$6:$G$1355, Transactions_History!$C$6:$C$1355, "Acquire", Transactions_History!$I$6:$I$1355, Portfolio_History!$F588, Transactions_History!$H$6:$H$1355, "&lt;="&amp;YEAR(Portfolio_History!Q$1))-
SUMIFS(Transactions_History!$G$6:$G$1355, Transactions_History!$C$6:$C$1355, "Redeem", Transactions_History!$I$6:$I$1355, Portfolio_History!$F588, Transactions_History!$H$6:$H$1355, "&lt;="&amp;YEAR(Portfolio_History!Q$1))</f>
        <v>-677385</v>
      </c>
      <c r="R588" s="4">
        <f>SUMIFS(Transactions_History!$G$6:$G$1355, Transactions_History!$C$6:$C$1355, "Acquire", Transactions_History!$I$6:$I$1355, Portfolio_History!$F588, Transactions_History!$H$6:$H$1355, "&lt;="&amp;YEAR(Portfolio_History!R$1))-
SUMIFS(Transactions_History!$G$6:$G$1355, Transactions_History!$C$6:$C$1355, "Redeem", Transactions_History!$I$6:$I$1355, Portfolio_History!$F588, Transactions_History!$H$6:$H$1355, "&lt;="&amp;YEAR(Portfolio_History!R$1))</f>
        <v>-677385</v>
      </c>
      <c r="S588" s="4">
        <f>SUMIFS(Transactions_History!$G$6:$G$1355, Transactions_History!$C$6:$C$1355, "Acquire", Transactions_History!$I$6:$I$1355, Portfolio_History!$F588, Transactions_History!$H$6:$H$1355, "&lt;="&amp;YEAR(Portfolio_History!S$1))-
SUMIFS(Transactions_History!$G$6:$G$1355, Transactions_History!$C$6:$C$1355, "Redeem", Transactions_History!$I$6:$I$1355, Portfolio_History!$F588, Transactions_History!$H$6:$H$1355, "&lt;="&amp;YEAR(Portfolio_History!S$1))</f>
        <v>0</v>
      </c>
      <c r="T588" s="4">
        <f>SUMIFS(Transactions_History!$G$6:$G$1355, Transactions_History!$C$6:$C$1355, "Acquire", Transactions_History!$I$6:$I$1355, Portfolio_History!$F588, Transactions_History!$H$6:$H$1355, "&lt;="&amp;YEAR(Portfolio_History!T$1))-
SUMIFS(Transactions_History!$G$6:$G$1355, Transactions_History!$C$6:$C$1355, "Redeem", Transactions_History!$I$6:$I$1355, Portfolio_History!$F588, Transactions_History!$H$6:$H$1355, "&lt;="&amp;YEAR(Portfolio_History!T$1))</f>
        <v>0</v>
      </c>
      <c r="U588" s="4">
        <f>SUMIFS(Transactions_History!$G$6:$G$1355, Transactions_History!$C$6:$C$1355, "Acquire", Transactions_History!$I$6:$I$1355, Portfolio_History!$F588, Transactions_History!$H$6:$H$1355, "&lt;="&amp;YEAR(Portfolio_History!U$1))-
SUMIFS(Transactions_History!$G$6:$G$1355, Transactions_History!$C$6:$C$1355, "Redeem", Transactions_History!$I$6:$I$1355, Portfolio_History!$F588, Transactions_History!$H$6:$H$1355, "&lt;="&amp;YEAR(Portfolio_History!U$1))</f>
        <v>0</v>
      </c>
      <c r="V588" s="4">
        <f>SUMIFS(Transactions_History!$G$6:$G$1355, Transactions_History!$C$6:$C$1355, "Acquire", Transactions_History!$I$6:$I$1355, Portfolio_History!$F588, Transactions_History!$H$6:$H$1355, "&lt;="&amp;YEAR(Portfolio_History!V$1))-
SUMIFS(Transactions_History!$G$6:$G$1355, Transactions_History!$C$6:$C$1355, "Redeem", Transactions_History!$I$6:$I$1355, Portfolio_History!$F588, Transactions_History!$H$6:$H$1355, "&lt;="&amp;YEAR(Portfolio_History!V$1))</f>
        <v>0</v>
      </c>
      <c r="W588" s="4">
        <f>SUMIFS(Transactions_History!$G$6:$G$1355, Transactions_History!$C$6:$C$1355, "Acquire", Transactions_History!$I$6:$I$1355, Portfolio_History!$F588, Transactions_History!$H$6:$H$1355, "&lt;="&amp;YEAR(Portfolio_History!W$1))-
SUMIFS(Transactions_History!$G$6:$G$1355, Transactions_History!$C$6:$C$1355, "Redeem", Transactions_History!$I$6:$I$1355, Portfolio_History!$F588, Transactions_History!$H$6:$H$1355, "&lt;="&amp;YEAR(Portfolio_History!W$1))</f>
        <v>0</v>
      </c>
      <c r="X588" s="4">
        <f>SUMIFS(Transactions_History!$G$6:$G$1355, Transactions_History!$C$6:$C$1355, "Acquire", Transactions_History!$I$6:$I$1355, Portfolio_History!$F588, Transactions_History!$H$6:$H$1355, "&lt;="&amp;YEAR(Portfolio_History!X$1))-
SUMIFS(Transactions_History!$G$6:$G$1355, Transactions_History!$C$6:$C$1355, "Redeem", Transactions_History!$I$6:$I$1355, Portfolio_History!$F588, Transactions_History!$H$6:$H$1355, "&lt;="&amp;YEAR(Portfolio_History!X$1))</f>
        <v>0</v>
      </c>
      <c r="Y588" s="4">
        <f>SUMIFS(Transactions_History!$G$6:$G$1355, Transactions_History!$C$6:$C$1355, "Acquire", Transactions_History!$I$6:$I$1355, Portfolio_History!$F588, Transactions_History!$H$6:$H$1355, "&lt;="&amp;YEAR(Portfolio_History!Y$1))-
SUMIFS(Transactions_History!$G$6:$G$1355, Transactions_History!$C$6:$C$1355, "Redeem", Transactions_History!$I$6:$I$1355, Portfolio_History!$F588, Transactions_History!$H$6:$H$1355, "&lt;="&amp;YEAR(Portfolio_History!Y$1))</f>
        <v>0</v>
      </c>
    </row>
    <row r="589" spans="1:25" x14ac:dyDescent="0.35">
      <c r="A589" s="172" t="s">
        <v>39</v>
      </c>
      <c r="B589" s="172">
        <v>4.625</v>
      </c>
      <c r="C589" s="172">
        <v>2014</v>
      </c>
      <c r="D589" s="173">
        <v>38139</v>
      </c>
      <c r="E589" s="63">
        <v>2011</v>
      </c>
      <c r="F589" s="170" t="str">
        <f t="shared" si="10"/>
        <v>SI bonds_4.625_2014</v>
      </c>
      <c r="G589" s="4">
        <f>SUMIFS(Transactions_History!$G$6:$G$1355, Transactions_History!$C$6:$C$1355, "Acquire", Transactions_History!$I$6:$I$1355, Portfolio_History!$F589, Transactions_History!$H$6:$H$1355, "&lt;="&amp;YEAR(Portfolio_History!G$1))-
SUMIFS(Transactions_History!$G$6:$G$1355, Transactions_History!$C$6:$C$1355, "Redeem", Transactions_History!$I$6:$I$1355, Portfolio_History!$F589, Transactions_History!$H$6:$H$1355, "&lt;="&amp;YEAR(Portfolio_History!G$1))</f>
        <v>-10023162</v>
      </c>
      <c r="H589" s="4">
        <f>SUMIFS(Transactions_History!$G$6:$G$1355, Transactions_History!$C$6:$C$1355, "Acquire", Transactions_History!$I$6:$I$1355, Portfolio_History!$F589, Transactions_History!$H$6:$H$1355, "&lt;="&amp;YEAR(Portfolio_History!H$1))-
SUMIFS(Transactions_History!$G$6:$G$1355, Transactions_History!$C$6:$C$1355, "Redeem", Transactions_History!$I$6:$I$1355, Portfolio_History!$F589, Transactions_History!$H$6:$H$1355, "&lt;="&amp;YEAR(Portfolio_History!H$1))</f>
        <v>-10023162</v>
      </c>
      <c r="I589" s="4">
        <f>SUMIFS(Transactions_History!$G$6:$G$1355, Transactions_History!$C$6:$C$1355, "Acquire", Transactions_History!$I$6:$I$1355, Portfolio_History!$F589, Transactions_History!$H$6:$H$1355, "&lt;="&amp;YEAR(Portfolio_History!I$1))-
SUMIFS(Transactions_History!$G$6:$G$1355, Transactions_History!$C$6:$C$1355, "Redeem", Transactions_History!$I$6:$I$1355, Portfolio_History!$F589, Transactions_History!$H$6:$H$1355, "&lt;="&amp;YEAR(Portfolio_History!I$1))</f>
        <v>-10023162</v>
      </c>
      <c r="J589" s="4">
        <f>SUMIFS(Transactions_History!$G$6:$G$1355, Transactions_History!$C$6:$C$1355, "Acquire", Transactions_History!$I$6:$I$1355, Portfolio_History!$F589, Transactions_History!$H$6:$H$1355, "&lt;="&amp;YEAR(Portfolio_History!J$1))-
SUMIFS(Transactions_History!$G$6:$G$1355, Transactions_History!$C$6:$C$1355, "Redeem", Transactions_History!$I$6:$I$1355, Portfolio_History!$F589, Transactions_History!$H$6:$H$1355, "&lt;="&amp;YEAR(Portfolio_History!J$1))</f>
        <v>-10023162</v>
      </c>
      <c r="K589" s="4">
        <f>SUMIFS(Transactions_History!$G$6:$G$1355, Transactions_History!$C$6:$C$1355, "Acquire", Transactions_History!$I$6:$I$1355, Portfolio_History!$F589, Transactions_History!$H$6:$H$1355, "&lt;="&amp;YEAR(Portfolio_History!K$1))-
SUMIFS(Transactions_History!$G$6:$G$1355, Transactions_History!$C$6:$C$1355, "Redeem", Transactions_History!$I$6:$I$1355, Portfolio_History!$F589, Transactions_History!$H$6:$H$1355, "&lt;="&amp;YEAR(Portfolio_History!K$1))</f>
        <v>-10023162</v>
      </c>
      <c r="L589" s="4">
        <f>SUMIFS(Transactions_History!$G$6:$G$1355, Transactions_History!$C$6:$C$1355, "Acquire", Transactions_History!$I$6:$I$1355, Portfolio_History!$F589, Transactions_History!$H$6:$H$1355, "&lt;="&amp;YEAR(Portfolio_History!L$1))-
SUMIFS(Transactions_History!$G$6:$G$1355, Transactions_History!$C$6:$C$1355, "Redeem", Transactions_History!$I$6:$I$1355, Portfolio_History!$F589, Transactions_History!$H$6:$H$1355, "&lt;="&amp;YEAR(Portfolio_History!L$1))</f>
        <v>-10023162</v>
      </c>
      <c r="M589" s="4">
        <f>SUMIFS(Transactions_History!$G$6:$G$1355, Transactions_History!$C$6:$C$1355, "Acquire", Transactions_History!$I$6:$I$1355, Portfolio_History!$F589, Transactions_History!$H$6:$H$1355, "&lt;="&amp;YEAR(Portfolio_History!M$1))-
SUMIFS(Transactions_History!$G$6:$G$1355, Transactions_History!$C$6:$C$1355, "Redeem", Transactions_History!$I$6:$I$1355, Portfolio_History!$F589, Transactions_History!$H$6:$H$1355, "&lt;="&amp;YEAR(Portfolio_History!M$1))</f>
        <v>-10023162</v>
      </c>
      <c r="N589" s="4">
        <f>SUMIFS(Transactions_History!$G$6:$G$1355, Transactions_History!$C$6:$C$1355, "Acquire", Transactions_History!$I$6:$I$1355, Portfolio_History!$F589, Transactions_History!$H$6:$H$1355, "&lt;="&amp;YEAR(Portfolio_History!N$1))-
SUMIFS(Transactions_History!$G$6:$G$1355, Transactions_History!$C$6:$C$1355, "Redeem", Transactions_History!$I$6:$I$1355, Portfolio_History!$F589, Transactions_History!$H$6:$H$1355, "&lt;="&amp;YEAR(Portfolio_History!N$1))</f>
        <v>-10023162</v>
      </c>
      <c r="O589" s="4">
        <f>SUMIFS(Transactions_History!$G$6:$G$1355, Transactions_History!$C$6:$C$1355, "Acquire", Transactions_History!$I$6:$I$1355, Portfolio_History!$F589, Transactions_History!$H$6:$H$1355, "&lt;="&amp;YEAR(Portfolio_History!O$1))-
SUMIFS(Transactions_History!$G$6:$G$1355, Transactions_History!$C$6:$C$1355, "Redeem", Transactions_History!$I$6:$I$1355, Portfolio_History!$F589, Transactions_History!$H$6:$H$1355, "&lt;="&amp;YEAR(Portfolio_History!O$1))</f>
        <v>-10023162</v>
      </c>
      <c r="P589" s="4">
        <f>SUMIFS(Transactions_History!$G$6:$G$1355, Transactions_History!$C$6:$C$1355, "Acquire", Transactions_History!$I$6:$I$1355, Portfolio_History!$F589, Transactions_History!$H$6:$H$1355, "&lt;="&amp;YEAR(Portfolio_History!P$1))-
SUMIFS(Transactions_History!$G$6:$G$1355, Transactions_History!$C$6:$C$1355, "Redeem", Transactions_History!$I$6:$I$1355, Portfolio_History!$F589, Transactions_History!$H$6:$H$1355, "&lt;="&amp;YEAR(Portfolio_History!P$1))</f>
        <v>-855498</v>
      </c>
      <c r="Q589" s="4">
        <f>SUMIFS(Transactions_History!$G$6:$G$1355, Transactions_History!$C$6:$C$1355, "Acquire", Transactions_History!$I$6:$I$1355, Portfolio_History!$F589, Transactions_History!$H$6:$H$1355, "&lt;="&amp;YEAR(Portfolio_History!Q$1))-
SUMIFS(Transactions_History!$G$6:$G$1355, Transactions_History!$C$6:$C$1355, "Redeem", Transactions_History!$I$6:$I$1355, Portfolio_History!$F589, Transactions_History!$H$6:$H$1355, "&lt;="&amp;YEAR(Portfolio_History!Q$1))</f>
        <v>-855498</v>
      </c>
      <c r="R589" s="4">
        <f>SUMIFS(Transactions_History!$G$6:$G$1355, Transactions_History!$C$6:$C$1355, "Acquire", Transactions_History!$I$6:$I$1355, Portfolio_History!$F589, Transactions_History!$H$6:$H$1355, "&lt;="&amp;YEAR(Portfolio_History!R$1))-
SUMIFS(Transactions_History!$G$6:$G$1355, Transactions_History!$C$6:$C$1355, "Redeem", Transactions_History!$I$6:$I$1355, Portfolio_History!$F589, Transactions_History!$H$6:$H$1355, "&lt;="&amp;YEAR(Portfolio_History!R$1))</f>
        <v>-855498</v>
      </c>
      <c r="S589" s="4">
        <f>SUMIFS(Transactions_History!$G$6:$G$1355, Transactions_History!$C$6:$C$1355, "Acquire", Transactions_History!$I$6:$I$1355, Portfolio_History!$F589, Transactions_History!$H$6:$H$1355, "&lt;="&amp;YEAR(Portfolio_History!S$1))-
SUMIFS(Transactions_History!$G$6:$G$1355, Transactions_History!$C$6:$C$1355, "Redeem", Transactions_History!$I$6:$I$1355, Portfolio_History!$F589, Transactions_History!$H$6:$H$1355, "&lt;="&amp;YEAR(Portfolio_History!S$1))</f>
        <v>0</v>
      </c>
      <c r="T589" s="4">
        <f>SUMIFS(Transactions_History!$G$6:$G$1355, Transactions_History!$C$6:$C$1355, "Acquire", Transactions_History!$I$6:$I$1355, Portfolio_History!$F589, Transactions_History!$H$6:$H$1355, "&lt;="&amp;YEAR(Portfolio_History!T$1))-
SUMIFS(Transactions_History!$G$6:$G$1355, Transactions_History!$C$6:$C$1355, "Redeem", Transactions_History!$I$6:$I$1355, Portfolio_History!$F589, Transactions_History!$H$6:$H$1355, "&lt;="&amp;YEAR(Portfolio_History!T$1))</f>
        <v>0</v>
      </c>
      <c r="U589" s="4">
        <f>SUMIFS(Transactions_History!$G$6:$G$1355, Transactions_History!$C$6:$C$1355, "Acquire", Transactions_History!$I$6:$I$1355, Portfolio_History!$F589, Transactions_History!$H$6:$H$1355, "&lt;="&amp;YEAR(Portfolio_History!U$1))-
SUMIFS(Transactions_History!$G$6:$G$1355, Transactions_History!$C$6:$C$1355, "Redeem", Transactions_History!$I$6:$I$1355, Portfolio_History!$F589, Transactions_History!$H$6:$H$1355, "&lt;="&amp;YEAR(Portfolio_History!U$1))</f>
        <v>0</v>
      </c>
      <c r="V589" s="4">
        <f>SUMIFS(Transactions_History!$G$6:$G$1355, Transactions_History!$C$6:$C$1355, "Acquire", Transactions_History!$I$6:$I$1355, Portfolio_History!$F589, Transactions_History!$H$6:$H$1355, "&lt;="&amp;YEAR(Portfolio_History!V$1))-
SUMIFS(Transactions_History!$G$6:$G$1355, Transactions_History!$C$6:$C$1355, "Redeem", Transactions_History!$I$6:$I$1355, Portfolio_History!$F589, Transactions_History!$H$6:$H$1355, "&lt;="&amp;YEAR(Portfolio_History!V$1))</f>
        <v>0</v>
      </c>
      <c r="W589" s="4">
        <f>SUMIFS(Transactions_History!$G$6:$G$1355, Transactions_History!$C$6:$C$1355, "Acquire", Transactions_History!$I$6:$I$1355, Portfolio_History!$F589, Transactions_History!$H$6:$H$1355, "&lt;="&amp;YEAR(Portfolio_History!W$1))-
SUMIFS(Transactions_History!$G$6:$G$1355, Transactions_History!$C$6:$C$1355, "Redeem", Transactions_History!$I$6:$I$1355, Portfolio_History!$F589, Transactions_History!$H$6:$H$1355, "&lt;="&amp;YEAR(Portfolio_History!W$1))</f>
        <v>0</v>
      </c>
      <c r="X589" s="4">
        <f>SUMIFS(Transactions_History!$G$6:$G$1355, Transactions_History!$C$6:$C$1355, "Acquire", Transactions_History!$I$6:$I$1355, Portfolio_History!$F589, Transactions_History!$H$6:$H$1355, "&lt;="&amp;YEAR(Portfolio_History!X$1))-
SUMIFS(Transactions_History!$G$6:$G$1355, Transactions_History!$C$6:$C$1355, "Redeem", Transactions_History!$I$6:$I$1355, Portfolio_History!$F589, Transactions_History!$H$6:$H$1355, "&lt;="&amp;YEAR(Portfolio_History!X$1))</f>
        <v>0</v>
      </c>
      <c r="Y589" s="4">
        <f>SUMIFS(Transactions_History!$G$6:$G$1355, Transactions_History!$C$6:$C$1355, "Acquire", Transactions_History!$I$6:$I$1355, Portfolio_History!$F589, Transactions_History!$H$6:$H$1355, "&lt;="&amp;YEAR(Portfolio_History!Y$1))-
SUMIFS(Transactions_History!$G$6:$G$1355, Transactions_History!$C$6:$C$1355, "Redeem", Transactions_History!$I$6:$I$1355, Portfolio_History!$F589, Transactions_History!$H$6:$H$1355, "&lt;="&amp;YEAR(Portfolio_History!Y$1))</f>
        <v>0</v>
      </c>
    </row>
    <row r="590" spans="1:25" x14ac:dyDescent="0.35">
      <c r="A590" s="172" t="s">
        <v>39</v>
      </c>
      <c r="B590" s="172">
        <v>5</v>
      </c>
      <c r="C590" s="172">
        <v>2014</v>
      </c>
      <c r="D590" s="173">
        <v>39234</v>
      </c>
      <c r="E590" s="63">
        <v>2011</v>
      </c>
      <c r="F590" s="170" t="str">
        <f t="shared" si="10"/>
        <v>SI bonds_5_2014</v>
      </c>
      <c r="G590" s="4">
        <f>SUMIFS(Transactions_History!$G$6:$G$1355, Transactions_History!$C$6:$C$1355, "Acquire", Transactions_History!$I$6:$I$1355, Portfolio_History!$F590, Transactions_History!$H$6:$H$1355, "&lt;="&amp;YEAR(Portfolio_History!G$1))-
SUMIFS(Transactions_History!$G$6:$G$1355, Transactions_History!$C$6:$C$1355, "Redeem", Transactions_History!$I$6:$I$1355, Portfolio_History!$F590, Transactions_History!$H$6:$H$1355, "&lt;="&amp;YEAR(Portfolio_History!G$1))</f>
        <v>-12930818</v>
      </c>
      <c r="H590" s="4">
        <f>SUMIFS(Transactions_History!$G$6:$G$1355, Transactions_History!$C$6:$C$1355, "Acquire", Transactions_History!$I$6:$I$1355, Portfolio_History!$F590, Transactions_History!$H$6:$H$1355, "&lt;="&amp;YEAR(Portfolio_History!H$1))-
SUMIFS(Transactions_History!$G$6:$G$1355, Transactions_History!$C$6:$C$1355, "Redeem", Transactions_History!$I$6:$I$1355, Portfolio_History!$F590, Transactions_History!$H$6:$H$1355, "&lt;="&amp;YEAR(Portfolio_History!H$1))</f>
        <v>-12930818</v>
      </c>
      <c r="I590" s="4">
        <f>SUMIFS(Transactions_History!$G$6:$G$1355, Transactions_History!$C$6:$C$1355, "Acquire", Transactions_History!$I$6:$I$1355, Portfolio_History!$F590, Transactions_History!$H$6:$H$1355, "&lt;="&amp;YEAR(Portfolio_History!I$1))-
SUMIFS(Transactions_History!$G$6:$G$1355, Transactions_History!$C$6:$C$1355, "Redeem", Transactions_History!$I$6:$I$1355, Portfolio_History!$F590, Transactions_History!$H$6:$H$1355, "&lt;="&amp;YEAR(Portfolio_History!I$1))</f>
        <v>-12930818</v>
      </c>
      <c r="J590" s="4">
        <f>SUMIFS(Transactions_History!$G$6:$G$1355, Transactions_History!$C$6:$C$1355, "Acquire", Transactions_History!$I$6:$I$1355, Portfolio_History!$F590, Transactions_History!$H$6:$H$1355, "&lt;="&amp;YEAR(Portfolio_History!J$1))-
SUMIFS(Transactions_History!$G$6:$G$1355, Transactions_History!$C$6:$C$1355, "Redeem", Transactions_History!$I$6:$I$1355, Portfolio_History!$F590, Transactions_History!$H$6:$H$1355, "&lt;="&amp;YEAR(Portfolio_History!J$1))</f>
        <v>-12930818</v>
      </c>
      <c r="K590" s="4">
        <f>SUMIFS(Transactions_History!$G$6:$G$1355, Transactions_History!$C$6:$C$1355, "Acquire", Transactions_History!$I$6:$I$1355, Portfolio_History!$F590, Transactions_History!$H$6:$H$1355, "&lt;="&amp;YEAR(Portfolio_History!K$1))-
SUMIFS(Transactions_History!$G$6:$G$1355, Transactions_History!$C$6:$C$1355, "Redeem", Transactions_History!$I$6:$I$1355, Portfolio_History!$F590, Transactions_History!$H$6:$H$1355, "&lt;="&amp;YEAR(Portfolio_History!K$1))</f>
        <v>-12930818</v>
      </c>
      <c r="L590" s="4">
        <f>SUMIFS(Transactions_History!$G$6:$G$1355, Transactions_History!$C$6:$C$1355, "Acquire", Transactions_History!$I$6:$I$1355, Portfolio_History!$F590, Transactions_History!$H$6:$H$1355, "&lt;="&amp;YEAR(Portfolio_History!L$1))-
SUMIFS(Transactions_History!$G$6:$G$1355, Transactions_History!$C$6:$C$1355, "Redeem", Transactions_History!$I$6:$I$1355, Portfolio_History!$F590, Transactions_History!$H$6:$H$1355, "&lt;="&amp;YEAR(Portfolio_History!L$1))</f>
        <v>-12930818</v>
      </c>
      <c r="M590" s="4">
        <f>SUMIFS(Transactions_History!$G$6:$G$1355, Transactions_History!$C$6:$C$1355, "Acquire", Transactions_History!$I$6:$I$1355, Portfolio_History!$F590, Transactions_History!$H$6:$H$1355, "&lt;="&amp;YEAR(Portfolio_History!M$1))-
SUMIFS(Transactions_History!$G$6:$G$1355, Transactions_History!$C$6:$C$1355, "Redeem", Transactions_History!$I$6:$I$1355, Portfolio_History!$F590, Transactions_History!$H$6:$H$1355, "&lt;="&amp;YEAR(Portfolio_History!M$1))</f>
        <v>-12930818</v>
      </c>
      <c r="N590" s="4">
        <f>SUMIFS(Transactions_History!$G$6:$G$1355, Transactions_History!$C$6:$C$1355, "Acquire", Transactions_History!$I$6:$I$1355, Portfolio_History!$F590, Transactions_History!$H$6:$H$1355, "&lt;="&amp;YEAR(Portfolio_History!N$1))-
SUMIFS(Transactions_History!$G$6:$G$1355, Transactions_History!$C$6:$C$1355, "Redeem", Transactions_History!$I$6:$I$1355, Portfolio_History!$F590, Transactions_History!$H$6:$H$1355, "&lt;="&amp;YEAR(Portfolio_History!N$1))</f>
        <v>-12930818</v>
      </c>
      <c r="O590" s="4">
        <f>SUMIFS(Transactions_History!$G$6:$G$1355, Transactions_History!$C$6:$C$1355, "Acquire", Transactions_History!$I$6:$I$1355, Portfolio_History!$F590, Transactions_History!$H$6:$H$1355, "&lt;="&amp;YEAR(Portfolio_History!O$1))-
SUMIFS(Transactions_History!$G$6:$G$1355, Transactions_History!$C$6:$C$1355, "Redeem", Transactions_History!$I$6:$I$1355, Portfolio_History!$F590, Transactions_History!$H$6:$H$1355, "&lt;="&amp;YEAR(Portfolio_History!O$1))</f>
        <v>-12930818</v>
      </c>
      <c r="P590" s="4">
        <f>SUMIFS(Transactions_History!$G$6:$G$1355, Transactions_History!$C$6:$C$1355, "Acquire", Transactions_History!$I$6:$I$1355, Portfolio_History!$F590, Transactions_History!$H$6:$H$1355, "&lt;="&amp;YEAR(Portfolio_History!P$1))-
SUMIFS(Transactions_History!$G$6:$G$1355, Transactions_History!$C$6:$C$1355, "Redeem", Transactions_History!$I$6:$I$1355, Portfolio_History!$F590, Transactions_History!$H$6:$H$1355, "&lt;="&amp;YEAR(Portfolio_History!P$1))</f>
        <v>-476586</v>
      </c>
      <c r="Q590" s="4">
        <f>SUMIFS(Transactions_History!$G$6:$G$1355, Transactions_History!$C$6:$C$1355, "Acquire", Transactions_History!$I$6:$I$1355, Portfolio_History!$F590, Transactions_History!$H$6:$H$1355, "&lt;="&amp;YEAR(Portfolio_History!Q$1))-
SUMIFS(Transactions_History!$G$6:$G$1355, Transactions_History!$C$6:$C$1355, "Redeem", Transactions_History!$I$6:$I$1355, Portfolio_History!$F590, Transactions_History!$H$6:$H$1355, "&lt;="&amp;YEAR(Portfolio_History!Q$1))</f>
        <v>-476586</v>
      </c>
      <c r="R590" s="4">
        <f>SUMIFS(Transactions_History!$G$6:$G$1355, Transactions_History!$C$6:$C$1355, "Acquire", Transactions_History!$I$6:$I$1355, Portfolio_History!$F590, Transactions_History!$H$6:$H$1355, "&lt;="&amp;YEAR(Portfolio_History!R$1))-
SUMIFS(Transactions_History!$G$6:$G$1355, Transactions_History!$C$6:$C$1355, "Redeem", Transactions_History!$I$6:$I$1355, Portfolio_History!$F590, Transactions_History!$H$6:$H$1355, "&lt;="&amp;YEAR(Portfolio_History!R$1))</f>
        <v>-329313</v>
      </c>
      <c r="S590" s="4">
        <f>SUMIFS(Transactions_History!$G$6:$G$1355, Transactions_History!$C$6:$C$1355, "Acquire", Transactions_History!$I$6:$I$1355, Portfolio_History!$F590, Transactions_History!$H$6:$H$1355, "&lt;="&amp;YEAR(Portfolio_History!S$1))-
SUMIFS(Transactions_History!$G$6:$G$1355, Transactions_History!$C$6:$C$1355, "Redeem", Transactions_History!$I$6:$I$1355, Portfolio_History!$F590, Transactions_History!$H$6:$H$1355, "&lt;="&amp;YEAR(Portfolio_History!S$1))</f>
        <v>0</v>
      </c>
      <c r="T590" s="4">
        <f>SUMIFS(Transactions_History!$G$6:$G$1355, Transactions_History!$C$6:$C$1355, "Acquire", Transactions_History!$I$6:$I$1355, Portfolio_History!$F590, Transactions_History!$H$6:$H$1355, "&lt;="&amp;YEAR(Portfolio_History!T$1))-
SUMIFS(Transactions_History!$G$6:$G$1355, Transactions_History!$C$6:$C$1355, "Redeem", Transactions_History!$I$6:$I$1355, Portfolio_History!$F590, Transactions_History!$H$6:$H$1355, "&lt;="&amp;YEAR(Portfolio_History!T$1))</f>
        <v>0</v>
      </c>
      <c r="U590" s="4">
        <f>SUMIFS(Transactions_History!$G$6:$G$1355, Transactions_History!$C$6:$C$1355, "Acquire", Transactions_History!$I$6:$I$1355, Portfolio_History!$F590, Transactions_History!$H$6:$H$1355, "&lt;="&amp;YEAR(Portfolio_History!U$1))-
SUMIFS(Transactions_History!$G$6:$G$1355, Transactions_History!$C$6:$C$1355, "Redeem", Transactions_History!$I$6:$I$1355, Portfolio_History!$F590, Transactions_History!$H$6:$H$1355, "&lt;="&amp;YEAR(Portfolio_History!U$1))</f>
        <v>0</v>
      </c>
      <c r="V590" s="4">
        <f>SUMIFS(Transactions_History!$G$6:$G$1355, Transactions_History!$C$6:$C$1355, "Acquire", Transactions_History!$I$6:$I$1355, Portfolio_History!$F590, Transactions_History!$H$6:$H$1355, "&lt;="&amp;YEAR(Portfolio_History!V$1))-
SUMIFS(Transactions_History!$G$6:$G$1355, Transactions_History!$C$6:$C$1355, "Redeem", Transactions_History!$I$6:$I$1355, Portfolio_History!$F590, Transactions_History!$H$6:$H$1355, "&lt;="&amp;YEAR(Portfolio_History!V$1))</f>
        <v>0</v>
      </c>
      <c r="W590" s="4">
        <f>SUMIFS(Transactions_History!$G$6:$G$1355, Transactions_History!$C$6:$C$1355, "Acquire", Transactions_History!$I$6:$I$1355, Portfolio_History!$F590, Transactions_History!$H$6:$H$1355, "&lt;="&amp;YEAR(Portfolio_History!W$1))-
SUMIFS(Transactions_History!$G$6:$G$1355, Transactions_History!$C$6:$C$1355, "Redeem", Transactions_History!$I$6:$I$1355, Portfolio_History!$F590, Transactions_History!$H$6:$H$1355, "&lt;="&amp;YEAR(Portfolio_History!W$1))</f>
        <v>0</v>
      </c>
      <c r="X590" s="4">
        <f>SUMIFS(Transactions_History!$G$6:$G$1355, Transactions_History!$C$6:$C$1355, "Acquire", Transactions_History!$I$6:$I$1355, Portfolio_History!$F590, Transactions_History!$H$6:$H$1355, "&lt;="&amp;YEAR(Portfolio_History!X$1))-
SUMIFS(Transactions_History!$G$6:$G$1355, Transactions_History!$C$6:$C$1355, "Redeem", Transactions_History!$I$6:$I$1355, Portfolio_History!$F590, Transactions_History!$H$6:$H$1355, "&lt;="&amp;YEAR(Portfolio_History!X$1))</f>
        <v>0</v>
      </c>
      <c r="Y590" s="4">
        <f>SUMIFS(Transactions_History!$G$6:$G$1355, Transactions_History!$C$6:$C$1355, "Acquire", Transactions_History!$I$6:$I$1355, Portfolio_History!$F590, Transactions_History!$H$6:$H$1355, "&lt;="&amp;YEAR(Portfolio_History!Y$1))-
SUMIFS(Transactions_History!$G$6:$G$1355, Transactions_History!$C$6:$C$1355, "Redeem", Transactions_History!$I$6:$I$1355, Portfolio_History!$F590, Transactions_History!$H$6:$H$1355, "&lt;="&amp;YEAR(Portfolio_History!Y$1))</f>
        <v>0</v>
      </c>
    </row>
    <row r="591" spans="1:25" x14ac:dyDescent="0.35">
      <c r="A591" s="172" t="s">
        <v>34</v>
      </c>
      <c r="B591" s="172">
        <v>1.75</v>
      </c>
      <c r="C591" s="172">
        <v>2012</v>
      </c>
      <c r="D591" s="173">
        <v>40878</v>
      </c>
      <c r="E591" s="63">
        <v>2011</v>
      </c>
      <c r="F591" s="170" t="str">
        <f t="shared" si="10"/>
        <v>SI certificates_1.75_2012</v>
      </c>
      <c r="G591" s="4">
        <f>SUMIFS(Transactions_History!$G$6:$G$1355, Transactions_History!$C$6:$C$1355, "Acquire", Transactions_History!$I$6:$I$1355, Portfolio_History!$F591, Transactions_History!$H$6:$H$1355, "&lt;="&amp;YEAR(Portfolio_History!G$1))-
SUMIFS(Transactions_History!$G$6:$G$1355, Transactions_History!$C$6:$C$1355, "Redeem", Transactions_History!$I$6:$I$1355, Portfolio_History!$F591, Transactions_History!$H$6:$H$1355, "&lt;="&amp;YEAR(Portfolio_History!G$1))</f>
        <v>0</v>
      </c>
      <c r="H591" s="4">
        <f>SUMIFS(Transactions_History!$G$6:$G$1355, Transactions_History!$C$6:$C$1355, "Acquire", Transactions_History!$I$6:$I$1355, Portfolio_History!$F591, Transactions_History!$H$6:$H$1355, "&lt;="&amp;YEAR(Portfolio_History!H$1))-
SUMIFS(Transactions_History!$G$6:$G$1355, Transactions_History!$C$6:$C$1355, "Redeem", Transactions_History!$I$6:$I$1355, Portfolio_History!$F591, Transactions_History!$H$6:$H$1355, "&lt;="&amp;YEAR(Portfolio_History!H$1))</f>
        <v>0</v>
      </c>
      <c r="I591" s="4">
        <f>SUMIFS(Transactions_History!$G$6:$G$1355, Transactions_History!$C$6:$C$1355, "Acquire", Transactions_History!$I$6:$I$1355, Portfolio_History!$F591, Transactions_History!$H$6:$H$1355, "&lt;="&amp;YEAR(Portfolio_History!I$1))-
SUMIFS(Transactions_History!$G$6:$G$1355, Transactions_History!$C$6:$C$1355, "Redeem", Transactions_History!$I$6:$I$1355, Portfolio_History!$F591, Transactions_History!$H$6:$H$1355, "&lt;="&amp;YEAR(Portfolio_History!I$1))</f>
        <v>0</v>
      </c>
      <c r="J591" s="4">
        <f>SUMIFS(Transactions_History!$G$6:$G$1355, Transactions_History!$C$6:$C$1355, "Acquire", Transactions_History!$I$6:$I$1355, Portfolio_History!$F591, Transactions_History!$H$6:$H$1355, "&lt;="&amp;YEAR(Portfolio_History!J$1))-
SUMIFS(Transactions_History!$G$6:$G$1355, Transactions_History!$C$6:$C$1355, "Redeem", Transactions_History!$I$6:$I$1355, Portfolio_History!$F591, Transactions_History!$H$6:$H$1355, "&lt;="&amp;YEAR(Portfolio_History!J$1))</f>
        <v>0</v>
      </c>
      <c r="K591" s="4">
        <f>SUMIFS(Transactions_History!$G$6:$G$1355, Transactions_History!$C$6:$C$1355, "Acquire", Transactions_History!$I$6:$I$1355, Portfolio_History!$F591, Transactions_History!$H$6:$H$1355, "&lt;="&amp;YEAR(Portfolio_History!K$1))-
SUMIFS(Transactions_History!$G$6:$G$1355, Transactions_History!$C$6:$C$1355, "Redeem", Transactions_History!$I$6:$I$1355, Portfolio_History!$F591, Transactions_History!$H$6:$H$1355, "&lt;="&amp;YEAR(Portfolio_History!K$1))</f>
        <v>0</v>
      </c>
      <c r="L591" s="4">
        <f>SUMIFS(Transactions_History!$G$6:$G$1355, Transactions_History!$C$6:$C$1355, "Acquire", Transactions_History!$I$6:$I$1355, Portfolio_History!$F591, Transactions_History!$H$6:$H$1355, "&lt;="&amp;YEAR(Portfolio_History!L$1))-
SUMIFS(Transactions_History!$G$6:$G$1355, Transactions_History!$C$6:$C$1355, "Redeem", Transactions_History!$I$6:$I$1355, Portfolio_History!$F591, Transactions_History!$H$6:$H$1355, "&lt;="&amp;YEAR(Portfolio_History!L$1))</f>
        <v>0</v>
      </c>
      <c r="M591" s="4">
        <f>SUMIFS(Transactions_History!$G$6:$G$1355, Transactions_History!$C$6:$C$1355, "Acquire", Transactions_History!$I$6:$I$1355, Portfolio_History!$F591, Transactions_History!$H$6:$H$1355, "&lt;="&amp;YEAR(Portfolio_History!M$1))-
SUMIFS(Transactions_History!$G$6:$G$1355, Transactions_History!$C$6:$C$1355, "Redeem", Transactions_History!$I$6:$I$1355, Portfolio_History!$F591, Transactions_History!$H$6:$H$1355, "&lt;="&amp;YEAR(Portfolio_History!M$1))</f>
        <v>0</v>
      </c>
      <c r="N591" s="4">
        <f>SUMIFS(Transactions_History!$G$6:$G$1355, Transactions_History!$C$6:$C$1355, "Acquire", Transactions_History!$I$6:$I$1355, Portfolio_History!$F591, Transactions_History!$H$6:$H$1355, "&lt;="&amp;YEAR(Portfolio_History!N$1))-
SUMIFS(Transactions_History!$G$6:$G$1355, Transactions_History!$C$6:$C$1355, "Redeem", Transactions_History!$I$6:$I$1355, Portfolio_History!$F591, Transactions_History!$H$6:$H$1355, "&lt;="&amp;YEAR(Portfolio_History!N$1))</f>
        <v>0</v>
      </c>
      <c r="O591" s="4">
        <f>SUMIFS(Transactions_History!$G$6:$G$1355, Transactions_History!$C$6:$C$1355, "Acquire", Transactions_History!$I$6:$I$1355, Portfolio_History!$F591, Transactions_History!$H$6:$H$1355, "&lt;="&amp;YEAR(Portfolio_History!O$1))-
SUMIFS(Transactions_History!$G$6:$G$1355, Transactions_History!$C$6:$C$1355, "Redeem", Transactions_History!$I$6:$I$1355, Portfolio_History!$F591, Transactions_History!$H$6:$H$1355, "&lt;="&amp;YEAR(Portfolio_History!O$1))</f>
        <v>0</v>
      </c>
      <c r="P591" s="4">
        <f>SUMIFS(Transactions_History!$G$6:$G$1355, Transactions_History!$C$6:$C$1355, "Acquire", Transactions_History!$I$6:$I$1355, Portfolio_History!$F591, Transactions_History!$H$6:$H$1355, "&lt;="&amp;YEAR(Portfolio_History!P$1))-
SUMIFS(Transactions_History!$G$6:$G$1355, Transactions_History!$C$6:$C$1355, "Redeem", Transactions_History!$I$6:$I$1355, Portfolio_History!$F591, Transactions_History!$H$6:$H$1355, "&lt;="&amp;YEAR(Portfolio_History!P$1))</f>
        <v>0</v>
      </c>
      <c r="Q591" s="4">
        <f>SUMIFS(Transactions_History!$G$6:$G$1355, Transactions_History!$C$6:$C$1355, "Acquire", Transactions_History!$I$6:$I$1355, Portfolio_History!$F591, Transactions_History!$H$6:$H$1355, "&lt;="&amp;YEAR(Portfolio_History!Q$1))-
SUMIFS(Transactions_History!$G$6:$G$1355, Transactions_History!$C$6:$C$1355, "Redeem", Transactions_History!$I$6:$I$1355, Portfolio_History!$F591, Transactions_History!$H$6:$H$1355, "&lt;="&amp;YEAR(Portfolio_History!Q$1))</f>
        <v>0</v>
      </c>
      <c r="R591" s="4">
        <f>SUMIFS(Transactions_History!$G$6:$G$1355, Transactions_History!$C$6:$C$1355, "Acquire", Transactions_History!$I$6:$I$1355, Portfolio_History!$F591, Transactions_History!$H$6:$H$1355, "&lt;="&amp;YEAR(Portfolio_History!R$1))-
SUMIFS(Transactions_History!$G$6:$G$1355, Transactions_History!$C$6:$C$1355, "Redeem", Transactions_History!$I$6:$I$1355, Portfolio_History!$F591, Transactions_History!$H$6:$H$1355, "&lt;="&amp;YEAR(Portfolio_History!R$1))</f>
        <v>68590784</v>
      </c>
      <c r="S591" s="4">
        <f>SUMIFS(Transactions_History!$G$6:$G$1355, Transactions_History!$C$6:$C$1355, "Acquire", Transactions_History!$I$6:$I$1355, Portfolio_History!$F591, Transactions_History!$H$6:$H$1355, "&lt;="&amp;YEAR(Portfolio_History!S$1))-
SUMIFS(Transactions_History!$G$6:$G$1355, Transactions_History!$C$6:$C$1355, "Redeem", Transactions_History!$I$6:$I$1355, Portfolio_History!$F591, Transactions_History!$H$6:$H$1355, "&lt;="&amp;YEAR(Portfolio_History!S$1))</f>
        <v>0</v>
      </c>
      <c r="T591" s="4">
        <f>SUMIFS(Transactions_History!$G$6:$G$1355, Transactions_History!$C$6:$C$1355, "Acquire", Transactions_History!$I$6:$I$1355, Portfolio_History!$F591, Transactions_History!$H$6:$H$1355, "&lt;="&amp;YEAR(Portfolio_History!T$1))-
SUMIFS(Transactions_History!$G$6:$G$1355, Transactions_History!$C$6:$C$1355, "Redeem", Transactions_History!$I$6:$I$1355, Portfolio_History!$F591, Transactions_History!$H$6:$H$1355, "&lt;="&amp;YEAR(Portfolio_History!T$1))</f>
        <v>0</v>
      </c>
      <c r="U591" s="4">
        <f>SUMIFS(Transactions_History!$G$6:$G$1355, Transactions_History!$C$6:$C$1355, "Acquire", Transactions_History!$I$6:$I$1355, Portfolio_History!$F591, Transactions_History!$H$6:$H$1355, "&lt;="&amp;YEAR(Portfolio_History!U$1))-
SUMIFS(Transactions_History!$G$6:$G$1355, Transactions_History!$C$6:$C$1355, "Redeem", Transactions_History!$I$6:$I$1355, Portfolio_History!$F591, Transactions_History!$H$6:$H$1355, "&lt;="&amp;YEAR(Portfolio_History!U$1))</f>
        <v>0</v>
      </c>
      <c r="V591" s="4">
        <f>SUMIFS(Transactions_History!$G$6:$G$1355, Transactions_History!$C$6:$C$1355, "Acquire", Transactions_History!$I$6:$I$1355, Portfolio_History!$F591, Transactions_History!$H$6:$H$1355, "&lt;="&amp;YEAR(Portfolio_History!V$1))-
SUMIFS(Transactions_History!$G$6:$G$1355, Transactions_History!$C$6:$C$1355, "Redeem", Transactions_History!$I$6:$I$1355, Portfolio_History!$F591, Transactions_History!$H$6:$H$1355, "&lt;="&amp;YEAR(Portfolio_History!V$1))</f>
        <v>0</v>
      </c>
      <c r="W591" s="4">
        <f>SUMIFS(Transactions_History!$G$6:$G$1355, Transactions_History!$C$6:$C$1355, "Acquire", Transactions_History!$I$6:$I$1355, Portfolio_History!$F591, Transactions_History!$H$6:$H$1355, "&lt;="&amp;YEAR(Portfolio_History!W$1))-
SUMIFS(Transactions_History!$G$6:$G$1355, Transactions_History!$C$6:$C$1355, "Redeem", Transactions_History!$I$6:$I$1355, Portfolio_History!$F591, Transactions_History!$H$6:$H$1355, "&lt;="&amp;YEAR(Portfolio_History!W$1))</f>
        <v>0</v>
      </c>
      <c r="X591" s="4">
        <f>SUMIFS(Transactions_History!$G$6:$G$1355, Transactions_History!$C$6:$C$1355, "Acquire", Transactions_History!$I$6:$I$1355, Portfolio_History!$F591, Transactions_History!$H$6:$H$1355, "&lt;="&amp;YEAR(Portfolio_History!X$1))-
SUMIFS(Transactions_History!$G$6:$G$1355, Transactions_History!$C$6:$C$1355, "Redeem", Transactions_History!$I$6:$I$1355, Portfolio_History!$F591, Transactions_History!$H$6:$H$1355, "&lt;="&amp;YEAR(Portfolio_History!X$1))</f>
        <v>0</v>
      </c>
      <c r="Y591" s="4">
        <f>SUMIFS(Transactions_History!$G$6:$G$1355, Transactions_History!$C$6:$C$1355, "Acquire", Transactions_History!$I$6:$I$1355, Portfolio_History!$F591, Transactions_History!$H$6:$H$1355, "&lt;="&amp;YEAR(Portfolio_History!Y$1))-
SUMIFS(Transactions_History!$G$6:$G$1355, Transactions_History!$C$6:$C$1355, "Redeem", Transactions_History!$I$6:$I$1355, Portfolio_History!$F591, Transactions_History!$H$6:$H$1355, "&lt;="&amp;YEAR(Portfolio_History!Y$1))</f>
        <v>0</v>
      </c>
    </row>
    <row r="592" spans="1:25" x14ac:dyDescent="0.35">
      <c r="A592" s="172" t="s">
        <v>34</v>
      </c>
      <c r="B592" s="172">
        <v>3.5</v>
      </c>
      <c r="C592" s="172">
        <v>2010</v>
      </c>
      <c r="D592" s="173">
        <v>40179</v>
      </c>
      <c r="E592" s="63">
        <v>2010</v>
      </c>
      <c r="F592" s="170" t="str">
        <f t="shared" si="10"/>
        <v>SI certificates_3.5_2010</v>
      </c>
      <c r="G592" s="4">
        <f>SUMIFS(Transactions_History!$G$6:$G$1355, Transactions_History!$C$6:$C$1355, "Acquire", Transactions_History!$I$6:$I$1355, Portfolio_History!$F592, Transactions_History!$H$6:$H$1355, "&lt;="&amp;YEAR(Portfolio_History!G$1))-
SUMIFS(Transactions_History!$G$6:$G$1355, Transactions_History!$C$6:$C$1355, "Redeem", Transactions_History!$I$6:$I$1355, Portfolio_History!$F592, Transactions_History!$H$6:$H$1355, "&lt;="&amp;YEAR(Portfolio_History!G$1))</f>
        <v>0</v>
      </c>
      <c r="H592" s="4">
        <f>SUMIFS(Transactions_History!$G$6:$G$1355, Transactions_History!$C$6:$C$1355, "Acquire", Transactions_History!$I$6:$I$1355, Portfolio_History!$F592, Transactions_History!$H$6:$H$1355, "&lt;="&amp;YEAR(Portfolio_History!H$1))-
SUMIFS(Transactions_History!$G$6:$G$1355, Transactions_History!$C$6:$C$1355, "Redeem", Transactions_History!$I$6:$I$1355, Portfolio_History!$F592, Transactions_History!$H$6:$H$1355, "&lt;="&amp;YEAR(Portfolio_History!H$1))</f>
        <v>0</v>
      </c>
      <c r="I592" s="4">
        <f>SUMIFS(Transactions_History!$G$6:$G$1355, Transactions_History!$C$6:$C$1355, "Acquire", Transactions_History!$I$6:$I$1355, Portfolio_History!$F592, Transactions_History!$H$6:$H$1355, "&lt;="&amp;YEAR(Portfolio_History!I$1))-
SUMIFS(Transactions_History!$G$6:$G$1355, Transactions_History!$C$6:$C$1355, "Redeem", Transactions_History!$I$6:$I$1355, Portfolio_History!$F592, Transactions_History!$H$6:$H$1355, "&lt;="&amp;YEAR(Portfolio_History!I$1))</f>
        <v>0</v>
      </c>
      <c r="J592" s="4">
        <f>SUMIFS(Transactions_History!$G$6:$G$1355, Transactions_History!$C$6:$C$1355, "Acquire", Transactions_History!$I$6:$I$1355, Portfolio_History!$F592, Transactions_History!$H$6:$H$1355, "&lt;="&amp;YEAR(Portfolio_History!J$1))-
SUMIFS(Transactions_History!$G$6:$G$1355, Transactions_History!$C$6:$C$1355, "Redeem", Transactions_History!$I$6:$I$1355, Portfolio_History!$F592, Transactions_History!$H$6:$H$1355, "&lt;="&amp;YEAR(Portfolio_History!J$1))</f>
        <v>0</v>
      </c>
      <c r="K592" s="4">
        <f>SUMIFS(Transactions_History!$G$6:$G$1355, Transactions_History!$C$6:$C$1355, "Acquire", Transactions_History!$I$6:$I$1355, Portfolio_History!$F592, Transactions_History!$H$6:$H$1355, "&lt;="&amp;YEAR(Portfolio_History!K$1))-
SUMIFS(Transactions_History!$G$6:$G$1355, Transactions_History!$C$6:$C$1355, "Redeem", Transactions_History!$I$6:$I$1355, Portfolio_History!$F592, Transactions_History!$H$6:$H$1355, "&lt;="&amp;YEAR(Portfolio_History!K$1))</f>
        <v>0</v>
      </c>
      <c r="L592" s="4">
        <f>SUMIFS(Transactions_History!$G$6:$G$1355, Transactions_History!$C$6:$C$1355, "Acquire", Transactions_History!$I$6:$I$1355, Portfolio_History!$F592, Transactions_History!$H$6:$H$1355, "&lt;="&amp;YEAR(Portfolio_History!L$1))-
SUMIFS(Transactions_History!$G$6:$G$1355, Transactions_History!$C$6:$C$1355, "Redeem", Transactions_History!$I$6:$I$1355, Portfolio_History!$F592, Transactions_History!$H$6:$H$1355, "&lt;="&amp;YEAR(Portfolio_History!L$1))</f>
        <v>0</v>
      </c>
      <c r="M592" s="4">
        <f>SUMIFS(Transactions_History!$G$6:$G$1355, Transactions_History!$C$6:$C$1355, "Acquire", Transactions_History!$I$6:$I$1355, Portfolio_History!$F592, Transactions_History!$H$6:$H$1355, "&lt;="&amp;YEAR(Portfolio_History!M$1))-
SUMIFS(Transactions_History!$G$6:$G$1355, Transactions_History!$C$6:$C$1355, "Redeem", Transactions_History!$I$6:$I$1355, Portfolio_History!$F592, Transactions_History!$H$6:$H$1355, "&lt;="&amp;YEAR(Portfolio_History!M$1))</f>
        <v>0</v>
      </c>
      <c r="N592" s="4">
        <f>SUMIFS(Transactions_History!$G$6:$G$1355, Transactions_History!$C$6:$C$1355, "Acquire", Transactions_History!$I$6:$I$1355, Portfolio_History!$F592, Transactions_History!$H$6:$H$1355, "&lt;="&amp;YEAR(Portfolio_History!N$1))-
SUMIFS(Transactions_History!$G$6:$G$1355, Transactions_History!$C$6:$C$1355, "Redeem", Transactions_History!$I$6:$I$1355, Portfolio_History!$F592, Transactions_History!$H$6:$H$1355, "&lt;="&amp;YEAR(Portfolio_History!N$1))</f>
        <v>0</v>
      </c>
      <c r="O592" s="4">
        <f>SUMIFS(Transactions_History!$G$6:$G$1355, Transactions_History!$C$6:$C$1355, "Acquire", Transactions_History!$I$6:$I$1355, Portfolio_History!$F592, Transactions_History!$H$6:$H$1355, "&lt;="&amp;YEAR(Portfolio_History!O$1))-
SUMIFS(Transactions_History!$G$6:$G$1355, Transactions_History!$C$6:$C$1355, "Redeem", Transactions_History!$I$6:$I$1355, Portfolio_History!$F592, Transactions_History!$H$6:$H$1355, "&lt;="&amp;YEAR(Portfolio_History!O$1))</f>
        <v>0</v>
      </c>
      <c r="P592" s="4">
        <f>SUMIFS(Transactions_History!$G$6:$G$1355, Transactions_History!$C$6:$C$1355, "Acquire", Transactions_History!$I$6:$I$1355, Portfolio_History!$F592, Transactions_History!$H$6:$H$1355, "&lt;="&amp;YEAR(Portfolio_History!P$1))-
SUMIFS(Transactions_History!$G$6:$G$1355, Transactions_History!$C$6:$C$1355, "Redeem", Transactions_History!$I$6:$I$1355, Portfolio_History!$F592, Transactions_History!$H$6:$H$1355, "&lt;="&amp;YEAR(Portfolio_History!P$1))</f>
        <v>0</v>
      </c>
      <c r="Q592" s="4">
        <f>SUMIFS(Transactions_History!$G$6:$G$1355, Transactions_History!$C$6:$C$1355, "Acquire", Transactions_History!$I$6:$I$1355, Portfolio_History!$F592, Transactions_History!$H$6:$H$1355, "&lt;="&amp;YEAR(Portfolio_History!Q$1))-
SUMIFS(Transactions_History!$G$6:$G$1355, Transactions_History!$C$6:$C$1355, "Redeem", Transactions_History!$I$6:$I$1355, Portfolio_History!$F592, Transactions_History!$H$6:$H$1355, "&lt;="&amp;YEAR(Portfolio_History!Q$1))</f>
        <v>0</v>
      </c>
      <c r="R592" s="4">
        <f>SUMIFS(Transactions_History!$G$6:$G$1355, Transactions_History!$C$6:$C$1355, "Acquire", Transactions_History!$I$6:$I$1355, Portfolio_History!$F592, Transactions_History!$H$6:$H$1355, "&lt;="&amp;YEAR(Portfolio_History!R$1))-
SUMIFS(Transactions_History!$G$6:$G$1355, Transactions_History!$C$6:$C$1355, "Redeem", Transactions_History!$I$6:$I$1355, Portfolio_History!$F592, Transactions_History!$H$6:$H$1355, "&lt;="&amp;YEAR(Portfolio_History!R$1))</f>
        <v>0</v>
      </c>
      <c r="S592" s="4">
        <f>SUMIFS(Transactions_History!$G$6:$G$1355, Transactions_History!$C$6:$C$1355, "Acquire", Transactions_History!$I$6:$I$1355, Portfolio_History!$F592, Transactions_History!$H$6:$H$1355, "&lt;="&amp;YEAR(Portfolio_History!S$1))-
SUMIFS(Transactions_History!$G$6:$G$1355, Transactions_History!$C$6:$C$1355, "Redeem", Transactions_History!$I$6:$I$1355, Portfolio_History!$F592, Transactions_History!$H$6:$H$1355, "&lt;="&amp;YEAR(Portfolio_History!S$1))</f>
        <v>0</v>
      </c>
      <c r="T592" s="4">
        <f>SUMIFS(Transactions_History!$G$6:$G$1355, Transactions_History!$C$6:$C$1355, "Acquire", Transactions_History!$I$6:$I$1355, Portfolio_History!$F592, Transactions_History!$H$6:$H$1355, "&lt;="&amp;YEAR(Portfolio_History!T$1))-
SUMIFS(Transactions_History!$G$6:$G$1355, Transactions_History!$C$6:$C$1355, "Redeem", Transactions_History!$I$6:$I$1355, Portfolio_History!$F592, Transactions_History!$H$6:$H$1355, "&lt;="&amp;YEAR(Portfolio_History!T$1))</f>
        <v>0</v>
      </c>
      <c r="U592" s="4">
        <f>SUMIFS(Transactions_History!$G$6:$G$1355, Transactions_History!$C$6:$C$1355, "Acquire", Transactions_History!$I$6:$I$1355, Portfolio_History!$F592, Transactions_History!$H$6:$H$1355, "&lt;="&amp;YEAR(Portfolio_History!U$1))-
SUMIFS(Transactions_History!$G$6:$G$1355, Transactions_History!$C$6:$C$1355, "Redeem", Transactions_History!$I$6:$I$1355, Portfolio_History!$F592, Transactions_History!$H$6:$H$1355, "&lt;="&amp;YEAR(Portfolio_History!U$1))</f>
        <v>0</v>
      </c>
      <c r="V592" s="4">
        <f>SUMIFS(Transactions_History!$G$6:$G$1355, Transactions_History!$C$6:$C$1355, "Acquire", Transactions_History!$I$6:$I$1355, Portfolio_History!$F592, Transactions_History!$H$6:$H$1355, "&lt;="&amp;YEAR(Portfolio_History!V$1))-
SUMIFS(Transactions_History!$G$6:$G$1355, Transactions_History!$C$6:$C$1355, "Redeem", Transactions_History!$I$6:$I$1355, Portfolio_History!$F592, Transactions_History!$H$6:$H$1355, "&lt;="&amp;YEAR(Portfolio_History!V$1))</f>
        <v>0</v>
      </c>
      <c r="W592" s="4">
        <f>SUMIFS(Transactions_History!$G$6:$G$1355, Transactions_History!$C$6:$C$1355, "Acquire", Transactions_History!$I$6:$I$1355, Portfolio_History!$F592, Transactions_History!$H$6:$H$1355, "&lt;="&amp;YEAR(Portfolio_History!W$1))-
SUMIFS(Transactions_History!$G$6:$G$1355, Transactions_History!$C$6:$C$1355, "Redeem", Transactions_History!$I$6:$I$1355, Portfolio_History!$F592, Transactions_History!$H$6:$H$1355, "&lt;="&amp;YEAR(Portfolio_History!W$1))</f>
        <v>0</v>
      </c>
      <c r="X592" s="4">
        <f>SUMIFS(Transactions_History!$G$6:$G$1355, Transactions_History!$C$6:$C$1355, "Acquire", Transactions_History!$I$6:$I$1355, Portfolio_History!$F592, Transactions_History!$H$6:$H$1355, "&lt;="&amp;YEAR(Portfolio_History!X$1))-
SUMIFS(Transactions_History!$G$6:$G$1355, Transactions_History!$C$6:$C$1355, "Redeem", Transactions_History!$I$6:$I$1355, Portfolio_History!$F592, Transactions_History!$H$6:$H$1355, "&lt;="&amp;YEAR(Portfolio_History!X$1))</f>
        <v>0</v>
      </c>
      <c r="Y592" s="4">
        <f>SUMIFS(Transactions_History!$G$6:$G$1355, Transactions_History!$C$6:$C$1355, "Acquire", Transactions_History!$I$6:$I$1355, Portfolio_History!$F592, Transactions_History!$H$6:$H$1355, "&lt;="&amp;YEAR(Portfolio_History!Y$1))-
SUMIFS(Transactions_History!$G$6:$G$1355, Transactions_History!$C$6:$C$1355, "Redeem", Transactions_History!$I$6:$I$1355, Portfolio_History!$F592, Transactions_History!$H$6:$H$1355, "&lt;="&amp;YEAR(Portfolio_History!Y$1))</f>
        <v>0</v>
      </c>
    </row>
    <row r="593" spans="1:25" x14ac:dyDescent="0.35">
      <c r="A593" s="172" t="s">
        <v>34</v>
      </c>
      <c r="B593" s="172">
        <v>2.875</v>
      </c>
      <c r="C593" s="172">
        <v>2010</v>
      </c>
      <c r="D593" s="173">
        <v>40148</v>
      </c>
      <c r="E593" s="63">
        <v>2010</v>
      </c>
      <c r="F593" s="170" t="str">
        <f t="shared" si="10"/>
        <v>SI certificates_2.875_2010</v>
      </c>
      <c r="G593" s="4">
        <f>SUMIFS(Transactions_History!$G$6:$G$1355, Transactions_History!$C$6:$C$1355, "Acquire", Transactions_History!$I$6:$I$1355, Portfolio_History!$F593, Transactions_History!$H$6:$H$1355, "&lt;="&amp;YEAR(Portfolio_History!G$1))-
SUMIFS(Transactions_History!$G$6:$G$1355, Transactions_History!$C$6:$C$1355, "Redeem", Transactions_History!$I$6:$I$1355, Portfolio_History!$F593, Transactions_History!$H$6:$H$1355, "&lt;="&amp;YEAR(Portfolio_History!G$1))</f>
        <v>0</v>
      </c>
      <c r="H593" s="4">
        <f>SUMIFS(Transactions_History!$G$6:$G$1355, Transactions_History!$C$6:$C$1355, "Acquire", Transactions_History!$I$6:$I$1355, Portfolio_History!$F593, Transactions_History!$H$6:$H$1355, "&lt;="&amp;YEAR(Portfolio_History!H$1))-
SUMIFS(Transactions_History!$G$6:$G$1355, Transactions_History!$C$6:$C$1355, "Redeem", Transactions_History!$I$6:$I$1355, Portfolio_History!$F593, Transactions_History!$H$6:$H$1355, "&lt;="&amp;YEAR(Portfolio_History!H$1))</f>
        <v>0</v>
      </c>
      <c r="I593" s="4">
        <f>SUMIFS(Transactions_History!$G$6:$G$1355, Transactions_History!$C$6:$C$1355, "Acquire", Transactions_History!$I$6:$I$1355, Portfolio_History!$F593, Transactions_History!$H$6:$H$1355, "&lt;="&amp;YEAR(Portfolio_History!I$1))-
SUMIFS(Transactions_History!$G$6:$G$1355, Transactions_History!$C$6:$C$1355, "Redeem", Transactions_History!$I$6:$I$1355, Portfolio_History!$F593, Transactions_History!$H$6:$H$1355, "&lt;="&amp;YEAR(Portfolio_History!I$1))</f>
        <v>0</v>
      </c>
      <c r="J593" s="4">
        <f>SUMIFS(Transactions_History!$G$6:$G$1355, Transactions_History!$C$6:$C$1355, "Acquire", Transactions_History!$I$6:$I$1355, Portfolio_History!$F593, Transactions_History!$H$6:$H$1355, "&lt;="&amp;YEAR(Portfolio_History!J$1))-
SUMIFS(Transactions_History!$G$6:$G$1355, Transactions_History!$C$6:$C$1355, "Redeem", Transactions_History!$I$6:$I$1355, Portfolio_History!$F593, Transactions_History!$H$6:$H$1355, "&lt;="&amp;YEAR(Portfolio_History!J$1))</f>
        <v>0</v>
      </c>
      <c r="K593" s="4">
        <f>SUMIFS(Transactions_History!$G$6:$G$1355, Transactions_History!$C$6:$C$1355, "Acquire", Transactions_History!$I$6:$I$1355, Portfolio_History!$F593, Transactions_History!$H$6:$H$1355, "&lt;="&amp;YEAR(Portfolio_History!K$1))-
SUMIFS(Transactions_History!$G$6:$G$1355, Transactions_History!$C$6:$C$1355, "Redeem", Transactions_History!$I$6:$I$1355, Portfolio_History!$F593, Transactions_History!$H$6:$H$1355, "&lt;="&amp;YEAR(Portfolio_History!K$1))</f>
        <v>0</v>
      </c>
      <c r="L593" s="4">
        <f>SUMIFS(Transactions_History!$G$6:$G$1355, Transactions_History!$C$6:$C$1355, "Acquire", Transactions_History!$I$6:$I$1355, Portfolio_History!$F593, Transactions_History!$H$6:$H$1355, "&lt;="&amp;YEAR(Portfolio_History!L$1))-
SUMIFS(Transactions_History!$G$6:$G$1355, Transactions_History!$C$6:$C$1355, "Redeem", Transactions_History!$I$6:$I$1355, Portfolio_History!$F593, Transactions_History!$H$6:$H$1355, "&lt;="&amp;YEAR(Portfolio_History!L$1))</f>
        <v>0</v>
      </c>
      <c r="M593" s="4">
        <f>SUMIFS(Transactions_History!$G$6:$G$1355, Transactions_History!$C$6:$C$1355, "Acquire", Transactions_History!$I$6:$I$1355, Portfolio_History!$F593, Transactions_History!$H$6:$H$1355, "&lt;="&amp;YEAR(Portfolio_History!M$1))-
SUMIFS(Transactions_History!$G$6:$G$1355, Transactions_History!$C$6:$C$1355, "Redeem", Transactions_History!$I$6:$I$1355, Portfolio_History!$F593, Transactions_History!$H$6:$H$1355, "&lt;="&amp;YEAR(Portfolio_History!M$1))</f>
        <v>0</v>
      </c>
      <c r="N593" s="4">
        <f>SUMIFS(Transactions_History!$G$6:$G$1355, Transactions_History!$C$6:$C$1355, "Acquire", Transactions_History!$I$6:$I$1355, Portfolio_History!$F593, Transactions_History!$H$6:$H$1355, "&lt;="&amp;YEAR(Portfolio_History!N$1))-
SUMIFS(Transactions_History!$G$6:$G$1355, Transactions_History!$C$6:$C$1355, "Redeem", Transactions_History!$I$6:$I$1355, Portfolio_History!$F593, Transactions_History!$H$6:$H$1355, "&lt;="&amp;YEAR(Portfolio_History!N$1))</f>
        <v>0</v>
      </c>
      <c r="O593" s="4">
        <f>SUMIFS(Transactions_History!$G$6:$G$1355, Transactions_History!$C$6:$C$1355, "Acquire", Transactions_History!$I$6:$I$1355, Portfolio_History!$F593, Transactions_History!$H$6:$H$1355, "&lt;="&amp;YEAR(Portfolio_History!O$1))-
SUMIFS(Transactions_History!$G$6:$G$1355, Transactions_History!$C$6:$C$1355, "Redeem", Transactions_History!$I$6:$I$1355, Portfolio_History!$F593, Transactions_History!$H$6:$H$1355, "&lt;="&amp;YEAR(Portfolio_History!O$1))</f>
        <v>0</v>
      </c>
      <c r="P593" s="4">
        <f>SUMIFS(Transactions_History!$G$6:$G$1355, Transactions_History!$C$6:$C$1355, "Acquire", Transactions_History!$I$6:$I$1355, Portfolio_History!$F593, Transactions_History!$H$6:$H$1355, "&lt;="&amp;YEAR(Portfolio_History!P$1))-
SUMIFS(Transactions_History!$G$6:$G$1355, Transactions_History!$C$6:$C$1355, "Redeem", Transactions_History!$I$6:$I$1355, Portfolio_History!$F593, Transactions_History!$H$6:$H$1355, "&lt;="&amp;YEAR(Portfolio_History!P$1))</f>
        <v>0</v>
      </c>
      <c r="Q593" s="4">
        <f>SUMIFS(Transactions_History!$G$6:$G$1355, Transactions_History!$C$6:$C$1355, "Acquire", Transactions_History!$I$6:$I$1355, Portfolio_History!$F593, Transactions_History!$H$6:$H$1355, "&lt;="&amp;YEAR(Portfolio_History!Q$1))-
SUMIFS(Transactions_History!$G$6:$G$1355, Transactions_History!$C$6:$C$1355, "Redeem", Transactions_History!$I$6:$I$1355, Portfolio_History!$F593, Transactions_History!$H$6:$H$1355, "&lt;="&amp;YEAR(Portfolio_History!Q$1))</f>
        <v>0</v>
      </c>
      <c r="R593" s="4">
        <f>SUMIFS(Transactions_History!$G$6:$G$1355, Transactions_History!$C$6:$C$1355, "Acquire", Transactions_History!$I$6:$I$1355, Portfolio_History!$F593, Transactions_History!$H$6:$H$1355, "&lt;="&amp;YEAR(Portfolio_History!R$1))-
SUMIFS(Transactions_History!$G$6:$G$1355, Transactions_History!$C$6:$C$1355, "Redeem", Transactions_History!$I$6:$I$1355, Portfolio_History!$F593, Transactions_History!$H$6:$H$1355, "&lt;="&amp;YEAR(Portfolio_History!R$1))</f>
        <v>0</v>
      </c>
      <c r="S593" s="4">
        <f>SUMIFS(Transactions_History!$G$6:$G$1355, Transactions_History!$C$6:$C$1355, "Acquire", Transactions_History!$I$6:$I$1355, Portfolio_History!$F593, Transactions_History!$H$6:$H$1355, "&lt;="&amp;YEAR(Portfolio_History!S$1))-
SUMIFS(Transactions_History!$G$6:$G$1355, Transactions_History!$C$6:$C$1355, "Redeem", Transactions_History!$I$6:$I$1355, Portfolio_History!$F593, Transactions_History!$H$6:$H$1355, "&lt;="&amp;YEAR(Portfolio_History!S$1))</f>
        <v>0</v>
      </c>
      <c r="T593" s="4">
        <f>SUMIFS(Transactions_History!$G$6:$G$1355, Transactions_History!$C$6:$C$1355, "Acquire", Transactions_History!$I$6:$I$1355, Portfolio_History!$F593, Transactions_History!$H$6:$H$1355, "&lt;="&amp;YEAR(Portfolio_History!T$1))-
SUMIFS(Transactions_History!$G$6:$G$1355, Transactions_History!$C$6:$C$1355, "Redeem", Transactions_History!$I$6:$I$1355, Portfolio_History!$F593, Transactions_History!$H$6:$H$1355, "&lt;="&amp;YEAR(Portfolio_History!T$1))</f>
        <v>56159385</v>
      </c>
      <c r="U593" s="4">
        <f>SUMIFS(Transactions_History!$G$6:$G$1355, Transactions_History!$C$6:$C$1355, "Acquire", Transactions_History!$I$6:$I$1355, Portfolio_History!$F593, Transactions_History!$H$6:$H$1355, "&lt;="&amp;YEAR(Portfolio_History!U$1))-
SUMIFS(Transactions_History!$G$6:$G$1355, Transactions_History!$C$6:$C$1355, "Redeem", Transactions_History!$I$6:$I$1355, Portfolio_History!$F593, Transactions_History!$H$6:$H$1355, "&lt;="&amp;YEAR(Portfolio_History!U$1))</f>
        <v>0</v>
      </c>
      <c r="V593" s="4">
        <f>SUMIFS(Transactions_History!$G$6:$G$1355, Transactions_History!$C$6:$C$1355, "Acquire", Transactions_History!$I$6:$I$1355, Portfolio_History!$F593, Transactions_History!$H$6:$H$1355, "&lt;="&amp;YEAR(Portfolio_History!V$1))-
SUMIFS(Transactions_History!$G$6:$G$1355, Transactions_History!$C$6:$C$1355, "Redeem", Transactions_History!$I$6:$I$1355, Portfolio_History!$F593, Transactions_History!$H$6:$H$1355, "&lt;="&amp;YEAR(Portfolio_History!V$1))</f>
        <v>0</v>
      </c>
      <c r="W593" s="4">
        <f>SUMIFS(Transactions_History!$G$6:$G$1355, Transactions_History!$C$6:$C$1355, "Acquire", Transactions_History!$I$6:$I$1355, Portfolio_History!$F593, Transactions_History!$H$6:$H$1355, "&lt;="&amp;YEAR(Portfolio_History!W$1))-
SUMIFS(Transactions_History!$G$6:$G$1355, Transactions_History!$C$6:$C$1355, "Redeem", Transactions_History!$I$6:$I$1355, Portfolio_History!$F593, Transactions_History!$H$6:$H$1355, "&lt;="&amp;YEAR(Portfolio_History!W$1))</f>
        <v>0</v>
      </c>
      <c r="X593" s="4">
        <f>SUMIFS(Transactions_History!$G$6:$G$1355, Transactions_History!$C$6:$C$1355, "Acquire", Transactions_History!$I$6:$I$1355, Portfolio_History!$F593, Transactions_History!$H$6:$H$1355, "&lt;="&amp;YEAR(Portfolio_History!X$1))-
SUMIFS(Transactions_History!$G$6:$G$1355, Transactions_History!$C$6:$C$1355, "Redeem", Transactions_History!$I$6:$I$1355, Portfolio_History!$F593, Transactions_History!$H$6:$H$1355, "&lt;="&amp;YEAR(Portfolio_History!X$1))</f>
        <v>0</v>
      </c>
      <c r="Y593" s="4">
        <f>SUMIFS(Transactions_History!$G$6:$G$1355, Transactions_History!$C$6:$C$1355, "Acquire", Transactions_History!$I$6:$I$1355, Portfolio_History!$F593, Transactions_History!$H$6:$H$1355, "&lt;="&amp;YEAR(Portfolio_History!Y$1))-
SUMIFS(Transactions_History!$G$6:$G$1355, Transactions_History!$C$6:$C$1355, "Redeem", Transactions_History!$I$6:$I$1355, Portfolio_History!$F593, Transactions_History!$H$6:$H$1355, "&lt;="&amp;YEAR(Portfolio_History!Y$1))</f>
        <v>0</v>
      </c>
    </row>
    <row r="594" spans="1:25" x14ac:dyDescent="0.35">
      <c r="A594" s="172" t="s">
        <v>34</v>
      </c>
      <c r="B594" s="172">
        <v>3.125</v>
      </c>
      <c r="C594" s="172">
        <v>2010</v>
      </c>
      <c r="D594" s="173">
        <v>40210</v>
      </c>
      <c r="E594" s="63">
        <v>2010</v>
      </c>
      <c r="F594" s="170" t="str">
        <f t="shared" si="10"/>
        <v>SI certificates_3.125_2010</v>
      </c>
      <c r="G594" s="4">
        <f>SUMIFS(Transactions_History!$G$6:$G$1355, Transactions_History!$C$6:$C$1355, "Acquire", Transactions_History!$I$6:$I$1355, Portfolio_History!$F594, Transactions_History!$H$6:$H$1355, "&lt;="&amp;YEAR(Portfolio_History!G$1))-
SUMIFS(Transactions_History!$G$6:$G$1355, Transactions_History!$C$6:$C$1355, "Redeem", Transactions_History!$I$6:$I$1355, Portfolio_History!$F594, Transactions_History!$H$6:$H$1355, "&lt;="&amp;YEAR(Portfolio_History!G$1))</f>
        <v>0</v>
      </c>
      <c r="H594" s="4">
        <f>SUMIFS(Transactions_History!$G$6:$G$1355, Transactions_History!$C$6:$C$1355, "Acquire", Transactions_History!$I$6:$I$1355, Portfolio_History!$F594, Transactions_History!$H$6:$H$1355, "&lt;="&amp;YEAR(Portfolio_History!H$1))-
SUMIFS(Transactions_History!$G$6:$G$1355, Transactions_History!$C$6:$C$1355, "Redeem", Transactions_History!$I$6:$I$1355, Portfolio_History!$F594, Transactions_History!$H$6:$H$1355, "&lt;="&amp;YEAR(Portfolio_History!H$1))</f>
        <v>0</v>
      </c>
      <c r="I594" s="4">
        <f>SUMIFS(Transactions_History!$G$6:$G$1355, Transactions_History!$C$6:$C$1355, "Acquire", Transactions_History!$I$6:$I$1355, Portfolio_History!$F594, Transactions_History!$H$6:$H$1355, "&lt;="&amp;YEAR(Portfolio_History!I$1))-
SUMIFS(Transactions_History!$G$6:$G$1355, Transactions_History!$C$6:$C$1355, "Redeem", Transactions_History!$I$6:$I$1355, Portfolio_History!$F594, Transactions_History!$H$6:$H$1355, "&lt;="&amp;YEAR(Portfolio_History!I$1))</f>
        <v>0</v>
      </c>
      <c r="J594" s="4">
        <f>SUMIFS(Transactions_History!$G$6:$G$1355, Transactions_History!$C$6:$C$1355, "Acquire", Transactions_History!$I$6:$I$1355, Portfolio_History!$F594, Transactions_History!$H$6:$H$1355, "&lt;="&amp;YEAR(Portfolio_History!J$1))-
SUMIFS(Transactions_History!$G$6:$G$1355, Transactions_History!$C$6:$C$1355, "Redeem", Transactions_History!$I$6:$I$1355, Portfolio_History!$F594, Transactions_History!$H$6:$H$1355, "&lt;="&amp;YEAR(Portfolio_History!J$1))</f>
        <v>0</v>
      </c>
      <c r="K594" s="4">
        <f>SUMIFS(Transactions_History!$G$6:$G$1355, Transactions_History!$C$6:$C$1355, "Acquire", Transactions_History!$I$6:$I$1355, Portfolio_History!$F594, Transactions_History!$H$6:$H$1355, "&lt;="&amp;YEAR(Portfolio_History!K$1))-
SUMIFS(Transactions_History!$G$6:$G$1355, Transactions_History!$C$6:$C$1355, "Redeem", Transactions_History!$I$6:$I$1355, Portfolio_History!$F594, Transactions_History!$H$6:$H$1355, "&lt;="&amp;YEAR(Portfolio_History!K$1))</f>
        <v>0</v>
      </c>
      <c r="L594" s="4">
        <f>SUMIFS(Transactions_History!$G$6:$G$1355, Transactions_History!$C$6:$C$1355, "Acquire", Transactions_History!$I$6:$I$1355, Portfolio_History!$F594, Transactions_History!$H$6:$H$1355, "&lt;="&amp;YEAR(Portfolio_History!L$1))-
SUMIFS(Transactions_History!$G$6:$G$1355, Transactions_History!$C$6:$C$1355, "Redeem", Transactions_History!$I$6:$I$1355, Portfolio_History!$F594, Transactions_History!$H$6:$H$1355, "&lt;="&amp;YEAR(Portfolio_History!L$1))</f>
        <v>0</v>
      </c>
      <c r="M594" s="4">
        <f>SUMIFS(Transactions_History!$G$6:$G$1355, Transactions_History!$C$6:$C$1355, "Acquire", Transactions_History!$I$6:$I$1355, Portfolio_History!$F594, Transactions_History!$H$6:$H$1355, "&lt;="&amp;YEAR(Portfolio_History!M$1))-
SUMIFS(Transactions_History!$G$6:$G$1355, Transactions_History!$C$6:$C$1355, "Redeem", Transactions_History!$I$6:$I$1355, Portfolio_History!$F594, Transactions_History!$H$6:$H$1355, "&lt;="&amp;YEAR(Portfolio_History!M$1))</f>
        <v>0</v>
      </c>
      <c r="N594" s="4">
        <f>SUMIFS(Transactions_History!$G$6:$G$1355, Transactions_History!$C$6:$C$1355, "Acquire", Transactions_History!$I$6:$I$1355, Portfolio_History!$F594, Transactions_History!$H$6:$H$1355, "&lt;="&amp;YEAR(Portfolio_History!N$1))-
SUMIFS(Transactions_History!$G$6:$G$1355, Transactions_History!$C$6:$C$1355, "Redeem", Transactions_History!$I$6:$I$1355, Portfolio_History!$F594, Transactions_History!$H$6:$H$1355, "&lt;="&amp;YEAR(Portfolio_History!N$1))</f>
        <v>0</v>
      </c>
      <c r="O594" s="4">
        <f>SUMIFS(Transactions_History!$G$6:$G$1355, Transactions_History!$C$6:$C$1355, "Acquire", Transactions_History!$I$6:$I$1355, Portfolio_History!$F594, Transactions_History!$H$6:$H$1355, "&lt;="&amp;YEAR(Portfolio_History!O$1))-
SUMIFS(Transactions_History!$G$6:$G$1355, Transactions_History!$C$6:$C$1355, "Redeem", Transactions_History!$I$6:$I$1355, Portfolio_History!$F594, Transactions_History!$H$6:$H$1355, "&lt;="&amp;YEAR(Portfolio_History!O$1))</f>
        <v>0</v>
      </c>
      <c r="P594" s="4">
        <f>SUMIFS(Transactions_History!$G$6:$G$1355, Transactions_History!$C$6:$C$1355, "Acquire", Transactions_History!$I$6:$I$1355, Portfolio_History!$F594, Transactions_History!$H$6:$H$1355, "&lt;="&amp;YEAR(Portfolio_History!P$1))-
SUMIFS(Transactions_History!$G$6:$G$1355, Transactions_History!$C$6:$C$1355, "Redeem", Transactions_History!$I$6:$I$1355, Portfolio_History!$F594, Transactions_History!$H$6:$H$1355, "&lt;="&amp;YEAR(Portfolio_History!P$1))</f>
        <v>0</v>
      </c>
      <c r="Q594" s="4">
        <f>SUMIFS(Transactions_History!$G$6:$G$1355, Transactions_History!$C$6:$C$1355, "Acquire", Transactions_History!$I$6:$I$1355, Portfolio_History!$F594, Transactions_History!$H$6:$H$1355, "&lt;="&amp;YEAR(Portfolio_History!Q$1))-
SUMIFS(Transactions_History!$G$6:$G$1355, Transactions_History!$C$6:$C$1355, "Redeem", Transactions_History!$I$6:$I$1355, Portfolio_History!$F594, Transactions_History!$H$6:$H$1355, "&lt;="&amp;YEAR(Portfolio_History!Q$1))</f>
        <v>0</v>
      </c>
      <c r="R594" s="4">
        <f>SUMIFS(Transactions_History!$G$6:$G$1355, Transactions_History!$C$6:$C$1355, "Acquire", Transactions_History!$I$6:$I$1355, Portfolio_History!$F594, Transactions_History!$H$6:$H$1355, "&lt;="&amp;YEAR(Portfolio_History!R$1))-
SUMIFS(Transactions_History!$G$6:$G$1355, Transactions_History!$C$6:$C$1355, "Redeem", Transactions_History!$I$6:$I$1355, Portfolio_History!$F594, Transactions_History!$H$6:$H$1355, "&lt;="&amp;YEAR(Portfolio_History!R$1))</f>
        <v>0</v>
      </c>
      <c r="S594" s="4">
        <f>SUMIFS(Transactions_History!$G$6:$G$1355, Transactions_History!$C$6:$C$1355, "Acquire", Transactions_History!$I$6:$I$1355, Portfolio_History!$F594, Transactions_History!$H$6:$H$1355, "&lt;="&amp;YEAR(Portfolio_History!S$1))-
SUMIFS(Transactions_History!$G$6:$G$1355, Transactions_History!$C$6:$C$1355, "Redeem", Transactions_History!$I$6:$I$1355, Portfolio_History!$F594, Transactions_History!$H$6:$H$1355, "&lt;="&amp;YEAR(Portfolio_History!S$1))</f>
        <v>0</v>
      </c>
      <c r="T594" s="4">
        <f>SUMIFS(Transactions_History!$G$6:$G$1355, Transactions_History!$C$6:$C$1355, "Acquire", Transactions_History!$I$6:$I$1355, Portfolio_History!$F594, Transactions_History!$H$6:$H$1355, "&lt;="&amp;YEAR(Portfolio_History!T$1))-
SUMIFS(Transactions_History!$G$6:$G$1355, Transactions_History!$C$6:$C$1355, "Redeem", Transactions_History!$I$6:$I$1355, Portfolio_History!$F594, Transactions_History!$H$6:$H$1355, "&lt;="&amp;YEAR(Portfolio_History!T$1))</f>
        <v>0</v>
      </c>
      <c r="U594" s="4">
        <f>SUMIFS(Transactions_History!$G$6:$G$1355, Transactions_History!$C$6:$C$1355, "Acquire", Transactions_History!$I$6:$I$1355, Portfolio_History!$F594, Transactions_History!$H$6:$H$1355, "&lt;="&amp;YEAR(Portfolio_History!U$1))-
SUMIFS(Transactions_History!$G$6:$G$1355, Transactions_History!$C$6:$C$1355, "Redeem", Transactions_History!$I$6:$I$1355, Portfolio_History!$F594, Transactions_History!$H$6:$H$1355, "&lt;="&amp;YEAR(Portfolio_History!U$1))</f>
        <v>0</v>
      </c>
      <c r="V594" s="4">
        <f>SUMIFS(Transactions_History!$G$6:$G$1355, Transactions_History!$C$6:$C$1355, "Acquire", Transactions_History!$I$6:$I$1355, Portfolio_History!$F594, Transactions_History!$H$6:$H$1355, "&lt;="&amp;YEAR(Portfolio_History!V$1))-
SUMIFS(Transactions_History!$G$6:$G$1355, Transactions_History!$C$6:$C$1355, "Redeem", Transactions_History!$I$6:$I$1355, Portfolio_History!$F594, Transactions_History!$H$6:$H$1355, "&lt;="&amp;YEAR(Portfolio_History!V$1))</f>
        <v>0</v>
      </c>
      <c r="W594" s="4">
        <f>SUMIFS(Transactions_History!$G$6:$G$1355, Transactions_History!$C$6:$C$1355, "Acquire", Transactions_History!$I$6:$I$1355, Portfolio_History!$F594, Transactions_History!$H$6:$H$1355, "&lt;="&amp;YEAR(Portfolio_History!W$1))-
SUMIFS(Transactions_History!$G$6:$G$1355, Transactions_History!$C$6:$C$1355, "Redeem", Transactions_History!$I$6:$I$1355, Portfolio_History!$F594, Transactions_History!$H$6:$H$1355, "&lt;="&amp;YEAR(Portfolio_History!W$1))</f>
        <v>0</v>
      </c>
      <c r="X594" s="4">
        <f>SUMIFS(Transactions_History!$G$6:$G$1355, Transactions_History!$C$6:$C$1355, "Acquire", Transactions_History!$I$6:$I$1355, Portfolio_History!$F594, Transactions_History!$H$6:$H$1355, "&lt;="&amp;YEAR(Portfolio_History!X$1))-
SUMIFS(Transactions_History!$G$6:$G$1355, Transactions_History!$C$6:$C$1355, "Redeem", Transactions_History!$I$6:$I$1355, Portfolio_History!$F594, Transactions_History!$H$6:$H$1355, "&lt;="&amp;YEAR(Portfolio_History!X$1))</f>
        <v>0</v>
      </c>
      <c r="Y594" s="4">
        <f>SUMIFS(Transactions_History!$G$6:$G$1355, Transactions_History!$C$6:$C$1355, "Acquire", Transactions_History!$I$6:$I$1355, Portfolio_History!$F594, Transactions_History!$H$6:$H$1355, "&lt;="&amp;YEAR(Portfolio_History!Y$1))-
SUMIFS(Transactions_History!$G$6:$G$1355, Transactions_History!$C$6:$C$1355, "Redeem", Transactions_History!$I$6:$I$1355, Portfolio_History!$F594, Transactions_History!$H$6:$H$1355, "&lt;="&amp;YEAR(Portfolio_History!Y$1))</f>
        <v>0</v>
      </c>
    </row>
    <row r="595" spans="1:25" x14ac:dyDescent="0.35">
      <c r="A595" s="172" t="s">
        <v>39</v>
      </c>
      <c r="B595" s="172">
        <v>4.625</v>
      </c>
      <c r="C595" s="172">
        <v>2011</v>
      </c>
      <c r="D595" s="173">
        <v>38139</v>
      </c>
      <c r="E595" s="63">
        <v>2010</v>
      </c>
      <c r="F595" s="170" t="str">
        <f t="shared" si="10"/>
        <v>SI bonds_4.625_2011</v>
      </c>
      <c r="G595" s="4">
        <f>SUMIFS(Transactions_History!$G$6:$G$1355, Transactions_History!$C$6:$C$1355, "Acquire", Transactions_History!$I$6:$I$1355, Portfolio_History!$F595, Transactions_History!$H$6:$H$1355, "&lt;="&amp;YEAR(Portfolio_History!G$1))-
SUMIFS(Transactions_History!$G$6:$G$1355, Transactions_History!$C$6:$C$1355, "Redeem", Transactions_History!$I$6:$I$1355, Portfolio_History!$F595, Transactions_History!$H$6:$H$1355, "&lt;="&amp;YEAR(Portfolio_History!G$1))</f>
        <v>-10023161</v>
      </c>
      <c r="H595" s="4">
        <f>SUMIFS(Transactions_History!$G$6:$G$1355, Transactions_History!$C$6:$C$1355, "Acquire", Transactions_History!$I$6:$I$1355, Portfolio_History!$F595, Transactions_History!$H$6:$H$1355, "&lt;="&amp;YEAR(Portfolio_History!H$1))-
SUMIFS(Transactions_History!$G$6:$G$1355, Transactions_History!$C$6:$C$1355, "Redeem", Transactions_History!$I$6:$I$1355, Portfolio_History!$F595, Transactions_History!$H$6:$H$1355, "&lt;="&amp;YEAR(Portfolio_History!H$1))</f>
        <v>-10023161</v>
      </c>
      <c r="I595" s="4">
        <f>SUMIFS(Transactions_History!$G$6:$G$1355, Transactions_History!$C$6:$C$1355, "Acquire", Transactions_History!$I$6:$I$1355, Portfolio_History!$F595, Transactions_History!$H$6:$H$1355, "&lt;="&amp;YEAR(Portfolio_History!I$1))-
SUMIFS(Transactions_History!$G$6:$G$1355, Transactions_History!$C$6:$C$1355, "Redeem", Transactions_History!$I$6:$I$1355, Portfolio_History!$F595, Transactions_History!$H$6:$H$1355, "&lt;="&amp;YEAR(Portfolio_History!I$1))</f>
        <v>-10023161</v>
      </c>
      <c r="J595" s="4">
        <f>SUMIFS(Transactions_History!$G$6:$G$1355, Transactions_History!$C$6:$C$1355, "Acquire", Transactions_History!$I$6:$I$1355, Portfolio_History!$F595, Transactions_History!$H$6:$H$1355, "&lt;="&amp;YEAR(Portfolio_History!J$1))-
SUMIFS(Transactions_History!$G$6:$G$1355, Transactions_History!$C$6:$C$1355, "Redeem", Transactions_History!$I$6:$I$1355, Portfolio_History!$F595, Transactions_History!$H$6:$H$1355, "&lt;="&amp;YEAR(Portfolio_History!J$1))</f>
        <v>-10023161</v>
      </c>
      <c r="K595" s="4">
        <f>SUMIFS(Transactions_History!$G$6:$G$1355, Transactions_History!$C$6:$C$1355, "Acquire", Transactions_History!$I$6:$I$1355, Portfolio_History!$F595, Transactions_History!$H$6:$H$1355, "&lt;="&amp;YEAR(Portfolio_History!K$1))-
SUMIFS(Transactions_History!$G$6:$G$1355, Transactions_History!$C$6:$C$1355, "Redeem", Transactions_History!$I$6:$I$1355, Portfolio_History!$F595, Transactions_History!$H$6:$H$1355, "&lt;="&amp;YEAR(Portfolio_History!K$1))</f>
        <v>-10023161</v>
      </c>
      <c r="L595" s="4">
        <f>SUMIFS(Transactions_History!$G$6:$G$1355, Transactions_History!$C$6:$C$1355, "Acquire", Transactions_History!$I$6:$I$1355, Portfolio_History!$F595, Transactions_History!$H$6:$H$1355, "&lt;="&amp;YEAR(Portfolio_History!L$1))-
SUMIFS(Transactions_History!$G$6:$G$1355, Transactions_History!$C$6:$C$1355, "Redeem", Transactions_History!$I$6:$I$1355, Portfolio_History!$F595, Transactions_History!$H$6:$H$1355, "&lt;="&amp;YEAR(Portfolio_History!L$1))</f>
        <v>-10023161</v>
      </c>
      <c r="M595" s="4">
        <f>SUMIFS(Transactions_History!$G$6:$G$1355, Transactions_History!$C$6:$C$1355, "Acquire", Transactions_History!$I$6:$I$1355, Portfolio_History!$F595, Transactions_History!$H$6:$H$1355, "&lt;="&amp;YEAR(Portfolio_History!M$1))-
SUMIFS(Transactions_History!$G$6:$G$1355, Transactions_History!$C$6:$C$1355, "Redeem", Transactions_History!$I$6:$I$1355, Portfolio_History!$F595, Transactions_History!$H$6:$H$1355, "&lt;="&amp;YEAR(Portfolio_History!M$1))</f>
        <v>-10023161</v>
      </c>
      <c r="N595" s="4">
        <f>SUMIFS(Transactions_History!$G$6:$G$1355, Transactions_History!$C$6:$C$1355, "Acquire", Transactions_History!$I$6:$I$1355, Portfolio_History!$F595, Transactions_History!$H$6:$H$1355, "&lt;="&amp;YEAR(Portfolio_History!N$1))-
SUMIFS(Transactions_History!$G$6:$G$1355, Transactions_History!$C$6:$C$1355, "Redeem", Transactions_History!$I$6:$I$1355, Portfolio_History!$F595, Transactions_History!$H$6:$H$1355, "&lt;="&amp;YEAR(Portfolio_History!N$1))</f>
        <v>-10023161</v>
      </c>
      <c r="O595" s="4">
        <f>SUMIFS(Transactions_History!$G$6:$G$1355, Transactions_History!$C$6:$C$1355, "Acquire", Transactions_History!$I$6:$I$1355, Portfolio_History!$F595, Transactions_History!$H$6:$H$1355, "&lt;="&amp;YEAR(Portfolio_History!O$1))-
SUMIFS(Transactions_History!$G$6:$G$1355, Transactions_History!$C$6:$C$1355, "Redeem", Transactions_History!$I$6:$I$1355, Portfolio_History!$F595, Transactions_History!$H$6:$H$1355, "&lt;="&amp;YEAR(Portfolio_History!O$1))</f>
        <v>-10023161</v>
      </c>
      <c r="P595" s="4">
        <f>SUMIFS(Transactions_History!$G$6:$G$1355, Transactions_History!$C$6:$C$1355, "Acquire", Transactions_History!$I$6:$I$1355, Portfolio_History!$F595, Transactions_History!$H$6:$H$1355, "&lt;="&amp;YEAR(Portfolio_History!P$1))-
SUMIFS(Transactions_History!$G$6:$G$1355, Transactions_History!$C$6:$C$1355, "Redeem", Transactions_History!$I$6:$I$1355, Portfolio_History!$F595, Transactions_History!$H$6:$H$1355, "&lt;="&amp;YEAR(Portfolio_History!P$1))</f>
        <v>-10023161</v>
      </c>
      <c r="Q595" s="4">
        <f>SUMIFS(Transactions_History!$G$6:$G$1355, Transactions_History!$C$6:$C$1355, "Acquire", Transactions_History!$I$6:$I$1355, Portfolio_History!$F595, Transactions_History!$H$6:$H$1355, "&lt;="&amp;YEAR(Portfolio_History!Q$1))-
SUMIFS(Transactions_History!$G$6:$G$1355, Transactions_History!$C$6:$C$1355, "Redeem", Transactions_History!$I$6:$I$1355, Portfolio_History!$F595, Transactions_History!$H$6:$H$1355, "&lt;="&amp;YEAR(Portfolio_History!Q$1))</f>
        <v>-10023161</v>
      </c>
      <c r="R595" s="4">
        <f>SUMIFS(Transactions_History!$G$6:$G$1355, Transactions_History!$C$6:$C$1355, "Acquire", Transactions_History!$I$6:$I$1355, Portfolio_History!$F595, Transactions_History!$H$6:$H$1355, "&lt;="&amp;YEAR(Portfolio_History!R$1))-
SUMIFS(Transactions_History!$G$6:$G$1355, Transactions_History!$C$6:$C$1355, "Redeem", Transactions_History!$I$6:$I$1355, Portfolio_History!$F595, Transactions_History!$H$6:$H$1355, "&lt;="&amp;YEAR(Portfolio_History!R$1))</f>
        <v>-10023161</v>
      </c>
      <c r="S595" s="4">
        <f>SUMIFS(Transactions_History!$G$6:$G$1355, Transactions_History!$C$6:$C$1355, "Acquire", Transactions_History!$I$6:$I$1355, Portfolio_History!$F595, Transactions_History!$H$6:$H$1355, "&lt;="&amp;YEAR(Portfolio_History!S$1))-
SUMIFS(Transactions_History!$G$6:$G$1355, Transactions_History!$C$6:$C$1355, "Redeem", Transactions_History!$I$6:$I$1355, Portfolio_History!$F595, Transactions_History!$H$6:$H$1355, "&lt;="&amp;YEAR(Portfolio_History!S$1))</f>
        <v>-855497</v>
      </c>
      <c r="T595" s="4">
        <f>SUMIFS(Transactions_History!$G$6:$G$1355, Transactions_History!$C$6:$C$1355, "Acquire", Transactions_History!$I$6:$I$1355, Portfolio_History!$F595, Transactions_History!$H$6:$H$1355, "&lt;="&amp;YEAR(Portfolio_History!T$1))-
SUMIFS(Transactions_History!$G$6:$G$1355, Transactions_History!$C$6:$C$1355, "Redeem", Transactions_History!$I$6:$I$1355, Portfolio_History!$F595, Transactions_History!$H$6:$H$1355, "&lt;="&amp;YEAR(Portfolio_History!T$1))</f>
        <v>-240146</v>
      </c>
      <c r="U595" s="4">
        <f>SUMIFS(Transactions_History!$G$6:$G$1355, Transactions_History!$C$6:$C$1355, "Acquire", Transactions_History!$I$6:$I$1355, Portfolio_History!$F595, Transactions_History!$H$6:$H$1355, "&lt;="&amp;YEAR(Portfolio_History!U$1))-
SUMIFS(Transactions_History!$G$6:$G$1355, Transactions_History!$C$6:$C$1355, "Redeem", Transactions_History!$I$6:$I$1355, Portfolio_History!$F595, Transactions_History!$H$6:$H$1355, "&lt;="&amp;YEAR(Portfolio_History!U$1))</f>
        <v>0</v>
      </c>
      <c r="V595" s="4">
        <f>SUMIFS(Transactions_History!$G$6:$G$1355, Transactions_History!$C$6:$C$1355, "Acquire", Transactions_History!$I$6:$I$1355, Portfolio_History!$F595, Transactions_History!$H$6:$H$1355, "&lt;="&amp;YEAR(Portfolio_History!V$1))-
SUMIFS(Transactions_History!$G$6:$G$1355, Transactions_History!$C$6:$C$1355, "Redeem", Transactions_History!$I$6:$I$1355, Portfolio_History!$F595, Transactions_History!$H$6:$H$1355, "&lt;="&amp;YEAR(Portfolio_History!V$1))</f>
        <v>0</v>
      </c>
      <c r="W595" s="4">
        <f>SUMIFS(Transactions_History!$G$6:$G$1355, Transactions_History!$C$6:$C$1355, "Acquire", Transactions_History!$I$6:$I$1355, Portfolio_History!$F595, Transactions_History!$H$6:$H$1355, "&lt;="&amp;YEAR(Portfolio_History!W$1))-
SUMIFS(Transactions_History!$G$6:$G$1355, Transactions_History!$C$6:$C$1355, "Redeem", Transactions_History!$I$6:$I$1355, Portfolio_History!$F595, Transactions_History!$H$6:$H$1355, "&lt;="&amp;YEAR(Portfolio_History!W$1))</f>
        <v>0</v>
      </c>
      <c r="X595" s="4">
        <f>SUMIFS(Transactions_History!$G$6:$G$1355, Transactions_History!$C$6:$C$1355, "Acquire", Transactions_History!$I$6:$I$1355, Portfolio_History!$F595, Transactions_History!$H$6:$H$1355, "&lt;="&amp;YEAR(Portfolio_History!X$1))-
SUMIFS(Transactions_History!$G$6:$G$1355, Transactions_History!$C$6:$C$1355, "Redeem", Transactions_History!$I$6:$I$1355, Portfolio_History!$F595, Transactions_History!$H$6:$H$1355, "&lt;="&amp;YEAR(Portfolio_History!X$1))</f>
        <v>0</v>
      </c>
      <c r="Y595" s="4">
        <f>SUMIFS(Transactions_History!$G$6:$G$1355, Transactions_History!$C$6:$C$1355, "Acquire", Transactions_History!$I$6:$I$1355, Portfolio_History!$F595, Transactions_History!$H$6:$H$1355, "&lt;="&amp;YEAR(Portfolio_History!Y$1))-
SUMIFS(Transactions_History!$G$6:$G$1355, Transactions_History!$C$6:$C$1355, "Redeem", Transactions_History!$I$6:$I$1355, Portfolio_History!$F595, Transactions_History!$H$6:$H$1355, "&lt;="&amp;YEAR(Portfolio_History!Y$1))</f>
        <v>0</v>
      </c>
    </row>
    <row r="596" spans="1:25" x14ac:dyDescent="0.35">
      <c r="A596" s="172" t="s">
        <v>39</v>
      </c>
      <c r="B596" s="172">
        <v>5</v>
      </c>
      <c r="C596" s="172">
        <v>2011</v>
      </c>
      <c r="D596" s="173">
        <v>39234</v>
      </c>
      <c r="E596" s="63">
        <v>2010</v>
      </c>
      <c r="F596" s="170" t="str">
        <f t="shared" si="10"/>
        <v>SI bonds_5_2011</v>
      </c>
      <c r="G596" s="4">
        <f>SUMIFS(Transactions_History!$G$6:$G$1355, Transactions_History!$C$6:$C$1355, "Acquire", Transactions_History!$I$6:$I$1355, Portfolio_History!$F596, Transactions_History!$H$6:$H$1355, "&lt;="&amp;YEAR(Portfolio_History!G$1))-
SUMIFS(Transactions_History!$G$6:$G$1355, Transactions_History!$C$6:$C$1355, "Redeem", Transactions_History!$I$6:$I$1355, Portfolio_History!$F596, Transactions_History!$H$6:$H$1355, "&lt;="&amp;YEAR(Portfolio_History!G$1))</f>
        <v>-12930819</v>
      </c>
      <c r="H596" s="4">
        <f>SUMIFS(Transactions_History!$G$6:$G$1355, Transactions_History!$C$6:$C$1355, "Acquire", Transactions_History!$I$6:$I$1355, Portfolio_History!$F596, Transactions_History!$H$6:$H$1355, "&lt;="&amp;YEAR(Portfolio_History!H$1))-
SUMIFS(Transactions_History!$G$6:$G$1355, Transactions_History!$C$6:$C$1355, "Redeem", Transactions_History!$I$6:$I$1355, Portfolio_History!$F596, Transactions_History!$H$6:$H$1355, "&lt;="&amp;YEAR(Portfolio_History!H$1))</f>
        <v>-12930819</v>
      </c>
      <c r="I596" s="4">
        <f>SUMIFS(Transactions_History!$G$6:$G$1355, Transactions_History!$C$6:$C$1355, "Acquire", Transactions_History!$I$6:$I$1355, Portfolio_History!$F596, Transactions_History!$H$6:$H$1355, "&lt;="&amp;YEAR(Portfolio_History!I$1))-
SUMIFS(Transactions_History!$G$6:$G$1355, Transactions_History!$C$6:$C$1355, "Redeem", Transactions_History!$I$6:$I$1355, Portfolio_History!$F596, Transactions_History!$H$6:$H$1355, "&lt;="&amp;YEAR(Portfolio_History!I$1))</f>
        <v>-12930819</v>
      </c>
      <c r="J596" s="4">
        <f>SUMIFS(Transactions_History!$G$6:$G$1355, Transactions_History!$C$6:$C$1355, "Acquire", Transactions_History!$I$6:$I$1355, Portfolio_History!$F596, Transactions_History!$H$6:$H$1355, "&lt;="&amp;YEAR(Portfolio_History!J$1))-
SUMIFS(Transactions_History!$G$6:$G$1355, Transactions_History!$C$6:$C$1355, "Redeem", Transactions_History!$I$6:$I$1355, Portfolio_History!$F596, Transactions_History!$H$6:$H$1355, "&lt;="&amp;YEAR(Portfolio_History!J$1))</f>
        <v>-12930819</v>
      </c>
      <c r="K596" s="4">
        <f>SUMIFS(Transactions_History!$G$6:$G$1355, Transactions_History!$C$6:$C$1355, "Acquire", Transactions_History!$I$6:$I$1355, Portfolio_History!$F596, Transactions_History!$H$6:$H$1355, "&lt;="&amp;YEAR(Portfolio_History!K$1))-
SUMIFS(Transactions_History!$G$6:$G$1355, Transactions_History!$C$6:$C$1355, "Redeem", Transactions_History!$I$6:$I$1355, Portfolio_History!$F596, Transactions_History!$H$6:$H$1355, "&lt;="&amp;YEAR(Portfolio_History!K$1))</f>
        <v>-12930819</v>
      </c>
      <c r="L596" s="4">
        <f>SUMIFS(Transactions_History!$G$6:$G$1355, Transactions_History!$C$6:$C$1355, "Acquire", Transactions_History!$I$6:$I$1355, Portfolio_History!$F596, Transactions_History!$H$6:$H$1355, "&lt;="&amp;YEAR(Portfolio_History!L$1))-
SUMIFS(Transactions_History!$G$6:$G$1355, Transactions_History!$C$6:$C$1355, "Redeem", Transactions_History!$I$6:$I$1355, Portfolio_History!$F596, Transactions_History!$H$6:$H$1355, "&lt;="&amp;YEAR(Portfolio_History!L$1))</f>
        <v>-12930819</v>
      </c>
      <c r="M596" s="4">
        <f>SUMIFS(Transactions_History!$G$6:$G$1355, Transactions_History!$C$6:$C$1355, "Acquire", Transactions_History!$I$6:$I$1355, Portfolio_History!$F596, Transactions_History!$H$6:$H$1355, "&lt;="&amp;YEAR(Portfolio_History!M$1))-
SUMIFS(Transactions_History!$G$6:$G$1355, Transactions_History!$C$6:$C$1355, "Redeem", Transactions_History!$I$6:$I$1355, Portfolio_History!$F596, Transactions_History!$H$6:$H$1355, "&lt;="&amp;YEAR(Portfolio_History!M$1))</f>
        <v>-12930819</v>
      </c>
      <c r="N596" s="4">
        <f>SUMIFS(Transactions_History!$G$6:$G$1355, Transactions_History!$C$6:$C$1355, "Acquire", Transactions_History!$I$6:$I$1355, Portfolio_History!$F596, Transactions_History!$H$6:$H$1355, "&lt;="&amp;YEAR(Portfolio_History!N$1))-
SUMIFS(Transactions_History!$G$6:$G$1355, Transactions_History!$C$6:$C$1355, "Redeem", Transactions_History!$I$6:$I$1355, Portfolio_History!$F596, Transactions_History!$H$6:$H$1355, "&lt;="&amp;YEAR(Portfolio_History!N$1))</f>
        <v>-12930819</v>
      </c>
      <c r="O596" s="4">
        <f>SUMIFS(Transactions_History!$G$6:$G$1355, Transactions_History!$C$6:$C$1355, "Acquire", Transactions_History!$I$6:$I$1355, Portfolio_History!$F596, Transactions_History!$H$6:$H$1355, "&lt;="&amp;YEAR(Portfolio_History!O$1))-
SUMIFS(Transactions_History!$G$6:$G$1355, Transactions_History!$C$6:$C$1355, "Redeem", Transactions_History!$I$6:$I$1355, Portfolio_History!$F596, Transactions_History!$H$6:$H$1355, "&lt;="&amp;YEAR(Portfolio_History!O$1))</f>
        <v>-12930819</v>
      </c>
      <c r="P596" s="4">
        <f>SUMIFS(Transactions_History!$G$6:$G$1355, Transactions_History!$C$6:$C$1355, "Acquire", Transactions_History!$I$6:$I$1355, Portfolio_History!$F596, Transactions_History!$H$6:$H$1355, "&lt;="&amp;YEAR(Portfolio_History!P$1))-
SUMIFS(Transactions_History!$G$6:$G$1355, Transactions_History!$C$6:$C$1355, "Redeem", Transactions_History!$I$6:$I$1355, Portfolio_History!$F596, Transactions_History!$H$6:$H$1355, "&lt;="&amp;YEAR(Portfolio_History!P$1))</f>
        <v>-12930819</v>
      </c>
      <c r="Q596" s="4">
        <f>SUMIFS(Transactions_History!$G$6:$G$1355, Transactions_History!$C$6:$C$1355, "Acquire", Transactions_History!$I$6:$I$1355, Portfolio_History!$F596, Transactions_History!$H$6:$H$1355, "&lt;="&amp;YEAR(Portfolio_History!Q$1))-
SUMIFS(Transactions_History!$G$6:$G$1355, Transactions_History!$C$6:$C$1355, "Redeem", Transactions_History!$I$6:$I$1355, Portfolio_History!$F596, Transactions_History!$H$6:$H$1355, "&lt;="&amp;YEAR(Portfolio_History!Q$1))</f>
        <v>-12930819</v>
      </c>
      <c r="R596" s="4">
        <f>SUMIFS(Transactions_History!$G$6:$G$1355, Transactions_History!$C$6:$C$1355, "Acquire", Transactions_History!$I$6:$I$1355, Portfolio_History!$F596, Transactions_History!$H$6:$H$1355, "&lt;="&amp;YEAR(Portfolio_History!R$1))-
SUMIFS(Transactions_History!$G$6:$G$1355, Transactions_History!$C$6:$C$1355, "Redeem", Transactions_History!$I$6:$I$1355, Portfolio_History!$F596, Transactions_History!$H$6:$H$1355, "&lt;="&amp;YEAR(Portfolio_History!R$1))</f>
        <v>-12930819</v>
      </c>
      <c r="S596" s="4">
        <f>SUMIFS(Transactions_History!$G$6:$G$1355, Transactions_History!$C$6:$C$1355, "Acquire", Transactions_History!$I$6:$I$1355, Portfolio_History!$F596, Transactions_History!$H$6:$H$1355, "&lt;="&amp;YEAR(Portfolio_History!S$1))-
SUMIFS(Transactions_History!$G$6:$G$1355, Transactions_History!$C$6:$C$1355, "Redeem", Transactions_History!$I$6:$I$1355, Portfolio_History!$F596, Transactions_History!$H$6:$H$1355, "&lt;="&amp;YEAR(Portfolio_History!S$1))</f>
        <v>-476586</v>
      </c>
      <c r="T596" s="4">
        <f>SUMIFS(Transactions_History!$G$6:$G$1355, Transactions_History!$C$6:$C$1355, "Acquire", Transactions_History!$I$6:$I$1355, Portfolio_History!$F596, Transactions_History!$H$6:$H$1355, "&lt;="&amp;YEAR(Portfolio_History!T$1))-
SUMIFS(Transactions_History!$G$6:$G$1355, Transactions_History!$C$6:$C$1355, "Redeem", Transactions_History!$I$6:$I$1355, Portfolio_History!$F596, Transactions_History!$H$6:$H$1355, "&lt;="&amp;YEAR(Portfolio_History!T$1))</f>
        <v>0</v>
      </c>
      <c r="U596" s="4">
        <f>SUMIFS(Transactions_History!$G$6:$G$1355, Transactions_History!$C$6:$C$1355, "Acquire", Transactions_History!$I$6:$I$1355, Portfolio_History!$F596, Transactions_History!$H$6:$H$1355, "&lt;="&amp;YEAR(Portfolio_History!U$1))-
SUMIFS(Transactions_History!$G$6:$G$1355, Transactions_History!$C$6:$C$1355, "Redeem", Transactions_History!$I$6:$I$1355, Portfolio_History!$F596, Transactions_History!$H$6:$H$1355, "&lt;="&amp;YEAR(Portfolio_History!U$1))</f>
        <v>0</v>
      </c>
      <c r="V596" s="4">
        <f>SUMIFS(Transactions_History!$G$6:$G$1355, Transactions_History!$C$6:$C$1355, "Acquire", Transactions_History!$I$6:$I$1355, Portfolio_History!$F596, Transactions_History!$H$6:$H$1355, "&lt;="&amp;YEAR(Portfolio_History!V$1))-
SUMIFS(Transactions_History!$G$6:$G$1355, Transactions_History!$C$6:$C$1355, "Redeem", Transactions_History!$I$6:$I$1355, Portfolio_History!$F596, Transactions_History!$H$6:$H$1355, "&lt;="&amp;YEAR(Portfolio_History!V$1))</f>
        <v>0</v>
      </c>
      <c r="W596" s="4">
        <f>SUMIFS(Transactions_History!$G$6:$G$1355, Transactions_History!$C$6:$C$1355, "Acquire", Transactions_History!$I$6:$I$1355, Portfolio_History!$F596, Transactions_History!$H$6:$H$1355, "&lt;="&amp;YEAR(Portfolio_History!W$1))-
SUMIFS(Transactions_History!$G$6:$G$1355, Transactions_History!$C$6:$C$1355, "Redeem", Transactions_History!$I$6:$I$1355, Portfolio_History!$F596, Transactions_History!$H$6:$H$1355, "&lt;="&amp;YEAR(Portfolio_History!W$1))</f>
        <v>0</v>
      </c>
      <c r="X596" s="4">
        <f>SUMIFS(Transactions_History!$G$6:$G$1355, Transactions_History!$C$6:$C$1355, "Acquire", Transactions_History!$I$6:$I$1355, Portfolio_History!$F596, Transactions_History!$H$6:$H$1355, "&lt;="&amp;YEAR(Portfolio_History!X$1))-
SUMIFS(Transactions_History!$G$6:$G$1355, Transactions_History!$C$6:$C$1355, "Redeem", Transactions_History!$I$6:$I$1355, Portfolio_History!$F596, Transactions_History!$H$6:$H$1355, "&lt;="&amp;YEAR(Portfolio_History!X$1))</f>
        <v>0</v>
      </c>
      <c r="Y596" s="4">
        <f>SUMIFS(Transactions_History!$G$6:$G$1355, Transactions_History!$C$6:$C$1355, "Acquire", Transactions_History!$I$6:$I$1355, Portfolio_History!$F596, Transactions_History!$H$6:$H$1355, "&lt;="&amp;YEAR(Portfolio_History!Y$1))-
SUMIFS(Transactions_History!$G$6:$G$1355, Transactions_History!$C$6:$C$1355, "Redeem", Transactions_History!$I$6:$I$1355, Portfolio_History!$F596, Transactions_History!$H$6:$H$1355, "&lt;="&amp;YEAR(Portfolio_History!Y$1))</f>
        <v>0</v>
      </c>
    </row>
    <row r="597" spans="1:25" x14ac:dyDescent="0.35">
      <c r="A597" s="172" t="s">
        <v>34</v>
      </c>
      <c r="B597" s="172">
        <v>3.125</v>
      </c>
      <c r="C597" s="172">
        <v>2010</v>
      </c>
      <c r="D597" s="173">
        <v>40238</v>
      </c>
      <c r="E597" s="63">
        <v>2010</v>
      </c>
      <c r="F597" s="170" t="str">
        <f t="shared" si="10"/>
        <v>SI certificates_3.125_2010</v>
      </c>
      <c r="G597" s="4">
        <f>SUMIFS(Transactions_History!$G$6:$G$1355, Transactions_History!$C$6:$C$1355, "Acquire", Transactions_History!$I$6:$I$1355, Portfolio_History!$F597, Transactions_History!$H$6:$H$1355, "&lt;="&amp;YEAR(Portfolio_History!G$1))-
SUMIFS(Transactions_History!$G$6:$G$1355, Transactions_History!$C$6:$C$1355, "Redeem", Transactions_History!$I$6:$I$1355, Portfolio_History!$F597, Transactions_History!$H$6:$H$1355, "&lt;="&amp;YEAR(Portfolio_History!G$1))</f>
        <v>0</v>
      </c>
      <c r="H597" s="4">
        <f>SUMIFS(Transactions_History!$G$6:$G$1355, Transactions_History!$C$6:$C$1355, "Acquire", Transactions_History!$I$6:$I$1355, Portfolio_History!$F597, Transactions_History!$H$6:$H$1355, "&lt;="&amp;YEAR(Portfolio_History!H$1))-
SUMIFS(Transactions_History!$G$6:$G$1355, Transactions_History!$C$6:$C$1355, "Redeem", Transactions_History!$I$6:$I$1355, Portfolio_History!$F597, Transactions_History!$H$6:$H$1355, "&lt;="&amp;YEAR(Portfolio_History!H$1))</f>
        <v>0</v>
      </c>
      <c r="I597" s="4">
        <f>SUMIFS(Transactions_History!$G$6:$G$1355, Transactions_History!$C$6:$C$1355, "Acquire", Transactions_History!$I$6:$I$1355, Portfolio_History!$F597, Transactions_History!$H$6:$H$1355, "&lt;="&amp;YEAR(Portfolio_History!I$1))-
SUMIFS(Transactions_History!$G$6:$G$1355, Transactions_History!$C$6:$C$1355, "Redeem", Transactions_History!$I$6:$I$1355, Portfolio_History!$F597, Transactions_History!$H$6:$H$1355, "&lt;="&amp;YEAR(Portfolio_History!I$1))</f>
        <v>0</v>
      </c>
      <c r="J597" s="4">
        <f>SUMIFS(Transactions_History!$G$6:$G$1355, Transactions_History!$C$6:$C$1355, "Acquire", Transactions_History!$I$6:$I$1355, Portfolio_History!$F597, Transactions_History!$H$6:$H$1355, "&lt;="&amp;YEAR(Portfolio_History!J$1))-
SUMIFS(Transactions_History!$G$6:$G$1355, Transactions_History!$C$6:$C$1355, "Redeem", Transactions_History!$I$6:$I$1355, Portfolio_History!$F597, Transactions_History!$H$6:$H$1355, "&lt;="&amp;YEAR(Portfolio_History!J$1))</f>
        <v>0</v>
      </c>
      <c r="K597" s="4">
        <f>SUMIFS(Transactions_History!$G$6:$G$1355, Transactions_History!$C$6:$C$1355, "Acquire", Transactions_History!$I$6:$I$1355, Portfolio_History!$F597, Transactions_History!$H$6:$H$1355, "&lt;="&amp;YEAR(Portfolio_History!K$1))-
SUMIFS(Transactions_History!$G$6:$G$1355, Transactions_History!$C$6:$C$1355, "Redeem", Transactions_History!$I$6:$I$1355, Portfolio_History!$F597, Transactions_History!$H$6:$H$1355, "&lt;="&amp;YEAR(Portfolio_History!K$1))</f>
        <v>0</v>
      </c>
      <c r="L597" s="4">
        <f>SUMIFS(Transactions_History!$G$6:$G$1355, Transactions_History!$C$6:$C$1355, "Acquire", Transactions_History!$I$6:$I$1355, Portfolio_History!$F597, Transactions_History!$H$6:$H$1355, "&lt;="&amp;YEAR(Portfolio_History!L$1))-
SUMIFS(Transactions_History!$G$6:$G$1355, Transactions_History!$C$6:$C$1355, "Redeem", Transactions_History!$I$6:$I$1355, Portfolio_History!$F597, Transactions_History!$H$6:$H$1355, "&lt;="&amp;YEAR(Portfolio_History!L$1))</f>
        <v>0</v>
      </c>
      <c r="M597" s="4">
        <f>SUMIFS(Transactions_History!$G$6:$G$1355, Transactions_History!$C$6:$C$1355, "Acquire", Transactions_History!$I$6:$I$1355, Portfolio_History!$F597, Transactions_History!$H$6:$H$1355, "&lt;="&amp;YEAR(Portfolio_History!M$1))-
SUMIFS(Transactions_History!$G$6:$G$1355, Transactions_History!$C$6:$C$1355, "Redeem", Transactions_History!$I$6:$I$1355, Portfolio_History!$F597, Transactions_History!$H$6:$H$1355, "&lt;="&amp;YEAR(Portfolio_History!M$1))</f>
        <v>0</v>
      </c>
      <c r="N597" s="4">
        <f>SUMIFS(Transactions_History!$G$6:$G$1355, Transactions_History!$C$6:$C$1355, "Acquire", Transactions_History!$I$6:$I$1355, Portfolio_History!$F597, Transactions_History!$H$6:$H$1355, "&lt;="&amp;YEAR(Portfolio_History!N$1))-
SUMIFS(Transactions_History!$G$6:$G$1355, Transactions_History!$C$6:$C$1355, "Redeem", Transactions_History!$I$6:$I$1355, Portfolio_History!$F597, Transactions_History!$H$6:$H$1355, "&lt;="&amp;YEAR(Portfolio_History!N$1))</f>
        <v>0</v>
      </c>
      <c r="O597" s="4">
        <f>SUMIFS(Transactions_History!$G$6:$G$1355, Transactions_History!$C$6:$C$1355, "Acquire", Transactions_History!$I$6:$I$1355, Portfolio_History!$F597, Transactions_History!$H$6:$H$1355, "&lt;="&amp;YEAR(Portfolio_History!O$1))-
SUMIFS(Transactions_History!$G$6:$G$1355, Transactions_History!$C$6:$C$1355, "Redeem", Transactions_History!$I$6:$I$1355, Portfolio_History!$F597, Transactions_History!$H$6:$H$1355, "&lt;="&amp;YEAR(Portfolio_History!O$1))</f>
        <v>0</v>
      </c>
      <c r="P597" s="4">
        <f>SUMIFS(Transactions_History!$G$6:$G$1355, Transactions_History!$C$6:$C$1355, "Acquire", Transactions_History!$I$6:$I$1355, Portfolio_History!$F597, Transactions_History!$H$6:$H$1355, "&lt;="&amp;YEAR(Portfolio_History!P$1))-
SUMIFS(Transactions_History!$G$6:$G$1355, Transactions_History!$C$6:$C$1355, "Redeem", Transactions_History!$I$6:$I$1355, Portfolio_History!$F597, Transactions_History!$H$6:$H$1355, "&lt;="&amp;YEAR(Portfolio_History!P$1))</f>
        <v>0</v>
      </c>
      <c r="Q597" s="4">
        <f>SUMIFS(Transactions_History!$G$6:$G$1355, Transactions_History!$C$6:$C$1355, "Acquire", Transactions_History!$I$6:$I$1355, Portfolio_History!$F597, Transactions_History!$H$6:$H$1355, "&lt;="&amp;YEAR(Portfolio_History!Q$1))-
SUMIFS(Transactions_History!$G$6:$G$1355, Transactions_History!$C$6:$C$1355, "Redeem", Transactions_History!$I$6:$I$1355, Portfolio_History!$F597, Transactions_History!$H$6:$H$1355, "&lt;="&amp;YEAR(Portfolio_History!Q$1))</f>
        <v>0</v>
      </c>
      <c r="R597" s="4">
        <f>SUMIFS(Transactions_History!$G$6:$G$1355, Transactions_History!$C$6:$C$1355, "Acquire", Transactions_History!$I$6:$I$1355, Portfolio_History!$F597, Transactions_History!$H$6:$H$1355, "&lt;="&amp;YEAR(Portfolio_History!R$1))-
SUMIFS(Transactions_History!$G$6:$G$1355, Transactions_History!$C$6:$C$1355, "Redeem", Transactions_History!$I$6:$I$1355, Portfolio_History!$F597, Transactions_History!$H$6:$H$1355, "&lt;="&amp;YEAR(Portfolio_History!R$1))</f>
        <v>0</v>
      </c>
      <c r="S597" s="4">
        <f>SUMIFS(Transactions_History!$G$6:$G$1355, Transactions_History!$C$6:$C$1355, "Acquire", Transactions_History!$I$6:$I$1355, Portfolio_History!$F597, Transactions_History!$H$6:$H$1355, "&lt;="&amp;YEAR(Portfolio_History!S$1))-
SUMIFS(Transactions_History!$G$6:$G$1355, Transactions_History!$C$6:$C$1355, "Redeem", Transactions_History!$I$6:$I$1355, Portfolio_History!$F597, Transactions_History!$H$6:$H$1355, "&lt;="&amp;YEAR(Portfolio_History!S$1))</f>
        <v>0</v>
      </c>
      <c r="T597" s="4">
        <f>SUMIFS(Transactions_History!$G$6:$G$1355, Transactions_History!$C$6:$C$1355, "Acquire", Transactions_History!$I$6:$I$1355, Portfolio_History!$F597, Transactions_History!$H$6:$H$1355, "&lt;="&amp;YEAR(Portfolio_History!T$1))-
SUMIFS(Transactions_History!$G$6:$G$1355, Transactions_History!$C$6:$C$1355, "Redeem", Transactions_History!$I$6:$I$1355, Portfolio_History!$F597, Transactions_History!$H$6:$H$1355, "&lt;="&amp;YEAR(Portfolio_History!T$1))</f>
        <v>0</v>
      </c>
      <c r="U597" s="4">
        <f>SUMIFS(Transactions_History!$G$6:$G$1355, Transactions_History!$C$6:$C$1355, "Acquire", Transactions_History!$I$6:$I$1355, Portfolio_History!$F597, Transactions_History!$H$6:$H$1355, "&lt;="&amp;YEAR(Portfolio_History!U$1))-
SUMIFS(Transactions_History!$G$6:$G$1355, Transactions_History!$C$6:$C$1355, "Redeem", Transactions_History!$I$6:$I$1355, Portfolio_History!$F597, Transactions_History!$H$6:$H$1355, "&lt;="&amp;YEAR(Portfolio_History!U$1))</f>
        <v>0</v>
      </c>
      <c r="V597" s="4">
        <f>SUMIFS(Transactions_History!$G$6:$G$1355, Transactions_History!$C$6:$C$1355, "Acquire", Transactions_History!$I$6:$I$1355, Portfolio_History!$F597, Transactions_History!$H$6:$H$1355, "&lt;="&amp;YEAR(Portfolio_History!V$1))-
SUMIFS(Transactions_History!$G$6:$G$1355, Transactions_History!$C$6:$C$1355, "Redeem", Transactions_History!$I$6:$I$1355, Portfolio_History!$F597, Transactions_History!$H$6:$H$1355, "&lt;="&amp;YEAR(Portfolio_History!V$1))</f>
        <v>0</v>
      </c>
      <c r="W597" s="4">
        <f>SUMIFS(Transactions_History!$G$6:$G$1355, Transactions_History!$C$6:$C$1355, "Acquire", Transactions_History!$I$6:$I$1355, Portfolio_History!$F597, Transactions_History!$H$6:$H$1355, "&lt;="&amp;YEAR(Portfolio_History!W$1))-
SUMIFS(Transactions_History!$G$6:$G$1355, Transactions_History!$C$6:$C$1355, "Redeem", Transactions_History!$I$6:$I$1355, Portfolio_History!$F597, Transactions_History!$H$6:$H$1355, "&lt;="&amp;YEAR(Portfolio_History!W$1))</f>
        <v>0</v>
      </c>
      <c r="X597" s="4">
        <f>SUMIFS(Transactions_History!$G$6:$G$1355, Transactions_History!$C$6:$C$1355, "Acquire", Transactions_History!$I$6:$I$1355, Portfolio_History!$F597, Transactions_History!$H$6:$H$1355, "&lt;="&amp;YEAR(Portfolio_History!X$1))-
SUMIFS(Transactions_History!$G$6:$G$1355, Transactions_History!$C$6:$C$1355, "Redeem", Transactions_History!$I$6:$I$1355, Portfolio_History!$F597, Transactions_History!$H$6:$H$1355, "&lt;="&amp;YEAR(Portfolio_History!X$1))</f>
        <v>0</v>
      </c>
      <c r="Y597" s="4">
        <f>SUMIFS(Transactions_History!$G$6:$G$1355, Transactions_History!$C$6:$C$1355, "Acquire", Transactions_History!$I$6:$I$1355, Portfolio_History!$F597, Transactions_History!$H$6:$H$1355, "&lt;="&amp;YEAR(Portfolio_History!Y$1))-
SUMIFS(Transactions_History!$G$6:$G$1355, Transactions_History!$C$6:$C$1355, "Redeem", Transactions_History!$I$6:$I$1355, Portfolio_History!$F597, Transactions_History!$H$6:$H$1355, "&lt;="&amp;YEAR(Portfolio_History!Y$1))</f>
        <v>0</v>
      </c>
    </row>
    <row r="598" spans="1:25" x14ac:dyDescent="0.35">
      <c r="A598" s="172" t="s">
        <v>39</v>
      </c>
      <c r="B598" s="172">
        <v>5.125</v>
      </c>
      <c r="C598" s="172">
        <v>2011</v>
      </c>
      <c r="D598" s="173">
        <v>38869</v>
      </c>
      <c r="E598" s="63">
        <v>2010</v>
      </c>
      <c r="F598" s="170" t="str">
        <f t="shared" si="10"/>
        <v>SI bonds_5.125_2011</v>
      </c>
      <c r="G598" s="4">
        <f>SUMIFS(Transactions_History!$G$6:$G$1355, Transactions_History!$C$6:$C$1355, "Acquire", Transactions_History!$I$6:$I$1355, Portfolio_History!$F598, Transactions_History!$H$6:$H$1355, "&lt;="&amp;YEAR(Portfolio_History!G$1))-
SUMIFS(Transactions_History!$G$6:$G$1355, Transactions_History!$C$6:$C$1355, "Redeem", Transactions_History!$I$6:$I$1355, Portfolio_History!$F598, Transactions_History!$H$6:$H$1355, "&lt;="&amp;YEAR(Portfolio_History!G$1))</f>
        <v>-12232997</v>
      </c>
      <c r="H598" s="4">
        <f>SUMIFS(Transactions_History!$G$6:$G$1355, Transactions_History!$C$6:$C$1355, "Acquire", Transactions_History!$I$6:$I$1355, Portfolio_History!$F598, Transactions_History!$H$6:$H$1355, "&lt;="&amp;YEAR(Portfolio_History!H$1))-
SUMIFS(Transactions_History!$G$6:$G$1355, Transactions_History!$C$6:$C$1355, "Redeem", Transactions_History!$I$6:$I$1355, Portfolio_History!$F598, Transactions_History!$H$6:$H$1355, "&lt;="&amp;YEAR(Portfolio_History!H$1))</f>
        <v>-12232997</v>
      </c>
      <c r="I598" s="4">
        <f>SUMIFS(Transactions_History!$G$6:$G$1355, Transactions_History!$C$6:$C$1355, "Acquire", Transactions_History!$I$6:$I$1355, Portfolio_History!$F598, Transactions_History!$H$6:$H$1355, "&lt;="&amp;YEAR(Portfolio_History!I$1))-
SUMIFS(Transactions_History!$G$6:$G$1355, Transactions_History!$C$6:$C$1355, "Redeem", Transactions_History!$I$6:$I$1355, Portfolio_History!$F598, Transactions_History!$H$6:$H$1355, "&lt;="&amp;YEAR(Portfolio_History!I$1))</f>
        <v>-12232997</v>
      </c>
      <c r="J598" s="4">
        <f>SUMIFS(Transactions_History!$G$6:$G$1355, Transactions_History!$C$6:$C$1355, "Acquire", Transactions_History!$I$6:$I$1355, Portfolio_History!$F598, Transactions_History!$H$6:$H$1355, "&lt;="&amp;YEAR(Portfolio_History!J$1))-
SUMIFS(Transactions_History!$G$6:$G$1355, Transactions_History!$C$6:$C$1355, "Redeem", Transactions_History!$I$6:$I$1355, Portfolio_History!$F598, Transactions_History!$H$6:$H$1355, "&lt;="&amp;YEAR(Portfolio_History!J$1))</f>
        <v>-12232997</v>
      </c>
      <c r="K598" s="4">
        <f>SUMIFS(Transactions_History!$G$6:$G$1355, Transactions_History!$C$6:$C$1355, "Acquire", Transactions_History!$I$6:$I$1355, Portfolio_History!$F598, Transactions_History!$H$6:$H$1355, "&lt;="&amp;YEAR(Portfolio_History!K$1))-
SUMIFS(Transactions_History!$G$6:$G$1355, Transactions_History!$C$6:$C$1355, "Redeem", Transactions_History!$I$6:$I$1355, Portfolio_History!$F598, Transactions_History!$H$6:$H$1355, "&lt;="&amp;YEAR(Portfolio_History!K$1))</f>
        <v>-12232997</v>
      </c>
      <c r="L598" s="4">
        <f>SUMIFS(Transactions_History!$G$6:$G$1355, Transactions_History!$C$6:$C$1355, "Acquire", Transactions_History!$I$6:$I$1355, Portfolio_History!$F598, Transactions_History!$H$6:$H$1355, "&lt;="&amp;YEAR(Portfolio_History!L$1))-
SUMIFS(Transactions_History!$G$6:$G$1355, Transactions_History!$C$6:$C$1355, "Redeem", Transactions_History!$I$6:$I$1355, Portfolio_History!$F598, Transactions_History!$H$6:$H$1355, "&lt;="&amp;YEAR(Portfolio_History!L$1))</f>
        <v>-12232997</v>
      </c>
      <c r="M598" s="4">
        <f>SUMIFS(Transactions_History!$G$6:$G$1355, Transactions_History!$C$6:$C$1355, "Acquire", Transactions_History!$I$6:$I$1355, Portfolio_History!$F598, Transactions_History!$H$6:$H$1355, "&lt;="&amp;YEAR(Portfolio_History!M$1))-
SUMIFS(Transactions_History!$G$6:$G$1355, Transactions_History!$C$6:$C$1355, "Redeem", Transactions_History!$I$6:$I$1355, Portfolio_History!$F598, Transactions_History!$H$6:$H$1355, "&lt;="&amp;YEAR(Portfolio_History!M$1))</f>
        <v>-12232997</v>
      </c>
      <c r="N598" s="4">
        <f>SUMIFS(Transactions_History!$G$6:$G$1355, Transactions_History!$C$6:$C$1355, "Acquire", Transactions_History!$I$6:$I$1355, Portfolio_History!$F598, Transactions_History!$H$6:$H$1355, "&lt;="&amp;YEAR(Portfolio_History!N$1))-
SUMIFS(Transactions_History!$G$6:$G$1355, Transactions_History!$C$6:$C$1355, "Redeem", Transactions_History!$I$6:$I$1355, Portfolio_History!$F598, Transactions_History!$H$6:$H$1355, "&lt;="&amp;YEAR(Portfolio_History!N$1))</f>
        <v>-12232997</v>
      </c>
      <c r="O598" s="4">
        <f>SUMIFS(Transactions_History!$G$6:$G$1355, Transactions_History!$C$6:$C$1355, "Acquire", Transactions_History!$I$6:$I$1355, Portfolio_History!$F598, Transactions_History!$H$6:$H$1355, "&lt;="&amp;YEAR(Portfolio_History!O$1))-
SUMIFS(Transactions_History!$G$6:$G$1355, Transactions_History!$C$6:$C$1355, "Redeem", Transactions_History!$I$6:$I$1355, Portfolio_History!$F598, Transactions_History!$H$6:$H$1355, "&lt;="&amp;YEAR(Portfolio_History!O$1))</f>
        <v>-12232997</v>
      </c>
      <c r="P598" s="4">
        <f>SUMIFS(Transactions_History!$G$6:$G$1355, Transactions_History!$C$6:$C$1355, "Acquire", Transactions_History!$I$6:$I$1355, Portfolio_History!$F598, Transactions_History!$H$6:$H$1355, "&lt;="&amp;YEAR(Portfolio_History!P$1))-
SUMIFS(Transactions_History!$G$6:$G$1355, Transactions_History!$C$6:$C$1355, "Redeem", Transactions_History!$I$6:$I$1355, Portfolio_History!$F598, Transactions_History!$H$6:$H$1355, "&lt;="&amp;YEAR(Portfolio_History!P$1))</f>
        <v>-12232997</v>
      </c>
      <c r="Q598" s="4">
        <f>SUMIFS(Transactions_History!$G$6:$G$1355, Transactions_History!$C$6:$C$1355, "Acquire", Transactions_History!$I$6:$I$1355, Portfolio_History!$F598, Transactions_History!$H$6:$H$1355, "&lt;="&amp;YEAR(Portfolio_History!Q$1))-
SUMIFS(Transactions_History!$G$6:$G$1355, Transactions_History!$C$6:$C$1355, "Redeem", Transactions_History!$I$6:$I$1355, Portfolio_History!$F598, Transactions_History!$H$6:$H$1355, "&lt;="&amp;YEAR(Portfolio_History!Q$1))</f>
        <v>-12232997</v>
      </c>
      <c r="R598" s="4">
        <f>SUMIFS(Transactions_History!$G$6:$G$1355, Transactions_History!$C$6:$C$1355, "Acquire", Transactions_History!$I$6:$I$1355, Portfolio_History!$F598, Transactions_History!$H$6:$H$1355, "&lt;="&amp;YEAR(Portfolio_History!R$1))-
SUMIFS(Transactions_History!$G$6:$G$1355, Transactions_History!$C$6:$C$1355, "Redeem", Transactions_History!$I$6:$I$1355, Portfolio_History!$F598, Transactions_History!$H$6:$H$1355, "&lt;="&amp;YEAR(Portfolio_History!R$1))</f>
        <v>-12232997</v>
      </c>
      <c r="S598" s="4">
        <f>SUMIFS(Transactions_History!$G$6:$G$1355, Transactions_History!$C$6:$C$1355, "Acquire", Transactions_History!$I$6:$I$1355, Portfolio_History!$F598, Transactions_History!$H$6:$H$1355, "&lt;="&amp;YEAR(Portfolio_History!S$1))-
SUMIFS(Transactions_History!$G$6:$G$1355, Transactions_History!$C$6:$C$1355, "Redeem", Transactions_History!$I$6:$I$1355, Portfolio_History!$F598, Transactions_History!$H$6:$H$1355, "&lt;="&amp;YEAR(Portfolio_History!S$1))</f>
        <v>-665131</v>
      </c>
      <c r="T598" s="4">
        <f>SUMIFS(Transactions_History!$G$6:$G$1355, Transactions_History!$C$6:$C$1355, "Acquire", Transactions_History!$I$6:$I$1355, Portfolio_History!$F598, Transactions_History!$H$6:$H$1355, "&lt;="&amp;YEAR(Portfolio_History!T$1))-
SUMIFS(Transactions_History!$G$6:$G$1355, Transactions_History!$C$6:$C$1355, "Redeem", Transactions_History!$I$6:$I$1355, Portfolio_History!$F598, Transactions_History!$H$6:$H$1355, "&lt;="&amp;YEAR(Portfolio_History!T$1))</f>
        <v>0</v>
      </c>
      <c r="U598" s="4">
        <f>SUMIFS(Transactions_History!$G$6:$G$1355, Transactions_History!$C$6:$C$1355, "Acquire", Transactions_History!$I$6:$I$1355, Portfolio_History!$F598, Transactions_History!$H$6:$H$1355, "&lt;="&amp;YEAR(Portfolio_History!U$1))-
SUMIFS(Transactions_History!$G$6:$G$1355, Transactions_History!$C$6:$C$1355, "Redeem", Transactions_History!$I$6:$I$1355, Portfolio_History!$F598, Transactions_History!$H$6:$H$1355, "&lt;="&amp;YEAR(Portfolio_History!U$1))</f>
        <v>0</v>
      </c>
      <c r="V598" s="4">
        <f>SUMIFS(Transactions_History!$G$6:$G$1355, Transactions_History!$C$6:$C$1355, "Acquire", Transactions_History!$I$6:$I$1355, Portfolio_History!$F598, Transactions_History!$H$6:$H$1355, "&lt;="&amp;YEAR(Portfolio_History!V$1))-
SUMIFS(Transactions_History!$G$6:$G$1355, Transactions_History!$C$6:$C$1355, "Redeem", Transactions_History!$I$6:$I$1355, Portfolio_History!$F598, Transactions_History!$H$6:$H$1355, "&lt;="&amp;YEAR(Portfolio_History!V$1))</f>
        <v>0</v>
      </c>
      <c r="W598" s="4">
        <f>SUMIFS(Transactions_History!$G$6:$G$1355, Transactions_History!$C$6:$C$1355, "Acquire", Transactions_History!$I$6:$I$1355, Portfolio_History!$F598, Transactions_History!$H$6:$H$1355, "&lt;="&amp;YEAR(Portfolio_History!W$1))-
SUMIFS(Transactions_History!$G$6:$G$1355, Transactions_History!$C$6:$C$1355, "Redeem", Transactions_History!$I$6:$I$1355, Portfolio_History!$F598, Transactions_History!$H$6:$H$1355, "&lt;="&amp;YEAR(Portfolio_History!W$1))</f>
        <v>0</v>
      </c>
      <c r="X598" s="4">
        <f>SUMIFS(Transactions_History!$G$6:$G$1355, Transactions_History!$C$6:$C$1355, "Acquire", Transactions_History!$I$6:$I$1355, Portfolio_History!$F598, Transactions_History!$H$6:$H$1355, "&lt;="&amp;YEAR(Portfolio_History!X$1))-
SUMIFS(Transactions_History!$G$6:$G$1355, Transactions_History!$C$6:$C$1355, "Redeem", Transactions_History!$I$6:$I$1355, Portfolio_History!$F598, Transactions_History!$H$6:$H$1355, "&lt;="&amp;YEAR(Portfolio_History!X$1))</f>
        <v>0</v>
      </c>
      <c r="Y598" s="4">
        <f>SUMIFS(Transactions_History!$G$6:$G$1355, Transactions_History!$C$6:$C$1355, "Acquire", Transactions_History!$I$6:$I$1355, Portfolio_History!$F598, Transactions_History!$H$6:$H$1355, "&lt;="&amp;YEAR(Portfolio_History!Y$1))-
SUMIFS(Transactions_History!$G$6:$G$1355, Transactions_History!$C$6:$C$1355, "Redeem", Transactions_History!$I$6:$I$1355, Portfolio_History!$F598, Transactions_History!$H$6:$H$1355, "&lt;="&amp;YEAR(Portfolio_History!Y$1))</f>
        <v>0</v>
      </c>
    </row>
    <row r="599" spans="1:25" x14ac:dyDescent="0.35">
      <c r="A599" s="172" t="s">
        <v>39</v>
      </c>
      <c r="B599" s="172">
        <v>5.25</v>
      </c>
      <c r="C599" s="172">
        <v>2011</v>
      </c>
      <c r="D599" s="173">
        <v>37408</v>
      </c>
      <c r="E599" s="63">
        <v>2010</v>
      </c>
      <c r="F599" s="170" t="str">
        <f t="shared" si="10"/>
        <v>SI bonds_5.25_2011</v>
      </c>
      <c r="G599" s="4">
        <f>SUMIFS(Transactions_History!$G$6:$G$1355, Transactions_History!$C$6:$C$1355, "Acquire", Transactions_History!$I$6:$I$1355, Portfolio_History!$F599, Transactions_History!$H$6:$H$1355, "&lt;="&amp;YEAR(Portfolio_History!G$1))-
SUMIFS(Transactions_History!$G$6:$G$1355, Transactions_History!$C$6:$C$1355, "Redeem", Transactions_History!$I$6:$I$1355, Portfolio_History!$F599, Transactions_History!$H$6:$H$1355, "&lt;="&amp;YEAR(Portfolio_History!G$1))</f>
        <v>-10599319</v>
      </c>
      <c r="H599" s="4">
        <f>SUMIFS(Transactions_History!$G$6:$G$1355, Transactions_History!$C$6:$C$1355, "Acquire", Transactions_History!$I$6:$I$1355, Portfolio_History!$F599, Transactions_History!$H$6:$H$1355, "&lt;="&amp;YEAR(Portfolio_History!H$1))-
SUMIFS(Transactions_History!$G$6:$G$1355, Transactions_History!$C$6:$C$1355, "Redeem", Transactions_History!$I$6:$I$1355, Portfolio_History!$F599, Transactions_History!$H$6:$H$1355, "&lt;="&amp;YEAR(Portfolio_History!H$1))</f>
        <v>-10599319</v>
      </c>
      <c r="I599" s="4">
        <f>SUMIFS(Transactions_History!$G$6:$G$1355, Transactions_History!$C$6:$C$1355, "Acquire", Transactions_History!$I$6:$I$1355, Portfolio_History!$F599, Transactions_History!$H$6:$H$1355, "&lt;="&amp;YEAR(Portfolio_History!I$1))-
SUMIFS(Transactions_History!$G$6:$G$1355, Transactions_History!$C$6:$C$1355, "Redeem", Transactions_History!$I$6:$I$1355, Portfolio_History!$F599, Transactions_History!$H$6:$H$1355, "&lt;="&amp;YEAR(Portfolio_History!I$1))</f>
        <v>-10599319</v>
      </c>
      <c r="J599" s="4">
        <f>SUMIFS(Transactions_History!$G$6:$G$1355, Transactions_History!$C$6:$C$1355, "Acquire", Transactions_History!$I$6:$I$1355, Portfolio_History!$F599, Transactions_History!$H$6:$H$1355, "&lt;="&amp;YEAR(Portfolio_History!J$1))-
SUMIFS(Transactions_History!$G$6:$G$1355, Transactions_History!$C$6:$C$1355, "Redeem", Transactions_History!$I$6:$I$1355, Portfolio_History!$F599, Transactions_History!$H$6:$H$1355, "&lt;="&amp;YEAR(Portfolio_History!J$1))</f>
        <v>-10599319</v>
      </c>
      <c r="K599" s="4">
        <f>SUMIFS(Transactions_History!$G$6:$G$1355, Transactions_History!$C$6:$C$1355, "Acquire", Transactions_History!$I$6:$I$1355, Portfolio_History!$F599, Transactions_History!$H$6:$H$1355, "&lt;="&amp;YEAR(Portfolio_History!K$1))-
SUMIFS(Transactions_History!$G$6:$G$1355, Transactions_History!$C$6:$C$1355, "Redeem", Transactions_History!$I$6:$I$1355, Portfolio_History!$F599, Transactions_History!$H$6:$H$1355, "&lt;="&amp;YEAR(Portfolio_History!K$1))</f>
        <v>-10599319</v>
      </c>
      <c r="L599" s="4">
        <f>SUMIFS(Transactions_History!$G$6:$G$1355, Transactions_History!$C$6:$C$1355, "Acquire", Transactions_History!$I$6:$I$1355, Portfolio_History!$F599, Transactions_History!$H$6:$H$1355, "&lt;="&amp;YEAR(Portfolio_History!L$1))-
SUMIFS(Transactions_History!$G$6:$G$1355, Transactions_History!$C$6:$C$1355, "Redeem", Transactions_History!$I$6:$I$1355, Portfolio_History!$F599, Transactions_History!$H$6:$H$1355, "&lt;="&amp;YEAR(Portfolio_History!L$1))</f>
        <v>-10599319</v>
      </c>
      <c r="M599" s="4">
        <f>SUMIFS(Transactions_History!$G$6:$G$1355, Transactions_History!$C$6:$C$1355, "Acquire", Transactions_History!$I$6:$I$1355, Portfolio_History!$F599, Transactions_History!$H$6:$H$1355, "&lt;="&amp;YEAR(Portfolio_History!M$1))-
SUMIFS(Transactions_History!$G$6:$G$1355, Transactions_History!$C$6:$C$1355, "Redeem", Transactions_History!$I$6:$I$1355, Portfolio_History!$F599, Transactions_History!$H$6:$H$1355, "&lt;="&amp;YEAR(Portfolio_History!M$1))</f>
        <v>-10599319</v>
      </c>
      <c r="N599" s="4">
        <f>SUMIFS(Transactions_History!$G$6:$G$1355, Transactions_History!$C$6:$C$1355, "Acquire", Transactions_History!$I$6:$I$1355, Portfolio_History!$F599, Transactions_History!$H$6:$H$1355, "&lt;="&amp;YEAR(Portfolio_History!N$1))-
SUMIFS(Transactions_History!$G$6:$G$1355, Transactions_History!$C$6:$C$1355, "Redeem", Transactions_History!$I$6:$I$1355, Portfolio_History!$F599, Transactions_History!$H$6:$H$1355, "&lt;="&amp;YEAR(Portfolio_History!N$1))</f>
        <v>-10599319</v>
      </c>
      <c r="O599" s="4">
        <f>SUMIFS(Transactions_History!$G$6:$G$1355, Transactions_History!$C$6:$C$1355, "Acquire", Transactions_History!$I$6:$I$1355, Portfolio_History!$F599, Transactions_History!$H$6:$H$1355, "&lt;="&amp;YEAR(Portfolio_History!O$1))-
SUMIFS(Transactions_History!$G$6:$G$1355, Transactions_History!$C$6:$C$1355, "Redeem", Transactions_History!$I$6:$I$1355, Portfolio_History!$F599, Transactions_History!$H$6:$H$1355, "&lt;="&amp;YEAR(Portfolio_History!O$1))</f>
        <v>-10599319</v>
      </c>
      <c r="P599" s="4">
        <f>SUMIFS(Transactions_History!$G$6:$G$1355, Transactions_History!$C$6:$C$1355, "Acquire", Transactions_History!$I$6:$I$1355, Portfolio_History!$F599, Transactions_History!$H$6:$H$1355, "&lt;="&amp;YEAR(Portfolio_History!P$1))-
SUMIFS(Transactions_History!$G$6:$G$1355, Transactions_History!$C$6:$C$1355, "Redeem", Transactions_History!$I$6:$I$1355, Portfolio_History!$F599, Transactions_History!$H$6:$H$1355, "&lt;="&amp;YEAR(Portfolio_History!P$1))</f>
        <v>-10599319</v>
      </c>
      <c r="Q599" s="4">
        <f>SUMIFS(Transactions_History!$G$6:$G$1355, Transactions_History!$C$6:$C$1355, "Acquire", Transactions_History!$I$6:$I$1355, Portfolio_History!$F599, Transactions_History!$H$6:$H$1355, "&lt;="&amp;YEAR(Portfolio_History!Q$1))-
SUMIFS(Transactions_History!$G$6:$G$1355, Transactions_History!$C$6:$C$1355, "Redeem", Transactions_History!$I$6:$I$1355, Portfolio_History!$F599, Transactions_History!$H$6:$H$1355, "&lt;="&amp;YEAR(Portfolio_History!Q$1))</f>
        <v>-10599319</v>
      </c>
      <c r="R599" s="4">
        <f>SUMIFS(Transactions_History!$G$6:$G$1355, Transactions_History!$C$6:$C$1355, "Acquire", Transactions_History!$I$6:$I$1355, Portfolio_History!$F599, Transactions_History!$H$6:$H$1355, "&lt;="&amp;YEAR(Portfolio_History!R$1))-
SUMIFS(Transactions_History!$G$6:$G$1355, Transactions_History!$C$6:$C$1355, "Redeem", Transactions_History!$I$6:$I$1355, Portfolio_History!$F599, Transactions_History!$H$6:$H$1355, "&lt;="&amp;YEAR(Portfolio_History!R$1))</f>
        <v>-10599319</v>
      </c>
      <c r="S599" s="4">
        <f>SUMIFS(Transactions_History!$G$6:$G$1355, Transactions_History!$C$6:$C$1355, "Acquire", Transactions_History!$I$6:$I$1355, Portfolio_History!$F599, Transactions_History!$H$6:$H$1355, "&lt;="&amp;YEAR(Portfolio_History!S$1))-
SUMIFS(Transactions_History!$G$6:$G$1355, Transactions_History!$C$6:$C$1355, "Redeem", Transactions_History!$I$6:$I$1355, Portfolio_History!$F599, Transactions_History!$H$6:$H$1355, "&lt;="&amp;YEAR(Portfolio_History!S$1))</f>
        <v>-1363407</v>
      </c>
      <c r="T599" s="4">
        <f>SUMIFS(Transactions_History!$G$6:$G$1355, Transactions_History!$C$6:$C$1355, "Acquire", Transactions_History!$I$6:$I$1355, Portfolio_History!$F599, Transactions_History!$H$6:$H$1355, "&lt;="&amp;YEAR(Portfolio_History!T$1))-
SUMIFS(Transactions_History!$G$6:$G$1355, Transactions_History!$C$6:$C$1355, "Redeem", Transactions_History!$I$6:$I$1355, Portfolio_History!$F599, Transactions_History!$H$6:$H$1355, "&lt;="&amp;YEAR(Portfolio_History!T$1))</f>
        <v>0</v>
      </c>
      <c r="U599" s="4">
        <f>SUMIFS(Transactions_History!$G$6:$G$1355, Transactions_History!$C$6:$C$1355, "Acquire", Transactions_History!$I$6:$I$1355, Portfolio_History!$F599, Transactions_History!$H$6:$H$1355, "&lt;="&amp;YEAR(Portfolio_History!U$1))-
SUMIFS(Transactions_History!$G$6:$G$1355, Transactions_History!$C$6:$C$1355, "Redeem", Transactions_History!$I$6:$I$1355, Portfolio_History!$F599, Transactions_History!$H$6:$H$1355, "&lt;="&amp;YEAR(Portfolio_History!U$1))</f>
        <v>0</v>
      </c>
      <c r="V599" s="4">
        <f>SUMIFS(Transactions_History!$G$6:$G$1355, Transactions_History!$C$6:$C$1355, "Acquire", Transactions_History!$I$6:$I$1355, Portfolio_History!$F599, Transactions_History!$H$6:$H$1355, "&lt;="&amp;YEAR(Portfolio_History!V$1))-
SUMIFS(Transactions_History!$G$6:$G$1355, Transactions_History!$C$6:$C$1355, "Redeem", Transactions_History!$I$6:$I$1355, Portfolio_History!$F599, Transactions_History!$H$6:$H$1355, "&lt;="&amp;YEAR(Portfolio_History!V$1))</f>
        <v>0</v>
      </c>
      <c r="W599" s="4">
        <f>SUMIFS(Transactions_History!$G$6:$G$1355, Transactions_History!$C$6:$C$1355, "Acquire", Transactions_History!$I$6:$I$1355, Portfolio_History!$F599, Transactions_History!$H$6:$H$1355, "&lt;="&amp;YEAR(Portfolio_History!W$1))-
SUMIFS(Transactions_History!$G$6:$G$1355, Transactions_History!$C$6:$C$1355, "Redeem", Transactions_History!$I$6:$I$1355, Portfolio_History!$F599, Transactions_History!$H$6:$H$1355, "&lt;="&amp;YEAR(Portfolio_History!W$1))</f>
        <v>0</v>
      </c>
      <c r="X599" s="4">
        <f>SUMIFS(Transactions_History!$G$6:$G$1355, Transactions_History!$C$6:$C$1355, "Acquire", Transactions_History!$I$6:$I$1355, Portfolio_History!$F599, Transactions_History!$H$6:$H$1355, "&lt;="&amp;YEAR(Portfolio_History!X$1))-
SUMIFS(Transactions_History!$G$6:$G$1355, Transactions_History!$C$6:$C$1355, "Redeem", Transactions_History!$I$6:$I$1355, Portfolio_History!$F599, Transactions_History!$H$6:$H$1355, "&lt;="&amp;YEAR(Portfolio_History!X$1))</f>
        <v>0</v>
      </c>
      <c r="Y599" s="4">
        <f>SUMIFS(Transactions_History!$G$6:$G$1355, Transactions_History!$C$6:$C$1355, "Acquire", Transactions_History!$I$6:$I$1355, Portfolio_History!$F599, Transactions_History!$H$6:$H$1355, "&lt;="&amp;YEAR(Portfolio_History!Y$1))-
SUMIFS(Transactions_History!$G$6:$G$1355, Transactions_History!$C$6:$C$1355, "Redeem", Transactions_History!$I$6:$I$1355, Portfolio_History!$F599, Transactions_History!$H$6:$H$1355, "&lt;="&amp;YEAR(Portfolio_History!Y$1))</f>
        <v>0</v>
      </c>
    </row>
    <row r="600" spans="1:25" x14ac:dyDescent="0.35">
      <c r="A600" s="172" t="s">
        <v>34</v>
      </c>
      <c r="B600" s="172">
        <v>3.375</v>
      </c>
      <c r="C600" s="172">
        <v>2010</v>
      </c>
      <c r="D600" s="173">
        <v>40269</v>
      </c>
      <c r="E600" s="63">
        <v>2010</v>
      </c>
      <c r="F600" s="170" t="str">
        <f t="shared" si="10"/>
        <v>SI certificates_3.375_2010</v>
      </c>
      <c r="G600" s="4">
        <f>SUMIFS(Transactions_History!$G$6:$G$1355, Transactions_History!$C$6:$C$1355, "Acquire", Transactions_History!$I$6:$I$1355, Portfolio_History!$F600, Transactions_History!$H$6:$H$1355, "&lt;="&amp;YEAR(Portfolio_History!G$1))-
SUMIFS(Transactions_History!$G$6:$G$1355, Transactions_History!$C$6:$C$1355, "Redeem", Transactions_History!$I$6:$I$1355, Portfolio_History!$F600, Transactions_History!$H$6:$H$1355, "&lt;="&amp;YEAR(Portfolio_History!G$1))</f>
        <v>0</v>
      </c>
      <c r="H600" s="4">
        <f>SUMIFS(Transactions_History!$G$6:$G$1355, Transactions_History!$C$6:$C$1355, "Acquire", Transactions_History!$I$6:$I$1355, Portfolio_History!$F600, Transactions_History!$H$6:$H$1355, "&lt;="&amp;YEAR(Portfolio_History!H$1))-
SUMIFS(Transactions_History!$G$6:$G$1355, Transactions_History!$C$6:$C$1355, "Redeem", Transactions_History!$I$6:$I$1355, Portfolio_History!$F600, Transactions_History!$H$6:$H$1355, "&lt;="&amp;YEAR(Portfolio_History!H$1))</f>
        <v>0</v>
      </c>
      <c r="I600" s="4">
        <f>SUMIFS(Transactions_History!$G$6:$G$1355, Transactions_History!$C$6:$C$1355, "Acquire", Transactions_History!$I$6:$I$1355, Portfolio_History!$F600, Transactions_History!$H$6:$H$1355, "&lt;="&amp;YEAR(Portfolio_History!I$1))-
SUMIFS(Transactions_History!$G$6:$G$1355, Transactions_History!$C$6:$C$1355, "Redeem", Transactions_History!$I$6:$I$1355, Portfolio_History!$F600, Transactions_History!$H$6:$H$1355, "&lt;="&amp;YEAR(Portfolio_History!I$1))</f>
        <v>0</v>
      </c>
      <c r="J600" s="4">
        <f>SUMIFS(Transactions_History!$G$6:$G$1355, Transactions_History!$C$6:$C$1355, "Acquire", Transactions_History!$I$6:$I$1355, Portfolio_History!$F600, Transactions_History!$H$6:$H$1355, "&lt;="&amp;YEAR(Portfolio_History!J$1))-
SUMIFS(Transactions_History!$G$6:$G$1355, Transactions_History!$C$6:$C$1355, "Redeem", Transactions_History!$I$6:$I$1355, Portfolio_History!$F600, Transactions_History!$H$6:$H$1355, "&lt;="&amp;YEAR(Portfolio_History!J$1))</f>
        <v>0</v>
      </c>
      <c r="K600" s="4">
        <f>SUMIFS(Transactions_History!$G$6:$G$1355, Transactions_History!$C$6:$C$1355, "Acquire", Transactions_History!$I$6:$I$1355, Portfolio_History!$F600, Transactions_History!$H$6:$H$1355, "&lt;="&amp;YEAR(Portfolio_History!K$1))-
SUMIFS(Transactions_History!$G$6:$G$1355, Transactions_History!$C$6:$C$1355, "Redeem", Transactions_History!$I$6:$I$1355, Portfolio_History!$F600, Transactions_History!$H$6:$H$1355, "&lt;="&amp;YEAR(Portfolio_History!K$1))</f>
        <v>0</v>
      </c>
      <c r="L600" s="4">
        <f>SUMIFS(Transactions_History!$G$6:$G$1355, Transactions_History!$C$6:$C$1355, "Acquire", Transactions_History!$I$6:$I$1355, Portfolio_History!$F600, Transactions_History!$H$6:$H$1355, "&lt;="&amp;YEAR(Portfolio_History!L$1))-
SUMIFS(Transactions_History!$G$6:$G$1355, Transactions_History!$C$6:$C$1355, "Redeem", Transactions_History!$I$6:$I$1355, Portfolio_History!$F600, Transactions_History!$H$6:$H$1355, "&lt;="&amp;YEAR(Portfolio_History!L$1))</f>
        <v>0</v>
      </c>
      <c r="M600" s="4">
        <f>SUMIFS(Transactions_History!$G$6:$G$1355, Transactions_History!$C$6:$C$1355, "Acquire", Transactions_History!$I$6:$I$1355, Portfolio_History!$F600, Transactions_History!$H$6:$H$1355, "&lt;="&amp;YEAR(Portfolio_History!M$1))-
SUMIFS(Transactions_History!$G$6:$G$1355, Transactions_History!$C$6:$C$1355, "Redeem", Transactions_History!$I$6:$I$1355, Portfolio_History!$F600, Transactions_History!$H$6:$H$1355, "&lt;="&amp;YEAR(Portfolio_History!M$1))</f>
        <v>0</v>
      </c>
      <c r="N600" s="4">
        <f>SUMIFS(Transactions_History!$G$6:$G$1355, Transactions_History!$C$6:$C$1355, "Acquire", Transactions_History!$I$6:$I$1355, Portfolio_History!$F600, Transactions_History!$H$6:$H$1355, "&lt;="&amp;YEAR(Portfolio_History!N$1))-
SUMIFS(Transactions_History!$G$6:$G$1355, Transactions_History!$C$6:$C$1355, "Redeem", Transactions_History!$I$6:$I$1355, Portfolio_History!$F600, Transactions_History!$H$6:$H$1355, "&lt;="&amp;YEAR(Portfolio_History!N$1))</f>
        <v>0</v>
      </c>
      <c r="O600" s="4">
        <f>SUMIFS(Transactions_History!$G$6:$G$1355, Transactions_History!$C$6:$C$1355, "Acquire", Transactions_History!$I$6:$I$1355, Portfolio_History!$F600, Transactions_History!$H$6:$H$1355, "&lt;="&amp;YEAR(Portfolio_History!O$1))-
SUMIFS(Transactions_History!$G$6:$G$1355, Transactions_History!$C$6:$C$1355, "Redeem", Transactions_History!$I$6:$I$1355, Portfolio_History!$F600, Transactions_History!$H$6:$H$1355, "&lt;="&amp;YEAR(Portfolio_History!O$1))</f>
        <v>0</v>
      </c>
      <c r="P600" s="4">
        <f>SUMIFS(Transactions_History!$G$6:$G$1355, Transactions_History!$C$6:$C$1355, "Acquire", Transactions_History!$I$6:$I$1355, Portfolio_History!$F600, Transactions_History!$H$6:$H$1355, "&lt;="&amp;YEAR(Portfolio_History!P$1))-
SUMIFS(Transactions_History!$G$6:$G$1355, Transactions_History!$C$6:$C$1355, "Redeem", Transactions_History!$I$6:$I$1355, Portfolio_History!$F600, Transactions_History!$H$6:$H$1355, "&lt;="&amp;YEAR(Portfolio_History!P$1))</f>
        <v>0</v>
      </c>
      <c r="Q600" s="4">
        <f>SUMIFS(Transactions_History!$G$6:$G$1355, Transactions_History!$C$6:$C$1355, "Acquire", Transactions_History!$I$6:$I$1355, Portfolio_History!$F600, Transactions_History!$H$6:$H$1355, "&lt;="&amp;YEAR(Portfolio_History!Q$1))-
SUMIFS(Transactions_History!$G$6:$G$1355, Transactions_History!$C$6:$C$1355, "Redeem", Transactions_History!$I$6:$I$1355, Portfolio_History!$F600, Transactions_History!$H$6:$H$1355, "&lt;="&amp;YEAR(Portfolio_History!Q$1))</f>
        <v>0</v>
      </c>
      <c r="R600" s="4">
        <f>SUMIFS(Transactions_History!$G$6:$G$1355, Transactions_History!$C$6:$C$1355, "Acquire", Transactions_History!$I$6:$I$1355, Portfolio_History!$F600, Transactions_History!$H$6:$H$1355, "&lt;="&amp;YEAR(Portfolio_History!R$1))-
SUMIFS(Transactions_History!$G$6:$G$1355, Transactions_History!$C$6:$C$1355, "Redeem", Transactions_History!$I$6:$I$1355, Portfolio_History!$F600, Transactions_History!$H$6:$H$1355, "&lt;="&amp;YEAR(Portfolio_History!R$1))</f>
        <v>0</v>
      </c>
      <c r="S600" s="4">
        <f>SUMIFS(Transactions_History!$G$6:$G$1355, Transactions_History!$C$6:$C$1355, "Acquire", Transactions_History!$I$6:$I$1355, Portfolio_History!$F600, Transactions_History!$H$6:$H$1355, "&lt;="&amp;YEAR(Portfolio_History!S$1))-
SUMIFS(Transactions_History!$G$6:$G$1355, Transactions_History!$C$6:$C$1355, "Redeem", Transactions_History!$I$6:$I$1355, Portfolio_History!$F600, Transactions_History!$H$6:$H$1355, "&lt;="&amp;YEAR(Portfolio_History!S$1))</f>
        <v>0</v>
      </c>
      <c r="T600" s="4">
        <f>SUMIFS(Transactions_History!$G$6:$G$1355, Transactions_History!$C$6:$C$1355, "Acquire", Transactions_History!$I$6:$I$1355, Portfolio_History!$F600, Transactions_History!$H$6:$H$1355, "&lt;="&amp;YEAR(Portfolio_History!T$1))-
SUMIFS(Transactions_History!$G$6:$G$1355, Transactions_History!$C$6:$C$1355, "Redeem", Transactions_History!$I$6:$I$1355, Portfolio_History!$F600, Transactions_History!$H$6:$H$1355, "&lt;="&amp;YEAR(Portfolio_History!T$1))</f>
        <v>0</v>
      </c>
      <c r="U600" s="4">
        <f>SUMIFS(Transactions_History!$G$6:$G$1355, Transactions_History!$C$6:$C$1355, "Acquire", Transactions_History!$I$6:$I$1355, Portfolio_History!$F600, Transactions_History!$H$6:$H$1355, "&lt;="&amp;YEAR(Portfolio_History!U$1))-
SUMIFS(Transactions_History!$G$6:$G$1355, Transactions_History!$C$6:$C$1355, "Redeem", Transactions_History!$I$6:$I$1355, Portfolio_History!$F600, Transactions_History!$H$6:$H$1355, "&lt;="&amp;YEAR(Portfolio_History!U$1))</f>
        <v>0</v>
      </c>
      <c r="V600" s="4">
        <f>SUMIFS(Transactions_History!$G$6:$G$1355, Transactions_History!$C$6:$C$1355, "Acquire", Transactions_History!$I$6:$I$1355, Portfolio_History!$F600, Transactions_History!$H$6:$H$1355, "&lt;="&amp;YEAR(Portfolio_History!V$1))-
SUMIFS(Transactions_History!$G$6:$G$1355, Transactions_History!$C$6:$C$1355, "Redeem", Transactions_History!$I$6:$I$1355, Portfolio_History!$F600, Transactions_History!$H$6:$H$1355, "&lt;="&amp;YEAR(Portfolio_History!V$1))</f>
        <v>0</v>
      </c>
      <c r="W600" s="4">
        <f>SUMIFS(Transactions_History!$G$6:$G$1355, Transactions_History!$C$6:$C$1355, "Acquire", Transactions_History!$I$6:$I$1355, Portfolio_History!$F600, Transactions_History!$H$6:$H$1355, "&lt;="&amp;YEAR(Portfolio_History!W$1))-
SUMIFS(Transactions_History!$G$6:$G$1355, Transactions_History!$C$6:$C$1355, "Redeem", Transactions_History!$I$6:$I$1355, Portfolio_History!$F600, Transactions_History!$H$6:$H$1355, "&lt;="&amp;YEAR(Portfolio_History!W$1))</f>
        <v>0</v>
      </c>
      <c r="X600" s="4">
        <f>SUMIFS(Transactions_History!$G$6:$G$1355, Transactions_History!$C$6:$C$1355, "Acquire", Transactions_History!$I$6:$I$1355, Portfolio_History!$F600, Transactions_History!$H$6:$H$1355, "&lt;="&amp;YEAR(Portfolio_History!X$1))-
SUMIFS(Transactions_History!$G$6:$G$1355, Transactions_History!$C$6:$C$1355, "Redeem", Transactions_History!$I$6:$I$1355, Portfolio_History!$F600, Transactions_History!$H$6:$H$1355, "&lt;="&amp;YEAR(Portfolio_History!X$1))</f>
        <v>0</v>
      </c>
      <c r="Y600" s="4">
        <f>SUMIFS(Transactions_History!$G$6:$G$1355, Transactions_History!$C$6:$C$1355, "Acquire", Transactions_History!$I$6:$I$1355, Portfolio_History!$F600, Transactions_History!$H$6:$H$1355, "&lt;="&amp;YEAR(Portfolio_History!Y$1))-
SUMIFS(Transactions_History!$G$6:$G$1355, Transactions_History!$C$6:$C$1355, "Redeem", Transactions_History!$I$6:$I$1355, Portfolio_History!$F600, Transactions_History!$H$6:$H$1355, "&lt;="&amp;YEAR(Portfolio_History!Y$1))</f>
        <v>0</v>
      </c>
    </row>
    <row r="601" spans="1:25" x14ac:dyDescent="0.35">
      <c r="A601" s="172" t="s">
        <v>39</v>
      </c>
      <c r="B601" s="172">
        <v>5.625</v>
      </c>
      <c r="C601" s="172">
        <v>2011</v>
      </c>
      <c r="D601" s="173">
        <v>37043</v>
      </c>
      <c r="E601" s="63">
        <v>2010</v>
      </c>
      <c r="F601" s="170" t="str">
        <f t="shared" si="10"/>
        <v>SI bonds_5.625_2011</v>
      </c>
      <c r="G601" s="4">
        <f>SUMIFS(Transactions_History!$G$6:$G$1355, Transactions_History!$C$6:$C$1355, "Acquire", Transactions_History!$I$6:$I$1355, Portfolio_History!$F601, Transactions_History!$H$6:$H$1355, "&lt;="&amp;YEAR(Portfolio_History!G$1))-
SUMIFS(Transactions_History!$G$6:$G$1355, Transactions_History!$C$6:$C$1355, "Redeem", Transactions_History!$I$6:$I$1355, Portfolio_History!$F601, Transactions_History!$H$6:$H$1355, "&lt;="&amp;YEAR(Portfolio_History!G$1))</f>
        <v>-11146406</v>
      </c>
      <c r="H601" s="4">
        <f>SUMIFS(Transactions_History!$G$6:$G$1355, Transactions_History!$C$6:$C$1355, "Acquire", Transactions_History!$I$6:$I$1355, Portfolio_History!$F601, Transactions_History!$H$6:$H$1355, "&lt;="&amp;YEAR(Portfolio_History!H$1))-
SUMIFS(Transactions_History!$G$6:$G$1355, Transactions_History!$C$6:$C$1355, "Redeem", Transactions_History!$I$6:$I$1355, Portfolio_History!$F601, Transactions_History!$H$6:$H$1355, "&lt;="&amp;YEAR(Portfolio_History!H$1))</f>
        <v>-11146406</v>
      </c>
      <c r="I601" s="4">
        <f>SUMIFS(Transactions_History!$G$6:$G$1355, Transactions_History!$C$6:$C$1355, "Acquire", Transactions_History!$I$6:$I$1355, Portfolio_History!$F601, Transactions_History!$H$6:$H$1355, "&lt;="&amp;YEAR(Portfolio_History!I$1))-
SUMIFS(Transactions_History!$G$6:$G$1355, Transactions_History!$C$6:$C$1355, "Redeem", Transactions_History!$I$6:$I$1355, Portfolio_History!$F601, Transactions_History!$H$6:$H$1355, "&lt;="&amp;YEAR(Portfolio_History!I$1))</f>
        <v>-11146406</v>
      </c>
      <c r="J601" s="4">
        <f>SUMIFS(Transactions_History!$G$6:$G$1355, Transactions_History!$C$6:$C$1355, "Acquire", Transactions_History!$I$6:$I$1355, Portfolio_History!$F601, Transactions_History!$H$6:$H$1355, "&lt;="&amp;YEAR(Portfolio_History!J$1))-
SUMIFS(Transactions_History!$G$6:$G$1355, Transactions_History!$C$6:$C$1355, "Redeem", Transactions_History!$I$6:$I$1355, Portfolio_History!$F601, Transactions_History!$H$6:$H$1355, "&lt;="&amp;YEAR(Portfolio_History!J$1))</f>
        <v>-11146406</v>
      </c>
      <c r="K601" s="4">
        <f>SUMIFS(Transactions_History!$G$6:$G$1355, Transactions_History!$C$6:$C$1355, "Acquire", Transactions_History!$I$6:$I$1355, Portfolio_History!$F601, Transactions_History!$H$6:$H$1355, "&lt;="&amp;YEAR(Portfolio_History!K$1))-
SUMIFS(Transactions_History!$G$6:$G$1355, Transactions_History!$C$6:$C$1355, "Redeem", Transactions_History!$I$6:$I$1355, Portfolio_History!$F601, Transactions_History!$H$6:$H$1355, "&lt;="&amp;YEAR(Portfolio_History!K$1))</f>
        <v>-11146406</v>
      </c>
      <c r="L601" s="4">
        <f>SUMIFS(Transactions_History!$G$6:$G$1355, Transactions_History!$C$6:$C$1355, "Acquire", Transactions_History!$I$6:$I$1355, Portfolio_History!$F601, Transactions_History!$H$6:$H$1355, "&lt;="&amp;YEAR(Portfolio_History!L$1))-
SUMIFS(Transactions_History!$G$6:$G$1355, Transactions_History!$C$6:$C$1355, "Redeem", Transactions_History!$I$6:$I$1355, Portfolio_History!$F601, Transactions_History!$H$6:$H$1355, "&lt;="&amp;YEAR(Portfolio_History!L$1))</f>
        <v>-11146406</v>
      </c>
      <c r="M601" s="4">
        <f>SUMIFS(Transactions_History!$G$6:$G$1355, Transactions_History!$C$6:$C$1355, "Acquire", Transactions_History!$I$6:$I$1355, Portfolio_History!$F601, Transactions_History!$H$6:$H$1355, "&lt;="&amp;YEAR(Portfolio_History!M$1))-
SUMIFS(Transactions_History!$G$6:$G$1355, Transactions_History!$C$6:$C$1355, "Redeem", Transactions_History!$I$6:$I$1355, Portfolio_History!$F601, Transactions_History!$H$6:$H$1355, "&lt;="&amp;YEAR(Portfolio_History!M$1))</f>
        <v>-11146406</v>
      </c>
      <c r="N601" s="4">
        <f>SUMIFS(Transactions_History!$G$6:$G$1355, Transactions_History!$C$6:$C$1355, "Acquire", Transactions_History!$I$6:$I$1355, Portfolio_History!$F601, Transactions_History!$H$6:$H$1355, "&lt;="&amp;YEAR(Portfolio_History!N$1))-
SUMIFS(Transactions_History!$G$6:$G$1355, Transactions_History!$C$6:$C$1355, "Redeem", Transactions_History!$I$6:$I$1355, Portfolio_History!$F601, Transactions_History!$H$6:$H$1355, "&lt;="&amp;YEAR(Portfolio_History!N$1))</f>
        <v>-11146406</v>
      </c>
      <c r="O601" s="4">
        <f>SUMIFS(Transactions_History!$G$6:$G$1355, Transactions_History!$C$6:$C$1355, "Acquire", Transactions_History!$I$6:$I$1355, Portfolio_History!$F601, Transactions_History!$H$6:$H$1355, "&lt;="&amp;YEAR(Portfolio_History!O$1))-
SUMIFS(Transactions_History!$G$6:$G$1355, Transactions_History!$C$6:$C$1355, "Redeem", Transactions_History!$I$6:$I$1355, Portfolio_History!$F601, Transactions_History!$H$6:$H$1355, "&lt;="&amp;YEAR(Portfolio_History!O$1))</f>
        <v>-11146406</v>
      </c>
      <c r="P601" s="4">
        <f>SUMIFS(Transactions_History!$G$6:$G$1355, Transactions_History!$C$6:$C$1355, "Acquire", Transactions_History!$I$6:$I$1355, Portfolio_History!$F601, Transactions_History!$H$6:$H$1355, "&lt;="&amp;YEAR(Portfolio_History!P$1))-
SUMIFS(Transactions_History!$G$6:$G$1355, Transactions_History!$C$6:$C$1355, "Redeem", Transactions_History!$I$6:$I$1355, Portfolio_History!$F601, Transactions_History!$H$6:$H$1355, "&lt;="&amp;YEAR(Portfolio_History!P$1))</f>
        <v>-11146406</v>
      </c>
      <c r="Q601" s="4">
        <f>SUMIFS(Transactions_History!$G$6:$G$1355, Transactions_History!$C$6:$C$1355, "Acquire", Transactions_History!$I$6:$I$1355, Portfolio_History!$F601, Transactions_History!$H$6:$H$1355, "&lt;="&amp;YEAR(Portfolio_History!Q$1))-
SUMIFS(Transactions_History!$G$6:$G$1355, Transactions_History!$C$6:$C$1355, "Redeem", Transactions_History!$I$6:$I$1355, Portfolio_History!$F601, Transactions_History!$H$6:$H$1355, "&lt;="&amp;YEAR(Portfolio_History!Q$1))</f>
        <v>-11146406</v>
      </c>
      <c r="R601" s="4">
        <f>SUMIFS(Transactions_History!$G$6:$G$1355, Transactions_History!$C$6:$C$1355, "Acquire", Transactions_History!$I$6:$I$1355, Portfolio_History!$F601, Transactions_History!$H$6:$H$1355, "&lt;="&amp;YEAR(Portfolio_History!R$1))-
SUMIFS(Transactions_History!$G$6:$G$1355, Transactions_History!$C$6:$C$1355, "Redeem", Transactions_History!$I$6:$I$1355, Portfolio_History!$F601, Transactions_History!$H$6:$H$1355, "&lt;="&amp;YEAR(Portfolio_History!R$1))</f>
        <v>-11146406</v>
      </c>
      <c r="S601" s="4">
        <f>SUMIFS(Transactions_History!$G$6:$G$1355, Transactions_History!$C$6:$C$1355, "Acquire", Transactions_History!$I$6:$I$1355, Portfolio_History!$F601, Transactions_History!$H$6:$H$1355, "&lt;="&amp;YEAR(Portfolio_History!S$1))-
SUMIFS(Transactions_History!$G$6:$G$1355, Transactions_History!$C$6:$C$1355, "Redeem", Transactions_History!$I$6:$I$1355, Portfolio_History!$F601, Transactions_History!$H$6:$H$1355, "&lt;="&amp;YEAR(Portfolio_History!S$1))</f>
        <v>-1524968</v>
      </c>
      <c r="T601" s="4">
        <f>SUMIFS(Transactions_History!$G$6:$G$1355, Transactions_History!$C$6:$C$1355, "Acquire", Transactions_History!$I$6:$I$1355, Portfolio_History!$F601, Transactions_History!$H$6:$H$1355, "&lt;="&amp;YEAR(Portfolio_History!T$1))-
SUMIFS(Transactions_History!$G$6:$G$1355, Transactions_History!$C$6:$C$1355, "Redeem", Transactions_History!$I$6:$I$1355, Portfolio_History!$F601, Transactions_History!$H$6:$H$1355, "&lt;="&amp;YEAR(Portfolio_History!T$1))</f>
        <v>0</v>
      </c>
      <c r="U601" s="4">
        <f>SUMIFS(Transactions_History!$G$6:$G$1355, Transactions_History!$C$6:$C$1355, "Acquire", Transactions_History!$I$6:$I$1355, Portfolio_History!$F601, Transactions_History!$H$6:$H$1355, "&lt;="&amp;YEAR(Portfolio_History!U$1))-
SUMIFS(Transactions_History!$G$6:$G$1355, Transactions_History!$C$6:$C$1355, "Redeem", Transactions_History!$I$6:$I$1355, Portfolio_History!$F601, Transactions_History!$H$6:$H$1355, "&lt;="&amp;YEAR(Portfolio_History!U$1))</f>
        <v>0</v>
      </c>
      <c r="V601" s="4">
        <f>SUMIFS(Transactions_History!$G$6:$G$1355, Transactions_History!$C$6:$C$1355, "Acquire", Transactions_History!$I$6:$I$1355, Portfolio_History!$F601, Transactions_History!$H$6:$H$1355, "&lt;="&amp;YEAR(Portfolio_History!V$1))-
SUMIFS(Transactions_History!$G$6:$G$1355, Transactions_History!$C$6:$C$1355, "Redeem", Transactions_History!$I$6:$I$1355, Portfolio_History!$F601, Transactions_History!$H$6:$H$1355, "&lt;="&amp;YEAR(Portfolio_History!V$1))</f>
        <v>0</v>
      </c>
      <c r="W601" s="4">
        <f>SUMIFS(Transactions_History!$G$6:$G$1355, Transactions_History!$C$6:$C$1355, "Acquire", Transactions_History!$I$6:$I$1355, Portfolio_History!$F601, Transactions_History!$H$6:$H$1355, "&lt;="&amp;YEAR(Portfolio_History!W$1))-
SUMIFS(Transactions_History!$G$6:$G$1355, Transactions_History!$C$6:$C$1355, "Redeem", Transactions_History!$I$6:$I$1355, Portfolio_History!$F601, Transactions_History!$H$6:$H$1355, "&lt;="&amp;YEAR(Portfolio_History!W$1))</f>
        <v>0</v>
      </c>
      <c r="X601" s="4">
        <f>SUMIFS(Transactions_History!$G$6:$G$1355, Transactions_History!$C$6:$C$1355, "Acquire", Transactions_History!$I$6:$I$1355, Portfolio_History!$F601, Transactions_History!$H$6:$H$1355, "&lt;="&amp;YEAR(Portfolio_History!X$1))-
SUMIFS(Transactions_History!$G$6:$G$1355, Transactions_History!$C$6:$C$1355, "Redeem", Transactions_History!$I$6:$I$1355, Portfolio_History!$F601, Transactions_History!$H$6:$H$1355, "&lt;="&amp;YEAR(Portfolio_History!X$1))</f>
        <v>0</v>
      </c>
      <c r="Y601" s="4">
        <f>SUMIFS(Transactions_History!$G$6:$G$1355, Transactions_History!$C$6:$C$1355, "Acquire", Transactions_History!$I$6:$I$1355, Portfolio_History!$F601, Transactions_History!$H$6:$H$1355, "&lt;="&amp;YEAR(Portfolio_History!Y$1))-
SUMIFS(Transactions_History!$G$6:$G$1355, Transactions_History!$C$6:$C$1355, "Redeem", Transactions_History!$I$6:$I$1355, Portfolio_History!$F601, Transactions_History!$H$6:$H$1355, "&lt;="&amp;YEAR(Portfolio_History!Y$1))</f>
        <v>0</v>
      </c>
    </row>
    <row r="602" spans="1:25" x14ac:dyDescent="0.35">
      <c r="A602" s="172" t="s">
        <v>34</v>
      </c>
      <c r="B602" s="172">
        <v>3.25</v>
      </c>
      <c r="C602" s="172">
        <v>2010</v>
      </c>
      <c r="D602" s="173">
        <v>40299</v>
      </c>
      <c r="E602" s="63">
        <v>2010</v>
      </c>
      <c r="F602" s="170" t="str">
        <f t="shared" si="10"/>
        <v>SI certificates_3.25_2010</v>
      </c>
      <c r="G602" s="4">
        <f>SUMIFS(Transactions_History!$G$6:$G$1355, Transactions_History!$C$6:$C$1355, "Acquire", Transactions_History!$I$6:$I$1355, Portfolio_History!$F602, Transactions_History!$H$6:$H$1355, "&lt;="&amp;YEAR(Portfolio_History!G$1))-
SUMIFS(Transactions_History!$G$6:$G$1355, Transactions_History!$C$6:$C$1355, "Redeem", Transactions_History!$I$6:$I$1355, Portfolio_History!$F602, Transactions_History!$H$6:$H$1355, "&lt;="&amp;YEAR(Portfolio_History!G$1))</f>
        <v>0</v>
      </c>
      <c r="H602" s="4">
        <f>SUMIFS(Transactions_History!$G$6:$G$1355, Transactions_History!$C$6:$C$1355, "Acquire", Transactions_History!$I$6:$I$1355, Portfolio_History!$F602, Transactions_History!$H$6:$H$1355, "&lt;="&amp;YEAR(Portfolio_History!H$1))-
SUMIFS(Transactions_History!$G$6:$G$1355, Transactions_History!$C$6:$C$1355, "Redeem", Transactions_History!$I$6:$I$1355, Portfolio_History!$F602, Transactions_History!$H$6:$H$1355, "&lt;="&amp;YEAR(Portfolio_History!H$1))</f>
        <v>0</v>
      </c>
      <c r="I602" s="4">
        <f>SUMIFS(Transactions_History!$G$6:$G$1355, Transactions_History!$C$6:$C$1355, "Acquire", Transactions_History!$I$6:$I$1355, Portfolio_History!$F602, Transactions_History!$H$6:$H$1355, "&lt;="&amp;YEAR(Portfolio_History!I$1))-
SUMIFS(Transactions_History!$G$6:$G$1355, Transactions_History!$C$6:$C$1355, "Redeem", Transactions_History!$I$6:$I$1355, Portfolio_History!$F602, Transactions_History!$H$6:$H$1355, "&lt;="&amp;YEAR(Portfolio_History!I$1))</f>
        <v>0</v>
      </c>
      <c r="J602" s="4">
        <f>SUMIFS(Transactions_History!$G$6:$G$1355, Transactions_History!$C$6:$C$1355, "Acquire", Transactions_History!$I$6:$I$1355, Portfolio_History!$F602, Transactions_History!$H$6:$H$1355, "&lt;="&amp;YEAR(Portfolio_History!J$1))-
SUMIFS(Transactions_History!$G$6:$G$1355, Transactions_History!$C$6:$C$1355, "Redeem", Transactions_History!$I$6:$I$1355, Portfolio_History!$F602, Transactions_History!$H$6:$H$1355, "&lt;="&amp;YEAR(Portfolio_History!J$1))</f>
        <v>0</v>
      </c>
      <c r="K602" s="4">
        <f>SUMIFS(Transactions_History!$G$6:$G$1355, Transactions_History!$C$6:$C$1355, "Acquire", Transactions_History!$I$6:$I$1355, Portfolio_History!$F602, Transactions_History!$H$6:$H$1355, "&lt;="&amp;YEAR(Portfolio_History!K$1))-
SUMIFS(Transactions_History!$G$6:$G$1355, Transactions_History!$C$6:$C$1355, "Redeem", Transactions_History!$I$6:$I$1355, Portfolio_History!$F602, Transactions_History!$H$6:$H$1355, "&lt;="&amp;YEAR(Portfolio_History!K$1))</f>
        <v>0</v>
      </c>
      <c r="L602" s="4">
        <f>SUMIFS(Transactions_History!$G$6:$G$1355, Transactions_History!$C$6:$C$1355, "Acquire", Transactions_History!$I$6:$I$1355, Portfolio_History!$F602, Transactions_History!$H$6:$H$1355, "&lt;="&amp;YEAR(Portfolio_History!L$1))-
SUMIFS(Transactions_History!$G$6:$G$1355, Transactions_History!$C$6:$C$1355, "Redeem", Transactions_History!$I$6:$I$1355, Portfolio_History!$F602, Transactions_History!$H$6:$H$1355, "&lt;="&amp;YEAR(Portfolio_History!L$1))</f>
        <v>0</v>
      </c>
      <c r="M602" s="4">
        <f>SUMIFS(Transactions_History!$G$6:$G$1355, Transactions_History!$C$6:$C$1355, "Acquire", Transactions_History!$I$6:$I$1355, Portfolio_History!$F602, Transactions_History!$H$6:$H$1355, "&lt;="&amp;YEAR(Portfolio_History!M$1))-
SUMIFS(Transactions_History!$G$6:$G$1355, Transactions_History!$C$6:$C$1355, "Redeem", Transactions_History!$I$6:$I$1355, Portfolio_History!$F602, Transactions_History!$H$6:$H$1355, "&lt;="&amp;YEAR(Portfolio_History!M$1))</f>
        <v>0</v>
      </c>
      <c r="N602" s="4">
        <f>SUMIFS(Transactions_History!$G$6:$G$1355, Transactions_History!$C$6:$C$1355, "Acquire", Transactions_History!$I$6:$I$1355, Portfolio_History!$F602, Transactions_History!$H$6:$H$1355, "&lt;="&amp;YEAR(Portfolio_History!N$1))-
SUMIFS(Transactions_History!$G$6:$G$1355, Transactions_History!$C$6:$C$1355, "Redeem", Transactions_History!$I$6:$I$1355, Portfolio_History!$F602, Transactions_History!$H$6:$H$1355, "&lt;="&amp;YEAR(Portfolio_History!N$1))</f>
        <v>0</v>
      </c>
      <c r="O602" s="4">
        <f>SUMIFS(Transactions_History!$G$6:$G$1355, Transactions_History!$C$6:$C$1355, "Acquire", Transactions_History!$I$6:$I$1355, Portfolio_History!$F602, Transactions_History!$H$6:$H$1355, "&lt;="&amp;YEAR(Portfolio_History!O$1))-
SUMIFS(Transactions_History!$G$6:$G$1355, Transactions_History!$C$6:$C$1355, "Redeem", Transactions_History!$I$6:$I$1355, Portfolio_History!$F602, Transactions_History!$H$6:$H$1355, "&lt;="&amp;YEAR(Portfolio_History!O$1))</f>
        <v>0</v>
      </c>
      <c r="P602" s="4">
        <f>SUMIFS(Transactions_History!$G$6:$G$1355, Transactions_History!$C$6:$C$1355, "Acquire", Transactions_History!$I$6:$I$1355, Portfolio_History!$F602, Transactions_History!$H$6:$H$1355, "&lt;="&amp;YEAR(Portfolio_History!P$1))-
SUMIFS(Transactions_History!$G$6:$G$1355, Transactions_History!$C$6:$C$1355, "Redeem", Transactions_History!$I$6:$I$1355, Portfolio_History!$F602, Transactions_History!$H$6:$H$1355, "&lt;="&amp;YEAR(Portfolio_History!P$1))</f>
        <v>0</v>
      </c>
      <c r="Q602" s="4">
        <f>SUMIFS(Transactions_History!$G$6:$G$1355, Transactions_History!$C$6:$C$1355, "Acquire", Transactions_History!$I$6:$I$1355, Portfolio_History!$F602, Transactions_History!$H$6:$H$1355, "&lt;="&amp;YEAR(Portfolio_History!Q$1))-
SUMIFS(Transactions_History!$G$6:$G$1355, Transactions_History!$C$6:$C$1355, "Redeem", Transactions_History!$I$6:$I$1355, Portfolio_History!$F602, Transactions_History!$H$6:$H$1355, "&lt;="&amp;YEAR(Portfolio_History!Q$1))</f>
        <v>0</v>
      </c>
      <c r="R602" s="4">
        <f>SUMIFS(Transactions_History!$G$6:$G$1355, Transactions_History!$C$6:$C$1355, "Acquire", Transactions_History!$I$6:$I$1355, Portfolio_History!$F602, Transactions_History!$H$6:$H$1355, "&lt;="&amp;YEAR(Portfolio_History!R$1))-
SUMIFS(Transactions_History!$G$6:$G$1355, Transactions_History!$C$6:$C$1355, "Redeem", Transactions_History!$I$6:$I$1355, Portfolio_History!$F602, Transactions_History!$H$6:$H$1355, "&lt;="&amp;YEAR(Portfolio_History!R$1))</f>
        <v>0</v>
      </c>
      <c r="S602" s="4">
        <f>SUMIFS(Transactions_History!$G$6:$G$1355, Transactions_History!$C$6:$C$1355, "Acquire", Transactions_History!$I$6:$I$1355, Portfolio_History!$F602, Transactions_History!$H$6:$H$1355, "&lt;="&amp;YEAR(Portfolio_History!S$1))-
SUMIFS(Transactions_History!$G$6:$G$1355, Transactions_History!$C$6:$C$1355, "Redeem", Transactions_History!$I$6:$I$1355, Portfolio_History!$F602, Transactions_History!$H$6:$H$1355, "&lt;="&amp;YEAR(Portfolio_History!S$1))</f>
        <v>0</v>
      </c>
      <c r="T602" s="4">
        <f>SUMIFS(Transactions_History!$G$6:$G$1355, Transactions_History!$C$6:$C$1355, "Acquire", Transactions_History!$I$6:$I$1355, Portfolio_History!$F602, Transactions_History!$H$6:$H$1355, "&lt;="&amp;YEAR(Portfolio_History!T$1))-
SUMIFS(Transactions_History!$G$6:$G$1355, Transactions_History!$C$6:$C$1355, "Redeem", Transactions_History!$I$6:$I$1355, Portfolio_History!$F602, Transactions_History!$H$6:$H$1355, "&lt;="&amp;YEAR(Portfolio_History!T$1))</f>
        <v>0</v>
      </c>
      <c r="U602" s="4">
        <f>SUMIFS(Transactions_History!$G$6:$G$1355, Transactions_History!$C$6:$C$1355, "Acquire", Transactions_History!$I$6:$I$1355, Portfolio_History!$F602, Transactions_History!$H$6:$H$1355, "&lt;="&amp;YEAR(Portfolio_History!U$1))-
SUMIFS(Transactions_History!$G$6:$G$1355, Transactions_History!$C$6:$C$1355, "Redeem", Transactions_History!$I$6:$I$1355, Portfolio_History!$F602, Transactions_History!$H$6:$H$1355, "&lt;="&amp;YEAR(Portfolio_History!U$1))</f>
        <v>0</v>
      </c>
      <c r="V602" s="4">
        <f>SUMIFS(Transactions_History!$G$6:$G$1355, Transactions_History!$C$6:$C$1355, "Acquire", Transactions_History!$I$6:$I$1355, Portfolio_History!$F602, Transactions_History!$H$6:$H$1355, "&lt;="&amp;YEAR(Portfolio_History!V$1))-
SUMIFS(Transactions_History!$G$6:$G$1355, Transactions_History!$C$6:$C$1355, "Redeem", Transactions_History!$I$6:$I$1355, Portfolio_History!$F602, Transactions_History!$H$6:$H$1355, "&lt;="&amp;YEAR(Portfolio_History!V$1))</f>
        <v>0</v>
      </c>
      <c r="W602" s="4">
        <f>SUMIFS(Transactions_History!$G$6:$G$1355, Transactions_History!$C$6:$C$1355, "Acquire", Transactions_History!$I$6:$I$1355, Portfolio_History!$F602, Transactions_History!$H$6:$H$1355, "&lt;="&amp;YEAR(Portfolio_History!W$1))-
SUMIFS(Transactions_History!$G$6:$G$1355, Transactions_History!$C$6:$C$1355, "Redeem", Transactions_History!$I$6:$I$1355, Portfolio_History!$F602, Transactions_History!$H$6:$H$1355, "&lt;="&amp;YEAR(Portfolio_History!W$1))</f>
        <v>0</v>
      </c>
      <c r="X602" s="4">
        <f>SUMIFS(Transactions_History!$G$6:$G$1355, Transactions_History!$C$6:$C$1355, "Acquire", Transactions_History!$I$6:$I$1355, Portfolio_History!$F602, Transactions_History!$H$6:$H$1355, "&lt;="&amp;YEAR(Portfolio_History!X$1))-
SUMIFS(Transactions_History!$G$6:$G$1355, Transactions_History!$C$6:$C$1355, "Redeem", Transactions_History!$I$6:$I$1355, Portfolio_History!$F602, Transactions_History!$H$6:$H$1355, "&lt;="&amp;YEAR(Portfolio_History!X$1))</f>
        <v>0</v>
      </c>
      <c r="Y602" s="4">
        <f>SUMIFS(Transactions_History!$G$6:$G$1355, Transactions_History!$C$6:$C$1355, "Acquire", Transactions_History!$I$6:$I$1355, Portfolio_History!$F602, Transactions_History!$H$6:$H$1355, "&lt;="&amp;YEAR(Portfolio_History!Y$1))-
SUMIFS(Transactions_History!$G$6:$G$1355, Transactions_History!$C$6:$C$1355, "Redeem", Transactions_History!$I$6:$I$1355, Portfolio_History!$F602, Transactions_History!$H$6:$H$1355, "&lt;="&amp;YEAR(Portfolio_History!Y$1))</f>
        <v>0</v>
      </c>
    </row>
    <row r="603" spans="1:25" x14ac:dyDescent="0.35">
      <c r="A603" s="172" t="s">
        <v>39</v>
      </c>
      <c r="B603" s="172">
        <v>2.875</v>
      </c>
      <c r="C603" s="172">
        <v>2011</v>
      </c>
      <c r="D603" s="173">
        <v>40330</v>
      </c>
      <c r="E603" s="63">
        <v>2010</v>
      </c>
      <c r="F603" s="170" t="str">
        <f t="shared" si="10"/>
        <v>SI bonds_2.875_2011</v>
      </c>
      <c r="G603" s="4">
        <f>SUMIFS(Transactions_History!$G$6:$G$1355, Transactions_History!$C$6:$C$1355, "Acquire", Transactions_History!$I$6:$I$1355, Portfolio_History!$F603, Transactions_History!$H$6:$H$1355, "&lt;="&amp;YEAR(Portfolio_History!G$1))-
SUMIFS(Transactions_History!$G$6:$G$1355, Transactions_History!$C$6:$C$1355, "Redeem", Transactions_History!$I$6:$I$1355, Portfolio_History!$F603, Transactions_History!$H$6:$H$1355, "&lt;="&amp;YEAR(Portfolio_History!G$1))</f>
        <v>0</v>
      </c>
      <c r="H603" s="4">
        <f>SUMIFS(Transactions_History!$G$6:$G$1355, Transactions_History!$C$6:$C$1355, "Acquire", Transactions_History!$I$6:$I$1355, Portfolio_History!$F603, Transactions_History!$H$6:$H$1355, "&lt;="&amp;YEAR(Portfolio_History!H$1))-
SUMIFS(Transactions_History!$G$6:$G$1355, Transactions_History!$C$6:$C$1355, "Redeem", Transactions_History!$I$6:$I$1355, Portfolio_History!$F603, Transactions_History!$H$6:$H$1355, "&lt;="&amp;YEAR(Portfolio_History!H$1))</f>
        <v>0</v>
      </c>
      <c r="I603" s="4">
        <f>SUMIFS(Transactions_History!$G$6:$G$1355, Transactions_History!$C$6:$C$1355, "Acquire", Transactions_History!$I$6:$I$1355, Portfolio_History!$F603, Transactions_History!$H$6:$H$1355, "&lt;="&amp;YEAR(Portfolio_History!I$1))-
SUMIFS(Transactions_History!$G$6:$G$1355, Transactions_History!$C$6:$C$1355, "Redeem", Transactions_History!$I$6:$I$1355, Portfolio_History!$F603, Transactions_History!$H$6:$H$1355, "&lt;="&amp;YEAR(Portfolio_History!I$1))</f>
        <v>0</v>
      </c>
      <c r="J603" s="4">
        <f>SUMIFS(Transactions_History!$G$6:$G$1355, Transactions_History!$C$6:$C$1355, "Acquire", Transactions_History!$I$6:$I$1355, Portfolio_History!$F603, Transactions_History!$H$6:$H$1355, "&lt;="&amp;YEAR(Portfolio_History!J$1))-
SUMIFS(Transactions_History!$G$6:$G$1355, Transactions_History!$C$6:$C$1355, "Redeem", Transactions_History!$I$6:$I$1355, Portfolio_History!$F603, Transactions_History!$H$6:$H$1355, "&lt;="&amp;YEAR(Portfolio_History!J$1))</f>
        <v>0</v>
      </c>
      <c r="K603" s="4">
        <f>SUMIFS(Transactions_History!$G$6:$G$1355, Transactions_History!$C$6:$C$1355, "Acquire", Transactions_History!$I$6:$I$1355, Portfolio_History!$F603, Transactions_History!$H$6:$H$1355, "&lt;="&amp;YEAR(Portfolio_History!K$1))-
SUMIFS(Transactions_History!$G$6:$G$1355, Transactions_History!$C$6:$C$1355, "Redeem", Transactions_History!$I$6:$I$1355, Portfolio_History!$F603, Transactions_History!$H$6:$H$1355, "&lt;="&amp;YEAR(Portfolio_History!K$1))</f>
        <v>0</v>
      </c>
      <c r="L603" s="4">
        <f>SUMIFS(Transactions_History!$G$6:$G$1355, Transactions_History!$C$6:$C$1355, "Acquire", Transactions_History!$I$6:$I$1355, Portfolio_History!$F603, Transactions_History!$H$6:$H$1355, "&lt;="&amp;YEAR(Portfolio_History!L$1))-
SUMIFS(Transactions_History!$G$6:$G$1355, Transactions_History!$C$6:$C$1355, "Redeem", Transactions_History!$I$6:$I$1355, Portfolio_History!$F603, Transactions_History!$H$6:$H$1355, "&lt;="&amp;YEAR(Portfolio_History!L$1))</f>
        <v>0</v>
      </c>
      <c r="M603" s="4">
        <f>SUMIFS(Transactions_History!$G$6:$G$1355, Transactions_History!$C$6:$C$1355, "Acquire", Transactions_History!$I$6:$I$1355, Portfolio_History!$F603, Transactions_History!$H$6:$H$1355, "&lt;="&amp;YEAR(Portfolio_History!M$1))-
SUMIFS(Transactions_History!$G$6:$G$1355, Transactions_History!$C$6:$C$1355, "Redeem", Transactions_History!$I$6:$I$1355, Portfolio_History!$F603, Transactions_History!$H$6:$H$1355, "&lt;="&amp;YEAR(Portfolio_History!M$1))</f>
        <v>0</v>
      </c>
      <c r="N603" s="4">
        <f>SUMIFS(Transactions_History!$G$6:$G$1355, Transactions_History!$C$6:$C$1355, "Acquire", Transactions_History!$I$6:$I$1355, Portfolio_History!$F603, Transactions_History!$H$6:$H$1355, "&lt;="&amp;YEAR(Portfolio_History!N$1))-
SUMIFS(Transactions_History!$G$6:$G$1355, Transactions_History!$C$6:$C$1355, "Redeem", Transactions_History!$I$6:$I$1355, Portfolio_History!$F603, Transactions_History!$H$6:$H$1355, "&lt;="&amp;YEAR(Portfolio_History!N$1))</f>
        <v>0</v>
      </c>
      <c r="O603" s="4">
        <f>SUMIFS(Transactions_History!$G$6:$G$1355, Transactions_History!$C$6:$C$1355, "Acquire", Transactions_History!$I$6:$I$1355, Portfolio_History!$F603, Transactions_History!$H$6:$H$1355, "&lt;="&amp;YEAR(Portfolio_History!O$1))-
SUMIFS(Transactions_History!$G$6:$G$1355, Transactions_History!$C$6:$C$1355, "Redeem", Transactions_History!$I$6:$I$1355, Portfolio_History!$F603, Transactions_History!$H$6:$H$1355, "&lt;="&amp;YEAR(Portfolio_History!O$1))</f>
        <v>0</v>
      </c>
      <c r="P603" s="4">
        <f>SUMIFS(Transactions_History!$G$6:$G$1355, Transactions_History!$C$6:$C$1355, "Acquire", Transactions_History!$I$6:$I$1355, Portfolio_History!$F603, Transactions_History!$H$6:$H$1355, "&lt;="&amp;YEAR(Portfolio_History!P$1))-
SUMIFS(Transactions_History!$G$6:$G$1355, Transactions_History!$C$6:$C$1355, "Redeem", Transactions_History!$I$6:$I$1355, Portfolio_History!$F603, Transactions_History!$H$6:$H$1355, "&lt;="&amp;YEAR(Portfolio_History!P$1))</f>
        <v>0</v>
      </c>
      <c r="Q603" s="4">
        <f>SUMIFS(Transactions_History!$G$6:$G$1355, Transactions_History!$C$6:$C$1355, "Acquire", Transactions_History!$I$6:$I$1355, Portfolio_History!$F603, Transactions_History!$H$6:$H$1355, "&lt;="&amp;YEAR(Portfolio_History!Q$1))-
SUMIFS(Transactions_History!$G$6:$G$1355, Transactions_History!$C$6:$C$1355, "Redeem", Transactions_History!$I$6:$I$1355, Portfolio_History!$F603, Transactions_History!$H$6:$H$1355, "&lt;="&amp;YEAR(Portfolio_History!Q$1))</f>
        <v>0</v>
      </c>
      <c r="R603" s="4">
        <f>SUMIFS(Transactions_History!$G$6:$G$1355, Transactions_History!$C$6:$C$1355, "Acquire", Transactions_History!$I$6:$I$1355, Portfolio_History!$F603, Transactions_History!$H$6:$H$1355, "&lt;="&amp;YEAR(Portfolio_History!R$1))-
SUMIFS(Transactions_History!$G$6:$G$1355, Transactions_History!$C$6:$C$1355, "Redeem", Transactions_History!$I$6:$I$1355, Portfolio_History!$F603, Transactions_History!$H$6:$H$1355, "&lt;="&amp;YEAR(Portfolio_History!R$1))</f>
        <v>0</v>
      </c>
      <c r="S603" s="4">
        <f>SUMIFS(Transactions_History!$G$6:$G$1355, Transactions_History!$C$6:$C$1355, "Acquire", Transactions_History!$I$6:$I$1355, Portfolio_History!$F603, Transactions_History!$H$6:$H$1355, "&lt;="&amp;YEAR(Portfolio_History!S$1))-
SUMIFS(Transactions_History!$G$6:$G$1355, Transactions_History!$C$6:$C$1355, "Redeem", Transactions_History!$I$6:$I$1355, Portfolio_History!$F603, Transactions_History!$H$6:$H$1355, "&lt;="&amp;YEAR(Portfolio_History!S$1))</f>
        <v>0</v>
      </c>
      <c r="T603" s="4">
        <f>SUMIFS(Transactions_History!$G$6:$G$1355, Transactions_History!$C$6:$C$1355, "Acquire", Transactions_History!$I$6:$I$1355, Portfolio_History!$F603, Transactions_History!$H$6:$H$1355, "&lt;="&amp;YEAR(Portfolio_History!T$1))-
SUMIFS(Transactions_History!$G$6:$G$1355, Transactions_History!$C$6:$C$1355, "Redeem", Transactions_History!$I$6:$I$1355, Portfolio_History!$F603, Transactions_History!$H$6:$H$1355, "&lt;="&amp;YEAR(Portfolio_History!T$1))</f>
        <v>0</v>
      </c>
      <c r="U603" s="4">
        <f>SUMIFS(Transactions_History!$G$6:$G$1355, Transactions_History!$C$6:$C$1355, "Acquire", Transactions_History!$I$6:$I$1355, Portfolio_History!$F603, Transactions_History!$H$6:$H$1355, "&lt;="&amp;YEAR(Portfolio_History!U$1))-
SUMIFS(Transactions_History!$G$6:$G$1355, Transactions_History!$C$6:$C$1355, "Redeem", Transactions_History!$I$6:$I$1355, Portfolio_History!$F603, Transactions_History!$H$6:$H$1355, "&lt;="&amp;YEAR(Portfolio_History!U$1))</f>
        <v>0</v>
      </c>
      <c r="V603" s="4">
        <f>SUMIFS(Transactions_History!$G$6:$G$1355, Transactions_History!$C$6:$C$1355, "Acquire", Transactions_History!$I$6:$I$1355, Portfolio_History!$F603, Transactions_History!$H$6:$H$1355, "&lt;="&amp;YEAR(Portfolio_History!V$1))-
SUMIFS(Transactions_History!$G$6:$G$1355, Transactions_History!$C$6:$C$1355, "Redeem", Transactions_History!$I$6:$I$1355, Portfolio_History!$F603, Transactions_History!$H$6:$H$1355, "&lt;="&amp;YEAR(Portfolio_History!V$1))</f>
        <v>0</v>
      </c>
      <c r="W603" s="4">
        <f>SUMIFS(Transactions_History!$G$6:$G$1355, Transactions_History!$C$6:$C$1355, "Acquire", Transactions_History!$I$6:$I$1355, Portfolio_History!$F603, Transactions_History!$H$6:$H$1355, "&lt;="&amp;YEAR(Portfolio_History!W$1))-
SUMIFS(Transactions_History!$G$6:$G$1355, Transactions_History!$C$6:$C$1355, "Redeem", Transactions_History!$I$6:$I$1355, Portfolio_History!$F603, Transactions_History!$H$6:$H$1355, "&lt;="&amp;YEAR(Portfolio_History!W$1))</f>
        <v>0</v>
      </c>
      <c r="X603" s="4">
        <f>SUMIFS(Transactions_History!$G$6:$G$1355, Transactions_History!$C$6:$C$1355, "Acquire", Transactions_History!$I$6:$I$1355, Portfolio_History!$F603, Transactions_History!$H$6:$H$1355, "&lt;="&amp;YEAR(Portfolio_History!X$1))-
SUMIFS(Transactions_History!$G$6:$G$1355, Transactions_History!$C$6:$C$1355, "Redeem", Transactions_History!$I$6:$I$1355, Portfolio_History!$F603, Transactions_History!$H$6:$H$1355, "&lt;="&amp;YEAR(Portfolio_History!X$1))</f>
        <v>0</v>
      </c>
      <c r="Y603" s="4">
        <f>SUMIFS(Transactions_History!$G$6:$G$1355, Transactions_History!$C$6:$C$1355, "Acquire", Transactions_History!$I$6:$I$1355, Portfolio_History!$F603, Transactions_History!$H$6:$H$1355, "&lt;="&amp;YEAR(Portfolio_History!Y$1))-
SUMIFS(Transactions_History!$G$6:$G$1355, Transactions_History!$C$6:$C$1355, "Redeem", Transactions_History!$I$6:$I$1355, Portfolio_History!$F603, Transactions_History!$H$6:$H$1355, "&lt;="&amp;YEAR(Portfolio_History!Y$1))</f>
        <v>0</v>
      </c>
    </row>
    <row r="604" spans="1:25" x14ac:dyDescent="0.35">
      <c r="A604" s="172" t="s">
        <v>39</v>
      </c>
      <c r="B604" s="172">
        <v>2.875</v>
      </c>
      <c r="C604" s="172">
        <v>2012</v>
      </c>
      <c r="D604" s="173">
        <v>40330</v>
      </c>
      <c r="E604" s="63">
        <v>2010</v>
      </c>
      <c r="F604" s="170" t="str">
        <f t="shared" si="10"/>
        <v>SI bonds_2.875_2012</v>
      </c>
      <c r="G604" s="4">
        <f>SUMIFS(Transactions_History!$G$6:$G$1355, Transactions_History!$C$6:$C$1355, "Acquire", Transactions_History!$I$6:$I$1355, Portfolio_History!$F604, Transactions_History!$H$6:$H$1355, "&lt;="&amp;YEAR(Portfolio_History!G$1))-
SUMIFS(Transactions_History!$G$6:$G$1355, Transactions_History!$C$6:$C$1355, "Redeem", Transactions_History!$I$6:$I$1355, Portfolio_History!$F604, Transactions_History!$H$6:$H$1355, "&lt;="&amp;YEAR(Portfolio_History!G$1))</f>
        <v>0</v>
      </c>
      <c r="H604" s="4">
        <f>SUMIFS(Transactions_History!$G$6:$G$1355, Transactions_History!$C$6:$C$1355, "Acquire", Transactions_History!$I$6:$I$1355, Portfolio_History!$F604, Transactions_History!$H$6:$H$1355, "&lt;="&amp;YEAR(Portfolio_History!H$1))-
SUMIFS(Transactions_History!$G$6:$G$1355, Transactions_History!$C$6:$C$1355, "Redeem", Transactions_History!$I$6:$I$1355, Portfolio_History!$F604, Transactions_History!$H$6:$H$1355, "&lt;="&amp;YEAR(Portfolio_History!H$1))</f>
        <v>0</v>
      </c>
      <c r="I604" s="4">
        <f>SUMIFS(Transactions_History!$G$6:$G$1355, Transactions_History!$C$6:$C$1355, "Acquire", Transactions_History!$I$6:$I$1355, Portfolio_History!$F604, Transactions_History!$H$6:$H$1355, "&lt;="&amp;YEAR(Portfolio_History!I$1))-
SUMIFS(Transactions_History!$G$6:$G$1355, Transactions_History!$C$6:$C$1355, "Redeem", Transactions_History!$I$6:$I$1355, Portfolio_History!$F604, Transactions_History!$H$6:$H$1355, "&lt;="&amp;YEAR(Portfolio_History!I$1))</f>
        <v>0</v>
      </c>
      <c r="J604" s="4">
        <f>SUMIFS(Transactions_History!$G$6:$G$1355, Transactions_History!$C$6:$C$1355, "Acquire", Transactions_History!$I$6:$I$1355, Portfolio_History!$F604, Transactions_History!$H$6:$H$1355, "&lt;="&amp;YEAR(Portfolio_History!J$1))-
SUMIFS(Transactions_History!$G$6:$G$1355, Transactions_History!$C$6:$C$1355, "Redeem", Transactions_History!$I$6:$I$1355, Portfolio_History!$F604, Transactions_History!$H$6:$H$1355, "&lt;="&amp;YEAR(Portfolio_History!J$1))</f>
        <v>0</v>
      </c>
      <c r="K604" s="4">
        <f>SUMIFS(Transactions_History!$G$6:$G$1355, Transactions_History!$C$6:$C$1355, "Acquire", Transactions_History!$I$6:$I$1355, Portfolio_History!$F604, Transactions_History!$H$6:$H$1355, "&lt;="&amp;YEAR(Portfolio_History!K$1))-
SUMIFS(Transactions_History!$G$6:$G$1355, Transactions_History!$C$6:$C$1355, "Redeem", Transactions_History!$I$6:$I$1355, Portfolio_History!$F604, Transactions_History!$H$6:$H$1355, "&lt;="&amp;YEAR(Portfolio_History!K$1))</f>
        <v>0</v>
      </c>
      <c r="L604" s="4">
        <f>SUMIFS(Transactions_History!$G$6:$G$1355, Transactions_History!$C$6:$C$1355, "Acquire", Transactions_History!$I$6:$I$1355, Portfolio_History!$F604, Transactions_History!$H$6:$H$1355, "&lt;="&amp;YEAR(Portfolio_History!L$1))-
SUMIFS(Transactions_History!$G$6:$G$1355, Transactions_History!$C$6:$C$1355, "Redeem", Transactions_History!$I$6:$I$1355, Portfolio_History!$F604, Transactions_History!$H$6:$H$1355, "&lt;="&amp;YEAR(Portfolio_History!L$1))</f>
        <v>0</v>
      </c>
      <c r="M604" s="4">
        <f>SUMIFS(Transactions_History!$G$6:$G$1355, Transactions_History!$C$6:$C$1355, "Acquire", Transactions_History!$I$6:$I$1355, Portfolio_History!$F604, Transactions_History!$H$6:$H$1355, "&lt;="&amp;YEAR(Portfolio_History!M$1))-
SUMIFS(Transactions_History!$G$6:$G$1355, Transactions_History!$C$6:$C$1355, "Redeem", Transactions_History!$I$6:$I$1355, Portfolio_History!$F604, Transactions_History!$H$6:$H$1355, "&lt;="&amp;YEAR(Portfolio_History!M$1))</f>
        <v>0</v>
      </c>
      <c r="N604" s="4">
        <f>SUMIFS(Transactions_History!$G$6:$G$1355, Transactions_History!$C$6:$C$1355, "Acquire", Transactions_History!$I$6:$I$1355, Portfolio_History!$F604, Transactions_History!$H$6:$H$1355, "&lt;="&amp;YEAR(Portfolio_History!N$1))-
SUMIFS(Transactions_History!$G$6:$G$1355, Transactions_History!$C$6:$C$1355, "Redeem", Transactions_History!$I$6:$I$1355, Portfolio_History!$F604, Transactions_History!$H$6:$H$1355, "&lt;="&amp;YEAR(Portfolio_History!N$1))</f>
        <v>0</v>
      </c>
      <c r="O604" s="4">
        <f>SUMIFS(Transactions_History!$G$6:$G$1355, Transactions_History!$C$6:$C$1355, "Acquire", Transactions_History!$I$6:$I$1355, Portfolio_History!$F604, Transactions_History!$H$6:$H$1355, "&lt;="&amp;YEAR(Portfolio_History!O$1))-
SUMIFS(Transactions_History!$G$6:$G$1355, Transactions_History!$C$6:$C$1355, "Redeem", Transactions_History!$I$6:$I$1355, Portfolio_History!$F604, Transactions_History!$H$6:$H$1355, "&lt;="&amp;YEAR(Portfolio_History!O$1))</f>
        <v>0</v>
      </c>
      <c r="P604" s="4">
        <f>SUMIFS(Transactions_History!$G$6:$G$1355, Transactions_History!$C$6:$C$1355, "Acquire", Transactions_History!$I$6:$I$1355, Portfolio_History!$F604, Transactions_History!$H$6:$H$1355, "&lt;="&amp;YEAR(Portfolio_History!P$1))-
SUMIFS(Transactions_History!$G$6:$G$1355, Transactions_History!$C$6:$C$1355, "Redeem", Transactions_History!$I$6:$I$1355, Portfolio_History!$F604, Transactions_History!$H$6:$H$1355, "&lt;="&amp;YEAR(Portfolio_History!P$1))</f>
        <v>0</v>
      </c>
      <c r="Q604" s="4">
        <f>SUMIFS(Transactions_History!$G$6:$G$1355, Transactions_History!$C$6:$C$1355, "Acquire", Transactions_History!$I$6:$I$1355, Portfolio_History!$F604, Transactions_History!$H$6:$H$1355, "&lt;="&amp;YEAR(Portfolio_History!Q$1))-
SUMIFS(Transactions_History!$G$6:$G$1355, Transactions_History!$C$6:$C$1355, "Redeem", Transactions_History!$I$6:$I$1355, Portfolio_History!$F604, Transactions_History!$H$6:$H$1355, "&lt;="&amp;YEAR(Portfolio_History!Q$1))</f>
        <v>0</v>
      </c>
      <c r="R604" s="4">
        <f>SUMIFS(Transactions_History!$G$6:$G$1355, Transactions_History!$C$6:$C$1355, "Acquire", Transactions_History!$I$6:$I$1355, Portfolio_History!$F604, Transactions_History!$H$6:$H$1355, "&lt;="&amp;YEAR(Portfolio_History!R$1))-
SUMIFS(Transactions_History!$G$6:$G$1355, Transactions_History!$C$6:$C$1355, "Redeem", Transactions_History!$I$6:$I$1355, Portfolio_History!$F604, Transactions_History!$H$6:$H$1355, "&lt;="&amp;YEAR(Portfolio_History!R$1))</f>
        <v>0</v>
      </c>
      <c r="S604" s="4">
        <f>SUMIFS(Transactions_History!$G$6:$G$1355, Transactions_History!$C$6:$C$1355, "Acquire", Transactions_History!$I$6:$I$1355, Portfolio_History!$F604, Transactions_History!$H$6:$H$1355, "&lt;="&amp;YEAR(Portfolio_History!S$1))-
SUMIFS(Transactions_History!$G$6:$G$1355, Transactions_History!$C$6:$C$1355, "Redeem", Transactions_History!$I$6:$I$1355, Portfolio_History!$F604, Transactions_History!$H$6:$H$1355, "&lt;="&amp;YEAR(Portfolio_History!S$1))</f>
        <v>7264431</v>
      </c>
      <c r="T604" s="4">
        <f>SUMIFS(Transactions_History!$G$6:$G$1355, Transactions_History!$C$6:$C$1355, "Acquire", Transactions_History!$I$6:$I$1355, Portfolio_History!$F604, Transactions_History!$H$6:$H$1355, "&lt;="&amp;YEAR(Portfolio_History!T$1))-
SUMIFS(Transactions_History!$G$6:$G$1355, Transactions_History!$C$6:$C$1355, "Redeem", Transactions_History!$I$6:$I$1355, Portfolio_History!$F604, Transactions_History!$H$6:$H$1355, "&lt;="&amp;YEAR(Portfolio_History!T$1))</f>
        <v>0</v>
      </c>
      <c r="U604" s="4">
        <f>SUMIFS(Transactions_History!$G$6:$G$1355, Transactions_History!$C$6:$C$1355, "Acquire", Transactions_History!$I$6:$I$1355, Portfolio_History!$F604, Transactions_History!$H$6:$H$1355, "&lt;="&amp;YEAR(Portfolio_History!U$1))-
SUMIFS(Transactions_History!$G$6:$G$1355, Transactions_History!$C$6:$C$1355, "Redeem", Transactions_History!$I$6:$I$1355, Portfolio_History!$F604, Transactions_History!$H$6:$H$1355, "&lt;="&amp;YEAR(Portfolio_History!U$1))</f>
        <v>0</v>
      </c>
      <c r="V604" s="4">
        <f>SUMIFS(Transactions_History!$G$6:$G$1355, Transactions_History!$C$6:$C$1355, "Acquire", Transactions_History!$I$6:$I$1355, Portfolio_History!$F604, Transactions_History!$H$6:$H$1355, "&lt;="&amp;YEAR(Portfolio_History!V$1))-
SUMIFS(Transactions_History!$G$6:$G$1355, Transactions_History!$C$6:$C$1355, "Redeem", Transactions_History!$I$6:$I$1355, Portfolio_History!$F604, Transactions_History!$H$6:$H$1355, "&lt;="&amp;YEAR(Portfolio_History!V$1))</f>
        <v>0</v>
      </c>
      <c r="W604" s="4">
        <f>SUMIFS(Transactions_History!$G$6:$G$1355, Transactions_History!$C$6:$C$1355, "Acquire", Transactions_History!$I$6:$I$1355, Portfolio_History!$F604, Transactions_History!$H$6:$H$1355, "&lt;="&amp;YEAR(Portfolio_History!W$1))-
SUMIFS(Transactions_History!$G$6:$G$1355, Transactions_History!$C$6:$C$1355, "Redeem", Transactions_History!$I$6:$I$1355, Portfolio_History!$F604, Transactions_History!$H$6:$H$1355, "&lt;="&amp;YEAR(Portfolio_History!W$1))</f>
        <v>0</v>
      </c>
      <c r="X604" s="4">
        <f>SUMIFS(Transactions_History!$G$6:$G$1355, Transactions_History!$C$6:$C$1355, "Acquire", Transactions_History!$I$6:$I$1355, Portfolio_History!$F604, Transactions_History!$H$6:$H$1355, "&lt;="&amp;YEAR(Portfolio_History!X$1))-
SUMIFS(Transactions_History!$G$6:$G$1355, Transactions_History!$C$6:$C$1355, "Redeem", Transactions_History!$I$6:$I$1355, Portfolio_History!$F604, Transactions_History!$H$6:$H$1355, "&lt;="&amp;YEAR(Portfolio_History!X$1))</f>
        <v>0</v>
      </c>
      <c r="Y604" s="4">
        <f>SUMIFS(Transactions_History!$G$6:$G$1355, Transactions_History!$C$6:$C$1355, "Acquire", Transactions_History!$I$6:$I$1355, Portfolio_History!$F604, Transactions_History!$H$6:$H$1355, "&lt;="&amp;YEAR(Portfolio_History!Y$1))-
SUMIFS(Transactions_History!$G$6:$G$1355, Transactions_History!$C$6:$C$1355, "Redeem", Transactions_History!$I$6:$I$1355, Portfolio_History!$F604, Transactions_History!$H$6:$H$1355, "&lt;="&amp;YEAR(Portfolio_History!Y$1))</f>
        <v>0</v>
      </c>
    </row>
    <row r="605" spans="1:25" x14ac:dyDescent="0.35">
      <c r="A605" s="172" t="s">
        <v>39</v>
      </c>
      <c r="B605" s="172">
        <v>2.875</v>
      </c>
      <c r="C605" s="172">
        <v>2013</v>
      </c>
      <c r="D605" s="173">
        <v>40330</v>
      </c>
      <c r="E605" s="63">
        <v>2010</v>
      </c>
      <c r="F605" s="170" t="str">
        <f t="shared" si="10"/>
        <v>SI bonds_2.875_2013</v>
      </c>
      <c r="G605" s="4">
        <f>SUMIFS(Transactions_History!$G$6:$G$1355, Transactions_History!$C$6:$C$1355, "Acquire", Transactions_History!$I$6:$I$1355, Portfolio_History!$F605, Transactions_History!$H$6:$H$1355, "&lt;="&amp;YEAR(Portfolio_History!G$1))-
SUMIFS(Transactions_History!$G$6:$G$1355, Transactions_History!$C$6:$C$1355, "Redeem", Transactions_History!$I$6:$I$1355, Portfolio_History!$F605, Transactions_History!$H$6:$H$1355, "&lt;="&amp;YEAR(Portfolio_History!G$1))</f>
        <v>0</v>
      </c>
      <c r="H605" s="4">
        <f>SUMIFS(Transactions_History!$G$6:$G$1355, Transactions_History!$C$6:$C$1355, "Acquire", Transactions_History!$I$6:$I$1355, Portfolio_History!$F605, Transactions_History!$H$6:$H$1355, "&lt;="&amp;YEAR(Portfolio_History!H$1))-
SUMIFS(Transactions_History!$G$6:$G$1355, Transactions_History!$C$6:$C$1355, "Redeem", Transactions_History!$I$6:$I$1355, Portfolio_History!$F605, Transactions_History!$H$6:$H$1355, "&lt;="&amp;YEAR(Portfolio_History!H$1))</f>
        <v>0</v>
      </c>
      <c r="I605" s="4">
        <f>SUMIFS(Transactions_History!$G$6:$G$1355, Transactions_History!$C$6:$C$1355, "Acquire", Transactions_History!$I$6:$I$1355, Portfolio_History!$F605, Transactions_History!$H$6:$H$1355, "&lt;="&amp;YEAR(Portfolio_History!I$1))-
SUMIFS(Transactions_History!$G$6:$G$1355, Transactions_History!$C$6:$C$1355, "Redeem", Transactions_History!$I$6:$I$1355, Portfolio_History!$F605, Transactions_History!$H$6:$H$1355, "&lt;="&amp;YEAR(Portfolio_History!I$1))</f>
        <v>0</v>
      </c>
      <c r="J605" s="4">
        <f>SUMIFS(Transactions_History!$G$6:$G$1355, Transactions_History!$C$6:$C$1355, "Acquire", Transactions_History!$I$6:$I$1355, Portfolio_History!$F605, Transactions_History!$H$6:$H$1355, "&lt;="&amp;YEAR(Portfolio_History!J$1))-
SUMIFS(Transactions_History!$G$6:$G$1355, Transactions_History!$C$6:$C$1355, "Redeem", Transactions_History!$I$6:$I$1355, Portfolio_History!$F605, Transactions_History!$H$6:$H$1355, "&lt;="&amp;YEAR(Portfolio_History!J$1))</f>
        <v>0</v>
      </c>
      <c r="K605" s="4">
        <f>SUMIFS(Transactions_History!$G$6:$G$1355, Transactions_History!$C$6:$C$1355, "Acquire", Transactions_History!$I$6:$I$1355, Portfolio_History!$F605, Transactions_History!$H$6:$H$1355, "&lt;="&amp;YEAR(Portfolio_History!K$1))-
SUMIFS(Transactions_History!$G$6:$G$1355, Transactions_History!$C$6:$C$1355, "Redeem", Transactions_History!$I$6:$I$1355, Portfolio_History!$F605, Transactions_History!$H$6:$H$1355, "&lt;="&amp;YEAR(Portfolio_History!K$1))</f>
        <v>0</v>
      </c>
      <c r="L605" s="4">
        <f>SUMIFS(Transactions_History!$G$6:$G$1355, Transactions_History!$C$6:$C$1355, "Acquire", Transactions_History!$I$6:$I$1355, Portfolio_History!$F605, Transactions_History!$H$6:$H$1355, "&lt;="&amp;YEAR(Portfolio_History!L$1))-
SUMIFS(Transactions_History!$G$6:$G$1355, Transactions_History!$C$6:$C$1355, "Redeem", Transactions_History!$I$6:$I$1355, Portfolio_History!$F605, Transactions_History!$H$6:$H$1355, "&lt;="&amp;YEAR(Portfolio_History!L$1))</f>
        <v>0</v>
      </c>
      <c r="M605" s="4">
        <f>SUMIFS(Transactions_History!$G$6:$G$1355, Transactions_History!$C$6:$C$1355, "Acquire", Transactions_History!$I$6:$I$1355, Portfolio_History!$F605, Transactions_History!$H$6:$H$1355, "&lt;="&amp;YEAR(Portfolio_History!M$1))-
SUMIFS(Transactions_History!$G$6:$G$1355, Transactions_History!$C$6:$C$1355, "Redeem", Transactions_History!$I$6:$I$1355, Portfolio_History!$F605, Transactions_History!$H$6:$H$1355, "&lt;="&amp;YEAR(Portfolio_History!M$1))</f>
        <v>0</v>
      </c>
      <c r="N605" s="4">
        <f>SUMIFS(Transactions_History!$G$6:$G$1355, Transactions_History!$C$6:$C$1355, "Acquire", Transactions_History!$I$6:$I$1355, Portfolio_History!$F605, Transactions_History!$H$6:$H$1355, "&lt;="&amp;YEAR(Portfolio_History!N$1))-
SUMIFS(Transactions_History!$G$6:$G$1355, Transactions_History!$C$6:$C$1355, "Redeem", Transactions_History!$I$6:$I$1355, Portfolio_History!$F605, Transactions_History!$H$6:$H$1355, "&lt;="&amp;YEAR(Portfolio_History!N$1))</f>
        <v>0</v>
      </c>
      <c r="O605" s="4">
        <f>SUMIFS(Transactions_History!$G$6:$G$1355, Transactions_History!$C$6:$C$1355, "Acquire", Transactions_History!$I$6:$I$1355, Portfolio_History!$F605, Transactions_History!$H$6:$H$1355, "&lt;="&amp;YEAR(Portfolio_History!O$1))-
SUMIFS(Transactions_History!$G$6:$G$1355, Transactions_History!$C$6:$C$1355, "Redeem", Transactions_History!$I$6:$I$1355, Portfolio_History!$F605, Transactions_History!$H$6:$H$1355, "&lt;="&amp;YEAR(Portfolio_History!O$1))</f>
        <v>0</v>
      </c>
      <c r="P605" s="4">
        <f>SUMIFS(Transactions_History!$G$6:$G$1355, Transactions_History!$C$6:$C$1355, "Acquire", Transactions_History!$I$6:$I$1355, Portfolio_History!$F605, Transactions_History!$H$6:$H$1355, "&lt;="&amp;YEAR(Portfolio_History!P$1))-
SUMIFS(Transactions_History!$G$6:$G$1355, Transactions_History!$C$6:$C$1355, "Redeem", Transactions_History!$I$6:$I$1355, Portfolio_History!$F605, Transactions_History!$H$6:$H$1355, "&lt;="&amp;YEAR(Portfolio_History!P$1))</f>
        <v>0</v>
      </c>
      <c r="Q605" s="4">
        <f>SUMIFS(Transactions_History!$G$6:$G$1355, Transactions_History!$C$6:$C$1355, "Acquire", Transactions_History!$I$6:$I$1355, Portfolio_History!$F605, Transactions_History!$H$6:$H$1355, "&lt;="&amp;YEAR(Portfolio_History!Q$1))-
SUMIFS(Transactions_History!$G$6:$G$1355, Transactions_History!$C$6:$C$1355, "Redeem", Transactions_History!$I$6:$I$1355, Portfolio_History!$F605, Transactions_History!$H$6:$H$1355, "&lt;="&amp;YEAR(Portfolio_History!Q$1))</f>
        <v>0</v>
      </c>
      <c r="R605" s="4">
        <f>SUMIFS(Transactions_History!$G$6:$G$1355, Transactions_History!$C$6:$C$1355, "Acquire", Transactions_History!$I$6:$I$1355, Portfolio_History!$F605, Transactions_History!$H$6:$H$1355, "&lt;="&amp;YEAR(Portfolio_History!R$1))-
SUMIFS(Transactions_History!$G$6:$G$1355, Transactions_History!$C$6:$C$1355, "Redeem", Transactions_History!$I$6:$I$1355, Portfolio_History!$F605, Transactions_History!$H$6:$H$1355, "&lt;="&amp;YEAR(Portfolio_History!R$1))</f>
        <v>7264431</v>
      </c>
      <c r="S605" s="4">
        <f>SUMIFS(Transactions_History!$G$6:$G$1355, Transactions_History!$C$6:$C$1355, "Acquire", Transactions_History!$I$6:$I$1355, Portfolio_History!$F605, Transactions_History!$H$6:$H$1355, "&lt;="&amp;YEAR(Portfolio_History!S$1))-
SUMIFS(Transactions_History!$G$6:$G$1355, Transactions_History!$C$6:$C$1355, "Redeem", Transactions_History!$I$6:$I$1355, Portfolio_History!$F605, Transactions_History!$H$6:$H$1355, "&lt;="&amp;YEAR(Portfolio_History!S$1))</f>
        <v>7264431</v>
      </c>
      <c r="T605" s="4">
        <f>SUMIFS(Transactions_History!$G$6:$G$1355, Transactions_History!$C$6:$C$1355, "Acquire", Transactions_History!$I$6:$I$1355, Portfolio_History!$F605, Transactions_History!$H$6:$H$1355, "&lt;="&amp;YEAR(Portfolio_History!T$1))-
SUMIFS(Transactions_History!$G$6:$G$1355, Transactions_History!$C$6:$C$1355, "Redeem", Transactions_History!$I$6:$I$1355, Portfolio_History!$F605, Transactions_History!$H$6:$H$1355, "&lt;="&amp;YEAR(Portfolio_History!T$1))</f>
        <v>0</v>
      </c>
      <c r="U605" s="4">
        <f>SUMIFS(Transactions_History!$G$6:$G$1355, Transactions_History!$C$6:$C$1355, "Acquire", Transactions_History!$I$6:$I$1355, Portfolio_History!$F605, Transactions_History!$H$6:$H$1355, "&lt;="&amp;YEAR(Portfolio_History!U$1))-
SUMIFS(Transactions_History!$G$6:$G$1355, Transactions_History!$C$6:$C$1355, "Redeem", Transactions_History!$I$6:$I$1355, Portfolio_History!$F605, Transactions_History!$H$6:$H$1355, "&lt;="&amp;YEAR(Portfolio_History!U$1))</f>
        <v>0</v>
      </c>
      <c r="V605" s="4">
        <f>SUMIFS(Transactions_History!$G$6:$G$1355, Transactions_History!$C$6:$C$1355, "Acquire", Transactions_History!$I$6:$I$1355, Portfolio_History!$F605, Transactions_History!$H$6:$H$1355, "&lt;="&amp;YEAR(Portfolio_History!V$1))-
SUMIFS(Transactions_History!$G$6:$G$1355, Transactions_History!$C$6:$C$1355, "Redeem", Transactions_History!$I$6:$I$1355, Portfolio_History!$F605, Transactions_History!$H$6:$H$1355, "&lt;="&amp;YEAR(Portfolio_History!V$1))</f>
        <v>0</v>
      </c>
      <c r="W605" s="4">
        <f>SUMIFS(Transactions_History!$G$6:$G$1355, Transactions_History!$C$6:$C$1355, "Acquire", Transactions_History!$I$6:$I$1355, Portfolio_History!$F605, Transactions_History!$H$6:$H$1355, "&lt;="&amp;YEAR(Portfolio_History!W$1))-
SUMIFS(Transactions_History!$G$6:$G$1355, Transactions_History!$C$6:$C$1355, "Redeem", Transactions_History!$I$6:$I$1355, Portfolio_History!$F605, Transactions_History!$H$6:$H$1355, "&lt;="&amp;YEAR(Portfolio_History!W$1))</f>
        <v>0</v>
      </c>
      <c r="X605" s="4">
        <f>SUMIFS(Transactions_History!$G$6:$G$1355, Transactions_History!$C$6:$C$1355, "Acquire", Transactions_History!$I$6:$I$1355, Portfolio_History!$F605, Transactions_History!$H$6:$H$1355, "&lt;="&amp;YEAR(Portfolio_History!X$1))-
SUMIFS(Transactions_History!$G$6:$G$1355, Transactions_History!$C$6:$C$1355, "Redeem", Transactions_History!$I$6:$I$1355, Portfolio_History!$F605, Transactions_History!$H$6:$H$1355, "&lt;="&amp;YEAR(Portfolio_History!X$1))</f>
        <v>0</v>
      </c>
      <c r="Y605" s="4">
        <f>SUMIFS(Transactions_History!$G$6:$G$1355, Transactions_History!$C$6:$C$1355, "Acquire", Transactions_History!$I$6:$I$1355, Portfolio_History!$F605, Transactions_History!$H$6:$H$1355, "&lt;="&amp;YEAR(Portfolio_History!Y$1))-
SUMIFS(Transactions_History!$G$6:$G$1355, Transactions_History!$C$6:$C$1355, "Redeem", Transactions_History!$I$6:$I$1355, Portfolio_History!$F605, Transactions_History!$H$6:$H$1355, "&lt;="&amp;YEAR(Portfolio_History!Y$1))</f>
        <v>0</v>
      </c>
    </row>
    <row r="606" spans="1:25" x14ac:dyDescent="0.35">
      <c r="A606" s="172" t="s">
        <v>39</v>
      </c>
      <c r="B606" s="172">
        <v>2.875</v>
      </c>
      <c r="C606" s="172">
        <v>2014</v>
      </c>
      <c r="D606" s="173">
        <v>40330</v>
      </c>
      <c r="E606" s="63">
        <v>2010</v>
      </c>
      <c r="F606" s="170" t="str">
        <f t="shared" si="10"/>
        <v>SI bonds_2.875_2014</v>
      </c>
      <c r="G606" s="4">
        <f>SUMIFS(Transactions_History!$G$6:$G$1355, Transactions_History!$C$6:$C$1355, "Acquire", Transactions_History!$I$6:$I$1355, Portfolio_History!$F606, Transactions_History!$H$6:$H$1355, "&lt;="&amp;YEAR(Portfolio_History!G$1))-
SUMIFS(Transactions_History!$G$6:$G$1355, Transactions_History!$C$6:$C$1355, "Redeem", Transactions_History!$I$6:$I$1355, Portfolio_History!$F606, Transactions_History!$H$6:$H$1355, "&lt;="&amp;YEAR(Portfolio_History!G$1))</f>
        <v>0</v>
      </c>
      <c r="H606" s="4">
        <f>SUMIFS(Transactions_History!$G$6:$G$1355, Transactions_History!$C$6:$C$1355, "Acquire", Transactions_History!$I$6:$I$1355, Portfolio_History!$F606, Transactions_History!$H$6:$H$1355, "&lt;="&amp;YEAR(Portfolio_History!H$1))-
SUMIFS(Transactions_History!$G$6:$G$1355, Transactions_History!$C$6:$C$1355, "Redeem", Transactions_History!$I$6:$I$1355, Portfolio_History!$F606, Transactions_History!$H$6:$H$1355, "&lt;="&amp;YEAR(Portfolio_History!H$1))</f>
        <v>0</v>
      </c>
      <c r="I606" s="4">
        <f>SUMIFS(Transactions_History!$G$6:$G$1355, Transactions_History!$C$6:$C$1355, "Acquire", Transactions_History!$I$6:$I$1355, Portfolio_History!$F606, Transactions_History!$H$6:$H$1355, "&lt;="&amp;YEAR(Portfolio_History!I$1))-
SUMIFS(Transactions_History!$G$6:$G$1355, Transactions_History!$C$6:$C$1355, "Redeem", Transactions_History!$I$6:$I$1355, Portfolio_History!$F606, Transactions_History!$H$6:$H$1355, "&lt;="&amp;YEAR(Portfolio_History!I$1))</f>
        <v>0</v>
      </c>
      <c r="J606" s="4">
        <f>SUMIFS(Transactions_History!$G$6:$G$1355, Transactions_History!$C$6:$C$1355, "Acquire", Transactions_History!$I$6:$I$1355, Portfolio_History!$F606, Transactions_History!$H$6:$H$1355, "&lt;="&amp;YEAR(Portfolio_History!J$1))-
SUMIFS(Transactions_History!$G$6:$G$1355, Transactions_History!$C$6:$C$1355, "Redeem", Transactions_History!$I$6:$I$1355, Portfolio_History!$F606, Transactions_History!$H$6:$H$1355, "&lt;="&amp;YEAR(Portfolio_History!J$1))</f>
        <v>0</v>
      </c>
      <c r="K606" s="4">
        <f>SUMIFS(Transactions_History!$G$6:$G$1355, Transactions_History!$C$6:$C$1355, "Acquire", Transactions_History!$I$6:$I$1355, Portfolio_History!$F606, Transactions_History!$H$6:$H$1355, "&lt;="&amp;YEAR(Portfolio_History!K$1))-
SUMIFS(Transactions_History!$G$6:$G$1355, Transactions_History!$C$6:$C$1355, "Redeem", Transactions_History!$I$6:$I$1355, Portfolio_History!$F606, Transactions_History!$H$6:$H$1355, "&lt;="&amp;YEAR(Portfolio_History!K$1))</f>
        <v>0</v>
      </c>
      <c r="L606" s="4">
        <f>SUMIFS(Transactions_History!$G$6:$G$1355, Transactions_History!$C$6:$C$1355, "Acquire", Transactions_History!$I$6:$I$1355, Portfolio_History!$F606, Transactions_History!$H$6:$H$1355, "&lt;="&amp;YEAR(Portfolio_History!L$1))-
SUMIFS(Transactions_History!$G$6:$G$1355, Transactions_History!$C$6:$C$1355, "Redeem", Transactions_History!$I$6:$I$1355, Portfolio_History!$F606, Transactions_History!$H$6:$H$1355, "&lt;="&amp;YEAR(Portfolio_History!L$1))</f>
        <v>0</v>
      </c>
      <c r="M606" s="4">
        <f>SUMIFS(Transactions_History!$G$6:$G$1355, Transactions_History!$C$6:$C$1355, "Acquire", Transactions_History!$I$6:$I$1355, Portfolio_History!$F606, Transactions_History!$H$6:$H$1355, "&lt;="&amp;YEAR(Portfolio_History!M$1))-
SUMIFS(Transactions_History!$G$6:$G$1355, Transactions_History!$C$6:$C$1355, "Redeem", Transactions_History!$I$6:$I$1355, Portfolio_History!$F606, Transactions_History!$H$6:$H$1355, "&lt;="&amp;YEAR(Portfolio_History!M$1))</f>
        <v>0</v>
      </c>
      <c r="N606" s="4">
        <f>SUMIFS(Transactions_History!$G$6:$G$1355, Transactions_History!$C$6:$C$1355, "Acquire", Transactions_History!$I$6:$I$1355, Portfolio_History!$F606, Transactions_History!$H$6:$H$1355, "&lt;="&amp;YEAR(Portfolio_History!N$1))-
SUMIFS(Transactions_History!$G$6:$G$1355, Transactions_History!$C$6:$C$1355, "Redeem", Transactions_History!$I$6:$I$1355, Portfolio_History!$F606, Transactions_History!$H$6:$H$1355, "&lt;="&amp;YEAR(Portfolio_History!N$1))</f>
        <v>0</v>
      </c>
      <c r="O606" s="4">
        <f>SUMIFS(Transactions_History!$G$6:$G$1355, Transactions_History!$C$6:$C$1355, "Acquire", Transactions_History!$I$6:$I$1355, Portfolio_History!$F606, Transactions_History!$H$6:$H$1355, "&lt;="&amp;YEAR(Portfolio_History!O$1))-
SUMIFS(Transactions_History!$G$6:$G$1355, Transactions_History!$C$6:$C$1355, "Redeem", Transactions_History!$I$6:$I$1355, Portfolio_History!$F606, Transactions_History!$H$6:$H$1355, "&lt;="&amp;YEAR(Portfolio_History!O$1))</f>
        <v>0</v>
      </c>
      <c r="P606" s="4">
        <f>SUMIFS(Transactions_History!$G$6:$G$1355, Transactions_History!$C$6:$C$1355, "Acquire", Transactions_History!$I$6:$I$1355, Portfolio_History!$F606, Transactions_History!$H$6:$H$1355, "&lt;="&amp;YEAR(Portfolio_History!P$1))-
SUMIFS(Transactions_History!$G$6:$G$1355, Transactions_History!$C$6:$C$1355, "Redeem", Transactions_History!$I$6:$I$1355, Portfolio_History!$F606, Transactions_History!$H$6:$H$1355, "&lt;="&amp;YEAR(Portfolio_History!P$1))</f>
        <v>0</v>
      </c>
      <c r="Q606" s="4">
        <f>SUMIFS(Transactions_History!$G$6:$G$1355, Transactions_History!$C$6:$C$1355, "Acquire", Transactions_History!$I$6:$I$1355, Portfolio_History!$F606, Transactions_History!$H$6:$H$1355, "&lt;="&amp;YEAR(Portfolio_History!Q$1))-
SUMIFS(Transactions_History!$G$6:$G$1355, Transactions_History!$C$6:$C$1355, "Redeem", Transactions_History!$I$6:$I$1355, Portfolio_History!$F606, Transactions_History!$H$6:$H$1355, "&lt;="&amp;YEAR(Portfolio_History!Q$1))</f>
        <v>7264431</v>
      </c>
      <c r="R606" s="4">
        <f>SUMIFS(Transactions_History!$G$6:$G$1355, Transactions_History!$C$6:$C$1355, "Acquire", Transactions_History!$I$6:$I$1355, Portfolio_History!$F606, Transactions_History!$H$6:$H$1355, "&lt;="&amp;YEAR(Portfolio_History!R$1))-
SUMIFS(Transactions_History!$G$6:$G$1355, Transactions_History!$C$6:$C$1355, "Redeem", Transactions_History!$I$6:$I$1355, Portfolio_History!$F606, Transactions_History!$H$6:$H$1355, "&lt;="&amp;YEAR(Portfolio_History!R$1))</f>
        <v>7264431</v>
      </c>
      <c r="S606" s="4">
        <f>SUMIFS(Transactions_History!$G$6:$G$1355, Transactions_History!$C$6:$C$1355, "Acquire", Transactions_History!$I$6:$I$1355, Portfolio_History!$F606, Transactions_History!$H$6:$H$1355, "&lt;="&amp;YEAR(Portfolio_History!S$1))-
SUMIFS(Transactions_History!$G$6:$G$1355, Transactions_History!$C$6:$C$1355, "Redeem", Transactions_History!$I$6:$I$1355, Portfolio_History!$F606, Transactions_History!$H$6:$H$1355, "&lt;="&amp;YEAR(Portfolio_History!S$1))</f>
        <v>7264431</v>
      </c>
      <c r="T606" s="4">
        <f>SUMIFS(Transactions_History!$G$6:$G$1355, Transactions_History!$C$6:$C$1355, "Acquire", Transactions_History!$I$6:$I$1355, Portfolio_History!$F606, Transactions_History!$H$6:$H$1355, "&lt;="&amp;YEAR(Portfolio_History!T$1))-
SUMIFS(Transactions_History!$G$6:$G$1355, Transactions_History!$C$6:$C$1355, "Redeem", Transactions_History!$I$6:$I$1355, Portfolio_History!$F606, Transactions_History!$H$6:$H$1355, "&lt;="&amp;YEAR(Portfolio_History!T$1))</f>
        <v>0</v>
      </c>
      <c r="U606" s="4">
        <f>SUMIFS(Transactions_History!$G$6:$G$1355, Transactions_History!$C$6:$C$1355, "Acquire", Transactions_History!$I$6:$I$1355, Portfolio_History!$F606, Transactions_History!$H$6:$H$1355, "&lt;="&amp;YEAR(Portfolio_History!U$1))-
SUMIFS(Transactions_History!$G$6:$G$1355, Transactions_History!$C$6:$C$1355, "Redeem", Transactions_History!$I$6:$I$1355, Portfolio_History!$F606, Transactions_History!$H$6:$H$1355, "&lt;="&amp;YEAR(Portfolio_History!U$1))</f>
        <v>0</v>
      </c>
      <c r="V606" s="4">
        <f>SUMIFS(Transactions_History!$G$6:$G$1355, Transactions_History!$C$6:$C$1355, "Acquire", Transactions_History!$I$6:$I$1355, Portfolio_History!$F606, Transactions_History!$H$6:$H$1355, "&lt;="&amp;YEAR(Portfolio_History!V$1))-
SUMIFS(Transactions_History!$G$6:$G$1355, Transactions_History!$C$6:$C$1355, "Redeem", Transactions_History!$I$6:$I$1355, Portfolio_History!$F606, Transactions_History!$H$6:$H$1355, "&lt;="&amp;YEAR(Portfolio_History!V$1))</f>
        <v>0</v>
      </c>
      <c r="W606" s="4">
        <f>SUMIFS(Transactions_History!$G$6:$G$1355, Transactions_History!$C$6:$C$1355, "Acquire", Transactions_History!$I$6:$I$1355, Portfolio_History!$F606, Transactions_History!$H$6:$H$1355, "&lt;="&amp;YEAR(Portfolio_History!W$1))-
SUMIFS(Transactions_History!$G$6:$G$1355, Transactions_History!$C$6:$C$1355, "Redeem", Transactions_History!$I$6:$I$1355, Portfolio_History!$F606, Transactions_History!$H$6:$H$1355, "&lt;="&amp;YEAR(Portfolio_History!W$1))</f>
        <v>0</v>
      </c>
      <c r="X606" s="4">
        <f>SUMIFS(Transactions_History!$G$6:$G$1355, Transactions_History!$C$6:$C$1355, "Acquire", Transactions_History!$I$6:$I$1355, Portfolio_History!$F606, Transactions_History!$H$6:$H$1355, "&lt;="&amp;YEAR(Portfolio_History!X$1))-
SUMIFS(Transactions_History!$G$6:$G$1355, Transactions_History!$C$6:$C$1355, "Redeem", Transactions_History!$I$6:$I$1355, Portfolio_History!$F606, Transactions_History!$H$6:$H$1355, "&lt;="&amp;YEAR(Portfolio_History!X$1))</f>
        <v>0</v>
      </c>
      <c r="Y606" s="4">
        <f>SUMIFS(Transactions_History!$G$6:$G$1355, Transactions_History!$C$6:$C$1355, "Acquire", Transactions_History!$I$6:$I$1355, Portfolio_History!$F606, Transactions_History!$H$6:$H$1355, "&lt;="&amp;YEAR(Portfolio_History!Y$1))-
SUMIFS(Transactions_History!$G$6:$G$1355, Transactions_History!$C$6:$C$1355, "Redeem", Transactions_History!$I$6:$I$1355, Portfolio_History!$F606, Transactions_History!$H$6:$H$1355, "&lt;="&amp;YEAR(Portfolio_History!Y$1))</f>
        <v>0</v>
      </c>
    </row>
    <row r="607" spans="1:25" x14ac:dyDescent="0.35">
      <c r="A607" s="172" t="s">
        <v>39</v>
      </c>
      <c r="B607" s="172">
        <v>2.875</v>
      </c>
      <c r="C607" s="172">
        <v>2015</v>
      </c>
      <c r="D607" s="173">
        <v>40330</v>
      </c>
      <c r="E607" s="63">
        <v>2010</v>
      </c>
      <c r="F607" s="170" t="str">
        <f t="shared" si="10"/>
        <v>SI bonds_2.875_2015</v>
      </c>
      <c r="G607" s="4">
        <f>SUMIFS(Transactions_History!$G$6:$G$1355, Transactions_History!$C$6:$C$1355, "Acquire", Transactions_History!$I$6:$I$1355, Portfolio_History!$F607, Transactions_History!$H$6:$H$1355, "&lt;="&amp;YEAR(Portfolio_History!G$1))-
SUMIFS(Transactions_History!$G$6:$G$1355, Transactions_History!$C$6:$C$1355, "Redeem", Transactions_History!$I$6:$I$1355, Portfolio_History!$F607, Transactions_History!$H$6:$H$1355, "&lt;="&amp;YEAR(Portfolio_History!G$1))</f>
        <v>0</v>
      </c>
      <c r="H607" s="4">
        <f>SUMIFS(Transactions_History!$G$6:$G$1355, Transactions_History!$C$6:$C$1355, "Acquire", Transactions_History!$I$6:$I$1355, Portfolio_History!$F607, Transactions_History!$H$6:$H$1355, "&lt;="&amp;YEAR(Portfolio_History!H$1))-
SUMIFS(Transactions_History!$G$6:$G$1355, Transactions_History!$C$6:$C$1355, "Redeem", Transactions_History!$I$6:$I$1355, Portfolio_History!$F607, Transactions_History!$H$6:$H$1355, "&lt;="&amp;YEAR(Portfolio_History!H$1))</f>
        <v>0</v>
      </c>
      <c r="I607" s="4">
        <f>SUMIFS(Transactions_History!$G$6:$G$1355, Transactions_History!$C$6:$C$1355, "Acquire", Transactions_History!$I$6:$I$1355, Portfolio_History!$F607, Transactions_History!$H$6:$H$1355, "&lt;="&amp;YEAR(Portfolio_History!I$1))-
SUMIFS(Transactions_History!$G$6:$G$1355, Transactions_History!$C$6:$C$1355, "Redeem", Transactions_History!$I$6:$I$1355, Portfolio_History!$F607, Transactions_History!$H$6:$H$1355, "&lt;="&amp;YEAR(Portfolio_History!I$1))</f>
        <v>0</v>
      </c>
      <c r="J607" s="4">
        <f>SUMIFS(Transactions_History!$G$6:$G$1355, Transactions_History!$C$6:$C$1355, "Acquire", Transactions_History!$I$6:$I$1355, Portfolio_History!$F607, Transactions_History!$H$6:$H$1355, "&lt;="&amp;YEAR(Portfolio_History!J$1))-
SUMIFS(Transactions_History!$G$6:$G$1355, Transactions_History!$C$6:$C$1355, "Redeem", Transactions_History!$I$6:$I$1355, Portfolio_History!$F607, Transactions_History!$H$6:$H$1355, "&lt;="&amp;YEAR(Portfolio_History!J$1))</f>
        <v>0</v>
      </c>
      <c r="K607" s="4">
        <f>SUMIFS(Transactions_History!$G$6:$G$1355, Transactions_History!$C$6:$C$1355, "Acquire", Transactions_History!$I$6:$I$1355, Portfolio_History!$F607, Transactions_History!$H$6:$H$1355, "&lt;="&amp;YEAR(Portfolio_History!K$1))-
SUMIFS(Transactions_History!$G$6:$G$1355, Transactions_History!$C$6:$C$1355, "Redeem", Transactions_History!$I$6:$I$1355, Portfolio_History!$F607, Transactions_History!$H$6:$H$1355, "&lt;="&amp;YEAR(Portfolio_History!K$1))</f>
        <v>0</v>
      </c>
      <c r="L607" s="4">
        <f>SUMIFS(Transactions_History!$G$6:$G$1355, Transactions_History!$C$6:$C$1355, "Acquire", Transactions_History!$I$6:$I$1355, Portfolio_History!$F607, Transactions_History!$H$6:$H$1355, "&lt;="&amp;YEAR(Portfolio_History!L$1))-
SUMIFS(Transactions_History!$G$6:$G$1355, Transactions_History!$C$6:$C$1355, "Redeem", Transactions_History!$I$6:$I$1355, Portfolio_History!$F607, Transactions_History!$H$6:$H$1355, "&lt;="&amp;YEAR(Portfolio_History!L$1))</f>
        <v>0</v>
      </c>
      <c r="M607" s="4">
        <f>SUMIFS(Transactions_History!$G$6:$G$1355, Transactions_History!$C$6:$C$1355, "Acquire", Transactions_History!$I$6:$I$1355, Portfolio_History!$F607, Transactions_History!$H$6:$H$1355, "&lt;="&amp;YEAR(Portfolio_History!M$1))-
SUMIFS(Transactions_History!$G$6:$G$1355, Transactions_History!$C$6:$C$1355, "Redeem", Transactions_History!$I$6:$I$1355, Portfolio_History!$F607, Transactions_History!$H$6:$H$1355, "&lt;="&amp;YEAR(Portfolio_History!M$1))</f>
        <v>0</v>
      </c>
      <c r="N607" s="4">
        <f>SUMIFS(Transactions_History!$G$6:$G$1355, Transactions_History!$C$6:$C$1355, "Acquire", Transactions_History!$I$6:$I$1355, Portfolio_History!$F607, Transactions_History!$H$6:$H$1355, "&lt;="&amp;YEAR(Portfolio_History!N$1))-
SUMIFS(Transactions_History!$G$6:$G$1355, Transactions_History!$C$6:$C$1355, "Redeem", Transactions_History!$I$6:$I$1355, Portfolio_History!$F607, Transactions_History!$H$6:$H$1355, "&lt;="&amp;YEAR(Portfolio_History!N$1))</f>
        <v>0</v>
      </c>
      <c r="O607" s="4">
        <f>SUMIFS(Transactions_History!$G$6:$G$1355, Transactions_History!$C$6:$C$1355, "Acquire", Transactions_History!$I$6:$I$1355, Portfolio_History!$F607, Transactions_History!$H$6:$H$1355, "&lt;="&amp;YEAR(Portfolio_History!O$1))-
SUMIFS(Transactions_History!$G$6:$G$1355, Transactions_History!$C$6:$C$1355, "Redeem", Transactions_History!$I$6:$I$1355, Portfolio_History!$F607, Transactions_History!$H$6:$H$1355, "&lt;="&amp;YEAR(Portfolio_History!O$1))</f>
        <v>0</v>
      </c>
      <c r="P607" s="4">
        <f>SUMIFS(Transactions_History!$G$6:$G$1355, Transactions_History!$C$6:$C$1355, "Acquire", Transactions_History!$I$6:$I$1355, Portfolio_History!$F607, Transactions_History!$H$6:$H$1355, "&lt;="&amp;YEAR(Portfolio_History!P$1))-
SUMIFS(Transactions_History!$G$6:$G$1355, Transactions_History!$C$6:$C$1355, "Redeem", Transactions_History!$I$6:$I$1355, Portfolio_History!$F607, Transactions_History!$H$6:$H$1355, "&lt;="&amp;YEAR(Portfolio_History!P$1))</f>
        <v>7264431</v>
      </c>
      <c r="Q607" s="4">
        <f>SUMIFS(Transactions_History!$G$6:$G$1355, Transactions_History!$C$6:$C$1355, "Acquire", Transactions_History!$I$6:$I$1355, Portfolio_History!$F607, Transactions_History!$H$6:$H$1355, "&lt;="&amp;YEAR(Portfolio_History!Q$1))-
SUMIFS(Transactions_History!$G$6:$G$1355, Transactions_History!$C$6:$C$1355, "Redeem", Transactions_History!$I$6:$I$1355, Portfolio_History!$F607, Transactions_History!$H$6:$H$1355, "&lt;="&amp;YEAR(Portfolio_History!Q$1))</f>
        <v>7264431</v>
      </c>
      <c r="R607" s="4">
        <f>SUMIFS(Transactions_History!$G$6:$G$1355, Transactions_History!$C$6:$C$1355, "Acquire", Transactions_History!$I$6:$I$1355, Portfolio_History!$F607, Transactions_History!$H$6:$H$1355, "&lt;="&amp;YEAR(Portfolio_History!R$1))-
SUMIFS(Transactions_History!$G$6:$G$1355, Transactions_History!$C$6:$C$1355, "Redeem", Transactions_History!$I$6:$I$1355, Portfolio_History!$F607, Transactions_History!$H$6:$H$1355, "&lt;="&amp;YEAR(Portfolio_History!R$1))</f>
        <v>7264431</v>
      </c>
      <c r="S607" s="4">
        <f>SUMIFS(Transactions_History!$G$6:$G$1355, Transactions_History!$C$6:$C$1355, "Acquire", Transactions_History!$I$6:$I$1355, Portfolio_History!$F607, Transactions_History!$H$6:$H$1355, "&lt;="&amp;YEAR(Portfolio_History!S$1))-
SUMIFS(Transactions_History!$G$6:$G$1355, Transactions_History!$C$6:$C$1355, "Redeem", Transactions_History!$I$6:$I$1355, Portfolio_History!$F607, Transactions_History!$H$6:$H$1355, "&lt;="&amp;YEAR(Portfolio_History!S$1))</f>
        <v>7264431</v>
      </c>
      <c r="T607" s="4">
        <f>SUMIFS(Transactions_History!$G$6:$G$1355, Transactions_History!$C$6:$C$1355, "Acquire", Transactions_History!$I$6:$I$1355, Portfolio_History!$F607, Transactions_History!$H$6:$H$1355, "&lt;="&amp;YEAR(Portfolio_History!T$1))-
SUMIFS(Transactions_History!$G$6:$G$1355, Transactions_History!$C$6:$C$1355, "Redeem", Transactions_History!$I$6:$I$1355, Portfolio_History!$F607, Transactions_History!$H$6:$H$1355, "&lt;="&amp;YEAR(Portfolio_History!T$1))</f>
        <v>0</v>
      </c>
      <c r="U607" s="4">
        <f>SUMIFS(Transactions_History!$G$6:$G$1355, Transactions_History!$C$6:$C$1355, "Acquire", Transactions_History!$I$6:$I$1355, Portfolio_History!$F607, Transactions_History!$H$6:$H$1355, "&lt;="&amp;YEAR(Portfolio_History!U$1))-
SUMIFS(Transactions_History!$G$6:$G$1355, Transactions_History!$C$6:$C$1355, "Redeem", Transactions_History!$I$6:$I$1355, Portfolio_History!$F607, Transactions_History!$H$6:$H$1355, "&lt;="&amp;YEAR(Portfolio_History!U$1))</f>
        <v>0</v>
      </c>
      <c r="V607" s="4">
        <f>SUMIFS(Transactions_History!$G$6:$G$1355, Transactions_History!$C$6:$C$1355, "Acquire", Transactions_History!$I$6:$I$1355, Portfolio_History!$F607, Transactions_History!$H$6:$H$1355, "&lt;="&amp;YEAR(Portfolio_History!V$1))-
SUMIFS(Transactions_History!$G$6:$G$1355, Transactions_History!$C$6:$C$1355, "Redeem", Transactions_History!$I$6:$I$1355, Portfolio_History!$F607, Transactions_History!$H$6:$H$1355, "&lt;="&amp;YEAR(Portfolio_History!V$1))</f>
        <v>0</v>
      </c>
      <c r="W607" s="4">
        <f>SUMIFS(Transactions_History!$G$6:$G$1355, Transactions_History!$C$6:$C$1355, "Acquire", Transactions_History!$I$6:$I$1355, Portfolio_History!$F607, Transactions_History!$H$6:$H$1355, "&lt;="&amp;YEAR(Portfolio_History!W$1))-
SUMIFS(Transactions_History!$G$6:$G$1355, Transactions_History!$C$6:$C$1355, "Redeem", Transactions_History!$I$6:$I$1355, Portfolio_History!$F607, Transactions_History!$H$6:$H$1355, "&lt;="&amp;YEAR(Portfolio_History!W$1))</f>
        <v>0</v>
      </c>
      <c r="X607" s="4">
        <f>SUMIFS(Transactions_History!$G$6:$G$1355, Transactions_History!$C$6:$C$1355, "Acquire", Transactions_History!$I$6:$I$1355, Portfolio_History!$F607, Transactions_History!$H$6:$H$1355, "&lt;="&amp;YEAR(Portfolio_History!X$1))-
SUMIFS(Transactions_History!$G$6:$G$1355, Transactions_History!$C$6:$C$1355, "Redeem", Transactions_History!$I$6:$I$1355, Portfolio_History!$F607, Transactions_History!$H$6:$H$1355, "&lt;="&amp;YEAR(Portfolio_History!X$1))</f>
        <v>0</v>
      </c>
      <c r="Y607" s="4">
        <f>SUMIFS(Transactions_History!$G$6:$G$1355, Transactions_History!$C$6:$C$1355, "Acquire", Transactions_History!$I$6:$I$1355, Portfolio_History!$F607, Transactions_History!$H$6:$H$1355, "&lt;="&amp;YEAR(Portfolio_History!Y$1))-
SUMIFS(Transactions_History!$G$6:$G$1355, Transactions_History!$C$6:$C$1355, "Redeem", Transactions_History!$I$6:$I$1355, Portfolio_History!$F607, Transactions_History!$H$6:$H$1355, "&lt;="&amp;YEAR(Portfolio_History!Y$1))</f>
        <v>0</v>
      </c>
    </row>
    <row r="608" spans="1:25" x14ac:dyDescent="0.35">
      <c r="A608" s="172" t="s">
        <v>39</v>
      </c>
      <c r="B608" s="172">
        <v>2.875</v>
      </c>
      <c r="C608" s="172">
        <v>2016</v>
      </c>
      <c r="D608" s="173">
        <v>40330</v>
      </c>
      <c r="E608" s="63">
        <v>2010</v>
      </c>
      <c r="F608" s="170" t="str">
        <f t="shared" si="10"/>
        <v>SI bonds_2.875_2016</v>
      </c>
      <c r="G608" s="4">
        <f>SUMIFS(Transactions_History!$G$6:$G$1355, Transactions_History!$C$6:$C$1355, "Acquire", Transactions_History!$I$6:$I$1355, Portfolio_History!$F608, Transactions_History!$H$6:$H$1355, "&lt;="&amp;YEAR(Portfolio_History!G$1))-
SUMIFS(Transactions_History!$G$6:$G$1355, Transactions_History!$C$6:$C$1355, "Redeem", Transactions_History!$I$6:$I$1355, Portfolio_History!$F608, Transactions_History!$H$6:$H$1355, "&lt;="&amp;YEAR(Portfolio_History!G$1))</f>
        <v>0</v>
      </c>
      <c r="H608" s="4">
        <f>SUMIFS(Transactions_History!$G$6:$G$1355, Transactions_History!$C$6:$C$1355, "Acquire", Transactions_History!$I$6:$I$1355, Portfolio_History!$F608, Transactions_History!$H$6:$H$1355, "&lt;="&amp;YEAR(Portfolio_History!H$1))-
SUMIFS(Transactions_History!$G$6:$G$1355, Transactions_History!$C$6:$C$1355, "Redeem", Transactions_History!$I$6:$I$1355, Portfolio_History!$F608, Transactions_History!$H$6:$H$1355, "&lt;="&amp;YEAR(Portfolio_History!H$1))</f>
        <v>0</v>
      </c>
      <c r="I608" s="4">
        <f>SUMIFS(Transactions_History!$G$6:$G$1355, Transactions_History!$C$6:$C$1355, "Acquire", Transactions_History!$I$6:$I$1355, Portfolio_History!$F608, Transactions_History!$H$6:$H$1355, "&lt;="&amp;YEAR(Portfolio_History!I$1))-
SUMIFS(Transactions_History!$G$6:$G$1355, Transactions_History!$C$6:$C$1355, "Redeem", Transactions_History!$I$6:$I$1355, Portfolio_History!$F608, Transactions_History!$H$6:$H$1355, "&lt;="&amp;YEAR(Portfolio_History!I$1))</f>
        <v>0</v>
      </c>
      <c r="J608" s="4">
        <f>SUMIFS(Transactions_History!$G$6:$G$1355, Transactions_History!$C$6:$C$1355, "Acquire", Transactions_History!$I$6:$I$1355, Portfolio_History!$F608, Transactions_History!$H$6:$H$1355, "&lt;="&amp;YEAR(Portfolio_History!J$1))-
SUMIFS(Transactions_History!$G$6:$G$1355, Transactions_History!$C$6:$C$1355, "Redeem", Transactions_History!$I$6:$I$1355, Portfolio_History!$F608, Transactions_History!$H$6:$H$1355, "&lt;="&amp;YEAR(Portfolio_History!J$1))</f>
        <v>0</v>
      </c>
      <c r="K608" s="4">
        <f>SUMIFS(Transactions_History!$G$6:$G$1355, Transactions_History!$C$6:$C$1355, "Acquire", Transactions_History!$I$6:$I$1355, Portfolio_History!$F608, Transactions_History!$H$6:$H$1355, "&lt;="&amp;YEAR(Portfolio_History!K$1))-
SUMIFS(Transactions_History!$G$6:$G$1355, Transactions_History!$C$6:$C$1355, "Redeem", Transactions_History!$I$6:$I$1355, Portfolio_History!$F608, Transactions_History!$H$6:$H$1355, "&lt;="&amp;YEAR(Portfolio_History!K$1))</f>
        <v>0</v>
      </c>
      <c r="L608" s="4">
        <f>SUMIFS(Transactions_History!$G$6:$G$1355, Transactions_History!$C$6:$C$1355, "Acquire", Transactions_History!$I$6:$I$1355, Portfolio_History!$F608, Transactions_History!$H$6:$H$1355, "&lt;="&amp;YEAR(Portfolio_History!L$1))-
SUMIFS(Transactions_History!$G$6:$G$1355, Transactions_History!$C$6:$C$1355, "Redeem", Transactions_History!$I$6:$I$1355, Portfolio_History!$F608, Transactions_History!$H$6:$H$1355, "&lt;="&amp;YEAR(Portfolio_History!L$1))</f>
        <v>0</v>
      </c>
      <c r="M608" s="4">
        <f>SUMIFS(Transactions_History!$G$6:$G$1355, Transactions_History!$C$6:$C$1355, "Acquire", Transactions_History!$I$6:$I$1355, Portfolio_History!$F608, Transactions_History!$H$6:$H$1355, "&lt;="&amp;YEAR(Portfolio_History!M$1))-
SUMIFS(Transactions_History!$G$6:$G$1355, Transactions_History!$C$6:$C$1355, "Redeem", Transactions_History!$I$6:$I$1355, Portfolio_History!$F608, Transactions_History!$H$6:$H$1355, "&lt;="&amp;YEAR(Portfolio_History!M$1))</f>
        <v>0</v>
      </c>
      <c r="N608" s="4">
        <f>SUMIFS(Transactions_History!$G$6:$G$1355, Transactions_History!$C$6:$C$1355, "Acquire", Transactions_History!$I$6:$I$1355, Portfolio_History!$F608, Transactions_History!$H$6:$H$1355, "&lt;="&amp;YEAR(Portfolio_History!N$1))-
SUMIFS(Transactions_History!$G$6:$G$1355, Transactions_History!$C$6:$C$1355, "Redeem", Transactions_History!$I$6:$I$1355, Portfolio_History!$F608, Transactions_History!$H$6:$H$1355, "&lt;="&amp;YEAR(Portfolio_History!N$1))</f>
        <v>0</v>
      </c>
      <c r="O608" s="4">
        <f>SUMIFS(Transactions_History!$G$6:$G$1355, Transactions_History!$C$6:$C$1355, "Acquire", Transactions_History!$I$6:$I$1355, Portfolio_History!$F608, Transactions_History!$H$6:$H$1355, "&lt;="&amp;YEAR(Portfolio_History!O$1))-
SUMIFS(Transactions_History!$G$6:$G$1355, Transactions_History!$C$6:$C$1355, "Redeem", Transactions_History!$I$6:$I$1355, Portfolio_History!$F608, Transactions_History!$H$6:$H$1355, "&lt;="&amp;YEAR(Portfolio_History!O$1))</f>
        <v>7264432</v>
      </c>
      <c r="P608" s="4">
        <f>SUMIFS(Transactions_History!$G$6:$G$1355, Transactions_History!$C$6:$C$1355, "Acquire", Transactions_History!$I$6:$I$1355, Portfolio_History!$F608, Transactions_History!$H$6:$H$1355, "&lt;="&amp;YEAR(Portfolio_History!P$1))-
SUMIFS(Transactions_History!$G$6:$G$1355, Transactions_History!$C$6:$C$1355, "Redeem", Transactions_History!$I$6:$I$1355, Portfolio_History!$F608, Transactions_History!$H$6:$H$1355, "&lt;="&amp;YEAR(Portfolio_History!P$1))</f>
        <v>7264432</v>
      </c>
      <c r="Q608" s="4">
        <f>SUMIFS(Transactions_History!$G$6:$G$1355, Transactions_History!$C$6:$C$1355, "Acquire", Transactions_History!$I$6:$I$1355, Portfolio_History!$F608, Transactions_History!$H$6:$H$1355, "&lt;="&amp;YEAR(Portfolio_History!Q$1))-
SUMIFS(Transactions_History!$G$6:$G$1355, Transactions_History!$C$6:$C$1355, "Redeem", Transactions_History!$I$6:$I$1355, Portfolio_History!$F608, Transactions_History!$H$6:$H$1355, "&lt;="&amp;YEAR(Portfolio_History!Q$1))</f>
        <v>7264432</v>
      </c>
      <c r="R608" s="4">
        <f>SUMIFS(Transactions_History!$G$6:$G$1355, Transactions_History!$C$6:$C$1355, "Acquire", Transactions_History!$I$6:$I$1355, Portfolio_History!$F608, Transactions_History!$H$6:$H$1355, "&lt;="&amp;YEAR(Portfolio_History!R$1))-
SUMIFS(Transactions_History!$G$6:$G$1355, Transactions_History!$C$6:$C$1355, "Redeem", Transactions_History!$I$6:$I$1355, Portfolio_History!$F608, Transactions_History!$H$6:$H$1355, "&lt;="&amp;YEAR(Portfolio_History!R$1))</f>
        <v>7264432</v>
      </c>
      <c r="S608" s="4">
        <f>SUMIFS(Transactions_History!$G$6:$G$1355, Transactions_History!$C$6:$C$1355, "Acquire", Transactions_History!$I$6:$I$1355, Portfolio_History!$F608, Transactions_History!$H$6:$H$1355, "&lt;="&amp;YEAR(Portfolio_History!S$1))-
SUMIFS(Transactions_History!$G$6:$G$1355, Transactions_History!$C$6:$C$1355, "Redeem", Transactions_History!$I$6:$I$1355, Portfolio_History!$F608, Transactions_History!$H$6:$H$1355, "&lt;="&amp;YEAR(Portfolio_History!S$1))</f>
        <v>7264432</v>
      </c>
      <c r="T608" s="4">
        <f>SUMIFS(Transactions_History!$G$6:$G$1355, Transactions_History!$C$6:$C$1355, "Acquire", Transactions_History!$I$6:$I$1355, Portfolio_History!$F608, Transactions_History!$H$6:$H$1355, "&lt;="&amp;YEAR(Portfolio_History!T$1))-
SUMIFS(Transactions_History!$G$6:$G$1355, Transactions_History!$C$6:$C$1355, "Redeem", Transactions_History!$I$6:$I$1355, Portfolio_History!$F608, Transactions_History!$H$6:$H$1355, "&lt;="&amp;YEAR(Portfolio_History!T$1))</f>
        <v>0</v>
      </c>
      <c r="U608" s="4">
        <f>SUMIFS(Transactions_History!$G$6:$G$1355, Transactions_History!$C$6:$C$1355, "Acquire", Transactions_History!$I$6:$I$1355, Portfolio_History!$F608, Transactions_History!$H$6:$H$1355, "&lt;="&amp;YEAR(Portfolio_History!U$1))-
SUMIFS(Transactions_History!$G$6:$G$1355, Transactions_History!$C$6:$C$1355, "Redeem", Transactions_History!$I$6:$I$1355, Portfolio_History!$F608, Transactions_History!$H$6:$H$1355, "&lt;="&amp;YEAR(Portfolio_History!U$1))</f>
        <v>0</v>
      </c>
      <c r="V608" s="4">
        <f>SUMIFS(Transactions_History!$G$6:$G$1355, Transactions_History!$C$6:$C$1355, "Acquire", Transactions_History!$I$6:$I$1355, Portfolio_History!$F608, Transactions_History!$H$6:$H$1355, "&lt;="&amp;YEAR(Portfolio_History!V$1))-
SUMIFS(Transactions_History!$G$6:$G$1355, Transactions_History!$C$6:$C$1355, "Redeem", Transactions_History!$I$6:$I$1355, Portfolio_History!$F608, Transactions_History!$H$6:$H$1355, "&lt;="&amp;YEAR(Portfolio_History!V$1))</f>
        <v>0</v>
      </c>
      <c r="W608" s="4">
        <f>SUMIFS(Transactions_History!$G$6:$G$1355, Transactions_History!$C$6:$C$1355, "Acquire", Transactions_History!$I$6:$I$1355, Portfolio_History!$F608, Transactions_History!$H$6:$H$1355, "&lt;="&amp;YEAR(Portfolio_History!W$1))-
SUMIFS(Transactions_History!$G$6:$G$1355, Transactions_History!$C$6:$C$1355, "Redeem", Transactions_History!$I$6:$I$1355, Portfolio_History!$F608, Transactions_History!$H$6:$H$1355, "&lt;="&amp;YEAR(Portfolio_History!W$1))</f>
        <v>0</v>
      </c>
      <c r="X608" s="4">
        <f>SUMIFS(Transactions_History!$G$6:$G$1355, Transactions_History!$C$6:$C$1355, "Acquire", Transactions_History!$I$6:$I$1355, Portfolio_History!$F608, Transactions_History!$H$6:$H$1355, "&lt;="&amp;YEAR(Portfolio_History!X$1))-
SUMIFS(Transactions_History!$G$6:$G$1355, Transactions_History!$C$6:$C$1355, "Redeem", Transactions_History!$I$6:$I$1355, Portfolio_History!$F608, Transactions_History!$H$6:$H$1355, "&lt;="&amp;YEAR(Portfolio_History!X$1))</f>
        <v>0</v>
      </c>
      <c r="Y608" s="4">
        <f>SUMIFS(Transactions_History!$G$6:$G$1355, Transactions_History!$C$6:$C$1355, "Acquire", Transactions_History!$I$6:$I$1355, Portfolio_History!$F608, Transactions_History!$H$6:$H$1355, "&lt;="&amp;YEAR(Portfolio_History!Y$1))-
SUMIFS(Transactions_History!$G$6:$G$1355, Transactions_History!$C$6:$C$1355, "Redeem", Transactions_History!$I$6:$I$1355, Portfolio_History!$F608, Transactions_History!$H$6:$H$1355, "&lt;="&amp;YEAR(Portfolio_History!Y$1))</f>
        <v>0</v>
      </c>
    </row>
    <row r="609" spans="1:25" x14ac:dyDescent="0.35">
      <c r="A609" s="172" t="s">
        <v>39</v>
      </c>
      <c r="B609" s="172">
        <v>2.875</v>
      </c>
      <c r="C609" s="172">
        <v>2017</v>
      </c>
      <c r="D609" s="173">
        <v>40330</v>
      </c>
      <c r="E609" s="63">
        <v>2010</v>
      </c>
      <c r="F609" s="170" t="str">
        <f t="shared" si="10"/>
        <v>SI bonds_2.875_2017</v>
      </c>
      <c r="G609" s="4">
        <f>SUMIFS(Transactions_History!$G$6:$G$1355, Transactions_History!$C$6:$C$1355, "Acquire", Transactions_History!$I$6:$I$1355, Portfolio_History!$F609, Transactions_History!$H$6:$H$1355, "&lt;="&amp;YEAR(Portfolio_History!G$1))-
SUMIFS(Transactions_History!$G$6:$G$1355, Transactions_History!$C$6:$C$1355, "Redeem", Transactions_History!$I$6:$I$1355, Portfolio_History!$F609, Transactions_History!$H$6:$H$1355, "&lt;="&amp;YEAR(Portfolio_History!G$1))</f>
        <v>0</v>
      </c>
      <c r="H609" s="4">
        <f>SUMIFS(Transactions_History!$G$6:$G$1355, Transactions_History!$C$6:$C$1355, "Acquire", Transactions_History!$I$6:$I$1355, Portfolio_History!$F609, Transactions_History!$H$6:$H$1355, "&lt;="&amp;YEAR(Portfolio_History!H$1))-
SUMIFS(Transactions_History!$G$6:$G$1355, Transactions_History!$C$6:$C$1355, "Redeem", Transactions_History!$I$6:$I$1355, Portfolio_History!$F609, Transactions_History!$H$6:$H$1355, "&lt;="&amp;YEAR(Portfolio_History!H$1))</f>
        <v>0</v>
      </c>
      <c r="I609" s="4">
        <f>SUMIFS(Transactions_History!$G$6:$G$1355, Transactions_History!$C$6:$C$1355, "Acquire", Transactions_History!$I$6:$I$1355, Portfolio_History!$F609, Transactions_History!$H$6:$H$1355, "&lt;="&amp;YEAR(Portfolio_History!I$1))-
SUMIFS(Transactions_History!$G$6:$G$1355, Transactions_History!$C$6:$C$1355, "Redeem", Transactions_History!$I$6:$I$1355, Portfolio_History!$F609, Transactions_History!$H$6:$H$1355, "&lt;="&amp;YEAR(Portfolio_History!I$1))</f>
        <v>0</v>
      </c>
      <c r="J609" s="4">
        <f>SUMIFS(Transactions_History!$G$6:$G$1355, Transactions_History!$C$6:$C$1355, "Acquire", Transactions_History!$I$6:$I$1355, Portfolio_History!$F609, Transactions_History!$H$6:$H$1355, "&lt;="&amp;YEAR(Portfolio_History!J$1))-
SUMIFS(Transactions_History!$G$6:$G$1355, Transactions_History!$C$6:$C$1355, "Redeem", Transactions_History!$I$6:$I$1355, Portfolio_History!$F609, Transactions_History!$H$6:$H$1355, "&lt;="&amp;YEAR(Portfolio_History!J$1))</f>
        <v>0</v>
      </c>
      <c r="K609" s="4">
        <f>SUMIFS(Transactions_History!$G$6:$G$1355, Transactions_History!$C$6:$C$1355, "Acquire", Transactions_History!$I$6:$I$1355, Portfolio_History!$F609, Transactions_History!$H$6:$H$1355, "&lt;="&amp;YEAR(Portfolio_History!K$1))-
SUMIFS(Transactions_History!$G$6:$G$1355, Transactions_History!$C$6:$C$1355, "Redeem", Transactions_History!$I$6:$I$1355, Portfolio_History!$F609, Transactions_History!$H$6:$H$1355, "&lt;="&amp;YEAR(Portfolio_History!K$1))</f>
        <v>0</v>
      </c>
      <c r="L609" s="4">
        <f>SUMIFS(Transactions_History!$G$6:$G$1355, Transactions_History!$C$6:$C$1355, "Acquire", Transactions_History!$I$6:$I$1355, Portfolio_History!$F609, Transactions_History!$H$6:$H$1355, "&lt;="&amp;YEAR(Portfolio_History!L$1))-
SUMIFS(Transactions_History!$G$6:$G$1355, Transactions_History!$C$6:$C$1355, "Redeem", Transactions_History!$I$6:$I$1355, Portfolio_History!$F609, Transactions_History!$H$6:$H$1355, "&lt;="&amp;YEAR(Portfolio_History!L$1))</f>
        <v>0</v>
      </c>
      <c r="M609" s="4">
        <f>SUMIFS(Transactions_History!$G$6:$G$1355, Transactions_History!$C$6:$C$1355, "Acquire", Transactions_History!$I$6:$I$1355, Portfolio_History!$F609, Transactions_History!$H$6:$H$1355, "&lt;="&amp;YEAR(Portfolio_History!M$1))-
SUMIFS(Transactions_History!$G$6:$G$1355, Transactions_History!$C$6:$C$1355, "Redeem", Transactions_History!$I$6:$I$1355, Portfolio_History!$F609, Transactions_History!$H$6:$H$1355, "&lt;="&amp;YEAR(Portfolio_History!M$1))</f>
        <v>0</v>
      </c>
      <c r="N609" s="4">
        <f>SUMIFS(Transactions_History!$G$6:$G$1355, Transactions_History!$C$6:$C$1355, "Acquire", Transactions_History!$I$6:$I$1355, Portfolio_History!$F609, Transactions_History!$H$6:$H$1355, "&lt;="&amp;YEAR(Portfolio_History!N$1))-
SUMIFS(Transactions_History!$G$6:$G$1355, Transactions_History!$C$6:$C$1355, "Redeem", Transactions_History!$I$6:$I$1355, Portfolio_History!$F609, Transactions_History!$H$6:$H$1355, "&lt;="&amp;YEAR(Portfolio_History!N$1))</f>
        <v>7264432</v>
      </c>
      <c r="O609" s="4">
        <f>SUMIFS(Transactions_History!$G$6:$G$1355, Transactions_History!$C$6:$C$1355, "Acquire", Transactions_History!$I$6:$I$1355, Portfolio_History!$F609, Transactions_History!$H$6:$H$1355, "&lt;="&amp;YEAR(Portfolio_History!O$1))-
SUMIFS(Transactions_History!$G$6:$G$1355, Transactions_History!$C$6:$C$1355, "Redeem", Transactions_History!$I$6:$I$1355, Portfolio_History!$F609, Transactions_History!$H$6:$H$1355, "&lt;="&amp;YEAR(Portfolio_History!O$1))</f>
        <v>7264432</v>
      </c>
      <c r="P609" s="4">
        <f>SUMIFS(Transactions_History!$G$6:$G$1355, Transactions_History!$C$6:$C$1355, "Acquire", Transactions_History!$I$6:$I$1355, Portfolio_History!$F609, Transactions_History!$H$6:$H$1355, "&lt;="&amp;YEAR(Portfolio_History!P$1))-
SUMIFS(Transactions_History!$G$6:$G$1355, Transactions_History!$C$6:$C$1355, "Redeem", Transactions_History!$I$6:$I$1355, Portfolio_History!$F609, Transactions_History!$H$6:$H$1355, "&lt;="&amp;YEAR(Portfolio_History!P$1))</f>
        <v>7264432</v>
      </c>
      <c r="Q609" s="4">
        <f>SUMIFS(Transactions_History!$G$6:$G$1355, Transactions_History!$C$6:$C$1355, "Acquire", Transactions_History!$I$6:$I$1355, Portfolio_History!$F609, Transactions_History!$H$6:$H$1355, "&lt;="&amp;YEAR(Portfolio_History!Q$1))-
SUMIFS(Transactions_History!$G$6:$G$1355, Transactions_History!$C$6:$C$1355, "Redeem", Transactions_History!$I$6:$I$1355, Portfolio_History!$F609, Transactions_History!$H$6:$H$1355, "&lt;="&amp;YEAR(Portfolio_History!Q$1))</f>
        <v>7264432</v>
      </c>
      <c r="R609" s="4">
        <f>SUMIFS(Transactions_History!$G$6:$G$1355, Transactions_History!$C$6:$C$1355, "Acquire", Transactions_History!$I$6:$I$1355, Portfolio_History!$F609, Transactions_History!$H$6:$H$1355, "&lt;="&amp;YEAR(Portfolio_History!R$1))-
SUMIFS(Transactions_History!$G$6:$G$1355, Transactions_History!$C$6:$C$1355, "Redeem", Transactions_History!$I$6:$I$1355, Portfolio_History!$F609, Transactions_History!$H$6:$H$1355, "&lt;="&amp;YEAR(Portfolio_History!R$1))</f>
        <v>7264432</v>
      </c>
      <c r="S609" s="4">
        <f>SUMIFS(Transactions_History!$G$6:$G$1355, Transactions_History!$C$6:$C$1355, "Acquire", Transactions_History!$I$6:$I$1355, Portfolio_History!$F609, Transactions_History!$H$6:$H$1355, "&lt;="&amp;YEAR(Portfolio_History!S$1))-
SUMIFS(Transactions_History!$G$6:$G$1355, Transactions_History!$C$6:$C$1355, "Redeem", Transactions_History!$I$6:$I$1355, Portfolio_History!$F609, Transactions_History!$H$6:$H$1355, "&lt;="&amp;YEAR(Portfolio_History!S$1))</f>
        <v>7264432</v>
      </c>
      <c r="T609" s="4">
        <f>SUMIFS(Transactions_History!$G$6:$G$1355, Transactions_History!$C$6:$C$1355, "Acquire", Transactions_History!$I$6:$I$1355, Portfolio_History!$F609, Transactions_History!$H$6:$H$1355, "&lt;="&amp;YEAR(Portfolio_History!T$1))-
SUMIFS(Transactions_History!$G$6:$G$1355, Transactions_History!$C$6:$C$1355, "Redeem", Transactions_History!$I$6:$I$1355, Portfolio_History!$F609, Transactions_History!$H$6:$H$1355, "&lt;="&amp;YEAR(Portfolio_History!T$1))</f>
        <v>0</v>
      </c>
      <c r="U609" s="4">
        <f>SUMIFS(Transactions_History!$G$6:$G$1355, Transactions_History!$C$6:$C$1355, "Acquire", Transactions_History!$I$6:$I$1355, Portfolio_History!$F609, Transactions_History!$H$6:$H$1355, "&lt;="&amp;YEAR(Portfolio_History!U$1))-
SUMIFS(Transactions_History!$G$6:$G$1355, Transactions_History!$C$6:$C$1355, "Redeem", Transactions_History!$I$6:$I$1355, Portfolio_History!$F609, Transactions_History!$H$6:$H$1355, "&lt;="&amp;YEAR(Portfolio_History!U$1))</f>
        <v>0</v>
      </c>
      <c r="V609" s="4">
        <f>SUMIFS(Transactions_History!$G$6:$G$1355, Transactions_History!$C$6:$C$1355, "Acquire", Transactions_History!$I$6:$I$1355, Portfolio_History!$F609, Transactions_History!$H$6:$H$1355, "&lt;="&amp;YEAR(Portfolio_History!V$1))-
SUMIFS(Transactions_History!$G$6:$G$1355, Transactions_History!$C$6:$C$1355, "Redeem", Transactions_History!$I$6:$I$1355, Portfolio_History!$F609, Transactions_History!$H$6:$H$1355, "&lt;="&amp;YEAR(Portfolio_History!V$1))</f>
        <v>0</v>
      </c>
      <c r="W609" s="4">
        <f>SUMIFS(Transactions_History!$G$6:$G$1355, Transactions_History!$C$6:$C$1355, "Acquire", Transactions_History!$I$6:$I$1355, Portfolio_History!$F609, Transactions_History!$H$6:$H$1355, "&lt;="&amp;YEAR(Portfolio_History!W$1))-
SUMIFS(Transactions_History!$G$6:$G$1355, Transactions_History!$C$6:$C$1355, "Redeem", Transactions_History!$I$6:$I$1355, Portfolio_History!$F609, Transactions_History!$H$6:$H$1355, "&lt;="&amp;YEAR(Portfolio_History!W$1))</f>
        <v>0</v>
      </c>
      <c r="X609" s="4">
        <f>SUMIFS(Transactions_History!$G$6:$G$1355, Transactions_History!$C$6:$C$1355, "Acquire", Transactions_History!$I$6:$I$1355, Portfolio_History!$F609, Transactions_History!$H$6:$H$1355, "&lt;="&amp;YEAR(Portfolio_History!X$1))-
SUMIFS(Transactions_History!$G$6:$G$1355, Transactions_History!$C$6:$C$1355, "Redeem", Transactions_History!$I$6:$I$1355, Portfolio_History!$F609, Transactions_History!$H$6:$H$1355, "&lt;="&amp;YEAR(Portfolio_History!X$1))</f>
        <v>0</v>
      </c>
      <c r="Y609" s="4">
        <f>SUMIFS(Transactions_History!$G$6:$G$1355, Transactions_History!$C$6:$C$1355, "Acquire", Transactions_History!$I$6:$I$1355, Portfolio_History!$F609, Transactions_History!$H$6:$H$1355, "&lt;="&amp;YEAR(Portfolio_History!Y$1))-
SUMIFS(Transactions_History!$G$6:$G$1355, Transactions_History!$C$6:$C$1355, "Redeem", Transactions_History!$I$6:$I$1355, Portfolio_History!$F609, Transactions_History!$H$6:$H$1355, "&lt;="&amp;YEAR(Portfolio_History!Y$1))</f>
        <v>0</v>
      </c>
    </row>
    <row r="610" spans="1:25" x14ac:dyDescent="0.35">
      <c r="A610" s="172" t="s">
        <v>39</v>
      </c>
      <c r="B610" s="172">
        <v>2.875</v>
      </c>
      <c r="C610" s="172">
        <v>2018</v>
      </c>
      <c r="D610" s="173">
        <v>40330</v>
      </c>
      <c r="E610" s="63">
        <v>2010</v>
      </c>
      <c r="F610" s="170" t="str">
        <f t="shared" si="10"/>
        <v>SI bonds_2.875_2018</v>
      </c>
      <c r="G610" s="4">
        <f>SUMIFS(Transactions_History!$G$6:$G$1355, Transactions_History!$C$6:$C$1355, "Acquire", Transactions_History!$I$6:$I$1355, Portfolio_History!$F610, Transactions_History!$H$6:$H$1355, "&lt;="&amp;YEAR(Portfolio_History!G$1))-
SUMIFS(Transactions_History!$G$6:$G$1355, Transactions_History!$C$6:$C$1355, "Redeem", Transactions_History!$I$6:$I$1355, Portfolio_History!$F610, Transactions_History!$H$6:$H$1355, "&lt;="&amp;YEAR(Portfolio_History!G$1))</f>
        <v>0</v>
      </c>
      <c r="H610" s="4">
        <f>SUMIFS(Transactions_History!$G$6:$G$1355, Transactions_History!$C$6:$C$1355, "Acquire", Transactions_History!$I$6:$I$1355, Portfolio_History!$F610, Transactions_History!$H$6:$H$1355, "&lt;="&amp;YEAR(Portfolio_History!H$1))-
SUMIFS(Transactions_History!$G$6:$G$1355, Transactions_History!$C$6:$C$1355, "Redeem", Transactions_History!$I$6:$I$1355, Portfolio_History!$F610, Transactions_History!$H$6:$H$1355, "&lt;="&amp;YEAR(Portfolio_History!H$1))</f>
        <v>0</v>
      </c>
      <c r="I610" s="4">
        <f>SUMIFS(Transactions_History!$G$6:$G$1355, Transactions_History!$C$6:$C$1355, "Acquire", Transactions_History!$I$6:$I$1355, Portfolio_History!$F610, Transactions_History!$H$6:$H$1355, "&lt;="&amp;YEAR(Portfolio_History!I$1))-
SUMIFS(Transactions_History!$G$6:$G$1355, Transactions_History!$C$6:$C$1355, "Redeem", Transactions_History!$I$6:$I$1355, Portfolio_History!$F610, Transactions_History!$H$6:$H$1355, "&lt;="&amp;YEAR(Portfolio_History!I$1))</f>
        <v>0</v>
      </c>
      <c r="J610" s="4">
        <f>SUMIFS(Transactions_History!$G$6:$G$1355, Transactions_History!$C$6:$C$1355, "Acquire", Transactions_History!$I$6:$I$1355, Portfolio_History!$F610, Transactions_History!$H$6:$H$1355, "&lt;="&amp;YEAR(Portfolio_History!J$1))-
SUMIFS(Transactions_History!$G$6:$G$1355, Transactions_History!$C$6:$C$1355, "Redeem", Transactions_History!$I$6:$I$1355, Portfolio_History!$F610, Transactions_History!$H$6:$H$1355, "&lt;="&amp;YEAR(Portfolio_History!J$1))</f>
        <v>0</v>
      </c>
      <c r="K610" s="4">
        <f>SUMIFS(Transactions_History!$G$6:$G$1355, Transactions_History!$C$6:$C$1355, "Acquire", Transactions_History!$I$6:$I$1355, Portfolio_History!$F610, Transactions_History!$H$6:$H$1355, "&lt;="&amp;YEAR(Portfolio_History!K$1))-
SUMIFS(Transactions_History!$G$6:$G$1355, Transactions_History!$C$6:$C$1355, "Redeem", Transactions_History!$I$6:$I$1355, Portfolio_History!$F610, Transactions_History!$H$6:$H$1355, "&lt;="&amp;YEAR(Portfolio_History!K$1))</f>
        <v>0</v>
      </c>
      <c r="L610" s="4">
        <f>SUMIFS(Transactions_History!$G$6:$G$1355, Transactions_History!$C$6:$C$1355, "Acquire", Transactions_History!$I$6:$I$1355, Portfolio_History!$F610, Transactions_History!$H$6:$H$1355, "&lt;="&amp;YEAR(Portfolio_History!L$1))-
SUMIFS(Transactions_History!$G$6:$G$1355, Transactions_History!$C$6:$C$1355, "Redeem", Transactions_History!$I$6:$I$1355, Portfolio_History!$F610, Transactions_History!$H$6:$H$1355, "&lt;="&amp;YEAR(Portfolio_History!L$1))</f>
        <v>0</v>
      </c>
      <c r="M610" s="4">
        <f>SUMIFS(Transactions_History!$G$6:$G$1355, Transactions_History!$C$6:$C$1355, "Acquire", Transactions_History!$I$6:$I$1355, Portfolio_History!$F610, Transactions_History!$H$6:$H$1355, "&lt;="&amp;YEAR(Portfolio_History!M$1))-
SUMIFS(Transactions_History!$G$6:$G$1355, Transactions_History!$C$6:$C$1355, "Redeem", Transactions_History!$I$6:$I$1355, Portfolio_History!$F610, Transactions_History!$H$6:$H$1355, "&lt;="&amp;YEAR(Portfolio_History!M$1))</f>
        <v>7264432</v>
      </c>
      <c r="N610" s="4">
        <f>SUMIFS(Transactions_History!$G$6:$G$1355, Transactions_History!$C$6:$C$1355, "Acquire", Transactions_History!$I$6:$I$1355, Portfolio_History!$F610, Transactions_History!$H$6:$H$1355, "&lt;="&amp;YEAR(Portfolio_History!N$1))-
SUMIFS(Transactions_History!$G$6:$G$1355, Transactions_History!$C$6:$C$1355, "Redeem", Transactions_History!$I$6:$I$1355, Portfolio_History!$F610, Transactions_History!$H$6:$H$1355, "&lt;="&amp;YEAR(Portfolio_History!N$1))</f>
        <v>7264432</v>
      </c>
      <c r="O610" s="4">
        <f>SUMIFS(Transactions_History!$G$6:$G$1355, Transactions_History!$C$6:$C$1355, "Acquire", Transactions_History!$I$6:$I$1355, Portfolio_History!$F610, Transactions_History!$H$6:$H$1355, "&lt;="&amp;YEAR(Portfolio_History!O$1))-
SUMIFS(Transactions_History!$G$6:$G$1355, Transactions_History!$C$6:$C$1355, "Redeem", Transactions_History!$I$6:$I$1355, Portfolio_History!$F610, Transactions_History!$H$6:$H$1355, "&lt;="&amp;YEAR(Portfolio_History!O$1))</f>
        <v>7264432</v>
      </c>
      <c r="P610" s="4">
        <f>SUMIFS(Transactions_History!$G$6:$G$1355, Transactions_History!$C$6:$C$1355, "Acquire", Transactions_History!$I$6:$I$1355, Portfolio_History!$F610, Transactions_History!$H$6:$H$1355, "&lt;="&amp;YEAR(Portfolio_History!P$1))-
SUMIFS(Transactions_History!$G$6:$G$1355, Transactions_History!$C$6:$C$1355, "Redeem", Transactions_History!$I$6:$I$1355, Portfolio_History!$F610, Transactions_History!$H$6:$H$1355, "&lt;="&amp;YEAR(Portfolio_History!P$1))</f>
        <v>7264432</v>
      </c>
      <c r="Q610" s="4">
        <f>SUMIFS(Transactions_History!$G$6:$G$1355, Transactions_History!$C$6:$C$1355, "Acquire", Transactions_History!$I$6:$I$1355, Portfolio_History!$F610, Transactions_History!$H$6:$H$1355, "&lt;="&amp;YEAR(Portfolio_History!Q$1))-
SUMIFS(Transactions_History!$G$6:$G$1355, Transactions_History!$C$6:$C$1355, "Redeem", Transactions_History!$I$6:$I$1355, Portfolio_History!$F610, Transactions_History!$H$6:$H$1355, "&lt;="&amp;YEAR(Portfolio_History!Q$1))</f>
        <v>7264432</v>
      </c>
      <c r="R610" s="4">
        <f>SUMIFS(Transactions_History!$G$6:$G$1355, Transactions_History!$C$6:$C$1355, "Acquire", Transactions_History!$I$6:$I$1355, Portfolio_History!$F610, Transactions_History!$H$6:$H$1355, "&lt;="&amp;YEAR(Portfolio_History!R$1))-
SUMIFS(Transactions_History!$G$6:$G$1355, Transactions_History!$C$6:$C$1355, "Redeem", Transactions_History!$I$6:$I$1355, Portfolio_History!$F610, Transactions_History!$H$6:$H$1355, "&lt;="&amp;YEAR(Portfolio_History!R$1))</f>
        <v>7264432</v>
      </c>
      <c r="S610" s="4">
        <f>SUMIFS(Transactions_History!$G$6:$G$1355, Transactions_History!$C$6:$C$1355, "Acquire", Transactions_History!$I$6:$I$1355, Portfolio_History!$F610, Transactions_History!$H$6:$H$1355, "&lt;="&amp;YEAR(Portfolio_History!S$1))-
SUMIFS(Transactions_History!$G$6:$G$1355, Transactions_History!$C$6:$C$1355, "Redeem", Transactions_History!$I$6:$I$1355, Portfolio_History!$F610, Transactions_History!$H$6:$H$1355, "&lt;="&amp;YEAR(Portfolio_History!S$1))</f>
        <v>7264432</v>
      </c>
      <c r="T610" s="4">
        <f>SUMIFS(Transactions_History!$G$6:$G$1355, Transactions_History!$C$6:$C$1355, "Acquire", Transactions_History!$I$6:$I$1355, Portfolio_History!$F610, Transactions_History!$H$6:$H$1355, "&lt;="&amp;YEAR(Portfolio_History!T$1))-
SUMIFS(Transactions_History!$G$6:$G$1355, Transactions_History!$C$6:$C$1355, "Redeem", Transactions_History!$I$6:$I$1355, Portfolio_History!$F610, Transactions_History!$H$6:$H$1355, "&lt;="&amp;YEAR(Portfolio_History!T$1))</f>
        <v>0</v>
      </c>
      <c r="U610" s="4">
        <f>SUMIFS(Transactions_History!$G$6:$G$1355, Transactions_History!$C$6:$C$1355, "Acquire", Transactions_History!$I$6:$I$1355, Portfolio_History!$F610, Transactions_History!$H$6:$H$1355, "&lt;="&amp;YEAR(Portfolio_History!U$1))-
SUMIFS(Transactions_History!$G$6:$G$1355, Transactions_History!$C$6:$C$1355, "Redeem", Transactions_History!$I$6:$I$1355, Portfolio_History!$F610, Transactions_History!$H$6:$H$1355, "&lt;="&amp;YEAR(Portfolio_History!U$1))</f>
        <v>0</v>
      </c>
      <c r="V610" s="4">
        <f>SUMIFS(Transactions_History!$G$6:$G$1355, Transactions_History!$C$6:$C$1355, "Acquire", Transactions_History!$I$6:$I$1355, Portfolio_History!$F610, Transactions_History!$H$6:$H$1355, "&lt;="&amp;YEAR(Portfolio_History!V$1))-
SUMIFS(Transactions_History!$G$6:$G$1355, Transactions_History!$C$6:$C$1355, "Redeem", Transactions_History!$I$6:$I$1355, Portfolio_History!$F610, Transactions_History!$H$6:$H$1355, "&lt;="&amp;YEAR(Portfolio_History!V$1))</f>
        <v>0</v>
      </c>
      <c r="W610" s="4">
        <f>SUMIFS(Transactions_History!$G$6:$G$1355, Transactions_History!$C$6:$C$1355, "Acquire", Transactions_History!$I$6:$I$1355, Portfolio_History!$F610, Transactions_History!$H$6:$H$1355, "&lt;="&amp;YEAR(Portfolio_History!W$1))-
SUMIFS(Transactions_History!$G$6:$G$1355, Transactions_History!$C$6:$C$1355, "Redeem", Transactions_History!$I$6:$I$1355, Portfolio_History!$F610, Transactions_History!$H$6:$H$1355, "&lt;="&amp;YEAR(Portfolio_History!W$1))</f>
        <v>0</v>
      </c>
      <c r="X610" s="4">
        <f>SUMIFS(Transactions_History!$G$6:$G$1355, Transactions_History!$C$6:$C$1355, "Acquire", Transactions_History!$I$6:$I$1355, Portfolio_History!$F610, Transactions_History!$H$6:$H$1355, "&lt;="&amp;YEAR(Portfolio_History!X$1))-
SUMIFS(Transactions_History!$G$6:$G$1355, Transactions_History!$C$6:$C$1355, "Redeem", Transactions_History!$I$6:$I$1355, Portfolio_History!$F610, Transactions_History!$H$6:$H$1355, "&lt;="&amp;YEAR(Portfolio_History!X$1))</f>
        <v>0</v>
      </c>
      <c r="Y610" s="4">
        <f>SUMIFS(Transactions_History!$G$6:$G$1355, Transactions_History!$C$6:$C$1355, "Acquire", Transactions_History!$I$6:$I$1355, Portfolio_History!$F610, Transactions_History!$H$6:$H$1355, "&lt;="&amp;YEAR(Portfolio_History!Y$1))-
SUMIFS(Transactions_History!$G$6:$G$1355, Transactions_History!$C$6:$C$1355, "Redeem", Transactions_History!$I$6:$I$1355, Portfolio_History!$F610, Transactions_History!$H$6:$H$1355, "&lt;="&amp;YEAR(Portfolio_History!Y$1))</f>
        <v>0</v>
      </c>
    </row>
    <row r="611" spans="1:25" x14ac:dyDescent="0.35">
      <c r="A611" s="172" t="s">
        <v>39</v>
      </c>
      <c r="B611" s="172">
        <v>2.875</v>
      </c>
      <c r="C611" s="172">
        <v>2019</v>
      </c>
      <c r="D611" s="173">
        <v>40330</v>
      </c>
      <c r="E611" s="63">
        <v>2010</v>
      </c>
      <c r="F611" s="170" t="str">
        <f t="shared" si="10"/>
        <v>SI bonds_2.875_2019</v>
      </c>
      <c r="G611" s="4">
        <f>SUMIFS(Transactions_History!$G$6:$G$1355, Transactions_History!$C$6:$C$1355, "Acquire", Transactions_History!$I$6:$I$1355, Portfolio_History!$F611, Transactions_History!$H$6:$H$1355, "&lt;="&amp;YEAR(Portfolio_History!G$1))-
SUMIFS(Transactions_History!$G$6:$G$1355, Transactions_History!$C$6:$C$1355, "Redeem", Transactions_History!$I$6:$I$1355, Portfolio_History!$F611, Transactions_History!$H$6:$H$1355, "&lt;="&amp;YEAR(Portfolio_History!G$1))</f>
        <v>0</v>
      </c>
      <c r="H611" s="4">
        <f>SUMIFS(Transactions_History!$G$6:$G$1355, Transactions_History!$C$6:$C$1355, "Acquire", Transactions_History!$I$6:$I$1355, Portfolio_History!$F611, Transactions_History!$H$6:$H$1355, "&lt;="&amp;YEAR(Portfolio_History!H$1))-
SUMIFS(Transactions_History!$G$6:$G$1355, Transactions_History!$C$6:$C$1355, "Redeem", Transactions_History!$I$6:$I$1355, Portfolio_History!$F611, Transactions_History!$H$6:$H$1355, "&lt;="&amp;YEAR(Portfolio_History!H$1))</f>
        <v>0</v>
      </c>
      <c r="I611" s="4">
        <f>SUMIFS(Transactions_History!$G$6:$G$1355, Transactions_History!$C$6:$C$1355, "Acquire", Transactions_History!$I$6:$I$1355, Portfolio_History!$F611, Transactions_History!$H$6:$H$1355, "&lt;="&amp;YEAR(Portfolio_History!I$1))-
SUMIFS(Transactions_History!$G$6:$G$1355, Transactions_History!$C$6:$C$1355, "Redeem", Transactions_History!$I$6:$I$1355, Portfolio_History!$F611, Transactions_History!$H$6:$H$1355, "&lt;="&amp;YEAR(Portfolio_History!I$1))</f>
        <v>0</v>
      </c>
      <c r="J611" s="4">
        <f>SUMIFS(Transactions_History!$G$6:$G$1355, Transactions_History!$C$6:$C$1355, "Acquire", Transactions_History!$I$6:$I$1355, Portfolio_History!$F611, Transactions_History!$H$6:$H$1355, "&lt;="&amp;YEAR(Portfolio_History!J$1))-
SUMIFS(Transactions_History!$G$6:$G$1355, Transactions_History!$C$6:$C$1355, "Redeem", Transactions_History!$I$6:$I$1355, Portfolio_History!$F611, Transactions_History!$H$6:$H$1355, "&lt;="&amp;YEAR(Portfolio_History!J$1))</f>
        <v>0</v>
      </c>
      <c r="K611" s="4">
        <f>SUMIFS(Transactions_History!$G$6:$G$1355, Transactions_History!$C$6:$C$1355, "Acquire", Transactions_History!$I$6:$I$1355, Portfolio_History!$F611, Transactions_History!$H$6:$H$1355, "&lt;="&amp;YEAR(Portfolio_History!K$1))-
SUMIFS(Transactions_History!$G$6:$G$1355, Transactions_History!$C$6:$C$1355, "Redeem", Transactions_History!$I$6:$I$1355, Portfolio_History!$F611, Transactions_History!$H$6:$H$1355, "&lt;="&amp;YEAR(Portfolio_History!K$1))</f>
        <v>0</v>
      </c>
      <c r="L611" s="4">
        <f>SUMIFS(Transactions_History!$G$6:$G$1355, Transactions_History!$C$6:$C$1355, "Acquire", Transactions_History!$I$6:$I$1355, Portfolio_History!$F611, Transactions_History!$H$6:$H$1355, "&lt;="&amp;YEAR(Portfolio_History!L$1))-
SUMIFS(Transactions_History!$G$6:$G$1355, Transactions_History!$C$6:$C$1355, "Redeem", Transactions_History!$I$6:$I$1355, Portfolio_History!$F611, Transactions_History!$H$6:$H$1355, "&lt;="&amp;YEAR(Portfolio_History!L$1))</f>
        <v>7264432</v>
      </c>
      <c r="M611" s="4">
        <f>SUMIFS(Transactions_History!$G$6:$G$1355, Transactions_History!$C$6:$C$1355, "Acquire", Transactions_History!$I$6:$I$1355, Portfolio_History!$F611, Transactions_History!$H$6:$H$1355, "&lt;="&amp;YEAR(Portfolio_History!M$1))-
SUMIFS(Transactions_History!$G$6:$G$1355, Transactions_History!$C$6:$C$1355, "Redeem", Transactions_History!$I$6:$I$1355, Portfolio_History!$F611, Transactions_History!$H$6:$H$1355, "&lt;="&amp;YEAR(Portfolio_History!M$1))</f>
        <v>7264432</v>
      </c>
      <c r="N611" s="4">
        <f>SUMIFS(Transactions_History!$G$6:$G$1355, Transactions_History!$C$6:$C$1355, "Acquire", Transactions_History!$I$6:$I$1355, Portfolio_History!$F611, Transactions_History!$H$6:$H$1355, "&lt;="&amp;YEAR(Portfolio_History!N$1))-
SUMIFS(Transactions_History!$G$6:$G$1355, Transactions_History!$C$6:$C$1355, "Redeem", Transactions_History!$I$6:$I$1355, Portfolio_History!$F611, Transactions_History!$H$6:$H$1355, "&lt;="&amp;YEAR(Portfolio_History!N$1))</f>
        <v>7264432</v>
      </c>
      <c r="O611" s="4">
        <f>SUMIFS(Transactions_History!$G$6:$G$1355, Transactions_History!$C$6:$C$1355, "Acquire", Transactions_History!$I$6:$I$1355, Portfolio_History!$F611, Transactions_History!$H$6:$H$1355, "&lt;="&amp;YEAR(Portfolio_History!O$1))-
SUMIFS(Transactions_History!$G$6:$G$1355, Transactions_History!$C$6:$C$1355, "Redeem", Transactions_History!$I$6:$I$1355, Portfolio_History!$F611, Transactions_History!$H$6:$H$1355, "&lt;="&amp;YEAR(Portfolio_History!O$1))</f>
        <v>7264432</v>
      </c>
      <c r="P611" s="4">
        <f>SUMIFS(Transactions_History!$G$6:$G$1355, Transactions_History!$C$6:$C$1355, "Acquire", Transactions_History!$I$6:$I$1355, Portfolio_History!$F611, Transactions_History!$H$6:$H$1355, "&lt;="&amp;YEAR(Portfolio_History!P$1))-
SUMIFS(Transactions_History!$G$6:$G$1355, Transactions_History!$C$6:$C$1355, "Redeem", Transactions_History!$I$6:$I$1355, Portfolio_History!$F611, Transactions_History!$H$6:$H$1355, "&lt;="&amp;YEAR(Portfolio_History!P$1))</f>
        <v>7264432</v>
      </c>
      <c r="Q611" s="4">
        <f>SUMIFS(Transactions_History!$G$6:$G$1355, Transactions_History!$C$6:$C$1355, "Acquire", Transactions_History!$I$6:$I$1355, Portfolio_History!$F611, Transactions_History!$H$6:$H$1355, "&lt;="&amp;YEAR(Portfolio_History!Q$1))-
SUMIFS(Transactions_History!$G$6:$G$1355, Transactions_History!$C$6:$C$1355, "Redeem", Transactions_History!$I$6:$I$1355, Portfolio_History!$F611, Transactions_History!$H$6:$H$1355, "&lt;="&amp;YEAR(Portfolio_History!Q$1))</f>
        <v>7264432</v>
      </c>
      <c r="R611" s="4">
        <f>SUMIFS(Transactions_History!$G$6:$G$1355, Transactions_History!$C$6:$C$1355, "Acquire", Transactions_History!$I$6:$I$1355, Portfolio_History!$F611, Transactions_History!$H$6:$H$1355, "&lt;="&amp;YEAR(Portfolio_History!R$1))-
SUMIFS(Transactions_History!$G$6:$G$1355, Transactions_History!$C$6:$C$1355, "Redeem", Transactions_History!$I$6:$I$1355, Portfolio_History!$F611, Transactions_History!$H$6:$H$1355, "&lt;="&amp;YEAR(Portfolio_History!R$1))</f>
        <v>7264432</v>
      </c>
      <c r="S611" s="4">
        <f>SUMIFS(Transactions_History!$G$6:$G$1355, Transactions_History!$C$6:$C$1355, "Acquire", Transactions_History!$I$6:$I$1355, Portfolio_History!$F611, Transactions_History!$H$6:$H$1355, "&lt;="&amp;YEAR(Portfolio_History!S$1))-
SUMIFS(Transactions_History!$G$6:$G$1355, Transactions_History!$C$6:$C$1355, "Redeem", Transactions_History!$I$6:$I$1355, Portfolio_History!$F611, Transactions_History!$H$6:$H$1355, "&lt;="&amp;YEAR(Portfolio_History!S$1))</f>
        <v>7264432</v>
      </c>
      <c r="T611" s="4">
        <f>SUMIFS(Transactions_History!$G$6:$G$1355, Transactions_History!$C$6:$C$1355, "Acquire", Transactions_History!$I$6:$I$1355, Portfolio_History!$F611, Transactions_History!$H$6:$H$1355, "&lt;="&amp;YEAR(Portfolio_History!T$1))-
SUMIFS(Transactions_History!$G$6:$G$1355, Transactions_History!$C$6:$C$1355, "Redeem", Transactions_History!$I$6:$I$1355, Portfolio_History!$F611, Transactions_History!$H$6:$H$1355, "&lt;="&amp;YEAR(Portfolio_History!T$1))</f>
        <v>0</v>
      </c>
      <c r="U611" s="4">
        <f>SUMIFS(Transactions_History!$G$6:$G$1355, Transactions_History!$C$6:$C$1355, "Acquire", Transactions_History!$I$6:$I$1355, Portfolio_History!$F611, Transactions_History!$H$6:$H$1355, "&lt;="&amp;YEAR(Portfolio_History!U$1))-
SUMIFS(Transactions_History!$G$6:$G$1355, Transactions_History!$C$6:$C$1355, "Redeem", Transactions_History!$I$6:$I$1355, Portfolio_History!$F611, Transactions_History!$H$6:$H$1355, "&lt;="&amp;YEAR(Portfolio_History!U$1))</f>
        <v>0</v>
      </c>
      <c r="V611" s="4">
        <f>SUMIFS(Transactions_History!$G$6:$G$1355, Transactions_History!$C$6:$C$1355, "Acquire", Transactions_History!$I$6:$I$1355, Portfolio_History!$F611, Transactions_History!$H$6:$H$1355, "&lt;="&amp;YEAR(Portfolio_History!V$1))-
SUMIFS(Transactions_History!$G$6:$G$1355, Transactions_History!$C$6:$C$1355, "Redeem", Transactions_History!$I$6:$I$1355, Portfolio_History!$F611, Transactions_History!$H$6:$H$1355, "&lt;="&amp;YEAR(Portfolio_History!V$1))</f>
        <v>0</v>
      </c>
      <c r="W611" s="4">
        <f>SUMIFS(Transactions_History!$G$6:$G$1355, Transactions_History!$C$6:$C$1355, "Acquire", Transactions_History!$I$6:$I$1355, Portfolio_History!$F611, Transactions_History!$H$6:$H$1355, "&lt;="&amp;YEAR(Portfolio_History!W$1))-
SUMIFS(Transactions_History!$G$6:$G$1355, Transactions_History!$C$6:$C$1355, "Redeem", Transactions_History!$I$6:$I$1355, Portfolio_History!$F611, Transactions_History!$H$6:$H$1355, "&lt;="&amp;YEAR(Portfolio_History!W$1))</f>
        <v>0</v>
      </c>
      <c r="X611" s="4">
        <f>SUMIFS(Transactions_History!$G$6:$G$1355, Transactions_History!$C$6:$C$1355, "Acquire", Transactions_History!$I$6:$I$1355, Portfolio_History!$F611, Transactions_History!$H$6:$H$1355, "&lt;="&amp;YEAR(Portfolio_History!X$1))-
SUMIFS(Transactions_History!$G$6:$G$1355, Transactions_History!$C$6:$C$1355, "Redeem", Transactions_History!$I$6:$I$1355, Portfolio_History!$F611, Transactions_History!$H$6:$H$1355, "&lt;="&amp;YEAR(Portfolio_History!X$1))</f>
        <v>0</v>
      </c>
      <c r="Y611" s="4">
        <f>SUMIFS(Transactions_History!$G$6:$G$1355, Transactions_History!$C$6:$C$1355, "Acquire", Transactions_History!$I$6:$I$1355, Portfolio_History!$F611, Transactions_History!$H$6:$H$1355, "&lt;="&amp;YEAR(Portfolio_History!Y$1))-
SUMIFS(Transactions_History!$G$6:$G$1355, Transactions_History!$C$6:$C$1355, "Redeem", Transactions_History!$I$6:$I$1355, Portfolio_History!$F611, Transactions_History!$H$6:$H$1355, "&lt;="&amp;YEAR(Portfolio_History!Y$1))</f>
        <v>0</v>
      </c>
    </row>
    <row r="612" spans="1:25" x14ac:dyDescent="0.35">
      <c r="A612" s="172" t="s">
        <v>39</v>
      </c>
      <c r="B612" s="172">
        <v>2.875</v>
      </c>
      <c r="C612" s="172">
        <v>2020</v>
      </c>
      <c r="D612" s="173">
        <v>40330</v>
      </c>
      <c r="E612" s="63">
        <v>2010</v>
      </c>
      <c r="F612" s="170" t="str">
        <f t="shared" si="10"/>
        <v>SI bonds_2.875_2020</v>
      </c>
      <c r="G612" s="4">
        <f>SUMIFS(Transactions_History!$G$6:$G$1355, Transactions_History!$C$6:$C$1355, "Acquire", Transactions_History!$I$6:$I$1355, Portfolio_History!$F612, Transactions_History!$H$6:$H$1355, "&lt;="&amp;YEAR(Portfolio_History!G$1))-
SUMIFS(Transactions_History!$G$6:$G$1355, Transactions_History!$C$6:$C$1355, "Redeem", Transactions_History!$I$6:$I$1355, Portfolio_History!$F612, Transactions_History!$H$6:$H$1355, "&lt;="&amp;YEAR(Portfolio_History!G$1))</f>
        <v>0</v>
      </c>
      <c r="H612" s="4">
        <f>SUMIFS(Transactions_History!$G$6:$G$1355, Transactions_History!$C$6:$C$1355, "Acquire", Transactions_History!$I$6:$I$1355, Portfolio_History!$F612, Transactions_History!$H$6:$H$1355, "&lt;="&amp;YEAR(Portfolio_History!H$1))-
SUMIFS(Transactions_History!$G$6:$G$1355, Transactions_History!$C$6:$C$1355, "Redeem", Transactions_History!$I$6:$I$1355, Portfolio_History!$F612, Transactions_History!$H$6:$H$1355, "&lt;="&amp;YEAR(Portfolio_History!H$1))</f>
        <v>0</v>
      </c>
      <c r="I612" s="4">
        <f>SUMIFS(Transactions_History!$G$6:$G$1355, Transactions_History!$C$6:$C$1355, "Acquire", Transactions_History!$I$6:$I$1355, Portfolio_History!$F612, Transactions_History!$H$6:$H$1355, "&lt;="&amp;YEAR(Portfolio_History!I$1))-
SUMIFS(Transactions_History!$G$6:$G$1355, Transactions_History!$C$6:$C$1355, "Redeem", Transactions_History!$I$6:$I$1355, Portfolio_History!$F612, Transactions_History!$H$6:$H$1355, "&lt;="&amp;YEAR(Portfolio_History!I$1))</f>
        <v>0</v>
      </c>
      <c r="J612" s="4">
        <f>SUMIFS(Transactions_History!$G$6:$G$1355, Transactions_History!$C$6:$C$1355, "Acquire", Transactions_History!$I$6:$I$1355, Portfolio_History!$F612, Transactions_History!$H$6:$H$1355, "&lt;="&amp;YEAR(Portfolio_History!J$1))-
SUMIFS(Transactions_History!$G$6:$G$1355, Transactions_History!$C$6:$C$1355, "Redeem", Transactions_History!$I$6:$I$1355, Portfolio_History!$F612, Transactions_History!$H$6:$H$1355, "&lt;="&amp;YEAR(Portfolio_History!J$1))</f>
        <v>0</v>
      </c>
      <c r="K612" s="4">
        <f>SUMIFS(Transactions_History!$G$6:$G$1355, Transactions_History!$C$6:$C$1355, "Acquire", Transactions_History!$I$6:$I$1355, Portfolio_History!$F612, Transactions_History!$H$6:$H$1355, "&lt;="&amp;YEAR(Portfolio_History!K$1))-
SUMIFS(Transactions_History!$G$6:$G$1355, Transactions_History!$C$6:$C$1355, "Redeem", Transactions_History!$I$6:$I$1355, Portfolio_History!$F612, Transactions_History!$H$6:$H$1355, "&lt;="&amp;YEAR(Portfolio_History!K$1))</f>
        <v>7264432</v>
      </c>
      <c r="L612" s="4">
        <f>SUMIFS(Transactions_History!$G$6:$G$1355, Transactions_History!$C$6:$C$1355, "Acquire", Transactions_History!$I$6:$I$1355, Portfolio_History!$F612, Transactions_History!$H$6:$H$1355, "&lt;="&amp;YEAR(Portfolio_History!L$1))-
SUMIFS(Transactions_History!$G$6:$G$1355, Transactions_History!$C$6:$C$1355, "Redeem", Transactions_History!$I$6:$I$1355, Portfolio_History!$F612, Transactions_History!$H$6:$H$1355, "&lt;="&amp;YEAR(Portfolio_History!L$1))</f>
        <v>7264432</v>
      </c>
      <c r="M612" s="4">
        <f>SUMIFS(Transactions_History!$G$6:$G$1355, Transactions_History!$C$6:$C$1355, "Acquire", Transactions_History!$I$6:$I$1355, Portfolio_History!$F612, Transactions_History!$H$6:$H$1355, "&lt;="&amp;YEAR(Portfolio_History!M$1))-
SUMIFS(Transactions_History!$G$6:$G$1355, Transactions_History!$C$6:$C$1355, "Redeem", Transactions_History!$I$6:$I$1355, Portfolio_History!$F612, Transactions_History!$H$6:$H$1355, "&lt;="&amp;YEAR(Portfolio_History!M$1))</f>
        <v>7264432</v>
      </c>
      <c r="N612" s="4">
        <f>SUMIFS(Transactions_History!$G$6:$G$1355, Transactions_History!$C$6:$C$1355, "Acquire", Transactions_History!$I$6:$I$1355, Portfolio_History!$F612, Transactions_History!$H$6:$H$1355, "&lt;="&amp;YEAR(Portfolio_History!N$1))-
SUMIFS(Transactions_History!$G$6:$G$1355, Transactions_History!$C$6:$C$1355, "Redeem", Transactions_History!$I$6:$I$1355, Portfolio_History!$F612, Transactions_History!$H$6:$H$1355, "&lt;="&amp;YEAR(Portfolio_History!N$1))</f>
        <v>7264432</v>
      </c>
      <c r="O612" s="4">
        <f>SUMIFS(Transactions_History!$G$6:$G$1355, Transactions_History!$C$6:$C$1355, "Acquire", Transactions_History!$I$6:$I$1355, Portfolio_History!$F612, Transactions_History!$H$6:$H$1355, "&lt;="&amp;YEAR(Portfolio_History!O$1))-
SUMIFS(Transactions_History!$G$6:$G$1355, Transactions_History!$C$6:$C$1355, "Redeem", Transactions_History!$I$6:$I$1355, Portfolio_History!$F612, Transactions_History!$H$6:$H$1355, "&lt;="&amp;YEAR(Portfolio_History!O$1))</f>
        <v>7264432</v>
      </c>
      <c r="P612" s="4">
        <f>SUMIFS(Transactions_History!$G$6:$G$1355, Transactions_History!$C$6:$C$1355, "Acquire", Transactions_History!$I$6:$I$1355, Portfolio_History!$F612, Transactions_History!$H$6:$H$1355, "&lt;="&amp;YEAR(Portfolio_History!P$1))-
SUMIFS(Transactions_History!$G$6:$G$1355, Transactions_History!$C$6:$C$1355, "Redeem", Transactions_History!$I$6:$I$1355, Portfolio_History!$F612, Transactions_History!$H$6:$H$1355, "&lt;="&amp;YEAR(Portfolio_History!P$1))</f>
        <v>7264432</v>
      </c>
      <c r="Q612" s="4">
        <f>SUMIFS(Transactions_History!$G$6:$G$1355, Transactions_History!$C$6:$C$1355, "Acquire", Transactions_History!$I$6:$I$1355, Portfolio_History!$F612, Transactions_History!$H$6:$H$1355, "&lt;="&amp;YEAR(Portfolio_History!Q$1))-
SUMIFS(Transactions_History!$G$6:$G$1355, Transactions_History!$C$6:$C$1355, "Redeem", Transactions_History!$I$6:$I$1355, Portfolio_History!$F612, Transactions_History!$H$6:$H$1355, "&lt;="&amp;YEAR(Portfolio_History!Q$1))</f>
        <v>7264432</v>
      </c>
      <c r="R612" s="4">
        <f>SUMIFS(Transactions_History!$G$6:$G$1355, Transactions_History!$C$6:$C$1355, "Acquire", Transactions_History!$I$6:$I$1355, Portfolio_History!$F612, Transactions_History!$H$6:$H$1355, "&lt;="&amp;YEAR(Portfolio_History!R$1))-
SUMIFS(Transactions_History!$G$6:$G$1355, Transactions_History!$C$6:$C$1355, "Redeem", Transactions_History!$I$6:$I$1355, Portfolio_History!$F612, Transactions_History!$H$6:$H$1355, "&lt;="&amp;YEAR(Portfolio_History!R$1))</f>
        <v>7264432</v>
      </c>
      <c r="S612" s="4">
        <f>SUMIFS(Transactions_History!$G$6:$G$1355, Transactions_History!$C$6:$C$1355, "Acquire", Transactions_History!$I$6:$I$1355, Portfolio_History!$F612, Transactions_History!$H$6:$H$1355, "&lt;="&amp;YEAR(Portfolio_History!S$1))-
SUMIFS(Transactions_History!$G$6:$G$1355, Transactions_History!$C$6:$C$1355, "Redeem", Transactions_History!$I$6:$I$1355, Portfolio_History!$F612, Transactions_History!$H$6:$H$1355, "&lt;="&amp;YEAR(Portfolio_History!S$1))</f>
        <v>7264432</v>
      </c>
      <c r="T612" s="4">
        <f>SUMIFS(Transactions_History!$G$6:$G$1355, Transactions_History!$C$6:$C$1355, "Acquire", Transactions_History!$I$6:$I$1355, Portfolio_History!$F612, Transactions_History!$H$6:$H$1355, "&lt;="&amp;YEAR(Portfolio_History!T$1))-
SUMIFS(Transactions_History!$G$6:$G$1355, Transactions_History!$C$6:$C$1355, "Redeem", Transactions_History!$I$6:$I$1355, Portfolio_History!$F612, Transactions_History!$H$6:$H$1355, "&lt;="&amp;YEAR(Portfolio_History!T$1))</f>
        <v>0</v>
      </c>
      <c r="U612" s="4">
        <f>SUMIFS(Transactions_History!$G$6:$G$1355, Transactions_History!$C$6:$C$1355, "Acquire", Transactions_History!$I$6:$I$1355, Portfolio_History!$F612, Transactions_History!$H$6:$H$1355, "&lt;="&amp;YEAR(Portfolio_History!U$1))-
SUMIFS(Transactions_History!$G$6:$G$1355, Transactions_History!$C$6:$C$1355, "Redeem", Transactions_History!$I$6:$I$1355, Portfolio_History!$F612, Transactions_History!$H$6:$H$1355, "&lt;="&amp;YEAR(Portfolio_History!U$1))</f>
        <v>0</v>
      </c>
      <c r="V612" s="4">
        <f>SUMIFS(Transactions_History!$G$6:$G$1355, Transactions_History!$C$6:$C$1355, "Acquire", Transactions_History!$I$6:$I$1355, Portfolio_History!$F612, Transactions_History!$H$6:$H$1355, "&lt;="&amp;YEAR(Portfolio_History!V$1))-
SUMIFS(Transactions_History!$G$6:$G$1355, Transactions_History!$C$6:$C$1355, "Redeem", Transactions_History!$I$6:$I$1355, Portfolio_History!$F612, Transactions_History!$H$6:$H$1355, "&lt;="&amp;YEAR(Portfolio_History!V$1))</f>
        <v>0</v>
      </c>
      <c r="W612" s="4">
        <f>SUMIFS(Transactions_History!$G$6:$G$1355, Transactions_History!$C$6:$C$1355, "Acquire", Transactions_History!$I$6:$I$1355, Portfolio_History!$F612, Transactions_History!$H$6:$H$1355, "&lt;="&amp;YEAR(Portfolio_History!W$1))-
SUMIFS(Transactions_History!$G$6:$G$1355, Transactions_History!$C$6:$C$1355, "Redeem", Transactions_History!$I$6:$I$1355, Portfolio_History!$F612, Transactions_History!$H$6:$H$1355, "&lt;="&amp;YEAR(Portfolio_History!W$1))</f>
        <v>0</v>
      </c>
      <c r="X612" s="4">
        <f>SUMIFS(Transactions_History!$G$6:$G$1355, Transactions_History!$C$6:$C$1355, "Acquire", Transactions_History!$I$6:$I$1355, Portfolio_History!$F612, Transactions_History!$H$6:$H$1355, "&lt;="&amp;YEAR(Portfolio_History!X$1))-
SUMIFS(Transactions_History!$G$6:$G$1355, Transactions_History!$C$6:$C$1355, "Redeem", Transactions_History!$I$6:$I$1355, Portfolio_History!$F612, Transactions_History!$H$6:$H$1355, "&lt;="&amp;YEAR(Portfolio_History!X$1))</f>
        <v>0</v>
      </c>
      <c r="Y612" s="4">
        <f>SUMIFS(Transactions_History!$G$6:$G$1355, Transactions_History!$C$6:$C$1355, "Acquire", Transactions_History!$I$6:$I$1355, Portfolio_History!$F612, Transactions_History!$H$6:$H$1355, "&lt;="&amp;YEAR(Portfolio_History!Y$1))-
SUMIFS(Transactions_History!$G$6:$G$1355, Transactions_History!$C$6:$C$1355, "Redeem", Transactions_History!$I$6:$I$1355, Portfolio_History!$F612, Transactions_History!$H$6:$H$1355, "&lt;="&amp;YEAR(Portfolio_History!Y$1))</f>
        <v>0</v>
      </c>
    </row>
    <row r="613" spans="1:25" x14ac:dyDescent="0.35">
      <c r="A613" s="172" t="s">
        <v>39</v>
      </c>
      <c r="B613" s="172">
        <v>2.875</v>
      </c>
      <c r="C613" s="172">
        <v>2021</v>
      </c>
      <c r="D613" s="173">
        <v>40330</v>
      </c>
      <c r="E613" s="63">
        <v>2010</v>
      </c>
      <c r="F613" s="170" t="str">
        <f t="shared" si="10"/>
        <v>SI bonds_2.875_2021</v>
      </c>
      <c r="G613" s="4">
        <f>SUMIFS(Transactions_History!$G$6:$G$1355, Transactions_History!$C$6:$C$1355, "Acquire", Transactions_History!$I$6:$I$1355, Portfolio_History!$F613, Transactions_History!$H$6:$H$1355, "&lt;="&amp;YEAR(Portfolio_History!G$1))-
SUMIFS(Transactions_History!$G$6:$G$1355, Transactions_History!$C$6:$C$1355, "Redeem", Transactions_History!$I$6:$I$1355, Portfolio_History!$F613, Transactions_History!$H$6:$H$1355, "&lt;="&amp;YEAR(Portfolio_History!G$1))</f>
        <v>0</v>
      </c>
      <c r="H613" s="4">
        <f>SUMIFS(Transactions_History!$G$6:$G$1355, Transactions_History!$C$6:$C$1355, "Acquire", Transactions_History!$I$6:$I$1355, Portfolio_History!$F613, Transactions_History!$H$6:$H$1355, "&lt;="&amp;YEAR(Portfolio_History!H$1))-
SUMIFS(Transactions_History!$G$6:$G$1355, Transactions_History!$C$6:$C$1355, "Redeem", Transactions_History!$I$6:$I$1355, Portfolio_History!$F613, Transactions_History!$H$6:$H$1355, "&lt;="&amp;YEAR(Portfolio_History!H$1))</f>
        <v>0</v>
      </c>
      <c r="I613" s="4">
        <f>SUMIFS(Transactions_History!$G$6:$G$1355, Transactions_History!$C$6:$C$1355, "Acquire", Transactions_History!$I$6:$I$1355, Portfolio_History!$F613, Transactions_History!$H$6:$H$1355, "&lt;="&amp;YEAR(Portfolio_History!I$1))-
SUMIFS(Transactions_History!$G$6:$G$1355, Transactions_History!$C$6:$C$1355, "Redeem", Transactions_History!$I$6:$I$1355, Portfolio_History!$F613, Transactions_History!$H$6:$H$1355, "&lt;="&amp;YEAR(Portfolio_History!I$1))</f>
        <v>0</v>
      </c>
      <c r="J613" s="4">
        <f>SUMIFS(Transactions_History!$G$6:$G$1355, Transactions_History!$C$6:$C$1355, "Acquire", Transactions_History!$I$6:$I$1355, Portfolio_History!$F613, Transactions_History!$H$6:$H$1355, "&lt;="&amp;YEAR(Portfolio_History!J$1))-
SUMIFS(Transactions_History!$G$6:$G$1355, Transactions_History!$C$6:$C$1355, "Redeem", Transactions_History!$I$6:$I$1355, Portfolio_History!$F613, Transactions_History!$H$6:$H$1355, "&lt;="&amp;YEAR(Portfolio_History!J$1))</f>
        <v>7264432</v>
      </c>
      <c r="K613" s="4">
        <f>SUMIFS(Transactions_History!$G$6:$G$1355, Transactions_History!$C$6:$C$1355, "Acquire", Transactions_History!$I$6:$I$1355, Portfolio_History!$F613, Transactions_History!$H$6:$H$1355, "&lt;="&amp;YEAR(Portfolio_History!K$1))-
SUMIFS(Transactions_History!$G$6:$G$1355, Transactions_History!$C$6:$C$1355, "Redeem", Transactions_History!$I$6:$I$1355, Portfolio_History!$F613, Transactions_History!$H$6:$H$1355, "&lt;="&amp;YEAR(Portfolio_History!K$1))</f>
        <v>7264432</v>
      </c>
      <c r="L613" s="4">
        <f>SUMIFS(Transactions_History!$G$6:$G$1355, Transactions_History!$C$6:$C$1355, "Acquire", Transactions_History!$I$6:$I$1355, Portfolio_History!$F613, Transactions_History!$H$6:$H$1355, "&lt;="&amp;YEAR(Portfolio_History!L$1))-
SUMIFS(Transactions_History!$G$6:$G$1355, Transactions_History!$C$6:$C$1355, "Redeem", Transactions_History!$I$6:$I$1355, Portfolio_History!$F613, Transactions_History!$H$6:$H$1355, "&lt;="&amp;YEAR(Portfolio_History!L$1))</f>
        <v>7264432</v>
      </c>
      <c r="M613" s="4">
        <f>SUMIFS(Transactions_History!$G$6:$G$1355, Transactions_History!$C$6:$C$1355, "Acquire", Transactions_History!$I$6:$I$1355, Portfolio_History!$F613, Transactions_History!$H$6:$H$1355, "&lt;="&amp;YEAR(Portfolio_History!M$1))-
SUMIFS(Transactions_History!$G$6:$G$1355, Transactions_History!$C$6:$C$1355, "Redeem", Transactions_History!$I$6:$I$1355, Portfolio_History!$F613, Transactions_History!$H$6:$H$1355, "&lt;="&amp;YEAR(Portfolio_History!M$1))</f>
        <v>7264432</v>
      </c>
      <c r="N613" s="4">
        <f>SUMIFS(Transactions_History!$G$6:$G$1355, Transactions_History!$C$6:$C$1355, "Acquire", Transactions_History!$I$6:$I$1355, Portfolio_History!$F613, Transactions_History!$H$6:$H$1355, "&lt;="&amp;YEAR(Portfolio_History!N$1))-
SUMIFS(Transactions_History!$G$6:$G$1355, Transactions_History!$C$6:$C$1355, "Redeem", Transactions_History!$I$6:$I$1355, Portfolio_History!$F613, Transactions_History!$H$6:$H$1355, "&lt;="&amp;YEAR(Portfolio_History!N$1))</f>
        <v>7264432</v>
      </c>
      <c r="O613" s="4">
        <f>SUMIFS(Transactions_History!$G$6:$G$1355, Transactions_History!$C$6:$C$1355, "Acquire", Transactions_History!$I$6:$I$1355, Portfolio_History!$F613, Transactions_History!$H$6:$H$1355, "&lt;="&amp;YEAR(Portfolio_History!O$1))-
SUMIFS(Transactions_History!$G$6:$G$1355, Transactions_History!$C$6:$C$1355, "Redeem", Transactions_History!$I$6:$I$1355, Portfolio_History!$F613, Transactions_History!$H$6:$H$1355, "&lt;="&amp;YEAR(Portfolio_History!O$1))</f>
        <v>7264432</v>
      </c>
      <c r="P613" s="4">
        <f>SUMIFS(Transactions_History!$G$6:$G$1355, Transactions_History!$C$6:$C$1355, "Acquire", Transactions_History!$I$6:$I$1355, Portfolio_History!$F613, Transactions_History!$H$6:$H$1355, "&lt;="&amp;YEAR(Portfolio_History!P$1))-
SUMIFS(Transactions_History!$G$6:$G$1355, Transactions_History!$C$6:$C$1355, "Redeem", Transactions_History!$I$6:$I$1355, Portfolio_History!$F613, Transactions_History!$H$6:$H$1355, "&lt;="&amp;YEAR(Portfolio_History!P$1))</f>
        <v>7264432</v>
      </c>
      <c r="Q613" s="4">
        <f>SUMIFS(Transactions_History!$G$6:$G$1355, Transactions_History!$C$6:$C$1355, "Acquire", Transactions_History!$I$6:$I$1355, Portfolio_History!$F613, Transactions_History!$H$6:$H$1355, "&lt;="&amp;YEAR(Portfolio_History!Q$1))-
SUMIFS(Transactions_History!$G$6:$G$1355, Transactions_History!$C$6:$C$1355, "Redeem", Transactions_History!$I$6:$I$1355, Portfolio_History!$F613, Transactions_History!$H$6:$H$1355, "&lt;="&amp;YEAR(Portfolio_History!Q$1))</f>
        <v>7264432</v>
      </c>
      <c r="R613" s="4">
        <f>SUMIFS(Transactions_History!$G$6:$G$1355, Transactions_History!$C$6:$C$1355, "Acquire", Transactions_History!$I$6:$I$1355, Portfolio_History!$F613, Transactions_History!$H$6:$H$1355, "&lt;="&amp;YEAR(Portfolio_History!R$1))-
SUMIFS(Transactions_History!$G$6:$G$1355, Transactions_History!$C$6:$C$1355, "Redeem", Transactions_History!$I$6:$I$1355, Portfolio_History!$F613, Transactions_History!$H$6:$H$1355, "&lt;="&amp;YEAR(Portfolio_History!R$1))</f>
        <v>7264432</v>
      </c>
      <c r="S613" s="4">
        <f>SUMIFS(Transactions_History!$G$6:$G$1355, Transactions_History!$C$6:$C$1355, "Acquire", Transactions_History!$I$6:$I$1355, Portfolio_History!$F613, Transactions_History!$H$6:$H$1355, "&lt;="&amp;YEAR(Portfolio_History!S$1))-
SUMIFS(Transactions_History!$G$6:$G$1355, Transactions_History!$C$6:$C$1355, "Redeem", Transactions_History!$I$6:$I$1355, Portfolio_History!$F613, Transactions_History!$H$6:$H$1355, "&lt;="&amp;YEAR(Portfolio_History!S$1))</f>
        <v>7264432</v>
      </c>
      <c r="T613" s="4">
        <f>SUMIFS(Transactions_History!$G$6:$G$1355, Transactions_History!$C$6:$C$1355, "Acquire", Transactions_History!$I$6:$I$1355, Portfolio_History!$F613, Transactions_History!$H$6:$H$1355, "&lt;="&amp;YEAR(Portfolio_History!T$1))-
SUMIFS(Transactions_History!$G$6:$G$1355, Transactions_History!$C$6:$C$1355, "Redeem", Transactions_History!$I$6:$I$1355, Portfolio_History!$F613, Transactions_History!$H$6:$H$1355, "&lt;="&amp;YEAR(Portfolio_History!T$1))</f>
        <v>0</v>
      </c>
      <c r="U613" s="4">
        <f>SUMIFS(Transactions_History!$G$6:$G$1355, Transactions_History!$C$6:$C$1355, "Acquire", Transactions_History!$I$6:$I$1355, Portfolio_History!$F613, Transactions_History!$H$6:$H$1355, "&lt;="&amp;YEAR(Portfolio_History!U$1))-
SUMIFS(Transactions_History!$G$6:$G$1355, Transactions_History!$C$6:$C$1355, "Redeem", Transactions_History!$I$6:$I$1355, Portfolio_History!$F613, Transactions_History!$H$6:$H$1355, "&lt;="&amp;YEAR(Portfolio_History!U$1))</f>
        <v>0</v>
      </c>
      <c r="V613" s="4">
        <f>SUMIFS(Transactions_History!$G$6:$G$1355, Transactions_History!$C$6:$C$1355, "Acquire", Transactions_History!$I$6:$I$1355, Portfolio_History!$F613, Transactions_History!$H$6:$H$1355, "&lt;="&amp;YEAR(Portfolio_History!V$1))-
SUMIFS(Transactions_History!$G$6:$G$1355, Transactions_History!$C$6:$C$1355, "Redeem", Transactions_History!$I$6:$I$1355, Portfolio_History!$F613, Transactions_History!$H$6:$H$1355, "&lt;="&amp;YEAR(Portfolio_History!V$1))</f>
        <v>0</v>
      </c>
      <c r="W613" s="4">
        <f>SUMIFS(Transactions_History!$G$6:$G$1355, Transactions_History!$C$6:$C$1355, "Acquire", Transactions_History!$I$6:$I$1355, Portfolio_History!$F613, Transactions_History!$H$6:$H$1355, "&lt;="&amp;YEAR(Portfolio_History!W$1))-
SUMIFS(Transactions_History!$G$6:$G$1355, Transactions_History!$C$6:$C$1355, "Redeem", Transactions_History!$I$6:$I$1355, Portfolio_History!$F613, Transactions_History!$H$6:$H$1355, "&lt;="&amp;YEAR(Portfolio_History!W$1))</f>
        <v>0</v>
      </c>
      <c r="X613" s="4">
        <f>SUMIFS(Transactions_History!$G$6:$G$1355, Transactions_History!$C$6:$C$1355, "Acquire", Transactions_History!$I$6:$I$1355, Portfolio_History!$F613, Transactions_History!$H$6:$H$1355, "&lt;="&amp;YEAR(Portfolio_History!X$1))-
SUMIFS(Transactions_History!$G$6:$G$1355, Transactions_History!$C$6:$C$1355, "Redeem", Transactions_History!$I$6:$I$1355, Portfolio_History!$F613, Transactions_History!$H$6:$H$1355, "&lt;="&amp;YEAR(Portfolio_History!X$1))</f>
        <v>0</v>
      </c>
      <c r="Y613" s="4">
        <f>SUMIFS(Transactions_History!$G$6:$G$1355, Transactions_History!$C$6:$C$1355, "Acquire", Transactions_History!$I$6:$I$1355, Portfolio_History!$F613, Transactions_History!$H$6:$H$1355, "&lt;="&amp;YEAR(Portfolio_History!Y$1))-
SUMIFS(Transactions_History!$G$6:$G$1355, Transactions_History!$C$6:$C$1355, "Redeem", Transactions_History!$I$6:$I$1355, Portfolio_History!$F613, Transactions_History!$H$6:$H$1355, "&lt;="&amp;YEAR(Portfolio_History!Y$1))</f>
        <v>0</v>
      </c>
    </row>
    <row r="614" spans="1:25" x14ac:dyDescent="0.35">
      <c r="A614" s="172" t="s">
        <v>39</v>
      </c>
      <c r="B614" s="172">
        <v>2.875</v>
      </c>
      <c r="C614" s="172">
        <v>2022</v>
      </c>
      <c r="D614" s="173">
        <v>40330</v>
      </c>
      <c r="E614" s="63">
        <v>2010</v>
      </c>
      <c r="F614" s="170" t="str">
        <f t="shared" si="10"/>
        <v>SI bonds_2.875_2022</v>
      </c>
      <c r="G614" s="4">
        <f>SUMIFS(Transactions_History!$G$6:$G$1355, Transactions_History!$C$6:$C$1355, "Acquire", Transactions_History!$I$6:$I$1355, Portfolio_History!$F614, Transactions_History!$H$6:$H$1355, "&lt;="&amp;YEAR(Portfolio_History!G$1))-
SUMIFS(Transactions_History!$G$6:$G$1355, Transactions_History!$C$6:$C$1355, "Redeem", Transactions_History!$I$6:$I$1355, Portfolio_History!$F614, Transactions_History!$H$6:$H$1355, "&lt;="&amp;YEAR(Portfolio_History!G$1))</f>
        <v>0</v>
      </c>
      <c r="H614" s="4">
        <f>SUMIFS(Transactions_History!$G$6:$G$1355, Transactions_History!$C$6:$C$1355, "Acquire", Transactions_History!$I$6:$I$1355, Portfolio_History!$F614, Transactions_History!$H$6:$H$1355, "&lt;="&amp;YEAR(Portfolio_History!H$1))-
SUMIFS(Transactions_History!$G$6:$G$1355, Transactions_History!$C$6:$C$1355, "Redeem", Transactions_History!$I$6:$I$1355, Portfolio_History!$F614, Transactions_History!$H$6:$H$1355, "&lt;="&amp;YEAR(Portfolio_History!H$1))</f>
        <v>0</v>
      </c>
      <c r="I614" s="4">
        <f>SUMIFS(Transactions_History!$G$6:$G$1355, Transactions_History!$C$6:$C$1355, "Acquire", Transactions_History!$I$6:$I$1355, Portfolio_History!$F614, Transactions_History!$H$6:$H$1355, "&lt;="&amp;YEAR(Portfolio_History!I$1))-
SUMIFS(Transactions_History!$G$6:$G$1355, Transactions_History!$C$6:$C$1355, "Redeem", Transactions_History!$I$6:$I$1355, Portfolio_History!$F614, Transactions_History!$H$6:$H$1355, "&lt;="&amp;YEAR(Portfolio_History!I$1))</f>
        <v>7264432</v>
      </c>
      <c r="J614" s="4">
        <f>SUMIFS(Transactions_History!$G$6:$G$1355, Transactions_History!$C$6:$C$1355, "Acquire", Transactions_History!$I$6:$I$1355, Portfolio_History!$F614, Transactions_History!$H$6:$H$1355, "&lt;="&amp;YEAR(Portfolio_History!J$1))-
SUMIFS(Transactions_History!$G$6:$G$1355, Transactions_History!$C$6:$C$1355, "Redeem", Transactions_History!$I$6:$I$1355, Portfolio_History!$F614, Transactions_History!$H$6:$H$1355, "&lt;="&amp;YEAR(Portfolio_History!J$1))</f>
        <v>7264432</v>
      </c>
      <c r="K614" s="4">
        <f>SUMIFS(Transactions_History!$G$6:$G$1355, Transactions_History!$C$6:$C$1355, "Acquire", Transactions_History!$I$6:$I$1355, Portfolio_History!$F614, Transactions_History!$H$6:$H$1355, "&lt;="&amp;YEAR(Portfolio_History!K$1))-
SUMIFS(Transactions_History!$G$6:$G$1355, Transactions_History!$C$6:$C$1355, "Redeem", Transactions_History!$I$6:$I$1355, Portfolio_History!$F614, Transactions_History!$H$6:$H$1355, "&lt;="&amp;YEAR(Portfolio_History!K$1))</f>
        <v>7264432</v>
      </c>
      <c r="L614" s="4">
        <f>SUMIFS(Transactions_History!$G$6:$G$1355, Transactions_History!$C$6:$C$1355, "Acquire", Transactions_History!$I$6:$I$1355, Portfolio_History!$F614, Transactions_History!$H$6:$H$1355, "&lt;="&amp;YEAR(Portfolio_History!L$1))-
SUMIFS(Transactions_History!$G$6:$G$1355, Transactions_History!$C$6:$C$1355, "Redeem", Transactions_History!$I$6:$I$1355, Portfolio_History!$F614, Transactions_History!$H$6:$H$1355, "&lt;="&amp;YEAR(Portfolio_History!L$1))</f>
        <v>7264432</v>
      </c>
      <c r="M614" s="4">
        <f>SUMIFS(Transactions_History!$G$6:$G$1355, Transactions_History!$C$6:$C$1355, "Acquire", Transactions_History!$I$6:$I$1355, Portfolio_History!$F614, Transactions_History!$H$6:$H$1355, "&lt;="&amp;YEAR(Portfolio_History!M$1))-
SUMIFS(Transactions_History!$G$6:$G$1355, Transactions_History!$C$6:$C$1355, "Redeem", Transactions_History!$I$6:$I$1355, Portfolio_History!$F614, Transactions_History!$H$6:$H$1355, "&lt;="&amp;YEAR(Portfolio_History!M$1))</f>
        <v>7264432</v>
      </c>
      <c r="N614" s="4">
        <f>SUMIFS(Transactions_History!$G$6:$G$1355, Transactions_History!$C$6:$C$1355, "Acquire", Transactions_History!$I$6:$I$1355, Portfolio_History!$F614, Transactions_History!$H$6:$H$1355, "&lt;="&amp;YEAR(Portfolio_History!N$1))-
SUMIFS(Transactions_History!$G$6:$G$1355, Transactions_History!$C$6:$C$1355, "Redeem", Transactions_History!$I$6:$I$1355, Portfolio_History!$F614, Transactions_History!$H$6:$H$1355, "&lt;="&amp;YEAR(Portfolio_History!N$1))</f>
        <v>7264432</v>
      </c>
      <c r="O614" s="4">
        <f>SUMIFS(Transactions_History!$G$6:$G$1355, Transactions_History!$C$6:$C$1355, "Acquire", Transactions_History!$I$6:$I$1355, Portfolio_History!$F614, Transactions_History!$H$6:$H$1355, "&lt;="&amp;YEAR(Portfolio_History!O$1))-
SUMIFS(Transactions_History!$G$6:$G$1355, Transactions_History!$C$6:$C$1355, "Redeem", Transactions_History!$I$6:$I$1355, Portfolio_History!$F614, Transactions_History!$H$6:$H$1355, "&lt;="&amp;YEAR(Portfolio_History!O$1))</f>
        <v>7264432</v>
      </c>
      <c r="P614" s="4">
        <f>SUMIFS(Transactions_History!$G$6:$G$1355, Transactions_History!$C$6:$C$1355, "Acquire", Transactions_History!$I$6:$I$1355, Portfolio_History!$F614, Transactions_History!$H$6:$H$1355, "&lt;="&amp;YEAR(Portfolio_History!P$1))-
SUMIFS(Transactions_History!$G$6:$G$1355, Transactions_History!$C$6:$C$1355, "Redeem", Transactions_History!$I$6:$I$1355, Portfolio_History!$F614, Transactions_History!$H$6:$H$1355, "&lt;="&amp;YEAR(Portfolio_History!P$1))</f>
        <v>7264432</v>
      </c>
      <c r="Q614" s="4">
        <f>SUMIFS(Transactions_History!$G$6:$G$1355, Transactions_History!$C$6:$C$1355, "Acquire", Transactions_History!$I$6:$I$1355, Portfolio_History!$F614, Transactions_History!$H$6:$H$1355, "&lt;="&amp;YEAR(Portfolio_History!Q$1))-
SUMIFS(Transactions_History!$G$6:$G$1355, Transactions_History!$C$6:$C$1355, "Redeem", Transactions_History!$I$6:$I$1355, Portfolio_History!$F614, Transactions_History!$H$6:$H$1355, "&lt;="&amp;YEAR(Portfolio_History!Q$1))</f>
        <v>7264432</v>
      </c>
      <c r="R614" s="4">
        <f>SUMIFS(Transactions_History!$G$6:$G$1355, Transactions_History!$C$6:$C$1355, "Acquire", Transactions_History!$I$6:$I$1355, Portfolio_History!$F614, Transactions_History!$H$6:$H$1355, "&lt;="&amp;YEAR(Portfolio_History!R$1))-
SUMIFS(Transactions_History!$G$6:$G$1355, Transactions_History!$C$6:$C$1355, "Redeem", Transactions_History!$I$6:$I$1355, Portfolio_History!$F614, Transactions_History!$H$6:$H$1355, "&lt;="&amp;YEAR(Portfolio_History!R$1))</f>
        <v>7264432</v>
      </c>
      <c r="S614" s="4">
        <f>SUMIFS(Transactions_History!$G$6:$G$1355, Transactions_History!$C$6:$C$1355, "Acquire", Transactions_History!$I$6:$I$1355, Portfolio_History!$F614, Transactions_History!$H$6:$H$1355, "&lt;="&amp;YEAR(Portfolio_History!S$1))-
SUMIFS(Transactions_History!$G$6:$G$1355, Transactions_History!$C$6:$C$1355, "Redeem", Transactions_History!$I$6:$I$1355, Portfolio_History!$F614, Transactions_History!$H$6:$H$1355, "&lt;="&amp;YEAR(Portfolio_History!S$1))</f>
        <v>7264432</v>
      </c>
      <c r="T614" s="4">
        <f>SUMIFS(Transactions_History!$G$6:$G$1355, Transactions_History!$C$6:$C$1355, "Acquire", Transactions_History!$I$6:$I$1355, Portfolio_History!$F614, Transactions_History!$H$6:$H$1355, "&lt;="&amp;YEAR(Portfolio_History!T$1))-
SUMIFS(Transactions_History!$G$6:$G$1355, Transactions_History!$C$6:$C$1355, "Redeem", Transactions_History!$I$6:$I$1355, Portfolio_History!$F614, Transactions_History!$H$6:$H$1355, "&lt;="&amp;YEAR(Portfolio_History!T$1))</f>
        <v>0</v>
      </c>
      <c r="U614" s="4">
        <f>SUMIFS(Transactions_History!$G$6:$G$1355, Transactions_History!$C$6:$C$1355, "Acquire", Transactions_History!$I$6:$I$1355, Portfolio_History!$F614, Transactions_History!$H$6:$H$1355, "&lt;="&amp;YEAR(Portfolio_History!U$1))-
SUMIFS(Transactions_History!$G$6:$G$1355, Transactions_History!$C$6:$C$1355, "Redeem", Transactions_History!$I$6:$I$1355, Portfolio_History!$F614, Transactions_History!$H$6:$H$1355, "&lt;="&amp;YEAR(Portfolio_History!U$1))</f>
        <v>0</v>
      </c>
      <c r="V614" s="4">
        <f>SUMIFS(Transactions_History!$G$6:$G$1355, Transactions_History!$C$6:$C$1355, "Acquire", Transactions_History!$I$6:$I$1355, Portfolio_History!$F614, Transactions_History!$H$6:$H$1355, "&lt;="&amp;YEAR(Portfolio_History!V$1))-
SUMIFS(Transactions_History!$G$6:$G$1355, Transactions_History!$C$6:$C$1355, "Redeem", Transactions_History!$I$6:$I$1355, Portfolio_History!$F614, Transactions_History!$H$6:$H$1355, "&lt;="&amp;YEAR(Portfolio_History!V$1))</f>
        <v>0</v>
      </c>
      <c r="W614" s="4">
        <f>SUMIFS(Transactions_History!$G$6:$G$1355, Transactions_History!$C$6:$C$1355, "Acquire", Transactions_History!$I$6:$I$1355, Portfolio_History!$F614, Transactions_History!$H$6:$H$1355, "&lt;="&amp;YEAR(Portfolio_History!W$1))-
SUMIFS(Transactions_History!$G$6:$G$1355, Transactions_History!$C$6:$C$1355, "Redeem", Transactions_History!$I$6:$I$1355, Portfolio_History!$F614, Transactions_History!$H$6:$H$1355, "&lt;="&amp;YEAR(Portfolio_History!W$1))</f>
        <v>0</v>
      </c>
      <c r="X614" s="4">
        <f>SUMIFS(Transactions_History!$G$6:$G$1355, Transactions_History!$C$6:$C$1355, "Acquire", Transactions_History!$I$6:$I$1355, Portfolio_History!$F614, Transactions_History!$H$6:$H$1355, "&lt;="&amp;YEAR(Portfolio_History!X$1))-
SUMIFS(Transactions_History!$G$6:$G$1355, Transactions_History!$C$6:$C$1355, "Redeem", Transactions_History!$I$6:$I$1355, Portfolio_History!$F614, Transactions_History!$H$6:$H$1355, "&lt;="&amp;YEAR(Portfolio_History!X$1))</f>
        <v>0</v>
      </c>
      <c r="Y614" s="4">
        <f>SUMIFS(Transactions_History!$G$6:$G$1355, Transactions_History!$C$6:$C$1355, "Acquire", Transactions_History!$I$6:$I$1355, Portfolio_History!$F614, Transactions_History!$H$6:$H$1355, "&lt;="&amp;YEAR(Portfolio_History!Y$1))-
SUMIFS(Transactions_History!$G$6:$G$1355, Transactions_History!$C$6:$C$1355, "Redeem", Transactions_History!$I$6:$I$1355, Portfolio_History!$F614, Transactions_History!$H$6:$H$1355, "&lt;="&amp;YEAR(Portfolio_History!Y$1))</f>
        <v>0</v>
      </c>
    </row>
    <row r="615" spans="1:25" x14ac:dyDescent="0.35">
      <c r="A615" s="172" t="s">
        <v>39</v>
      </c>
      <c r="B615" s="172">
        <v>2.875</v>
      </c>
      <c r="C615" s="172">
        <v>2023</v>
      </c>
      <c r="D615" s="173">
        <v>40330</v>
      </c>
      <c r="E615" s="63">
        <v>2010</v>
      </c>
      <c r="F615" s="170" t="str">
        <f t="shared" si="10"/>
        <v>SI bonds_2.875_2023</v>
      </c>
      <c r="G615" s="4">
        <f>SUMIFS(Transactions_History!$G$6:$G$1355, Transactions_History!$C$6:$C$1355, "Acquire", Transactions_History!$I$6:$I$1355, Portfolio_History!$F615, Transactions_History!$H$6:$H$1355, "&lt;="&amp;YEAR(Portfolio_History!G$1))-
SUMIFS(Transactions_History!$G$6:$G$1355, Transactions_History!$C$6:$C$1355, "Redeem", Transactions_History!$I$6:$I$1355, Portfolio_History!$F615, Transactions_History!$H$6:$H$1355, "&lt;="&amp;YEAR(Portfolio_History!G$1))</f>
        <v>0</v>
      </c>
      <c r="H615" s="4">
        <f>SUMIFS(Transactions_History!$G$6:$G$1355, Transactions_History!$C$6:$C$1355, "Acquire", Transactions_History!$I$6:$I$1355, Portfolio_History!$F615, Transactions_History!$H$6:$H$1355, "&lt;="&amp;YEAR(Portfolio_History!H$1))-
SUMIFS(Transactions_History!$G$6:$G$1355, Transactions_History!$C$6:$C$1355, "Redeem", Transactions_History!$I$6:$I$1355, Portfolio_History!$F615, Transactions_History!$H$6:$H$1355, "&lt;="&amp;YEAR(Portfolio_History!H$1))</f>
        <v>7264432</v>
      </c>
      <c r="I615" s="4">
        <f>SUMIFS(Transactions_History!$G$6:$G$1355, Transactions_History!$C$6:$C$1355, "Acquire", Transactions_History!$I$6:$I$1355, Portfolio_History!$F615, Transactions_History!$H$6:$H$1355, "&lt;="&amp;YEAR(Portfolio_History!I$1))-
SUMIFS(Transactions_History!$G$6:$G$1355, Transactions_History!$C$6:$C$1355, "Redeem", Transactions_History!$I$6:$I$1355, Portfolio_History!$F615, Transactions_History!$H$6:$H$1355, "&lt;="&amp;YEAR(Portfolio_History!I$1))</f>
        <v>7264432</v>
      </c>
      <c r="J615" s="4">
        <f>SUMIFS(Transactions_History!$G$6:$G$1355, Transactions_History!$C$6:$C$1355, "Acquire", Transactions_History!$I$6:$I$1355, Portfolio_History!$F615, Transactions_History!$H$6:$H$1355, "&lt;="&amp;YEAR(Portfolio_History!J$1))-
SUMIFS(Transactions_History!$G$6:$G$1355, Transactions_History!$C$6:$C$1355, "Redeem", Transactions_History!$I$6:$I$1355, Portfolio_History!$F615, Transactions_History!$H$6:$H$1355, "&lt;="&amp;YEAR(Portfolio_History!J$1))</f>
        <v>7264432</v>
      </c>
      <c r="K615" s="4">
        <f>SUMIFS(Transactions_History!$G$6:$G$1355, Transactions_History!$C$6:$C$1355, "Acquire", Transactions_History!$I$6:$I$1355, Portfolio_History!$F615, Transactions_History!$H$6:$H$1355, "&lt;="&amp;YEAR(Portfolio_History!K$1))-
SUMIFS(Transactions_History!$G$6:$G$1355, Transactions_History!$C$6:$C$1355, "Redeem", Transactions_History!$I$6:$I$1355, Portfolio_History!$F615, Transactions_History!$H$6:$H$1355, "&lt;="&amp;YEAR(Portfolio_History!K$1))</f>
        <v>7264432</v>
      </c>
      <c r="L615" s="4">
        <f>SUMIFS(Transactions_History!$G$6:$G$1355, Transactions_History!$C$6:$C$1355, "Acquire", Transactions_History!$I$6:$I$1355, Portfolio_History!$F615, Transactions_History!$H$6:$H$1355, "&lt;="&amp;YEAR(Portfolio_History!L$1))-
SUMIFS(Transactions_History!$G$6:$G$1355, Transactions_History!$C$6:$C$1355, "Redeem", Transactions_History!$I$6:$I$1355, Portfolio_History!$F615, Transactions_History!$H$6:$H$1355, "&lt;="&amp;YEAR(Portfolio_History!L$1))</f>
        <v>7264432</v>
      </c>
      <c r="M615" s="4">
        <f>SUMIFS(Transactions_History!$G$6:$G$1355, Transactions_History!$C$6:$C$1355, "Acquire", Transactions_History!$I$6:$I$1355, Portfolio_History!$F615, Transactions_History!$H$6:$H$1355, "&lt;="&amp;YEAR(Portfolio_History!M$1))-
SUMIFS(Transactions_History!$G$6:$G$1355, Transactions_History!$C$6:$C$1355, "Redeem", Transactions_History!$I$6:$I$1355, Portfolio_History!$F615, Transactions_History!$H$6:$H$1355, "&lt;="&amp;YEAR(Portfolio_History!M$1))</f>
        <v>7264432</v>
      </c>
      <c r="N615" s="4">
        <f>SUMIFS(Transactions_History!$G$6:$G$1355, Transactions_History!$C$6:$C$1355, "Acquire", Transactions_History!$I$6:$I$1355, Portfolio_History!$F615, Transactions_History!$H$6:$H$1355, "&lt;="&amp;YEAR(Portfolio_History!N$1))-
SUMIFS(Transactions_History!$G$6:$G$1355, Transactions_History!$C$6:$C$1355, "Redeem", Transactions_History!$I$6:$I$1355, Portfolio_History!$F615, Transactions_History!$H$6:$H$1355, "&lt;="&amp;YEAR(Portfolio_History!N$1))</f>
        <v>7264432</v>
      </c>
      <c r="O615" s="4">
        <f>SUMIFS(Transactions_History!$G$6:$G$1355, Transactions_History!$C$6:$C$1355, "Acquire", Transactions_History!$I$6:$I$1355, Portfolio_History!$F615, Transactions_History!$H$6:$H$1355, "&lt;="&amp;YEAR(Portfolio_History!O$1))-
SUMIFS(Transactions_History!$G$6:$G$1355, Transactions_History!$C$6:$C$1355, "Redeem", Transactions_History!$I$6:$I$1355, Portfolio_History!$F615, Transactions_History!$H$6:$H$1355, "&lt;="&amp;YEAR(Portfolio_History!O$1))</f>
        <v>7264432</v>
      </c>
      <c r="P615" s="4">
        <f>SUMIFS(Transactions_History!$G$6:$G$1355, Transactions_History!$C$6:$C$1355, "Acquire", Transactions_History!$I$6:$I$1355, Portfolio_History!$F615, Transactions_History!$H$6:$H$1355, "&lt;="&amp;YEAR(Portfolio_History!P$1))-
SUMIFS(Transactions_History!$G$6:$G$1355, Transactions_History!$C$6:$C$1355, "Redeem", Transactions_History!$I$6:$I$1355, Portfolio_History!$F615, Transactions_History!$H$6:$H$1355, "&lt;="&amp;YEAR(Portfolio_History!P$1))</f>
        <v>7264432</v>
      </c>
      <c r="Q615" s="4">
        <f>SUMIFS(Transactions_History!$G$6:$G$1355, Transactions_History!$C$6:$C$1355, "Acquire", Transactions_History!$I$6:$I$1355, Portfolio_History!$F615, Transactions_History!$H$6:$H$1355, "&lt;="&amp;YEAR(Portfolio_History!Q$1))-
SUMIFS(Transactions_History!$G$6:$G$1355, Transactions_History!$C$6:$C$1355, "Redeem", Transactions_History!$I$6:$I$1355, Portfolio_History!$F615, Transactions_History!$H$6:$H$1355, "&lt;="&amp;YEAR(Portfolio_History!Q$1))</f>
        <v>7264432</v>
      </c>
      <c r="R615" s="4">
        <f>SUMIFS(Transactions_History!$G$6:$G$1355, Transactions_History!$C$6:$C$1355, "Acquire", Transactions_History!$I$6:$I$1355, Portfolio_History!$F615, Transactions_History!$H$6:$H$1355, "&lt;="&amp;YEAR(Portfolio_History!R$1))-
SUMIFS(Transactions_History!$G$6:$G$1355, Transactions_History!$C$6:$C$1355, "Redeem", Transactions_History!$I$6:$I$1355, Portfolio_History!$F615, Transactions_History!$H$6:$H$1355, "&lt;="&amp;YEAR(Portfolio_History!R$1))</f>
        <v>7264432</v>
      </c>
      <c r="S615" s="4">
        <f>SUMIFS(Transactions_History!$G$6:$G$1355, Transactions_History!$C$6:$C$1355, "Acquire", Transactions_History!$I$6:$I$1355, Portfolio_History!$F615, Transactions_History!$H$6:$H$1355, "&lt;="&amp;YEAR(Portfolio_History!S$1))-
SUMIFS(Transactions_History!$G$6:$G$1355, Transactions_History!$C$6:$C$1355, "Redeem", Transactions_History!$I$6:$I$1355, Portfolio_History!$F615, Transactions_History!$H$6:$H$1355, "&lt;="&amp;YEAR(Portfolio_History!S$1))</f>
        <v>7264432</v>
      </c>
      <c r="T615" s="4">
        <f>SUMIFS(Transactions_History!$G$6:$G$1355, Transactions_History!$C$6:$C$1355, "Acquire", Transactions_History!$I$6:$I$1355, Portfolio_History!$F615, Transactions_History!$H$6:$H$1355, "&lt;="&amp;YEAR(Portfolio_History!T$1))-
SUMIFS(Transactions_History!$G$6:$G$1355, Transactions_History!$C$6:$C$1355, "Redeem", Transactions_History!$I$6:$I$1355, Portfolio_History!$F615, Transactions_History!$H$6:$H$1355, "&lt;="&amp;YEAR(Portfolio_History!T$1))</f>
        <v>0</v>
      </c>
      <c r="U615" s="4">
        <f>SUMIFS(Transactions_History!$G$6:$G$1355, Transactions_History!$C$6:$C$1355, "Acquire", Transactions_History!$I$6:$I$1355, Portfolio_History!$F615, Transactions_History!$H$6:$H$1355, "&lt;="&amp;YEAR(Portfolio_History!U$1))-
SUMIFS(Transactions_History!$G$6:$G$1355, Transactions_History!$C$6:$C$1355, "Redeem", Transactions_History!$I$6:$I$1355, Portfolio_History!$F615, Transactions_History!$H$6:$H$1355, "&lt;="&amp;YEAR(Portfolio_History!U$1))</f>
        <v>0</v>
      </c>
      <c r="V615" s="4">
        <f>SUMIFS(Transactions_History!$G$6:$G$1355, Transactions_History!$C$6:$C$1355, "Acquire", Transactions_History!$I$6:$I$1355, Portfolio_History!$F615, Transactions_History!$H$6:$H$1355, "&lt;="&amp;YEAR(Portfolio_History!V$1))-
SUMIFS(Transactions_History!$G$6:$G$1355, Transactions_History!$C$6:$C$1355, "Redeem", Transactions_History!$I$6:$I$1355, Portfolio_History!$F615, Transactions_History!$H$6:$H$1355, "&lt;="&amp;YEAR(Portfolio_History!V$1))</f>
        <v>0</v>
      </c>
      <c r="W615" s="4">
        <f>SUMIFS(Transactions_History!$G$6:$G$1355, Transactions_History!$C$6:$C$1355, "Acquire", Transactions_History!$I$6:$I$1355, Portfolio_History!$F615, Transactions_History!$H$6:$H$1355, "&lt;="&amp;YEAR(Portfolio_History!W$1))-
SUMIFS(Transactions_History!$G$6:$G$1355, Transactions_History!$C$6:$C$1355, "Redeem", Transactions_History!$I$6:$I$1355, Portfolio_History!$F615, Transactions_History!$H$6:$H$1355, "&lt;="&amp;YEAR(Portfolio_History!W$1))</f>
        <v>0</v>
      </c>
      <c r="X615" s="4">
        <f>SUMIFS(Transactions_History!$G$6:$G$1355, Transactions_History!$C$6:$C$1355, "Acquire", Transactions_History!$I$6:$I$1355, Portfolio_History!$F615, Transactions_History!$H$6:$H$1355, "&lt;="&amp;YEAR(Portfolio_History!X$1))-
SUMIFS(Transactions_History!$G$6:$G$1355, Transactions_History!$C$6:$C$1355, "Redeem", Transactions_History!$I$6:$I$1355, Portfolio_History!$F615, Transactions_History!$H$6:$H$1355, "&lt;="&amp;YEAR(Portfolio_History!X$1))</f>
        <v>0</v>
      </c>
      <c r="Y615" s="4">
        <f>SUMIFS(Transactions_History!$G$6:$G$1355, Transactions_History!$C$6:$C$1355, "Acquire", Transactions_History!$I$6:$I$1355, Portfolio_History!$F615, Transactions_History!$H$6:$H$1355, "&lt;="&amp;YEAR(Portfolio_History!Y$1))-
SUMIFS(Transactions_History!$G$6:$G$1355, Transactions_History!$C$6:$C$1355, "Redeem", Transactions_History!$I$6:$I$1355, Portfolio_History!$F615, Transactions_History!$H$6:$H$1355, "&lt;="&amp;YEAR(Portfolio_History!Y$1))</f>
        <v>0</v>
      </c>
    </row>
    <row r="616" spans="1:25" x14ac:dyDescent="0.35">
      <c r="A616" s="172" t="s">
        <v>39</v>
      </c>
      <c r="B616" s="172">
        <v>2.875</v>
      </c>
      <c r="C616" s="172">
        <v>2024</v>
      </c>
      <c r="D616" s="173">
        <v>40330</v>
      </c>
      <c r="E616" s="63">
        <v>2010</v>
      </c>
      <c r="F616" s="170" t="str">
        <f t="shared" si="10"/>
        <v>SI bonds_2.875_2024</v>
      </c>
      <c r="G616" s="4">
        <f>SUMIFS(Transactions_History!$G$6:$G$1355, Transactions_History!$C$6:$C$1355, "Acquire", Transactions_History!$I$6:$I$1355, Portfolio_History!$F616, Transactions_History!$H$6:$H$1355, "&lt;="&amp;YEAR(Portfolio_History!G$1))-
SUMIFS(Transactions_History!$G$6:$G$1355, Transactions_History!$C$6:$C$1355, "Redeem", Transactions_History!$I$6:$I$1355, Portfolio_History!$F616, Transactions_History!$H$6:$H$1355, "&lt;="&amp;YEAR(Portfolio_History!G$1))</f>
        <v>10888551</v>
      </c>
      <c r="H616" s="4">
        <f>SUMIFS(Transactions_History!$G$6:$G$1355, Transactions_History!$C$6:$C$1355, "Acquire", Transactions_History!$I$6:$I$1355, Portfolio_History!$F616, Transactions_History!$H$6:$H$1355, "&lt;="&amp;YEAR(Portfolio_History!H$1))-
SUMIFS(Transactions_History!$G$6:$G$1355, Transactions_History!$C$6:$C$1355, "Redeem", Transactions_History!$I$6:$I$1355, Portfolio_History!$F616, Transactions_History!$H$6:$H$1355, "&lt;="&amp;YEAR(Portfolio_History!H$1))</f>
        <v>10888551</v>
      </c>
      <c r="I616" s="4">
        <f>SUMIFS(Transactions_History!$G$6:$G$1355, Transactions_History!$C$6:$C$1355, "Acquire", Transactions_History!$I$6:$I$1355, Portfolio_History!$F616, Transactions_History!$H$6:$H$1355, "&lt;="&amp;YEAR(Portfolio_History!I$1))-
SUMIFS(Transactions_History!$G$6:$G$1355, Transactions_History!$C$6:$C$1355, "Redeem", Transactions_History!$I$6:$I$1355, Portfolio_History!$F616, Transactions_History!$H$6:$H$1355, "&lt;="&amp;YEAR(Portfolio_History!I$1))</f>
        <v>10888551</v>
      </c>
      <c r="J616" s="4">
        <f>SUMIFS(Transactions_History!$G$6:$G$1355, Transactions_History!$C$6:$C$1355, "Acquire", Transactions_History!$I$6:$I$1355, Portfolio_History!$F616, Transactions_History!$H$6:$H$1355, "&lt;="&amp;YEAR(Portfolio_History!J$1))-
SUMIFS(Transactions_History!$G$6:$G$1355, Transactions_History!$C$6:$C$1355, "Redeem", Transactions_History!$I$6:$I$1355, Portfolio_History!$F616, Transactions_History!$H$6:$H$1355, "&lt;="&amp;YEAR(Portfolio_History!J$1))</f>
        <v>10888551</v>
      </c>
      <c r="K616" s="4">
        <f>SUMIFS(Transactions_History!$G$6:$G$1355, Transactions_History!$C$6:$C$1355, "Acquire", Transactions_History!$I$6:$I$1355, Portfolio_History!$F616, Transactions_History!$H$6:$H$1355, "&lt;="&amp;YEAR(Portfolio_History!K$1))-
SUMIFS(Transactions_History!$G$6:$G$1355, Transactions_History!$C$6:$C$1355, "Redeem", Transactions_History!$I$6:$I$1355, Portfolio_History!$F616, Transactions_History!$H$6:$H$1355, "&lt;="&amp;YEAR(Portfolio_History!K$1))</f>
        <v>10888551</v>
      </c>
      <c r="L616" s="4">
        <f>SUMIFS(Transactions_History!$G$6:$G$1355, Transactions_History!$C$6:$C$1355, "Acquire", Transactions_History!$I$6:$I$1355, Portfolio_History!$F616, Transactions_History!$H$6:$H$1355, "&lt;="&amp;YEAR(Portfolio_History!L$1))-
SUMIFS(Transactions_History!$G$6:$G$1355, Transactions_History!$C$6:$C$1355, "Redeem", Transactions_History!$I$6:$I$1355, Portfolio_History!$F616, Transactions_History!$H$6:$H$1355, "&lt;="&amp;YEAR(Portfolio_History!L$1))</f>
        <v>7264432</v>
      </c>
      <c r="M616" s="4">
        <f>SUMIFS(Transactions_History!$G$6:$G$1355, Transactions_History!$C$6:$C$1355, "Acquire", Transactions_History!$I$6:$I$1355, Portfolio_History!$F616, Transactions_History!$H$6:$H$1355, "&lt;="&amp;YEAR(Portfolio_History!M$1))-
SUMIFS(Transactions_History!$G$6:$G$1355, Transactions_History!$C$6:$C$1355, "Redeem", Transactions_History!$I$6:$I$1355, Portfolio_History!$F616, Transactions_History!$H$6:$H$1355, "&lt;="&amp;YEAR(Portfolio_History!M$1))</f>
        <v>7264432</v>
      </c>
      <c r="N616" s="4">
        <f>SUMIFS(Transactions_History!$G$6:$G$1355, Transactions_History!$C$6:$C$1355, "Acquire", Transactions_History!$I$6:$I$1355, Portfolio_History!$F616, Transactions_History!$H$6:$H$1355, "&lt;="&amp;YEAR(Portfolio_History!N$1))-
SUMIFS(Transactions_History!$G$6:$G$1355, Transactions_History!$C$6:$C$1355, "Redeem", Transactions_History!$I$6:$I$1355, Portfolio_History!$F616, Transactions_History!$H$6:$H$1355, "&lt;="&amp;YEAR(Portfolio_History!N$1))</f>
        <v>7264432</v>
      </c>
      <c r="O616" s="4">
        <f>SUMIFS(Transactions_History!$G$6:$G$1355, Transactions_History!$C$6:$C$1355, "Acquire", Transactions_History!$I$6:$I$1355, Portfolio_History!$F616, Transactions_History!$H$6:$H$1355, "&lt;="&amp;YEAR(Portfolio_History!O$1))-
SUMIFS(Transactions_History!$G$6:$G$1355, Transactions_History!$C$6:$C$1355, "Redeem", Transactions_History!$I$6:$I$1355, Portfolio_History!$F616, Transactions_History!$H$6:$H$1355, "&lt;="&amp;YEAR(Portfolio_History!O$1))</f>
        <v>7264432</v>
      </c>
      <c r="P616" s="4">
        <f>SUMIFS(Transactions_History!$G$6:$G$1355, Transactions_History!$C$6:$C$1355, "Acquire", Transactions_History!$I$6:$I$1355, Portfolio_History!$F616, Transactions_History!$H$6:$H$1355, "&lt;="&amp;YEAR(Portfolio_History!P$1))-
SUMIFS(Transactions_History!$G$6:$G$1355, Transactions_History!$C$6:$C$1355, "Redeem", Transactions_History!$I$6:$I$1355, Portfolio_History!$F616, Transactions_History!$H$6:$H$1355, "&lt;="&amp;YEAR(Portfolio_History!P$1))</f>
        <v>7264432</v>
      </c>
      <c r="Q616" s="4">
        <f>SUMIFS(Transactions_History!$G$6:$G$1355, Transactions_History!$C$6:$C$1355, "Acquire", Transactions_History!$I$6:$I$1355, Portfolio_History!$F616, Transactions_History!$H$6:$H$1355, "&lt;="&amp;YEAR(Portfolio_History!Q$1))-
SUMIFS(Transactions_History!$G$6:$G$1355, Transactions_History!$C$6:$C$1355, "Redeem", Transactions_History!$I$6:$I$1355, Portfolio_History!$F616, Transactions_History!$H$6:$H$1355, "&lt;="&amp;YEAR(Portfolio_History!Q$1))</f>
        <v>7264432</v>
      </c>
      <c r="R616" s="4">
        <f>SUMIFS(Transactions_History!$G$6:$G$1355, Transactions_History!$C$6:$C$1355, "Acquire", Transactions_History!$I$6:$I$1355, Portfolio_History!$F616, Transactions_History!$H$6:$H$1355, "&lt;="&amp;YEAR(Portfolio_History!R$1))-
SUMIFS(Transactions_History!$G$6:$G$1355, Transactions_History!$C$6:$C$1355, "Redeem", Transactions_History!$I$6:$I$1355, Portfolio_History!$F616, Transactions_History!$H$6:$H$1355, "&lt;="&amp;YEAR(Portfolio_History!R$1))</f>
        <v>7264432</v>
      </c>
      <c r="S616" s="4">
        <f>SUMIFS(Transactions_History!$G$6:$G$1355, Transactions_History!$C$6:$C$1355, "Acquire", Transactions_History!$I$6:$I$1355, Portfolio_History!$F616, Transactions_History!$H$6:$H$1355, "&lt;="&amp;YEAR(Portfolio_History!S$1))-
SUMIFS(Transactions_History!$G$6:$G$1355, Transactions_History!$C$6:$C$1355, "Redeem", Transactions_History!$I$6:$I$1355, Portfolio_History!$F616, Transactions_History!$H$6:$H$1355, "&lt;="&amp;YEAR(Portfolio_History!S$1))</f>
        <v>7264432</v>
      </c>
      <c r="T616" s="4">
        <f>SUMIFS(Transactions_History!$G$6:$G$1355, Transactions_History!$C$6:$C$1355, "Acquire", Transactions_History!$I$6:$I$1355, Portfolio_History!$F616, Transactions_History!$H$6:$H$1355, "&lt;="&amp;YEAR(Portfolio_History!T$1))-
SUMIFS(Transactions_History!$G$6:$G$1355, Transactions_History!$C$6:$C$1355, "Redeem", Transactions_History!$I$6:$I$1355, Portfolio_History!$F616, Transactions_History!$H$6:$H$1355, "&lt;="&amp;YEAR(Portfolio_History!T$1))</f>
        <v>0</v>
      </c>
      <c r="U616" s="4">
        <f>SUMIFS(Transactions_History!$G$6:$G$1355, Transactions_History!$C$6:$C$1355, "Acquire", Transactions_History!$I$6:$I$1355, Portfolio_History!$F616, Transactions_History!$H$6:$H$1355, "&lt;="&amp;YEAR(Portfolio_History!U$1))-
SUMIFS(Transactions_History!$G$6:$G$1355, Transactions_History!$C$6:$C$1355, "Redeem", Transactions_History!$I$6:$I$1355, Portfolio_History!$F616, Transactions_History!$H$6:$H$1355, "&lt;="&amp;YEAR(Portfolio_History!U$1))</f>
        <v>0</v>
      </c>
      <c r="V616" s="4">
        <f>SUMIFS(Transactions_History!$G$6:$G$1355, Transactions_History!$C$6:$C$1355, "Acquire", Transactions_History!$I$6:$I$1355, Portfolio_History!$F616, Transactions_History!$H$6:$H$1355, "&lt;="&amp;YEAR(Portfolio_History!V$1))-
SUMIFS(Transactions_History!$G$6:$G$1355, Transactions_History!$C$6:$C$1355, "Redeem", Transactions_History!$I$6:$I$1355, Portfolio_History!$F616, Transactions_History!$H$6:$H$1355, "&lt;="&amp;YEAR(Portfolio_History!V$1))</f>
        <v>0</v>
      </c>
      <c r="W616" s="4">
        <f>SUMIFS(Transactions_History!$G$6:$G$1355, Transactions_History!$C$6:$C$1355, "Acquire", Transactions_History!$I$6:$I$1355, Portfolio_History!$F616, Transactions_History!$H$6:$H$1355, "&lt;="&amp;YEAR(Portfolio_History!W$1))-
SUMIFS(Transactions_History!$G$6:$G$1355, Transactions_History!$C$6:$C$1355, "Redeem", Transactions_History!$I$6:$I$1355, Portfolio_History!$F616, Transactions_History!$H$6:$H$1355, "&lt;="&amp;YEAR(Portfolio_History!W$1))</f>
        <v>0</v>
      </c>
      <c r="X616" s="4">
        <f>SUMIFS(Transactions_History!$G$6:$G$1355, Transactions_History!$C$6:$C$1355, "Acquire", Transactions_History!$I$6:$I$1355, Portfolio_History!$F616, Transactions_History!$H$6:$H$1355, "&lt;="&amp;YEAR(Portfolio_History!X$1))-
SUMIFS(Transactions_History!$G$6:$G$1355, Transactions_History!$C$6:$C$1355, "Redeem", Transactions_History!$I$6:$I$1355, Portfolio_History!$F616, Transactions_History!$H$6:$H$1355, "&lt;="&amp;YEAR(Portfolio_History!X$1))</f>
        <v>0</v>
      </c>
      <c r="Y616" s="4">
        <f>SUMIFS(Transactions_History!$G$6:$G$1355, Transactions_History!$C$6:$C$1355, "Acquire", Transactions_History!$I$6:$I$1355, Portfolio_History!$F616, Transactions_History!$H$6:$H$1355, "&lt;="&amp;YEAR(Portfolio_History!Y$1))-
SUMIFS(Transactions_History!$G$6:$G$1355, Transactions_History!$C$6:$C$1355, "Redeem", Transactions_History!$I$6:$I$1355, Portfolio_History!$F616, Transactions_History!$H$6:$H$1355, "&lt;="&amp;YEAR(Portfolio_History!Y$1))</f>
        <v>0</v>
      </c>
    </row>
    <row r="617" spans="1:25" x14ac:dyDescent="0.35">
      <c r="A617" s="172" t="s">
        <v>39</v>
      </c>
      <c r="B617" s="172">
        <v>2.875</v>
      </c>
      <c r="C617" s="172">
        <v>2025</v>
      </c>
      <c r="D617" s="173">
        <v>40330</v>
      </c>
      <c r="E617" s="63">
        <v>2010</v>
      </c>
      <c r="F617" s="170" t="str">
        <f t="shared" si="10"/>
        <v>SI bonds_2.875_2025</v>
      </c>
      <c r="G617" s="4">
        <f>SUMIFS(Transactions_History!$G$6:$G$1355, Transactions_History!$C$6:$C$1355, "Acquire", Transactions_History!$I$6:$I$1355, Portfolio_History!$F617, Transactions_History!$H$6:$H$1355, "&lt;="&amp;YEAR(Portfolio_History!G$1))-
SUMIFS(Transactions_History!$G$6:$G$1355, Transactions_History!$C$6:$C$1355, "Redeem", Transactions_History!$I$6:$I$1355, Portfolio_History!$F617, Transactions_History!$H$6:$H$1355, "&lt;="&amp;YEAR(Portfolio_History!G$1))</f>
        <v>164199714</v>
      </c>
      <c r="H617" s="4">
        <f>SUMIFS(Transactions_History!$G$6:$G$1355, Transactions_History!$C$6:$C$1355, "Acquire", Transactions_History!$I$6:$I$1355, Portfolio_History!$F617, Transactions_History!$H$6:$H$1355, "&lt;="&amp;YEAR(Portfolio_History!H$1))-
SUMIFS(Transactions_History!$G$6:$G$1355, Transactions_History!$C$6:$C$1355, "Redeem", Transactions_History!$I$6:$I$1355, Portfolio_History!$F617, Transactions_History!$H$6:$H$1355, "&lt;="&amp;YEAR(Portfolio_History!H$1))</f>
        <v>164199714</v>
      </c>
      <c r="I617" s="4">
        <f>SUMIFS(Transactions_History!$G$6:$G$1355, Transactions_History!$C$6:$C$1355, "Acquire", Transactions_History!$I$6:$I$1355, Portfolio_History!$F617, Transactions_History!$H$6:$H$1355, "&lt;="&amp;YEAR(Portfolio_History!I$1))-
SUMIFS(Transactions_History!$G$6:$G$1355, Transactions_History!$C$6:$C$1355, "Redeem", Transactions_History!$I$6:$I$1355, Portfolio_History!$F617, Transactions_History!$H$6:$H$1355, "&lt;="&amp;YEAR(Portfolio_History!I$1))</f>
        <v>164199714</v>
      </c>
      <c r="J617" s="4">
        <f>SUMIFS(Transactions_History!$G$6:$G$1355, Transactions_History!$C$6:$C$1355, "Acquire", Transactions_History!$I$6:$I$1355, Portfolio_History!$F617, Transactions_History!$H$6:$H$1355, "&lt;="&amp;YEAR(Portfolio_History!J$1))-
SUMIFS(Transactions_History!$G$6:$G$1355, Transactions_History!$C$6:$C$1355, "Redeem", Transactions_History!$I$6:$I$1355, Portfolio_History!$F617, Transactions_History!$H$6:$H$1355, "&lt;="&amp;YEAR(Portfolio_History!J$1))</f>
        <v>164199714</v>
      </c>
      <c r="K617" s="4">
        <f>SUMIFS(Transactions_History!$G$6:$G$1355, Transactions_History!$C$6:$C$1355, "Acquire", Transactions_History!$I$6:$I$1355, Portfolio_History!$F617, Transactions_History!$H$6:$H$1355, "&lt;="&amp;YEAR(Portfolio_History!K$1))-
SUMIFS(Transactions_History!$G$6:$G$1355, Transactions_History!$C$6:$C$1355, "Redeem", Transactions_History!$I$6:$I$1355, Portfolio_History!$F617, Transactions_History!$H$6:$H$1355, "&lt;="&amp;YEAR(Portfolio_History!K$1))</f>
        <v>164199714</v>
      </c>
      <c r="L617" s="4">
        <f>SUMIFS(Transactions_History!$G$6:$G$1355, Transactions_History!$C$6:$C$1355, "Acquire", Transactions_History!$I$6:$I$1355, Portfolio_History!$F617, Transactions_History!$H$6:$H$1355, "&lt;="&amp;YEAR(Portfolio_History!L$1))-
SUMIFS(Transactions_History!$G$6:$G$1355, Transactions_History!$C$6:$C$1355, "Redeem", Transactions_History!$I$6:$I$1355, Portfolio_History!$F617, Transactions_History!$H$6:$H$1355, "&lt;="&amp;YEAR(Portfolio_History!L$1))</f>
        <v>160575595</v>
      </c>
      <c r="M617" s="4">
        <f>SUMIFS(Transactions_History!$G$6:$G$1355, Transactions_History!$C$6:$C$1355, "Acquire", Transactions_History!$I$6:$I$1355, Portfolio_History!$F617, Transactions_History!$H$6:$H$1355, "&lt;="&amp;YEAR(Portfolio_History!M$1))-
SUMIFS(Transactions_History!$G$6:$G$1355, Transactions_History!$C$6:$C$1355, "Redeem", Transactions_History!$I$6:$I$1355, Portfolio_History!$F617, Transactions_History!$H$6:$H$1355, "&lt;="&amp;YEAR(Portfolio_History!M$1))</f>
        <v>160575595</v>
      </c>
      <c r="N617" s="4">
        <f>SUMIFS(Transactions_History!$G$6:$G$1355, Transactions_History!$C$6:$C$1355, "Acquire", Transactions_History!$I$6:$I$1355, Portfolio_History!$F617, Transactions_History!$H$6:$H$1355, "&lt;="&amp;YEAR(Portfolio_History!N$1))-
SUMIFS(Transactions_History!$G$6:$G$1355, Transactions_History!$C$6:$C$1355, "Redeem", Transactions_History!$I$6:$I$1355, Portfolio_History!$F617, Transactions_History!$H$6:$H$1355, "&lt;="&amp;YEAR(Portfolio_History!N$1))</f>
        <v>160575595</v>
      </c>
      <c r="O617" s="4">
        <f>SUMIFS(Transactions_History!$G$6:$G$1355, Transactions_History!$C$6:$C$1355, "Acquire", Transactions_History!$I$6:$I$1355, Portfolio_History!$F617, Transactions_History!$H$6:$H$1355, "&lt;="&amp;YEAR(Portfolio_History!O$1))-
SUMIFS(Transactions_History!$G$6:$G$1355, Transactions_History!$C$6:$C$1355, "Redeem", Transactions_History!$I$6:$I$1355, Portfolio_History!$F617, Transactions_History!$H$6:$H$1355, "&lt;="&amp;YEAR(Portfolio_History!O$1))</f>
        <v>160575595</v>
      </c>
      <c r="P617" s="4">
        <f>SUMIFS(Transactions_History!$G$6:$G$1355, Transactions_History!$C$6:$C$1355, "Acquire", Transactions_History!$I$6:$I$1355, Portfolio_History!$F617, Transactions_History!$H$6:$H$1355, "&lt;="&amp;YEAR(Portfolio_History!P$1))-
SUMIFS(Transactions_History!$G$6:$G$1355, Transactions_History!$C$6:$C$1355, "Redeem", Transactions_History!$I$6:$I$1355, Portfolio_History!$F617, Transactions_History!$H$6:$H$1355, "&lt;="&amp;YEAR(Portfolio_History!P$1))</f>
        <v>160575595</v>
      </c>
      <c r="Q617" s="4">
        <f>SUMIFS(Transactions_History!$G$6:$G$1355, Transactions_History!$C$6:$C$1355, "Acquire", Transactions_History!$I$6:$I$1355, Portfolio_History!$F617, Transactions_History!$H$6:$H$1355, "&lt;="&amp;YEAR(Portfolio_History!Q$1))-
SUMIFS(Transactions_History!$G$6:$G$1355, Transactions_History!$C$6:$C$1355, "Redeem", Transactions_History!$I$6:$I$1355, Portfolio_History!$F617, Transactions_History!$H$6:$H$1355, "&lt;="&amp;YEAR(Portfolio_History!Q$1))</f>
        <v>160575595</v>
      </c>
      <c r="R617" s="4">
        <f>SUMIFS(Transactions_History!$G$6:$G$1355, Transactions_History!$C$6:$C$1355, "Acquire", Transactions_History!$I$6:$I$1355, Portfolio_History!$F617, Transactions_History!$H$6:$H$1355, "&lt;="&amp;YEAR(Portfolio_History!R$1))-
SUMIFS(Transactions_History!$G$6:$G$1355, Transactions_History!$C$6:$C$1355, "Redeem", Transactions_History!$I$6:$I$1355, Portfolio_History!$F617, Transactions_History!$H$6:$H$1355, "&lt;="&amp;YEAR(Portfolio_History!R$1))</f>
        <v>160575595</v>
      </c>
      <c r="S617" s="4">
        <f>SUMIFS(Transactions_History!$G$6:$G$1355, Transactions_History!$C$6:$C$1355, "Acquire", Transactions_History!$I$6:$I$1355, Portfolio_History!$F617, Transactions_History!$H$6:$H$1355, "&lt;="&amp;YEAR(Portfolio_History!S$1))-
SUMIFS(Transactions_History!$G$6:$G$1355, Transactions_History!$C$6:$C$1355, "Redeem", Transactions_History!$I$6:$I$1355, Portfolio_History!$F617, Transactions_History!$H$6:$H$1355, "&lt;="&amp;YEAR(Portfolio_History!S$1))</f>
        <v>160575595</v>
      </c>
      <c r="T617" s="4">
        <f>SUMIFS(Transactions_History!$G$6:$G$1355, Transactions_History!$C$6:$C$1355, "Acquire", Transactions_History!$I$6:$I$1355, Portfolio_History!$F617, Transactions_History!$H$6:$H$1355, "&lt;="&amp;YEAR(Portfolio_History!T$1))-
SUMIFS(Transactions_History!$G$6:$G$1355, Transactions_History!$C$6:$C$1355, "Redeem", Transactions_History!$I$6:$I$1355, Portfolio_History!$F617, Transactions_History!$H$6:$H$1355, "&lt;="&amp;YEAR(Portfolio_History!T$1))</f>
        <v>0</v>
      </c>
      <c r="U617" s="4">
        <f>SUMIFS(Transactions_History!$G$6:$G$1355, Transactions_History!$C$6:$C$1355, "Acquire", Transactions_History!$I$6:$I$1355, Portfolio_History!$F617, Transactions_History!$H$6:$H$1355, "&lt;="&amp;YEAR(Portfolio_History!U$1))-
SUMIFS(Transactions_History!$G$6:$G$1355, Transactions_History!$C$6:$C$1355, "Redeem", Transactions_History!$I$6:$I$1355, Portfolio_History!$F617, Transactions_History!$H$6:$H$1355, "&lt;="&amp;YEAR(Portfolio_History!U$1))</f>
        <v>0</v>
      </c>
      <c r="V617" s="4">
        <f>SUMIFS(Transactions_History!$G$6:$G$1355, Transactions_History!$C$6:$C$1355, "Acquire", Transactions_History!$I$6:$I$1355, Portfolio_History!$F617, Transactions_History!$H$6:$H$1355, "&lt;="&amp;YEAR(Portfolio_History!V$1))-
SUMIFS(Transactions_History!$G$6:$G$1355, Transactions_History!$C$6:$C$1355, "Redeem", Transactions_History!$I$6:$I$1355, Portfolio_History!$F617, Transactions_History!$H$6:$H$1355, "&lt;="&amp;YEAR(Portfolio_History!V$1))</f>
        <v>0</v>
      </c>
      <c r="W617" s="4">
        <f>SUMIFS(Transactions_History!$G$6:$G$1355, Transactions_History!$C$6:$C$1355, "Acquire", Transactions_History!$I$6:$I$1355, Portfolio_History!$F617, Transactions_History!$H$6:$H$1355, "&lt;="&amp;YEAR(Portfolio_History!W$1))-
SUMIFS(Transactions_History!$G$6:$G$1355, Transactions_History!$C$6:$C$1355, "Redeem", Transactions_History!$I$6:$I$1355, Portfolio_History!$F617, Transactions_History!$H$6:$H$1355, "&lt;="&amp;YEAR(Portfolio_History!W$1))</f>
        <v>0</v>
      </c>
      <c r="X617" s="4">
        <f>SUMIFS(Transactions_History!$G$6:$G$1355, Transactions_History!$C$6:$C$1355, "Acquire", Transactions_History!$I$6:$I$1355, Portfolio_History!$F617, Transactions_History!$H$6:$H$1355, "&lt;="&amp;YEAR(Portfolio_History!X$1))-
SUMIFS(Transactions_History!$G$6:$G$1355, Transactions_History!$C$6:$C$1355, "Redeem", Transactions_History!$I$6:$I$1355, Portfolio_History!$F617, Transactions_History!$H$6:$H$1355, "&lt;="&amp;YEAR(Portfolio_History!X$1))</f>
        <v>0</v>
      </c>
      <c r="Y617" s="4">
        <f>SUMIFS(Transactions_History!$G$6:$G$1355, Transactions_History!$C$6:$C$1355, "Acquire", Transactions_History!$I$6:$I$1355, Portfolio_History!$F617, Transactions_History!$H$6:$H$1355, "&lt;="&amp;YEAR(Portfolio_History!Y$1))-
SUMIFS(Transactions_History!$G$6:$G$1355, Transactions_History!$C$6:$C$1355, "Redeem", Transactions_History!$I$6:$I$1355, Portfolio_History!$F617, Transactions_History!$H$6:$H$1355, "&lt;="&amp;YEAR(Portfolio_History!Y$1))</f>
        <v>0</v>
      </c>
    </row>
    <row r="618" spans="1:25" x14ac:dyDescent="0.35">
      <c r="A618" s="172" t="s">
        <v>39</v>
      </c>
      <c r="B618" s="172">
        <v>4.125</v>
      </c>
      <c r="C618" s="172">
        <v>2010</v>
      </c>
      <c r="D618" s="173">
        <v>38504</v>
      </c>
      <c r="E618" s="63">
        <v>2010</v>
      </c>
      <c r="F618" s="170" t="str">
        <f t="shared" si="10"/>
        <v>SI bonds_4.125_2010</v>
      </c>
      <c r="G618" s="4">
        <f>SUMIFS(Transactions_History!$G$6:$G$1355, Transactions_History!$C$6:$C$1355, "Acquire", Transactions_History!$I$6:$I$1355, Portfolio_History!$F618, Transactions_History!$H$6:$H$1355, "&lt;="&amp;YEAR(Portfolio_History!G$1))-
SUMIFS(Transactions_History!$G$6:$G$1355, Transactions_History!$C$6:$C$1355, "Redeem", Transactions_History!$I$6:$I$1355, Portfolio_History!$F618, Transactions_History!$H$6:$H$1355, "&lt;="&amp;YEAR(Portfolio_History!G$1))</f>
        <v>-11194332</v>
      </c>
      <c r="H618" s="4">
        <f>SUMIFS(Transactions_History!$G$6:$G$1355, Transactions_History!$C$6:$C$1355, "Acquire", Transactions_History!$I$6:$I$1355, Portfolio_History!$F618, Transactions_History!$H$6:$H$1355, "&lt;="&amp;YEAR(Portfolio_History!H$1))-
SUMIFS(Transactions_History!$G$6:$G$1355, Transactions_History!$C$6:$C$1355, "Redeem", Transactions_History!$I$6:$I$1355, Portfolio_History!$F618, Transactions_History!$H$6:$H$1355, "&lt;="&amp;YEAR(Portfolio_History!H$1))</f>
        <v>-11194332</v>
      </c>
      <c r="I618" s="4">
        <f>SUMIFS(Transactions_History!$G$6:$G$1355, Transactions_History!$C$6:$C$1355, "Acquire", Transactions_History!$I$6:$I$1355, Portfolio_History!$F618, Transactions_History!$H$6:$H$1355, "&lt;="&amp;YEAR(Portfolio_History!I$1))-
SUMIFS(Transactions_History!$G$6:$G$1355, Transactions_History!$C$6:$C$1355, "Redeem", Transactions_History!$I$6:$I$1355, Portfolio_History!$F618, Transactions_History!$H$6:$H$1355, "&lt;="&amp;YEAR(Portfolio_History!I$1))</f>
        <v>-11194332</v>
      </c>
      <c r="J618" s="4">
        <f>SUMIFS(Transactions_History!$G$6:$G$1355, Transactions_History!$C$6:$C$1355, "Acquire", Transactions_History!$I$6:$I$1355, Portfolio_History!$F618, Transactions_History!$H$6:$H$1355, "&lt;="&amp;YEAR(Portfolio_History!J$1))-
SUMIFS(Transactions_History!$G$6:$G$1355, Transactions_History!$C$6:$C$1355, "Redeem", Transactions_History!$I$6:$I$1355, Portfolio_History!$F618, Transactions_History!$H$6:$H$1355, "&lt;="&amp;YEAR(Portfolio_History!J$1))</f>
        <v>-11194332</v>
      </c>
      <c r="K618" s="4">
        <f>SUMIFS(Transactions_History!$G$6:$G$1355, Transactions_History!$C$6:$C$1355, "Acquire", Transactions_History!$I$6:$I$1355, Portfolio_History!$F618, Transactions_History!$H$6:$H$1355, "&lt;="&amp;YEAR(Portfolio_History!K$1))-
SUMIFS(Transactions_History!$G$6:$G$1355, Transactions_History!$C$6:$C$1355, "Redeem", Transactions_History!$I$6:$I$1355, Portfolio_History!$F618, Transactions_History!$H$6:$H$1355, "&lt;="&amp;YEAR(Portfolio_History!K$1))</f>
        <v>-11194332</v>
      </c>
      <c r="L618" s="4">
        <f>SUMIFS(Transactions_History!$G$6:$G$1355, Transactions_History!$C$6:$C$1355, "Acquire", Transactions_History!$I$6:$I$1355, Portfolio_History!$F618, Transactions_History!$H$6:$H$1355, "&lt;="&amp;YEAR(Portfolio_History!L$1))-
SUMIFS(Transactions_History!$G$6:$G$1355, Transactions_History!$C$6:$C$1355, "Redeem", Transactions_History!$I$6:$I$1355, Portfolio_History!$F618, Transactions_History!$H$6:$H$1355, "&lt;="&amp;YEAR(Portfolio_History!L$1))</f>
        <v>-11194332</v>
      </c>
      <c r="M618" s="4">
        <f>SUMIFS(Transactions_History!$G$6:$G$1355, Transactions_History!$C$6:$C$1355, "Acquire", Transactions_History!$I$6:$I$1355, Portfolio_History!$F618, Transactions_History!$H$6:$H$1355, "&lt;="&amp;YEAR(Portfolio_History!M$1))-
SUMIFS(Transactions_History!$G$6:$G$1355, Transactions_History!$C$6:$C$1355, "Redeem", Transactions_History!$I$6:$I$1355, Portfolio_History!$F618, Transactions_History!$H$6:$H$1355, "&lt;="&amp;YEAR(Portfolio_History!M$1))</f>
        <v>-11194332</v>
      </c>
      <c r="N618" s="4">
        <f>SUMIFS(Transactions_History!$G$6:$G$1355, Transactions_History!$C$6:$C$1355, "Acquire", Transactions_History!$I$6:$I$1355, Portfolio_History!$F618, Transactions_History!$H$6:$H$1355, "&lt;="&amp;YEAR(Portfolio_History!N$1))-
SUMIFS(Transactions_History!$G$6:$G$1355, Transactions_History!$C$6:$C$1355, "Redeem", Transactions_History!$I$6:$I$1355, Portfolio_History!$F618, Transactions_History!$H$6:$H$1355, "&lt;="&amp;YEAR(Portfolio_History!N$1))</f>
        <v>-11194332</v>
      </c>
      <c r="O618" s="4">
        <f>SUMIFS(Transactions_History!$G$6:$G$1355, Transactions_History!$C$6:$C$1355, "Acquire", Transactions_History!$I$6:$I$1355, Portfolio_History!$F618, Transactions_History!$H$6:$H$1355, "&lt;="&amp;YEAR(Portfolio_History!O$1))-
SUMIFS(Transactions_History!$G$6:$G$1355, Transactions_History!$C$6:$C$1355, "Redeem", Transactions_History!$I$6:$I$1355, Portfolio_History!$F618, Transactions_History!$H$6:$H$1355, "&lt;="&amp;YEAR(Portfolio_History!O$1))</f>
        <v>-11194332</v>
      </c>
      <c r="P618" s="4">
        <f>SUMIFS(Transactions_History!$G$6:$G$1355, Transactions_History!$C$6:$C$1355, "Acquire", Transactions_History!$I$6:$I$1355, Portfolio_History!$F618, Transactions_History!$H$6:$H$1355, "&lt;="&amp;YEAR(Portfolio_History!P$1))-
SUMIFS(Transactions_History!$G$6:$G$1355, Transactions_History!$C$6:$C$1355, "Redeem", Transactions_History!$I$6:$I$1355, Portfolio_History!$F618, Transactions_History!$H$6:$H$1355, "&lt;="&amp;YEAR(Portfolio_History!P$1))</f>
        <v>-11194332</v>
      </c>
      <c r="Q618" s="4">
        <f>SUMIFS(Transactions_History!$G$6:$G$1355, Transactions_History!$C$6:$C$1355, "Acquire", Transactions_History!$I$6:$I$1355, Portfolio_History!$F618, Transactions_History!$H$6:$H$1355, "&lt;="&amp;YEAR(Portfolio_History!Q$1))-
SUMIFS(Transactions_History!$G$6:$G$1355, Transactions_History!$C$6:$C$1355, "Redeem", Transactions_History!$I$6:$I$1355, Portfolio_History!$F618, Transactions_History!$H$6:$H$1355, "&lt;="&amp;YEAR(Portfolio_History!Q$1))</f>
        <v>-11194332</v>
      </c>
      <c r="R618" s="4">
        <f>SUMIFS(Transactions_History!$G$6:$G$1355, Transactions_History!$C$6:$C$1355, "Acquire", Transactions_History!$I$6:$I$1355, Portfolio_History!$F618, Transactions_History!$H$6:$H$1355, "&lt;="&amp;YEAR(Portfolio_History!R$1))-
SUMIFS(Transactions_History!$G$6:$G$1355, Transactions_History!$C$6:$C$1355, "Redeem", Transactions_History!$I$6:$I$1355, Portfolio_History!$F618, Transactions_History!$H$6:$H$1355, "&lt;="&amp;YEAR(Portfolio_History!R$1))</f>
        <v>-11194332</v>
      </c>
      <c r="S618" s="4">
        <f>SUMIFS(Transactions_History!$G$6:$G$1355, Transactions_History!$C$6:$C$1355, "Acquire", Transactions_History!$I$6:$I$1355, Portfolio_History!$F618, Transactions_History!$H$6:$H$1355, "&lt;="&amp;YEAR(Portfolio_History!S$1))-
SUMIFS(Transactions_History!$G$6:$G$1355, Transactions_History!$C$6:$C$1355, "Redeem", Transactions_History!$I$6:$I$1355, Portfolio_History!$F618, Transactions_History!$H$6:$H$1355, "&lt;="&amp;YEAR(Portfolio_History!S$1))</f>
        <v>-11194332</v>
      </c>
      <c r="T618" s="4">
        <f>SUMIFS(Transactions_History!$G$6:$G$1355, Transactions_History!$C$6:$C$1355, "Acquire", Transactions_History!$I$6:$I$1355, Portfolio_History!$F618, Transactions_History!$H$6:$H$1355, "&lt;="&amp;YEAR(Portfolio_History!T$1))-
SUMIFS(Transactions_History!$G$6:$G$1355, Transactions_History!$C$6:$C$1355, "Redeem", Transactions_History!$I$6:$I$1355, Portfolio_History!$F618, Transactions_History!$H$6:$H$1355, "&lt;="&amp;YEAR(Portfolio_History!T$1))</f>
        <v>-1771133</v>
      </c>
      <c r="U618" s="4">
        <f>SUMIFS(Transactions_History!$G$6:$G$1355, Transactions_History!$C$6:$C$1355, "Acquire", Transactions_History!$I$6:$I$1355, Portfolio_History!$F618, Transactions_History!$H$6:$H$1355, "&lt;="&amp;YEAR(Portfolio_History!U$1))-
SUMIFS(Transactions_History!$G$6:$G$1355, Transactions_History!$C$6:$C$1355, "Redeem", Transactions_History!$I$6:$I$1355, Portfolio_History!$F618, Transactions_History!$H$6:$H$1355, "&lt;="&amp;YEAR(Portfolio_History!U$1))</f>
        <v>0</v>
      </c>
      <c r="V618" s="4">
        <f>SUMIFS(Transactions_History!$G$6:$G$1355, Transactions_History!$C$6:$C$1355, "Acquire", Transactions_History!$I$6:$I$1355, Portfolio_History!$F618, Transactions_History!$H$6:$H$1355, "&lt;="&amp;YEAR(Portfolio_History!V$1))-
SUMIFS(Transactions_History!$G$6:$G$1355, Transactions_History!$C$6:$C$1355, "Redeem", Transactions_History!$I$6:$I$1355, Portfolio_History!$F618, Transactions_History!$H$6:$H$1355, "&lt;="&amp;YEAR(Portfolio_History!V$1))</f>
        <v>0</v>
      </c>
      <c r="W618" s="4">
        <f>SUMIFS(Transactions_History!$G$6:$G$1355, Transactions_History!$C$6:$C$1355, "Acquire", Transactions_History!$I$6:$I$1355, Portfolio_History!$F618, Transactions_History!$H$6:$H$1355, "&lt;="&amp;YEAR(Portfolio_History!W$1))-
SUMIFS(Transactions_History!$G$6:$G$1355, Transactions_History!$C$6:$C$1355, "Redeem", Transactions_History!$I$6:$I$1355, Portfolio_History!$F618, Transactions_History!$H$6:$H$1355, "&lt;="&amp;YEAR(Portfolio_History!W$1))</f>
        <v>0</v>
      </c>
      <c r="X618" s="4">
        <f>SUMIFS(Transactions_History!$G$6:$G$1355, Transactions_History!$C$6:$C$1355, "Acquire", Transactions_History!$I$6:$I$1355, Portfolio_History!$F618, Transactions_History!$H$6:$H$1355, "&lt;="&amp;YEAR(Portfolio_History!X$1))-
SUMIFS(Transactions_History!$G$6:$G$1355, Transactions_History!$C$6:$C$1355, "Redeem", Transactions_History!$I$6:$I$1355, Portfolio_History!$F618, Transactions_History!$H$6:$H$1355, "&lt;="&amp;YEAR(Portfolio_History!X$1))</f>
        <v>0</v>
      </c>
      <c r="Y618" s="4">
        <f>SUMIFS(Transactions_History!$G$6:$G$1355, Transactions_History!$C$6:$C$1355, "Acquire", Transactions_History!$I$6:$I$1355, Portfolio_History!$F618, Transactions_History!$H$6:$H$1355, "&lt;="&amp;YEAR(Portfolio_History!Y$1))-
SUMIFS(Transactions_History!$G$6:$G$1355, Transactions_History!$C$6:$C$1355, "Redeem", Transactions_History!$I$6:$I$1355, Portfolio_History!$F618, Transactions_History!$H$6:$H$1355, "&lt;="&amp;YEAR(Portfolio_History!Y$1))</f>
        <v>0</v>
      </c>
    </row>
    <row r="619" spans="1:25" x14ac:dyDescent="0.35">
      <c r="A619" s="172" t="s">
        <v>39</v>
      </c>
      <c r="B619" s="172">
        <v>4.625</v>
      </c>
      <c r="C619" s="172">
        <v>2010</v>
      </c>
      <c r="D619" s="173">
        <v>38139</v>
      </c>
      <c r="E619" s="63">
        <v>2010</v>
      </c>
      <c r="F619" s="170" t="str">
        <f t="shared" si="10"/>
        <v>SI bonds_4.625_2010</v>
      </c>
      <c r="G619" s="4">
        <f>SUMIFS(Transactions_History!$G$6:$G$1355, Transactions_History!$C$6:$C$1355, "Acquire", Transactions_History!$I$6:$I$1355, Portfolio_History!$F619, Transactions_History!$H$6:$H$1355, "&lt;="&amp;YEAR(Portfolio_History!G$1))-
SUMIFS(Transactions_History!$G$6:$G$1355, Transactions_History!$C$6:$C$1355, "Redeem", Transactions_History!$I$6:$I$1355, Portfolio_History!$F619, Transactions_History!$H$6:$H$1355, "&lt;="&amp;YEAR(Portfolio_History!G$1))</f>
        <v>-10023161</v>
      </c>
      <c r="H619" s="4">
        <f>SUMIFS(Transactions_History!$G$6:$G$1355, Transactions_History!$C$6:$C$1355, "Acquire", Transactions_History!$I$6:$I$1355, Portfolio_History!$F619, Transactions_History!$H$6:$H$1355, "&lt;="&amp;YEAR(Portfolio_History!H$1))-
SUMIFS(Transactions_History!$G$6:$G$1355, Transactions_History!$C$6:$C$1355, "Redeem", Transactions_History!$I$6:$I$1355, Portfolio_History!$F619, Transactions_History!$H$6:$H$1355, "&lt;="&amp;YEAR(Portfolio_History!H$1))</f>
        <v>-10023161</v>
      </c>
      <c r="I619" s="4">
        <f>SUMIFS(Transactions_History!$G$6:$G$1355, Transactions_History!$C$6:$C$1355, "Acquire", Transactions_History!$I$6:$I$1355, Portfolio_History!$F619, Transactions_History!$H$6:$H$1355, "&lt;="&amp;YEAR(Portfolio_History!I$1))-
SUMIFS(Transactions_History!$G$6:$G$1355, Transactions_History!$C$6:$C$1355, "Redeem", Transactions_History!$I$6:$I$1355, Portfolio_History!$F619, Transactions_History!$H$6:$H$1355, "&lt;="&amp;YEAR(Portfolio_History!I$1))</f>
        <v>-10023161</v>
      </c>
      <c r="J619" s="4">
        <f>SUMIFS(Transactions_History!$G$6:$G$1355, Transactions_History!$C$6:$C$1355, "Acquire", Transactions_History!$I$6:$I$1355, Portfolio_History!$F619, Transactions_History!$H$6:$H$1355, "&lt;="&amp;YEAR(Portfolio_History!J$1))-
SUMIFS(Transactions_History!$G$6:$G$1355, Transactions_History!$C$6:$C$1355, "Redeem", Transactions_History!$I$6:$I$1355, Portfolio_History!$F619, Transactions_History!$H$6:$H$1355, "&lt;="&amp;YEAR(Portfolio_History!J$1))</f>
        <v>-10023161</v>
      </c>
      <c r="K619" s="4">
        <f>SUMIFS(Transactions_History!$G$6:$G$1355, Transactions_History!$C$6:$C$1355, "Acquire", Transactions_History!$I$6:$I$1355, Portfolio_History!$F619, Transactions_History!$H$6:$H$1355, "&lt;="&amp;YEAR(Portfolio_History!K$1))-
SUMIFS(Transactions_History!$G$6:$G$1355, Transactions_History!$C$6:$C$1355, "Redeem", Transactions_History!$I$6:$I$1355, Portfolio_History!$F619, Transactions_History!$H$6:$H$1355, "&lt;="&amp;YEAR(Portfolio_History!K$1))</f>
        <v>-10023161</v>
      </c>
      <c r="L619" s="4">
        <f>SUMIFS(Transactions_History!$G$6:$G$1355, Transactions_History!$C$6:$C$1355, "Acquire", Transactions_History!$I$6:$I$1355, Portfolio_History!$F619, Transactions_History!$H$6:$H$1355, "&lt;="&amp;YEAR(Portfolio_History!L$1))-
SUMIFS(Transactions_History!$G$6:$G$1355, Transactions_History!$C$6:$C$1355, "Redeem", Transactions_History!$I$6:$I$1355, Portfolio_History!$F619, Transactions_History!$H$6:$H$1355, "&lt;="&amp;YEAR(Portfolio_History!L$1))</f>
        <v>-10023161</v>
      </c>
      <c r="M619" s="4">
        <f>SUMIFS(Transactions_History!$G$6:$G$1355, Transactions_History!$C$6:$C$1355, "Acquire", Transactions_History!$I$6:$I$1355, Portfolio_History!$F619, Transactions_History!$H$6:$H$1355, "&lt;="&amp;YEAR(Portfolio_History!M$1))-
SUMIFS(Transactions_History!$G$6:$G$1355, Transactions_History!$C$6:$C$1355, "Redeem", Transactions_History!$I$6:$I$1355, Portfolio_History!$F619, Transactions_History!$H$6:$H$1355, "&lt;="&amp;YEAR(Portfolio_History!M$1))</f>
        <v>-10023161</v>
      </c>
      <c r="N619" s="4">
        <f>SUMIFS(Transactions_History!$G$6:$G$1355, Transactions_History!$C$6:$C$1355, "Acquire", Transactions_History!$I$6:$I$1355, Portfolio_History!$F619, Transactions_History!$H$6:$H$1355, "&lt;="&amp;YEAR(Portfolio_History!N$1))-
SUMIFS(Transactions_History!$G$6:$G$1355, Transactions_History!$C$6:$C$1355, "Redeem", Transactions_History!$I$6:$I$1355, Portfolio_History!$F619, Transactions_History!$H$6:$H$1355, "&lt;="&amp;YEAR(Portfolio_History!N$1))</f>
        <v>-10023161</v>
      </c>
      <c r="O619" s="4">
        <f>SUMIFS(Transactions_History!$G$6:$G$1355, Transactions_History!$C$6:$C$1355, "Acquire", Transactions_History!$I$6:$I$1355, Portfolio_History!$F619, Transactions_History!$H$6:$H$1355, "&lt;="&amp;YEAR(Portfolio_History!O$1))-
SUMIFS(Transactions_History!$G$6:$G$1355, Transactions_History!$C$6:$C$1355, "Redeem", Transactions_History!$I$6:$I$1355, Portfolio_History!$F619, Transactions_History!$H$6:$H$1355, "&lt;="&amp;YEAR(Portfolio_History!O$1))</f>
        <v>-10023161</v>
      </c>
      <c r="P619" s="4">
        <f>SUMIFS(Transactions_History!$G$6:$G$1355, Transactions_History!$C$6:$C$1355, "Acquire", Transactions_History!$I$6:$I$1355, Portfolio_History!$F619, Transactions_History!$H$6:$H$1355, "&lt;="&amp;YEAR(Portfolio_History!P$1))-
SUMIFS(Transactions_History!$G$6:$G$1355, Transactions_History!$C$6:$C$1355, "Redeem", Transactions_History!$I$6:$I$1355, Portfolio_History!$F619, Transactions_History!$H$6:$H$1355, "&lt;="&amp;YEAR(Portfolio_History!P$1))</f>
        <v>-10023161</v>
      </c>
      <c r="Q619" s="4">
        <f>SUMIFS(Transactions_History!$G$6:$G$1355, Transactions_History!$C$6:$C$1355, "Acquire", Transactions_History!$I$6:$I$1355, Portfolio_History!$F619, Transactions_History!$H$6:$H$1355, "&lt;="&amp;YEAR(Portfolio_History!Q$1))-
SUMIFS(Transactions_History!$G$6:$G$1355, Transactions_History!$C$6:$C$1355, "Redeem", Transactions_History!$I$6:$I$1355, Portfolio_History!$F619, Transactions_History!$H$6:$H$1355, "&lt;="&amp;YEAR(Portfolio_History!Q$1))</f>
        <v>-10023161</v>
      </c>
      <c r="R619" s="4">
        <f>SUMIFS(Transactions_History!$G$6:$G$1355, Transactions_History!$C$6:$C$1355, "Acquire", Transactions_History!$I$6:$I$1355, Portfolio_History!$F619, Transactions_History!$H$6:$H$1355, "&lt;="&amp;YEAR(Portfolio_History!R$1))-
SUMIFS(Transactions_History!$G$6:$G$1355, Transactions_History!$C$6:$C$1355, "Redeem", Transactions_History!$I$6:$I$1355, Portfolio_History!$F619, Transactions_History!$H$6:$H$1355, "&lt;="&amp;YEAR(Portfolio_History!R$1))</f>
        <v>-10023161</v>
      </c>
      <c r="S619" s="4">
        <f>SUMIFS(Transactions_History!$G$6:$G$1355, Transactions_History!$C$6:$C$1355, "Acquire", Transactions_History!$I$6:$I$1355, Portfolio_History!$F619, Transactions_History!$H$6:$H$1355, "&lt;="&amp;YEAR(Portfolio_History!S$1))-
SUMIFS(Transactions_History!$G$6:$G$1355, Transactions_History!$C$6:$C$1355, "Redeem", Transactions_History!$I$6:$I$1355, Portfolio_History!$F619, Transactions_History!$H$6:$H$1355, "&lt;="&amp;YEAR(Portfolio_History!S$1))</f>
        <v>-10023161</v>
      </c>
      <c r="T619" s="4">
        <f>SUMIFS(Transactions_History!$G$6:$G$1355, Transactions_History!$C$6:$C$1355, "Acquire", Transactions_History!$I$6:$I$1355, Portfolio_History!$F619, Transactions_History!$H$6:$H$1355, "&lt;="&amp;YEAR(Portfolio_History!T$1))-
SUMIFS(Transactions_History!$G$6:$G$1355, Transactions_History!$C$6:$C$1355, "Redeem", Transactions_History!$I$6:$I$1355, Portfolio_History!$F619, Transactions_History!$H$6:$H$1355, "&lt;="&amp;YEAR(Portfolio_History!T$1))</f>
        <v>-855497</v>
      </c>
      <c r="U619" s="4">
        <f>SUMIFS(Transactions_History!$G$6:$G$1355, Transactions_History!$C$6:$C$1355, "Acquire", Transactions_History!$I$6:$I$1355, Portfolio_History!$F619, Transactions_History!$H$6:$H$1355, "&lt;="&amp;YEAR(Portfolio_History!U$1))-
SUMIFS(Transactions_History!$G$6:$G$1355, Transactions_History!$C$6:$C$1355, "Redeem", Transactions_History!$I$6:$I$1355, Portfolio_History!$F619, Transactions_History!$H$6:$H$1355, "&lt;="&amp;YEAR(Portfolio_History!U$1))</f>
        <v>0</v>
      </c>
      <c r="V619" s="4">
        <f>SUMIFS(Transactions_History!$G$6:$G$1355, Transactions_History!$C$6:$C$1355, "Acquire", Transactions_History!$I$6:$I$1355, Portfolio_History!$F619, Transactions_History!$H$6:$H$1355, "&lt;="&amp;YEAR(Portfolio_History!V$1))-
SUMIFS(Transactions_History!$G$6:$G$1355, Transactions_History!$C$6:$C$1355, "Redeem", Transactions_History!$I$6:$I$1355, Portfolio_History!$F619, Transactions_History!$H$6:$H$1355, "&lt;="&amp;YEAR(Portfolio_History!V$1))</f>
        <v>0</v>
      </c>
      <c r="W619" s="4">
        <f>SUMIFS(Transactions_History!$G$6:$G$1355, Transactions_History!$C$6:$C$1355, "Acquire", Transactions_History!$I$6:$I$1355, Portfolio_History!$F619, Transactions_History!$H$6:$H$1355, "&lt;="&amp;YEAR(Portfolio_History!W$1))-
SUMIFS(Transactions_History!$G$6:$G$1355, Transactions_History!$C$6:$C$1355, "Redeem", Transactions_History!$I$6:$I$1355, Portfolio_History!$F619, Transactions_History!$H$6:$H$1355, "&lt;="&amp;YEAR(Portfolio_History!W$1))</f>
        <v>0</v>
      </c>
      <c r="X619" s="4">
        <f>SUMIFS(Transactions_History!$G$6:$G$1355, Transactions_History!$C$6:$C$1355, "Acquire", Transactions_History!$I$6:$I$1355, Portfolio_History!$F619, Transactions_History!$H$6:$H$1355, "&lt;="&amp;YEAR(Portfolio_History!X$1))-
SUMIFS(Transactions_History!$G$6:$G$1355, Transactions_History!$C$6:$C$1355, "Redeem", Transactions_History!$I$6:$I$1355, Portfolio_History!$F619, Transactions_History!$H$6:$H$1355, "&lt;="&amp;YEAR(Portfolio_History!X$1))</f>
        <v>0</v>
      </c>
      <c r="Y619" s="4">
        <f>SUMIFS(Transactions_History!$G$6:$G$1355, Transactions_History!$C$6:$C$1355, "Acquire", Transactions_History!$I$6:$I$1355, Portfolio_History!$F619, Transactions_History!$H$6:$H$1355, "&lt;="&amp;YEAR(Portfolio_History!Y$1))-
SUMIFS(Transactions_History!$G$6:$G$1355, Transactions_History!$C$6:$C$1355, "Redeem", Transactions_History!$I$6:$I$1355, Portfolio_History!$F619, Transactions_History!$H$6:$H$1355, "&lt;="&amp;YEAR(Portfolio_History!Y$1))</f>
        <v>0</v>
      </c>
    </row>
    <row r="620" spans="1:25" x14ac:dyDescent="0.35">
      <c r="A620" s="172" t="s">
        <v>39</v>
      </c>
      <c r="B620" s="172">
        <v>5</v>
      </c>
      <c r="C620" s="172">
        <v>2010</v>
      </c>
      <c r="D620" s="173">
        <v>39234</v>
      </c>
      <c r="E620" s="63">
        <v>2010</v>
      </c>
      <c r="F620" s="170" t="str">
        <f t="shared" si="10"/>
        <v>SI bonds_5_2010</v>
      </c>
      <c r="G620" s="4">
        <f>SUMIFS(Transactions_History!$G$6:$G$1355, Transactions_History!$C$6:$C$1355, "Acquire", Transactions_History!$I$6:$I$1355, Portfolio_History!$F620, Transactions_History!$H$6:$H$1355, "&lt;="&amp;YEAR(Portfolio_History!G$1))-
SUMIFS(Transactions_History!$G$6:$G$1355, Transactions_History!$C$6:$C$1355, "Redeem", Transactions_History!$I$6:$I$1355, Portfolio_History!$F620, Transactions_History!$H$6:$H$1355, "&lt;="&amp;YEAR(Portfolio_History!G$1))</f>
        <v>-12930819</v>
      </c>
      <c r="H620" s="4">
        <f>SUMIFS(Transactions_History!$G$6:$G$1355, Transactions_History!$C$6:$C$1355, "Acquire", Transactions_History!$I$6:$I$1355, Portfolio_History!$F620, Transactions_History!$H$6:$H$1355, "&lt;="&amp;YEAR(Portfolio_History!H$1))-
SUMIFS(Transactions_History!$G$6:$G$1355, Transactions_History!$C$6:$C$1355, "Redeem", Transactions_History!$I$6:$I$1355, Portfolio_History!$F620, Transactions_History!$H$6:$H$1355, "&lt;="&amp;YEAR(Portfolio_History!H$1))</f>
        <v>-12930819</v>
      </c>
      <c r="I620" s="4">
        <f>SUMIFS(Transactions_History!$G$6:$G$1355, Transactions_History!$C$6:$C$1355, "Acquire", Transactions_History!$I$6:$I$1355, Portfolio_History!$F620, Transactions_History!$H$6:$H$1355, "&lt;="&amp;YEAR(Portfolio_History!I$1))-
SUMIFS(Transactions_History!$G$6:$G$1355, Transactions_History!$C$6:$C$1355, "Redeem", Transactions_History!$I$6:$I$1355, Portfolio_History!$F620, Transactions_History!$H$6:$H$1355, "&lt;="&amp;YEAR(Portfolio_History!I$1))</f>
        <v>-12930819</v>
      </c>
      <c r="J620" s="4">
        <f>SUMIFS(Transactions_History!$G$6:$G$1355, Transactions_History!$C$6:$C$1355, "Acquire", Transactions_History!$I$6:$I$1355, Portfolio_History!$F620, Transactions_History!$H$6:$H$1355, "&lt;="&amp;YEAR(Portfolio_History!J$1))-
SUMIFS(Transactions_History!$G$6:$G$1355, Transactions_History!$C$6:$C$1355, "Redeem", Transactions_History!$I$6:$I$1355, Portfolio_History!$F620, Transactions_History!$H$6:$H$1355, "&lt;="&amp;YEAR(Portfolio_History!J$1))</f>
        <v>-12930819</v>
      </c>
      <c r="K620" s="4">
        <f>SUMIFS(Transactions_History!$G$6:$G$1355, Transactions_History!$C$6:$C$1355, "Acquire", Transactions_History!$I$6:$I$1355, Portfolio_History!$F620, Transactions_History!$H$6:$H$1355, "&lt;="&amp;YEAR(Portfolio_History!K$1))-
SUMIFS(Transactions_History!$G$6:$G$1355, Transactions_History!$C$6:$C$1355, "Redeem", Transactions_History!$I$6:$I$1355, Portfolio_History!$F620, Transactions_History!$H$6:$H$1355, "&lt;="&amp;YEAR(Portfolio_History!K$1))</f>
        <v>-12930819</v>
      </c>
      <c r="L620" s="4">
        <f>SUMIFS(Transactions_History!$G$6:$G$1355, Transactions_History!$C$6:$C$1355, "Acquire", Transactions_History!$I$6:$I$1355, Portfolio_History!$F620, Transactions_History!$H$6:$H$1355, "&lt;="&amp;YEAR(Portfolio_History!L$1))-
SUMIFS(Transactions_History!$G$6:$G$1355, Transactions_History!$C$6:$C$1355, "Redeem", Transactions_History!$I$6:$I$1355, Portfolio_History!$F620, Transactions_History!$H$6:$H$1355, "&lt;="&amp;YEAR(Portfolio_History!L$1))</f>
        <v>-12930819</v>
      </c>
      <c r="M620" s="4">
        <f>SUMIFS(Transactions_History!$G$6:$G$1355, Transactions_History!$C$6:$C$1355, "Acquire", Transactions_History!$I$6:$I$1355, Portfolio_History!$F620, Transactions_History!$H$6:$H$1355, "&lt;="&amp;YEAR(Portfolio_History!M$1))-
SUMIFS(Transactions_History!$G$6:$G$1355, Transactions_History!$C$6:$C$1355, "Redeem", Transactions_History!$I$6:$I$1355, Portfolio_History!$F620, Transactions_History!$H$6:$H$1355, "&lt;="&amp;YEAR(Portfolio_History!M$1))</f>
        <v>-12930819</v>
      </c>
      <c r="N620" s="4">
        <f>SUMIFS(Transactions_History!$G$6:$G$1355, Transactions_History!$C$6:$C$1355, "Acquire", Transactions_History!$I$6:$I$1355, Portfolio_History!$F620, Transactions_History!$H$6:$H$1355, "&lt;="&amp;YEAR(Portfolio_History!N$1))-
SUMIFS(Transactions_History!$G$6:$G$1355, Transactions_History!$C$6:$C$1355, "Redeem", Transactions_History!$I$6:$I$1355, Portfolio_History!$F620, Transactions_History!$H$6:$H$1355, "&lt;="&amp;YEAR(Portfolio_History!N$1))</f>
        <v>-12930819</v>
      </c>
      <c r="O620" s="4">
        <f>SUMIFS(Transactions_History!$G$6:$G$1355, Transactions_History!$C$6:$C$1355, "Acquire", Transactions_History!$I$6:$I$1355, Portfolio_History!$F620, Transactions_History!$H$6:$H$1355, "&lt;="&amp;YEAR(Portfolio_History!O$1))-
SUMIFS(Transactions_History!$G$6:$G$1355, Transactions_History!$C$6:$C$1355, "Redeem", Transactions_History!$I$6:$I$1355, Portfolio_History!$F620, Transactions_History!$H$6:$H$1355, "&lt;="&amp;YEAR(Portfolio_History!O$1))</f>
        <v>-12930819</v>
      </c>
      <c r="P620" s="4">
        <f>SUMIFS(Transactions_History!$G$6:$G$1355, Transactions_History!$C$6:$C$1355, "Acquire", Transactions_History!$I$6:$I$1355, Portfolio_History!$F620, Transactions_History!$H$6:$H$1355, "&lt;="&amp;YEAR(Portfolio_History!P$1))-
SUMIFS(Transactions_History!$G$6:$G$1355, Transactions_History!$C$6:$C$1355, "Redeem", Transactions_History!$I$6:$I$1355, Portfolio_History!$F620, Transactions_History!$H$6:$H$1355, "&lt;="&amp;YEAR(Portfolio_History!P$1))</f>
        <v>-12930819</v>
      </c>
      <c r="Q620" s="4">
        <f>SUMIFS(Transactions_History!$G$6:$G$1355, Transactions_History!$C$6:$C$1355, "Acquire", Transactions_History!$I$6:$I$1355, Portfolio_History!$F620, Transactions_History!$H$6:$H$1355, "&lt;="&amp;YEAR(Portfolio_History!Q$1))-
SUMIFS(Transactions_History!$G$6:$G$1355, Transactions_History!$C$6:$C$1355, "Redeem", Transactions_History!$I$6:$I$1355, Portfolio_History!$F620, Transactions_History!$H$6:$H$1355, "&lt;="&amp;YEAR(Portfolio_History!Q$1))</f>
        <v>-12930819</v>
      </c>
      <c r="R620" s="4">
        <f>SUMIFS(Transactions_History!$G$6:$G$1355, Transactions_History!$C$6:$C$1355, "Acquire", Transactions_History!$I$6:$I$1355, Portfolio_History!$F620, Transactions_History!$H$6:$H$1355, "&lt;="&amp;YEAR(Portfolio_History!R$1))-
SUMIFS(Transactions_History!$G$6:$G$1355, Transactions_History!$C$6:$C$1355, "Redeem", Transactions_History!$I$6:$I$1355, Portfolio_History!$F620, Transactions_History!$H$6:$H$1355, "&lt;="&amp;YEAR(Portfolio_History!R$1))</f>
        <v>-12930819</v>
      </c>
      <c r="S620" s="4">
        <f>SUMIFS(Transactions_History!$G$6:$G$1355, Transactions_History!$C$6:$C$1355, "Acquire", Transactions_History!$I$6:$I$1355, Portfolio_History!$F620, Transactions_History!$H$6:$H$1355, "&lt;="&amp;YEAR(Portfolio_History!S$1))-
SUMIFS(Transactions_History!$G$6:$G$1355, Transactions_History!$C$6:$C$1355, "Redeem", Transactions_History!$I$6:$I$1355, Portfolio_History!$F620, Transactions_History!$H$6:$H$1355, "&lt;="&amp;YEAR(Portfolio_History!S$1))</f>
        <v>-12930819</v>
      </c>
      <c r="T620" s="4">
        <f>SUMIFS(Transactions_History!$G$6:$G$1355, Transactions_History!$C$6:$C$1355, "Acquire", Transactions_History!$I$6:$I$1355, Portfolio_History!$F620, Transactions_History!$H$6:$H$1355, "&lt;="&amp;YEAR(Portfolio_History!T$1))-
SUMIFS(Transactions_History!$G$6:$G$1355, Transactions_History!$C$6:$C$1355, "Redeem", Transactions_History!$I$6:$I$1355, Portfolio_History!$F620, Transactions_History!$H$6:$H$1355, "&lt;="&amp;YEAR(Portfolio_History!T$1))</f>
        <v>-476586</v>
      </c>
      <c r="U620" s="4">
        <f>SUMIFS(Transactions_History!$G$6:$G$1355, Transactions_History!$C$6:$C$1355, "Acquire", Transactions_History!$I$6:$I$1355, Portfolio_History!$F620, Transactions_History!$H$6:$H$1355, "&lt;="&amp;YEAR(Portfolio_History!U$1))-
SUMIFS(Transactions_History!$G$6:$G$1355, Transactions_History!$C$6:$C$1355, "Redeem", Transactions_History!$I$6:$I$1355, Portfolio_History!$F620, Transactions_History!$H$6:$H$1355, "&lt;="&amp;YEAR(Portfolio_History!U$1))</f>
        <v>0</v>
      </c>
      <c r="V620" s="4">
        <f>SUMIFS(Transactions_History!$G$6:$G$1355, Transactions_History!$C$6:$C$1355, "Acquire", Transactions_History!$I$6:$I$1355, Portfolio_History!$F620, Transactions_History!$H$6:$H$1355, "&lt;="&amp;YEAR(Portfolio_History!V$1))-
SUMIFS(Transactions_History!$G$6:$G$1355, Transactions_History!$C$6:$C$1355, "Redeem", Transactions_History!$I$6:$I$1355, Portfolio_History!$F620, Transactions_History!$H$6:$H$1355, "&lt;="&amp;YEAR(Portfolio_History!V$1))</f>
        <v>0</v>
      </c>
      <c r="W620" s="4">
        <f>SUMIFS(Transactions_History!$G$6:$G$1355, Transactions_History!$C$6:$C$1355, "Acquire", Transactions_History!$I$6:$I$1355, Portfolio_History!$F620, Transactions_History!$H$6:$H$1355, "&lt;="&amp;YEAR(Portfolio_History!W$1))-
SUMIFS(Transactions_History!$G$6:$G$1355, Transactions_History!$C$6:$C$1355, "Redeem", Transactions_History!$I$6:$I$1355, Portfolio_History!$F620, Transactions_History!$H$6:$H$1355, "&lt;="&amp;YEAR(Portfolio_History!W$1))</f>
        <v>0</v>
      </c>
      <c r="X620" s="4">
        <f>SUMIFS(Transactions_History!$G$6:$G$1355, Transactions_History!$C$6:$C$1355, "Acquire", Transactions_History!$I$6:$I$1355, Portfolio_History!$F620, Transactions_History!$H$6:$H$1355, "&lt;="&amp;YEAR(Portfolio_History!X$1))-
SUMIFS(Transactions_History!$G$6:$G$1355, Transactions_History!$C$6:$C$1355, "Redeem", Transactions_History!$I$6:$I$1355, Portfolio_History!$F620, Transactions_History!$H$6:$H$1355, "&lt;="&amp;YEAR(Portfolio_History!X$1))</f>
        <v>0</v>
      </c>
      <c r="Y620" s="4">
        <f>SUMIFS(Transactions_History!$G$6:$G$1355, Transactions_History!$C$6:$C$1355, "Acquire", Transactions_History!$I$6:$I$1355, Portfolio_History!$F620, Transactions_History!$H$6:$H$1355, "&lt;="&amp;YEAR(Portfolio_History!Y$1))-
SUMIFS(Transactions_History!$G$6:$G$1355, Transactions_History!$C$6:$C$1355, "Redeem", Transactions_History!$I$6:$I$1355, Portfolio_History!$F620, Transactions_History!$H$6:$H$1355, "&lt;="&amp;YEAR(Portfolio_History!Y$1))</f>
        <v>0</v>
      </c>
    </row>
    <row r="621" spans="1:25" x14ac:dyDescent="0.35">
      <c r="A621" s="172" t="s">
        <v>39</v>
      </c>
      <c r="B621" s="172">
        <v>5.125</v>
      </c>
      <c r="C621" s="172">
        <v>2010</v>
      </c>
      <c r="D621" s="173">
        <v>38869</v>
      </c>
      <c r="E621" s="63">
        <v>2010</v>
      </c>
      <c r="F621" s="170" t="str">
        <f t="shared" si="10"/>
        <v>SI bonds_5.125_2010</v>
      </c>
      <c r="G621" s="4">
        <f>SUMIFS(Transactions_History!$G$6:$G$1355, Transactions_History!$C$6:$C$1355, "Acquire", Transactions_History!$I$6:$I$1355, Portfolio_History!$F621, Transactions_History!$H$6:$H$1355, "&lt;="&amp;YEAR(Portfolio_History!G$1))-
SUMIFS(Transactions_History!$G$6:$G$1355, Transactions_History!$C$6:$C$1355, "Redeem", Transactions_History!$I$6:$I$1355, Portfolio_History!$F621, Transactions_History!$H$6:$H$1355, "&lt;="&amp;YEAR(Portfolio_History!G$1))</f>
        <v>-12232997</v>
      </c>
      <c r="H621" s="4">
        <f>SUMIFS(Transactions_History!$G$6:$G$1355, Transactions_History!$C$6:$C$1355, "Acquire", Transactions_History!$I$6:$I$1355, Portfolio_History!$F621, Transactions_History!$H$6:$H$1355, "&lt;="&amp;YEAR(Portfolio_History!H$1))-
SUMIFS(Transactions_History!$G$6:$G$1355, Transactions_History!$C$6:$C$1355, "Redeem", Transactions_History!$I$6:$I$1355, Portfolio_History!$F621, Transactions_History!$H$6:$H$1355, "&lt;="&amp;YEAR(Portfolio_History!H$1))</f>
        <v>-12232997</v>
      </c>
      <c r="I621" s="4">
        <f>SUMIFS(Transactions_History!$G$6:$G$1355, Transactions_History!$C$6:$C$1355, "Acquire", Transactions_History!$I$6:$I$1355, Portfolio_History!$F621, Transactions_History!$H$6:$H$1355, "&lt;="&amp;YEAR(Portfolio_History!I$1))-
SUMIFS(Transactions_History!$G$6:$G$1355, Transactions_History!$C$6:$C$1355, "Redeem", Transactions_History!$I$6:$I$1355, Portfolio_History!$F621, Transactions_History!$H$6:$H$1355, "&lt;="&amp;YEAR(Portfolio_History!I$1))</f>
        <v>-12232997</v>
      </c>
      <c r="J621" s="4">
        <f>SUMIFS(Transactions_History!$G$6:$G$1355, Transactions_History!$C$6:$C$1355, "Acquire", Transactions_History!$I$6:$I$1355, Portfolio_History!$F621, Transactions_History!$H$6:$H$1355, "&lt;="&amp;YEAR(Portfolio_History!J$1))-
SUMIFS(Transactions_History!$G$6:$G$1355, Transactions_History!$C$6:$C$1355, "Redeem", Transactions_History!$I$6:$I$1355, Portfolio_History!$F621, Transactions_History!$H$6:$H$1355, "&lt;="&amp;YEAR(Portfolio_History!J$1))</f>
        <v>-12232997</v>
      </c>
      <c r="K621" s="4">
        <f>SUMIFS(Transactions_History!$G$6:$G$1355, Transactions_History!$C$6:$C$1355, "Acquire", Transactions_History!$I$6:$I$1355, Portfolio_History!$F621, Transactions_History!$H$6:$H$1355, "&lt;="&amp;YEAR(Portfolio_History!K$1))-
SUMIFS(Transactions_History!$G$6:$G$1355, Transactions_History!$C$6:$C$1355, "Redeem", Transactions_History!$I$6:$I$1355, Portfolio_History!$F621, Transactions_History!$H$6:$H$1355, "&lt;="&amp;YEAR(Portfolio_History!K$1))</f>
        <v>-12232997</v>
      </c>
      <c r="L621" s="4">
        <f>SUMIFS(Transactions_History!$G$6:$G$1355, Transactions_History!$C$6:$C$1355, "Acquire", Transactions_History!$I$6:$I$1355, Portfolio_History!$F621, Transactions_History!$H$6:$H$1355, "&lt;="&amp;YEAR(Portfolio_History!L$1))-
SUMIFS(Transactions_History!$G$6:$G$1355, Transactions_History!$C$6:$C$1355, "Redeem", Transactions_History!$I$6:$I$1355, Portfolio_History!$F621, Transactions_History!$H$6:$H$1355, "&lt;="&amp;YEAR(Portfolio_History!L$1))</f>
        <v>-12232997</v>
      </c>
      <c r="M621" s="4">
        <f>SUMIFS(Transactions_History!$G$6:$G$1355, Transactions_History!$C$6:$C$1355, "Acquire", Transactions_History!$I$6:$I$1355, Portfolio_History!$F621, Transactions_History!$H$6:$H$1355, "&lt;="&amp;YEAR(Portfolio_History!M$1))-
SUMIFS(Transactions_History!$G$6:$G$1355, Transactions_History!$C$6:$C$1355, "Redeem", Transactions_History!$I$6:$I$1355, Portfolio_History!$F621, Transactions_History!$H$6:$H$1355, "&lt;="&amp;YEAR(Portfolio_History!M$1))</f>
        <v>-12232997</v>
      </c>
      <c r="N621" s="4">
        <f>SUMIFS(Transactions_History!$G$6:$G$1355, Transactions_History!$C$6:$C$1355, "Acquire", Transactions_History!$I$6:$I$1355, Portfolio_History!$F621, Transactions_History!$H$6:$H$1355, "&lt;="&amp;YEAR(Portfolio_History!N$1))-
SUMIFS(Transactions_History!$G$6:$G$1355, Transactions_History!$C$6:$C$1355, "Redeem", Transactions_History!$I$6:$I$1355, Portfolio_History!$F621, Transactions_History!$H$6:$H$1355, "&lt;="&amp;YEAR(Portfolio_History!N$1))</f>
        <v>-12232997</v>
      </c>
      <c r="O621" s="4">
        <f>SUMIFS(Transactions_History!$G$6:$G$1355, Transactions_History!$C$6:$C$1355, "Acquire", Transactions_History!$I$6:$I$1355, Portfolio_History!$F621, Transactions_History!$H$6:$H$1355, "&lt;="&amp;YEAR(Portfolio_History!O$1))-
SUMIFS(Transactions_History!$G$6:$G$1355, Transactions_History!$C$6:$C$1355, "Redeem", Transactions_History!$I$6:$I$1355, Portfolio_History!$F621, Transactions_History!$H$6:$H$1355, "&lt;="&amp;YEAR(Portfolio_History!O$1))</f>
        <v>-12232997</v>
      </c>
      <c r="P621" s="4">
        <f>SUMIFS(Transactions_History!$G$6:$G$1355, Transactions_History!$C$6:$C$1355, "Acquire", Transactions_History!$I$6:$I$1355, Portfolio_History!$F621, Transactions_History!$H$6:$H$1355, "&lt;="&amp;YEAR(Portfolio_History!P$1))-
SUMIFS(Transactions_History!$G$6:$G$1355, Transactions_History!$C$6:$C$1355, "Redeem", Transactions_History!$I$6:$I$1355, Portfolio_History!$F621, Transactions_History!$H$6:$H$1355, "&lt;="&amp;YEAR(Portfolio_History!P$1))</f>
        <v>-12232997</v>
      </c>
      <c r="Q621" s="4">
        <f>SUMIFS(Transactions_History!$G$6:$G$1355, Transactions_History!$C$6:$C$1355, "Acquire", Transactions_History!$I$6:$I$1355, Portfolio_History!$F621, Transactions_History!$H$6:$H$1355, "&lt;="&amp;YEAR(Portfolio_History!Q$1))-
SUMIFS(Transactions_History!$G$6:$G$1355, Transactions_History!$C$6:$C$1355, "Redeem", Transactions_History!$I$6:$I$1355, Portfolio_History!$F621, Transactions_History!$H$6:$H$1355, "&lt;="&amp;YEAR(Portfolio_History!Q$1))</f>
        <v>-12232997</v>
      </c>
      <c r="R621" s="4">
        <f>SUMIFS(Transactions_History!$G$6:$G$1355, Transactions_History!$C$6:$C$1355, "Acquire", Transactions_History!$I$6:$I$1355, Portfolio_History!$F621, Transactions_History!$H$6:$H$1355, "&lt;="&amp;YEAR(Portfolio_History!R$1))-
SUMIFS(Transactions_History!$G$6:$G$1355, Transactions_History!$C$6:$C$1355, "Redeem", Transactions_History!$I$6:$I$1355, Portfolio_History!$F621, Transactions_History!$H$6:$H$1355, "&lt;="&amp;YEAR(Portfolio_History!R$1))</f>
        <v>-12232997</v>
      </c>
      <c r="S621" s="4">
        <f>SUMIFS(Transactions_History!$G$6:$G$1355, Transactions_History!$C$6:$C$1355, "Acquire", Transactions_History!$I$6:$I$1355, Portfolio_History!$F621, Transactions_History!$H$6:$H$1355, "&lt;="&amp;YEAR(Portfolio_History!S$1))-
SUMIFS(Transactions_History!$G$6:$G$1355, Transactions_History!$C$6:$C$1355, "Redeem", Transactions_History!$I$6:$I$1355, Portfolio_History!$F621, Transactions_History!$H$6:$H$1355, "&lt;="&amp;YEAR(Portfolio_History!S$1))</f>
        <v>-12232997</v>
      </c>
      <c r="T621" s="4">
        <f>SUMIFS(Transactions_History!$G$6:$G$1355, Transactions_History!$C$6:$C$1355, "Acquire", Transactions_History!$I$6:$I$1355, Portfolio_History!$F621, Transactions_History!$H$6:$H$1355, "&lt;="&amp;YEAR(Portfolio_History!T$1))-
SUMIFS(Transactions_History!$G$6:$G$1355, Transactions_History!$C$6:$C$1355, "Redeem", Transactions_History!$I$6:$I$1355, Portfolio_History!$F621, Transactions_History!$H$6:$H$1355, "&lt;="&amp;YEAR(Portfolio_History!T$1))</f>
        <v>-665131</v>
      </c>
      <c r="U621" s="4">
        <f>SUMIFS(Transactions_History!$G$6:$G$1355, Transactions_History!$C$6:$C$1355, "Acquire", Transactions_History!$I$6:$I$1355, Portfolio_History!$F621, Transactions_History!$H$6:$H$1355, "&lt;="&amp;YEAR(Portfolio_History!U$1))-
SUMIFS(Transactions_History!$G$6:$G$1355, Transactions_History!$C$6:$C$1355, "Redeem", Transactions_History!$I$6:$I$1355, Portfolio_History!$F621, Transactions_History!$H$6:$H$1355, "&lt;="&amp;YEAR(Portfolio_History!U$1))</f>
        <v>0</v>
      </c>
      <c r="V621" s="4">
        <f>SUMIFS(Transactions_History!$G$6:$G$1355, Transactions_History!$C$6:$C$1355, "Acquire", Transactions_History!$I$6:$I$1355, Portfolio_History!$F621, Transactions_History!$H$6:$H$1355, "&lt;="&amp;YEAR(Portfolio_History!V$1))-
SUMIFS(Transactions_History!$G$6:$G$1355, Transactions_History!$C$6:$C$1355, "Redeem", Transactions_History!$I$6:$I$1355, Portfolio_History!$F621, Transactions_History!$H$6:$H$1355, "&lt;="&amp;YEAR(Portfolio_History!V$1))</f>
        <v>0</v>
      </c>
      <c r="W621" s="4">
        <f>SUMIFS(Transactions_History!$G$6:$G$1355, Transactions_History!$C$6:$C$1355, "Acquire", Transactions_History!$I$6:$I$1355, Portfolio_History!$F621, Transactions_History!$H$6:$H$1355, "&lt;="&amp;YEAR(Portfolio_History!W$1))-
SUMIFS(Transactions_History!$G$6:$G$1355, Transactions_History!$C$6:$C$1355, "Redeem", Transactions_History!$I$6:$I$1355, Portfolio_History!$F621, Transactions_History!$H$6:$H$1355, "&lt;="&amp;YEAR(Portfolio_History!W$1))</f>
        <v>0</v>
      </c>
      <c r="X621" s="4">
        <f>SUMIFS(Transactions_History!$G$6:$G$1355, Transactions_History!$C$6:$C$1355, "Acquire", Transactions_History!$I$6:$I$1355, Portfolio_History!$F621, Transactions_History!$H$6:$H$1355, "&lt;="&amp;YEAR(Portfolio_History!X$1))-
SUMIFS(Transactions_History!$G$6:$G$1355, Transactions_History!$C$6:$C$1355, "Redeem", Transactions_History!$I$6:$I$1355, Portfolio_History!$F621, Transactions_History!$H$6:$H$1355, "&lt;="&amp;YEAR(Portfolio_History!X$1))</f>
        <v>0</v>
      </c>
      <c r="Y621" s="4">
        <f>SUMIFS(Transactions_History!$G$6:$G$1355, Transactions_History!$C$6:$C$1355, "Acquire", Transactions_History!$I$6:$I$1355, Portfolio_History!$F621, Transactions_History!$H$6:$H$1355, "&lt;="&amp;YEAR(Portfolio_History!Y$1))-
SUMIFS(Transactions_History!$G$6:$G$1355, Transactions_History!$C$6:$C$1355, "Redeem", Transactions_History!$I$6:$I$1355, Portfolio_History!$F621, Transactions_History!$H$6:$H$1355, "&lt;="&amp;YEAR(Portfolio_History!Y$1))</f>
        <v>0</v>
      </c>
    </row>
    <row r="622" spans="1:25" x14ac:dyDescent="0.35">
      <c r="A622" s="172" t="s">
        <v>39</v>
      </c>
      <c r="B622" s="172">
        <v>5.25</v>
      </c>
      <c r="C622" s="172">
        <v>2010</v>
      </c>
      <c r="D622" s="173">
        <v>37408</v>
      </c>
      <c r="E622" s="63">
        <v>2010</v>
      </c>
      <c r="F622" s="170" t="str">
        <f t="shared" si="10"/>
        <v>SI bonds_5.25_2010</v>
      </c>
      <c r="G622" s="4">
        <f>SUMIFS(Transactions_History!$G$6:$G$1355, Transactions_History!$C$6:$C$1355, "Acquire", Transactions_History!$I$6:$I$1355, Portfolio_History!$F622, Transactions_History!$H$6:$H$1355, "&lt;="&amp;YEAR(Portfolio_History!G$1))-
SUMIFS(Transactions_History!$G$6:$G$1355, Transactions_History!$C$6:$C$1355, "Redeem", Transactions_History!$I$6:$I$1355, Portfolio_History!$F622, Transactions_History!$H$6:$H$1355, "&lt;="&amp;YEAR(Portfolio_History!G$1))</f>
        <v>-10599319</v>
      </c>
      <c r="H622" s="4">
        <f>SUMIFS(Transactions_History!$G$6:$G$1355, Transactions_History!$C$6:$C$1355, "Acquire", Transactions_History!$I$6:$I$1355, Portfolio_History!$F622, Transactions_History!$H$6:$H$1355, "&lt;="&amp;YEAR(Portfolio_History!H$1))-
SUMIFS(Transactions_History!$G$6:$G$1355, Transactions_History!$C$6:$C$1355, "Redeem", Transactions_History!$I$6:$I$1355, Portfolio_History!$F622, Transactions_History!$H$6:$H$1355, "&lt;="&amp;YEAR(Portfolio_History!H$1))</f>
        <v>-10599319</v>
      </c>
      <c r="I622" s="4">
        <f>SUMIFS(Transactions_History!$G$6:$G$1355, Transactions_History!$C$6:$C$1355, "Acquire", Transactions_History!$I$6:$I$1355, Portfolio_History!$F622, Transactions_History!$H$6:$H$1355, "&lt;="&amp;YEAR(Portfolio_History!I$1))-
SUMIFS(Transactions_History!$G$6:$G$1355, Transactions_History!$C$6:$C$1355, "Redeem", Transactions_History!$I$6:$I$1355, Portfolio_History!$F622, Transactions_History!$H$6:$H$1355, "&lt;="&amp;YEAR(Portfolio_History!I$1))</f>
        <v>-10599319</v>
      </c>
      <c r="J622" s="4">
        <f>SUMIFS(Transactions_History!$G$6:$G$1355, Transactions_History!$C$6:$C$1355, "Acquire", Transactions_History!$I$6:$I$1355, Portfolio_History!$F622, Transactions_History!$H$6:$H$1355, "&lt;="&amp;YEAR(Portfolio_History!J$1))-
SUMIFS(Transactions_History!$G$6:$G$1355, Transactions_History!$C$6:$C$1355, "Redeem", Transactions_History!$I$6:$I$1355, Portfolio_History!$F622, Transactions_History!$H$6:$H$1355, "&lt;="&amp;YEAR(Portfolio_History!J$1))</f>
        <v>-10599319</v>
      </c>
      <c r="K622" s="4">
        <f>SUMIFS(Transactions_History!$G$6:$G$1355, Transactions_History!$C$6:$C$1355, "Acquire", Transactions_History!$I$6:$I$1355, Portfolio_History!$F622, Transactions_History!$H$6:$H$1355, "&lt;="&amp;YEAR(Portfolio_History!K$1))-
SUMIFS(Transactions_History!$G$6:$G$1355, Transactions_History!$C$6:$C$1355, "Redeem", Transactions_History!$I$6:$I$1355, Portfolio_History!$F622, Transactions_History!$H$6:$H$1355, "&lt;="&amp;YEAR(Portfolio_History!K$1))</f>
        <v>-10599319</v>
      </c>
      <c r="L622" s="4">
        <f>SUMIFS(Transactions_History!$G$6:$G$1355, Transactions_History!$C$6:$C$1355, "Acquire", Transactions_History!$I$6:$I$1355, Portfolio_History!$F622, Transactions_History!$H$6:$H$1355, "&lt;="&amp;YEAR(Portfolio_History!L$1))-
SUMIFS(Transactions_History!$G$6:$G$1355, Transactions_History!$C$6:$C$1355, "Redeem", Transactions_History!$I$6:$I$1355, Portfolio_History!$F622, Transactions_History!$H$6:$H$1355, "&lt;="&amp;YEAR(Portfolio_History!L$1))</f>
        <v>-10599319</v>
      </c>
      <c r="M622" s="4">
        <f>SUMIFS(Transactions_History!$G$6:$G$1355, Transactions_History!$C$6:$C$1355, "Acquire", Transactions_History!$I$6:$I$1355, Portfolio_History!$F622, Transactions_History!$H$6:$H$1355, "&lt;="&amp;YEAR(Portfolio_History!M$1))-
SUMIFS(Transactions_History!$G$6:$G$1355, Transactions_History!$C$6:$C$1355, "Redeem", Transactions_History!$I$6:$I$1355, Portfolio_History!$F622, Transactions_History!$H$6:$H$1355, "&lt;="&amp;YEAR(Portfolio_History!M$1))</f>
        <v>-10599319</v>
      </c>
      <c r="N622" s="4">
        <f>SUMIFS(Transactions_History!$G$6:$G$1355, Transactions_History!$C$6:$C$1355, "Acquire", Transactions_History!$I$6:$I$1355, Portfolio_History!$F622, Transactions_History!$H$6:$H$1355, "&lt;="&amp;YEAR(Portfolio_History!N$1))-
SUMIFS(Transactions_History!$G$6:$G$1355, Transactions_History!$C$6:$C$1355, "Redeem", Transactions_History!$I$6:$I$1355, Portfolio_History!$F622, Transactions_History!$H$6:$H$1355, "&lt;="&amp;YEAR(Portfolio_History!N$1))</f>
        <v>-10599319</v>
      </c>
      <c r="O622" s="4">
        <f>SUMIFS(Transactions_History!$G$6:$G$1355, Transactions_History!$C$6:$C$1355, "Acquire", Transactions_History!$I$6:$I$1355, Portfolio_History!$F622, Transactions_History!$H$6:$H$1355, "&lt;="&amp;YEAR(Portfolio_History!O$1))-
SUMIFS(Transactions_History!$G$6:$G$1355, Transactions_History!$C$6:$C$1355, "Redeem", Transactions_History!$I$6:$I$1355, Portfolio_History!$F622, Transactions_History!$H$6:$H$1355, "&lt;="&amp;YEAR(Portfolio_History!O$1))</f>
        <v>-10599319</v>
      </c>
      <c r="P622" s="4">
        <f>SUMIFS(Transactions_History!$G$6:$G$1355, Transactions_History!$C$6:$C$1355, "Acquire", Transactions_History!$I$6:$I$1355, Portfolio_History!$F622, Transactions_History!$H$6:$H$1355, "&lt;="&amp;YEAR(Portfolio_History!P$1))-
SUMIFS(Transactions_History!$G$6:$G$1355, Transactions_History!$C$6:$C$1355, "Redeem", Transactions_History!$I$6:$I$1355, Portfolio_History!$F622, Transactions_History!$H$6:$H$1355, "&lt;="&amp;YEAR(Portfolio_History!P$1))</f>
        <v>-10599319</v>
      </c>
      <c r="Q622" s="4">
        <f>SUMIFS(Transactions_History!$G$6:$G$1355, Transactions_History!$C$6:$C$1355, "Acquire", Transactions_History!$I$6:$I$1355, Portfolio_History!$F622, Transactions_History!$H$6:$H$1355, "&lt;="&amp;YEAR(Portfolio_History!Q$1))-
SUMIFS(Transactions_History!$G$6:$G$1355, Transactions_History!$C$6:$C$1355, "Redeem", Transactions_History!$I$6:$I$1355, Portfolio_History!$F622, Transactions_History!$H$6:$H$1355, "&lt;="&amp;YEAR(Portfolio_History!Q$1))</f>
        <v>-10599319</v>
      </c>
      <c r="R622" s="4">
        <f>SUMIFS(Transactions_History!$G$6:$G$1355, Transactions_History!$C$6:$C$1355, "Acquire", Transactions_History!$I$6:$I$1355, Portfolio_History!$F622, Transactions_History!$H$6:$H$1355, "&lt;="&amp;YEAR(Portfolio_History!R$1))-
SUMIFS(Transactions_History!$G$6:$G$1355, Transactions_History!$C$6:$C$1355, "Redeem", Transactions_History!$I$6:$I$1355, Portfolio_History!$F622, Transactions_History!$H$6:$H$1355, "&lt;="&amp;YEAR(Portfolio_History!R$1))</f>
        <v>-10599319</v>
      </c>
      <c r="S622" s="4">
        <f>SUMIFS(Transactions_History!$G$6:$G$1355, Transactions_History!$C$6:$C$1355, "Acquire", Transactions_History!$I$6:$I$1355, Portfolio_History!$F622, Transactions_History!$H$6:$H$1355, "&lt;="&amp;YEAR(Portfolio_History!S$1))-
SUMIFS(Transactions_History!$G$6:$G$1355, Transactions_History!$C$6:$C$1355, "Redeem", Transactions_History!$I$6:$I$1355, Portfolio_History!$F622, Transactions_History!$H$6:$H$1355, "&lt;="&amp;YEAR(Portfolio_History!S$1))</f>
        <v>-10599319</v>
      </c>
      <c r="T622" s="4">
        <f>SUMIFS(Transactions_History!$G$6:$G$1355, Transactions_History!$C$6:$C$1355, "Acquire", Transactions_History!$I$6:$I$1355, Portfolio_History!$F622, Transactions_History!$H$6:$H$1355, "&lt;="&amp;YEAR(Portfolio_History!T$1))-
SUMIFS(Transactions_History!$G$6:$G$1355, Transactions_History!$C$6:$C$1355, "Redeem", Transactions_History!$I$6:$I$1355, Portfolio_History!$F622, Transactions_History!$H$6:$H$1355, "&lt;="&amp;YEAR(Portfolio_History!T$1))</f>
        <v>-1363407</v>
      </c>
      <c r="U622" s="4">
        <f>SUMIFS(Transactions_History!$G$6:$G$1355, Transactions_History!$C$6:$C$1355, "Acquire", Transactions_History!$I$6:$I$1355, Portfolio_History!$F622, Transactions_History!$H$6:$H$1355, "&lt;="&amp;YEAR(Portfolio_History!U$1))-
SUMIFS(Transactions_History!$G$6:$G$1355, Transactions_History!$C$6:$C$1355, "Redeem", Transactions_History!$I$6:$I$1355, Portfolio_History!$F622, Transactions_History!$H$6:$H$1355, "&lt;="&amp;YEAR(Portfolio_History!U$1))</f>
        <v>0</v>
      </c>
      <c r="V622" s="4">
        <f>SUMIFS(Transactions_History!$G$6:$G$1355, Transactions_History!$C$6:$C$1355, "Acquire", Transactions_History!$I$6:$I$1355, Portfolio_History!$F622, Transactions_History!$H$6:$H$1355, "&lt;="&amp;YEAR(Portfolio_History!V$1))-
SUMIFS(Transactions_History!$G$6:$G$1355, Transactions_History!$C$6:$C$1355, "Redeem", Transactions_History!$I$6:$I$1355, Portfolio_History!$F622, Transactions_History!$H$6:$H$1355, "&lt;="&amp;YEAR(Portfolio_History!V$1))</f>
        <v>0</v>
      </c>
      <c r="W622" s="4">
        <f>SUMIFS(Transactions_History!$G$6:$G$1355, Transactions_History!$C$6:$C$1355, "Acquire", Transactions_History!$I$6:$I$1355, Portfolio_History!$F622, Transactions_History!$H$6:$H$1355, "&lt;="&amp;YEAR(Portfolio_History!W$1))-
SUMIFS(Transactions_History!$G$6:$G$1355, Transactions_History!$C$6:$C$1355, "Redeem", Transactions_History!$I$6:$I$1355, Portfolio_History!$F622, Transactions_History!$H$6:$H$1355, "&lt;="&amp;YEAR(Portfolio_History!W$1))</f>
        <v>0</v>
      </c>
      <c r="X622" s="4">
        <f>SUMIFS(Transactions_History!$G$6:$G$1355, Transactions_History!$C$6:$C$1355, "Acquire", Transactions_History!$I$6:$I$1355, Portfolio_History!$F622, Transactions_History!$H$6:$H$1355, "&lt;="&amp;YEAR(Portfolio_History!X$1))-
SUMIFS(Transactions_History!$G$6:$G$1355, Transactions_History!$C$6:$C$1355, "Redeem", Transactions_History!$I$6:$I$1355, Portfolio_History!$F622, Transactions_History!$H$6:$H$1355, "&lt;="&amp;YEAR(Portfolio_History!X$1))</f>
        <v>0</v>
      </c>
      <c r="Y622" s="4">
        <f>SUMIFS(Transactions_History!$G$6:$G$1355, Transactions_History!$C$6:$C$1355, "Acquire", Transactions_History!$I$6:$I$1355, Portfolio_History!$F622, Transactions_History!$H$6:$H$1355, "&lt;="&amp;YEAR(Portfolio_History!Y$1))-
SUMIFS(Transactions_History!$G$6:$G$1355, Transactions_History!$C$6:$C$1355, "Redeem", Transactions_History!$I$6:$I$1355, Portfolio_History!$F622, Transactions_History!$H$6:$H$1355, "&lt;="&amp;YEAR(Portfolio_History!Y$1))</f>
        <v>0</v>
      </c>
    </row>
    <row r="623" spans="1:25" x14ac:dyDescent="0.35">
      <c r="A623" s="172" t="s">
        <v>39</v>
      </c>
      <c r="B623" s="172">
        <v>5.625</v>
      </c>
      <c r="C623" s="172">
        <v>2010</v>
      </c>
      <c r="D623" s="173">
        <v>37043</v>
      </c>
      <c r="E623" s="63">
        <v>2010</v>
      </c>
      <c r="F623" s="170" t="str">
        <f t="shared" si="10"/>
        <v>SI bonds_5.625_2010</v>
      </c>
      <c r="G623" s="4">
        <f>SUMIFS(Transactions_History!$G$6:$G$1355, Transactions_History!$C$6:$C$1355, "Acquire", Transactions_History!$I$6:$I$1355, Portfolio_History!$F623, Transactions_History!$H$6:$H$1355, "&lt;="&amp;YEAR(Portfolio_History!G$1))-
SUMIFS(Transactions_History!$G$6:$G$1355, Transactions_History!$C$6:$C$1355, "Redeem", Transactions_History!$I$6:$I$1355, Portfolio_History!$F623, Transactions_History!$H$6:$H$1355, "&lt;="&amp;YEAR(Portfolio_History!G$1))</f>
        <v>-11146406</v>
      </c>
      <c r="H623" s="4">
        <f>SUMIFS(Transactions_History!$G$6:$G$1355, Transactions_History!$C$6:$C$1355, "Acquire", Transactions_History!$I$6:$I$1355, Portfolio_History!$F623, Transactions_History!$H$6:$H$1355, "&lt;="&amp;YEAR(Portfolio_History!H$1))-
SUMIFS(Transactions_History!$G$6:$G$1355, Transactions_History!$C$6:$C$1355, "Redeem", Transactions_History!$I$6:$I$1355, Portfolio_History!$F623, Transactions_History!$H$6:$H$1355, "&lt;="&amp;YEAR(Portfolio_History!H$1))</f>
        <v>-11146406</v>
      </c>
      <c r="I623" s="4">
        <f>SUMIFS(Transactions_History!$G$6:$G$1355, Transactions_History!$C$6:$C$1355, "Acquire", Transactions_History!$I$6:$I$1355, Portfolio_History!$F623, Transactions_History!$H$6:$H$1355, "&lt;="&amp;YEAR(Portfolio_History!I$1))-
SUMIFS(Transactions_History!$G$6:$G$1355, Transactions_History!$C$6:$C$1355, "Redeem", Transactions_History!$I$6:$I$1355, Portfolio_History!$F623, Transactions_History!$H$6:$H$1355, "&lt;="&amp;YEAR(Portfolio_History!I$1))</f>
        <v>-11146406</v>
      </c>
      <c r="J623" s="4">
        <f>SUMIFS(Transactions_History!$G$6:$G$1355, Transactions_History!$C$6:$C$1355, "Acquire", Transactions_History!$I$6:$I$1355, Portfolio_History!$F623, Transactions_History!$H$6:$H$1355, "&lt;="&amp;YEAR(Portfolio_History!J$1))-
SUMIFS(Transactions_History!$G$6:$G$1355, Transactions_History!$C$6:$C$1355, "Redeem", Transactions_History!$I$6:$I$1355, Portfolio_History!$F623, Transactions_History!$H$6:$H$1355, "&lt;="&amp;YEAR(Portfolio_History!J$1))</f>
        <v>-11146406</v>
      </c>
      <c r="K623" s="4">
        <f>SUMIFS(Transactions_History!$G$6:$G$1355, Transactions_History!$C$6:$C$1355, "Acquire", Transactions_History!$I$6:$I$1355, Portfolio_History!$F623, Transactions_History!$H$6:$H$1355, "&lt;="&amp;YEAR(Portfolio_History!K$1))-
SUMIFS(Transactions_History!$G$6:$G$1355, Transactions_History!$C$6:$C$1355, "Redeem", Transactions_History!$I$6:$I$1355, Portfolio_History!$F623, Transactions_History!$H$6:$H$1355, "&lt;="&amp;YEAR(Portfolio_History!K$1))</f>
        <v>-11146406</v>
      </c>
      <c r="L623" s="4">
        <f>SUMIFS(Transactions_History!$G$6:$G$1355, Transactions_History!$C$6:$C$1355, "Acquire", Transactions_History!$I$6:$I$1355, Portfolio_History!$F623, Transactions_History!$H$6:$H$1355, "&lt;="&amp;YEAR(Portfolio_History!L$1))-
SUMIFS(Transactions_History!$G$6:$G$1355, Transactions_History!$C$6:$C$1355, "Redeem", Transactions_History!$I$6:$I$1355, Portfolio_History!$F623, Transactions_History!$H$6:$H$1355, "&lt;="&amp;YEAR(Portfolio_History!L$1))</f>
        <v>-11146406</v>
      </c>
      <c r="M623" s="4">
        <f>SUMIFS(Transactions_History!$G$6:$G$1355, Transactions_History!$C$6:$C$1355, "Acquire", Transactions_History!$I$6:$I$1355, Portfolio_History!$F623, Transactions_History!$H$6:$H$1355, "&lt;="&amp;YEAR(Portfolio_History!M$1))-
SUMIFS(Transactions_History!$G$6:$G$1355, Transactions_History!$C$6:$C$1355, "Redeem", Transactions_History!$I$6:$I$1355, Portfolio_History!$F623, Transactions_History!$H$6:$H$1355, "&lt;="&amp;YEAR(Portfolio_History!M$1))</f>
        <v>-11146406</v>
      </c>
      <c r="N623" s="4">
        <f>SUMIFS(Transactions_History!$G$6:$G$1355, Transactions_History!$C$6:$C$1355, "Acquire", Transactions_History!$I$6:$I$1355, Portfolio_History!$F623, Transactions_History!$H$6:$H$1355, "&lt;="&amp;YEAR(Portfolio_History!N$1))-
SUMIFS(Transactions_History!$G$6:$G$1355, Transactions_History!$C$6:$C$1355, "Redeem", Transactions_History!$I$6:$I$1355, Portfolio_History!$F623, Transactions_History!$H$6:$H$1355, "&lt;="&amp;YEAR(Portfolio_History!N$1))</f>
        <v>-11146406</v>
      </c>
      <c r="O623" s="4">
        <f>SUMIFS(Transactions_History!$G$6:$G$1355, Transactions_History!$C$6:$C$1355, "Acquire", Transactions_History!$I$6:$I$1355, Portfolio_History!$F623, Transactions_History!$H$6:$H$1355, "&lt;="&amp;YEAR(Portfolio_History!O$1))-
SUMIFS(Transactions_History!$G$6:$G$1355, Transactions_History!$C$6:$C$1355, "Redeem", Transactions_History!$I$6:$I$1355, Portfolio_History!$F623, Transactions_History!$H$6:$H$1355, "&lt;="&amp;YEAR(Portfolio_History!O$1))</f>
        <v>-11146406</v>
      </c>
      <c r="P623" s="4">
        <f>SUMIFS(Transactions_History!$G$6:$G$1355, Transactions_History!$C$6:$C$1355, "Acquire", Transactions_History!$I$6:$I$1355, Portfolio_History!$F623, Transactions_History!$H$6:$H$1355, "&lt;="&amp;YEAR(Portfolio_History!P$1))-
SUMIFS(Transactions_History!$G$6:$G$1355, Transactions_History!$C$6:$C$1355, "Redeem", Transactions_History!$I$6:$I$1355, Portfolio_History!$F623, Transactions_History!$H$6:$H$1355, "&lt;="&amp;YEAR(Portfolio_History!P$1))</f>
        <v>-11146406</v>
      </c>
      <c r="Q623" s="4">
        <f>SUMIFS(Transactions_History!$G$6:$G$1355, Transactions_History!$C$6:$C$1355, "Acquire", Transactions_History!$I$6:$I$1355, Portfolio_History!$F623, Transactions_History!$H$6:$H$1355, "&lt;="&amp;YEAR(Portfolio_History!Q$1))-
SUMIFS(Transactions_History!$G$6:$G$1355, Transactions_History!$C$6:$C$1355, "Redeem", Transactions_History!$I$6:$I$1355, Portfolio_History!$F623, Transactions_History!$H$6:$H$1355, "&lt;="&amp;YEAR(Portfolio_History!Q$1))</f>
        <v>-11146406</v>
      </c>
      <c r="R623" s="4">
        <f>SUMIFS(Transactions_History!$G$6:$G$1355, Transactions_History!$C$6:$C$1355, "Acquire", Transactions_History!$I$6:$I$1355, Portfolio_History!$F623, Transactions_History!$H$6:$H$1355, "&lt;="&amp;YEAR(Portfolio_History!R$1))-
SUMIFS(Transactions_History!$G$6:$G$1355, Transactions_History!$C$6:$C$1355, "Redeem", Transactions_History!$I$6:$I$1355, Portfolio_History!$F623, Transactions_History!$H$6:$H$1355, "&lt;="&amp;YEAR(Portfolio_History!R$1))</f>
        <v>-11146406</v>
      </c>
      <c r="S623" s="4">
        <f>SUMIFS(Transactions_History!$G$6:$G$1355, Transactions_History!$C$6:$C$1355, "Acquire", Transactions_History!$I$6:$I$1355, Portfolio_History!$F623, Transactions_History!$H$6:$H$1355, "&lt;="&amp;YEAR(Portfolio_History!S$1))-
SUMIFS(Transactions_History!$G$6:$G$1355, Transactions_History!$C$6:$C$1355, "Redeem", Transactions_History!$I$6:$I$1355, Portfolio_History!$F623, Transactions_History!$H$6:$H$1355, "&lt;="&amp;YEAR(Portfolio_History!S$1))</f>
        <v>-11146406</v>
      </c>
      <c r="T623" s="4">
        <f>SUMIFS(Transactions_History!$G$6:$G$1355, Transactions_History!$C$6:$C$1355, "Acquire", Transactions_History!$I$6:$I$1355, Portfolio_History!$F623, Transactions_History!$H$6:$H$1355, "&lt;="&amp;YEAR(Portfolio_History!T$1))-
SUMIFS(Transactions_History!$G$6:$G$1355, Transactions_History!$C$6:$C$1355, "Redeem", Transactions_History!$I$6:$I$1355, Portfolio_History!$F623, Transactions_History!$H$6:$H$1355, "&lt;="&amp;YEAR(Portfolio_History!T$1))</f>
        <v>-1524968</v>
      </c>
      <c r="U623" s="4">
        <f>SUMIFS(Transactions_History!$G$6:$G$1355, Transactions_History!$C$6:$C$1355, "Acquire", Transactions_History!$I$6:$I$1355, Portfolio_History!$F623, Transactions_History!$H$6:$H$1355, "&lt;="&amp;YEAR(Portfolio_History!U$1))-
SUMIFS(Transactions_History!$G$6:$G$1355, Transactions_History!$C$6:$C$1355, "Redeem", Transactions_History!$I$6:$I$1355, Portfolio_History!$F623, Transactions_History!$H$6:$H$1355, "&lt;="&amp;YEAR(Portfolio_History!U$1))</f>
        <v>0</v>
      </c>
      <c r="V623" s="4">
        <f>SUMIFS(Transactions_History!$G$6:$G$1355, Transactions_History!$C$6:$C$1355, "Acquire", Transactions_History!$I$6:$I$1355, Portfolio_History!$F623, Transactions_History!$H$6:$H$1355, "&lt;="&amp;YEAR(Portfolio_History!V$1))-
SUMIFS(Transactions_History!$G$6:$G$1355, Transactions_History!$C$6:$C$1355, "Redeem", Transactions_History!$I$6:$I$1355, Portfolio_History!$F623, Transactions_History!$H$6:$H$1355, "&lt;="&amp;YEAR(Portfolio_History!V$1))</f>
        <v>0</v>
      </c>
      <c r="W623" s="4">
        <f>SUMIFS(Transactions_History!$G$6:$G$1355, Transactions_History!$C$6:$C$1355, "Acquire", Transactions_History!$I$6:$I$1355, Portfolio_History!$F623, Transactions_History!$H$6:$H$1355, "&lt;="&amp;YEAR(Portfolio_History!W$1))-
SUMIFS(Transactions_History!$G$6:$G$1355, Transactions_History!$C$6:$C$1355, "Redeem", Transactions_History!$I$6:$I$1355, Portfolio_History!$F623, Transactions_History!$H$6:$H$1355, "&lt;="&amp;YEAR(Portfolio_History!W$1))</f>
        <v>0</v>
      </c>
      <c r="X623" s="4">
        <f>SUMIFS(Transactions_History!$G$6:$G$1355, Transactions_History!$C$6:$C$1355, "Acquire", Transactions_History!$I$6:$I$1355, Portfolio_History!$F623, Transactions_History!$H$6:$H$1355, "&lt;="&amp;YEAR(Portfolio_History!X$1))-
SUMIFS(Transactions_History!$G$6:$G$1355, Transactions_History!$C$6:$C$1355, "Redeem", Transactions_History!$I$6:$I$1355, Portfolio_History!$F623, Transactions_History!$H$6:$H$1355, "&lt;="&amp;YEAR(Portfolio_History!X$1))</f>
        <v>0</v>
      </c>
      <c r="Y623" s="4">
        <f>SUMIFS(Transactions_History!$G$6:$G$1355, Transactions_History!$C$6:$C$1355, "Acquire", Transactions_History!$I$6:$I$1355, Portfolio_History!$F623, Transactions_History!$H$6:$H$1355, "&lt;="&amp;YEAR(Portfolio_History!Y$1))-
SUMIFS(Transactions_History!$G$6:$G$1355, Transactions_History!$C$6:$C$1355, "Redeem", Transactions_History!$I$6:$I$1355, Portfolio_History!$F623, Transactions_History!$H$6:$H$1355, "&lt;="&amp;YEAR(Portfolio_History!Y$1))</f>
        <v>0</v>
      </c>
    </row>
    <row r="624" spans="1:25" x14ac:dyDescent="0.35">
      <c r="A624" s="172" t="s">
        <v>39</v>
      </c>
      <c r="B624" s="172">
        <v>5.875</v>
      </c>
      <c r="C624" s="172">
        <v>2010</v>
      </c>
      <c r="D624" s="173">
        <v>35947</v>
      </c>
      <c r="E624" s="63">
        <v>2010</v>
      </c>
      <c r="F624" s="170" t="str">
        <f t="shared" si="10"/>
        <v>SI bonds_5.875_2010</v>
      </c>
      <c r="G624" s="4">
        <f>SUMIFS(Transactions_History!$G$6:$G$1355, Transactions_History!$C$6:$C$1355, "Acquire", Transactions_History!$I$6:$I$1355, Portfolio_History!$F624, Transactions_History!$H$6:$H$1355, "&lt;="&amp;YEAR(Portfolio_History!G$1))-
SUMIFS(Transactions_History!$G$6:$G$1355, Transactions_History!$C$6:$C$1355, "Redeem", Transactions_History!$I$6:$I$1355, Portfolio_History!$F624, Transactions_History!$H$6:$H$1355, "&lt;="&amp;YEAR(Portfolio_History!G$1))</f>
        <v>-7085559</v>
      </c>
      <c r="H624" s="4">
        <f>SUMIFS(Transactions_History!$G$6:$G$1355, Transactions_History!$C$6:$C$1355, "Acquire", Transactions_History!$I$6:$I$1355, Portfolio_History!$F624, Transactions_History!$H$6:$H$1355, "&lt;="&amp;YEAR(Portfolio_History!H$1))-
SUMIFS(Transactions_History!$G$6:$G$1355, Transactions_History!$C$6:$C$1355, "Redeem", Transactions_History!$I$6:$I$1355, Portfolio_History!$F624, Transactions_History!$H$6:$H$1355, "&lt;="&amp;YEAR(Portfolio_History!H$1))</f>
        <v>-7085559</v>
      </c>
      <c r="I624" s="4">
        <f>SUMIFS(Transactions_History!$G$6:$G$1355, Transactions_History!$C$6:$C$1355, "Acquire", Transactions_History!$I$6:$I$1355, Portfolio_History!$F624, Transactions_History!$H$6:$H$1355, "&lt;="&amp;YEAR(Portfolio_History!I$1))-
SUMIFS(Transactions_History!$G$6:$G$1355, Transactions_History!$C$6:$C$1355, "Redeem", Transactions_History!$I$6:$I$1355, Portfolio_History!$F624, Transactions_History!$H$6:$H$1355, "&lt;="&amp;YEAR(Portfolio_History!I$1))</f>
        <v>-7085559</v>
      </c>
      <c r="J624" s="4">
        <f>SUMIFS(Transactions_History!$G$6:$G$1355, Transactions_History!$C$6:$C$1355, "Acquire", Transactions_History!$I$6:$I$1355, Portfolio_History!$F624, Transactions_History!$H$6:$H$1355, "&lt;="&amp;YEAR(Portfolio_History!J$1))-
SUMIFS(Transactions_History!$G$6:$G$1355, Transactions_History!$C$6:$C$1355, "Redeem", Transactions_History!$I$6:$I$1355, Portfolio_History!$F624, Transactions_History!$H$6:$H$1355, "&lt;="&amp;YEAR(Portfolio_History!J$1))</f>
        <v>-7085559</v>
      </c>
      <c r="K624" s="4">
        <f>SUMIFS(Transactions_History!$G$6:$G$1355, Transactions_History!$C$6:$C$1355, "Acquire", Transactions_History!$I$6:$I$1355, Portfolio_History!$F624, Transactions_History!$H$6:$H$1355, "&lt;="&amp;YEAR(Portfolio_History!K$1))-
SUMIFS(Transactions_History!$G$6:$G$1355, Transactions_History!$C$6:$C$1355, "Redeem", Transactions_History!$I$6:$I$1355, Portfolio_History!$F624, Transactions_History!$H$6:$H$1355, "&lt;="&amp;YEAR(Portfolio_History!K$1))</f>
        <v>-7085559</v>
      </c>
      <c r="L624" s="4">
        <f>SUMIFS(Transactions_History!$G$6:$G$1355, Transactions_History!$C$6:$C$1355, "Acquire", Transactions_History!$I$6:$I$1355, Portfolio_History!$F624, Transactions_History!$H$6:$H$1355, "&lt;="&amp;YEAR(Portfolio_History!L$1))-
SUMIFS(Transactions_History!$G$6:$G$1355, Transactions_History!$C$6:$C$1355, "Redeem", Transactions_History!$I$6:$I$1355, Portfolio_History!$F624, Transactions_History!$H$6:$H$1355, "&lt;="&amp;YEAR(Portfolio_History!L$1))</f>
        <v>-7085559</v>
      </c>
      <c r="M624" s="4">
        <f>SUMIFS(Transactions_History!$G$6:$G$1355, Transactions_History!$C$6:$C$1355, "Acquire", Transactions_History!$I$6:$I$1355, Portfolio_History!$F624, Transactions_History!$H$6:$H$1355, "&lt;="&amp;YEAR(Portfolio_History!M$1))-
SUMIFS(Transactions_History!$G$6:$G$1355, Transactions_History!$C$6:$C$1355, "Redeem", Transactions_History!$I$6:$I$1355, Portfolio_History!$F624, Transactions_History!$H$6:$H$1355, "&lt;="&amp;YEAR(Portfolio_History!M$1))</f>
        <v>-7085559</v>
      </c>
      <c r="N624" s="4">
        <f>SUMIFS(Transactions_History!$G$6:$G$1355, Transactions_History!$C$6:$C$1355, "Acquire", Transactions_History!$I$6:$I$1355, Portfolio_History!$F624, Transactions_History!$H$6:$H$1355, "&lt;="&amp;YEAR(Portfolio_History!N$1))-
SUMIFS(Transactions_History!$G$6:$G$1355, Transactions_History!$C$6:$C$1355, "Redeem", Transactions_History!$I$6:$I$1355, Portfolio_History!$F624, Transactions_History!$H$6:$H$1355, "&lt;="&amp;YEAR(Portfolio_History!N$1))</f>
        <v>-7085559</v>
      </c>
      <c r="O624" s="4">
        <f>SUMIFS(Transactions_History!$G$6:$G$1355, Transactions_History!$C$6:$C$1355, "Acquire", Transactions_History!$I$6:$I$1355, Portfolio_History!$F624, Transactions_History!$H$6:$H$1355, "&lt;="&amp;YEAR(Portfolio_History!O$1))-
SUMIFS(Transactions_History!$G$6:$G$1355, Transactions_History!$C$6:$C$1355, "Redeem", Transactions_History!$I$6:$I$1355, Portfolio_History!$F624, Transactions_History!$H$6:$H$1355, "&lt;="&amp;YEAR(Portfolio_History!O$1))</f>
        <v>-7085559</v>
      </c>
      <c r="P624" s="4">
        <f>SUMIFS(Transactions_History!$G$6:$G$1355, Transactions_History!$C$6:$C$1355, "Acquire", Transactions_History!$I$6:$I$1355, Portfolio_History!$F624, Transactions_History!$H$6:$H$1355, "&lt;="&amp;YEAR(Portfolio_History!P$1))-
SUMIFS(Transactions_History!$G$6:$G$1355, Transactions_History!$C$6:$C$1355, "Redeem", Transactions_History!$I$6:$I$1355, Portfolio_History!$F624, Transactions_History!$H$6:$H$1355, "&lt;="&amp;YEAR(Portfolio_History!P$1))</f>
        <v>-7085559</v>
      </c>
      <c r="Q624" s="4">
        <f>SUMIFS(Transactions_History!$G$6:$G$1355, Transactions_History!$C$6:$C$1355, "Acquire", Transactions_History!$I$6:$I$1355, Portfolio_History!$F624, Transactions_History!$H$6:$H$1355, "&lt;="&amp;YEAR(Portfolio_History!Q$1))-
SUMIFS(Transactions_History!$G$6:$G$1355, Transactions_History!$C$6:$C$1355, "Redeem", Transactions_History!$I$6:$I$1355, Portfolio_History!$F624, Transactions_History!$H$6:$H$1355, "&lt;="&amp;YEAR(Portfolio_History!Q$1))</f>
        <v>-7085559</v>
      </c>
      <c r="R624" s="4">
        <f>SUMIFS(Transactions_History!$G$6:$G$1355, Transactions_History!$C$6:$C$1355, "Acquire", Transactions_History!$I$6:$I$1355, Portfolio_History!$F624, Transactions_History!$H$6:$H$1355, "&lt;="&amp;YEAR(Portfolio_History!R$1))-
SUMIFS(Transactions_History!$G$6:$G$1355, Transactions_History!$C$6:$C$1355, "Redeem", Transactions_History!$I$6:$I$1355, Portfolio_History!$F624, Transactions_History!$H$6:$H$1355, "&lt;="&amp;YEAR(Portfolio_History!R$1))</f>
        <v>-7085559</v>
      </c>
      <c r="S624" s="4">
        <f>SUMIFS(Transactions_History!$G$6:$G$1355, Transactions_History!$C$6:$C$1355, "Acquire", Transactions_History!$I$6:$I$1355, Portfolio_History!$F624, Transactions_History!$H$6:$H$1355, "&lt;="&amp;YEAR(Portfolio_History!S$1))-
SUMIFS(Transactions_History!$G$6:$G$1355, Transactions_History!$C$6:$C$1355, "Redeem", Transactions_History!$I$6:$I$1355, Portfolio_History!$F624, Transactions_History!$H$6:$H$1355, "&lt;="&amp;YEAR(Portfolio_History!S$1))</f>
        <v>-7085559</v>
      </c>
      <c r="T624" s="4">
        <f>SUMIFS(Transactions_History!$G$6:$G$1355, Transactions_History!$C$6:$C$1355, "Acquire", Transactions_History!$I$6:$I$1355, Portfolio_History!$F624, Transactions_History!$H$6:$H$1355, "&lt;="&amp;YEAR(Portfolio_History!T$1))-
SUMIFS(Transactions_History!$G$6:$G$1355, Transactions_History!$C$6:$C$1355, "Redeem", Transactions_History!$I$6:$I$1355, Portfolio_History!$F624, Transactions_History!$H$6:$H$1355, "&lt;="&amp;YEAR(Portfolio_History!T$1))</f>
        <v>-916286</v>
      </c>
      <c r="U624" s="4">
        <f>SUMIFS(Transactions_History!$G$6:$G$1355, Transactions_History!$C$6:$C$1355, "Acquire", Transactions_History!$I$6:$I$1355, Portfolio_History!$F624, Transactions_History!$H$6:$H$1355, "&lt;="&amp;YEAR(Portfolio_History!U$1))-
SUMIFS(Transactions_History!$G$6:$G$1355, Transactions_History!$C$6:$C$1355, "Redeem", Transactions_History!$I$6:$I$1355, Portfolio_History!$F624, Transactions_History!$H$6:$H$1355, "&lt;="&amp;YEAR(Portfolio_History!U$1))</f>
        <v>0</v>
      </c>
      <c r="V624" s="4">
        <f>SUMIFS(Transactions_History!$G$6:$G$1355, Transactions_History!$C$6:$C$1355, "Acquire", Transactions_History!$I$6:$I$1355, Portfolio_History!$F624, Transactions_History!$H$6:$H$1355, "&lt;="&amp;YEAR(Portfolio_History!V$1))-
SUMIFS(Transactions_History!$G$6:$G$1355, Transactions_History!$C$6:$C$1355, "Redeem", Transactions_History!$I$6:$I$1355, Portfolio_History!$F624, Transactions_History!$H$6:$H$1355, "&lt;="&amp;YEAR(Portfolio_History!V$1))</f>
        <v>0</v>
      </c>
      <c r="W624" s="4">
        <f>SUMIFS(Transactions_History!$G$6:$G$1355, Transactions_History!$C$6:$C$1355, "Acquire", Transactions_History!$I$6:$I$1355, Portfolio_History!$F624, Transactions_History!$H$6:$H$1355, "&lt;="&amp;YEAR(Portfolio_History!W$1))-
SUMIFS(Transactions_History!$G$6:$G$1355, Transactions_History!$C$6:$C$1355, "Redeem", Transactions_History!$I$6:$I$1355, Portfolio_History!$F624, Transactions_History!$H$6:$H$1355, "&lt;="&amp;YEAR(Portfolio_History!W$1))</f>
        <v>0</v>
      </c>
      <c r="X624" s="4">
        <f>SUMIFS(Transactions_History!$G$6:$G$1355, Transactions_History!$C$6:$C$1355, "Acquire", Transactions_History!$I$6:$I$1355, Portfolio_History!$F624, Transactions_History!$H$6:$H$1355, "&lt;="&amp;YEAR(Portfolio_History!X$1))-
SUMIFS(Transactions_History!$G$6:$G$1355, Transactions_History!$C$6:$C$1355, "Redeem", Transactions_History!$I$6:$I$1355, Portfolio_History!$F624, Transactions_History!$H$6:$H$1355, "&lt;="&amp;YEAR(Portfolio_History!X$1))</f>
        <v>0</v>
      </c>
      <c r="Y624" s="4">
        <f>SUMIFS(Transactions_History!$G$6:$G$1355, Transactions_History!$C$6:$C$1355, "Acquire", Transactions_History!$I$6:$I$1355, Portfolio_History!$F624, Transactions_History!$H$6:$H$1355, "&lt;="&amp;YEAR(Portfolio_History!Y$1))-
SUMIFS(Transactions_History!$G$6:$G$1355, Transactions_History!$C$6:$C$1355, "Redeem", Transactions_History!$I$6:$I$1355, Portfolio_History!$F624, Transactions_History!$H$6:$H$1355, "&lt;="&amp;YEAR(Portfolio_History!Y$1))</f>
        <v>0</v>
      </c>
    </row>
    <row r="625" spans="1:25" x14ac:dyDescent="0.35">
      <c r="A625" s="172" t="s">
        <v>39</v>
      </c>
      <c r="B625" s="172">
        <v>5.875</v>
      </c>
      <c r="C625" s="172">
        <v>2011</v>
      </c>
      <c r="D625" s="173">
        <v>35947</v>
      </c>
      <c r="E625" s="63">
        <v>2010</v>
      </c>
      <c r="F625" s="170" t="str">
        <f t="shared" si="10"/>
        <v>SI bonds_5.875_2011</v>
      </c>
      <c r="G625" s="4">
        <f>SUMIFS(Transactions_History!$G$6:$G$1355, Transactions_History!$C$6:$C$1355, "Acquire", Transactions_History!$I$6:$I$1355, Portfolio_History!$F625, Transactions_History!$H$6:$H$1355, "&lt;="&amp;YEAR(Portfolio_History!G$1))-
SUMIFS(Transactions_History!$G$6:$G$1355, Transactions_History!$C$6:$C$1355, "Redeem", Transactions_History!$I$6:$I$1355, Portfolio_History!$F625, Transactions_History!$H$6:$H$1355, "&lt;="&amp;YEAR(Portfolio_History!G$1))</f>
        <v>-7085559</v>
      </c>
      <c r="H625" s="4">
        <f>SUMIFS(Transactions_History!$G$6:$G$1355, Transactions_History!$C$6:$C$1355, "Acquire", Transactions_History!$I$6:$I$1355, Portfolio_History!$F625, Transactions_History!$H$6:$H$1355, "&lt;="&amp;YEAR(Portfolio_History!H$1))-
SUMIFS(Transactions_History!$G$6:$G$1355, Transactions_History!$C$6:$C$1355, "Redeem", Transactions_History!$I$6:$I$1355, Portfolio_History!$F625, Transactions_History!$H$6:$H$1355, "&lt;="&amp;YEAR(Portfolio_History!H$1))</f>
        <v>-7085559</v>
      </c>
      <c r="I625" s="4">
        <f>SUMIFS(Transactions_History!$G$6:$G$1355, Transactions_History!$C$6:$C$1355, "Acquire", Transactions_History!$I$6:$I$1355, Portfolio_History!$F625, Transactions_History!$H$6:$H$1355, "&lt;="&amp;YEAR(Portfolio_History!I$1))-
SUMIFS(Transactions_History!$G$6:$G$1355, Transactions_History!$C$6:$C$1355, "Redeem", Transactions_History!$I$6:$I$1355, Portfolio_History!$F625, Transactions_History!$H$6:$H$1355, "&lt;="&amp;YEAR(Portfolio_History!I$1))</f>
        <v>-7085559</v>
      </c>
      <c r="J625" s="4">
        <f>SUMIFS(Transactions_History!$G$6:$G$1355, Transactions_History!$C$6:$C$1355, "Acquire", Transactions_History!$I$6:$I$1355, Portfolio_History!$F625, Transactions_History!$H$6:$H$1355, "&lt;="&amp;YEAR(Portfolio_History!J$1))-
SUMIFS(Transactions_History!$G$6:$G$1355, Transactions_History!$C$6:$C$1355, "Redeem", Transactions_History!$I$6:$I$1355, Portfolio_History!$F625, Transactions_History!$H$6:$H$1355, "&lt;="&amp;YEAR(Portfolio_History!J$1))</f>
        <v>-7085559</v>
      </c>
      <c r="K625" s="4">
        <f>SUMIFS(Transactions_History!$G$6:$G$1355, Transactions_History!$C$6:$C$1355, "Acquire", Transactions_History!$I$6:$I$1355, Portfolio_History!$F625, Transactions_History!$H$6:$H$1355, "&lt;="&amp;YEAR(Portfolio_History!K$1))-
SUMIFS(Transactions_History!$G$6:$G$1355, Transactions_History!$C$6:$C$1355, "Redeem", Transactions_History!$I$6:$I$1355, Portfolio_History!$F625, Transactions_History!$H$6:$H$1355, "&lt;="&amp;YEAR(Portfolio_History!K$1))</f>
        <v>-7085559</v>
      </c>
      <c r="L625" s="4">
        <f>SUMIFS(Transactions_History!$G$6:$G$1355, Transactions_History!$C$6:$C$1355, "Acquire", Transactions_History!$I$6:$I$1355, Portfolio_History!$F625, Transactions_History!$H$6:$H$1355, "&lt;="&amp;YEAR(Portfolio_History!L$1))-
SUMIFS(Transactions_History!$G$6:$G$1355, Transactions_History!$C$6:$C$1355, "Redeem", Transactions_History!$I$6:$I$1355, Portfolio_History!$F625, Transactions_History!$H$6:$H$1355, "&lt;="&amp;YEAR(Portfolio_History!L$1))</f>
        <v>-7085559</v>
      </c>
      <c r="M625" s="4">
        <f>SUMIFS(Transactions_History!$G$6:$G$1355, Transactions_History!$C$6:$C$1355, "Acquire", Transactions_History!$I$6:$I$1355, Portfolio_History!$F625, Transactions_History!$H$6:$H$1355, "&lt;="&amp;YEAR(Portfolio_History!M$1))-
SUMIFS(Transactions_History!$G$6:$G$1355, Transactions_History!$C$6:$C$1355, "Redeem", Transactions_History!$I$6:$I$1355, Portfolio_History!$F625, Transactions_History!$H$6:$H$1355, "&lt;="&amp;YEAR(Portfolio_History!M$1))</f>
        <v>-7085559</v>
      </c>
      <c r="N625" s="4">
        <f>SUMIFS(Transactions_History!$G$6:$G$1355, Transactions_History!$C$6:$C$1355, "Acquire", Transactions_History!$I$6:$I$1355, Portfolio_History!$F625, Transactions_History!$H$6:$H$1355, "&lt;="&amp;YEAR(Portfolio_History!N$1))-
SUMIFS(Transactions_History!$G$6:$G$1355, Transactions_History!$C$6:$C$1355, "Redeem", Transactions_History!$I$6:$I$1355, Portfolio_History!$F625, Transactions_History!$H$6:$H$1355, "&lt;="&amp;YEAR(Portfolio_History!N$1))</f>
        <v>-7085559</v>
      </c>
      <c r="O625" s="4">
        <f>SUMIFS(Transactions_History!$G$6:$G$1355, Transactions_History!$C$6:$C$1355, "Acquire", Transactions_History!$I$6:$I$1355, Portfolio_History!$F625, Transactions_History!$H$6:$H$1355, "&lt;="&amp;YEAR(Portfolio_History!O$1))-
SUMIFS(Transactions_History!$G$6:$G$1355, Transactions_History!$C$6:$C$1355, "Redeem", Transactions_History!$I$6:$I$1355, Portfolio_History!$F625, Transactions_History!$H$6:$H$1355, "&lt;="&amp;YEAR(Portfolio_History!O$1))</f>
        <v>-7085559</v>
      </c>
      <c r="P625" s="4">
        <f>SUMIFS(Transactions_History!$G$6:$G$1355, Transactions_History!$C$6:$C$1355, "Acquire", Transactions_History!$I$6:$I$1355, Portfolio_History!$F625, Transactions_History!$H$6:$H$1355, "&lt;="&amp;YEAR(Portfolio_History!P$1))-
SUMIFS(Transactions_History!$G$6:$G$1355, Transactions_History!$C$6:$C$1355, "Redeem", Transactions_History!$I$6:$I$1355, Portfolio_History!$F625, Transactions_History!$H$6:$H$1355, "&lt;="&amp;YEAR(Portfolio_History!P$1))</f>
        <v>-7085559</v>
      </c>
      <c r="Q625" s="4">
        <f>SUMIFS(Transactions_History!$G$6:$G$1355, Transactions_History!$C$6:$C$1355, "Acquire", Transactions_History!$I$6:$I$1355, Portfolio_History!$F625, Transactions_History!$H$6:$H$1355, "&lt;="&amp;YEAR(Portfolio_History!Q$1))-
SUMIFS(Transactions_History!$G$6:$G$1355, Transactions_History!$C$6:$C$1355, "Redeem", Transactions_History!$I$6:$I$1355, Portfolio_History!$F625, Transactions_History!$H$6:$H$1355, "&lt;="&amp;YEAR(Portfolio_History!Q$1))</f>
        <v>-7085559</v>
      </c>
      <c r="R625" s="4">
        <f>SUMIFS(Transactions_History!$G$6:$G$1355, Transactions_History!$C$6:$C$1355, "Acquire", Transactions_History!$I$6:$I$1355, Portfolio_History!$F625, Transactions_History!$H$6:$H$1355, "&lt;="&amp;YEAR(Portfolio_History!R$1))-
SUMIFS(Transactions_History!$G$6:$G$1355, Transactions_History!$C$6:$C$1355, "Redeem", Transactions_History!$I$6:$I$1355, Portfolio_History!$F625, Transactions_History!$H$6:$H$1355, "&lt;="&amp;YEAR(Portfolio_History!R$1))</f>
        <v>-7085559</v>
      </c>
      <c r="S625" s="4">
        <f>SUMIFS(Transactions_History!$G$6:$G$1355, Transactions_History!$C$6:$C$1355, "Acquire", Transactions_History!$I$6:$I$1355, Portfolio_History!$F625, Transactions_History!$H$6:$H$1355, "&lt;="&amp;YEAR(Portfolio_History!S$1))-
SUMIFS(Transactions_History!$G$6:$G$1355, Transactions_History!$C$6:$C$1355, "Redeem", Transactions_History!$I$6:$I$1355, Portfolio_History!$F625, Transactions_History!$H$6:$H$1355, "&lt;="&amp;YEAR(Portfolio_History!S$1))</f>
        <v>-916286</v>
      </c>
      <c r="T625" s="4">
        <f>SUMIFS(Transactions_History!$G$6:$G$1355, Transactions_History!$C$6:$C$1355, "Acquire", Transactions_History!$I$6:$I$1355, Portfolio_History!$F625, Transactions_History!$H$6:$H$1355, "&lt;="&amp;YEAR(Portfolio_History!T$1))-
SUMIFS(Transactions_History!$G$6:$G$1355, Transactions_History!$C$6:$C$1355, "Redeem", Transactions_History!$I$6:$I$1355, Portfolio_History!$F625, Transactions_History!$H$6:$H$1355, "&lt;="&amp;YEAR(Portfolio_History!T$1))</f>
        <v>0</v>
      </c>
      <c r="U625" s="4">
        <f>SUMIFS(Transactions_History!$G$6:$G$1355, Transactions_History!$C$6:$C$1355, "Acquire", Transactions_History!$I$6:$I$1355, Portfolio_History!$F625, Transactions_History!$H$6:$H$1355, "&lt;="&amp;YEAR(Portfolio_History!U$1))-
SUMIFS(Transactions_History!$G$6:$G$1355, Transactions_History!$C$6:$C$1355, "Redeem", Transactions_History!$I$6:$I$1355, Portfolio_History!$F625, Transactions_History!$H$6:$H$1355, "&lt;="&amp;YEAR(Portfolio_History!U$1))</f>
        <v>0</v>
      </c>
      <c r="V625" s="4">
        <f>SUMIFS(Transactions_History!$G$6:$G$1355, Transactions_History!$C$6:$C$1355, "Acquire", Transactions_History!$I$6:$I$1355, Portfolio_History!$F625, Transactions_History!$H$6:$H$1355, "&lt;="&amp;YEAR(Portfolio_History!V$1))-
SUMIFS(Transactions_History!$G$6:$G$1355, Transactions_History!$C$6:$C$1355, "Redeem", Transactions_History!$I$6:$I$1355, Portfolio_History!$F625, Transactions_History!$H$6:$H$1355, "&lt;="&amp;YEAR(Portfolio_History!V$1))</f>
        <v>0</v>
      </c>
      <c r="W625" s="4">
        <f>SUMIFS(Transactions_History!$G$6:$G$1355, Transactions_History!$C$6:$C$1355, "Acquire", Transactions_History!$I$6:$I$1355, Portfolio_History!$F625, Transactions_History!$H$6:$H$1355, "&lt;="&amp;YEAR(Portfolio_History!W$1))-
SUMIFS(Transactions_History!$G$6:$G$1355, Transactions_History!$C$6:$C$1355, "Redeem", Transactions_History!$I$6:$I$1355, Portfolio_History!$F625, Transactions_History!$H$6:$H$1355, "&lt;="&amp;YEAR(Portfolio_History!W$1))</f>
        <v>0</v>
      </c>
      <c r="X625" s="4">
        <f>SUMIFS(Transactions_History!$G$6:$G$1355, Transactions_History!$C$6:$C$1355, "Acquire", Transactions_History!$I$6:$I$1355, Portfolio_History!$F625, Transactions_History!$H$6:$H$1355, "&lt;="&amp;YEAR(Portfolio_History!X$1))-
SUMIFS(Transactions_History!$G$6:$G$1355, Transactions_History!$C$6:$C$1355, "Redeem", Transactions_History!$I$6:$I$1355, Portfolio_History!$F625, Transactions_History!$H$6:$H$1355, "&lt;="&amp;YEAR(Portfolio_History!X$1))</f>
        <v>0</v>
      </c>
      <c r="Y625" s="4">
        <f>SUMIFS(Transactions_History!$G$6:$G$1355, Transactions_History!$C$6:$C$1355, "Acquire", Transactions_History!$I$6:$I$1355, Portfolio_History!$F625, Transactions_History!$H$6:$H$1355, "&lt;="&amp;YEAR(Portfolio_History!Y$1))-
SUMIFS(Transactions_History!$G$6:$G$1355, Transactions_History!$C$6:$C$1355, "Redeem", Transactions_History!$I$6:$I$1355, Portfolio_History!$F625, Transactions_History!$H$6:$H$1355, "&lt;="&amp;YEAR(Portfolio_History!Y$1))</f>
        <v>0</v>
      </c>
    </row>
    <row r="626" spans="1:25" x14ac:dyDescent="0.35">
      <c r="A626" s="172" t="s">
        <v>39</v>
      </c>
      <c r="B626" s="172">
        <v>6</v>
      </c>
      <c r="C626" s="172">
        <v>2010</v>
      </c>
      <c r="D626" s="173">
        <v>36312</v>
      </c>
      <c r="E626" s="63">
        <v>2010</v>
      </c>
      <c r="F626" s="170" t="str">
        <f t="shared" si="10"/>
        <v>SI bonds_6_2010</v>
      </c>
      <c r="G626" s="4">
        <f>SUMIFS(Transactions_History!$G$6:$G$1355, Transactions_History!$C$6:$C$1355, "Acquire", Transactions_History!$I$6:$I$1355, Portfolio_History!$F626, Transactions_History!$H$6:$H$1355, "&lt;="&amp;YEAR(Portfolio_History!G$1))-
SUMIFS(Transactions_History!$G$6:$G$1355, Transactions_History!$C$6:$C$1355, "Redeem", Transactions_History!$I$6:$I$1355, Portfolio_History!$F626, Transactions_History!$H$6:$H$1355, "&lt;="&amp;YEAR(Portfolio_History!G$1))</f>
        <v>-7389593</v>
      </c>
      <c r="H626" s="4">
        <f>SUMIFS(Transactions_History!$G$6:$G$1355, Transactions_History!$C$6:$C$1355, "Acquire", Transactions_History!$I$6:$I$1355, Portfolio_History!$F626, Transactions_History!$H$6:$H$1355, "&lt;="&amp;YEAR(Portfolio_History!H$1))-
SUMIFS(Transactions_History!$G$6:$G$1355, Transactions_History!$C$6:$C$1355, "Redeem", Transactions_History!$I$6:$I$1355, Portfolio_History!$F626, Transactions_History!$H$6:$H$1355, "&lt;="&amp;YEAR(Portfolio_History!H$1))</f>
        <v>-7389593</v>
      </c>
      <c r="I626" s="4">
        <f>SUMIFS(Transactions_History!$G$6:$G$1355, Transactions_History!$C$6:$C$1355, "Acquire", Transactions_History!$I$6:$I$1355, Portfolio_History!$F626, Transactions_History!$H$6:$H$1355, "&lt;="&amp;YEAR(Portfolio_History!I$1))-
SUMIFS(Transactions_History!$G$6:$G$1355, Transactions_History!$C$6:$C$1355, "Redeem", Transactions_History!$I$6:$I$1355, Portfolio_History!$F626, Transactions_History!$H$6:$H$1355, "&lt;="&amp;YEAR(Portfolio_History!I$1))</f>
        <v>-7389593</v>
      </c>
      <c r="J626" s="4">
        <f>SUMIFS(Transactions_History!$G$6:$G$1355, Transactions_History!$C$6:$C$1355, "Acquire", Transactions_History!$I$6:$I$1355, Portfolio_History!$F626, Transactions_History!$H$6:$H$1355, "&lt;="&amp;YEAR(Portfolio_History!J$1))-
SUMIFS(Transactions_History!$G$6:$G$1355, Transactions_History!$C$6:$C$1355, "Redeem", Transactions_History!$I$6:$I$1355, Portfolio_History!$F626, Transactions_History!$H$6:$H$1355, "&lt;="&amp;YEAR(Portfolio_History!J$1))</f>
        <v>-7389593</v>
      </c>
      <c r="K626" s="4">
        <f>SUMIFS(Transactions_History!$G$6:$G$1355, Transactions_History!$C$6:$C$1355, "Acquire", Transactions_History!$I$6:$I$1355, Portfolio_History!$F626, Transactions_History!$H$6:$H$1355, "&lt;="&amp;YEAR(Portfolio_History!K$1))-
SUMIFS(Transactions_History!$G$6:$G$1355, Transactions_History!$C$6:$C$1355, "Redeem", Transactions_History!$I$6:$I$1355, Portfolio_History!$F626, Transactions_History!$H$6:$H$1355, "&lt;="&amp;YEAR(Portfolio_History!K$1))</f>
        <v>-7389593</v>
      </c>
      <c r="L626" s="4">
        <f>SUMIFS(Transactions_History!$G$6:$G$1355, Transactions_History!$C$6:$C$1355, "Acquire", Transactions_History!$I$6:$I$1355, Portfolio_History!$F626, Transactions_History!$H$6:$H$1355, "&lt;="&amp;YEAR(Portfolio_History!L$1))-
SUMIFS(Transactions_History!$G$6:$G$1355, Transactions_History!$C$6:$C$1355, "Redeem", Transactions_History!$I$6:$I$1355, Portfolio_History!$F626, Transactions_History!$H$6:$H$1355, "&lt;="&amp;YEAR(Portfolio_History!L$1))</f>
        <v>-7389593</v>
      </c>
      <c r="M626" s="4">
        <f>SUMIFS(Transactions_History!$G$6:$G$1355, Transactions_History!$C$6:$C$1355, "Acquire", Transactions_History!$I$6:$I$1355, Portfolio_History!$F626, Transactions_History!$H$6:$H$1355, "&lt;="&amp;YEAR(Portfolio_History!M$1))-
SUMIFS(Transactions_History!$G$6:$G$1355, Transactions_History!$C$6:$C$1355, "Redeem", Transactions_History!$I$6:$I$1355, Portfolio_History!$F626, Transactions_History!$H$6:$H$1355, "&lt;="&amp;YEAR(Portfolio_History!M$1))</f>
        <v>-7389593</v>
      </c>
      <c r="N626" s="4">
        <f>SUMIFS(Transactions_History!$G$6:$G$1355, Transactions_History!$C$6:$C$1355, "Acquire", Transactions_History!$I$6:$I$1355, Portfolio_History!$F626, Transactions_History!$H$6:$H$1355, "&lt;="&amp;YEAR(Portfolio_History!N$1))-
SUMIFS(Transactions_History!$G$6:$G$1355, Transactions_History!$C$6:$C$1355, "Redeem", Transactions_History!$I$6:$I$1355, Portfolio_History!$F626, Transactions_History!$H$6:$H$1355, "&lt;="&amp;YEAR(Portfolio_History!N$1))</f>
        <v>-7389593</v>
      </c>
      <c r="O626" s="4">
        <f>SUMIFS(Transactions_History!$G$6:$G$1355, Transactions_History!$C$6:$C$1355, "Acquire", Transactions_History!$I$6:$I$1355, Portfolio_History!$F626, Transactions_History!$H$6:$H$1355, "&lt;="&amp;YEAR(Portfolio_History!O$1))-
SUMIFS(Transactions_History!$G$6:$G$1355, Transactions_History!$C$6:$C$1355, "Redeem", Transactions_History!$I$6:$I$1355, Portfolio_History!$F626, Transactions_History!$H$6:$H$1355, "&lt;="&amp;YEAR(Portfolio_History!O$1))</f>
        <v>-7389593</v>
      </c>
      <c r="P626" s="4">
        <f>SUMIFS(Transactions_History!$G$6:$G$1355, Transactions_History!$C$6:$C$1355, "Acquire", Transactions_History!$I$6:$I$1355, Portfolio_History!$F626, Transactions_History!$H$6:$H$1355, "&lt;="&amp;YEAR(Portfolio_History!P$1))-
SUMIFS(Transactions_History!$G$6:$G$1355, Transactions_History!$C$6:$C$1355, "Redeem", Transactions_History!$I$6:$I$1355, Portfolio_History!$F626, Transactions_History!$H$6:$H$1355, "&lt;="&amp;YEAR(Portfolio_History!P$1))</f>
        <v>-7389593</v>
      </c>
      <c r="Q626" s="4">
        <f>SUMIFS(Transactions_History!$G$6:$G$1355, Transactions_History!$C$6:$C$1355, "Acquire", Transactions_History!$I$6:$I$1355, Portfolio_History!$F626, Transactions_History!$H$6:$H$1355, "&lt;="&amp;YEAR(Portfolio_History!Q$1))-
SUMIFS(Transactions_History!$G$6:$G$1355, Transactions_History!$C$6:$C$1355, "Redeem", Transactions_History!$I$6:$I$1355, Portfolio_History!$F626, Transactions_History!$H$6:$H$1355, "&lt;="&amp;YEAR(Portfolio_History!Q$1))</f>
        <v>-7389593</v>
      </c>
      <c r="R626" s="4">
        <f>SUMIFS(Transactions_History!$G$6:$G$1355, Transactions_History!$C$6:$C$1355, "Acquire", Transactions_History!$I$6:$I$1355, Portfolio_History!$F626, Transactions_History!$H$6:$H$1355, "&lt;="&amp;YEAR(Portfolio_History!R$1))-
SUMIFS(Transactions_History!$G$6:$G$1355, Transactions_History!$C$6:$C$1355, "Redeem", Transactions_History!$I$6:$I$1355, Portfolio_History!$F626, Transactions_History!$H$6:$H$1355, "&lt;="&amp;YEAR(Portfolio_History!R$1))</f>
        <v>-7389593</v>
      </c>
      <c r="S626" s="4">
        <f>SUMIFS(Transactions_History!$G$6:$G$1355, Transactions_History!$C$6:$C$1355, "Acquire", Transactions_History!$I$6:$I$1355, Portfolio_History!$F626, Transactions_History!$H$6:$H$1355, "&lt;="&amp;YEAR(Portfolio_History!S$1))-
SUMIFS(Transactions_History!$G$6:$G$1355, Transactions_History!$C$6:$C$1355, "Redeem", Transactions_History!$I$6:$I$1355, Portfolio_History!$F626, Transactions_History!$H$6:$H$1355, "&lt;="&amp;YEAR(Portfolio_History!S$1))</f>
        <v>-7389593</v>
      </c>
      <c r="T626" s="4">
        <f>SUMIFS(Transactions_History!$G$6:$G$1355, Transactions_History!$C$6:$C$1355, "Acquire", Transactions_History!$I$6:$I$1355, Portfolio_History!$F626, Transactions_History!$H$6:$H$1355, "&lt;="&amp;YEAR(Portfolio_History!T$1))-
SUMIFS(Transactions_History!$G$6:$G$1355, Transactions_History!$C$6:$C$1355, "Redeem", Transactions_History!$I$6:$I$1355, Portfolio_History!$F626, Transactions_History!$H$6:$H$1355, "&lt;="&amp;YEAR(Portfolio_History!T$1))</f>
        <v>-695966</v>
      </c>
      <c r="U626" s="4">
        <f>SUMIFS(Transactions_History!$G$6:$G$1355, Transactions_History!$C$6:$C$1355, "Acquire", Transactions_History!$I$6:$I$1355, Portfolio_History!$F626, Transactions_History!$H$6:$H$1355, "&lt;="&amp;YEAR(Portfolio_History!U$1))-
SUMIFS(Transactions_History!$G$6:$G$1355, Transactions_History!$C$6:$C$1355, "Redeem", Transactions_History!$I$6:$I$1355, Portfolio_History!$F626, Transactions_History!$H$6:$H$1355, "&lt;="&amp;YEAR(Portfolio_History!U$1))</f>
        <v>0</v>
      </c>
      <c r="V626" s="4">
        <f>SUMIFS(Transactions_History!$G$6:$G$1355, Transactions_History!$C$6:$C$1355, "Acquire", Transactions_History!$I$6:$I$1355, Portfolio_History!$F626, Transactions_History!$H$6:$H$1355, "&lt;="&amp;YEAR(Portfolio_History!V$1))-
SUMIFS(Transactions_History!$G$6:$G$1355, Transactions_History!$C$6:$C$1355, "Redeem", Transactions_History!$I$6:$I$1355, Portfolio_History!$F626, Transactions_History!$H$6:$H$1355, "&lt;="&amp;YEAR(Portfolio_History!V$1))</f>
        <v>0</v>
      </c>
      <c r="W626" s="4">
        <f>SUMIFS(Transactions_History!$G$6:$G$1355, Transactions_History!$C$6:$C$1355, "Acquire", Transactions_History!$I$6:$I$1355, Portfolio_History!$F626, Transactions_History!$H$6:$H$1355, "&lt;="&amp;YEAR(Portfolio_History!W$1))-
SUMIFS(Transactions_History!$G$6:$G$1355, Transactions_History!$C$6:$C$1355, "Redeem", Transactions_History!$I$6:$I$1355, Portfolio_History!$F626, Transactions_History!$H$6:$H$1355, "&lt;="&amp;YEAR(Portfolio_History!W$1))</f>
        <v>0</v>
      </c>
      <c r="X626" s="4">
        <f>SUMIFS(Transactions_History!$G$6:$G$1355, Transactions_History!$C$6:$C$1355, "Acquire", Transactions_History!$I$6:$I$1355, Portfolio_History!$F626, Transactions_History!$H$6:$H$1355, "&lt;="&amp;YEAR(Portfolio_History!X$1))-
SUMIFS(Transactions_History!$G$6:$G$1355, Transactions_History!$C$6:$C$1355, "Redeem", Transactions_History!$I$6:$I$1355, Portfolio_History!$F626, Transactions_History!$H$6:$H$1355, "&lt;="&amp;YEAR(Portfolio_History!X$1))</f>
        <v>0</v>
      </c>
      <c r="Y626" s="4">
        <f>SUMIFS(Transactions_History!$G$6:$G$1355, Transactions_History!$C$6:$C$1355, "Acquire", Transactions_History!$I$6:$I$1355, Portfolio_History!$F626, Transactions_History!$H$6:$H$1355, "&lt;="&amp;YEAR(Portfolio_History!Y$1))-
SUMIFS(Transactions_History!$G$6:$G$1355, Transactions_History!$C$6:$C$1355, "Redeem", Transactions_History!$I$6:$I$1355, Portfolio_History!$F626, Transactions_History!$H$6:$H$1355, "&lt;="&amp;YEAR(Portfolio_History!Y$1))</f>
        <v>0</v>
      </c>
    </row>
    <row r="627" spans="1:25" x14ac:dyDescent="0.35">
      <c r="A627" s="172" t="s">
        <v>39</v>
      </c>
      <c r="B627" s="172">
        <v>6</v>
      </c>
      <c r="C627" s="172">
        <v>2011</v>
      </c>
      <c r="D627" s="173">
        <v>36312</v>
      </c>
      <c r="E627" s="63">
        <v>2010</v>
      </c>
      <c r="F627" s="170" t="str">
        <f t="shared" si="10"/>
        <v>SI bonds_6_2011</v>
      </c>
      <c r="G627" s="4">
        <f>SUMIFS(Transactions_History!$G$6:$G$1355, Transactions_History!$C$6:$C$1355, "Acquire", Transactions_History!$I$6:$I$1355, Portfolio_History!$F627, Transactions_History!$H$6:$H$1355, "&lt;="&amp;YEAR(Portfolio_History!G$1))-
SUMIFS(Transactions_History!$G$6:$G$1355, Transactions_History!$C$6:$C$1355, "Redeem", Transactions_History!$I$6:$I$1355, Portfolio_History!$F627, Transactions_History!$H$6:$H$1355, "&lt;="&amp;YEAR(Portfolio_History!G$1))</f>
        <v>-7389593</v>
      </c>
      <c r="H627" s="4">
        <f>SUMIFS(Transactions_History!$G$6:$G$1355, Transactions_History!$C$6:$C$1355, "Acquire", Transactions_History!$I$6:$I$1355, Portfolio_History!$F627, Transactions_History!$H$6:$H$1355, "&lt;="&amp;YEAR(Portfolio_History!H$1))-
SUMIFS(Transactions_History!$G$6:$G$1355, Transactions_History!$C$6:$C$1355, "Redeem", Transactions_History!$I$6:$I$1355, Portfolio_History!$F627, Transactions_History!$H$6:$H$1355, "&lt;="&amp;YEAR(Portfolio_History!H$1))</f>
        <v>-7389593</v>
      </c>
      <c r="I627" s="4">
        <f>SUMIFS(Transactions_History!$G$6:$G$1355, Transactions_History!$C$6:$C$1355, "Acquire", Transactions_History!$I$6:$I$1355, Portfolio_History!$F627, Transactions_History!$H$6:$H$1355, "&lt;="&amp;YEAR(Portfolio_History!I$1))-
SUMIFS(Transactions_History!$G$6:$G$1355, Transactions_History!$C$6:$C$1355, "Redeem", Transactions_History!$I$6:$I$1355, Portfolio_History!$F627, Transactions_History!$H$6:$H$1355, "&lt;="&amp;YEAR(Portfolio_History!I$1))</f>
        <v>-7389593</v>
      </c>
      <c r="J627" s="4">
        <f>SUMIFS(Transactions_History!$G$6:$G$1355, Transactions_History!$C$6:$C$1355, "Acquire", Transactions_History!$I$6:$I$1355, Portfolio_History!$F627, Transactions_History!$H$6:$H$1355, "&lt;="&amp;YEAR(Portfolio_History!J$1))-
SUMIFS(Transactions_History!$G$6:$G$1355, Transactions_History!$C$6:$C$1355, "Redeem", Transactions_History!$I$6:$I$1355, Portfolio_History!$F627, Transactions_History!$H$6:$H$1355, "&lt;="&amp;YEAR(Portfolio_History!J$1))</f>
        <v>-7389593</v>
      </c>
      <c r="K627" s="4">
        <f>SUMIFS(Transactions_History!$G$6:$G$1355, Transactions_History!$C$6:$C$1355, "Acquire", Transactions_History!$I$6:$I$1355, Portfolio_History!$F627, Transactions_History!$H$6:$H$1355, "&lt;="&amp;YEAR(Portfolio_History!K$1))-
SUMIFS(Transactions_History!$G$6:$G$1355, Transactions_History!$C$6:$C$1355, "Redeem", Transactions_History!$I$6:$I$1355, Portfolio_History!$F627, Transactions_History!$H$6:$H$1355, "&lt;="&amp;YEAR(Portfolio_History!K$1))</f>
        <v>-7389593</v>
      </c>
      <c r="L627" s="4">
        <f>SUMIFS(Transactions_History!$G$6:$G$1355, Transactions_History!$C$6:$C$1355, "Acquire", Transactions_History!$I$6:$I$1355, Portfolio_History!$F627, Transactions_History!$H$6:$H$1355, "&lt;="&amp;YEAR(Portfolio_History!L$1))-
SUMIFS(Transactions_History!$G$6:$G$1355, Transactions_History!$C$6:$C$1355, "Redeem", Transactions_History!$I$6:$I$1355, Portfolio_History!$F627, Transactions_History!$H$6:$H$1355, "&lt;="&amp;YEAR(Portfolio_History!L$1))</f>
        <v>-7389593</v>
      </c>
      <c r="M627" s="4">
        <f>SUMIFS(Transactions_History!$G$6:$G$1355, Transactions_History!$C$6:$C$1355, "Acquire", Transactions_History!$I$6:$I$1355, Portfolio_History!$F627, Transactions_History!$H$6:$H$1355, "&lt;="&amp;YEAR(Portfolio_History!M$1))-
SUMIFS(Transactions_History!$G$6:$G$1355, Transactions_History!$C$6:$C$1355, "Redeem", Transactions_History!$I$6:$I$1355, Portfolio_History!$F627, Transactions_History!$H$6:$H$1355, "&lt;="&amp;YEAR(Portfolio_History!M$1))</f>
        <v>-7389593</v>
      </c>
      <c r="N627" s="4">
        <f>SUMIFS(Transactions_History!$G$6:$G$1355, Transactions_History!$C$6:$C$1355, "Acquire", Transactions_History!$I$6:$I$1355, Portfolio_History!$F627, Transactions_History!$H$6:$H$1355, "&lt;="&amp;YEAR(Portfolio_History!N$1))-
SUMIFS(Transactions_History!$G$6:$G$1355, Transactions_History!$C$6:$C$1355, "Redeem", Transactions_History!$I$6:$I$1355, Portfolio_History!$F627, Transactions_History!$H$6:$H$1355, "&lt;="&amp;YEAR(Portfolio_History!N$1))</f>
        <v>-7389593</v>
      </c>
      <c r="O627" s="4">
        <f>SUMIFS(Transactions_History!$G$6:$G$1355, Transactions_History!$C$6:$C$1355, "Acquire", Transactions_History!$I$6:$I$1355, Portfolio_History!$F627, Transactions_History!$H$6:$H$1355, "&lt;="&amp;YEAR(Portfolio_History!O$1))-
SUMIFS(Transactions_History!$G$6:$G$1355, Transactions_History!$C$6:$C$1355, "Redeem", Transactions_History!$I$6:$I$1355, Portfolio_History!$F627, Transactions_History!$H$6:$H$1355, "&lt;="&amp;YEAR(Portfolio_History!O$1))</f>
        <v>-7389593</v>
      </c>
      <c r="P627" s="4">
        <f>SUMIFS(Transactions_History!$G$6:$G$1355, Transactions_History!$C$6:$C$1355, "Acquire", Transactions_History!$I$6:$I$1355, Portfolio_History!$F627, Transactions_History!$H$6:$H$1355, "&lt;="&amp;YEAR(Portfolio_History!P$1))-
SUMIFS(Transactions_History!$G$6:$G$1355, Transactions_History!$C$6:$C$1355, "Redeem", Transactions_History!$I$6:$I$1355, Portfolio_History!$F627, Transactions_History!$H$6:$H$1355, "&lt;="&amp;YEAR(Portfolio_History!P$1))</f>
        <v>-7389593</v>
      </c>
      <c r="Q627" s="4">
        <f>SUMIFS(Transactions_History!$G$6:$G$1355, Transactions_History!$C$6:$C$1355, "Acquire", Transactions_History!$I$6:$I$1355, Portfolio_History!$F627, Transactions_History!$H$6:$H$1355, "&lt;="&amp;YEAR(Portfolio_History!Q$1))-
SUMIFS(Transactions_History!$G$6:$G$1355, Transactions_History!$C$6:$C$1355, "Redeem", Transactions_History!$I$6:$I$1355, Portfolio_History!$F627, Transactions_History!$H$6:$H$1355, "&lt;="&amp;YEAR(Portfolio_History!Q$1))</f>
        <v>-7389593</v>
      </c>
      <c r="R627" s="4">
        <f>SUMIFS(Transactions_History!$G$6:$G$1355, Transactions_History!$C$6:$C$1355, "Acquire", Transactions_History!$I$6:$I$1355, Portfolio_History!$F627, Transactions_History!$H$6:$H$1355, "&lt;="&amp;YEAR(Portfolio_History!R$1))-
SUMIFS(Transactions_History!$G$6:$G$1355, Transactions_History!$C$6:$C$1355, "Redeem", Transactions_History!$I$6:$I$1355, Portfolio_History!$F627, Transactions_History!$H$6:$H$1355, "&lt;="&amp;YEAR(Portfolio_History!R$1))</f>
        <v>-7389593</v>
      </c>
      <c r="S627" s="4">
        <f>SUMIFS(Transactions_History!$G$6:$G$1355, Transactions_History!$C$6:$C$1355, "Acquire", Transactions_History!$I$6:$I$1355, Portfolio_History!$F627, Transactions_History!$H$6:$H$1355, "&lt;="&amp;YEAR(Portfolio_History!S$1))-
SUMIFS(Transactions_History!$G$6:$G$1355, Transactions_History!$C$6:$C$1355, "Redeem", Transactions_History!$I$6:$I$1355, Portfolio_History!$F627, Transactions_History!$H$6:$H$1355, "&lt;="&amp;YEAR(Portfolio_History!S$1))</f>
        <v>-695966</v>
      </c>
      <c r="T627" s="4">
        <f>SUMIFS(Transactions_History!$G$6:$G$1355, Transactions_History!$C$6:$C$1355, "Acquire", Transactions_History!$I$6:$I$1355, Portfolio_History!$F627, Transactions_History!$H$6:$H$1355, "&lt;="&amp;YEAR(Portfolio_History!T$1))-
SUMIFS(Transactions_History!$G$6:$G$1355, Transactions_History!$C$6:$C$1355, "Redeem", Transactions_History!$I$6:$I$1355, Portfolio_History!$F627, Transactions_History!$H$6:$H$1355, "&lt;="&amp;YEAR(Portfolio_History!T$1))</f>
        <v>0</v>
      </c>
      <c r="U627" s="4">
        <f>SUMIFS(Transactions_History!$G$6:$G$1355, Transactions_History!$C$6:$C$1355, "Acquire", Transactions_History!$I$6:$I$1355, Portfolio_History!$F627, Transactions_History!$H$6:$H$1355, "&lt;="&amp;YEAR(Portfolio_History!U$1))-
SUMIFS(Transactions_History!$G$6:$G$1355, Transactions_History!$C$6:$C$1355, "Redeem", Transactions_History!$I$6:$I$1355, Portfolio_History!$F627, Transactions_History!$H$6:$H$1355, "&lt;="&amp;YEAR(Portfolio_History!U$1))</f>
        <v>0</v>
      </c>
      <c r="V627" s="4">
        <f>SUMIFS(Transactions_History!$G$6:$G$1355, Transactions_History!$C$6:$C$1355, "Acquire", Transactions_History!$I$6:$I$1355, Portfolio_History!$F627, Transactions_History!$H$6:$H$1355, "&lt;="&amp;YEAR(Portfolio_History!V$1))-
SUMIFS(Transactions_History!$G$6:$G$1355, Transactions_History!$C$6:$C$1355, "Redeem", Transactions_History!$I$6:$I$1355, Portfolio_History!$F627, Transactions_History!$H$6:$H$1355, "&lt;="&amp;YEAR(Portfolio_History!V$1))</f>
        <v>0</v>
      </c>
      <c r="W627" s="4">
        <f>SUMIFS(Transactions_History!$G$6:$G$1355, Transactions_History!$C$6:$C$1355, "Acquire", Transactions_History!$I$6:$I$1355, Portfolio_History!$F627, Transactions_History!$H$6:$H$1355, "&lt;="&amp;YEAR(Portfolio_History!W$1))-
SUMIFS(Transactions_History!$G$6:$G$1355, Transactions_History!$C$6:$C$1355, "Redeem", Transactions_History!$I$6:$I$1355, Portfolio_History!$F627, Transactions_History!$H$6:$H$1355, "&lt;="&amp;YEAR(Portfolio_History!W$1))</f>
        <v>0</v>
      </c>
      <c r="X627" s="4">
        <f>SUMIFS(Transactions_History!$G$6:$G$1355, Transactions_History!$C$6:$C$1355, "Acquire", Transactions_History!$I$6:$I$1355, Portfolio_History!$F627, Transactions_History!$H$6:$H$1355, "&lt;="&amp;YEAR(Portfolio_History!X$1))-
SUMIFS(Transactions_History!$G$6:$G$1355, Transactions_History!$C$6:$C$1355, "Redeem", Transactions_History!$I$6:$I$1355, Portfolio_History!$F627, Transactions_History!$H$6:$H$1355, "&lt;="&amp;YEAR(Portfolio_History!X$1))</f>
        <v>0</v>
      </c>
      <c r="Y627" s="4">
        <f>SUMIFS(Transactions_History!$G$6:$G$1355, Transactions_History!$C$6:$C$1355, "Acquire", Transactions_History!$I$6:$I$1355, Portfolio_History!$F627, Transactions_History!$H$6:$H$1355, "&lt;="&amp;YEAR(Portfolio_History!Y$1))-
SUMIFS(Transactions_History!$G$6:$G$1355, Transactions_History!$C$6:$C$1355, "Redeem", Transactions_History!$I$6:$I$1355, Portfolio_History!$F627, Transactions_History!$H$6:$H$1355, "&lt;="&amp;YEAR(Portfolio_History!Y$1))</f>
        <v>0</v>
      </c>
    </row>
    <row r="628" spans="1:25" x14ac:dyDescent="0.35">
      <c r="A628" s="172" t="s">
        <v>39</v>
      </c>
      <c r="B628" s="172">
        <v>6.5</v>
      </c>
      <c r="C628" s="172">
        <v>2010</v>
      </c>
      <c r="D628" s="173">
        <v>34851</v>
      </c>
      <c r="E628" s="63">
        <v>2010</v>
      </c>
      <c r="F628" s="170" t="str">
        <f t="shared" si="10"/>
        <v>SI bonds_6.5_2010</v>
      </c>
      <c r="G628" s="4">
        <f>SUMIFS(Transactions_History!$G$6:$G$1355, Transactions_History!$C$6:$C$1355, "Acquire", Transactions_History!$I$6:$I$1355, Portfolio_History!$F628, Transactions_History!$H$6:$H$1355, "&lt;="&amp;YEAR(Portfolio_History!G$1))-
SUMIFS(Transactions_History!$G$6:$G$1355, Transactions_History!$C$6:$C$1355, "Redeem", Transactions_History!$I$6:$I$1355, Portfolio_History!$F628, Transactions_History!$H$6:$H$1355, "&lt;="&amp;YEAR(Portfolio_History!G$1))</f>
        <v>-39637348</v>
      </c>
      <c r="H628" s="4">
        <f>SUMIFS(Transactions_History!$G$6:$G$1355, Transactions_History!$C$6:$C$1355, "Acquire", Transactions_History!$I$6:$I$1355, Portfolio_History!$F628, Transactions_History!$H$6:$H$1355, "&lt;="&amp;YEAR(Portfolio_History!H$1))-
SUMIFS(Transactions_History!$G$6:$G$1355, Transactions_History!$C$6:$C$1355, "Redeem", Transactions_History!$I$6:$I$1355, Portfolio_History!$F628, Transactions_History!$H$6:$H$1355, "&lt;="&amp;YEAR(Portfolio_History!H$1))</f>
        <v>-39637348</v>
      </c>
      <c r="I628" s="4">
        <f>SUMIFS(Transactions_History!$G$6:$G$1355, Transactions_History!$C$6:$C$1355, "Acquire", Transactions_History!$I$6:$I$1355, Portfolio_History!$F628, Transactions_History!$H$6:$H$1355, "&lt;="&amp;YEAR(Portfolio_History!I$1))-
SUMIFS(Transactions_History!$G$6:$G$1355, Transactions_History!$C$6:$C$1355, "Redeem", Transactions_History!$I$6:$I$1355, Portfolio_History!$F628, Transactions_History!$H$6:$H$1355, "&lt;="&amp;YEAR(Portfolio_History!I$1))</f>
        <v>-39637348</v>
      </c>
      <c r="J628" s="4">
        <f>SUMIFS(Transactions_History!$G$6:$G$1355, Transactions_History!$C$6:$C$1355, "Acquire", Transactions_History!$I$6:$I$1355, Portfolio_History!$F628, Transactions_History!$H$6:$H$1355, "&lt;="&amp;YEAR(Portfolio_History!J$1))-
SUMIFS(Transactions_History!$G$6:$G$1355, Transactions_History!$C$6:$C$1355, "Redeem", Transactions_History!$I$6:$I$1355, Portfolio_History!$F628, Transactions_History!$H$6:$H$1355, "&lt;="&amp;YEAR(Portfolio_History!J$1))</f>
        <v>-39637348</v>
      </c>
      <c r="K628" s="4">
        <f>SUMIFS(Transactions_History!$G$6:$G$1355, Transactions_History!$C$6:$C$1355, "Acquire", Transactions_History!$I$6:$I$1355, Portfolio_History!$F628, Transactions_History!$H$6:$H$1355, "&lt;="&amp;YEAR(Portfolio_History!K$1))-
SUMIFS(Transactions_History!$G$6:$G$1355, Transactions_History!$C$6:$C$1355, "Redeem", Transactions_History!$I$6:$I$1355, Portfolio_History!$F628, Transactions_History!$H$6:$H$1355, "&lt;="&amp;YEAR(Portfolio_History!K$1))</f>
        <v>-39637348</v>
      </c>
      <c r="L628" s="4">
        <f>SUMIFS(Transactions_History!$G$6:$G$1355, Transactions_History!$C$6:$C$1355, "Acquire", Transactions_History!$I$6:$I$1355, Portfolio_History!$F628, Transactions_History!$H$6:$H$1355, "&lt;="&amp;YEAR(Portfolio_History!L$1))-
SUMIFS(Transactions_History!$G$6:$G$1355, Transactions_History!$C$6:$C$1355, "Redeem", Transactions_History!$I$6:$I$1355, Portfolio_History!$F628, Transactions_History!$H$6:$H$1355, "&lt;="&amp;YEAR(Portfolio_History!L$1))</f>
        <v>-39637348</v>
      </c>
      <c r="M628" s="4">
        <f>SUMIFS(Transactions_History!$G$6:$G$1355, Transactions_History!$C$6:$C$1355, "Acquire", Transactions_History!$I$6:$I$1355, Portfolio_History!$F628, Transactions_History!$H$6:$H$1355, "&lt;="&amp;YEAR(Portfolio_History!M$1))-
SUMIFS(Transactions_History!$G$6:$G$1355, Transactions_History!$C$6:$C$1355, "Redeem", Transactions_History!$I$6:$I$1355, Portfolio_History!$F628, Transactions_History!$H$6:$H$1355, "&lt;="&amp;YEAR(Portfolio_History!M$1))</f>
        <v>-39637348</v>
      </c>
      <c r="N628" s="4">
        <f>SUMIFS(Transactions_History!$G$6:$G$1355, Transactions_History!$C$6:$C$1355, "Acquire", Transactions_History!$I$6:$I$1355, Portfolio_History!$F628, Transactions_History!$H$6:$H$1355, "&lt;="&amp;YEAR(Portfolio_History!N$1))-
SUMIFS(Transactions_History!$G$6:$G$1355, Transactions_History!$C$6:$C$1355, "Redeem", Transactions_History!$I$6:$I$1355, Portfolio_History!$F628, Transactions_History!$H$6:$H$1355, "&lt;="&amp;YEAR(Portfolio_History!N$1))</f>
        <v>-39637348</v>
      </c>
      <c r="O628" s="4">
        <f>SUMIFS(Transactions_History!$G$6:$G$1355, Transactions_History!$C$6:$C$1355, "Acquire", Transactions_History!$I$6:$I$1355, Portfolio_History!$F628, Transactions_History!$H$6:$H$1355, "&lt;="&amp;YEAR(Portfolio_History!O$1))-
SUMIFS(Transactions_History!$G$6:$G$1355, Transactions_History!$C$6:$C$1355, "Redeem", Transactions_History!$I$6:$I$1355, Portfolio_History!$F628, Transactions_History!$H$6:$H$1355, "&lt;="&amp;YEAR(Portfolio_History!O$1))</f>
        <v>-39637348</v>
      </c>
      <c r="P628" s="4">
        <f>SUMIFS(Transactions_History!$G$6:$G$1355, Transactions_History!$C$6:$C$1355, "Acquire", Transactions_History!$I$6:$I$1355, Portfolio_History!$F628, Transactions_History!$H$6:$H$1355, "&lt;="&amp;YEAR(Portfolio_History!P$1))-
SUMIFS(Transactions_History!$G$6:$G$1355, Transactions_History!$C$6:$C$1355, "Redeem", Transactions_History!$I$6:$I$1355, Portfolio_History!$F628, Transactions_History!$H$6:$H$1355, "&lt;="&amp;YEAR(Portfolio_History!P$1))</f>
        <v>-39637348</v>
      </c>
      <c r="Q628" s="4">
        <f>SUMIFS(Transactions_History!$G$6:$G$1355, Transactions_History!$C$6:$C$1355, "Acquire", Transactions_History!$I$6:$I$1355, Portfolio_History!$F628, Transactions_History!$H$6:$H$1355, "&lt;="&amp;YEAR(Portfolio_History!Q$1))-
SUMIFS(Transactions_History!$G$6:$G$1355, Transactions_History!$C$6:$C$1355, "Redeem", Transactions_History!$I$6:$I$1355, Portfolio_History!$F628, Transactions_History!$H$6:$H$1355, "&lt;="&amp;YEAR(Portfolio_History!Q$1))</f>
        <v>-39637348</v>
      </c>
      <c r="R628" s="4">
        <f>SUMIFS(Transactions_History!$G$6:$G$1355, Transactions_History!$C$6:$C$1355, "Acquire", Transactions_History!$I$6:$I$1355, Portfolio_History!$F628, Transactions_History!$H$6:$H$1355, "&lt;="&amp;YEAR(Portfolio_History!R$1))-
SUMIFS(Transactions_History!$G$6:$G$1355, Transactions_History!$C$6:$C$1355, "Redeem", Transactions_History!$I$6:$I$1355, Portfolio_History!$F628, Transactions_History!$H$6:$H$1355, "&lt;="&amp;YEAR(Portfolio_History!R$1))</f>
        <v>-39637348</v>
      </c>
      <c r="S628" s="4">
        <f>SUMIFS(Transactions_History!$G$6:$G$1355, Transactions_History!$C$6:$C$1355, "Acquire", Transactions_History!$I$6:$I$1355, Portfolio_History!$F628, Transactions_History!$H$6:$H$1355, "&lt;="&amp;YEAR(Portfolio_History!S$1))-
SUMIFS(Transactions_History!$G$6:$G$1355, Transactions_History!$C$6:$C$1355, "Redeem", Transactions_History!$I$6:$I$1355, Portfolio_History!$F628, Transactions_History!$H$6:$H$1355, "&lt;="&amp;YEAR(Portfolio_History!S$1))</f>
        <v>-39637348</v>
      </c>
      <c r="T628" s="4">
        <f>SUMIFS(Transactions_History!$G$6:$G$1355, Transactions_History!$C$6:$C$1355, "Acquire", Transactions_History!$I$6:$I$1355, Portfolio_History!$F628, Transactions_History!$H$6:$H$1355, "&lt;="&amp;YEAR(Portfolio_History!T$1))-
SUMIFS(Transactions_History!$G$6:$G$1355, Transactions_History!$C$6:$C$1355, "Redeem", Transactions_History!$I$6:$I$1355, Portfolio_History!$F628, Transactions_History!$H$6:$H$1355, "&lt;="&amp;YEAR(Portfolio_History!T$1))</f>
        <v>-1317108</v>
      </c>
      <c r="U628" s="4">
        <f>SUMIFS(Transactions_History!$G$6:$G$1355, Transactions_History!$C$6:$C$1355, "Acquire", Transactions_History!$I$6:$I$1355, Portfolio_History!$F628, Transactions_History!$H$6:$H$1355, "&lt;="&amp;YEAR(Portfolio_History!U$1))-
SUMIFS(Transactions_History!$G$6:$G$1355, Transactions_History!$C$6:$C$1355, "Redeem", Transactions_History!$I$6:$I$1355, Portfolio_History!$F628, Transactions_History!$H$6:$H$1355, "&lt;="&amp;YEAR(Portfolio_History!U$1))</f>
        <v>0</v>
      </c>
      <c r="V628" s="4">
        <f>SUMIFS(Transactions_History!$G$6:$G$1355, Transactions_History!$C$6:$C$1355, "Acquire", Transactions_History!$I$6:$I$1355, Portfolio_History!$F628, Transactions_History!$H$6:$H$1355, "&lt;="&amp;YEAR(Portfolio_History!V$1))-
SUMIFS(Transactions_History!$G$6:$G$1355, Transactions_History!$C$6:$C$1355, "Redeem", Transactions_History!$I$6:$I$1355, Portfolio_History!$F628, Transactions_History!$H$6:$H$1355, "&lt;="&amp;YEAR(Portfolio_History!V$1))</f>
        <v>0</v>
      </c>
      <c r="W628" s="4">
        <f>SUMIFS(Transactions_History!$G$6:$G$1355, Transactions_History!$C$6:$C$1355, "Acquire", Transactions_History!$I$6:$I$1355, Portfolio_History!$F628, Transactions_History!$H$6:$H$1355, "&lt;="&amp;YEAR(Portfolio_History!W$1))-
SUMIFS(Transactions_History!$G$6:$G$1355, Transactions_History!$C$6:$C$1355, "Redeem", Transactions_History!$I$6:$I$1355, Portfolio_History!$F628, Transactions_History!$H$6:$H$1355, "&lt;="&amp;YEAR(Portfolio_History!W$1))</f>
        <v>0</v>
      </c>
      <c r="X628" s="4">
        <f>SUMIFS(Transactions_History!$G$6:$G$1355, Transactions_History!$C$6:$C$1355, "Acquire", Transactions_History!$I$6:$I$1355, Portfolio_History!$F628, Transactions_History!$H$6:$H$1355, "&lt;="&amp;YEAR(Portfolio_History!X$1))-
SUMIFS(Transactions_History!$G$6:$G$1355, Transactions_History!$C$6:$C$1355, "Redeem", Transactions_History!$I$6:$I$1355, Portfolio_History!$F628, Transactions_History!$H$6:$H$1355, "&lt;="&amp;YEAR(Portfolio_History!X$1))</f>
        <v>0</v>
      </c>
      <c r="Y628" s="4">
        <f>SUMIFS(Transactions_History!$G$6:$G$1355, Transactions_History!$C$6:$C$1355, "Acquire", Transactions_History!$I$6:$I$1355, Portfolio_History!$F628, Transactions_History!$H$6:$H$1355, "&lt;="&amp;YEAR(Portfolio_History!Y$1))-
SUMIFS(Transactions_History!$G$6:$G$1355, Transactions_History!$C$6:$C$1355, "Redeem", Transactions_History!$I$6:$I$1355, Portfolio_History!$F628, Transactions_History!$H$6:$H$1355, "&lt;="&amp;YEAR(Portfolio_History!Y$1))</f>
        <v>0</v>
      </c>
    </row>
    <row r="629" spans="1:25" x14ac:dyDescent="0.35">
      <c r="A629" s="172" t="s">
        <v>39</v>
      </c>
      <c r="B629" s="172">
        <v>6.5</v>
      </c>
      <c r="C629" s="172">
        <v>2010</v>
      </c>
      <c r="D629" s="173">
        <v>36678</v>
      </c>
      <c r="E629" s="63">
        <v>2010</v>
      </c>
      <c r="F629" s="170" t="str">
        <f t="shared" si="10"/>
        <v>SI bonds_6.5_2010</v>
      </c>
      <c r="G629" s="4">
        <f>SUMIFS(Transactions_History!$G$6:$G$1355, Transactions_History!$C$6:$C$1355, "Acquire", Transactions_History!$I$6:$I$1355, Portfolio_History!$F629, Transactions_History!$H$6:$H$1355, "&lt;="&amp;YEAR(Portfolio_History!G$1))-
SUMIFS(Transactions_History!$G$6:$G$1355, Transactions_History!$C$6:$C$1355, "Redeem", Transactions_History!$I$6:$I$1355, Portfolio_History!$F629, Transactions_History!$H$6:$H$1355, "&lt;="&amp;YEAR(Portfolio_History!G$1))</f>
        <v>-39637348</v>
      </c>
      <c r="H629" s="4">
        <f>SUMIFS(Transactions_History!$G$6:$G$1355, Transactions_History!$C$6:$C$1355, "Acquire", Transactions_History!$I$6:$I$1355, Portfolio_History!$F629, Transactions_History!$H$6:$H$1355, "&lt;="&amp;YEAR(Portfolio_History!H$1))-
SUMIFS(Transactions_History!$G$6:$G$1355, Transactions_History!$C$6:$C$1355, "Redeem", Transactions_History!$I$6:$I$1355, Portfolio_History!$F629, Transactions_History!$H$6:$H$1355, "&lt;="&amp;YEAR(Portfolio_History!H$1))</f>
        <v>-39637348</v>
      </c>
      <c r="I629" s="4">
        <f>SUMIFS(Transactions_History!$G$6:$G$1355, Transactions_History!$C$6:$C$1355, "Acquire", Transactions_History!$I$6:$I$1355, Portfolio_History!$F629, Transactions_History!$H$6:$H$1355, "&lt;="&amp;YEAR(Portfolio_History!I$1))-
SUMIFS(Transactions_History!$G$6:$G$1355, Transactions_History!$C$6:$C$1355, "Redeem", Transactions_History!$I$6:$I$1355, Portfolio_History!$F629, Transactions_History!$H$6:$H$1355, "&lt;="&amp;YEAR(Portfolio_History!I$1))</f>
        <v>-39637348</v>
      </c>
      <c r="J629" s="4">
        <f>SUMIFS(Transactions_History!$G$6:$G$1355, Transactions_History!$C$6:$C$1355, "Acquire", Transactions_History!$I$6:$I$1355, Portfolio_History!$F629, Transactions_History!$H$6:$H$1355, "&lt;="&amp;YEAR(Portfolio_History!J$1))-
SUMIFS(Transactions_History!$G$6:$G$1355, Transactions_History!$C$6:$C$1355, "Redeem", Transactions_History!$I$6:$I$1355, Portfolio_History!$F629, Transactions_History!$H$6:$H$1355, "&lt;="&amp;YEAR(Portfolio_History!J$1))</f>
        <v>-39637348</v>
      </c>
      <c r="K629" s="4">
        <f>SUMIFS(Transactions_History!$G$6:$G$1355, Transactions_History!$C$6:$C$1355, "Acquire", Transactions_History!$I$6:$I$1355, Portfolio_History!$F629, Transactions_History!$H$6:$H$1355, "&lt;="&amp;YEAR(Portfolio_History!K$1))-
SUMIFS(Transactions_History!$G$6:$G$1355, Transactions_History!$C$6:$C$1355, "Redeem", Transactions_History!$I$6:$I$1355, Portfolio_History!$F629, Transactions_History!$H$6:$H$1355, "&lt;="&amp;YEAR(Portfolio_History!K$1))</f>
        <v>-39637348</v>
      </c>
      <c r="L629" s="4">
        <f>SUMIFS(Transactions_History!$G$6:$G$1355, Transactions_History!$C$6:$C$1355, "Acquire", Transactions_History!$I$6:$I$1355, Portfolio_History!$F629, Transactions_History!$H$6:$H$1355, "&lt;="&amp;YEAR(Portfolio_History!L$1))-
SUMIFS(Transactions_History!$G$6:$G$1355, Transactions_History!$C$6:$C$1355, "Redeem", Transactions_History!$I$6:$I$1355, Portfolio_History!$F629, Transactions_History!$H$6:$H$1355, "&lt;="&amp;YEAR(Portfolio_History!L$1))</f>
        <v>-39637348</v>
      </c>
      <c r="M629" s="4">
        <f>SUMIFS(Transactions_History!$G$6:$G$1355, Transactions_History!$C$6:$C$1355, "Acquire", Transactions_History!$I$6:$I$1355, Portfolio_History!$F629, Transactions_History!$H$6:$H$1355, "&lt;="&amp;YEAR(Portfolio_History!M$1))-
SUMIFS(Transactions_History!$G$6:$G$1355, Transactions_History!$C$6:$C$1355, "Redeem", Transactions_History!$I$6:$I$1355, Portfolio_History!$F629, Transactions_History!$H$6:$H$1355, "&lt;="&amp;YEAR(Portfolio_History!M$1))</f>
        <v>-39637348</v>
      </c>
      <c r="N629" s="4">
        <f>SUMIFS(Transactions_History!$G$6:$G$1355, Transactions_History!$C$6:$C$1355, "Acquire", Transactions_History!$I$6:$I$1355, Portfolio_History!$F629, Transactions_History!$H$6:$H$1355, "&lt;="&amp;YEAR(Portfolio_History!N$1))-
SUMIFS(Transactions_History!$G$6:$G$1355, Transactions_History!$C$6:$C$1355, "Redeem", Transactions_History!$I$6:$I$1355, Portfolio_History!$F629, Transactions_History!$H$6:$H$1355, "&lt;="&amp;YEAR(Portfolio_History!N$1))</f>
        <v>-39637348</v>
      </c>
      <c r="O629" s="4">
        <f>SUMIFS(Transactions_History!$G$6:$G$1355, Transactions_History!$C$6:$C$1355, "Acquire", Transactions_History!$I$6:$I$1355, Portfolio_History!$F629, Transactions_History!$H$6:$H$1355, "&lt;="&amp;YEAR(Portfolio_History!O$1))-
SUMIFS(Transactions_History!$G$6:$G$1355, Transactions_History!$C$6:$C$1355, "Redeem", Transactions_History!$I$6:$I$1355, Portfolio_History!$F629, Transactions_History!$H$6:$H$1355, "&lt;="&amp;YEAR(Portfolio_History!O$1))</f>
        <v>-39637348</v>
      </c>
      <c r="P629" s="4">
        <f>SUMIFS(Transactions_History!$G$6:$G$1355, Transactions_History!$C$6:$C$1355, "Acquire", Transactions_History!$I$6:$I$1355, Portfolio_History!$F629, Transactions_History!$H$6:$H$1355, "&lt;="&amp;YEAR(Portfolio_History!P$1))-
SUMIFS(Transactions_History!$G$6:$G$1355, Transactions_History!$C$6:$C$1355, "Redeem", Transactions_History!$I$6:$I$1355, Portfolio_History!$F629, Transactions_History!$H$6:$H$1355, "&lt;="&amp;YEAR(Portfolio_History!P$1))</f>
        <v>-39637348</v>
      </c>
      <c r="Q629" s="4">
        <f>SUMIFS(Transactions_History!$G$6:$G$1355, Transactions_History!$C$6:$C$1355, "Acquire", Transactions_History!$I$6:$I$1355, Portfolio_History!$F629, Transactions_History!$H$6:$H$1355, "&lt;="&amp;YEAR(Portfolio_History!Q$1))-
SUMIFS(Transactions_History!$G$6:$G$1355, Transactions_History!$C$6:$C$1355, "Redeem", Transactions_History!$I$6:$I$1355, Portfolio_History!$F629, Transactions_History!$H$6:$H$1355, "&lt;="&amp;YEAR(Portfolio_History!Q$1))</f>
        <v>-39637348</v>
      </c>
      <c r="R629" s="4">
        <f>SUMIFS(Transactions_History!$G$6:$G$1355, Transactions_History!$C$6:$C$1355, "Acquire", Transactions_History!$I$6:$I$1355, Portfolio_History!$F629, Transactions_History!$H$6:$H$1355, "&lt;="&amp;YEAR(Portfolio_History!R$1))-
SUMIFS(Transactions_History!$G$6:$G$1355, Transactions_History!$C$6:$C$1355, "Redeem", Transactions_History!$I$6:$I$1355, Portfolio_History!$F629, Transactions_History!$H$6:$H$1355, "&lt;="&amp;YEAR(Portfolio_History!R$1))</f>
        <v>-39637348</v>
      </c>
      <c r="S629" s="4">
        <f>SUMIFS(Transactions_History!$G$6:$G$1355, Transactions_History!$C$6:$C$1355, "Acquire", Transactions_History!$I$6:$I$1355, Portfolio_History!$F629, Transactions_History!$H$6:$H$1355, "&lt;="&amp;YEAR(Portfolio_History!S$1))-
SUMIFS(Transactions_History!$G$6:$G$1355, Transactions_History!$C$6:$C$1355, "Redeem", Transactions_History!$I$6:$I$1355, Portfolio_History!$F629, Transactions_History!$H$6:$H$1355, "&lt;="&amp;YEAR(Portfolio_History!S$1))</f>
        <v>-39637348</v>
      </c>
      <c r="T629" s="4">
        <f>SUMIFS(Transactions_History!$G$6:$G$1355, Transactions_History!$C$6:$C$1355, "Acquire", Transactions_History!$I$6:$I$1355, Portfolio_History!$F629, Transactions_History!$H$6:$H$1355, "&lt;="&amp;YEAR(Portfolio_History!T$1))-
SUMIFS(Transactions_History!$G$6:$G$1355, Transactions_History!$C$6:$C$1355, "Redeem", Transactions_History!$I$6:$I$1355, Portfolio_History!$F629, Transactions_History!$H$6:$H$1355, "&lt;="&amp;YEAR(Portfolio_History!T$1))</f>
        <v>-1317108</v>
      </c>
      <c r="U629" s="4">
        <f>SUMIFS(Transactions_History!$G$6:$G$1355, Transactions_History!$C$6:$C$1355, "Acquire", Transactions_History!$I$6:$I$1355, Portfolio_History!$F629, Transactions_History!$H$6:$H$1355, "&lt;="&amp;YEAR(Portfolio_History!U$1))-
SUMIFS(Transactions_History!$G$6:$G$1355, Transactions_History!$C$6:$C$1355, "Redeem", Transactions_History!$I$6:$I$1355, Portfolio_History!$F629, Transactions_History!$H$6:$H$1355, "&lt;="&amp;YEAR(Portfolio_History!U$1))</f>
        <v>0</v>
      </c>
      <c r="V629" s="4">
        <f>SUMIFS(Transactions_History!$G$6:$G$1355, Transactions_History!$C$6:$C$1355, "Acquire", Transactions_History!$I$6:$I$1355, Portfolio_History!$F629, Transactions_History!$H$6:$H$1355, "&lt;="&amp;YEAR(Portfolio_History!V$1))-
SUMIFS(Transactions_History!$G$6:$G$1355, Transactions_History!$C$6:$C$1355, "Redeem", Transactions_History!$I$6:$I$1355, Portfolio_History!$F629, Transactions_History!$H$6:$H$1355, "&lt;="&amp;YEAR(Portfolio_History!V$1))</f>
        <v>0</v>
      </c>
      <c r="W629" s="4">
        <f>SUMIFS(Transactions_History!$G$6:$G$1355, Transactions_History!$C$6:$C$1355, "Acquire", Transactions_History!$I$6:$I$1355, Portfolio_History!$F629, Transactions_History!$H$6:$H$1355, "&lt;="&amp;YEAR(Portfolio_History!W$1))-
SUMIFS(Transactions_History!$G$6:$G$1355, Transactions_History!$C$6:$C$1355, "Redeem", Transactions_History!$I$6:$I$1355, Portfolio_History!$F629, Transactions_History!$H$6:$H$1355, "&lt;="&amp;YEAR(Portfolio_History!W$1))</f>
        <v>0</v>
      </c>
      <c r="X629" s="4">
        <f>SUMIFS(Transactions_History!$G$6:$G$1355, Transactions_History!$C$6:$C$1355, "Acquire", Transactions_History!$I$6:$I$1355, Portfolio_History!$F629, Transactions_History!$H$6:$H$1355, "&lt;="&amp;YEAR(Portfolio_History!X$1))-
SUMIFS(Transactions_History!$G$6:$G$1355, Transactions_History!$C$6:$C$1355, "Redeem", Transactions_History!$I$6:$I$1355, Portfolio_History!$F629, Transactions_History!$H$6:$H$1355, "&lt;="&amp;YEAR(Portfolio_History!X$1))</f>
        <v>0</v>
      </c>
      <c r="Y629" s="4">
        <f>SUMIFS(Transactions_History!$G$6:$G$1355, Transactions_History!$C$6:$C$1355, "Acquire", Transactions_History!$I$6:$I$1355, Portfolio_History!$F629, Transactions_History!$H$6:$H$1355, "&lt;="&amp;YEAR(Portfolio_History!Y$1))-
SUMIFS(Transactions_History!$G$6:$G$1355, Transactions_History!$C$6:$C$1355, "Redeem", Transactions_History!$I$6:$I$1355, Portfolio_History!$F629, Transactions_History!$H$6:$H$1355, "&lt;="&amp;YEAR(Portfolio_History!Y$1))</f>
        <v>0</v>
      </c>
    </row>
    <row r="630" spans="1:25" x14ac:dyDescent="0.35">
      <c r="A630" s="172" t="s">
        <v>39</v>
      </c>
      <c r="B630" s="172">
        <v>6.5</v>
      </c>
      <c r="C630" s="172">
        <v>2011</v>
      </c>
      <c r="D630" s="173">
        <v>36678</v>
      </c>
      <c r="E630" s="63">
        <v>2010</v>
      </c>
      <c r="F630" s="170" t="str">
        <f t="shared" si="10"/>
        <v>SI bonds_6.5_2011</v>
      </c>
      <c r="G630" s="4">
        <f>SUMIFS(Transactions_History!$G$6:$G$1355, Transactions_History!$C$6:$C$1355, "Acquire", Transactions_History!$I$6:$I$1355, Portfolio_History!$F630, Transactions_History!$H$6:$H$1355, "&lt;="&amp;YEAR(Portfolio_History!G$1))-
SUMIFS(Transactions_History!$G$6:$G$1355, Transactions_History!$C$6:$C$1355, "Redeem", Transactions_History!$I$6:$I$1355, Portfolio_History!$F630, Transactions_History!$H$6:$H$1355, "&lt;="&amp;YEAR(Portfolio_History!G$1))</f>
        <v>-9894504</v>
      </c>
      <c r="H630" s="4">
        <f>SUMIFS(Transactions_History!$G$6:$G$1355, Transactions_History!$C$6:$C$1355, "Acquire", Transactions_History!$I$6:$I$1355, Portfolio_History!$F630, Transactions_History!$H$6:$H$1355, "&lt;="&amp;YEAR(Portfolio_History!H$1))-
SUMIFS(Transactions_History!$G$6:$G$1355, Transactions_History!$C$6:$C$1355, "Redeem", Transactions_History!$I$6:$I$1355, Portfolio_History!$F630, Transactions_History!$H$6:$H$1355, "&lt;="&amp;YEAR(Portfolio_History!H$1))</f>
        <v>-9894504</v>
      </c>
      <c r="I630" s="4">
        <f>SUMIFS(Transactions_History!$G$6:$G$1355, Transactions_History!$C$6:$C$1355, "Acquire", Transactions_History!$I$6:$I$1355, Portfolio_History!$F630, Transactions_History!$H$6:$H$1355, "&lt;="&amp;YEAR(Portfolio_History!I$1))-
SUMIFS(Transactions_History!$G$6:$G$1355, Transactions_History!$C$6:$C$1355, "Redeem", Transactions_History!$I$6:$I$1355, Portfolio_History!$F630, Transactions_History!$H$6:$H$1355, "&lt;="&amp;YEAR(Portfolio_History!I$1))</f>
        <v>-9894504</v>
      </c>
      <c r="J630" s="4">
        <f>SUMIFS(Transactions_History!$G$6:$G$1355, Transactions_History!$C$6:$C$1355, "Acquire", Transactions_History!$I$6:$I$1355, Portfolio_History!$F630, Transactions_History!$H$6:$H$1355, "&lt;="&amp;YEAR(Portfolio_History!J$1))-
SUMIFS(Transactions_History!$G$6:$G$1355, Transactions_History!$C$6:$C$1355, "Redeem", Transactions_History!$I$6:$I$1355, Portfolio_History!$F630, Transactions_History!$H$6:$H$1355, "&lt;="&amp;YEAR(Portfolio_History!J$1))</f>
        <v>-9894504</v>
      </c>
      <c r="K630" s="4">
        <f>SUMIFS(Transactions_History!$G$6:$G$1355, Transactions_History!$C$6:$C$1355, "Acquire", Transactions_History!$I$6:$I$1355, Portfolio_History!$F630, Transactions_History!$H$6:$H$1355, "&lt;="&amp;YEAR(Portfolio_History!K$1))-
SUMIFS(Transactions_History!$G$6:$G$1355, Transactions_History!$C$6:$C$1355, "Redeem", Transactions_History!$I$6:$I$1355, Portfolio_History!$F630, Transactions_History!$H$6:$H$1355, "&lt;="&amp;YEAR(Portfolio_History!K$1))</f>
        <v>-9894504</v>
      </c>
      <c r="L630" s="4">
        <f>SUMIFS(Transactions_History!$G$6:$G$1355, Transactions_History!$C$6:$C$1355, "Acquire", Transactions_History!$I$6:$I$1355, Portfolio_History!$F630, Transactions_History!$H$6:$H$1355, "&lt;="&amp;YEAR(Portfolio_History!L$1))-
SUMIFS(Transactions_History!$G$6:$G$1355, Transactions_History!$C$6:$C$1355, "Redeem", Transactions_History!$I$6:$I$1355, Portfolio_History!$F630, Transactions_History!$H$6:$H$1355, "&lt;="&amp;YEAR(Portfolio_History!L$1))</f>
        <v>-9894504</v>
      </c>
      <c r="M630" s="4">
        <f>SUMIFS(Transactions_History!$G$6:$G$1355, Transactions_History!$C$6:$C$1355, "Acquire", Transactions_History!$I$6:$I$1355, Portfolio_History!$F630, Transactions_History!$H$6:$H$1355, "&lt;="&amp;YEAR(Portfolio_History!M$1))-
SUMIFS(Transactions_History!$G$6:$G$1355, Transactions_History!$C$6:$C$1355, "Redeem", Transactions_History!$I$6:$I$1355, Portfolio_History!$F630, Transactions_History!$H$6:$H$1355, "&lt;="&amp;YEAR(Portfolio_History!M$1))</f>
        <v>-9894504</v>
      </c>
      <c r="N630" s="4">
        <f>SUMIFS(Transactions_History!$G$6:$G$1355, Transactions_History!$C$6:$C$1355, "Acquire", Transactions_History!$I$6:$I$1355, Portfolio_History!$F630, Transactions_History!$H$6:$H$1355, "&lt;="&amp;YEAR(Portfolio_History!N$1))-
SUMIFS(Transactions_History!$G$6:$G$1355, Transactions_History!$C$6:$C$1355, "Redeem", Transactions_History!$I$6:$I$1355, Portfolio_History!$F630, Transactions_History!$H$6:$H$1355, "&lt;="&amp;YEAR(Portfolio_History!N$1))</f>
        <v>-9894504</v>
      </c>
      <c r="O630" s="4">
        <f>SUMIFS(Transactions_History!$G$6:$G$1355, Transactions_History!$C$6:$C$1355, "Acquire", Transactions_History!$I$6:$I$1355, Portfolio_History!$F630, Transactions_History!$H$6:$H$1355, "&lt;="&amp;YEAR(Portfolio_History!O$1))-
SUMIFS(Transactions_History!$G$6:$G$1355, Transactions_History!$C$6:$C$1355, "Redeem", Transactions_History!$I$6:$I$1355, Portfolio_History!$F630, Transactions_History!$H$6:$H$1355, "&lt;="&amp;YEAR(Portfolio_History!O$1))</f>
        <v>-9894504</v>
      </c>
      <c r="P630" s="4">
        <f>SUMIFS(Transactions_History!$G$6:$G$1355, Transactions_History!$C$6:$C$1355, "Acquire", Transactions_History!$I$6:$I$1355, Portfolio_History!$F630, Transactions_History!$H$6:$H$1355, "&lt;="&amp;YEAR(Portfolio_History!P$1))-
SUMIFS(Transactions_History!$G$6:$G$1355, Transactions_History!$C$6:$C$1355, "Redeem", Transactions_History!$I$6:$I$1355, Portfolio_History!$F630, Transactions_History!$H$6:$H$1355, "&lt;="&amp;YEAR(Portfolio_History!P$1))</f>
        <v>-9894504</v>
      </c>
      <c r="Q630" s="4">
        <f>SUMIFS(Transactions_History!$G$6:$G$1355, Transactions_History!$C$6:$C$1355, "Acquire", Transactions_History!$I$6:$I$1355, Portfolio_History!$F630, Transactions_History!$H$6:$H$1355, "&lt;="&amp;YEAR(Portfolio_History!Q$1))-
SUMIFS(Transactions_History!$G$6:$G$1355, Transactions_History!$C$6:$C$1355, "Redeem", Transactions_History!$I$6:$I$1355, Portfolio_History!$F630, Transactions_History!$H$6:$H$1355, "&lt;="&amp;YEAR(Portfolio_History!Q$1))</f>
        <v>-9894504</v>
      </c>
      <c r="R630" s="4">
        <f>SUMIFS(Transactions_History!$G$6:$G$1355, Transactions_History!$C$6:$C$1355, "Acquire", Transactions_History!$I$6:$I$1355, Portfolio_History!$F630, Transactions_History!$H$6:$H$1355, "&lt;="&amp;YEAR(Portfolio_History!R$1))-
SUMIFS(Transactions_History!$G$6:$G$1355, Transactions_History!$C$6:$C$1355, "Redeem", Transactions_History!$I$6:$I$1355, Portfolio_History!$F630, Transactions_History!$H$6:$H$1355, "&lt;="&amp;YEAR(Portfolio_History!R$1))</f>
        <v>-9894504</v>
      </c>
      <c r="S630" s="4">
        <f>SUMIFS(Transactions_History!$G$6:$G$1355, Transactions_History!$C$6:$C$1355, "Acquire", Transactions_History!$I$6:$I$1355, Portfolio_History!$F630, Transactions_History!$H$6:$H$1355, "&lt;="&amp;YEAR(Portfolio_History!S$1))-
SUMIFS(Transactions_History!$G$6:$G$1355, Transactions_History!$C$6:$C$1355, "Redeem", Transactions_History!$I$6:$I$1355, Portfolio_History!$F630, Transactions_History!$H$6:$H$1355, "&lt;="&amp;YEAR(Portfolio_History!S$1))</f>
        <v>-1317108</v>
      </c>
      <c r="T630" s="4">
        <f>SUMIFS(Transactions_History!$G$6:$G$1355, Transactions_History!$C$6:$C$1355, "Acquire", Transactions_History!$I$6:$I$1355, Portfolio_History!$F630, Transactions_History!$H$6:$H$1355, "&lt;="&amp;YEAR(Portfolio_History!T$1))-
SUMIFS(Transactions_History!$G$6:$G$1355, Transactions_History!$C$6:$C$1355, "Redeem", Transactions_History!$I$6:$I$1355, Portfolio_History!$F630, Transactions_History!$H$6:$H$1355, "&lt;="&amp;YEAR(Portfolio_History!T$1))</f>
        <v>0</v>
      </c>
      <c r="U630" s="4">
        <f>SUMIFS(Transactions_History!$G$6:$G$1355, Transactions_History!$C$6:$C$1355, "Acquire", Transactions_History!$I$6:$I$1355, Portfolio_History!$F630, Transactions_History!$H$6:$H$1355, "&lt;="&amp;YEAR(Portfolio_History!U$1))-
SUMIFS(Transactions_History!$G$6:$G$1355, Transactions_History!$C$6:$C$1355, "Redeem", Transactions_History!$I$6:$I$1355, Portfolio_History!$F630, Transactions_History!$H$6:$H$1355, "&lt;="&amp;YEAR(Portfolio_History!U$1))</f>
        <v>0</v>
      </c>
      <c r="V630" s="4">
        <f>SUMIFS(Transactions_History!$G$6:$G$1355, Transactions_History!$C$6:$C$1355, "Acquire", Transactions_History!$I$6:$I$1355, Portfolio_History!$F630, Transactions_History!$H$6:$H$1355, "&lt;="&amp;YEAR(Portfolio_History!V$1))-
SUMIFS(Transactions_History!$G$6:$G$1355, Transactions_History!$C$6:$C$1355, "Redeem", Transactions_History!$I$6:$I$1355, Portfolio_History!$F630, Transactions_History!$H$6:$H$1355, "&lt;="&amp;YEAR(Portfolio_History!V$1))</f>
        <v>0</v>
      </c>
      <c r="W630" s="4">
        <f>SUMIFS(Transactions_History!$G$6:$G$1355, Transactions_History!$C$6:$C$1355, "Acquire", Transactions_History!$I$6:$I$1355, Portfolio_History!$F630, Transactions_History!$H$6:$H$1355, "&lt;="&amp;YEAR(Portfolio_History!W$1))-
SUMIFS(Transactions_History!$G$6:$G$1355, Transactions_History!$C$6:$C$1355, "Redeem", Transactions_History!$I$6:$I$1355, Portfolio_History!$F630, Transactions_History!$H$6:$H$1355, "&lt;="&amp;YEAR(Portfolio_History!W$1))</f>
        <v>0</v>
      </c>
      <c r="X630" s="4">
        <f>SUMIFS(Transactions_History!$G$6:$G$1355, Transactions_History!$C$6:$C$1355, "Acquire", Transactions_History!$I$6:$I$1355, Portfolio_History!$F630, Transactions_History!$H$6:$H$1355, "&lt;="&amp;YEAR(Portfolio_History!X$1))-
SUMIFS(Transactions_History!$G$6:$G$1355, Transactions_History!$C$6:$C$1355, "Redeem", Transactions_History!$I$6:$I$1355, Portfolio_History!$F630, Transactions_History!$H$6:$H$1355, "&lt;="&amp;YEAR(Portfolio_History!X$1))</f>
        <v>0</v>
      </c>
      <c r="Y630" s="4">
        <f>SUMIFS(Transactions_History!$G$6:$G$1355, Transactions_History!$C$6:$C$1355, "Acquire", Transactions_History!$I$6:$I$1355, Portfolio_History!$F630, Transactions_History!$H$6:$H$1355, "&lt;="&amp;YEAR(Portfolio_History!Y$1))-
SUMIFS(Transactions_History!$G$6:$G$1355, Transactions_History!$C$6:$C$1355, "Redeem", Transactions_History!$I$6:$I$1355, Portfolio_History!$F630, Transactions_History!$H$6:$H$1355, "&lt;="&amp;YEAR(Portfolio_History!Y$1))</f>
        <v>0</v>
      </c>
    </row>
    <row r="631" spans="1:25" x14ac:dyDescent="0.35">
      <c r="A631" s="172" t="s">
        <v>39</v>
      </c>
      <c r="B631" s="172">
        <v>6.875</v>
      </c>
      <c r="C631" s="172">
        <v>2010</v>
      </c>
      <c r="D631" s="173">
        <v>35582</v>
      </c>
      <c r="E631" s="63">
        <v>2010</v>
      </c>
      <c r="F631" s="170" t="str">
        <f t="shared" si="10"/>
        <v>SI bonds_6.875_2010</v>
      </c>
      <c r="G631" s="4">
        <f>SUMIFS(Transactions_History!$G$6:$G$1355, Transactions_History!$C$6:$C$1355, "Acquire", Transactions_History!$I$6:$I$1355, Portfolio_History!$F631, Transactions_History!$H$6:$H$1355, "&lt;="&amp;YEAR(Portfolio_History!G$1))-
SUMIFS(Transactions_History!$G$6:$G$1355, Transactions_History!$C$6:$C$1355, "Redeem", Transactions_History!$I$6:$I$1355, Portfolio_History!$F631, Transactions_History!$H$6:$H$1355, "&lt;="&amp;YEAR(Portfolio_History!G$1))</f>
        <v>-8420792</v>
      </c>
      <c r="H631" s="4">
        <f>SUMIFS(Transactions_History!$G$6:$G$1355, Transactions_History!$C$6:$C$1355, "Acquire", Transactions_History!$I$6:$I$1355, Portfolio_History!$F631, Transactions_History!$H$6:$H$1355, "&lt;="&amp;YEAR(Portfolio_History!H$1))-
SUMIFS(Transactions_History!$G$6:$G$1355, Transactions_History!$C$6:$C$1355, "Redeem", Transactions_History!$I$6:$I$1355, Portfolio_History!$F631, Transactions_History!$H$6:$H$1355, "&lt;="&amp;YEAR(Portfolio_History!H$1))</f>
        <v>-8420792</v>
      </c>
      <c r="I631" s="4">
        <f>SUMIFS(Transactions_History!$G$6:$G$1355, Transactions_History!$C$6:$C$1355, "Acquire", Transactions_History!$I$6:$I$1355, Portfolio_History!$F631, Transactions_History!$H$6:$H$1355, "&lt;="&amp;YEAR(Portfolio_History!I$1))-
SUMIFS(Transactions_History!$G$6:$G$1355, Transactions_History!$C$6:$C$1355, "Redeem", Transactions_History!$I$6:$I$1355, Portfolio_History!$F631, Transactions_History!$H$6:$H$1355, "&lt;="&amp;YEAR(Portfolio_History!I$1))</f>
        <v>-8420792</v>
      </c>
      <c r="J631" s="4">
        <f>SUMIFS(Transactions_History!$G$6:$G$1355, Transactions_History!$C$6:$C$1355, "Acquire", Transactions_History!$I$6:$I$1355, Portfolio_History!$F631, Transactions_History!$H$6:$H$1355, "&lt;="&amp;YEAR(Portfolio_History!J$1))-
SUMIFS(Transactions_History!$G$6:$G$1355, Transactions_History!$C$6:$C$1355, "Redeem", Transactions_History!$I$6:$I$1355, Portfolio_History!$F631, Transactions_History!$H$6:$H$1355, "&lt;="&amp;YEAR(Portfolio_History!J$1))</f>
        <v>-8420792</v>
      </c>
      <c r="K631" s="4">
        <f>SUMIFS(Transactions_History!$G$6:$G$1355, Transactions_History!$C$6:$C$1355, "Acquire", Transactions_History!$I$6:$I$1355, Portfolio_History!$F631, Transactions_History!$H$6:$H$1355, "&lt;="&amp;YEAR(Portfolio_History!K$1))-
SUMIFS(Transactions_History!$G$6:$G$1355, Transactions_History!$C$6:$C$1355, "Redeem", Transactions_History!$I$6:$I$1355, Portfolio_History!$F631, Transactions_History!$H$6:$H$1355, "&lt;="&amp;YEAR(Portfolio_History!K$1))</f>
        <v>-8420792</v>
      </c>
      <c r="L631" s="4">
        <f>SUMIFS(Transactions_History!$G$6:$G$1355, Transactions_History!$C$6:$C$1355, "Acquire", Transactions_History!$I$6:$I$1355, Portfolio_History!$F631, Transactions_History!$H$6:$H$1355, "&lt;="&amp;YEAR(Portfolio_History!L$1))-
SUMIFS(Transactions_History!$G$6:$G$1355, Transactions_History!$C$6:$C$1355, "Redeem", Transactions_History!$I$6:$I$1355, Portfolio_History!$F631, Transactions_History!$H$6:$H$1355, "&lt;="&amp;YEAR(Portfolio_History!L$1))</f>
        <v>-8420792</v>
      </c>
      <c r="M631" s="4">
        <f>SUMIFS(Transactions_History!$G$6:$G$1355, Transactions_History!$C$6:$C$1355, "Acquire", Transactions_History!$I$6:$I$1355, Portfolio_History!$F631, Transactions_History!$H$6:$H$1355, "&lt;="&amp;YEAR(Portfolio_History!M$1))-
SUMIFS(Transactions_History!$G$6:$G$1355, Transactions_History!$C$6:$C$1355, "Redeem", Transactions_History!$I$6:$I$1355, Portfolio_History!$F631, Transactions_History!$H$6:$H$1355, "&lt;="&amp;YEAR(Portfolio_History!M$1))</f>
        <v>-8420792</v>
      </c>
      <c r="N631" s="4">
        <f>SUMIFS(Transactions_History!$G$6:$G$1355, Transactions_History!$C$6:$C$1355, "Acquire", Transactions_History!$I$6:$I$1355, Portfolio_History!$F631, Transactions_History!$H$6:$H$1355, "&lt;="&amp;YEAR(Portfolio_History!N$1))-
SUMIFS(Transactions_History!$G$6:$G$1355, Transactions_History!$C$6:$C$1355, "Redeem", Transactions_History!$I$6:$I$1355, Portfolio_History!$F631, Transactions_History!$H$6:$H$1355, "&lt;="&amp;YEAR(Portfolio_History!N$1))</f>
        <v>-8420792</v>
      </c>
      <c r="O631" s="4">
        <f>SUMIFS(Transactions_History!$G$6:$G$1355, Transactions_History!$C$6:$C$1355, "Acquire", Transactions_History!$I$6:$I$1355, Portfolio_History!$F631, Transactions_History!$H$6:$H$1355, "&lt;="&amp;YEAR(Portfolio_History!O$1))-
SUMIFS(Transactions_History!$G$6:$G$1355, Transactions_History!$C$6:$C$1355, "Redeem", Transactions_History!$I$6:$I$1355, Portfolio_History!$F631, Transactions_History!$H$6:$H$1355, "&lt;="&amp;YEAR(Portfolio_History!O$1))</f>
        <v>-8420792</v>
      </c>
      <c r="P631" s="4">
        <f>SUMIFS(Transactions_History!$G$6:$G$1355, Transactions_History!$C$6:$C$1355, "Acquire", Transactions_History!$I$6:$I$1355, Portfolio_History!$F631, Transactions_History!$H$6:$H$1355, "&lt;="&amp;YEAR(Portfolio_History!P$1))-
SUMIFS(Transactions_History!$G$6:$G$1355, Transactions_History!$C$6:$C$1355, "Redeem", Transactions_History!$I$6:$I$1355, Portfolio_History!$F631, Transactions_History!$H$6:$H$1355, "&lt;="&amp;YEAR(Portfolio_History!P$1))</f>
        <v>-8420792</v>
      </c>
      <c r="Q631" s="4">
        <f>SUMIFS(Transactions_History!$G$6:$G$1355, Transactions_History!$C$6:$C$1355, "Acquire", Transactions_History!$I$6:$I$1355, Portfolio_History!$F631, Transactions_History!$H$6:$H$1355, "&lt;="&amp;YEAR(Portfolio_History!Q$1))-
SUMIFS(Transactions_History!$G$6:$G$1355, Transactions_History!$C$6:$C$1355, "Redeem", Transactions_History!$I$6:$I$1355, Portfolio_History!$F631, Transactions_History!$H$6:$H$1355, "&lt;="&amp;YEAR(Portfolio_History!Q$1))</f>
        <v>-8420792</v>
      </c>
      <c r="R631" s="4">
        <f>SUMIFS(Transactions_History!$G$6:$G$1355, Transactions_History!$C$6:$C$1355, "Acquire", Transactions_History!$I$6:$I$1355, Portfolio_History!$F631, Transactions_History!$H$6:$H$1355, "&lt;="&amp;YEAR(Portfolio_History!R$1))-
SUMIFS(Transactions_History!$G$6:$G$1355, Transactions_History!$C$6:$C$1355, "Redeem", Transactions_History!$I$6:$I$1355, Portfolio_History!$F631, Transactions_History!$H$6:$H$1355, "&lt;="&amp;YEAR(Portfolio_History!R$1))</f>
        <v>-8420792</v>
      </c>
      <c r="S631" s="4">
        <f>SUMIFS(Transactions_History!$G$6:$G$1355, Transactions_History!$C$6:$C$1355, "Acquire", Transactions_History!$I$6:$I$1355, Portfolio_History!$F631, Transactions_History!$H$6:$H$1355, "&lt;="&amp;YEAR(Portfolio_History!S$1))-
SUMIFS(Transactions_History!$G$6:$G$1355, Transactions_History!$C$6:$C$1355, "Redeem", Transactions_History!$I$6:$I$1355, Portfolio_History!$F631, Transactions_History!$H$6:$H$1355, "&lt;="&amp;YEAR(Portfolio_History!S$1))</f>
        <v>-8420792</v>
      </c>
      <c r="T631" s="4">
        <f>SUMIFS(Transactions_History!$G$6:$G$1355, Transactions_History!$C$6:$C$1355, "Acquire", Transactions_History!$I$6:$I$1355, Portfolio_History!$F631, Transactions_History!$H$6:$H$1355, "&lt;="&amp;YEAR(Portfolio_History!T$1))-
SUMIFS(Transactions_History!$G$6:$G$1355, Transactions_History!$C$6:$C$1355, "Redeem", Transactions_History!$I$6:$I$1355, Portfolio_History!$F631, Transactions_History!$H$6:$H$1355, "&lt;="&amp;YEAR(Portfolio_History!T$1))</f>
        <v>-4445520</v>
      </c>
      <c r="U631" s="4">
        <f>SUMIFS(Transactions_History!$G$6:$G$1355, Transactions_History!$C$6:$C$1355, "Acquire", Transactions_History!$I$6:$I$1355, Portfolio_History!$F631, Transactions_History!$H$6:$H$1355, "&lt;="&amp;YEAR(Portfolio_History!U$1))-
SUMIFS(Transactions_History!$G$6:$G$1355, Transactions_History!$C$6:$C$1355, "Redeem", Transactions_History!$I$6:$I$1355, Portfolio_History!$F631, Transactions_History!$H$6:$H$1355, "&lt;="&amp;YEAR(Portfolio_History!U$1))</f>
        <v>0</v>
      </c>
      <c r="V631" s="4">
        <f>SUMIFS(Transactions_History!$G$6:$G$1355, Transactions_History!$C$6:$C$1355, "Acquire", Transactions_History!$I$6:$I$1355, Portfolio_History!$F631, Transactions_History!$H$6:$H$1355, "&lt;="&amp;YEAR(Portfolio_History!V$1))-
SUMIFS(Transactions_History!$G$6:$G$1355, Transactions_History!$C$6:$C$1355, "Redeem", Transactions_History!$I$6:$I$1355, Portfolio_History!$F631, Transactions_History!$H$6:$H$1355, "&lt;="&amp;YEAR(Portfolio_History!V$1))</f>
        <v>0</v>
      </c>
      <c r="W631" s="4">
        <f>SUMIFS(Transactions_History!$G$6:$G$1355, Transactions_History!$C$6:$C$1355, "Acquire", Transactions_History!$I$6:$I$1355, Portfolio_History!$F631, Transactions_History!$H$6:$H$1355, "&lt;="&amp;YEAR(Portfolio_History!W$1))-
SUMIFS(Transactions_History!$G$6:$G$1355, Transactions_History!$C$6:$C$1355, "Redeem", Transactions_History!$I$6:$I$1355, Portfolio_History!$F631, Transactions_History!$H$6:$H$1355, "&lt;="&amp;YEAR(Portfolio_History!W$1))</f>
        <v>0</v>
      </c>
      <c r="X631" s="4">
        <f>SUMIFS(Transactions_History!$G$6:$G$1355, Transactions_History!$C$6:$C$1355, "Acquire", Transactions_History!$I$6:$I$1355, Portfolio_History!$F631, Transactions_History!$H$6:$H$1355, "&lt;="&amp;YEAR(Portfolio_History!X$1))-
SUMIFS(Transactions_History!$G$6:$G$1355, Transactions_History!$C$6:$C$1355, "Redeem", Transactions_History!$I$6:$I$1355, Portfolio_History!$F631, Transactions_History!$H$6:$H$1355, "&lt;="&amp;YEAR(Portfolio_History!X$1))</f>
        <v>0</v>
      </c>
      <c r="Y631" s="4">
        <f>SUMIFS(Transactions_History!$G$6:$G$1355, Transactions_History!$C$6:$C$1355, "Acquire", Transactions_History!$I$6:$I$1355, Portfolio_History!$F631, Transactions_History!$H$6:$H$1355, "&lt;="&amp;YEAR(Portfolio_History!Y$1))-
SUMIFS(Transactions_History!$G$6:$G$1355, Transactions_History!$C$6:$C$1355, "Redeem", Transactions_History!$I$6:$I$1355, Portfolio_History!$F631, Transactions_History!$H$6:$H$1355, "&lt;="&amp;YEAR(Portfolio_History!Y$1))</f>
        <v>0</v>
      </c>
    </row>
    <row r="632" spans="1:25" x14ac:dyDescent="0.35">
      <c r="A632" s="172" t="s">
        <v>39</v>
      </c>
      <c r="B632" s="172">
        <v>7</v>
      </c>
      <c r="C632" s="172">
        <v>2010</v>
      </c>
      <c r="D632" s="173">
        <v>35217</v>
      </c>
      <c r="E632" s="63">
        <v>2010</v>
      </c>
      <c r="F632" s="170" t="str">
        <f t="shared" si="10"/>
        <v>SI bonds_7_2010</v>
      </c>
      <c r="G632" s="4">
        <f>SUMIFS(Transactions_History!$G$6:$G$1355, Transactions_History!$C$6:$C$1355, "Acquire", Transactions_History!$I$6:$I$1355, Portfolio_History!$F632, Transactions_History!$H$6:$H$1355, "&lt;="&amp;YEAR(Portfolio_History!G$1))-
SUMIFS(Transactions_History!$G$6:$G$1355, Transactions_History!$C$6:$C$1355, "Redeem", Transactions_History!$I$6:$I$1355, Portfolio_History!$F632, Transactions_History!$H$6:$H$1355, "&lt;="&amp;YEAR(Portfolio_History!G$1))</f>
        <v>-3371480</v>
      </c>
      <c r="H632" s="4">
        <f>SUMIFS(Transactions_History!$G$6:$G$1355, Transactions_History!$C$6:$C$1355, "Acquire", Transactions_History!$I$6:$I$1355, Portfolio_History!$F632, Transactions_History!$H$6:$H$1355, "&lt;="&amp;YEAR(Portfolio_History!H$1))-
SUMIFS(Transactions_History!$G$6:$G$1355, Transactions_History!$C$6:$C$1355, "Redeem", Transactions_History!$I$6:$I$1355, Portfolio_History!$F632, Transactions_History!$H$6:$H$1355, "&lt;="&amp;YEAR(Portfolio_History!H$1))</f>
        <v>-3371480</v>
      </c>
      <c r="I632" s="4">
        <f>SUMIFS(Transactions_History!$G$6:$G$1355, Transactions_History!$C$6:$C$1355, "Acquire", Transactions_History!$I$6:$I$1355, Portfolio_History!$F632, Transactions_History!$H$6:$H$1355, "&lt;="&amp;YEAR(Portfolio_History!I$1))-
SUMIFS(Transactions_History!$G$6:$G$1355, Transactions_History!$C$6:$C$1355, "Redeem", Transactions_History!$I$6:$I$1355, Portfolio_History!$F632, Transactions_History!$H$6:$H$1355, "&lt;="&amp;YEAR(Portfolio_History!I$1))</f>
        <v>-3371480</v>
      </c>
      <c r="J632" s="4">
        <f>SUMIFS(Transactions_History!$G$6:$G$1355, Transactions_History!$C$6:$C$1355, "Acquire", Transactions_History!$I$6:$I$1355, Portfolio_History!$F632, Transactions_History!$H$6:$H$1355, "&lt;="&amp;YEAR(Portfolio_History!J$1))-
SUMIFS(Transactions_History!$G$6:$G$1355, Transactions_History!$C$6:$C$1355, "Redeem", Transactions_History!$I$6:$I$1355, Portfolio_History!$F632, Transactions_History!$H$6:$H$1355, "&lt;="&amp;YEAR(Portfolio_History!J$1))</f>
        <v>-3371480</v>
      </c>
      <c r="K632" s="4">
        <f>SUMIFS(Transactions_History!$G$6:$G$1355, Transactions_History!$C$6:$C$1355, "Acquire", Transactions_History!$I$6:$I$1355, Portfolio_History!$F632, Transactions_History!$H$6:$H$1355, "&lt;="&amp;YEAR(Portfolio_History!K$1))-
SUMIFS(Transactions_History!$G$6:$G$1355, Transactions_History!$C$6:$C$1355, "Redeem", Transactions_History!$I$6:$I$1355, Portfolio_History!$F632, Transactions_History!$H$6:$H$1355, "&lt;="&amp;YEAR(Portfolio_History!K$1))</f>
        <v>-3371480</v>
      </c>
      <c r="L632" s="4">
        <f>SUMIFS(Transactions_History!$G$6:$G$1355, Transactions_History!$C$6:$C$1355, "Acquire", Transactions_History!$I$6:$I$1355, Portfolio_History!$F632, Transactions_History!$H$6:$H$1355, "&lt;="&amp;YEAR(Portfolio_History!L$1))-
SUMIFS(Transactions_History!$G$6:$G$1355, Transactions_History!$C$6:$C$1355, "Redeem", Transactions_History!$I$6:$I$1355, Portfolio_History!$F632, Transactions_History!$H$6:$H$1355, "&lt;="&amp;YEAR(Portfolio_History!L$1))</f>
        <v>-3371480</v>
      </c>
      <c r="M632" s="4">
        <f>SUMIFS(Transactions_History!$G$6:$G$1355, Transactions_History!$C$6:$C$1355, "Acquire", Transactions_History!$I$6:$I$1355, Portfolio_History!$F632, Transactions_History!$H$6:$H$1355, "&lt;="&amp;YEAR(Portfolio_History!M$1))-
SUMIFS(Transactions_History!$G$6:$G$1355, Transactions_History!$C$6:$C$1355, "Redeem", Transactions_History!$I$6:$I$1355, Portfolio_History!$F632, Transactions_History!$H$6:$H$1355, "&lt;="&amp;YEAR(Portfolio_History!M$1))</f>
        <v>-3371480</v>
      </c>
      <c r="N632" s="4">
        <f>SUMIFS(Transactions_History!$G$6:$G$1355, Transactions_History!$C$6:$C$1355, "Acquire", Transactions_History!$I$6:$I$1355, Portfolio_History!$F632, Transactions_History!$H$6:$H$1355, "&lt;="&amp;YEAR(Portfolio_History!N$1))-
SUMIFS(Transactions_History!$G$6:$G$1355, Transactions_History!$C$6:$C$1355, "Redeem", Transactions_History!$I$6:$I$1355, Portfolio_History!$F632, Transactions_History!$H$6:$H$1355, "&lt;="&amp;YEAR(Portfolio_History!N$1))</f>
        <v>-3371480</v>
      </c>
      <c r="O632" s="4">
        <f>SUMIFS(Transactions_History!$G$6:$G$1355, Transactions_History!$C$6:$C$1355, "Acquire", Transactions_History!$I$6:$I$1355, Portfolio_History!$F632, Transactions_History!$H$6:$H$1355, "&lt;="&amp;YEAR(Portfolio_History!O$1))-
SUMIFS(Transactions_History!$G$6:$G$1355, Transactions_History!$C$6:$C$1355, "Redeem", Transactions_History!$I$6:$I$1355, Portfolio_History!$F632, Transactions_History!$H$6:$H$1355, "&lt;="&amp;YEAR(Portfolio_History!O$1))</f>
        <v>-3371480</v>
      </c>
      <c r="P632" s="4">
        <f>SUMIFS(Transactions_History!$G$6:$G$1355, Transactions_History!$C$6:$C$1355, "Acquire", Transactions_History!$I$6:$I$1355, Portfolio_History!$F632, Transactions_History!$H$6:$H$1355, "&lt;="&amp;YEAR(Portfolio_History!P$1))-
SUMIFS(Transactions_History!$G$6:$G$1355, Transactions_History!$C$6:$C$1355, "Redeem", Transactions_History!$I$6:$I$1355, Portfolio_History!$F632, Transactions_History!$H$6:$H$1355, "&lt;="&amp;YEAR(Portfolio_History!P$1))</f>
        <v>-3371480</v>
      </c>
      <c r="Q632" s="4">
        <f>SUMIFS(Transactions_History!$G$6:$G$1355, Transactions_History!$C$6:$C$1355, "Acquire", Transactions_History!$I$6:$I$1355, Portfolio_History!$F632, Transactions_History!$H$6:$H$1355, "&lt;="&amp;YEAR(Portfolio_History!Q$1))-
SUMIFS(Transactions_History!$G$6:$G$1355, Transactions_History!$C$6:$C$1355, "Redeem", Transactions_History!$I$6:$I$1355, Portfolio_History!$F632, Transactions_History!$H$6:$H$1355, "&lt;="&amp;YEAR(Portfolio_History!Q$1))</f>
        <v>-3371480</v>
      </c>
      <c r="R632" s="4">
        <f>SUMIFS(Transactions_History!$G$6:$G$1355, Transactions_History!$C$6:$C$1355, "Acquire", Transactions_History!$I$6:$I$1355, Portfolio_History!$F632, Transactions_History!$H$6:$H$1355, "&lt;="&amp;YEAR(Portfolio_History!R$1))-
SUMIFS(Transactions_History!$G$6:$G$1355, Transactions_History!$C$6:$C$1355, "Redeem", Transactions_History!$I$6:$I$1355, Portfolio_History!$F632, Transactions_History!$H$6:$H$1355, "&lt;="&amp;YEAR(Portfolio_History!R$1))</f>
        <v>-3371480</v>
      </c>
      <c r="S632" s="4">
        <f>SUMIFS(Transactions_History!$G$6:$G$1355, Transactions_History!$C$6:$C$1355, "Acquire", Transactions_History!$I$6:$I$1355, Portfolio_History!$F632, Transactions_History!$H$6:$H$1355, "&lt;="&amp;YEAR(Portfolio_History!S$1))-
SUMIFS(Transactions_History!$G$6:$G$1355, Transactions_History!$C$6:$C$1355, "Redeem", Transactions_History!$I$6:$I$1355, Portfolio_History!$F632, Transactions_History!$H$6:$H$1355, "&lt;="&amp;YEAR(Portfolio_History!S$1))</f>
        <v>-3371480</v>
      </c>
      <c r="T632" s="4">
        <f>SUMIFS(Transactions_History!$G$6:$G$1355, Transactions_History!$C$6:$C$1355, "Acquire", Transactions_History!$I$6:$I$1355, Portfolio_History!$F632, Transactions_History!$H$6:$H$1355, "&lt;="&amp;YEAR(Portfolio_History!T$1))-
SUMIFS(Transactions_History!$G$6:$G$1355, Transactions_History!$C$6:$C$1355, "Redeem", Transactions_History!$I$6:$I$1355, Portfolio_History!$F632, Transactions_History!$H$6:$H$1355, "&lt;="&amp;YEAR(Portfolio_History!T$1))</f>
        <v>0</v>
      </c>
      <c r="U632" s="4">
        <f>SUMIFS(Transactions_History!$G$6:$G$1355, Transactions_History!$C$6:$C$1355, "Acquire", Transactions_History!$I$6:$I$1355, Portfolio_History!$F632, Transactions_History!$H$6:$H$1355, "&lt;="&amp;YEAR(Portfolio_History!U$1))-
SUMIFS(Transactions_History!$G$6:$G$1355, Transactions_History!$C$6:$C$1355, "Redeem", Transactions_History!$I$6:$I$1355, Portfolio_History!$F632, Transactions_History!$H$6:$H$1355, "&lt;="&amp;YEAR(Portfolio_History!U$1))</f>
        <v>0</v>
      </c>
      <c r="V632" s="4">
        <f>SUMIFS(Transactions_History!$G$6:$G$1355, Transactions_History!$C$6:$C$1355, "Acquire", Transactions_History!$I$6:$I$1355, Portfolio_History!$F632, Transactions_History!$H$6:$H$1355, "&lt;="&amp;YEAR(Portfolio_History!V$1))-
SUMIFS(Transactions_History!$G$6:$G$1355, Transactions_History!$C$6:$C$1355, "Redeem", Transactions_History!$I$6:$I$1355, Portfolio_History!$F632, Transactions_History!$H$6:$H$1355, "&lt;="&amp;YEAR(Portfolio_History!V$1))</f>
        <v>0</v>
      </c>
      <c r="W632" s="4">
        <f>SUMIFS(Transactions_History!$G$6:$G$1355, Transactions_History!$C$6:$C$1355, "Acquire", Transactions_History!$I$6:$I$1355, Portfolio_History!$F632, Transactions_History!$H$6:$H$1355, "&lt;="&amp;YEAR(Portfolio_History!W$1))-
SUMIFS(Transactions_History!$G$6:$G$1355, Transactions_History!$C$6:$C$1355, "Redeem", Transactions_History!$I$6:$I$1355, Portfolio_History!$F632, Transactions_History!$H$6:$H$1355, "&lt;="&amp;YEAR(Portfolio_History!W$1))</f>
        <v>0</v>
      </c>
      <c r="X632" s="4">
        <f>SUMIFS(Transactions_History!$G$6:$G$1355, Transactions_History!$C$6:$C$1355, "Acquire", Transactions_History!$I$6:$I$1355, Portfolio_History!$F632, Transactions_History!$H$6:$H$1355, "&lt;="&amp;YEAR(Portfolio_History!X$1))-
SUMIFS(Transactions_History!$G$6:$G$1355, Transactions_History!$C$6:$C$1355, "Redeem", Transactions_History!$I$6:$I$1355, Portfolio_History!$F632, Transactions_History!$H$6:$H$1355, "&lt;="&amp;YEAR(Portfolio_History!X$1))</f>
        <v>0</v>
      </c>
      <c r="Y632" s="4">
        <f>SUMIFS(Transactions_History!$G$6:$G$1355, Transactions_History!$C$6:$C$1355, "Acquire", Transactions_History!$I$6:$I$1355, Portfolio_History!$F632, Transactions_History!$H$6:$H$1355, "&lt;="&amp;YEAR(Portfolio_History!Y$1))-
SUMIFS(Transactions_History!$G$6:$G$1355, Transactions_History!$C$6:$C$1355, "Redeem", Transactions_History!$I$6:$I$1355, Portfolio_History!$F632, Transactions_History!$H$6:$H$1355, "&lt;="&amp;YEAR(Portfolio_History!Y$1))</f>
        <v>0</v>
      </c>
    </row>
    <row r="633" spans="1:25" x14ac:dyDescent="0.35">
      <c r="A633" s="172" t="s">
        <v>34</v>
      </c>
      <c r="B633" s="172">
        <v>2.875</v>
      </c>
      <c r="C633" s="172">
        <v>2010</v>
      </c>
      <c r="D633" s="173">
        <v>40330</v>
      </c>
      <c r="E633" s="63">
        <v>2010</v>
      </c>
      <c r="F633" s="170" t="str">
        <f t="shared" si="10"/>
        <v>SI certificates_2.875_2010</v>
      </c>
      <c r="G633" s="4">
        <f>SUMIFS(Transactions_History!$G$6:$G$1355, Transactions_History!$C$6:$C$1355, "Acquire", Transactions_History!$I$6:$I$1355, Portfolio_History!$F633, Transactions_History!$H$6:$H$1355, "&lt;="&amp;YEAR(Portfolio_History!G$1))-
SUMIFS(Transactions_History!$G$6:$G$1355, Transactions_History!$C$6:$C$1355, "Redeem", Transactions_History!$I$6:$I$1355, Portfolio_History!$F633, Transactions_History!$H$6:$H$1355, "&lt;="&amp;YEAR(Portfolio_History!G$1))</f>
        <v>0</v>
      </c>
      <c r="H633" s="4">
        <f>SUMIFS(Transactions_History!$G$6:$G$1355, Transactions_History!$C$6:$C$1355, "Acquire", Transactions_History!$I$6:$I$1355, Portfolio_History!$F633, Transactions_History!$H$6:$H$1355, "&lt;="&amp;YEAR(Portfolio_History!H$1))-
SUMIFS(Transactions_History!$G$6:$G$1355, Transactions_History!$C$6:$C$1355, "Redeem", Transactions_History!$I$6:$I$1355, Portfolio_History!$F633, Transactions_History!$H$6:$H$1355, "&lt;="&amp;YEAR(Portfolio_History!H$1))</f>
        <v>0</v>
      </c>
      <c r="I633" s="4">
        <f>SUMIFS(Transactions_History!$G$6:$G$1355, Transactions_History!$C$6:$C$1355, "Acquire", Transactions_History!$I$6:$I$1355, Portfolio_History!$F633, Transactions_History!$H$6:$H$1355, "&lt;="&amp;YEAR(Portfolio_History!I$1))-
SUMIFS(Transactions_History!$G$6:$G$1355, Transactions_History!$C$6:$C$1355, "Redeem", Transactions_History!$I$6:$I$1355, Portfolio_History!$F633, Transactions_History!$H$6:$H$1355, "&lt;="&amp;YEAR(Portfolio_History!I$1))</f>
        <v>0</v>
      </c>
      <c r="J633" s="4">
        <f>SUMIFS(Transactions_History!$G$6:$G$1355, Transactions_History!$C$6:$C$1355, "Acquire", Transactions_History!$I$6:$I$1355, Portfolio_History!$F633, Transactions_History!$H$6:$H$1355, "&lt;="&amp;YEAR(Portfolio_History!J$1))-
SUMIFS(Transactions_History!$G$6:$G$1355, Transactions_History!$C$6:$C$1355, "Redeem", Transactions_History!$I$6:$I$1355, Portfolio_History!$F633, Transactions_History!$H$6:$H$1355, "&lt;="&amp;YEAR(Portfolio_History!J$1))</f>
        <v>0</v>
      </c>
      <c r="K633" s="4">
        <f>SUMIFS(Transactions_History!$G$6:$G$1355, Transactions_History!$C$6:$C$1355, "Acquire", Transactions_History!$I$6:$I$1355, Portfolio_History!$F633, Transactions_History!$H$6:$H$1355, "&lt;="&amp;YEAR(Portfolio_History!K$1))-
SUMIFS(Transactions_History!$G$6:$G$1355, Transactions_History!$C$6:$C$1355, "Redeem", Transactions_History!$I$6:$I$1355, Portfolio_History!$F633, Transactions_History!$H$6:$H$1355, "&lt;="&amp;YEAR(Portfolio_History!K$1))</f>
        <v>0</v>
      </c>
      <c r="L633" s="4">
        <f>SUMIFS(Transactions_History!$G$6:$G$1355, Transactions_History!$C$6:$C$1355, "Acquire", Transactions_History!$I$6:$I$1355, Portfolio_History!$F633, Transactions_History!$H$6:$H$1355, "&lt;="&amp;YEAR(Portfolio_History!L$1))-
SUMIFS(Transactions_History!$G$6:$G$1355, Transactions_History!$C$6:$C$1355, "Redeem", Transactions_History!$I$6:$I$1355, Portfolio_History!$F633, Transactions_History!$H$6:$H$1355, "&lt;="&amp;YEAR(Portfolio_History!L$1))</f>
        <v>0</v>
      </c>
      <c r="M633" s="4">
        <f>SUMIFS(Transactions_History!$G$6:$G$1355, Transactions_History!$C$6:$C$1355, "Acquire", Transactions_History!$I$6:$I$1355, Portfolio_History!$F633, Transactions_History!$H$6:$H$1355, "&lt;="&amp;YEAR(Portfolio_History!M$1))-
SUMIFS(Transactions_History!$G$6:$G$1355, Transactions_History!$C$6:$C$1355, "Redeem", Transactions_History!$I$6:$I$1355, Portfolio_History!$F633, Transactions_History!$H$6:$H$1355, "&lt;="&amp;YEAR(Portfolio_History!M$1))</f>
        <v>0</v>
      </c>
      <c r="N633" s="4">
        <f>SUMIFS(Transactions_History!$G$6:$G$1355, Transactions_History!$C$6:$C$1355, "Acquire", Transactions_History!$I$6:$I$1355, Portfolio_History!$F633, Transactions_History!$H$6:$H$1355, "&lt;="&amp;YEAR(Portfolio_History!N$1))-
SUMIFS(Transactions_History!$G$6:$G$1355, Transactions_History!$C$6:$C$1355, "Redeem", Transactions_History!$I$6:$I$1355, Portfolio_History!$F633, Transactions_History!$H$6:$H$1355, "&lt;="&amp;YEAR(Portfolio_History!N$1))</f>
        <v>0</v>
      </c>
      <c r="O633" s="4">
        <f>SUMIFS(Transactions_History!$G$6:$G$1355, Transactions_History!$C$6:$C$1355, "Acquire", Transactions_History!$I$6:$I$1355, Portfolio_History!$F633, Transactions_History!$H$6:$H$1355, "&lt;="&amp;YEAR(Portfolio_History!O$1))-
SUMIFS(Transactions_History!$G$6:$G$1355, Transactions_History!$C$6:$C$1355, "Redeem", Transactions_History!$I$6:$I$1355, Portfolio_History!$F633, Transactions_History!$H$6:$H$1355, "&lt;="&amp;YEAR(Portfolio_History!O$1))</f>
        <v>0</v>
      </c>
      <c r="P633" s="4">
        <f>SUMIFS(Transactions_History!$G$6:$G$1355, Transactions_History!$C$6:$C$1355, "Acquire", Transactions_History!$I$6:$I$1355, Portfolio_History!$F633, Transactions_History!$H$6:$H$1355, "&lt;="&amp;YEAR(Portfolio_History!P$1))-
SUMIFS(Transactions_History!$G$6:$G$1355, Transactions_History!$C$6:$C$1355, "Redeem", Transactions_History!$I$6:$I$1355, Portfolio_History!$F633, Transactions_History!$H$6:$H$1355, "&lt;="&amp;YEAR(Portfolio_History!P$1))</f>
        <v>0</v>
      </c>
      <c r="Q633" s="4">
        <f>SUMIFS(Transactions_History!$G$6:$G$1355, Transactions_History!$C$6:$C$1355, "Acquire", Transactions_History!$I$6:$I$1355, Portfolio_History!$F633, Transactions_History!$H$6:$H$1355, "&lt;="&amp;YEAR(Portfolio_History!Q$1))-
SUMIFS(Transactions_History!$G$6:$G$1355, Transactions_History!$C$6:$C$1355, "Redeem", Transactions_History!$I$6:$I$1355, Portfolio_History!$F633, Transactions_History!$H$6:$H$1355, "&lt;="&amp;YEAR(Portfolio_History!Q$1))</f>
        <v>0</v>
      </c>
      <c r="R633" s="4">
        <f>SUMIFS(Transactions_History!$G$6:$G$1355, Transactions_History!$C$6:$C$1355, "Acquire", Transactions_History!$I$6:$I$1355, Portfolio_History!$F633, Transactions_History!$H$6:$H$1355, "&lt;="&amp;YEAR(Portfolio_History!R$1))-
SUMIFS(Transactions_History!$G$6:$G$1355, Transactions_History!$C$6:$C$1355, "Redeem", Transactions_History!$I$6:$I$1355, Portfolio_History!$F633, Transactions_History!$H$6:$H$1355, "&lt;="&amp;YEAR(Portfolio_History!R$1))</f>
        <v>0</v>
      </c>
      <c r="S633" s="4">
        <f>SUMIFS(Transactions_History!$G$6:$G$1355, Transactions_History!$C$6:$C$1355, "Acquire", Transactions_History!$I$6:$I$1355, Portfolio_History!$F633, Transactions_History!$H$6:$H$1355, "&lt;="&amp;YEAR(Portfolio_History!S$1))-
SUMIFS(Transactions_History!$G$6:$G$1355, Transactions_History!$C$6:$C$1355, "Redeem", Transactions_History!$I$6:$I$1355, Portfolio_History!$F633, Transactions_History!$H$6:$H$1355, "&lt;="&amp;YEAR(Portfolio_History!S$1))</f>
        <v>0</v>
      </c>
      <c r="T633" s="4">
        <f>SUMIFS(Transactions_History!$G$6:$G$1355, Transactions_History!$C$6:$C$1355, "Acquire", Transactions_History!$I$6:$I$1355, Portfolio_History!$F633, Transactions_History!$H$6:$H$1355, "&lt;="&amp;YEAR(Portfolio_History!T$1))-
SUMIFS(Transactions_History!$G$6:$G$1355, Transactions_History!$C$6:$C$1355, "Redeem", Transactions_History!$I$6:$I$1355, Portfolio_History!$F633, Transactions_History!$H$6:$H$1355, "&lt;="&amp;YEAR(Portfolio_History!T$1))</f>
        <v>56159385</v>
      </c>
      <c r="U633" s="4">
        <f>SUMIFS(Transactions_History!$G$6:$G$1355, Transactions_History!$C$6:$C$1355, "Acquire", Transactions_History!$I$6:$I$1355, Portfolio_History!$F633, Transactions_History!$H$6:$H$1355, "&lt;="&amp;YEAR(Portfolio_History!U$1))-
SUMIFS(Transactions_History!$G$6:$G$1355, Transactions_History!$C$6:$C$1355, "Redeem", Transactions_History!$I$6:$I$1355, Portfolio_History!$F633, Transactions_History!$H$6:$H$1355, "&lt;="&amp;YEAR(Portfolio_History!U$1))</f>
        <v>0</v>
      </c>
      <c r="V633" s="4">
        <f>SUMIFS(Transactions_History!$G$6:$G$1355, Transactions_History!$C$6:$C$1355, "Acquire", Transactions_History!$I$6:$I$1355, Portfolio_History!$F633, Transactions_History!$H$6:$H$1355, "&lt;="&amp;YEAR(Portfolio_History!V$1))-
SUMIFS(Transactions_History!$G$6:$G$1355, Transactions_History!$C$6:$C$1355, "Redeem", Transactions_History!$I$6:$I$1355, Portfolio_History!$F633, Transactions_History!$H$6:$H$1355, "&lt;="&amp;YEAR(Portfolio_History!V$1))</f>
        <v>0</v>
      </c>
      <c r="W633" s="4">
        <f>SUMIFS(Transactions_History!$G$6:$G$1355, Transactions_History!$C$6:$C$1355, "Acquire", Transactions_History!$I$6:$I$1355, Portfolio_History!$F633, Transactions_History!$H$6:$H$1355, "&lt;="&amp;YEAR(Portfolio_History!W$1))-
SUMIFS(Transactions_History!$G$6:$G$1355, Transactions_History!$C$6:$C$1355, "Redeem", Transactions_History!$I$6:$I$1355, Portfolio_History!$F633, Transactions_History!$H$6:$H$1355, "&lt;="&amp;YEAR(Portfolio_History!W$1))</f>
        <v>0</v>
      </c>
      <c r="X633" s="4">
        <f>SUMIFS(Transactions_History!$G$6:$G$1355, Transactions_History!$C$6:$C$1355, "Acquire", Transactions_History!$I$6:$I$1355, Portfolio_History!$F633, Transactions_History!$H$6:$H$1355, "&lt;="&amp;YEAR(Portfolio_History!X$1))-
SUMIFS(Transactions_History!$G$6:$G$1355, Transactions_History!$C$6:$C$1355, "Redeem", Transactions_History!$I$6:$I$1355, Portfolio_History!$F633, Transactions_History!$H$6:$H$1355, "&lt;="&amp;YEAR(Portfolio_History!X$1))</f>
        <v>0</v>
      </c>
      <c r="Y633" s="4">
        <f>SUMIFS(Transactions_History!$G$6:$G$1355, Transactions_History!$C$6:$C$1355, "Acquire", Transactions_History!$I$6:$I$1355, Portfolio_History!$F633, Transactions_History!$H$6:$H$1355, "&lt;="&amp;YEAR(Portfolio_History!Y$1))-
SUMIFS(Transactions_History!$G$6:$G$1355, Transactions_History!$C$6:$C$1355, "Redeem", Transactions_History!$I$6:$I$1355, Portfolio_History!$F633, Transactions_History!$H$6:$H$1355, "&lt;="&amp;YEAR(Portfolio_History!Y$1))</f>
        <v>0</v>
      </c>
    </row>
    <row r="634" spans="1:25" x14ac:dyDescent="0.35">
      <c r="A634" s="172" t="s">
        <v>39</v>
      </c>
      <c r="B634" s="172">
        <v>3.25</v>
      </c>
      <c r="C634" s="172">
        <v>2011</v>
      </c>
      <c r="D634" s="173">
        <v>39965</v>
      </c>
      <c r="E634" s="63">
        <v>2010</v>
      </c>
      <c r="F634" s="170" t="str">
        <f t="shared" si="10"/>
        <v>SI bonds_3.25_2011</v>
      </c>
      <c r="G634" s="4">
        <f>SUMIFS(Transactions_History!$G$6:$G$1355, Transactions_History!$C$6:$C$1355, "Acquire", Transactions_History!$I$6:$I$1355, Portfolio_History!$F634, Transactions_History!$H$6:$H$1355, "&lt;="&amp;YEAR(Portfolio_History!G$1))-
SUMIFS(Transactions_History!$G$6:$G$1355, Transactions_History!$C$6:$C$1355, "Redeem", Transactions_History!$I$6:$I$1355, Portfolio_History!$F634, Transactions_History!$H$6:$H$1355, "&lt;="&amp;YEAR(Portfolio_History!G$1))</f>
        <v>0</v>
      </c>
      <c r="H634" s="4">
        <f>SUMIFS(Transactions_History!$G$6:$G$1355, Transactions_History!$C$6:$C$1355, "Acquire", Transactions_History!$I$6:$I$1355, Portfolio_History!$F634, Transactions_History!$H$6:$H$1355, "&lt;="&amp;YEAR(Portfolio_History!H$1))-
SUMIFS(Transactions_History!$G$6:$G$1355, Transactions_History!$C$6:$C$1355, "Redeem", Transactions_History!$I$6:$I$1355, Portfolio_History!$F634, Transactions_History!$H$6:$H$1355, "&lt;="&amp;YEAR(Portfolio_History!H$1))</f>
        <v>0</v>
      </c>
      <c r="I634" s="4">
        <f>SUMIFS(Transactions_History!$G$6:$G$1355, Transactions_History!$C$6:$C$1355, "Acquire", Transactions_History!$I$6:$I$1355, Portfolio_History!$F634, Transactions_History!$H$6:$H$1355, "&lt;="&amp;YEAR(Portfolio_History!I$1))-
SUMIFS(Transactions_History!$G$6:$G$1355, Transactions_History!$C$6:$C$1355, "Redeem", Transactions_History!$I$6:$I$1355, Portfolio_History!$F634, Transactions_History!$H$6:$H$1355, "&lt;="&amp;YEAR(Portfolio_History!I$1))</f>
        <v>0</v>
      </c>
      <c r="J634" s="4">
        <f>SUMIFS(Transactions_History!$G$6:$G$1355, Transactions_History!$C$6:$C$1355, "Acquire", Transactions_History!$I$6:$I$1355, Portfolio_History!$F634, Transactions_History!$H$6:$H$1355, "&lt;="&amp;YEAR(Portfolio_History!J$1))-
SUMIFS(Transactions_History!$G$6:$G$1355, Transactions_History!$C$6:$C$1355, "Redeem", Transactions_History!$I$6:$I$1355, Portfolio_History!$F634, Transactions_History!$H$6:$H$1355, "&lt;="&amp;YEAR(Portfolio_History!J$1))</f>
        <v>0</v>
      </c>
      <c r="K634" s="4">
        <f>SUMIFS(Transactions_History!$G$6:$G$1355, Transactions_History!$C$6:$C$1355, "Acquire", Transactions_History!$I$6:$I$1355, Portfolio_History!$F634, Transactions_History!$H$6:$H$1355, "&lt;="&amp;YEAR(Portfolio_History!K$1))-
SUMIFS(Transactions_History!$G$6:$G$1355, Transactions_History!$C$6:$C$1355, "Redeem", Transactions_History!$I$6:$I$1355, Portfolio_History!$F634, Transactions_History!$H$6:$H$1355, "&lt;="&amp;YEAR(Portfolio_History!K$1))</f>
        <v>0</v>
      </c>
      <c r="L634" s="4">
        <f>SUMIFS(Transactions_History!$G$6:$G$1355, Transactions_History!$C$6:$C$1355, "Acquire", Transactions_History!$I$6:$I$1355, Portfolio_History!$F634, Transactions_History!$H$6:$H$1355, "&lt;="&amp;YEAR(Portfolio_History!L$1))-
SUMIFS(Transactions_History!$G$6:$G$1355, Transactions_History!$C$6:$C$1355, "Redeem", Transactions_History!$I$6:$I$1355, Portfolio_History!$F634, Transactions_History!$H$6:$H$1355, "&lt;="&amp;YEAR(Portfolio_History!L$1))</f>
        <v>0</v>
      </c>
      <c r="M634" s="4">
        <f>SUMIFS(Transactions_History!$G$6:$G$1355, Transactions_History!$C$6:$C$1355, "Acquire", Transactions_History!$I$6:$I$1355, Portfolio_History!$F634, Transactions_History!$H$6:$H$1355, "&lt;="&amp;YEAR(Portfolio_History!M$1))-
SUMIFS(Transactions_History!$G$6:$G$1355, Transactions_History!$C$6:$C$1355, "Redeem", Transactions_History!$I$6:$I$1355, Portfolio_History!$F634, Transactions_History!$H$6:$H$1355, "&lt;="&amp;YEAR(Portfolio_History!M$1))</f>
        <v>0</v>
      </c>
      <c r="N634" s="4">
        <f>SUMIFS(Transactions_History!$G$6:$G$1355, Transactions_History!$C$6:$C$1355, "Acquire", Transactions_History!$I$6:$I$1355, Portfolio_History!$F634, Transactions_History!$H$6:$H$1355, "&lt;="&amp;YEAR(Portfolio_History!N$1))-
SUMIFS(Transactions_History!$G$6:$G$1355, Transactions_History!$C$6:$C$1355, "Redeem", Transactions_History!$I$6:$I$1355, Portfolio_History!$F634, Transactions_History!$H$6:$H$1355, "&lt;="&amp;YEAR(Portfolio_History!N$1))</f>
        <v>0</v>
      </c>
      <c r="O634" s="4">
        <f>SUMIFS(Transactions_History!$G$6:$G$1355, Transactions_History!$C$6:$C$1355, "Acquire", Transactions_History!$I$6:$I$1355, Portfolio_History!$F634, Transactions_History!$H$6:$H$1355, "&lt;="&amp;YEAR(Portfolio_History!O$1))-
SUMIFS(Transactions_History!$G$6:$G$1355, Transactions_History!$C$6:$C$1355, "Redeem", Transactions_History!$I$6:$I$1355, Portfolio_History!$F634, Transactions_History!$H$6:$H$1355, "&lt;="&amp;YEAR(Portfolio_History!O$1))</f>
        <v>0</v>
      </c>
      <c r="P634" s="4">
        <f>SUMIFS(Transactions_History!$G$6:$G$1355, Transactions_History!$C$6:$C$1355, "Acquire", Transactions_History!$I$6:$I$1355, Portfolio_History!$F634, Transactions_History!$H$6:$H$1355, "&lt;="&amp;YEAR(Portfolio_History!P$1))-
SUMIFS(Transactions_History!$G$6:$G$1355, Transactions_History!$C$6:$C$1355, "Redeem", Transactions_History!$I$6:$I$1355, Portfolio_History!$F634, Transactions_History!$H$6:$H$1355, "&lt;="&amp;YEAR(Portfolio_History!P$1))</f>
        <v>0</v>
      </c>
      <c r="Q634" s="4">
        <f>SUMIFS(Transactions_History!$G$6:$G$1355, Transactions_History!$C$6:$C$1355, "Acquire", Transactions_History!$I$6:$I$1355, Portfolio_History!$F634, Transactions_History!$H$6:$H$1355, "&lt;="&amp;YEAR(Portfolio_History!Q$1))-
SUMIFS(Transactions_History!$G$6:$G$1355, Transactions_History!$C$6:$C$1355, "Redeem", Transactions_History!$I$6:$I$1355, Portfolio_History!$F634, Transactions_History!$H$6:$H$1355, "&lt;="&amp;YEAR(Portfolio_History!Q$1))</f>
        <v>0</v>
      </c>
      <c r="R634" s="4">
        <f>SUMIFS(Transactions_History!$G$6:$G$1355, Transactions_History!$C$6:$C$1355, "Acquire", Transactions_History!$I$6:$I$1355, Portfolio_History!$F634, Transactions_History!$H$6:$H$1355, "&lt;="&amp;YEAR(Portfolio_History!R$1))-
SUMIFS(Transactions_History!$G$6:$G$1355, Transactions_History!$C$6:$C$1355, "Redeem", Transactions_History!$I$6:$I$1355, Portfolio_History!$F634, Transactions_History!$H$6:$H$1355, "&lt;="&amp;YEAR(Portfolio_History!R$1))</f>
        <v>0</v>
      </c>
      <c r="S634" s="4">
        <f>SUMIFS(Transactions_History!$G$6:$G$1355, Transactions_History!$C$6:$C$1355, "Acquire", Transactions_History!$I$6:$I$1355, Portfolio_History!$F634, Transactions_History!$H$6:$H$1355, "&lt;="&amp;YEAR(Portfolio_History!S$1))-
SUMIFS(Transactions_History!$G$6:$G$1355, Transactions_History!$C$6:$C$1355, "Redeem", Transactions_History!$I$6:$I$1355, Portfolio_History!$F634, Transactions_History!$H$6:$H$1355, "&lt;="&amp;YEAR(Portfolio_History!S$1))</f>
        <v>0</v>
      </c>
      <c r="T634" s="4">
        <f>SUMIFS(Transactions_History!$G$6:$G$1355, Transactions_History!$C$6:$C$1355, "Acquire", Transactions_History!$I$6:$I$1355, Portfolio_History!$F634, Transactions_History!$H$6:$H$1355, "&lt;="&amp;YEAR(Portfolio_History!T$1))-
SUMIFS(Transactions_History!$G$6:$G$1355, Transactions_History!$C$6:$C$1355, "Redeem", Transactions_History!$I$6:$I$1355, Portfolio_History!$F634, Transactions_History!$H$6:$H$1355, "&lt;="&amp;YEAR(Portfolio_History!T$1))</f>
        <v>10628270</v>
      </c>
      <c r="U634" s="4">
        <f>SUMIFS(Transactions_History!$G$6:$G$1355, Transactions_History!$C$6:$C$1355, "Acquire", Transactions_History!$I$6:$I$1355, Portfolio_History!$F634, Transactions_History!$H$6:$H$1355, "&lt;="&amp;YEAR(Portfolio_History!U$1))-
SUMIFS(Transactions_History!$G$6:$G$1355, Transactions_History!$C$6:$C$1355, "Redeem", Transactions_History!$I$6:$I$1355, Portfolio_History!$F634, Transactions_History!$H$6:$H$1355, "&lt;="&amp;YEAR(Portfolio_History!U$1))</f>
        <v>0</v>
      </c>
      <c r="V634" s="4">
        <f>SUMIFS(Transactions_History!$G$6:$G$1355, Transactions_History!$C$6:$C$1355, "Acquire", Transactions_History!$I$6:$I$1355, Portfolio_History!$F634, Transactions_History!$H$6:$H$1355, "&lt;="&amp;YEAR(Portfolio_History!V$1))-
SUMIFS(Transactions_History!$G$6:$G$1355, Transactions_History!$C$6:$C$1355, "Redeem", Transactions_History!$I$6:$I$1355, Portfolio_History!$F634, Transactions_History!$H$6:$H$1355, "&lt;="&amp;YEAR(Portfolio_History!V$1))</f>
        <v>0</v>
      </c>
      <c r="W634" s="4">
        <f>SUMIFS(Transactions_History!$G$6:$G$1355, Transactions_History!$C$6:$C$1355, "Acquire", Transactions_History!$I$6:$I$1355, Portfolio_History!$F634, Transactions_History!$H$6:$H$1355, "&lt;="&amp;YEAR(Portfolio_History!W$1))-
SUMIFS(Transactions_History!$G$6:$G$1355, Transactions_History!$C$6:$C$1355, "Redeem", Transactions_History!$I$6:$I$1355, Portfolio_History!$F634, Transactions_History!$H$6:$H$1355, "&lt;="&amp;YEAR(Portfolio_History!W$1))</f>
        <v>0</v>
      </c>
      <c r="X634" s="4">
        <f>SUMIFS(Transactions_History!$G$6:$G$1355, Transactions_History!$C$6:$C$1355, "Acquire", Transactions_History!$I$6:$I$1355, Portfolio_History!$F634, Transactions_History!$H$6:$H$1355, "&lt;="&amp;YEAR(Portfolio_History!X$1))-
SUMIFS(Transactions_History!$G$6:$G$1355, Transactions_History!$C$6:$C$1355, "Redeem", Transactions_History!$I$6:$I$1355, Portfolio_History!$F634, Transactions_History!$H$6:$H$1355, "&lt;="&amp;YEAR(Portfolio_History!X$1))</f>
        <v>0</v>
      </c>
      <c r="Y634" s="4">
        <f>SUMIFS(Transactions_History!$G$6:$G$1355, Transactions_History!$C$6:$C$1355, "Acquire", Transactions_History!$I$6:$I$1355, Portfolio_History!$F634, Transactions_History!$H$6:$H$1355, "&lt;="&amp;YEAR(Portfolio_History!Y$1))-
SUMIFS(Transactions_History!$G$6:$G$1355, Transactions_History!$C$6:$C$1355, "Redeem", Transactions_History!$I$6:$I$1355, Portfolio_History!$F634, Transactions_History!$H$6:$H$1355, "&lt;="&amp;YEAR(Portfolio_History!Y$1))</f>
        <v>0</v>
      </c>
    </row>
    <row r="635" spans="1:25" x14ac:dyDescent="0.35">
      <c r="A635" s="172" t="s">
        <v>34</v>
      </c>
      <c r="B635" s="172">
        <v>2.625</v>
      </c>
      <c r="C635" s="172">
        <v>2011</v>
      </c>
      <c r="D635" s="173">
        <v>40360</v>
      </c>
      <c r="E635" s="63">
        <v>2010</v>
      </c>
      <c r="F635" s="170" t="str">
        <f t="shared" si="10"/>
        <v>SI certificates_2.625_2011</v>
      </c>
      <c r="G635" s="4">
        <f>SUMIFS(Transactions_History!$G$6:$G$1355, Transactions_History!$C$6:$C$1355, "Acquire", Transactions_History!$I$6:$I$1355, Portfolio_History!$F635, Transactions_History!$H$6:$H$1355, "&lt;="&amp;YEAR(Portfolio_History!G$1))-
SUMIFS(Transactions_History!$G$6:$G$1355, Transactions_History!$C$6:$C$1355, "Redeem", Transactions_History!$I$6:$I$1355, Portfolio_History!$F635, Transactions_History!$H$6:$H$1355, "&lt;="&amp;YEAR(Portfolio_History!G$1))</f>
        <v>0</v>
      </c>
      <c r="H635" s="4">
        <f>SUMIFS(Transactions_History!$G$6:$G$1355, Transactions_History!$C$6:$C$1355, "Acquire", Transactions_History!$I$6:$I$1355, Portfolio_History!$F635, Transactions_History!$H$6:$H$1355, "&lt;="&amp;YEAR(Portfolio_History!H$1))-
SUMIFS(Transactions_History!$G$6:$G$1355, Transactions_History!$C$6:$C$1355, "Redeem", Transactions_History!$I$6:$I$1355, Portfolio_History!$F635, Transactions_History!$H$6:$H$1355, "&lt;="&amp;YEAR(Portfolio_History!H$1))</f>
        <v>0</v>
      </c>
      <c r="I635" s="4">
        <f>SUMIFS(Transactions_History!$G$6:$G$1355, Transactions_History!$C$6:$C$1355, "Acquire", Transactions_History!$I$6:$I$1355, Portfolio_History!$F635, Transactions_History!$H$6:$H$1355, "&lt;="&amp;YEAR(Portfolio_History!I$1))-
SUMIFS(Transactions_History!$G$6:$G$1355, Transactions_History!$C$6:$C$1355, "Redeem", Transactions_History!$I$6:$I$1355, Portfolio_History!$F635, Transactions_History!$H$6:$H$1355, "&lt;="&amp;YEAR(Portfolio_History!I$1))</f>
        <v>0</v>
      </c>
      <c r="J635" s="4">
        <f>SUMIFS(Transactions_History!$G$6:$G$1355, Transactions_History!$C$6:$C$1355, "Acquire", Transactions_History!$I$6:$I$1355, Portfolio_History!$F635, Transactions_History!$H$6:$H$1355, "&lt;="&amp;YEAR(Portfolio_History!J$1))-
SUMIFS(Transactions_History!$G$6:$G$1355, Transactions_History!$C$6:$C$1355, "Redeem", Transactions_History!$I$6:$I$1355, Portfolio_History!$F635, Transactions_History!$H$6:$H$1355, "&lt;="&amp;YEAR(Portfolio_History!J$1))</f>
        <v>0</v>
      </c>
      <c r="K635" s="4">
        <f>SUMIFS(Transactions_History!$G$6:$G$1355, Transactions_History!$C$6:$C$1355, "Acquire", Transactions_History!$I$6:$I$1355, Portfolio_History!$F635, Transactions_History!$H$6:$H$1355, "&lt;="&amp;YEAR(Portfolio_History!K$1))-
SUMIFS(Transactions_History!$G$6:$G$1355, Transactions_History!$C$6:$C$1355, "Redeem", Transactions_History!$I$6:$I$1355, Portfolio_History!$F635, Transactions_History!$H$6:$H$1355, "&lt;="&amp;YEAR(Portfolio_History!K$1))</f>
        <v>0</v>
      </c>
      <c r="L635" s="4">
        <f>SUMIFS(Transactions_History!$G$6:$G$1355, Transactions_History!$C$6:$C$1355, "Acquire", Transactions_History!$I$6:$I$1355, Portfolio_History!$F635, Transactions_History!$H$6:$H$1355, "&lt;="&amp;YEAR(Portfolio_History!L$1))-
SUMIFS(Transactions_History!$G$6:$G$1355, Transactions_History!$C$6:$C$1355, "Redeem", Transactions_History!$I$6:$I$1355, Portfolio_History!$F635, Transactions_History!$H$6:$H$1355, "&lt;="&amp;YEAR(Portfolio_History!L$1))</f>
        <v>0</v>
      </c>
      <c r="M635" s="4">
        <f>SUMIFS(Transactions_History!$G$6:$G$1355, Transactions_History!$C$6:$C$1355, "Acquire", Transactions_History!$I$6:$I$1355, Portfolio_History!$F635, Transactions_History!$H$6:$H$1355, "&lt;="&amp;YEAR(Portfolio_History!M$1))-
SUMIFS(Transactions_History!$G$6:$G$1355, Transactions_History!$C$6:$C$1355, "Redeem", Transactions_History!$I$6:$I$1355, Portfolio_History!$F635, Transactions_History!$H$6:$H$1355, "&lt;="&amp;YEAR(Portfolio_History!M$1))</f>
        <v>0</v>
      </c>
      <c r="N635" s="4">
        <f>SUMIFS(Transactions_History!$G$6:$G$1355, Transactions_History!$C$6:$C$1355, "Acquire", Transactions_History!$I$6:$I$1355, Portfolio_History!$F635, Transactions_History!$H$6:$H$1355, "&lt;="&amp;YEAR(Portfolio_History!N$1))-
SUMIFS(Transactions_History!$G$6:$G$1355, Transactions_History!$C$6:$C$1355, "Redeem", Transactions_History!$I$6:$I$1355, Portfolio_History!$F635, Transactions_History!$H$6:$H$1355, "&lt;="&amp;YEAR(Portfolio_History!N$1))</f>
        <v>0</v>
      </c>
      <c r="O635" s="4">
        <f>SUMIFS(Transactions_History!$G$6:$G$1355, Transactions_History!$C$6:$C$1355, "Acquire", Transactions_History!$I$6:$I$1355, Portfolio_History!$F635, Transactions_History!$H$6:$H$1355, "&lt;="&amp;YEAR(Portfolio_History!O$1))-
SUMIFS(Transactions_History!$G$6:$G$1355, Transactions_History!$C$6:$C$1355, "Redeem", Transactions_History!$I$6:$I$1355, Portfolio_History!$F635, Transactions_History!$H$6:$H$1355, "&lt;="&amp;YEAR(Portfolio_History!O$1))</f>
        <v>0</v>
      </c>
      <c r="P635" s="4">
        <f>SUMIFS(Transactions_History!$G$6:$G$1355, Transactions_History!$C$6:$C$1355, "Acquire", Transactions_History!$I$6:$I$1355, Portfolio_History!$F635, Transactions_History!$H$6:$H$1355, "&lt;="&amp;YEAR(Portfolio_History!P$1))-
SUMIFS(Transactions_History!$G$6:$G$1355, Transactions_History!$C$6:$C$1355, "Redeem", Transactions_History!$I$6:$I$1355, Portfolio_History!$F635, Transactions_History!$H$6:$H$1355, "&lt;="&amp;YEAR(Portfolio_History!P$1))</f>
        <v>0</v>
      </c>
      <c r="Q635" s="4">
        <f>SUMIFS(Transactions_History!$G$6:$G$1355, Transactions_History!$C$6:$C$1355, "Acquire", Transactions_History!$I$6:$I$1355, Portfolio_History!$F635, Transactions_History!$H$6:$H$1355, "&lt;="&amp;YEAR(Portfolio_History!Q$1))-
SUMIFS(Transactions_History!$G$6:$G$1355, Transactions_History!$C$6:$C$1355, "Redeem", Transactions_History!$I$6:$I$1355, Portfolio_History!$F635, Transactions_History!$H$6:$H$1355, "&lt;="&amp;YEAR(Portfolio_History!Q$1))</f>
        <v>0</v>
      </c>
      <c r="R635" s="4">
        <f>SUMIFS(Transactions_History!$G$6:$G$1355, Transactions_History!$C$6:$C$1355, "Acquire", Transactions_History!$I$6:$I$1355, Portfolio_History!$F635, Transactions_History!$H$6:$H$1355, "&lt;="&amp;YEAR(Portfolio_History!R$1))-
SUMIFS(Transactions_History!$G$6:$G$1355, Transactions_History!$C$6:$C$1355, "Redeem", Transactions_History!$I$6:$I$1355, Portfolio_History!$F635, Transactions_History!$H$6:$H$1355, "&lt;="&amp;YEAR(Portfolio_History!R$1))</f>
        <v>0</v>
      </c>
      <c r="S635" s="4">
        <f>SUMIFS(Transactions_History!$G$6:$G$1355, Transactions_History!$C$6:$C$1355, "Acquire", Transactions_History!$I$6:$I$1355, Portfolio_History!$F635, Transactions_History!$H$6:$H$1355, "&lt;="&amp;YEAR(Portfolio_History!S$1))-
SUMIFS(Transactions_History!$G$6:$G$1355, Transactions_History!$C$6:$C$1355, "Redeem", Transactions_History!$I$6:$I$1355, Portfolio_History!$F635, Transactions_History!$H$6:$H$1355, "&lt;="&amp;YEAR(Portfolio_History!S$1))</f>
        <v>0</v>
      </c>
      <c r="T635" s="4">
        <f>SUMIFS(Transactions_History!$G$6:$G$1355, Transactions_History!$C$6:$C$1355, "Acquire", Transactions_History!$I$6:$I$1355, Portfolio_History!$F635, Transactions_History!$H$6:$H$1355, "&lt;="&amp;YEAR(Portfolio_History!T$1))-
SUMIFS(Transactions_History!$G$6:$G$1355, Transactions_History!$C$6:$C$1355, "Redeem", Transactions_History!$I$6:$I$1355, Portfolio_History!$F635, Transactions_History!$H$6:$H$1355, "&lt;="&amp;YEAR(Portfolio_History!T$1))</f>
        <v>0</v>
      </c>
      <c r="U635" s="4">
        <f>SUMIFS(Transactions_History!$G$6:$G$1355, Transactions_History!$C$6:$C$1355, "Acquire", Transactions_History!$I$6:$I$1355, Portfolio_History!$F635, Transactions_History!$H$6:$H$1355, "&lt;="&amp;YEAR(Portfolio_History!U$1))-
SUMIFS(Transactions_History!$G$6:$G$1355, Transactions_History!$C$6:$C$1355, "Redeem", Transactions_History!$I$6:$I$1355, Portfolio_History!$F635, Transactions_History!$H$6:$H$1355, "&lt;="&amp;YEAR(Portfolio_History!U$1))</f>
        <v>0</v>
      </c>
      <c r="V635" s="4">
        <f>SUMIFS(Transactions_History!$G$6:$G$1355, Transactions_History!$C$6:$C$1355, "Acquire", Transactions_History!$I$6:$I$1355, Portfolio_History!$F635, Transactions_History!$H$6:$H$1355, "&lt;="&amp;YEAR(Portfolio_History!V$1))-
SUMIFS(Transactions_History!$G$6:$G$1355, Transactions_History!$C$6:$C$1355, "Redeem", Transactions_History!$I$6:$I$1355, Portfolio_History!$F635, Transactions_History!$H$6:$H$1355, "&lt;="&amp;YEAR(Portfolio_History!V$1))</f>
        <v>0</v>
      </c>
      <c r="W635" s="4">
        <f>SUMIFS(Transactions_History!$G$6:$G$1355, Transactions_History!$C$6:$C$1355, "Acquire", Transactions_History!$I$6:$I$1355, Portfolio_History!$F635, Transactions_History!$H$6:$H$1355, "&lt;="&amp;YEAR(Portfolio_History!W$1))-
SUMIFS(Transactions_History!$G$6:$G$1355, Transactions_History!$C$6:$C$1355, "Redeem", Transactions_History!$I$6:$I$1355, Portfolio_History!$F635, Transactions_History!$H$6:$H$1355, "&lt;="&amp;YEAR(Portfolio_History!W$1))</f>
        <v>0</v>
      </c>
      <c r="X635" s="4">
        <f>SUMIFS(Transactions_History!$G$6:$G$1355, Transactions_History!$C$6:$C$1355, "Acquire", Transactions_History!$I$6:$I$1355, Portfolio_History!$F635, Transactions_History!$H$6:$H$1355, "&lt;="&amp;YEAR(Portfolio_History!X$1))-
SUMIFS(Transactions_History!$G$6:$G$1355, Transactions_History!$C$6:$C$1355, "Redeem", Transactions_History!$I$6:$I$1355, Portfolio_History!$F635, Transactions_History!$H$6:$H$1355, "&lt;="&amp;YEAR(Portfolio_History!X$1))</f>
        <v>0</v>
      </c>
      <c r="Y635" s="4">
        <f>SUMIFS(Transactions_History!$G$6:$G$1355, Transactions_History!$C$6:$C$1355, "Acquire", Transactions_History!$I$6:$I$1355, Portfolio_History!$F635, Transactions_History!$H$6:$H$1355, "&lt;="&amp;YEAR(Portfolio_History!Y$1))-
SUMIFS(Transactions_History!$G$6:$G$1355, Transactions_History!$C$6:$C$1355, "Redeem", Transactions_History!$I$6:$I$1355, Portfolio_History!$F635, Transactions_History!$H$6:$H$1355, "&lt;="&amp;YEAR(Portfolio_History!Y$1))</f>
        <v>0</v>
      </c>
    </row>
    <row r="636" spans="1:25" x14ac:dyDescent="0.35">
      <c r="A636" s="172" t="s">
        <v>34</v>
      </c>
      <c r="B636" s="172">
        <v>2.5</v>
      </c>
      <c r="C636" s="172">
        <v>2011</v>
      </c>
      <c r="D636" s="173">
        <v>40391</v>
      </c>
      <c r="E636" s="63">
        <v>2010</v>
      </c>
      <c r="F636" s="170" t="str">
        <f t="shared" si="10"/>
        <v>SI certificates_2.5_2011</v>
      </c>
      <c r="G636" s="4">
        <f>SUMIFS(Transactions_History!$G$6:$G$1355, Transactions_History!$C$6:$C$1355, "Acquire", Transactions_History!$I$6:$I$1355, Portfolio_History!$F636, Transactions_History!$H$6:$H$1355, "&lt;="&amp;YEAR(Portfolio_History!G$1))-
SUMIFS(Transactions_History!$G$6:$G$1355, Transactions_History!$C$6:$C$1355, "Redeem", Transactions_History!$I$6:$I$1355, Portfolio_History!$F636, Transactions_History!$H$6:$H$1355, "&lt;="&amp;YEAR(Portfolio_History!G$1))</f>
        <v>0</v>
      </c>
      <c r="H636" s="4">
        <f>SUMIFS(Transactions_History!$G$6:$G$1355, Transactions_History!$C$6:$C$1355, "Acquire", Transactions_History!$I$6:$I$1355, Portfolio_History!$F636, Transactions_History!$H$6:$H$1355, "&lt;="&amp;YEAR(Portfolio_History!H$1))-
SUMIFS(Transactions_History!$G$6:$G$1355, Transactions_History!$C$6:$C$1355, "Redeem", Transactions_History!$I$6:$I$1355, Portfolio_History!$F636, Transactions_History!$H$6:$H$1355, "&lt;="&amp;YEAR(Portfolio_History!H$1))</f>
        <v>0</v>
      </c>
      <c r="I636" s="4">
        <f>SUMIFS(Transactions_History!$G$6:$G$1355, Transactions_History!$C$6:$C$1355, "Acquire", Transactions_History!$I$6:$I$1355, Portfolio_History!$F636, Transactions_History!$H$6:$H$1355, "&lt;="&amp;YEAR(Portfolio_History!I$1))-
SUMIFS(Transactions_History!$G$6:$G$1355, Transactions_History!$C$6:$C$1355, "Redeem", Transactions_History!$I$6:$I$1355, Portfolio_History!$F636, Transactions_History!$H$6:$H$1355, "&lt;="&amp;YEAR(Portfolio_History!I$1))</f>
        <v>0</v>
      </c>
      <c r="J636" s="4">
        <f>SUMIFS(Transactions_History!$G$6:$G$1355, Transactions_History!$C$6:$C$1355, "Acquire", Transactions_History!$I$6:$I$1355, Portfolio_History!$F636, Transactions_History!$H$6:$H$1355, "&lt;="&amp;YEAR(Portfolio_History!J$1))-
SUMIFS(Transactions_History!$G$6:$G$1355, Transactions_History!$C$6:$C$1355, "Redeem", Transactions_History!$I$6:$I$1355, Portfolio_History!$F636, Transactions_History!$H$6:$H$1355, "&lt;="&amp;YEAR(Portfolio_History!J$1))</f>
        <v>0</v>
      </c>
      <c r="K636" s="4">
        <f>SUMIFS(Transactions_History!$G$6:$G$1355, Transactions_History!$C$6:$C$1355, "Acquire", Transactions_History!$I$6:$I$1355, Portfolio_History!$F636, Transactions_History!$H$6:$H$1355, "&lt;="&amp;YEAR(Portfolio_History!K$1))-
SUMIFS(Transactions_History!$G$6:$G$1355, Transactions_History!$C$6:$C$1355, "Redeem", Transactions_History!$I$6:$I$1355, Portfolio_History!$F636, Transactions_History!$H$6:$H$1355, "&lt;="&amp;YEAR(Portfolio_History!K$1))</f>
        <v>0</v>
      </c>
      <c r="L636" s="4">
        <f>SUMIFS(Transactions_History!$G$6:$G$1355, Transactions_History!$C$6:$C$1355, "Acquire", Transactions_History!$I$6:$I$1355, Portfolio_History!$F636, Transactions_History!$H$6:$H$1355, "&lt;="&amp;YEAR(Portfolio_History!L$1))-
SUMIFS(Transactions_History!$G$6:$G$1355, Transactions_History!$C$6:$C$1355, "Redeem", Transactions_History!$I$6:$I$1355, Portfolio_History!$F636, Transactions_History!$H$6:$H$1355, "&lt;="&amp;YEAR(Portfolio_History!L$1))</f>
        <v>0</v>
      </c>
      <c r="M636" s="4">
        <f>SUMIFS(Transactions_History!$G$6:$G$1355, Transactions_History!$C$6:$C$1355, "Acquire", Transactions_History!$I$6:$I$1355, Portfolio_History!$F636, Transactions_History!$H$6:$H$1355, "&lt;="&amp;YEAR(Portfolio_History!M$1))-
SUMIFS(Transactions_History!$G$6:$G$1355, Transactions_History!$C$6:$C$1355, "Redeem", Transactions_History!$I$6:$I$1355, Portfolio_History!$F636, Transactions_History!$H$6:$H$1355, "&lt;="&amp;YEAR(Portfolio_History!M$1))</f>
        <v>0</v>
      </c>
      <c r="N636" s="4">
        <f>SUMIFS(Transactions_History!$G$6:$G$1355, Transactions_History!$C$6:$C$1355, "Acquire", Transactions_History!$I$6:$I$1355, Portfolio_History!$F636, Transactions_History!$H$6:$H$1355, "&lt;="&amp;YEAR(Portfolio_History!N$1))-
SUMIFS(Transactions_History!$G$6:$G$1355, Transactions_History!$C$6:$C$1355, "Redeem", Transactions_History!$I$6:$I$1355, Portfolio_History!$F636, Transactions_History!$H$6:$H$1355, "&lt;="&amp;YEAR(Portfolio_History!N$1))</f>
        <v>0</v>
      </c>
      <c r="O636" s="4">
        <f>SUMIFS(Transactions_History!$G$6:$G$1355, Transactions_History!$C$6:$C$1355, "Acquire", Transactions_History!$I$6:$I$1355, Portfolio_History!$F636, Transactions_History!$H$6:$H$1355, "&lt;="&amp;YEAR(Portfolio_History!O$1))-
SUMIFS(Transactions_History!$G$6:$G$1355, Transactions_History!$C$6:$C$1355, "Redeem", Transactions_History!$I$6:$I$1355, Portfolio_History!$F636, Transactions_History!$H$6:$H$1355, "&lt;="&amp;YEAR(Portfolio_History!O$1))</f>
        <v>0</v>
      </c>
      <c r="P636" s="4">
        <f>SUMIFS(Transactions_History!$G$6:$G$1355, Transactions_History!$C$6:$C$1355, "Acquire", Transactions_History!$I$6:$I$1355, Portfolio_History!$F636, Transactions_History!$H$6:$H$1355, "&lt;="&amp;YEAR(Portfolio_History!P$1))-
SUMIFS(Transactions_History!$G$6:$G$1355, Transactions_History!$C$6:$C$1355, "Redeem", Transactions_History!$I$6:$I$1355, Portfolio_History!$F636, Transactions_History!$H$6:$H$1355, "&lt;="&amp;YEAR(Portfolio_History!P$1))</f>
        <v>0</v>
      </c>
      <c r="Q636" s="4">
        <f>SUMIFS(Transactions_History!$G$6:$G$1355, Transactions_History!$C$6:$C$1355, "Acquire", Transactions_History!$I$6:$I$1355, Portfolio_History!$F636, Transactions_History!$H$6:$H$1355, "&lt;="&amp;YEAR(Portfolio_History!Q$1))-
SUMIFS(Transactions_History!$G$6:$G$1355, Transactions_History!$C$6:$C$1355, "Redeem", Transactions_History!$I$6:$I$1355, Portfolio_History!$F636, Transactions_History!$H$6:$H$1355, "&lt;="&amp;YEAR(Portfolio_History!Q$1))</f>
        <v>0</v>
      </c>
      <c r="R636" s="4">
        <f>SUMIFS(Transactions_History!$G$6:$G$1355, Transactions_History!$C$6:$C$1355, "Acquire", Transactions_History!$I$6:$I$1355, Portfolio_History!$F636, Transactions_History!$H$6:$H$1355, "&lt;="&amp;YEAR(Portfolio_History!R$1))-
SUMIFS(Transactions_History!$G$6:$G$1355, Transactions_History!$C$6:$C$1355, "Redeem", Transactions_History!$I$6:$I$1355, Portfolio_History!$F636, Transactions_History!$H$6:$H$1355, "&lt;="&amp;YEAR(Portfolio_History!R$1))</f>
        <v>0</v>
      </c>
      <c r="S636" s="4">
        <f>SUMIFS(Transactions_History!$G$6:$G$1355, Transactions_History!$C$6:$C$1355, "Acquire", Transactions_History!$I$6:$I$1355, Portfolio_History!$F636, Transactions_History!$H$6:$H$1355, "&lt;="&amp;YEAR(Portfolio_History!S$1))-
SUMIFS(Transactions_History!$G$6:$G$1355, Transactions_History!$C$6:$C$1355, "Redeem", Transactions_History!$I$6:$I$1355, Portfolio_History!$F636, Transactions_History!$H$6:$H$1355, "&lt;="&amp;YEAR(Portfolio_History!S$1))</f>
        <v>0</v>
      </c>
      <c r="T636" s="4">
        <f>SUMIFS(Transactions_History!$G$6:$G$1355, Transactions_History!$C$6:$C$1355, "Acquire", Transactions_History!$I$6:$I$1355, Portfolio_History!$F636, Transactions_History!$H$6:$H$1355, "&lt;="&amp;YEAR(Portfolio_History!T$1))-
SUMIFS(Transactions_History!$G$6:$G$1355, Transactions_History!$C$6:$C$1355, "Redeem", Transactions_History!$I$6:$I$1355, Portfolio_History!$F636, Transactions_History!$H$6:$H$1355, "&lt;="&amp;YEAR(Portfolio_History!T$1))</f>
        <v>0</v>
      </c>
      <c r="U636" s="4">
        <f>SUMIFS(Transactions_History!$G$6:$G$1355, Transactions_History!$C$6:$C$1355, "Acquire", Transactions_History!$I$6:$I$1355, Portfolio_History!$F636, Transactions_History!$H$6:$H$1355, "&lt;="&amp;YEAR(Portfolio_History!U$1))-
SUMIFS(Transactions_History!$G$6:$G$1355, Transactions_History!$C$6:$C$1355, "Redeem", Transactions_History!$I$6:$I$1355, Portfolio_History!$F636, Transactions_History!$H$6:$H$1355, "&lt;="&amp;YEAR(Portfolio_History!U$1))</f>
        <v>0</v>
      </c>
      <c r="V636" s="4">
        <f>SUMIFS(Transactions_History!$G$6:$G$1355, Transactions_History!$C$6:$C$1355, "Acquire", Transactions_History!$I$6:$I$1355, Portfolio_History!$F636, Transactions_History!$H$6:$H$1355, "&lt;="&amp;YEAR(Portfolio_History!V$1))-
SUMIFS(Transactions_History!$G$6:$G$1355, Transactions_History!$C$6:$C$1355, "Redeem", Transactions_History!$I$6:$I$1355, Portfolio_History!$F636, Transactions_History!$H$6:$H$1355, "&lt;="&amp;YEAR(Portfolio_History!V$1))</f>
        <v>0</v>
      </c>
      <c r="W636" s="4">
        <f>SUMIFS(Transactions_History!$G$6:$G$1355, Transactions_History!$C$6:$C$1355, "Acquire", Transactions_History!$I$6:$I$1355, Portfolio_History!$F636, Transactions_History!$H$6:$H$1355, "&lt;="&amp;YEAR(Portfolio_History!W$1))-
SUMIFS(Transactions_History!$G$6:$G$1355, Transactions_History!$C$6:$C$1355, "Redeem", Transactions_History!$I$6:$I$1355, Portfolio_History!$F636, Transactions_History!$H$6:$H$1355, "&lt;="&amp;YEAR(Portfolio_History!W$1))</f>
        <v>0</v>
      </c>
      <c r="X636" s="4">
        <f>SUMIFS(Transactions_History!$G$6:$G$1355, Transactions_History!$C$6:$C$1355, "Acquire", Transactions_History!$I$6:$I$1355, Portfolio_History!$F636, Transactions_History!$H$6:$H$1355, "&lt;="&amp;YEAR(Portfolio_History!X$1))-
SUMIFS(Transactions_History!$G$6:$G$1355, Transactions_History!$C$6:$C$1355, "Redeem", Transactions_History!$I$6:$I$1355, Portfolio_History!$F636, Transactions_History!$H$6:$H$1355, "&lt;="&amp;YEAR(Portfolio_History!X$1))</f>
        <v>0</v>
      </c>
      <c r="Y636" s="4">
        <f>SUMIFS(Transactions_History!$G$6:$G$1355, Transactions_History!$C$6:$C$1355, "Acquire", Transactions_History!$I$6:$I$1355, Portfolio_History!$F636, Transactions_History!$H$6:$H$1355, "&lt;="&amp;YEAR(Portfolio_History!Y$1))-
SUMIFS(Transactions_History!$G$6:$G$1355, Transactions_History!$C$6:$C$1355, "Redeem", Transactions_History!$I$6:$I$1355, Portfolio_History!$F636, Transactions_History!$H$6:$H$1355, "&lt;="&amp;YEAR(Portfolio_History!Y$1))</f>
        <v>0</v>
      </c>
    </row>
    <row r="637" spans="1:25" x14ac:dyDescent="0.35">
      <c r="A637" s="172" t="s">
        <v>39</v>
      </c>
      <c r="B637" s="172">
        <v>3.5</v>
      </c>
      <c r="C637" s="172">
        <v>2011</v>
      </c>
      <c r="D637" s="173">
        <v>37773</v>
      </c>
      <c r="E637" s="63">
        <v>2010</v>
      </c>
      <c r="F637" s="170" t="str">
        <f t="shared" si="10"/>
        <v>SI bonds_3.5_2011</v>
      </c>
      <c r="G637" s="4">
        <f>SUMIFS(Transactions_History!$G$6:$G$1355, Transactions_History!$C$6:$C$1355, "Acquire", Transactions_History!$I$6:$I$1355, Portfolio_History!$F637, Transactions_History!$H$6:$H$1355, "&lt;="&amp;YEAR(Portfolio_History!G$1))-
SUMIFS(Transactions_History!$G$6:$G$1355, Transactions_History!$C$6:$C$1355, "Redeem", Transactions_History!$I$6:$I$1355, Portfolio_History!$F637, Transactions_History!$H$6:$H$1355, "&lt;="&amp;YEAR(Portfolio_History!G$1))</f>
        <v>-10628879</v>
      </c>
      <c r="H637" s="4">
        <f>SUMIFS(Transactions_History!$G$6:$G$1355, Transactions_History!$C$6:$C$1355, "Acquire", Transactions_History!$I$6:$I$1355, Portfolio_History!$F637, Transactions_History!$H$6:$H$1355, "&lt;="&amp;YEAR(Portfolio_History!H$1))-
SUMIFS(Transactions_History!$G$6:$G$1355, Transactions_History!$C$6:$C$1355, "Redeem", Transactions_History!$I$6:$I$1355, Portfolio_History!$F637, Transactions_History!$H$6:$H$1355, "&lt;="&amp;YEAR(Portfolio_History!H$1))</f>
        <v>-10628879</v>
      </c>
      <c r="I637" s="4">
        <f>SUMIFS(Transactions_History!$G$6:$G$1355, Transactions_History!$C$6:$C$1355, "Acquire", Transactions_History!$I$6:$I$1355, Portfolio_History!$F637, Transactions_History!$H$6:$H$1355, "&lt;="&amp;YEAR(Portfolio_History!I$1))-
SUMIFS(Transactions_History!$G$6:$G$1355, Transactions_History!$C$6:$C$1355, "Redeem", Transactions_History!$I$6:$I$1355, Portfolio_History!$F637, Transactions_History!$H$6:$H$1355, "&lt;="&amp;YEAR(Portfolio_History!I$1))</f>
        <v>-10628879</v>
      </c>
      <c r="J637" s="4">
        <f>SUMIFS(Transactions_History!$G$6:$G$1355, Transactions_History!$C$6:$C$1355, "Acquire", Transactions_History!$I$6:$I$1355, Portfolio_History!$F637, Transactions_History!$H$6:$H$1355, "&lt;="&amp;YEAR(Portfolio_History!J$1))-
SUMIFS(Transactions_History!$G$6:$G$1355, Transactions_History!$C$6:$C$1355, "Redeem", Transactions_History!$I$6:$I$1355, Portfolio_History!$F637, Transactions_History!$H$6:$H$1355, "&lt;="&amp;YEAR(Portfolio_History!J$1))</f>
        <v>-10628879</v>
      </c>
      <c r="K637" s="4">
        <f>SUMIFS(Transactions_History!$G$6:$G$1355, Transactions_History!$C$6:$C$1355, "Acquire", Transactions_History!$I$6:$I$1355, Portfolio_History!$F637, Transactions_History!$H$6:$H$1355, "&lt;="&amp;YEAR(Portfolio_History!K$1))-
SUMIFS(Transactions_History!$G$6:$G$1355, Transactions_History!$C$6:$C$1355, "Redeem", Transactions_History!$I$6:$I$1355, Portfolio_History!$F637, Transactions_History!$H$6:$H$1355, "&lt;="&amp;YEAR(Portfolio_History!K$1))</f>
        <v>-10628879</v>
      </c>
      <c r="L637" s="4">
        <f>SUMIFS(Transactions_History!$G$6:$G$1355, Transactions_History!$C$6:$C$1355, "Acquire", Transactions_History!$I$6:$I$1355, Portfolio_History!$F637, Transactions_History!$H$6:$H$1355, "&lt;="&amp;YEAR(Portfolio_History!L$1))-
SUMIFS(Transactions_History!$G$6:$G$1355, Transactions_History!$C$6:$C$1355, "Redeem", Transactions_History!$I$6:$I$1355, Portfolio_History!$F637, Transactions_History!$H$6:$H$1355, "&lt;="&amp;YEAR(Portfolio_History!L$1))</f>
        <v>-10628879</v>
      </c>
      <c r="M637" s="4">
        <f>SUMIFS(Transactions_History!$G$6:$G$1355, Transactions_History!$C$6:$C$1355, "Acquire", Transactions_History!$I$6:$I$1355, Portfolio_History!$F637, Transactions_History!$H$6:$H$1355, "&lt;="&amp;YEAR(Portfolio_History!M$1))-
SUMIFS(Transactions_History!$G$6:$G$1355, Transactions_History!$C$6:$C$1355, "Redeem", Transactions_History!$I$6:$I$1355, Portfolio_History!$F637, Transactions_History!$H$6:$H$1355, "&lt;="&amp;YEAR(Portfolio_History!M$1))</f>
        <v>-10628879</v>
      </c>
      <c r="N637" s="4">
        <f>SUMIFS(Transactions_History!$G$6:$G$1355, Transactions_History!$C$6:$C$1355, "Acquire", Transactions_History!$I$6:$I$1355, Portfolio_History!$F637, Transactions_History!$H$6:$H$1355, "&lt;="&amp;YEAR(Portfolio_History!N$1))-
SUMIFS(Transactions_History!$G$6:$G$1355, Transactions_History!$C$6:$C$1355, "Redeem", Transactions_History!$I$6:$I$1355, Portfolio_History!$F637, Transactions_History!$H$6:$H$1355, "&lt;="&amp;YEAR(Portfolio_History!N$1))</f>
        <v>-10628879</v>
      </c>
      <c r="O637" s="4">
        <f>SUMIFS(Transactions_History!$G$6:$G$1355, Transactions_History!$C$6:$C$1355, "Acquire", Transactions_History!$I$6:$I$1355, Portfolio_History!$F637, Transactions_History!$H$6:$H$1355, "&lt;="&amp;YEAR(Portfolio_History!O$1))-
SUMIFS(Transactions_History!$G$6:$G$1355, Transactions_History!$C$6:$C$1355, "Redeem", Transactions_History!$I$6:$I$1355, Portfolio_History!$F637, Transactions_History!$H$6:$H$1355, "&lt;="&amp;YEAR(Portfolio_History!O$1))</f>
        <v>-10628879</v>
      </c>
      <c r="P637" s="4">
        <f>SUMIFS(Transactions_History!$G$6:$G$1355, Transactions_History!$C$6:$C$1355, "Acquire", Transactions_History!$I$6:$I$1355, Portfolio_History!$F637, Transactions_History!$H$6:$H$1355, "&lt;="&amp;YEAR(Portfolio_History!P$1))-
SUMIFS(Transactions_History!$G$6:$G$1355, Transactions_History!$C$6:$C$1355, "Redeem", Transactions_History!$I$6:$I$1355, Portfolio_History!$F637, Transactions_History!$H$6:$H$1355, "&lt;="&amp;YEAR(Portfolio_History!P$1))</f>
        <v>-10628879</v>
      </c>
      <c r="Q637" s="4">
        <f>SUMIFS(Transactions_History!$G$6:$G$1355, Transactions_History!$C$6:$C$1355, "Acquire", Transactions_History!$I$6:$I$1355, Portfolio_History!$F637, Transactions_History!$H$6:$H$1355, "&lt;="&amp;YEAR(Portfolio_History!Q$1))-
SUMIFS(Transactions_History!$G$6:$G$1355, Transactions_History!$C$6:$C$1355, "Redeem", Transactions_History!$I$6:$I$1355, Portfolio_History!$F637, Transactions_History!$H$6:$H$1355, "&lt;="&amp;YEAR(Portfolio_History!Q$1))</f>
        <v>-10628879</v>
      </c>
      <c r="R637" s="4">
        <f>SUMIFS(Transactions_History!$G$6:$G$1355, Transactions_History!$C$6:$C$1355, "Acquire", Transactions_History!$I$6:$I$1355, Portfolio_History!$F637, Transactions_History!$H$6:$H$1355, "&lt;="&amp;YEAR(Portfolio_History!R$1))-
SUMIFS(Transactions_History!$G$6:$G$1355, Transactions_History!$C$6:$C$1355, "Redeem", Transactions_History!$I$6:$I$1355, Portfolio_History!$F637, Transactions_History!$H$6:$H$1355, "&lt;="&amp;YEAR(Portfolio_History!R$1))</f>
        <v>-10628879</v>
      </c>
      <c r="S637" s="4">
        <f>SUMIFS(Transactions_History!$G$6:$G$1355, Transactions_History!$C$6:$C$1355, "Acquire", Transactions_History!$I$6:$I$1355, Portfolio_History!$F637, Transactions_History!$H$6:$H$1355, "&lt;="&amp;YEAR(Portfolio_History!S$1))-
SUMIFS(Transactions_History!$G$6:$G$1355, Transactions_History!$C$6:$C$1355, "Redeem", Transactions_History!$I$6:$I$1355, Portfolio_History!$F637, Transactions_History!$H$6:$H$1355, "&lt;="&amp;YEAR(Portfolio_History!S$1))</f>
        <v>-10628879</v>
      </c>
      <c r="T637" s="4">
        <f>SUMIFS(Transactions_History!$G$6:$G$1355, Transactions_History!$C$6:$C$1355, "Acquire", Transactions_History!$I$6:$I$1355, Portfolio_History!$F637, Transactions_History!$H$6:$H$1355, "&lt;="&amp;YEAR(Portfolio_History!T$1))-
SUMIFS(Transactions_History!$G$6:$G$1355, Transactions_History!$C$6:$C$1355, "Redeem", Transactions_History!$I$6:$I$1355, Portfolio_History!$F637, Transactions_History!$H$6:$H$1355, "&lt;="&amp;YEAR(Portfolio_History!T$1))</f>
        <v>-1115128</v>
      </c>
      <c r="U637" s="4">
        <f>SUMIFS(Transactions_History!$G$6:$G$1355, Transactions_History!$C$6:$C$1355, "Acquire", Transactions_History!$I$6:$I$1355, Portfolio_History!$F637, Transactions_History!$H$6:$H$1355, "&lt;="&amp;YEAR(Portfolio_History!U$1))-
SUMIFS(Transactions_History!$G$6:$G$1355, Transactions_History!$C$6:$C$1355, "Redeem", Transactions_History!$I$6:$I$1355, Portfolio_History!$F637, Transactions_History!$H$6:$H$1355, "&lt;="&amp;YEAR(Portfolio_History!U$1))</f>
        <v>0</v>
      </c>
      <c r="V637" s="4">
        <f>SUMIFS(Transactions_History!$G$6:$G$1355, Transactions_History!$C$6:$C$1355, "Acquire", Transactions_History!$I$6:$I$1355, Portfolio_History!$F637, Transactions_History!$H$6:$H$1355, "&lt;="&amp;YEAR(Portfolio_History!V$1))-
SUMIFS(Transactions_History!$G$6:$G$1355, Transactions_History!$C$6:$C$1355, "Redeem", Transactions_History!$I$6:$I$1355, Portfolio_History!$F637, Transactions_History!$H$6:$H$1355, "&lt;="&amp;YEAR(Portfolio_History!V$1))</f>
        <v>0</v>
      </c>
      <c r="W637" s="4">
        <f>SUMIFS(Transactions_History!$G$6:$G$1355, Transactions_History!$C$6:$C$1355, "Acquire", Transactions_History!$I$6:$I$1355, Portfolio_History!$F637, Transactions_History!$H$6:$H$1355, "&lt;="&amp;YEAR(Portfolio_History!W$1))-
SUMIFS(Transactions_History!$G$6:$G$1355, Transactions_History!$C$6:$C$1355, "Redeem", Transactions_History!$I$6:$I$1355, Portfolio_History!$F637, Transactions_History!$H$6:$H$1355, "&lt;="&amp;YEAR(Portfolio_History!W$1))</f>
        <v>0</v>
      </c>
      <c r="X637" s="4">
        <f>SUMIFS(Transactions_History!$G$6:$G$1355, Transactions_History!$C$6:$C$1355, "Acquire", Transactions_History!$I$6:$I$1355, Portfolio_History!$F637, Transactions_History!$H$6:$H$1355, "&lt;="&amp;YEAR(Portfolio_History!X$1))-
SUMIFS(Transactions_History!$G$6:$G$1355, Transactions_History!$C$6:$C$1355, "Redeem", Transactions_History!$I$6:$I$1355, Portfolio_History!$F637, Transactions_History!$H$6:$H$1355, "&lt;="&amp;YEAR(Portfolio_History!X$1))</f>
        <v>0</v>
      </c>
      <c r="Y637" s="4">
        <f>SUMIFS(Transactions_History!$G$6:$G$1355, Transactions_History!$C$6:$C$1355, "Acquire", Transactions_History!$I$6:$I$1355, Portfolio_History!$F637, Transactions_History!$H$6:$H$1355, "&lt;="&amp;YEAR(Portfolio_History!Y$1))-
SUMIFS(Transactions_History!$G$6:$G$1355, Transactions_History!$C$6:$C$1355, "Redeem", Transactions_History!$I$6:$I$1355, Portfolio_History!$F637, Transactions_History!$H$6:$H$1355, "&lt;="&amp;YEAR(Portfolio_History!Y$1))</f>
        <v>0</v>
      </c>
    </row>
    <row r="638" spans="1:25" x14ac:dyDescent="0.35">
      <c r="A638" s="172" t="s">
        <v>39</v>
      </c>
      <c r="B638" s="172">
        <v>4</v>
      </c>
      <c r="C638" s="172">
        <v>2011</v>
      </c>
      <c r="D638" s="173">
        <v>39600</v>
      </c>
      <c r="E638" s="63">
        <v>2010</v>
      </c>
      <c r="F638" s="170" t="str">
        <f t="shared" si="10"/>
        <v>SI bonds_4_2011</v>
      </c>
      <c r="G638" s="4">
        <f>SUMIFS(Transactions_History!$G$6:$G$1355, Transactions_History!$C$6:$C$1355, "Acquire", Transactions_History!$I$6:$I$1355, Portfolio_History!$F638, Transactions_History!$H$6:$H$1355, "&lt;="&amp;YEAR(Portfolio_History!G$1))-
SUMIFS(Transactions_History!$G$6:$G$1355, Transactions_History!$C$6:$C$1355, "Redeem", Transactions_History!$I$6:$I$1355, Portfolio_History!$F638, Transactions_History!$H$6:$H$1355, "&lt;="&amp;YEAR(Portfolio_History!G$1))</f>
        <v>0</v>
      </c>
      <c r="H638" s="4">
        <f>SUMIFS(Transactions_History!$G$6:$G$1355, Transactions_History!$C$6:$C$1355, "Acquire", Transactions_History!$I$6:$I$1355, Portfolio_History!$F638, Transactions_History!$H$6:$H$1355, "&lt;="&amp;YEAR(Portfolio_History!H$1))-
SUMIFS(Transactions_History!$G$6:$G$1355, Transactions_History!$C$6:$C$1355, "Redeem", Transactions_History!$I$6:$I$1355, Portfolio_History!$F638, Transactions_History!$H$6:$H$1355, "&lt;="&amp;YEAR(Portfolio_History!H$1))</f>
        <v>0</v>
      </c>
      <c r="I638" s="4">
        <f>SUMIFS(Transactions_History!$G$6:$G$1355, Transactions_History!$C$6:$C$1355, "Acquire", Transactions_History!$I$6:$I$1355, Portfolio_History!$F638, Transactions_History!$H$6:$H$1355, "&lt;="&amp;YEAR(Portfolio_History!I$1))-
SUMIFS(Transactions_History!$G$6:$G$1355, Transactions_History!$C$6:$C$1355, "Redeem", Transactions_History!$I$6:$I$1355, Portfolio_History!$F638, Transactions_History!$H$6:$H$1355, "&lt;="&amp;YEAR(Portfolio_History!I$1))</f>
        <v>0</v>
      </c>
      <c r="J638" s="4">
        <f>SUMIFS(Transactions_History!$G$6:$G$1355, Transactions_History!$C$6:$C$1355, "Acquire", Transactions_History!$I$6:$I$1355, Portfolio_History!$F638, Transactions_History!$H$6:$H$1355, "&lt;="&amp;YEAR(Portfolio_History!J$1))-
SUMIFS(Transactions_History!$G$6:$G$1355, Transactions_History!$C$6:$C$1355, "Redeem", Transactions_History!$I$6:$I$1355, Portfolio_History!$F638, Transactions_History!$H$6:$H$1355, "&lt;="&amp;YEAR(Portfolio_History!J$1))</f>
        <v>0</v>
      </c>
      <c r="K638" s="4">
        <f>SUMIFS(Transactions_History!$G$6:$G$1355, Transactions_History!$C$6:$C$1355, "Acquire", Transactions_History!$I$6:$I$1355, Portfolio_History!$F638, Transactions_History!$H$6:$H$1355, "&lt;="&amp;YEAR(Portfolio_History!K$1))-
SUMIFS(Transactions_History!$G$6:$G$1355, Transactions_History!$C$6:$C$1355, "Redeem", Transactions_History!$I$6:$I$1355, Portfolio_History!$F638, Transactions_History!$H$6:$H$1355, "&lt;="&amp;YEAR(Portfolio_History!K$1))</f>
        <v>0</v>
      </c>
      <c r="L638" s="4">
        <f>SUMIFS(Transactions_History!$G$6:$G$1355, Transactions_History!$C$6:$C$1355, "Acquire", Transactions_History!$I$6:$I$1355, Portfolio_History!$F638, Transactions_History!$H$6:$H$1355, "&lt;="&amp;YEAR(Portfolio_History!L$1))-
SUMIFS(Transactions_History!$G$6:$G$1355, Transactions_History!$C$6:$C$1355, "Redeem", Transactions_History!$I$6:$I$1355, Portfolio_History!$F638, Transactions_History!$H$6:$H$1355, "&lt;="&amp;YEAR(Portfolio_History!L$1))</f>
        <v>0</v>
      </c>
      <c r="M638" s="4">
        <f>SUMIFS(Transactions_History!$G$6:$G$1355, Transactions_History!$C$6:$C$1355, "Acquire", Transactions_History!$I$6:$I$1355, Portfolio_History!$F638, Transactions_History!$H$6:$H$1355, "&lt;="&amp;YEAR(Portfolio_History!M$1))-
SUMIFS(Transactions_History!$G$6:$G$1355, Transactions_History!$C$6:$C$1355, "Redeem", Transactions_History!$I$6:$I$1355, Portfolio_History!$F638, Transactions_History!$H$6:$H$1355, "&lt;="&amp;YEAR(Portfolio_History!M$1))</f>
        <v>0</v>
      </c>
      <c r="N638" s="4">
        <f>SUMIFS(Transactions_History!$G$6:$G$1355, Transactions_History!$C$6:$C$1355, "Acquire", Transactions_History!$I$6:$I$1355, Portfolio_History!$F638, Transactions_History!$H$6:$H$1355, "&lt;="&amp;YEAR(Portfolio_History!N$1))-
SUMIFS(Transactions_History!$G$6:$G$1355, Transactions_History!$C$6:$C$1355, "Redeem", Transactions_History!$I$6:$I$1355, Portfolio_History!$F638, Transactions_History!$H$6:$H$1355, "&lt;="&amp;YEAR(Portfolio_History!N$1))</f>
        <v>0</v>
      </c>
      <c r="O638" s="4">
        <f>SUMIFS(Transactions_History!$G$6:$G$1355, Transactions_History!$C$6:$C$1355, "Acquire", Transactions_History!$I$6:$I$1355, Portfolio_History!$F638, Transactions_History!$H$6:$H$1355, "&lt;="&amp;YEAR(Portfolio_History!O$1))-
SUMIFS(Transactions_History!$G$6:$G$1355, Transactions_History!$C$6:$C$1355, "Redeem", Transactions_History!$I$6:$I$1355, Portfolio_History!$F638, Transactions_History!$H$6:$H$1355, "&lt;="&amp;YEAR(Portfolio_History!O$1))</f>
        <v>0</v>
      </c>
      <c r="P638" s="4">
        <f>SUMIFS(Transactions_History!$G$6:$G$1355, Transactions_History!$C$6:$C$1355, "Acquire", Transactions_History!$I$6:$I$1355, Portfolio_History!$F638, Transactions_History!$H$6:$H$1355, "&lt;="&amp;YEAR(Portfolio_History!P$1))-
SUMIFS(Transactions_History!$G$6:$G$1355, Transactions_History!$C$6:$C$1355, "Redeem", Transactions_History!$I$6:$I$1355, Portfolio_History!$F638, Transactions_History!$H$6:$H$1355, "&lt;="&amp;YEAR(Portfolio_History!P$1))</f>
        <v>0</v>
      </c>
      <c r="Q638" s="4">
        <f>SUMIFS(Transactions_History!$G$6:$G$1355, Transactions_History!$C$6:$C$1355, "Acquire", Transactions_History!$I$6:$I$1355, Portfolio_History!$F638, Transactions_History!$H$6:$H$1355, "&lt;="&amp;YEAR(Portfolio_History!Q$1))-
SUMIFS(Transactions_History!$G$6:$G$1355, Transactions_History!$C$6:$C$1355, "Redeem", Transactions_History!$I$6:$I$1355, Portfolio_History!$F638, Transactions_History!$H$6:$H$1355, "&lt;="&amp;YEAR(Portfolio_History!Q$1))</f>
        <v>0</v>
      </c>
      <c r="R638" s="4">
        <f>SUMIFS(Transactions_History!$G$6:$G$1355, Transactions_History!$C$6:$C$1355, "Acquire", Transactions_History!$I$6:$I$1355, Portfolio_History!$F638, Transactions_History!$H$6:$H$1355, "&lt;="&amp;YEAR(Portfolio_History!R$1))-
SUMIFS(Transactions_History!$G$6:$G$1355, Transactions_History!$C$6:$C$1355, "Redeem", Transactions_History!$I$6:$I$1355, Portfolio_History!$F638, Transactions_History!$H$6:$H$1355, "&lt;="&amp;YEAR(Portfolio_History!R$1))</f>
        <v>0</v>
      </c>
      <c r="S638" s="4">
        <f>SUMIFS(Transactions_History!$G$6:$G$1355, Transactions_History!$C$6:$C$1355, "Acquire", Transactions_History!$I$6:$I$1355, Portfolio_History!$F638, Transactions_History!$H$6:$H$1355, "&lt;="&amp;YEAR(Portfolio_History!S$1))-
SUMIFS(Transactions_History!$G$6:$G$1355, Transactions_History!$C$6:$C$1355, "Redeem", Transactions_History!$I$6:$I$1355, Portfolio_History!$F638, Transactions_History!$H$6:$H$1355, "&lt;="&amp;YEAR(Portfolio_History!S$1))</f>
        <v>0</v>
      </c>
      <c r="T638" s="4">
        <f>SUMIFS(Transactions_History!$G$6:$G$1355, Transactions_History!$C$6:$C$1355, "Acquire", Transactions_History!$I$6:$I$1355, Portfolio_History!$F638, Transactions_History!$H$6:$H$1355, "&lt;="&amp;YEAR(Portfolio_History!T$1))-
SUMIFS(Transactions_History!$G$6:$G$1355, Transactions_History!$C$6:$C$1355, "Redeem", Transactions_History!$I$6:$I$1355, Portfolio_History!$F638, Transactions_History!$H$6:$H$1355, "&lt;="&amp;YEAR(Portfolio_History!T$1))</f>
        <v>12075192</v>
      </c>
      <c r="U638" s="4">
        <f>SUMIFS(Transactions_History!$G$6:$G$1355, Transactions_History!$C$6:$C$1355, "Acquire", Transactions_History!$I$6:$I$1355, Portfolio_History!$F638, Transactions_History!$H$6:$H$1355, "&lt;="&amp;YEAR(Portfolio_History!U$1))-
SUMIFS(Transactions_History!$G$6:$G$1355, Transactions_History!$C$6:$C$1355, "Redeem", Transactions_History!$I$6:$I$1355, Portfolio_History!$F638, Transactions_History!$H$6:$H$1355, "&lt;="&amp;YEAR(Portfolio_History!U$1))</f>
        <v>12697764</v>
      </c>
      <c r="V638" s="4">
        <f>SUMIFS(Transactions_History!$G$6:$G$1355, Transactions_History!$C$6:$C$1355, "Acquire", Transactions_History!$I$6:$I$1355, Portfolio_History!$F638, Transactions_History!$H$6:$H$1355, "&lt;="&amp;YEAR(Portfolio_History!V$1))-
SUMIFS(Transactions_History!$G$6:$G$1355, Transactions_History!$C$6:$C$1355, "Redeem", Transactions_History!$I$6:$I$1355, Portfolio_History!$F638, Transactions_History!$H$6:$H$1355, "&lt;="&amp;YEAR(Portfolio_History!V$1))</f>
        <v>0</v>
      </c>
      <c r="W638" s="4">
        <f>SUMIFS(Transactions_History!$G$6:$G$1355, Transactions_History!$C$6:$C$1355, "Acquire", Transactions_History!$I$6:$I$1355, Portfolio_History!$F638, Transactions_History!$H$6:$H$1355, "&lt;="&amp;YEAR(Portfolio_History!W$1))-
SUMIFS(Transactions_History!$G$6:$G$1355, Transactions_History!$C$6:$C$1355, "Redeem", Transactions_History!$I$6:$I$1355, Portfolio_History!$F638, Transactions_History!$H$6:$H$1355, "&lt;="&amp;YEAR(Portfolio_History!W$1))</f>
        <v>0</v>
      </c>
      <c r="X638" s="4">
        <f>SUMIFS(Transactions_History!$G$6:$G$1355, Transactions_History!$C$6:$C$1355, "Acquire", Transactions_History!$I$6:$I$1355, Portfolio_History!$F638, Transactions_History!$H$6:$H$1355, "&lt;="&amp;YEAR(Portfolio_History!X$1))-
SUMIFS(Transactions_History!$G$6:$G$1355, Transactions_History!$C$6:$C$1355, "Redeem", Transactions_History!$I$6:$I$1355, Portfolio_History!$F638, Transactions_History!$H$6:$H$1355, "&lt;="&amp;YEAR(Portfolio_History!X$1))</f>
        <v>0</v>
      </c>
      <c r="Y638" s="4">
        <f>SUMIFS(Transactions_History!$G$6:$G$1355, Transactions_History!$C$6:$C$1355, "Acquire", Transactions_History!$I$6:$I$1355, Portfolio_History!$F638, Transactions_History!$H$6:$H$1355, "&lt;="&amp;YEAR(Portfolio_History!Y$1))-
SUMIFS(Transactions_History!$G$6:$G$1355, Transactions_History!$C$6:$C$1355, "Redeem", Transactions_History!$I$6:$I$1355, Portfolio_History!$F638, Transactions_History!$H$6:$H$1355, "&lt;="&amp;YEAR(Portfolio_History!Y$1))</f>
        <v>0</v>
      </c>
    </row>
    <row r="639" spans="1:25" x14ac:dyDescent="0.35">
      <c r="A639" s="172" t="s">
        <v>39</v>
      </c>
      <c r="B639" s="172">
        <v>6.875</v>
      </c>
      <c r="C639" s="172">
        <v>2011</v>
      </c>
      <c r="D639" s="173">
        <v>35582</v>
      </c>
      <c r="E639" s="63">
        <v>2010</v>
      </c>
      <c r="F639" s="170" t="str">
        <f t="shared" si="10"/>
        <v>SI bonds_6.875_2011</v>
      </c>
      <c r="G639" s="4">
        <f>SUMIFS(Transactions_History!$G$6:$G$1355, Transactions_History!$C$6:$C$1355, "Acquire", Transactions_History!$I$6:$I$1355, Portfolio_History!$F639, Transactions_History!$H$6:$H$1355, "&lt;="&amp;YEAR(Portfolio_History!G$1))-
SUMIFS(Transactions_History!$G$6:$G$1355, Transactions_History!$C$6:$C$1355, "Redeem", Transactions_History!$I$6:$I$1355, Portfolio_History!$F639, Transactions_History!$H$6:$H$1355, "&lt;="&amp;YEAR(Portfolio_History!G$1))</f>
        <v>-8420792</v>
      </c>
      <c r="H639" s="4">
        <f>SUMIFS(Transactions_History!$G$6:$G$1355, Transactions_History!$C$6:$C$1355, "Acquire", Transactions_History!$I$6:$I$1355, Portfolio_History!$F639, Transactions_History!$H$6:$H$1355, "&lt;="&amp;YEAR(Portfolio_History!H$1))-
SUMIFS(Transactions_History!$G$6:$G$1355, Transactions_History!$C$6:$C$1355, "Redeem", Transactions_History!$I$6:$I$1355, Portfolio_History!$F639, Transactions_History!$H$6:$H$1355, "&lt;="&amp;YEAR(Portfolio_History!H$1))</f>
        <v>-8420792</v>
      </c>
      <c r="I639" s="4">
        <f>SUMIFS(Transactions_History!$G$6:$G$1355, Transactions_History!$C$6:$C$1355, "Acquire", Transactions_History!$I$6:$I$1355, Portfolio_History!$F639, Transactions_History!$H$6:$H$1355, "&lt;="&amp;YEAR(Portfolio_History!I$1))-
SUMIFS(Transactions_History!$G$6:$G$1355, Transactions_History!$C$6:$C$1355, "Redeem", Transactions_History!$I$6:$I$1355, Portfolio_History!$F639, Transactions_History!$H$6:$H$1355, "&lt;="&amp;YEAR(Portfolio_History!I$1))</f>
        <v>-8420792</v>
      </c>
      <c r="J639" s="4">
        <f>SUMIFS(Transactions_History!$G$6:$G$1355, Transactions_History!$C$6:$C$1355, "Acquire", Transactions_History!$I$6:$I$1355, Portfolio_History!$F639, Transactions_History!$H$6:$H$1355, "&lt;="&amp;YEAR(Portfolio_History!J$1))-
SUMIFS(Transactions_History!$G$6:$G$1355, Transactions_History!$C$6:$C$1355, "Redeem", Transactions_History!$I$6:$I$1355, Portfolio_History!$F639, Transactions_History!$H$6:$H$1355, "&lt;="&amp;YEAR(Portfolio_History!J$1))</f>
        <v>-8420792</v>
      </c>
      <c r="K639" s="4">
        <f>SUMIFS(Transactions_History!$G$6:$G$1355, Transactions_History!$C$6:$C$1355, "Acquire", Transactions_History!$I$6:$I$1355, Portfolio_History!$F639, Transactions_History!$H$6:$H$1355, "&lt;="&amp;YEAR(Portfolio_History!K$1))-
SUMIFS(Transactions_History!$G$6:$G$1355, Transactions_History!$C$6:$C$1355, "Redeem", Transactions_History!$I$6:$I$1355, Portfolio_History!$F639, Transactions_History!$H$6:$H$1355, "&lt;="&amp;YEAR(Portfolio_History!K$1))</f>
        <v>-8420792</v>
      </c>
      <c r="L639" s="4">
        <f>SUMIFS(Transactions_History!$G$6:$G$1355, Transactions_History!$C$6:$C$1355, "Acquire", Transactions_History!$I$6:$I$1355, Portfolio_History!$F639, Transactions_History!$H$6:$H$1355, "&lt;="&amp;YEAR(Portfolio_History!L$1))-
SUMIFS(Transactions_History!$G$6:$G$1355, Transactions_History!$C$6:$C$1355, "Redeem", Transactions_History!$I$6:$I$1355, Portfolio_History!$F639, Transactions_History!$H$6:$H$1355, "&lt;="&amp;YEAR(Portfolio_History!L$1))</f>
        <v>-8420792</v>
      </c>
      <c r="M639" s="4">
        <f>SUMIFS(Transactions_History!$G$6:$G$1355, Transactions_History!$C$6:$C$1355, "Acquire", Transactions_History!$I$6:$I$1355, Portfolio_History!$F639, Transactions_History!$H$6:$H$1355, "&lt;="&amp;YEAR(Portfolio_History!M$1))-
SUMIFS(Transactions_History!$G$6:$G$1355, Transactions_History!$C$6:$C$1355, "Redeem", Transactions_History!$I$6:$I$1355, Portfolio_History!$F639, Transactions_History!$H$6:$H$1355, "&lt;="&amp;YEAR(Portfolio_History!M$1))</f>
        <v>-8420792</v>
      </c>
      <c r="N639" s="4">
        <f>SUMIFS(Transactions_History!$G$6:$G$1355, Transactions_History!$C$6:$C$1355, "Acquire", Transactions_History!$I$6:$I$1355, Portfolio_History!$F639, Transactions_History!$H$6:$H$1355, "&lt;="&amp;YEAR(Portfolio_History!N$1))-
SUMIFS(Transactions_History!$G$6:$G$1355, Transactions_History!$C$6:$C$1355, "Redeem", Transactions_History!$I$6:$I$1355, Portfolio_History!$F639, Transactions_History!$H$6:$H$1355, "&lt;="&amp;YEAR(Portfolio_History!N$1))</f>
        <v>-8420792</v>
      </c>
      <c r="O639" s="4">
        <f>SUMIFS(Transactions_History!$G$6:$G$1355, Transactions_History!$C$6:$C$1355, "Acquire", Transactions_History!$I$6:$I$1355, Portfolio_History!$F639, Transactions_History!$H$6:$H$1355, "&lt;="&amp;YEAR(Portfolio_History!O$1))-
SUMIFS(Transactions_History!$G$6:$G$1355, Transactions_History!$C$6:$C$1355, "Redeem", Transactions_History!$I$6:$I$1355, Portfolio_History!$F639, Transactions_History!$H$6:$H$1355, "&lt;="&amp;YEAR(Portfolio_History!O$1))</f>
        <v>-8420792</v>
      </c>
      <c r="P639" s="4">
        <f>SUMIFS(Transactions_History!$G$6:$G$1355, Transactions_History!$C$6:$C$1355, "Acquire", Transactions_History!$I$6:$I$1355, Portfolio_History!$F639, Transactions_History!$H$6:$H$1355, "&lt;="&amp;YEAR(Portfolio_History!P$1))-
SUMIFS(Transactions_History!$G$6:$G$1355, Transactions_History!$C$6:$C$1355, "Redeem", Transactions_History!$I$6:$I$1355, Portfolio_History!$F639, Transactions_History!$H$6:$H$1355, "&lt;="&amp;YEAR(Portfolio_History!P$1))</f>
        <v>-8420792</v>
      </c>
      <c r="Q639" s="4">
        <f>SUMIFS(Transactions_History!$G$6:$G$1355, Transactions_History!$C$6:$C$1355, "Acquire", Transactions_History!$I$6:$I$1355, Portfolio_History!$F639, Transactions_History!$H$6:$H$1355, "&lt;="&amp;YEAR(Portfolio_History!Q$1))-
SUMIFS(Transactions_History!$G$6:$G$1355, Transactions_History!$C$6:$C$1355, "Redeem", Transactions_History!$I$6:$I$1355, Portfolio_History!$F639, Transactions_History!$H$6:$H$1355, "&lt;="&amp;YEAR(Portfolio_History!Q$1))</f>
        <v>-8420792</v>
      </c>
      <c r="R639" s="4">
        <f>SUMIFS(Transactions_History!$G$6:$G$1355, Transactions_History!$C$6:$C$1355, "Acquire", Transactions_History!$I$6:$I$1355, Portfolio_History!$F639, Transactions_History!$H$6:$H$1355, "&lt;="&amp;YEAR(Portfolio_History!R$1))-
SUMIFS(Transactions_History!$G$6:$G$1355, Transactions_History!$C$6:$C$1355, "Redeem", Transactions_History!$I$6:$I$1355, Portfolio_History!$F639, Transactions_History!$H$6:$H$1355, "&lt;="&amp;YEAR(Portfolio_History!R$1))</f>
        <v>-8420792</v>
      </c>
      <c r="S639" s="4">
        <f>SUMIFS(Transactions_History!$G$6:$G$1355, Transactions_History!$C$6:$C$1355, "Acquire", Transactions_History!$I$6:$I$1355, Portfolio_History!$F639, Transactions_History!$H$6:$H$1355, "&lt;="&amp;YEAR(Portfolio_History!S$1))-
SUMIFS(Transactions_History!$G$6:$G$1355, Transactions_History!$C$6:$C$1355, "Redeem", Transactions_History!$I$6:$I$1355, Portfolio_History!$F639, Transactions_History!$H$6:$H$1355, "&lt;="&amp;YEAR(Portfolio_History!S$1))</f>
        <v>-4445520</v>
      </c>
      <c r="T639" s="4">
        <f>SUMIFS(Transactions_History!$G$6:$G$1355, Transactions_History!$C$6:$C$1355, "Acquire", Transactions_History!$I$6:$I$1355, Portfolio_History!$F639, Transactions_History!$H$6:$H$1355, "&lt;="&amp;YEAR(Portfolio_History!T$1))-
SUMIFS(Transactions_History!$G$6:$G$1355, Transactions_History!$C$6:$C$1355, "Redeem", Transactions_History!$I$6:$I$1355, Portfolio_History!$F639, Transactions_History!$H$6:$H$1355, "&lt;="&amp;YEAR(Portfolio_History!T$1))</f>
        <v>0</v>
      </c>
      <c r="U639" s="4">
        <f>SUMIFS(Transactions_History!$G$6:$G$1355, Transactions_History!$C$6:$C$1355, "Acquire", Transactions_History!$I$6:$I$1355, Portfolio_History!$F639, Transactions_History!$H$6:$H$1355, "&lt;="&amp;YEAR(Portfolio_History!U$1))-
SUMIFS(Transactions_History!$G$6:$G$1355, Transactions_History!$C$6:$C$1355, "Redeem", Transactions_History!$I$6:$I$1355, Portfolio_History!$F639, Transactions_History!$H$6:$H$1355, "&lt;="&amp;YEAR(Portfolio_History!U$1))</f>
        <v>0</v>
      </c>
      <c r="V639" s="4">
        <f>SUMIFS(Transactions_History!$G$6:$G$1355, Transactions_History!$C$6:$C$1355, "Acquire", Transactions_History!$I$6:$I$1355, Portfolio_History!$F639, Transactions_History!$H$6:$H$1355, "&lt;="&amp;YEAR(Portfolio_History!V$1))-
SUMIFS(Transactions_History!$G$6:$G$1355, Transactions_History!$C$6:$C$1355, "Redeem", Transactions_History!$I$6:$I$1355, Portfolio_History!$F639, Transactions_History!$H$6:$H$1355, "&lt;="&amp;YEAR(Portfolio_History!V$1))</f>
        <v>0</v>
      </c>
      <c r="W639" s="4">
        <f>SUMIFS(Transactions_History!$G$6:$G$1355, Transactions_History!$C$6:$C$1355, "Acquire", Transactions_History!$I$6:$I$1355, Portfolio_History!$F639, Transactions_History!$H$6:$H$1355, "&lt;="&amp;YEAR(Portfolio_History!W$1))-
SUMIFS(Transactions_History!$G$6:$G$1355, Transactions_History!$C$6:$C$1355, "Redeem", Transactions_History!$I$6:$I$1355, Portfolio_History!$F639, Transactions_History!$H$6:$H$1355, "&lt;="&amp;YEAR(Portfolio_History!W$1))</f>
        <v>0</v>
      </c>
      <c r="X639" s="4">
        <f>SUMIFS(Transactions_History!$G$6:$G$1355, Transactions_History!$C$6:$C$1355, "Acquire", Transactions_History!$I$6:$I$1355, Portfolio_History!$F639, Transactions_History!$H$6:$H$1355, "&lt;="&amp;YEAR(Portfolio_History!X$1))-
SUMIFS(Transactions_History!$G$6:$G$1355, Transactions_History!$C$6:$C$1355, "Redeem", Transactions_History!$I$6:$I$1355, Portfolio_History!$F639, Transactions_History!$H$6:$H$1355, "&lt;="&amp;YEAR(Portfolio_History!X$1))</f>
        <v>0</v>
      </c>
      <c r="Y639" s="4">
        <f>SUMIFS(Transactions_History!$G$6:$G$1355, Transactions_History!$C$6:$C$1355, "Acquire", Transactions_History!$I$6:$I$1355, Portfolio_History!$F639, Transactions_History!$H$6:$H$1355, "&lt;="&amp;YEAR(Portfolio_History!Y$1))-
SUMIFS(Transactions_History!$G$6:$G$1355, Transactions_History!$C$6:$C$1355, "Redeem", Transactions_History!$I$6:$I$1355, Portfolio_History!$F639, Transactions_History!$H$6:$H$1355, "&lt;="&amp;YEAR(Portfolio_History!Y$1))</f>
        <v>0</v>
      </c>
    </row>
    <row r="640" spans="1:25" x14ac:dyDescent="0.35">
      <c r="A640" s="172" t="s">
        <v>34</v>
      </c>
      <c r="B640" s="172">
        <v>2.125</v>
      </c>
      <c r="C640" s="172">
        <v>2011</v>
      </c>
      <c r="D640" s="173">
        <v>40422</v>
      </c>
      <c r="E640" s="63">
        <v>2010</v>
      </c>
      <c r="F640" s="170" t="str">
        <f t="shared" si="10"/>
        <v>SI certificates_2.125_2011</v>
      </c>
      <c r="G640" s="4">
        <f>SUMIFS(Transactions_History!$G$6:$G$1355, Transactions_History!$C$6:$C$1355, "Acquire", Transactions_History!$I$6:$I$1355, Portfolio_History!$F640, Transactions_History!$H$6:$H$1355, "&lt;="&amp;YEAR(Portfolio_History!G$1))-
SUMIFS(Transactions_History!$G$6:$G$1355, Transactions_History!$C$6:$C$1355, "Redeem", Transactions_History!$I$6:$I$1355, Portfolio_History!$F640, Transactions_History!$H$6:$H$1355, "&lt;="&amp;YEAR(Portfolio_History!G$1))</f>
        <v>0</v>
      </c>
      <c r="H640" s="4">
        <f>SUMIFS(Transactions_History!$G$6:$G$1355, Transactions_History!$C$6:$C$1355, "Acquire", Transactions_History!$I$6:$I$1355, Portfolio_History!$F640, Transactions_History!$H$6:$H$1355, "&lt;="&amp;YEAR(Portfolio_History!H$1))-
SUMIFS(Transactions_History!$G$6:$G$1355, Transactions_History!$C$6:$C$1355, "Redeem", Transactions_History!$I$6:$I$1355, Portfolio_History!$F640, Transactions_History!$H$6:$H$1355, "&lt;="&amp;YEAR(Portfolio_History!H$1))</f>
        <v>0</v>
      </c>
      <c r="I640" s="4">
        <f>SUMIFS(Transactions_History!$G$6:$G$1355, Transactions_History!$C$6:$C$1355, "Acquire", Transactions_History!$I$6:$I$1355, Portfolio_History!$F640, Transactions_History!$H$6:$H$1355, "&lt;="&amp;YEAR(Portfolio_History!I$1))-
SUMIFS(Transactions_History!$G$6:$G$1355, Transactions_History!$C$6:$C$1355, "Redeem", Transactions_History!$I$6:$I$1355, Portfolio_History!$F640, Transactions_History!$H$6:$H$1355, "&lt;="&amp;YEAR(Portfolio_History!I$1))</f>
        <v>0</v>
      </c>
      <c r="J640" s="4">
        <f>SUMIFS(Transactions_History!$G$6:$G$1355, Transactions_History!$C$6:$C$1355, "Acquire", Transactions_History!$I$6:$I$1355, Portfolio_History!$F640, Transactions_History!$H$6:$H$1355, "&lt;="&amp;YEAR(Portfolio_History!J$1))-
SUMIFS(Transactions_History!$G$6:$G$1355, Transactions_History!$C$6:$C$1355, "Redeem", Transactions_History!$I$6:$I$1355, Portfolio_History!$F640, Transactions_History!$H$6:$H$1355, "&lt;="&amp;YEAR(Portfolio_History!J$1))</f>
        <v>0</v>
      </c>
      <c r="K640" s="4">
        <f>SUMIFS(Transactions_History!$G$6:$G$1355, Transactions_History!$C$6:$C$1355, "Acquire", Transactions_History!$I$6:$I$1355, Portfolio_History!$F640, Transactions_History!$H$6:$H$1355, "&lt;="&amp;YEAR(Portfolio_History!K$1))-
SUMIFS(Transactions_History!$G$6:$G$1355, Transactions_History!$C$6:$C$1355, "Redeem", Transactions_History!$I$6:$I$1355, Portfolio_History!$F640, Transactions_History!$H$6:$H$1355, "&lt;="&amp;YEAR(Portfolio_History!K$1))</f>
        <v>0</v>
      </c>
      <c r="L640" s="4">
        <f>SUMIFS(Transactions_History!$G$6:$G$1355, Transactions_History!$C$6:$C$1355, "Acquire", Transactions_History!$I$6:$I$1355, Portfolio_History!$F640, Transactions_History!$H$6:$H$1355, "&lt;="&amp;YEAR(Portfolio_History!L$1))-
SUMIFS(Transactions_History!$G$6:$G$1355, Transactions_History!$C$6:$C$1355, "Redeem", Transactions_History!$I$6:$I$1355, Portfolio_History!$F640, Transactions_History!$H$6:$H$1355, "&lt;="&amp;YEAR(Portfolio_History!L$1))</f>
        <v>0</v>
      </c>
      <c r="M640" s="4">
        <f>SUMIFS(Transactions_History!$G$6:$G$1355, Transactions_History!$C$6:$C$1355, "Acquire", Transactions_History!$I$6:$I$1355, Portfolio_History!$F640, Transactions_History!$H$6:$H$1355, "&lt;="&amp;YEAR(Portfolio_History!M$1))-
SUMIFS(Transactions_History!$G$6:$G$1355, Transactions_History!$C$6:$C$1355, "Redeem", Transactions_History!$I$6:$I$1355, Portfolio_History!$F640, Transactions_History!$H$6:$H$1355, "&lt;="&amp;YEAR(Portfolio_History!M$1))</f>
        <v>0</v>
      </c>
      <c r="N640" s="4">
        <f>SUMIFS(Transactions_History!$G$6:$G$1355, Transactions_History!$C$6:$C$1355, "Acquire", Transactions_History!$I$6:$I$1355, Portfolio_History!$F640, Transactions_History!$H$6:$H$1355, "&lt;="&amp;YEAR(Portfolio_History!N$1))-
SUMIFS(Transactions_History!$G$6:$G$1355, Transactions_History!$C$6:$C$1355, "Redeem", Transactions_History!$I$6:$I$1355, Portfolio_History!$F640, Transactions_History!$H$6:$H$1355, "&lt;="&amp;YEAR(Portfolio_History!N$1))</f>
        <v>0</v>
      </c>
      <c r="O640" s="4">
        <f>SUMIFS(Transactions_History!$G$6:$G$1355, Transactions_History!$C$6:$C$1355, "Acquire", Transactions_History!$I$6:$I$1355, Portfolio_History!$F640, Transactions_History!$H$6:$H$1355, "&lt;="&amp;YEAR(Portfolio_History!O$1))-
SUMIFS(Transactions_History!$G$6:$G$1355, Transactions_History!$C$6:$C$1355, "Redeem", Transactions_History!$I$6:$I$1355, Portfolio_History!$F640, Transactions_History!$H$6:$H$1355, "&lt;="&amp;YEAR(Portfolio_History!O$1))</f>
        <v>0</v>
      </c>
      <c r="P640" s="4">
        <f>SUMIFS(Transactions_History!$G$6:$G$1355, Transactions_History!$C$6:$C$1355, "Acquire", Transactions_History!$I$6:$I$1355, Portfolio_History!$F640, Transactions_History!$H$6:$H$1355, "&lt;="&amp;YEAR(Portfolio_History!P$1))-
SUMIFS(Transactions_History!$G$6:$G$1355, Transactions_History!$C$6:$C$1355, "Redeem", Transactions_History!$I$6:$I$1355, Portfolio_History!$F640, Transactions_History!$H$6:$H$1355, "&lt;="&amp;YEAR(Portfolio_History!P$1))</f>
        <v>0</v>
      </c>
      <c r="Q640" s="4">
        <f>SUMIFS(Transactions_History!$G$6:$G$1355, Transactions_History!$C$6:$C$1355, "Acquire", Transactions_History!$I$6:$I$1355, Portfolio_History!$F640, Transactions_History!$H$6:$H$1355, "&lt;="&amp;YEAR(Portfolio_History!Q$1))-
SUMIFS(Transactions_History!$G$6:$G$1355, Transactions_History!$C$6:$C$1355, "Redeem", Transactions_History!$I$6:$I$1355, Portfolio_History!$F640, Transactions_History!$H$6:$H$1355, "&lt;="&amp;YEAR(Portfolio_History!Q$1))</f>
        <v>0</v>
      </c>
      <c r="R640" s="4">
        <f>SUMIFS(Transactions_History!$G$6:$G$1355, Transactions_History!$C$6:$C$1355, "Acquire", Transactions_History!$I$6:$I$1355, Portfolio_History!$F640, Transactions_History!$H$6:$H$1355, "&lt;="&amp;YEAR(Portfolio_History!R$1))-
SUMIFS(Transactions_History!$G$6:$G$1355, Transactions_History!$C$6:$C$1355, "Redeem", Transactions_History!$I$6:$I$1355, Portfolio_History!$F640, Transactions_History!$H$6:$H$1355, "&lt;="&amp;YEAR(Portfolio_History!R$1))</f>
        <v>0</v>
      </c>
      <c r="S640" s="4">
        <f>SUMIFS(Transactions_History!$G$6:$G$1355, Transactions_History!$C$6:$C$1355, "Acquire", Transactions_History!$I$6:$I$1355, Portfolio_History!$F640, Transactions_History!$H$6:$H$1355, "&lt;="&amp;YEAR(Portfolio_History!S$1))-
SUMIFS(Transactions_History!$G$6:$G$1355, Transactions_History!$C$6:$C$1355, "Redeem", Transactions_History!$I$6:$I$1355, Portfolio_History!$F640, Transactions_History!$H$6:$H$1355, "&lt;="&amp;YEAR(Portfolio_History!S$1))</f>
        <v>0</v>
      </c>
      <c r="T640" s="4">
        <f>SUMIFS(Transactions_History!$G$6:$G$1355, Transactions_History!$C$6:$C$1355, "Acquire", Transactions_History!$I$6:$I$1355, Portfolio_History!$F640, Transactions_History!$H$6:$H$1355, "&lt;="&amp;YEAR(Portfolio_History!T$1))-
SUMIFS(Transactions_History!$G$6:$G$1355, Transactions_History!$C$6:$C$1355, "Redeem", Transactions_History!$I$6:$I$1355, Portfolio_History!$F640, Transactions_History!$H$6:$H$1355, "&lt;="&amp;YEAR(Portfolio_History!T$1))</f>
        <v>0</v>
      </c>
      <c r="U640" s="4">
        <f>SUMIFS(Transactions_History!$G$6:$G$1355, Transactions_History!$C$6:$C$1355, "Acquire", Transactions_History!$I$6:$I$1355, Portfolio_History!$F640, Transactions_History!$H$6:$H$1355, "&lt;="&amp;YEAR(Portfolio_History!U$1))-
SUMIFS(Transactions_History!$G$6:$G$1355, Transactions_History!$C$6:$C$1355, "Redeem", Transactions_History!$I$6:$I$1355, Portfolio_History!$F640, Transactions_History!$H$6:$H$1355, "&lt;="&amp;YEAR(Portfolio_History!U$1))</f>
        <v>0</v>
      </c>
      <c r="V640" s="4">
        <f>SUMIFS(Transactions_History!$G$6:$G$1355, Transactions_History!$C$6:$C$1355, "Acquire", Transactions_History!$I$6:$I$1355, Portfolio_History!$F640, Transactions_History!$H$6:$H$1355, "&lt;="&amp;YEAR(Portfolio_History!V$1))-
SUMIFS(Transactions_History!$G$6:$G$1355, Transactions_History!$C$6:$C$1355, "Redeem", Transactions_History!$I$6:$I$1355, Portfolio_History!$F640, Transactions_History!$H$6:$H$1355, "&lt;="&amp;YEAR(Portfolio_History!V$1))</f>
        <v>0</v>
      </c>
      <c r="W640" s="4">
        <f>SUMIFS(Transactions_History!$G$6:$G$1355, Transactions_History!$C$6:$C$1355, "Acquire", Transactions_History!$I$6:$I$1355, Portfolio_History!$F640, Transactions_History!$H$6:$H$1355, "&lt;="&amp;YEAR(Portfolio_History!W$1))-
SUMIFS(Transactions_History!$G$6:$G$1355, Transactions_History!$C$6:$C$1355, "Redeem", Transactions_History!$I$6:$I$1355, Portfolio_History!$F640, Transactions_History!$H$6:$H$1355, "&lt;="&amp;YEAR(Portfolio_History!W$1))</f>
        <v>0</v>
      </c>
      <c r="X640" s="4">
        <f>SUMIFS(Transactions_History!$G$6:$G$1355, Transactions_History!$C$6:$C$1355, "Acquire", Transactions_History!$I$6:$I$1355, Portfolio_History!$F640, Transactions_History!$H$6:$H$1355, "&lt;="&amp;YEAR(Portfolio_History!X$1))-
SUMIFS(Transactions_History!$G$6:$G$1355, Transactions_History!$C$6:$C$1355, "Redeem", Transactions_History!$I$6:$I$1355, Portfolio_History!$F640, Transactions_History!$H$6:$H$1355, "&lt;="&amp;YEAR(Portfolio_History!X$1))</f>
        <v>0</v>
      </c>
      <c r="Y640" s="4">
        <f>SUMIFS(Transactions_History!$G$6:$G$1355, Transactions_History!$C$6:$C$1355, "Acquire", Transactions_History!$I$6:$I$1355, Portfolio_History!$F640, Transactions_History!$H$6:$H$1355, "&lt;="&amp;YEAR(Portfolio_History!Y$1))-
SUMIFS(Transactions_History!$G$6:$G$1355, Transactions_History!$C$6:$C$1355, "Redeem", Transactions_History!$I$6:$I$1355, Portfolio_History!$F640, Transactions_History!$H$6:$H$1355, "&lt;="&amp;YEAR(Portfolio_History!Y$1))</f>
        <v>0</v>
      </c>
    </row>
    <row r="641" spans="1:25" x14ac:dyDescent="0.35">
      <c r="A641" s="172" t="s">
        <v>39</v>
      </c>
      <c r="B641" s="172">
        <v>3.25</v>
      </c>
      <c r="C641" s="172">
        <v>2012</v>
      </c>
      <c r="D641" s="173">
        <v>39965</v>
      </c>
      <c r="E641" s="63">
        <v>2010</v>
      </c>
      <c r="F641" s="170" t="str">
        <f t="shared" si="10"/>
        <v>SI bonds_3.25_2012</v>
      </c>
      <c r="G641" s="4">
        <f>SUMIFS(Transactions_History!$G$6:$G$1355, Transactions_History!$C$6:$C$1355, "Acquire", Transactions_History!$I$6:$I$1355, Portfolio_History!$F641, Transactions_History!$H$6:$H$1355, "&lt;="&amp;YEAR(Portfolio_History!G$1))-
SUMIFS(Transactions_History!$G$6:$G$1355, Transactions_History!$C$6:$C$1355, "Redeem", Transactions_History!$I$6:$I$1355, Portfolio_History!$F641, Transactions_History!$H$6:$H$1355, "&lt;="&amp;YEAR(Portfolio_History!G$1))</f>
        <v>0</v>
      </c>
      <c r="H641" s="4">
        <f>SUMIFS(Transactions_History!$G$6:$G$1355, Transactions_History!$C$6:$C$1355, "Acquire", Transactions_History!$I$6:$I$1355, Portfolio_History!$F641, Transactions_History!$H$6:$H$1355, "&lt;="&amp;YEAR(Portfolio_History!H$1))-
SUMIFS(Transactions_History!$G$6:$G$1355, Transactions_History!$C$6:$C$1355, "Redeem", Transactions_History!$I$6:$I$1355, Portfolio_History!$F641, Transactions_History!$H$6:$H$1355, "&lt;="&amp;YEAR(Portfolio_History!H$1))</f>
        <v>0</v>
      </c>
      <c r="I641" s="4">
        <f>SUMIFS(Transactions_History!$G$6:$G$1355, Transactions_History!$C$6:$C$1355, "Acquire", Transactions_History!$I$6:$I$1355, Portfolio_History!$F641, Transactions_History!$H$6:$H$1355, "&lt;="&amp;YEAR(Portfolio_History!I$1))-
SUMIFS(Transactions_History!$G$6:$G$1355, Transactions_History!$C$6:$C$1355, "Redeem", Transactions_History!$I$6:$I$1355, Portfolio_History!$F641, Transactions_History!$H$6:$H$1355, "&lt;="&amp;YEAR(Portfolio_History!I$1))</f>
        <v>0</v>
      </c>
      <c r="J641" s="4">
        <f>SUMIFS(Transactions_History!$G$6:$G$1355, Transactions_History!$C$6:$C$1355, "Acquire", Transactions_History!$I$6:$I$1355, Portfolio_History!$F641, Transactions_History!$H$6:$H$1355, "&lt;="&amp;YEAR(Portfolio_History!J$1))-
SUMIFS(Transactions_History!$G$6:$G$1355, Transactions_History!$C$6:$C$1355, "Redeem", Transactions_History!$I$6:$I$1355, Portfolio_History!$F641, Transactions_History!$H$6:$H$1355, "&lt;="&amp;YEAR(Portfolio_History!J$1))</f>
        <v>0</v>
      </c>
      <c r="K641" s="4">
        <f>SUMIFS(Transactions_History!$G$6:$G$1355, Transactions_History!$C$6:$C$1355, "Acquire", Transactions_History!$I$6:$I$1355, Portfolio_History!$F641, Transactions_History!$H$6:$H$1355, "&lt;="&amp;YEAR(Portfolio_History!K$1))-
SUMIFS(Transactions_History!$G$6:$G$1355, Transactions_History!$C$6:$C$1355, "Redeem", Transactions_History!$I$6:$I$1355, Portfolio_History!$F641, Transactions_History!$H$6:$H$1355, "&lt;="&amp;YEAR(Portfolio_History!K$1))</f>
        <v>0</v>
      </c>
      <c r="L641" s="4">
        <f>SUMIFS(Transactions_History!$G$6:$G$1355, Transactions_History!$C$6:$C$1355, "Acquire", Transactions_History!$I$6:$I$1355, Portfolio_History!$F641, Transactions_History!$H$6:$H$1355, "&lt;="&amp;YEAR(Portfolio_History!L$1))-
SUMIFS(Transactions_History!$G$6:$G$1355, Transactions_History!$C$6:$C$1355, "Redeem", Transactions_History!$I$6:$I$1355, Portfolio_History!$F641, Transactions_History!$H$6:$H$1355, "&lt;="&amp;YEAR(Portfolio_History!L$1))</f>
        <v>0</v>
      </c>
      <c r="M641" s="4">
        <f>SUMIFS(Transactions_History!$G$6:$G$1355, Transactions_History!$C$6:$C$1355, "Acquire", Transactions_History!$I$6:$I$1355, Portfolio_History!$F641, Transactions_History!$H$6:$H$1355, "&lt;="&amp;YEAR(Portfolio_History!M$1))-
SUMIFS(Transactions_History!$G$6:$G$1355, Transactions_History!$C$6:$C$1355, "Redeem", Transactions_History!$I$6:$I$1355, Portfolio_History!$F641, Transactions_History!$H$6:$H$1355, "&lt;="&amp;YEAR(Portfolio_History!M$1))</f>
        <v>0</v>
      </c>
      <c r="N641" s="4">
        <f>SUMIFS(Transactions_History!$G$6:$G$1355, Transactions_History!$C$6:$C$1355, "Acquire", Transactions_History!$I$6:$I$1355, Portfolio_History!$F641, Transactions_History!$H$6:$H$1355, "&lt;="&amp;YEAR(Portfolio_History!N$1))-
SUMIFS(Transactions_History!$G$6:$G$1355, Transactions_History!$C$6:$C$1355, "Redeem", Transactions_History!$I$6:$I$1355, Portfolio_History!$F641, Transactions_History!$H$6:$H$1355, "&lt;="&amp;YEAR(Portfolio_History!N$1))</f>
        <v>0</v>
      </c>
      <c r="O641" s="4">
        <f>SUMIFS(Transactions_History!$G$6:$G$1355, Transactions_History!$C$6:$C$1355, "Acquire", Transactions_History!$I$6:$I$1355, Portfolio_History!$F641, Transactions_History!$H$6:$H$1355, "&lt;="&amp;YEAR(Portfolio_History!O$1))-
SUMIFS(Transactions_History!$G$6:$G$1355, Transactions_History!$C$6:$C$1355, "Redeem", Transactions_History!$I$6:$I$1355, Portfolio_History!$F641, Transactions_History!$H$6:$H$1355, "&lt;="&amp;YEAR(Portfolio_History!O$1))</f>
        <v>0</v>
      </c>
      <c r="P641" s="4">
        <f>SUMIFS(Transactions_History!$G$6:$G$1355, Transactions_History!$C$6:$C$1355, "Acquire", Transactions_History!$I$6:$I$1355, Portfolio_History!$F641, Transactions_History!$H$6:$H$1355, "&lt;="&amp;YEAR(Portfolio_History!P$1))-
SUMIFS(Transactions_History!$G$6:$G$1355, Transactions_History!$C$6:$C$1355, "Redeem", Transactions_History!$I$6:$I$1355, Portfolio_History!$F641, Transactions_History!$H$6:$H$1355, "&lt;="&amp;YEAR(Portfolio_History!P$1))</f>
        <v>0</v>
      </c>
      <c r="Q641" s="4">
        <f>SUMIFS(Transactions_History!$G$6:$G$1355, Transactions_History!$C$6:$C$1355, "Acquire", Transactions_History!$I$6:$I$1355, Portfolio_History!$F641, Transactions_History!$H$6:$H$1355, "&lt;="&amp;YEAR(Portfolio_History!Q$1))-
SUMIFS(Transactions_History!$G$6:$G$1355, Transactions_History!$C$6:$C$1355, "Redeem", Transactions_History!$I$6:$I$1355, Portfolio_History!$F641, Transactions_History!$H$6:$H$1355, "&lt;="&amp;YEAR(Portfolio_History!Q$1))</f>
        <v>0</v>
      </c>
      <c r="R641" s="4">
        <f>SUMIFS(Transactions_History!$G$6:$G$1355, Transactions_History!$C$6:$C$1355, "Acquire", Transactions_History!$I$6:$I$1355, Portfolio_History!$F641, Transactions_History!$H$6:$H$1355, "&lt;="&amp;YEAR(Portfolio_History!R$1))-
SUMIFS(Transactions_History!$G$6:$G$1355, Transactions_History!$C$6:$C$1355, "Redeem", Transactions_History!$I$6:$I$1355, Portfolio_History!$F641, Transactions_History!$H$6:$H$1355, "&lt;="&amp;YEAR(Portfolio_History!R$1))</f>
        <v>0</v>
      </c>
      <c r="S641" s="4">
        <f>SUMIFS(Transactions_History!$G$6:$G$1355, Transactions_History!$C$6:$C$1355, "Acquire", Transactions_History!$I$6:$I$1355, Portfolio_History!$F641, Transactions_History!$H$6:$H$1355, "&lt;="&amp;YEAR(Portfolio_History!S$1))-
SUMIFS(Transactions_History!$G$6:$G$1355, Transactions_History!$C$6:$C$1355, "Redeem", Transactions_History!$I$6:$I$1355, Portfolio_History!$F641, Transactions_History!$H$6:$H$1355, "&lt;="&amp;YEAR(Portfolio_History!S$1))</f>
        <v>10628270</v>
      </c>
      <c r="T641" s="4">
        <f>SUMIFS(Transactions_History!$G$6:$G$1355, Transactions_History!$C$6:$C$1355, "Acquire", Transactions_History!$I$6:$I$1355, Portfolio_History!$F641, Transactions_History!$H$6:$H$1355, "&lt;="&amp;YEAR(Portfolio_History!T$1))-
SUMIFS(Transactions_History!$G$6:$G$1355, Transactions_History!$C$6:$C$1355, "Redeem", Transactions_History!$I$6:$I$1355, Portfolio_History!$F641, Transactions_History!$H$6:$H$1355, "&lt;="&amp;YEAR(Portfolio_History!T$1))</f>
        <v>11505830</v>
      </c>
      <c r="U641" s="4">
        <f>SUMIFS(Transactions_History!$G$6:$G$1355, Transactions_History!$C$6:$C$1355, "Acquire", Transactions_History!$I$6:$I$1355, Portfolio_History!$F641, Transactions_History!$H$6:$H$1355, "&lt;="&amp;YEAR(Portfolio_History!U$1))-
SUMIFS(Transactions_History!$G$6:$G$1355, Transactions_History!$C$6:$C$1355, "Redeem", Transactions_History!$I$6:$I$1355, Portfolio_History!$F641, Transactions_History!$H$6:$H$1355, "&lt;="&amp;YEAR(Portfolio_History!U$1))</f>
        <v>0</v>
      </c>
      <c r="V641" s="4">
        <f>SUMIFS(Transactions_History!$G$6:$G$1355, Transactions_History!$C$6:$C$1355, "Acquire", Transactions_History!$I$6:$I$1355, Portfolio_History!$F641, Transactions_History!$H$6:$H$1355, "&lt;="&amp;YEAR(Portfolio_History!V$1))-
SUMIFS(Transactions_History!$G$6:$G$1355, Transactions_History!$C$6:$C$1355, "Redeem", Transactions_History!$I$6:$I$1355, Portfolio_History!$F641, Transactions_History!$H$6:$H$1355, "&lt;="&amp;YEAR(Portfolio_History!V$1))</f>
        <v>0</v>
      </c>
      <c r="W641" s="4">
        <f>SUMIFS(Transactions_History!$G$6:$G$1355, Transactions_History!$C$6:$C$1355, "Acquire", Transactions_History!$I$6:$I$1355, Portfolio_History!$F641, Transactions_History!$H$6:$H$1355, "&lt;="&amp;YEAR(Portfolio_History!W$1))-
SUMIFS(Transactions_History!$G$6:$G$1355, Transactions_History!$C$6:$C$1355, "Redeem", Transactions_History!$I$6:$I$1355, Portfolio_History!$F641, Transactions_History!$H$6:$H$1355, "&lt;="&amp;YEAR(Portfolio_History!W$1))</f>
        <v>0</v>
      </c>
      <c r="X641" s="4">
        <f>SUMIFS(Transactions_History!$G$6:$G$1355, Transactions_History!$C$6:$C$1355, "Acquire", Transactions_History!$I$6:$I$1355, Portfolio_History!$F641, Transactions_History!$H$6:$H$1355, "&lt;="&amp;YEAR(Portfolio_History!X$1))-
SUMIFS(Transactions_History!$G$6:$G$1355, Transactions_History!$C$6:$C$1355, "Redeem", Transactions_History!$I$6:$I$1355, Portfolio_History!$F641, Transactions_History!$H$6:$H$1355, "&lt;="&amp;YEAR(Portfolio_History!X$1))</f>
        <v>0</v>
      </c>
      <c r="Y641" s="4">
        <f>SUMIFS(Transactions_History!$G$6:$G$1355, Transactions_History!$C$6:$C$1355, "Acquire", Transactions_History!$I$6:$I$1355, Portfolio_History!$F641, Transactions_History!$H$6:$H$1355, "&lt;="&amp;YEAR(Portfolio_History!Y$1))-
SUMIFS(Transactions_History!$G$6:$G$1355, Transactions_History!$C$6:$C$1355, "Redeem", Transactions_History!$I$6:$I$1355, Portfolio_History!$F641, Transactions_History!$H$6:$H$1355, "&lt;="&amp;YEAR(Portfolio_History!Y$1))</f>
        <v>0</v>
      </c>
    </row>
    <row r="642" spans="1:25" x14ac:dyDescent="0.35">
      <c r="A642" s="172" t="s">
        <v>39</v>
      </c>
      <c r="B642" s="172">
        <v>3.5</v>
      </c>
      <c r="C642" s="172">
        <v>2012</v>
      </c>
      <c r="D642" s="173">
        <v>37773</v>
      </c>
      <c r="E642" s="63">
        <v>2010</v>
      </c>
      <c r="F642" s="170" t="str">
        <f t="shared" ref="F642:F705" si="11">_xlfn.TEXTJOIN("_", TRUE, A642, B642, C642)</f>
        <v>SI bonds_3.5_2012</v>
      </c>
      <c r="G642" s="4">
        <f>SUMIFS(Transactions_History!$G$6:$G$1355, Transactions_History!$C$6:$C$1355, "Acquire", Transactions_History!$I$6:$I$1355, Portfolio_History!$F642, Transactions_History!$H$6:$H$1355, "&lt;="&amp;YEAR(Portfolio_History!G$1))-
SUMIFS(Transactions_History!$G$6:$G$1355, Transactions_History!$C$6:$C$1355, "Redeem", Transactions_History!$I$6:$I$1355, Portfolio_History!$F642, Transactions_History!$H$6:$H$1355, "&lt;="&amp;YEAR(Portfolio_History!G$1))</f>
        <v>-10628878</v>
      </c>
      <c r="H642" s="4">
        <f>SUMIFS(Transactions_History!$G$6:$G$1355, Transactions_History!$C$6:$C$1355, "Acquire", Transactions_History!$I$6:$I$1355, Portfolio_History!$F642, Transactions_History!$H$6:$H$1355, "&lt;="&amp;YEAR(Portfolio_History!H$1))-
SUMIFS(Transactions_History!$G$6:$G$1355, Transactions_History!$C$6:$C$1355, "Redeem", Transactions_History!$I$6:$I$1355, Portfolio_History!$F642, Transactions_History!$H$6:$H$1355, "&lt;="&amp;YEAR(Portfolio_History!H$1))</f>
        <v>-10628878</v>
      </c>
      <c r="I642" s="4">
        <f>SUMIFS(Transactions_History!$G$6:$G$1355, Transactions_History!$C$6:$C$1355, "Acquire", Transactions_History!$I$6:$I$1355, Portfolio_History!$F642, Transactions_History!$H$6:$H$1355, "&lt;="&amp;YEAR(Portfolio_History!I$1))-
SUMIFS(Transactions_History!$G$6:$G$1355, Transactions_History!$C$6:$C$1355, "Redeem", Transactions_History!$I$6:$I$1355, Portfolio_History!$F642, Transactions_History!$H$6:$H$1355, "&lt;="&amp;YEAR(Portfolio_History!I$1))</f>
        <v>-10628878</v>
      </c>
      <c r="J642" s="4">
        <f>SUMIFS(Transactions_History!$G$6:$G$1355, Transactions_History!$C$6:$C$1355, "Acquire", Transactions_History!$I$6:$I$1355, Portfolio_History!$F642, Transactions_History!$H$6:$H$1355, "&lt;="&amp;YEAR(Portfolio_History!J$1))-
SUMIFS(Transactions_History!$G$6:$G$1355, Transactions_History!$C$6:$C$1355, "Redeem", Transactions_History!$I$6:$I$1355, Portfolio_History!$F642, Transactions_History!$H$6:$H$1355, "&lt;="&amp;YEAR(Portfolio_History!J$1))</f>
        <v>-10628878</v>
      </c>
      <c r="K642" s="4">
        <f>SUMIFS(Transactions_History!$G$6:$G$1355, Transactions_History!$C$6:$C$1355, "Acquire", Transactions_History!$I$6:$I$1355, Portfolio_History!$F642, Transactions_History!$H$6:$H$1355, "&lt;="&amp;YEAR(Portfolio_History!K$1))-
SUMIFS(Transactions_History!$G$6:$G$1355, Transactions_History!$C$6:$C$1355, "Redeem", Transactions_History!$I$6:$I$1355, Portfolio_History!$F642, Transactions_History!$H$6:$H$1355, "&lt;="&amp;YEAR(Portfolio_History!K$1))</f>
        <v>-10628878</v>
      </c>
      <c r="L642" s="4">
        <f>SUMIFS(Transactions_History!$G$6:$G$1355, Transactions_History!$C$6:$C$1355, "Acquire", Transactions_History!$I$6:$I$1355, Portfolio_History!$F642, Transactions_History!$H$6:$H$1355, "&lt;="&amp;YEAR(Portfolio_History!L$1))-
SUMIFS(Transactions_History!$G$6:$G$1355, Transactions_History!$C$6:$C$1355, "Redeem", Transactions_History!$I$6:$I$1355, Portfolio_History!$F642, Transactions_History!$H$6:$H$1355, "&lt;="&amp;YEAR(Portfolio_History!L$1))</f>
        <v>-10628878</v>
      </c>
      <c r="M642" s="4">
        <f>SUMIFS(Transactions_History!$G$6:$G$1355, Transactions_History!$C$6:$C$1355, "Acquire", Transactions_History!$I$6:$I$1355, Portfolio_History!$F642, Transactions_History!$H$6:$H$1355, "&lt;="&amp;YEAR(Portfolio_History!M$1))-
SUMIFS(Transactions_History!$G$6:$G$1355, Transactions_History!$C$6:$C$1355, "Redeem", Transactions_History!$I$6:$I$1355, Portfolio_History!$F642, Transactions_History!$H$6:$H$1355, "&lt;="&amp;YEAR(Portfolio_History!M$1))</f>
        <v>-10628878</v>
      </c>
      <c r="N642" s="4">
        <f>SUMIFS(Transactions_History!$G$6:$G$1355, Transactions_History!$C$6:$C$1355, "Acquire", Transactions_History!$I$6:$I$1355, Portfolio_History!$F642, Transactions_History!$H$6:$H$1355, "&lt;="&amp;YEAR(Portfolio_History!N$1))-
SUMIFS(Transactions_History!$G$6:$G$1355, Transactions_History!$C$6:$C$1355, "Redeem", Transactions_History!$I$6:$I$1355, Portfolio_History!$F642, Transactions_History!$H$6:$H$1355, "&lt;="&amp;YEAR(Portfolio_History!N$1))</f>
        <v>-10628878</v>
      </c>
      <c r="O642" s="4">
        <f>SUMIFS(Transactions_History!$G$6:$G$1355, Transactions_History!$C$6:$C$1355, "Acquire", Transactions_History!$I$6:$I$1355, Portfolio_History!$F642, Transactions_History!$H$6:$H$1355, "&lt;="&amp;YEAR(Portfolio_History!O$1))-
SUMIFS(Transactions_History!$G$6:$G$1355, Transactions_History!$C$6:$C$1355, "Redeem", Transactions_History!$I$6:$I$1355, Portfolio_History!$F642, Transactions_History!$H$6:$H$1355, "&lt;="&amp;YEAR(Portfolio_History!O$1))</f>
        <v>-10628878</v>
      </c>
      <c r="P642" s="4">
        <f>SUMIFS(Transactions_History!$G$6:$G$1355, Transactions_History!$C$6:$C$1355, "Acquire", Transactions_History!$I$6:$I$1355, Portfolio_History!$F642, Transactions_History!$H$6:$H$1355, "&lt;="&amp;YEAR(Portfolio_History!P$1))-
SUMIFS(Transactions_History!$G$6:$G$1355, Transactions_History!$C$6:$C$1355, "Redeem", Transactions_History!$I$6:$I$1355, Portfolio_History!$F642, Transactions_History!$H$6:$H$1355, "&lt;="&amp;YEAR(Portfolio_History!P$1))</f>
        <v>-10628878</v>
      </c>
      <c r="Q642" s="4">
        <f>SUMIFS(Transactions_History!$G$6:$G$1355, Transactions_History!$C$6:$C$1355, "Acquire", Transactions_History!$I$6:$I$1355, Portfolio_History!$F642, Transactions_History!$H$6:$H$1355, "&lt;="&amp;YEAR(Portfolio_History!Q$1))-
SUMIFS(Transactions_History!$G$6:$G$1355, Transactions_History!$C$6:$C$1355, "Redeem", Transactions_History!$I$6:$I$1355, Portfolio_History!$F642, Transactions_History!$H$6:$H$1355, "&lt;="&amp;YEAR(Portfolio_History!Q$1))</f>
        <v>-10628878</v>
      </c>
      <c r="R642" s="4">
        <f>SUMIFS(Transactions_History!$G$6:$G$1355, Transactions_History!$C$6:$C$1355, "Acquire", Transactions_History!$I$6:$I$1355, Portfolio_History!$F642, Transactions_History!$H$6:$H$1355, "&lt;="&amp;YEAR(Portfolio_History!R$1))-
SUMIFS(Transactions_History!$G$6:$G$1355, Transactions_History!$C$6:$C$1355, "Redeem", Transactions_History!$I$6:$I$1355, Portfolio_History!$F642, Transactions_History!$H$6:$H$1355, "&lt;="&amp;YEAR(Portfolio_History!R$1))</f>
        <v>-10628878</v>
      </c>
      <c r="S642" s="4">
        <f>SUMIFS(Transactions_History!$G$6:$G$1355, Transactions_History!$C$6:$C$1355, "Acquire", Transactions_History!$I$6:$I$1355, Portfolio_History!$F642, Transactions_History!$H$6:$H$1355, "&lt;="&amp;YEAR(Portfolio_History!S$1))-
SUMIFS(Transactions_History!$G$6:$G$1355, Transactions_History!$C$6:$C$1355, "Redeem", Transactions_History!$I$6:$I$1355, Portfolio_History!$F642, Transactions_History!$H$6:$H$1355, "&lt;="&amp;YEAR(Portfolio_History!S$1))</f>
        <v>-1115127</v>
      </c>
      <c r="T642" s="4">
        <f>SUMIFS(Transactions_History!$G$6:$G$1355, Transactions_History!$C$6:$C$1355, "Acquire", Transactions_History!$I$6:$I$1355, Portfolio_History!$F642, Transactions_History!$H$6:$H$1355, "&lt;="&amp;YEAR(Portfolio_History!T$1))-
SUMIFS(Transactions_History!$G$6:$G$1355, Transactions_History!$C$6:$C$1355, "Redeem", Transactions_History!$I$6:$I$1355, Portfolio_History!$F642, Transactions_History!$H$6:$H$1355, "&lt;="&amp;YEAR(Portfolio_History!T$1))</f>
        <v>0</v>
      </c>
      <c r="U642" s="4">
        <f>SUMIFS(Transactions_History!$G$6:$G$1355, Transactions_History!$C$6:$C$1355, "Acquire", Transactions_History!$I$6:$I$1355, Portfolio_History!$F642, Transactions_History!$H$6:$H$1355, "&lt;="&amp;YEAR(Portfolio_History!U$1))-
SUMIFS(Transactions_History!$G$6:$G$1355, Transactions_History!$C$6:$C$1355, "Redeem", Transactions_History!$I$6:$I$1355, Portfolio_History!$F642, Transactions_History!$H$6:$H$1355, "&lt;="&amp;YEAR(Portfolio_History!U$1))</f>
        <v>0</v>
      </c>
      <c r="V642" s="4">
        <f>SUMIFS(Transactions_History!$G$6:$G$1355, Transactions_History!$C$6:$C$1355, "Acquire", Transactions_History!$I$6:$I$1355, Portfolio_History!$F642, Transactions_History!$H$6:$H$1355, "&lt;="&amp;YEAR(Portfolio_History!V$1))-
SUMIFS(Transactions_History!$G$6:$G$1355, Transactions_History!$C$6:$C$1355, "Redeem", Transactions_History!$I$6:$I$1355, Portfolio_History!$F642, Transactions_History!$H$6:$H$1355, "&lt;="&amp;YEAR(Portfolio_History!V$1))</f>
        <v>0</v>
      </c>
      <c r="W642" s="4">
        <f>SUMIFS(Transactions_History!$G$6:$G$1355, Transactions_History!$C$6:$C$1355, "Acquire", Transactions_History!$I$6:$I$1355, Portfolio_History!$F642, Transactions_History!$H$6:$H$1355, "&lt;="&amp;YEAR(Portfolio_History!W$1))-
SUMIFS(Transactions_History!$G$6:$G$1355, Transactions_History!$C$6:$C$1355, "Redeem", Transactions_History!$I$6:$I$1355, Portfolio_History!$F642, Transactions_History!$H$6:$H$1355, "&lt;="&amp;YEAR(Portfolio_History!W$1))</f>
        <v>0</v>
      </c>
      <c r="X642" s="4">
        <f>SUMIFS(Transactions_History!$G$6:$G$1355, Transactions_History!$C$6:$C$1355, "Acquire", Transactions_History!$I$6:$I$1355, Portfolio_History!$F642, Transactions_History!$H$6:$H$1355, "&lt;="&amp;YEAR(Portfolio_History!X$1))-
SUMIFS(Transactions_History!$G$6:$G$1355, Transactions_History!$C$6:$C$1355, "Redeem", Transactions_History!$I$6:$I$1355, Portfolio_History!$F642, Transactions_History!$H$6:$H$1355, "&lt;="&amp;YEAR(Portfolio_History!X$1))</f>
        <v>0</v>
      </c>
      <c r="Y642" s="4">
        <f>SUMIFS(Transactions_History!$G$6:$G$1355, Transactions_History!$C$6:$C$1355, "Acquire", Transactions_History!$I$6:$I$1355, Portfolio_History!$F642, Transactions_History!$H$6:$H$1355, "&lt;="&amp;YEAR(Portfolio_History!Y$1))-
SUMIFS(Transactions_History!$G$6:$G$1355, Transactions_History!$C$6:$C$1355, "Redeem", Transactions_History!$I$6:$I$1355, Portfolio_History!$F642, Transactions_History!$H$6:$H$1355, "&lt;="&amp;YEAR(Portfolio_History!Y$1))</f>
        <v>0</v>
      </c>
    </row>
    <row r="643" spans="1:25" x14ac:dyDescent="0.35">
      <c r="A643" s="172" t="s">
        <v>34</v>
      </c>
      <c r="B643" s="172">
        <v>2.125</v>
      </c>
      <c r="C643" s="172">
        <v>2011</v>
      </c>
      <c r="D643" s="173">
        <v>40452</v>
      </c>
      <c r="E643" s="63">
        <v>2010</v>
      </c>
      <c r="F643" s="170" t="str">
        <f t="shared" si="11"/>
        <v>SI certificates_2.125_2011</v>
      </c>
      <c r="G643" s="4">
        <f>SUMIFS(Transactions_History!$G$6:$G$1355, Transactions_History!$C$6:$C$1355, "Acquire", Transactions_History!$I$6:$I$1355, Portfolio_History!$F643, Transactions_History!$H$6:$H$1355, "&lt;="&amp;YEAR(Portfolio_History!G$1))-
SUMIFS(Transactions_History!$G$6:$G$1355, Transactions_History!$C$6:$C$1355, "Redeem", Transactions_History!$I$6:$I$1355, Portfolio_History!$F643, Transactions_History!$H$6:$H$1355, "&lt;="&amp;YEAR(Portfolio_History!G$1))</f>
        <v>0</v>
      </c>
      <c r="H643" s="4">
        <f>SUMIFS(Transactions_History!$G$6:$G$1355, Transactions_History!$C$6:$C$1355, "Acquire", Transactions_History!$I$6:$I$1355, Portfolio_History!$F643, Transactions_History!$H$6:$H$1355, "&lt;="&amp;YEAR(Portfolio_History!H$1))-
SUMIFS(Transactions_History!$G$6:$G$1355, Transactions_History!$C$6:$C$1355, "Redeem", Transactions_History!$I$6:$I$1355, Portfolio_History!$F643, Transactions_History!$H$6:$H$1355, "&lt;="&amp;YEAR(Portfolio_History!H$1))</f>
        <v>0</v>
      </c>
      <c r="I643" s="4">
        <f>SUMIFS(Transactions_History!$G$6:$G$1355, Transactions_History!$C$6:$C$1355, "Acquire", Transactions_History!$I$6:$I$1355, Portfolio_History!$F643, Transactions_History!$H$6:$H$1355, "&lt;="&amp;YEAR(Portfolio_History!I$1))-
SUMIFS(Transactions_History!$G$6:$G$1355, Transactions_History!$C$6:$C$1355, "Redeem", Transactions_History!$I$6:$I$1355, Portfolio_History!$F643, Transactions_History!$H$6:$H$1355, "&lt;="&amp;YEAR(Portfolio_History!I$1))</f>
        <v>0</v>
      </c>
      <c r="J643" s="4">
        <f>SUMIFS(Transactions_History!$G$6:$G$1355, Transactions_History!$C$6:$C$1355, "Acquire", Transactions_History!$I$6:$I$1355, Portfolio_History!$F643, Transactions_History!$H$6:$H$1355, "&lt;="&amp;YEAR(Portfolio_History!J$1))-
SUMIFS(Transactions_History!$G$6:$G$1355, Transactions_History!$C$6:$C$1355, "Redeem", Transactions_History!$I$6:$I$1355, Portfolio_History!$F643, Transactions_History!$H$6:$H$1355, "&lt;="&amp;YEAR(Portfolio_History!J$1))</f>
        <v>0</v>
      </c>
      <c r="K643" s="4">
        <f>SUMIFS(Transactions_History!$G$6:$G$1355, Transactions_History!$C$6:$C$1355, "Acquire", Transactions_History!$I$6:$I$1355, Portfolio_History!$F643, Transactions_History!$H$6:$H$1355, "&lt;="&amp;YEAR(Portfolio_History!K$1))-
SUMIFS(Transactions_History!$G$6:$G$1355, Transactions_History!$C$6:$C$1355, "Redeem", Transactions_History!$I$6:$I$1355, Portfolio_History!$F643, Transactions_History!$H$6:$H$1355, "&lt;="&amp;YEAR(Portfolio_History!K$1))</f>
        <v>0</v>
      </c>
      <c r="L643" s="4">
        <f>SUMIFS(Transactions_History!$G$6:$G$1355, Transactions_History!$C$6:$C$1355, "Acquire", Transactions_History!$I$6:$I$1355, Portfolio_History!$F643, Transactions_History!$H$6:$H$1355, "&lt;="&amp;YEAR(Portfolio_History!L$1))-
SUMIFS(Transactions_History!$G$6:$G$1355, Transactions_History!$C$6:$C$1355, "Redeem", Transactions_History!$I$6:$I$1355, Portfolio_History!$F643, Transactions_History!$H$6:$H$1355, "&lt;="&amp;YEAR(Portfolio_History!L$1))</f>
        <v>0</v>
      </c>
      <c r="M643" s="4">
        <f>SUMIFS(Transactions_History!$G$6:$G$1355, Transactions_History!$C$6:$C$1355, "Acquire", Transactions_History!$I$6:$I$1355, Portfolio_History!$F643, Transactions_History!$H$6:$H$1355, "&lt;="&amp;YEAR(Portfolio_History!M$1))-
SUMIFS(Transactions_History!$G$6:$G$1355, Transactions_History!$C$6:$C$1355, "Redeem", Transactions_History!$I$6:$I$1355, Portfolio_History!$F643, Transactions_History!$H$6:$H$1355, "&lt;="&amp;YEAR(Portfolio_History!M$1))</f>
        <v>0</v>
      </c>
      <c r="N643" s="4">
        <f>SUMIFS(Transactions_History!$G$6:$G$1355, Transactions_History!$C$6:$C$1355, "Acquire", Transactions_History!$I$6:$I$1355, Portfolio_History!$F643, Transactions_History!$H$6:$H$1355, "&lt;="&amp;YEAR(Portfolio_History!N$1))-
SUMIFS(Transactions_History!$G$6:$G$1355, Transactions_History!$C$6:$C$1355, "Redeem", Transactions_History!$I$6:$I$1355, Portfolio_History!$F643, Transactions_History!$H$6:$H$1355, "&lt;="&amp;YEAR(Portfolio_History!N$1))</f>
        <v>0</v>
      </c>
      <c r="O643" s="4">
        <f>SUMIFS(Transactions_History!$G$6:$G$1355, Transactions_History!$C$6:$C$1355, "Acquire", Transactions_History!$I$6:$I$1355, Portfolio_History!$F643, Transactions_History!$H$6:$H$1355, "&lt;="&amp;YEAR(Portfolio_History!O$1))-
SUMIFS(Transactions_History!$G$6:$G$1355, Transactions_History!$C$6:$C$1355, "Redeem", Transactions_History!$I$6:$I$1355, Portfolio_History!$F643, Transactions_History!$H$6:$H$1355, "&lt;="&amp;YEAR(Portfolio_History!O$1))</f>
        <v>0</v>
      </c>
      <c r="P643" s="4">
        <f>SUMIFS(Transactions_History!$G$6:$G$1355, Transactions_History!$C$6:$C$1355, "Acquire", Transactions_History!$I$6:$I$1355, Portfolio_History!$F643, Transactions_History!$H$6:$H$1355, "&lt;="&amp;YEAR(Portfolio_History!P$1))-
SUMIFS(Transactions_History!$G$6:$G$1355, Transactions_History!$C$6:$C$1355, "Redeem", Transactions_History!$I$6:$I$1355, Portfolio_History!$F643, Transactions_History!$H$6:$H$1355, "&lt;="&amp;YEAR(Portfolio_History!P$1))</f>
        <v>0</v>
      </c>
      <c r="Q643" s="4">
        <f>SUMIFS(Transactions_History!$G$6:$G$1355, Transactions_History!$C$6:$C$1355, "Acquire", Transactions_History!$I$6:$I$1355, Portfolio_History!$F643, Transactions_History!$H$6:$H$1355, "&lt;="&amp;YEAR(Portfolio_History!Q$1))-
SUMIFS(Transactions_History!$G$6:$G$1355, Transactions_History!$C$6:$C$1355, "Redeem", Transactions_History!$I$6:$I$1355, Portfolio_History!$F643, Transactions_History!$H$6:$H$1355, "&lt;="&amp;YEAR(Portfolio_History!Q$1))</f>
        <v>0</v>
      </c>
      <c r="R643" s="4">
        <f>SUMIFS(Transactions_History!$G$6:$G$1355, Transactions_History!$C$6:$C$1355, "Acquire", Transactions_History!$I$6:$I$1355, Portfolio_History!$F643, Transactions_History!$H$6:$H$1355, "&lt;="&amp;YEAR(Portfolio_History!R$1))-
SUMIFS(Transactions_History!$G$6:$G$1355, Transactions_History!$C$6:$C$1355, "Redeem", Transactions_History!$I$6:$I$1355, Portfolio_History!$F643, Transactions_History!$H$6:$H$1355, "&lt;="&amp;YEAR(Portfolio_History!R$1))</f>
        <v>0</v>
      </c>
      <c r="S643" s="4">
        <f>SUMIFS(Transactions_History!$G$6:$G$1355, Transactions_History!$C$6:$C$1355, "Acquire", Transactions_History!$I$6:$I$1355, Portfolio_History!$F643, Transactions_History!$H$6:$H$1355, "&lt;="&amp;YEAR(Portfolio_History!S$1))-
SUMIFS(Transactions_History!$G$6:$G$1355, Transactions_History!$C$6:$C$1355, "Redeem", Transactions_History!$I$6:$I$1355, Portfolio_History!$F643, Transactions_History!$H$6:$H$1355, "&lt;="&amp;YEAR(Portfolio_History!S$1))</f>
        <v>0</v>
      </c>
      <c r="T643" s="4">
        <f>SUMIFS(Transactions_History!$G$6:$G$1355, Transactions_History!$C$6:$C$1355, "Acquire", Transactions_History!$I$6:$I$1355, Portfolio_History!$F643, Transactions_History!$H$6:$H$1355, "&lt;="&amp;YEAR(Portfolio_History!T$1))-
SUMIFS(Transactions_History!$G$6:$G$1355, Transactions_History!$C$6:$C$1355, "Redeem", Transactions_History!$I$6:$I$1355, Portfolio_History!$F643, Transactions_History!$H$6:$H$1355, "&lt;="&amp;YEAR(Portfolio_History!T$1))</f>
        <v>0</v>
      </c>
      <c r="U643" s="4">
        <f>SUMIFS(Transactions_History!$G$6:$G$1355, Transactions_History!$C$6:$C$1355, "Acquire", Transactions_History!$I$6:$I$1355, Portfolio_History!$F643, Transactions_History!$H$6:$H$1355, "&lt;="&amp;YEAR(Portfolio_History!U$1))-
SUMIFS(Transactions_History!$G$6:$G$1355, Transactions_History!$C$6:$C$1355, "Redeem", Transactions_History!$I$6:$I$1355, Portfolio_History!$F643, Transactions_History!$H$6:$H$1355, "&lt;="&amp;YEAR(Portfolio_History!U$1))</f>
        <v>0</v>
      </c>
      <c r="V643" s="4">
        <f>SUMIFS(Transactions_History!$G$6:$G$1355, Transactions_History!$C$6:$C$1355, "Acquire", Transactions_History!$I$6:$I$1355, Portfolio_History!$F643, Transactions_History!$H$6:$H$1355, "&lt;="&amp;YEAR(Portfolio_History!V$1))-
SUMIFS(Transactions_History!$G$6:$G$1355, Transactions_History!$C$6:$C$1355, "Redeem", Transactions_History!$I$6:$I$1355, Portfolio_History!$F643, Transactions_History!$H$6:$H$1355, "&lt;="&amp;YEAR(Portfolio_History!V$1))</f>
        <v>0</v>
      </c>
      <c r="W643" s="4">
        <f>SUMIFS(Transactions_History!$G$6:$G$1355, Transactions_History!$C$6:$C$1355, "Acquire", Transactions_History!$I$6:$I$1355, Portfolio_History!$F643, Transactions_History!$H$6:$H$1355, "&lt;="&amp;YEAR(Portfolio_History!W$1))-
SUMIFS(Transactions_History!$G$6:$G$1355, Transactions_History!$C$6:$C$1355, "Redeem", Transactions_History!$I$6:$I$1355, Portfolio_History!$F643, Transactions_History!$H$6:$H$1355, "&lt;="&amp;YEAR(Portfolio_History!W$1))</f>
        <v>0</v>
      </c>
      <c r="X643" s="4">
        <f>SUMIFS(Transactions_History!$G$6:$G$1355, Transactions_History!$C$6:$C$1355, "Acquire", Transactions_History!$I$6:$I$1355, Portfolio_History!$F643, Transactions_History!$H$6:$H$1355, "&lt;="&amp;YEAR(Portfolio_History!X$1))-
SUMIFS(Transactions_History!$G$6:$G$1355, Transactions_History!$C$6:$C$1355, "Redeem", Transactions_History!$I$6:$I$1355, Portfolio_History!$F643, Transactions_History!$H$6:$H$1355, "&lt;="&amp;YEAR(Portfolio_History!X$1))</f>
        <v>0</v>
      </c>
      <c r="Y643" s="4">
        <f>SUMIFS(Transactions_History!$G$6:$G$1355, Transactions_History!$C$6:$C$1355, "Acquire", Transactions_History!$I$6:$I$1355, Portfolio_History!$F643, Transactions_History!$H$6:$H$1355, "&lt;="&amp;YEAR(Portfolio_History!Y$1))-
SUMIFS(Transactions_History!$G$6:$G$1355, Transactions_History!$C$6:$C$1355, "Redeem", Transactions_History!$I$6:$I$1355, Portfolio_History!$F643, Transactions_History!$H$6:$H$1355, "&lt;="&amp;YEAR(Portfolio_History!Y$1))</f>
        <v>0</v>
      </c>
    </row>
    <row r="644" spans="1:25" x14ac:dyDescent="0.35">
      <c r="A644" s="172" t="s">
        <v>39</v>
      </c>
      <c r="B644" s="172">
        <v>4</v>
      </c>
      <c r="C644" s="172">
        <v>2012</v>
      </c>
      <c r="D644" s="173">
        <v>39600</v>
      </c>
      <c r="E644" s="63">
        <v>2010</v>
      </c>
      <c r="F644" s="170" t="str">
        <f t="shared" si="11"/>
        <v>SI bonds_4_2012</v>
      </c>
      <c r="G644" s="4">
        <f>SUMIFS(Transactions_History!$G$6:$G$1355, Transactions_History!$C$6:$C$1355, "Acquire", Transactions_History!$I$6:$I$1355, Portfolio_History!$F644, Transactions_History!$H$6:$H$1355, "&lt;="&amp;YEAR(Portfolio_History!G$1))-
SUMIFS(Transactions_History!$G$6:$G$1355, Transactions_History!$C$6:$C$1355, "Redeem", Transactions_History!$I$6:$I$1355, Portfolio_History!$F644, Transactions_History!$H$6:$H$1355, "&lt;="&amp;YEAR(Portfolio_History!G$1))</f>
        <v>0</v>
      </c>
      <c r="H644" s="4">
        <f>SUMIFS(Transactions_History!$G$6:$G$1355, Transactions_History!$C$6:$C$1355, "Acquire", Transactions_History!$I$6:$I$1355, Portfolio_History!$F644, Transactions_History!$H$6:$H$1355, "&lt;="&amp;YEAR(Portfolio_History!H$1))-
SUMIFS(Transactions_History!$G$6:$G$1355, Transactions_History!$C$6:$C$1355, "Redeem", Transactions_History!$I$6:$I$1355, Portfolio_History!$F644, Transactions_History!$H$6:$H$1355, "&lt;="&amp;YEAR(Portfolio_History!H$1))</f>
        <v>0</v>
      </c>
      <c r="I644" s="4">
        <f>SUMIFS(Transactions_History!$G$6:$G$1355, Transactions_History!$C$6:$C$1355, "Acquire", Transactions_History!$I$6:$I$1355, Portfolio_History!$F644, Transactions_History!$H$6:$H$1355, "&lt;="&amp;YEAR(Portfolio_History!I$1))-
SUMIFS(Transactions_History!$G$6:$G$1355, Transactions_History!$C$6:$C$1355, "Redeem", Transactions_History!$I$6:$I$1355, Portfolio_History!$F644, Transactions_History!$H$6:$H$1355, "&lt;="&amp;YEAR(Portfolio_History!I$1))</f>
        <v>0</v>
      </c>
      <c r="J644" s="4">
        <f>SUMIFS(Transactions_History!$G$6:$G$1355, Transactions_History!$C$6:$C$1355, "Acquire", Transactions_History!$I$6:$I$1355, Portfolio_History!$F644, Transactions_History!$H$6:$H$1355, "&lt;="&amp;YEAR(Portfolio_History!J$1))-
SUMIFS(Transactions_History!$G$6:$G$1355, Transactions_History!$C$6:$C$1355, "Redeem", Transactions_History!$I$6:$I$1355, Portfolio_History!$F644, Transactions_History!$H$6:$H$1355, "&lt;="&amp;YEAR(Portfolio_History!J$1))</f>
        <v>0</v>
      </c>
      <c r="K644" s="4">
        <f>SUMIFS(Transactions_History!$G$6:$G$1355, Transactions_History!$C$6:$C$1355, "Acquire", Transactions_History!$I$6:$I$1355, Portfolio_History!$F644, Transactions_History!$H$6:$H$1355, "&lt;="&amp;YEAR(Portfolio_History!K$1))-
SUMIFS(Transactions_History!$G$6:$G$1355, Transactions_History!$C$6:$C$1355, "Redeem", Transactions_History!$I$6:$I$1355, Portfolio_History!$F644, Transactions_History!$H$6:$H$1355, "&lt;="&amp;YEAR(Portfolio_History!K$1))</f>
        <v>0</v>
      </c>
      <c r="L644" s="4">
        <f>SUMIFS(Transactions_History!$G$6:$G$1355, Transactions_History!$C$6:$C$1355, "Acquire", Transactions_History!$I$6:$I$1355, Portfolio_History!$F644, Transactions_History!$H$6:$H$1355, "&lt;="&amp;YEAR(Portfolio_History!L$1))-
SUMIFS(Transactions_History!$G$6:$G$1355, Transactions_History!$C$6:$C$1355, "Redeem", Transactions_History!$I$6:$I$1355, Portfolio_History!$F644, Transactions_History!$H$6:$H$1355, "&lt;="&amp;YEAR(Portfolio_History!L$1))</f>
        <v>0</v>
      </c>
      <c r="M644" s="4">
        <f>SUMIFS(Transactions_History!$G$6:$G$1355, Transactions_History!$C$6:$C$1355, "Acquire", Transactions_History!$I$6:$I$1355, Portfolio_History!$F644, Transactions_History!$H$6:$H$1355, "&lt;="&amp;YEAR(Portfolio_History!M$1))-
SUMIFS(Transactions_History!$G$6:$G$1355, Transactions_History!$C$6:$C$1355, "Redeem", Transactions_History!$I$6:$I$1355, Portfolio_History!$F644, Transactions_History!$H$6:$H$1355, "&lt;="&amp;YEAR(Portfolio_History!M$1))</f>
        <v>0</v>
      </c>
      <c r="N644" s="4">
        <f>SUMIFS(Transactions_History!$G$6:$G$1355, Transactions_History!$C$6:$C$1355, "Acquire", Transactions_History!$I$6:$I$1355, Portfolio_History!$F644, Transactions_History!$H$6:$H$1355, "&lt;="&amp;YEAR(Portfolio_History!N$1))-
SUMIFS(Transactions_History!$G$6:$G$1355, Transactions_History!$C$6:$C$1355, "Redeem", Transactions_History!$I$6:$I$1355, Portfolio_History!$F644, Transactions_History!$H$6:$H$1355, "&lt;="&amp;YEAR(Portfolio_History!N$1))</f>
        <v>0</v>
      </c>
      <c r="O644" s="4">
        <f>SUMIFS(Transactions_History!$G$6:$G$1355, Transactions_History!$C$6:$C$1355, "Acquire", Transactions_History!$I$6:$I$1355, Portfolio_History!$F644, Transactions_History!$H$6:$H$1355, "&lt;="&amp;YEAR(Portfolio_History!O$1))-
SUMIFS(Transactions_History!$G$6:$G$1355, Transactions_History!$C$6:$C$1355, "Redeem", Transactions_History!$I$6:$I$1355, Portfolio_History!$F644, Transactions_History!$H$6:$H$1355, "&lt;="&amp;YEAR(Portfolio_History!O$1))</f>
        <v>0</v>
      </c>
      <c r="P644" s="4">
        <f>SUMIFS(Transactions_History!$G$6:$G$1355, Transactions_History!$C$6:$C$1355, "Acquire", Transactions_History!$I$6:$I$1355, Portfolio_History!$F644, Transactions_History!$H$6:$H$1355, "&lt;="&amp;YEAR(Portfolio_History!P$1))-
SUMIFS(Transactions_History!$G$6:$G$1355, Transactions_History!$C$6:$C$1355, "Redeem", Transactions_History!$I$6:$I$1355, Portfolio_History!$F644, Transactions_History!$H$6:$H$1355, "&lt;="&amp;YEAR(Portfolio_History!P$1))</f>
        <v>0</v>
      </c>
      <c r="Q644" s="4">
        <f>SUMIFS(Transactions_History!$G$6:$G$1355, Transactions_History!$C$6:$C$1355, "Acquire", Transactions_History!$I$6:$I$1355, Portfolio_History!$F644, Transactions_History!$H$6:$H$1355, "&lt;="&amp;YEAR(Portfolio_History!Q$1))-
SUMIFS(Transactions_History!$G$6:$G$1355, Transactions_History!$C$6:$C$1355, "Redeem", Transactions_History!$I$6:$I$1355, Portfolio_History!$F644, Transactions_History!$H$6:$H$1355, "&lt;="&amp;YEAR(Portfolio_History!Q$1))</f>
        <v>0</v>
      </c>
      <c r="R644" s="4">
        <f>SUMIFS(Transactions_History!$G$6:$G$1355, Transactions_History!$C$6:$C$1355, "Acquire", Transactions_History!$I$6:$I$1355, Portfolio_History!$F644, Transactions_History!$H$6:$H$1355, "&lt;="&amp;YEAR(Portfolio_History!R$1))-
SUMIFS(Transactions_History!$G$6:$G$1355, Transactions_History!$C$6:$C$1355, "Redeem", Transactions_History!$I$6:$I$1355, Portfolio_History!$F644, Transactions_History!$H$6:$H$1355, "&lt;="&amp;YEAR(Portfolio_History!R$1))</f>
        <v>9125781</v>
      </c>
      <c r="S644" s="4">
        <f>SUMIFS(Transactions_History!$G$6:$G$1355, Transactions_History!$C$6:$C$1355, "Acquire", Transactions_History!$I$6:$I$1355, Portfolio_History!$F644, Transactions_History!$H$6:$H$1355, "&lt;="&amp;YEAR(Portfolio_History!S$1))-
SUMIFS(Transactions_History!$G$6:$G$1355, Transactions_History!$C$6:$C$1355, "Redeem", Transactions_History!$I$6:$I$1355, Portfolio_History!$F644, Transactions_History!$H$6:$H$1355, "&lt;="&amp;YEAR(Portfolio_History!S$1))</f>
        <v>12075193</v>
      </c>
      <c r="T644" s="4">
        <f>SUMIFS(Transactions_History!$G$6:$G$1355, Transactions_History!$C$6:$C$1355, "Acquire", Transactions_History!$I$6:$I$1355, Portfolio_History!$F644, Transactions_History!$H$6:$H$1355, "&lt;="&amp;YEAR(Portfolio_History!T$1))-
SUMIFS(Transactions_History!$G$6:$G$1355, Transactions_History!$C$6:$C$1355, "Redeem", Transactions_History!$I$6:$I$1355, Portfolio_History!$F644, Transactions_History!$H$6:$H$1355, "&lt;="&amp;YEAR(Portfolio_History!T$1))</f>
        <v>12697765</v>
      </c>
      <c r="U644" s="4">
        <f>SUMIFS(Transactions_History!$G$6:$G$1355, Transactions_History!$C$6:$C$1355, "Acquire", Transactions_History!$I$6:$I$1355, Portfolio_History!$F644, Transactions_History!$H$6:$H$1355, "&lt;="&amp;YEAR(Portfolio_History!U$1))-
SUMIFS(Transactions_History!$G$6:$G$1355, Transactions_History!$C$6:$C$1355, "Redeem", Transactions_History!$I$6:$I$1355, Portfolio_History!$F644, Transactions_History!$H$6:$H$1355, "&lt;="&amp;YEAR(Portfolio_History!U$1))</f>
        <v>12697765</v>
      </c>
      <c r="V644" s="4">
        <f>SUMIFS(Transactions_History!$G$6:$G$1355, Transactions_History!$C$6:$C$1355, "Acquire", Transactions_History!$I$6:$I$1355, Portfolio_History!$F644, Transactions_History!$H$6:$H$1355, "&lt;="&amp;YEAR(Portfolio_History!V$1))-
SUMIFS(Transactions_History!$G$6:$G$1355, Transactions_History!$C$6:$C$1355, "Redeem", Transactions_History!$I$6:$I$1355, Portfolio_History!$F644, Transactions_History!$H$6:$H$1355, "&lt;="&amp;YEAR(Portfolio_History!V$1))</f>
        <v>0</v>
      </c>
      <c r="W644" s="4">
        <f>SUMIFS(Transactions_History!$G$6:$G$1355, Transactions_History!$C$6:$C$1355, "Acquire", Transactions_History!$I$6:$I$1355, Portfolio_History!$F644, Transactions_History!$H$6:$H$1355, "&lt;="&amp;YEAR(Portfolio_History!W$1))-
SUMIFS(Transactions_History!$G$6:$G$1355, Transactions_History!$C$6:$C$1355, "Redeem", Transactions_History!$I$6:$I$1355, Portfolio_History!$F644, Transactions_History!$H$6:$H$1355, "&lt;="&amp;YEAR(Portfolio_History!W$1))</f>
        <v>0</v>
      </c>
      <c r="X644" s="4">
        <f>SUMIFS(Transactions_History!$G$6:$G$1355, Transactions_History!$C$6:$C$1355, "Acquire", Transactions_History!$I$6:$I$1355, Portfolio_History!$F644, Transactions_History!$H$6:$H$1355, "&lt;="&amp;YEAR(Portfolio_History!X$1))-
SUMIFS(Transactions_History!$G$6:$G$1355, Transactions_History!$C$6:$C$1355, "Redeem", Transactions_History!$I$6:$I$1355, Portfolio_History!$F644, Transactions_History!$H$6:$H$1355, "&lt;="&amp;YEAR(Portfolio_History!X$1))</f>
        <v>0</v>
      </c>
      <c r="Y644" s="4">
        <f>SUMIFS(Transactions_History!$G$6:$G$1355, Transactions_History!$C$6:$C$1355, "Acquire", Transactions_History!$I$6:$I$1355, Portfolio_History!$F644, Transactions_History!$H$6:$H$1355, "&lt;="&amp;YEAR(Portfolio_History!Y$1))-
SUMIFS(Transactions_History!$G$6:$G$1355, Transactions_History!$C$6:$C$1355, "Redeem", Transactions_History!$I$6:$I$1355, Portfolio_History!$F644, Transactions_History!$H$6:$H$1355, "&lt;="&amp;YEAR(Portfolio_History!Y$1))</f>
        <v>0</v>
      </c>
    </row>
    <row r="645" spans="1:25" x14ac:dyDescent="0.35">
      <c r="A645" s="172" t="s">
        <v>39</v>
      </c>
      <c r="B645" s="172">
        <v>4.125</v>
      </c>
      <c r="C645" s="172">
        <v>2012</v>
      </c>
      <c r="D645" s="173">
        <v>38504</v>
      </c>
      <c r="E645" s="63">
        <v>2010</v>
      </c>
      <c r="F645" s="170" t="str">
        <f t="shared" si="11"/>
        <v>SI bonds_4.125_2012</v>
      </c>
      <c r="G645" s="4">
        <f>SUMIFS(Transactions_History!$G$6:$G$1355, Transactions_History!$C$6:$C$1355, "Acquire", Transactions_History!$I$6:$I$1355, Portfolio_History!$F645, Transactions_History!$H$6:$H$1355, "&lt;="&amp;YEAR(Portfolio_History!G$1))-
SUMIFS(Transactions_History!$G$6:$G$1355, Transactions_History!$C$6:$C$1355, "Redeem", Transactions_History!$I$6:$I$1355, Portfolio_History!$F645, Transactions_History!$H$6:$H$1355, "&lt;="&amp;YEAR(Portfolio_History!G$1))</f>
        <v>-11194331</v>
      </c>
      <c r="H645" s="4">
        <f>SUMIFS(Transactions_History!$G$6:$G$1355, Transactions_History!$C$6:$C$1355, "Acquire", Transactions_History!$I$6:$I$1355, Portfolio_History!$F645, Transactions_History!$H$6:$H$1355, "&lt;="&amp;YEAR(Portfolio_History!H$1))-
SUMIFS(Transactions_History!$G$6:$G$1355, Transactions_History!$C$6:$C$1355, "Redeem", Transactions_History!$I$6:$I$1355, Portfolio_History!$F645, Transactions_History!$H$6:$H$1355, "&lt;="&amp;YEAR(Portfolio_History!H$1))</f>
        <v>-11194331</v>
      </c>
      <c r="I645" s="4">
        <f>SUMIFS(Transactions_History!$G$6:$G$1355, Transactions_History!$C$6:$C$1355, "Acquire", Transactions_History!$I$6:$I$1355, Portfolio_History!$F645, Transactions_History!$H$6:$H$1355, "&lt;="&amp;YEAR(Portfolio_History!I$1))-
SUMIFS(Transactions_History!$G$6:$G$1355, Transactions_History!$C$6:$C$1355, "Redeem", Transactions_History!$I$6:$I$1355, Portfolio_History!$F645, Transactions_History!$H$6:$H$1355, "&lt;="&amp;YEAR(Portfolio_History!I$1))</f>
        <v>-11194331</v>
      </c>
      <c r="J645" s="4">
        <f>SUMIFS(Transactions_History!$G$6:$G$1355, Transactions_History!$C$6:$C$1355, "Acquire", Transactions_History!$I$6:$I$1355, Portfolio_History!$F645, Transactions_History!$H$6:$H$1355, "&lt;="&amp;YEAR(Portfolio_History!J$1))-
SUMIFS(Transactions_History!$G$6:$G$1355, Transactions_History!$C$6:$C$1355, "Redeem", Transactions_History!$I$6:$I$1355, Portfolio_History!$F645, Transactions_History!$H$6:$H$1355, "&lt;="&amp;YEAR(Portfolio_History!J$1))</f>
        <v>-11194331</v>
      </c>
      <c r="K645" s="4">
        <f>SUMIFS(Transactions_History!$G$6:$G$1355, Transactions_History!$C$6:$C$1355, "Acquire", Transactions_History!$I$6:$I$1355, Portfolio_History!$F645, Transactions_History!$H$6:$H$1355, "&lt;="&amp;YEAR(Portfolio_History!K$1))-
SUMIFS(Transactions_History!$G$6:$G$1355, Transactions_History!$C$6:$C$1355, "Redeem", Transactions_History!$I$6:$I$1355, Portfolio_History!$F645, Transactions_History!$H$6:$H$1355, "&lt;="&amp;YEAR(Portfolio_History!K$1))</f>
        <v>-11194331</v>
      </c>
      <c r="L645" s="4">
        <f>SUMIFS(Transactions_History!$G$6:$G$1355, Transactions_History!$C$6:$C$1355, "Acquire", Transactions_History!$I$6:$I$1355, Portfolio_History!$F645, Transactions_History!$H$6:$H$1355, "&lt;="&amp;YEAR(Portfolio_History!L$1))-
SUMIFS(Transactions_History!$G$6:$G$1355, Transactions_History!$C$6:$C$1355, "Redeem", Transactions_History!$I$6:$I$1355, Portfolio_History!$F645, Transactions_History!$H$6:$H$1355, "&lt;="&amp;YEAR(Portfolio_History!L$1))</f>
        <v>-11194331</v>
      </c>
      <c r="M645" s="4">
        <f>SUMIFS(Transactions_History!$G$6:$G$1355, Transactions_History!$C$6:$C$1355, "Acquire", Transactions_History!$I$6:$I$1355, Portfolio_History!$F645, Transactions_History!$H$6:$H$1355, "&lt;="&amp;YEAR(Portfolio_History!M$1))-
SUMIFS(Transactions_History!$G$6:$G$1355, Transactions_History!$C$6:$C$1355, "Redeem", Transactions_History!$I$6:$I$1355, Portfolio_History!$F645, Transactions_History!$H$6:$H$1355, "&lt;="&amp;YEAR(Portfolio_History!M$1))</f>
        <v>-11194331</v>
      </c>
      <c r="N645" s="4">
        <f>SUMIFS(Transactions_History!$G$6:$G$1355, Transactions_History!$C$6:$C$1355, "Acquire", Transactions_History!$I$6:$I$1355, Portfolio_History!$F645, Transactions_History!$H$6:$H$1355, "&lt;="&amp;YEAR(Portfolio_History!N$1))-
SUMIFS(Transactions_History!$G$6:$G$1355, Transactions_History!$C$6:$C$1355, "Redeem", Transactions_History!$I$6:$I$1355, Portfolio_History!$F645, Transactions_History!$H$6:$H$1355, "&lt;="&amp;YEAR(Portfolio_History!N$1))</f>
        <v>-11194331</v>
      </c>
      <c r="O645" s="4">
        <f>SUMIFS(Transactions_History!$G$6:$G$1355, Transactions_History!$C$6:$C$1355, "Acquire", Transactions_History!$I$6:$I$1355, Portfolio_History!$F645, Transactions_History!$H$6:$H$1355, "&lt;="&amp;YEAR(Portfolio_History!O$1))-
SUMIFS(Transactions_History!$G$6:$G$1355, Transactions_History!$C$6:$C$1355, "Redeem", Transactions_History!$I$6:$I$1355, Portfolio_History!$F645, Transactions_History!$H$6:$H$1355, "&lt;="&amp;YEAR(Portfolio_History!O$1))</f>
        <v>-11194331</v>
      </c>
      <c r="P645" s="4">
        <f>SUMIFS(Transactions_History!$G$6:$G$1355, Transactions_History!$C$6:$C$1355, "Acquire", Transactions_History!$I$6:$I$1355, Portfolio_History!$F645, Transactions_History!$H$6:$H$1355, "&lt;="&amp;YEAR(Portfolio_History!P$1))-
SUMIFS(Transactions_History!$G$6:$G$1355, Transactions_History!$C$6:$C$1355, "Redeem", Transactions_History!$I$6:$I$1355, Portfolio_History!$F645, Transactions_History!$H$6:$H$1355, "&lt;="&amp;YEAR(Portfolio_History!P$1))</f>
        <v>-11194331</v>
      </c>
      <c r="Q645" s="4">
        <f>SUMIFS(Transactions_History!$G$6:$G$1355, Transactions_History!$C$6:$C$1355, "Acquire", Transactions_History!$I$6:$I$1355, Portfolio_History!$F645, Transactions_History!$H$6:$H$1355, "&lt;="&amp;YEAR(Portfolio_History!Q$1))-
SUMIFS(Transactions_History!$G$6:$G$1355, Transactions_History!$C$6:$C$1355, "Redeem", Transactions_History!$I$6:$I$1355, Portfolio_History!$F645, Transactions_History!$H$6:$H$1355, "&lt;="&amp;YEAR(Portfolio_History!Q$1))</f>
        <v>-11194331</v>
      </c>
      <c r="R645" s="4">
        <f>SUMIFS(Transactions_History!$G$6:$G$1355, Transactions_History!$C$6:$C$1355, "Acquire", Transactions_History!$I$6:$I$1355, Portfolio_History!$F645, Transactions_History!$H$6:$H$1355, "&lt;="&amp;YEAR(Portfolio_History!R$1))-
SUMIFS(Transactions_History!$G$6:$G$1355, Transactions_History!$C$6:$C$1355, "Redeem", Transactions_History!$I$6:$I$1355, Portfolio_History!$F645, Transactions_History!$H$6:$H$1355, "&lt;="&amp;YEAR(Portfolio_History!R$1))</f>
        <v>-677385</v>
      </c>
      <c r="S645" s="4">
        <f>SUMIFS(Transactions_History!$G$6:$G$1355, Transactions_History!$C$6:$C$1355, "Acquire", Transactions_History!$I$6:$I$1355, Portfolio_History!$F645, Transactions_History!$H$6:$H$1355, "&lt;="&amp;YEAR(Portfolio_History!S$1))-
SUMIFS(Transactions_History!$G$6:$G$1355, Transactions_History!$C$6:$C$1355, "Redeem", Transactions_History!$I$6:$I$1355, Portfolio_History!$F645, Transactions_History!$H$6:$H$1355, "&lt;="&amp;YEAR(Portfolio_History!S$1))</f>
        <v>-677385</v>
      </c>
      <c r="T645" s="4">
        <f>SUMIFS(Transactions_History!$G$6:$G$1355, Transactions_History!$C$6:$C$1355, "Acquire", Transactions_History!$I$6:$I$1355, Portfolio_History!$F645, Transactions_History!$H$6:$H$1355, "&lt;="&amp;YEAR(Portfolio_History!T$1))-
SUMIFS(Transactions_History!$G$6:$G$1355, Transactions_History!$C$6:$C$1355, "Redeem", Transactions_History!$I$6:$I$1355, Portfolio_History!$F645, Transactions_History!$H$6:$H$1355, "&lt;="&amp;YEAR(Portfolio_History!T$1))</f>
        <v>0</v>
      </c>
      <c r="U645" s="4">
        <f>SUMIFS(Transactions_History!$G$6:$G$1355, Transactions_History!$C$6:$C$1355, "Acquire", Transactions_History!$I$6:$I$1355, Portfolio_History!$F645, Transactions_History!$H$6:$H$1355, "&lt;="&amp;YEAR(Portfolio_History!U$1))-
SUMIFS(Transactions_History!$G$6:$G$1355, Transactions_History!$C$6:$C$1355, "Redeem", Transactions_History!$I$6:$I$1355, Portfolio_History!$F645, Transactions_History!$H$6:$H$1355, "&lt;="&amp;YEAR(Portfolio_History!U$1))</f>
        <v>0</v>
      </c>
      <c r="V645" s="4">
        <f>SUMIFS(Transactions_History!$G$6:$G$1355, Transactions_History!$C$6:$C$1355, "Acquire", Transactions_History!$I$6:$I$1355, Portfolio_History!$F645, Transactions_History!$H$6:$H$1355, "&lt;="&amp;YEAR(Portfolio_History!V$1))-
SUMIFS(Transactions_History!$G$6:$G$1355, Transactions_History!$C$6:$C$1355, "Redeem", Transactions_History!$I$6:$I$1355, Portfolio_History!$F645, Transactions_History!$H$6:$H$1355, "&lt;="&amp;YEAR(Portfolio_History!V$1))</f>
        <v>0</v>
      </c>
      <c r="W645" s="4">
        <f>SUMIFS(Transactions_History!$G$6:$G$1355, Transactions_History!$C$6:$C$1355, "Acquire", Transactions_History!$I$6:$I$1355, Portfolio_History!$F645, Transactions_History!$H$6:$H$1355, "&lt;="&amp;YEAR(Portfolio_History!W$1))-
SUMIFS(Transactions_History!$G$6:$G$1355, Transactions_History!$C$6:$C$1355, "Redeem", Transactions_History!$I$6:$I$1355, Portfolio_History!$F645, Transactions_History!$H$6:$H$1355, "&lt;="&amp;YEAR(Portfolio_History!W$1))</f>
        <v>0</v>
      </c>
      <c r="X645" s="4">
        <f>SUMIFS(Transactions_History!$G$6:$G$1355, Transactions_History!$C$6:$C$1355, "Acquire", Transactions_History!$I$6:$I$1355, Portfolio_History!$F645, Transactions_History!$H$6:$H$1355, "&lt;="&amp;YEAR(Portfolio_History!X$1))-
SUMIFS(Transactions_History!$G$6:$G$1355, Transactions_History!$C$6:$C$1355, "Redeem", Transactions_History!$I$6:$I$1355, Portfolio_History!$F645, Transactions_History!$H$6:$H$1355, "&lt;="&amp;YEAR(Portfolio_History!X$1))</f>
        <v>0</v>
      </c>
      <c r="Y645" s="4">
        <f>SUMIFS(Transactions_History!$G$6:$G$1355, Transactions_History!$C$6:$C$1355, "Acquire", Transactions_History!$I$6:$I$1355, Portfolio_History!$F645, Transactions_History!$H$6:$H$1355, "&lt;="&amp;YEAR(Portfolio_History!Y$1))-
SUMIFS(Transactions_History!$G$6:$G$1355, Transactions_History!$C$6:$C$1355, "Redeem", Transactions_History!$I$6:$I$1355, Portfolio_History!$F645, Transactions_History!$H$6:$H$1355, "&lt;="&amp;YEAR(Portfolio_History!Y$1))</f>
        <v>0</v>
      </c>
    </row>
    <row r="646" spans="1:25" x14ac:dyDescent="0.35">
      <c r="A646" s="172" t="s">
        <v>39</v>
      </c>
      <c r="B646" s="172">
        <v>4.625</v>
      </c>
      <c r="C646" s="172">
        <v>2012</v>
      </c>
      <c r="D646" s="173">
        <v>38139</v>
      </c>
      <c r="E646" s="63">
        <v>2010</v>
      </c>
      <c r="F646" s="170" t="str">
        <f t="shared" si="11"/>
        <v>SI bonds_4.625_2012</v>
      </c>
      <c r="G646" s="4">
        <f>SUMIFS(Transactions_History!$G$6:$G$1355, Transactions_History!$C$6:$C$1355, "Acquire", Transactions_History!$I$6:$I$1355, Portfolio_History!$F646, Transactions_History!$H$6:$H$1355, "&lt;="&amp;YEAR(Portfolio_History!G$1))-
SUMIFS(Transactions_History!$G$6:$G$1355, Transactions_History!$C$6:$C$1355, "Redeem", Transactions_History!$I$6:$I$1355, Portfolio_History!$F646, Transactions_History!$H$6:$H$1355, "&lt;="&amp;YEAR(Portfolio_History!G$1))</f>
        <v>-10023162</v>
      </c>
      <c r="H646" s="4">
        <f>SUMIFS(Transactions_History!$G$6:$G$1355, Transactions_History!$C$6:$C$1355, "Acquire", Transactions_History!$I$6:$I$1355, Portfolio_History!$F646, Transactions_History!$H$6:$H$1355, "&lt;="&amp;YEAR(Portfolio_History!H$1))-
SUMIFS(Transactions_History!$G$6:$G$1355, Transactions_History!$C$6:$C$1355, "Redeem", Transactions_History!$I$6:$I$1355, Portfolio_History!$F646, Transactions_History!$H$6:$H$1355, "&lt;="&amp;YEAR(Portfolio_History!H$1))</f>
        <v>-10023162</v>
      </c>
      <c r="I646" s="4">
        <f>SUMIFS(Transactions_History!$G$6:$G$1355, Transactions_History!$C$6:$C$1355, "Acquire", Transactions_History!$I$6:$I$1355, Portfolio_History!$F646, Transactions_History!$H$6:$H$1355, "&lt;="&amp;YEAR(Portfolio_History!I$1))-
SUMIFS(Transactions_History!$G$6:$G$1355, Transactions_History!$C$6:$C$1355, "Redeem", Transactions_History!$I$6:$I$1355, Portfolio_History!$F646, Transactions_History!$H$6:$H$1355, "&lt;="&amp;YEAR(Portfolio_History!I$1))</f>
        <v>-10023162</v>
      </c>
      <c r="J646" s="4">
        <f>SUMIFS(Transactions_History!$G$6:$G$1355, Transactions_History!$C$6:$C$1355, "Acquire", Transactions_History!$I$6:$I$1355, Portfolio_History!$F646, Transactions_History!$H$6:$H$1355, "&lt;="&amp;YEAR(Portfolio_History!J$1))-
SUMIFS(Transactions_History!$G$6:$G$1355, Transactions_History!$C$6:$C$1355, "Redeem", Transactions_History!$I$6:$I$1355, Portfolio_History!$F646, Transactions_History!$H$6:$H$1355, "&lt;="&amp;YEAR(Portfolio_History!J$1))</f>
        <v>-10023162</v>
      </c>
      <c r="K646" s="4">
        <f>SUMIFS(Transactions_History!$G$6:$G$1355, Transactions_History!$C$6:$C$1355, "Acquire", Transactions_History!$I$6:$I$1355, Portfolio_History!$F646, Transactions_History!$H$6:$H$1355, "&lt;="&amp;YEAR(Portfolio_History!K$1))-
SUMIFS(Transactions_History!$G$6:$G$1355, Transactions_History!$C$6:$C$1355, "Redeem", Transactions_History!$I$6:$I$1355, Portfolio_History!$F646, Transactions_History!$H$6:$H$1355, "&lt;="&amp;YEAR(Portfolio_History!K$1))</f>
        <v>-10023162</v>
      </c>
      <c r="L646" s="4">
        <f>SUMIFS(Transactions_History!$G$6:$G$1355, Transactions_History!$C$6:$C$1355, "Acquire", Transactions_History!$I$6:$I$1355, Portfolio_History!$F646, Transactions_History!$H$6:$H$1355, "&lt;="&amp;YEAR(Portfolio_History!L$1))-
SUMIFS(Transactions_History!$G$6:$G$1355, Transactions_History!$C$6:$C$1355, "Redeem", Transactions_History!$I$6:$I$1355, Portfolio_History!$F646, Transactions_History!$H$6:$H$1355, "&lt;="&amp;YEAR(Portfolio_History!L$1))</f>
        <v>-10023162</v>
      </c>
      <c r="M646" s="4">
        <f>SUMIFS(Transactions_History!$G$6:$G$1355, Transactions_History!$C$6:$C$1355, "Acquire", Transactions_History!$I$6:$I$1355, Portfolio_History!$F646, Transactions_History!$H$6:$H$1355, "&lt;="&amp;YEAR(Portfolio_History!M$1))-
SUMIFS(Transactions_History!$G$6:$G$1355, Transactions_History!$C$6:$C$1355, "Redeem", Transactions_History!$I$6:$I$1355, Portfolio_History!$F646, Transactions_History!$H$6:$H$1355, "&lt;="&amp;YEAR(Portfolio_History!M$1))</f>
        <v>-10023162</v>
      </c>
      <c r="N646" s="4">
        <f>SUMIFS(Transactions_History!$G$6:$G$1355, Transactions_History!$C$6:$C$1355, "Acquire", Transactions_History!$I$6:$I$1355, Portfolio_History!$F646, Transactions_History!$H$6:$H$1355, "&lt;="&amp;YEAR(Portfolio_History!N$1))-
SUMIFS(Transactions_History!$G$6:$G$1355, Transactions_History!$C$6:$C$1355, "Redeem", Transactions_History!$I$6:$I$1355, Portfolio_History!$F646, Transactions_History!$H$6:$H$1355, "&lt;="&amp;YEAR(Portfolio_History!N$1))</f>
        <v>-10023162</v>
      </c>
      <c r="O646" s="4">
        <f>SUMIFS(Transactions_History!$G$6:$G$1355, Transactions_History!$C$6:$C$1355, "Acquire", Transactions_History!$I$6:$I$1355, Portfolio_History!$F646, Transactions_History!$H$6:$H$1355, "&lt;="&amp;YEAR(Portfolio_History!O$1))-
SUMIFS(Transactions_History!$G$6:$G$1355, Transactions_History!$C$6:$C$1355, "Redeem", Transactions_History!$I$6:$I$1355, Portfolio_History!$F646, Transactions_History!$H$6:$H$1355, "&lt;="&amp;YEAR(Portfolio_History!O$1))</f>
        <v>-10023162</v>
      </c>
      <c r="P646" s="4">
        <f>SUMIFS(Transactions_History!$G$6:$G$1355, Transactions_History!$C$6:$C$1355, "Acquire", Transactions_History!$I$6:$I$1355, Portfolio_History!$F646, Transactions_History!$H$6:$H$1355, "&lt;="&amp;YEAR(Portfolio_History!P$1))-
SUMIFS(Transactions_History!$G$6:$G$1355, Transactions_History!$C$6:$C$1355, "Redeem", Transactions_History!$I$6:$I$1355, Portfolio_History!$F646, Transactions_History!$H$6:$H$1355, "&lt;="&amp;YEAR(Portfolio_History!P$1))</f>
        <v>-10023162</v>
      </c>
      <c r="Q646" s="4">
        <f>SUMIFS(Transactions_History!$G$6:$G$1355, Transactions_History!$C$6:$C$1355, "Acquire", Transactions_History!$I$6:$I$1355, Portfolio_History!$F646, Transactions_History!$H$6:$H$1355, "&lt;="&amp;YEAR(Portfolio_History!Q$1))-
SUMIFS(Transactions_History!$G$6:$G$1355, Transactions_History!$C$6:$C$1355, "Redeem", Transactions_History!$I$6:$I$1355, Portfolio_History!$F646, Transactions_History!$H$6:$H$1355, "&lt;="&amp;YEAR(Portfolio_History!Q$1))</f>
        <v>-10023162</v>
      </c>
      <c r="R646" s="4">
        <f>SUMIFS(Transactions_History!$G$6:$G$1355, Transactions_History!$C$6:$C$1355, "Acquire", Transactions_History!$I$6:$I$1355, Portfolio_History!$F646, Transactions_History!$H$6:$H$1355, "&lt;="&amp;YEAR(Portfolio_History!R$1))-
SUMIFS(Transactions_History!$G$6:$G$1355, Transactions_History!$C$6:$C$1355, "Redeem", Transactions_History!$I$6:$I$1355, Portfolio_History!$F646, Transactions_History!$H$6:$H$1355, "&lt;="&amp;YEAR(Portfolio_History!R$1))</f>
        <v>-855498</v>
      </c>
      <c r="S646" s="4">
        <f>SUMIFS(Transactions_History!$G$6:$G$1355, Transactions_History!$C$6:$C$1355, "Acquire", Transactions_History!$I$6:$I$1355, Portfolio_History!$F646, Transactions_History!$H$6:$H$1355, "&lt;="&amp;YEAR(Portfolio_History!S$1))-
SUMIFS(Transactions_History!$G$6:$G$1355, Transactions_History!$C$6:$C$1355, "Redeem", Transactions_History!$I$6:$I$1355, Portfolio_History!$F646, Transactions_History!$H$6:$H$1355, "&lt;="&amp;YEAR(Portfolio_History!S$1))</f>
        <v>-855498</v>
      </c>
      <c r="T646" s="4">
        <f>SUMIFS(Transactions_History!$G$6:$G$1355, Transactions_History!$C$6:$C$1355, "Acquire", Transactions_History!$I$6:$I$1355, Portfolio_History!$F646, Transactions_History!$H$6:$H$1355, "&lt;="&amp;YEAR(Portfolio_History!T$1))-
SUMIFS(Transactions_History!$G$6:$G$1355, Transactions_History!$C$6:$C$1355, "Redeem", Transactions_History!$I$6:$I$1355, Portfolio_History!$F646, Transactions_History!$H$6:$H$1355, "&lt;="&amp;YEAR(Portfolio_History!T$1))</f>
        <v>0</v>
      </c>
      <c r="U646" s="4">
        <f>SUMIFS(Transactions_History!$G$6:$G$1355, Transactions_History!$C$6:$C$1355, "Acquire", Transactions_History!$I$6:$I$1355, Portfolio_History!$F646, Transactions_History!$H$6:$H$1355, "&lt;="&amp;YEAR(Portfolio_History!U$1))-
SUMIFS(Transactions_History!$G$6:$G$1355, Transactions_History!$C$6:$C$1355, "Redeem", Transactions_History!$I$6:$I$1355, Portfolio_History!$F646, Transactions_History!$H$6:$H$1355, "&lt;="&amp;YEAR(Portfolio_History!U$1))</f>
        <v>0</v>
      </c>
      <c r="V646" s="4">
        <f>SUMIFS(Transactions_History!$G$6:$G$1355, Transactions_History!$C$6:$C$1355, "Acquire", Transactions_History!$I$6:$I$1355, Portfolio_History!$F646, Transactions_History!$H$6:$H$1355, "&lt;="&amp;YEAR(Portfolio_History!V$1))-
SUMIFS(Transactions_History!$G$6:$G$1355, Transactions_History!$C$6:$C$1355, "Redeem", Transactions_History!$I$6:$I$1355, Portfolio_History!$F646, Transactions_History!$H$6:$H$1355, "&lt;="&amp;YEAR(Portfolio_History!V$1))</f>
        <v>0</v>
      </c>
      <c r="W646" s="4">
        <f>SUMIFS(Transactions_History!$G$6:$G$1355, Transactions_History!$C$6:$C$1355, "Acquire", Transactions_History!$I$6:$I$1355, Portfolio_History!$F646, Transactions_History!$H$6:$H$1355, "&lt;="&amp;YEAR(Portfolio_History!W$1))-
SUMIFS(Transactions_History!$G$6:$G$1355, Transactions_History!$C$6:$C$1355, "Redeem", Transactions_History!$I$6:$I$1355, Portfolio_History!$F646, Transactions_History!$H$6:$H$1355, "&lt;="&amp;YEAR(Portfolio_History!W$1))</f>
        <v>0</v>
      </c>
      <c r="X646" s="4">
        <f>SUMIFS(Transactions_History!$G$6:$G$1355, Transactions_History!$C$6:$C$1355, "Acquire", Transactions_History!$I$6:$I$1355, Portfolio_History!$F646, Transactions_History!$H$6:$H$1355, "&lt;="&amp;YEAR(Portfolio_History!X$1))-
SUMIFS(Transactions_History!$G$6:$G$1355, Transactions_History!$C$6:$C$1355, "Redeem", Transactions_History!$I$6:$I$1355, Portfolio_History!$F646, Transactions_History!$H$6:$H$1355, "&lt;="&amp;YEAR(Portfolio_History!X$1))</f>
        <v>0</v>
      </c>
      <c r="Y646" s="4">
        <f>SUMIFS(Transactions_History!$G$6:$G$1355, Transactions_History!$C$6:$C$1355, "Acquire", Transactions_History!$I$6:$I$1355, Portfolio_History!$F646, Transactions_History!$H$6:$H$1355, "&lt;="&amp;YEAR(Portfolio_History!Y$1))-
SUMIFS(Transactions_History!$G$6:$G$1355, Transactions_History!$C$6:$C$1355, "Redeem", Transactions_History!$I$6:$I$1355, Portfolio_History!$F646, Transactions_History!$H$6:$H$1355, "&lt;="&amp;YEAR(Portfolio_History!Y$1))</f>
        <v>0</v>
      </c>
    </row>
    <row r="647" spans="1:25" x14ac:dyDescent="0.35">
      <c r="A647" s="172" t="s">
        <v>39</v>
      </c>
      <c r="B647" s="172">
        <v>5</v>
      </c>
      <c r="C647" s="172">
        <v>2012</v>
      </c>
      <c r="D647" s="173">
        <v>39234</v>
      </c>
      <c r="E647" s="63">
        <v>2010</v>
      </c>
      <c r="F647" s="170" t="str">
        <f t="shared" si="11"/>
        <v>SI bonds_5_2012</v>
      </c>
      <c r="G647" s="4">
        <f>SUMIFS(Transactions_History!$G$6:$G$1355, Transactions_History!$C$6:$C$1355, "Acquire", Transactions_History!$I$6:$I$1355, Portfolio_History!$F647, Transactions_History!$H$6:$H$1355, "&lt;="&amp;YEAR(Portfolio_History!G$1))-
SUMIFS(Transactions_History!$G$6:$G$1355, Transactions_History!$C$6:$C$1355, "Redeem", Transactions_History!$I$6:$I$1355, Portfolio_History!$F647, Transactions_History!$H$6:$H$1355, "&lt;="&amp;YEAR(Portfolio_History!G$1))</f>
        <v>-12930818</v>
      </c>
      <c r="H647" s="4">
        <f>SUMIFS(Transactions_History!$G$6:$G$1355, Transactions_History!$C$6:$C$1355, "Acquire", Transactions_History!$I$6:$I$1355, Portfolio_History!$F647, Transactions_History!$H$6:$H$1355, "&lt;="&amp;YEAR(Portfolio_History!H$1))-
SUMIFS(Transactions_History!$G$6:$G$1355, Transactions_History!$C$6:$C$1355, "Redeem", Transactions_History!$I$6:$I$1355, Portfolio_History!$F647, Transactions_History!$H$6:$H$1355, "&lt;="&amp;YEAR(Portfolio_History!H$1))</f>
        <v>-12930818</v>
      </c>
      <c r="I647" s="4">
        <f>SUMIFS(Transactions_History!$G$6:$G$1355, Transactions_History!$C$6:$C$1355, "Acquire", Transactions_History!$I$6:$I$1355, Portfolio_History!$F647, Transactions_History!$H$6:$H$1355, "&lt;="&amp;YEAR(Portfolio_History!I$1))-
SUMIFS(Transactions_History!$G$6:$G$1355, Transactions_History!$C$6:$C$1355, "Redeem", Transactions_History!$I$6:$I$1355, Portfolio_History!$F647, Transactions_History!$H$6:$H$1355, "&lt;="&amp;YEAR(Portfolio_History!I$1))</f>
        <v>-12930818</v>
      </c>
      <c r="J647" s="4">
        <f>SUMIFS(Transactions_History!$G$6:$G$1355, Transactions_History!$C$6:$C$1355, "Acquire", Transactions_History!$I$6:$I$1355, Portfolio_History!$F647, Transactions_History!$H$6:$H$1355, "&lt;="&amp;YEAR(Portfolio_History!J$1))-
SUMIFS(Transactions_History!$G$6:$G$1355, Transactions_History!$C$6:$C$1355, "Redeem", Transactions_History!$I$6:$I$1355, Portfolio_History!$F647, Transactions_History!$H$6:$H$1355, "&lt;="&amp;YEAR(Portfolio_History!J$1))</f>
        <v>-12930818</v>
      </c>
      <c r="K647" s="4">
        <f>SUMIFS(Transactions_History!$G$6:$G$1355, Transactions_History!$C$6:$C$1355, "Acquire", Transactions_History!$I$6:$I$1355, Portfolio_History!$F647, Transactions_History!$H$6:$H$1355, "&lt;="&amp;YEAR(Portfolio_History!K$1))-
SUMIFS(Transactions_History!$G$6:$G$1355, Transactions_History!$C$6:$C$1355, "Redeem", Transactions_History!$I$6:$I$1355, Portfolio_History!$F647, Transactions_History!$H$6:$H$1355, "&lt;="&amp;YEAR(Portfolio_History!K$1))</f>
        <v>-12930818</v>
      </c>
      <c r="L647" s="4">
        <f>SUMIFS(Transactions_History!$G$6:$G$1355, Transactions_History!$C$6:$C$1355, "Acquire", Transactions_History!$I$6:$I$1355, Portfolio_History!$F647, Transactions_History!$H$6:$H$1355, "&lt;="&amp;YEAR(Portfolio_History!L$1))-
SUMIFS(Transactions_History!$G$6:$G$1355, Transactions_History!$C$6:$C$1355, "Redeem", Transactions_History!$I$6:$I$1355, Portfolio_History!$F647, Transactions_History!$H$6:$H$1355, "&lt;="&amp;YEAR(Portfolio_History!L$1))</f>
        <v>-12930818</v>
      </c>
      <c r="M647" s="4">
        <f>SUMIFS(Transactions_History!$G$6:$G$1355, Transactions_History!$C$6:$C$1355, "Acquire", Transactions_History!$I$6:$I$1355, Portfolio_History!$F647, Transactions_History!$H$6:$H$1355, "&lt;="&amp;YEAR(Portfolio_History!M$1))-
SUMIFS(Transactions_History!$G$6:$G$1355, Transactions_History!$C$6:$C$1355, "Redeem", Transactions_History!$I$6:$I$1355, Portfolio_History!$F647, Transactions_History!$H$6:$H$1355, "&lt;="&amp;YEAR(Portfolio_History!M$1))</f>
        <v>-12930818</v>
      </c>
      <c r="N647" s="4">
        <f>SUMIFS(Transactions_History!$G$6:$G$1355, Transactions_History!$C$6:$C$1355, "Acquire", Transactions_History!$I$6:$I$1355, Portfolio_History!$F647, Transactions_History!$H$6:$H$1355, "&lt;="&amp;YEAR(Portfolio_History!N$1))-
SUMIFS(Transactions_History!$G$6:$G$1355, Transactions_History!$C$6:$C$1355, "Redeem", Transactions_History!$I$6:$I$1355, Portfolio_History!$F647, Transactions_History!$H$6:$H$1355, "&lt;="&amp;YEAR(Portfolio_History!N$1))</f>
        <v>-12930818</v>
      </c>
      <c r="O647" s="4">
        <f>SUMIFS(Transactions_History!$G$6:$G$1355, Transactions_History!$C$6:$C$1355, "Acquire", Transactions_History!$I$6:$I$1355, Portfolio_History!$F647, Transactions_History!$H$6:$H$1355, "&lt;="&amp;YEAR(Portfolio_History!O$1))-
SUMIFS(Transactions_History!$G$6:$G$1355, Transactions_History!$C$6:$C$1355, "Redeem", Transactions_History!$I$6:$I$1355, Portfolio_History!$F647, Transactions_History!$H$6:$H$1355, "&lt;="&amp;YEAR(Portfolio_History!O$1))</f>
        <v>-12930818</v>
      </c>
      <c r="P647" s="4">
        <f>SUMIFS(Transactions_History!$G$6:$G$1355, Transactions_History!$C$6:$C$1355, "Acquire", Transactions_History!$I$6:$I$1355, Portfolio_History!$F647, Transactions_History!$H$6:$H$1355, "&lt;="&amp;YEAR(Portfolio_History!P$1))-
SUMIFS(Transactions_History!$G$6:$G$1355, Transactions_History!$C$6:$C$1355, "Redeem", Transactions_History!$I$6:$I$1355, Portfolio_History!$F647, Transactions_History!$H$6:$H$1355, "&lt;="&amp;YEAR(Portfolio_History!P$1))</f>
        <v>-12930818</v>
      </c>
      <c r="Q647" s="4">
        <f>SUMIFS(Transactions_History!$G$6:$G$1355, Transactions_History!$C$6:$C$1355, "Acquire", Transactions_History!$I$6:$I$1355, Portfolio_History!$F647, Transactions_History!$H$6:$H$1355, "&lt;="&amp;YEAR(Portfolio_History!Q$1))-
SUMIFS(Transactions_History!$G$6:$G$1355, Transactions_History!$C$6:$C$1355, "Redeem", Transactions_History!$I$6:$I$1355, Portfolio_History!$F647, Transactions_History!$H$6:$H$1355, "&lt;="&amp;YEAR(Portfolio_History!Q$1))</f>
        <v>-12930818</v>
      </c>
      <c r="R647" s="4">
        <f>SUMIFS(Transactions_History!$G$6:$G$1355, Transactions_History!$C$6:$C$1355, "Acquire", Transactions_History!$I$6:$I$1355, Portfolio_History!$F647, Transactions_History!$H$6:$H$1355, "&lt;="&amp;YEAR(Portfolio_History!R$1))-
SUMIFS(Transactions_History!$G$6:$G$1355, Transactions_History!$C$6:$C$1355, "Redeem", Transactions_History!$I$6:$I$1355, Portfolio_History!$F647, Transactions_History!$H$6:$H$1355, "&lt;="&amp;YEAR(Portfolio_History!R$1))</f>
        <v>-476586</v>
      </c>
      <c r="S647" s="4">
        <f>SUMIFS(Transactions_History!$G$6:$G$1355, Transactions_History!$C$6:$C$1355, "Acquire", Transactions_History!$I$6:$I$1355, Portfolio_History!$F647, Transactions_History!$H$6:$H$1355, "&lt;="&amp;YEAR(Portfolio_History!S$1))-
SUMIFS(Transactions_History!$G$6:$G$1355, Transactions_History!$C$6:$C$1355, "Redeem", Transactions_History!$I$6:$I$1355, Portfolio_History!$F647, Transactions_History!$H$6:$H$1355, "&lt;="&amp;YEAR(Portfolio_History!S$1))</f>
        <v>-476586</v>
      </c>
      <c r="T647" s="4">
        <f>SUMIFS(Transactions_History!$G$6:$G$1355, Transactions_History!$C$6:$C$1355, "Acquire", Transactions_History!$I$6:$I$1355, Portfolio_History!$F647, Transactions_History!$H$6:$H$1355, "&lt;="&amp;YEAR(Portfolio_History!T$1))-
SUMIFS(Transactions_History!$G$6:$G$1355, Transactions_History!$C$6:$C$1355, "Redeem", Transactions_History!$I$6:$I$1355, Portfolio_History!$F647, Transactions_History!$H$6:$H$1355, "&lt;="&amp;YEAR(Portfolio_History!T$1))</f>
        <v>0</v>
      </c>
      <c r="U647" s="4">
        <f>SUMIFS(Transactions_History!$G$6:$G$1355, Transactions_History!$C$6:$C$1355, "Acquire", Transactions_History!$I$6:$I$1355, Portfolio_History!$F647, Transactions_History!$H$6:$H$1355, "&lt;="&amp;YEAR(Portfolio_History!U$1))-
SUMIFS(Transactions_History!$G$6:$G$1355, Transactions_History!$C$6:$C$1355, "Redeem", Transactions_History!$I$6:$I$1355, Portfolio_History!$F647, Transactions_History!$H$6:$H$1355, "&lt;="&amp;YEAR(Portfolio_History!U$1))</f>
        <v>0</v>
      </c>
      <c r="V647" s="4">
        <f>SUMIFS(Transactions_History!$G$6:$G$1355, Transactions_History!$C$6:$C$1355, "Acquire", Transactions_History!$I$6:$I$1355, Portfolio_History!$F647, Transactions_History!$H$6:$H$1355, "&lt;="&amp;YEAR(Portfolio_History!V$1))-
SUMIFS(Transactions_History!$G$6:$G$1355, Transactions_History!$C$6:$C$1355, "Redeem", Transactions_History!$I$6:$I$1355, Portfolio_History!$F647, Transactions_History!$H$6:$H$1355, "&lt;="&amp;YEAR(Portfolio_History!V$1))</f>
        <v>0</v>
      </c>
      <c r="W647" s="4">
        <f>SUMIFS(Transactions_History!$G$6:$G$1355, Transactions_History!$C$6:$C$1355, "Acquire", Transactions_History!$I$6:$I$1355, Portfolio_History!$F647, Transactions_History!$H$6:$H$1355, "&lt;="&amp;YEAR(Portfolio_History!W$1))-
SUMIFS(Transactions_History!$G$6:$G$1355, Transactions_History!$C$6:$C$1355, "Redeem", Transactions_History!$I$6:$I$1355, Portfolio_History!$F647, Transactions_History!$H$6:$H$1355, "&lt;="&amp;YEAR(Portfolio_History!W$1))</f>
        <v>0</v>
      </c>
      <c r="X647" s="4">
        <f>SUMIFS(Transactions_History!$G$6:$G$1355, Transactions_History!$C$6:$C$1355, "Acquire", Transactions_History!$I$6:$I$1355, Portfolio_History!$F647, Transactions_History!$H$6:$H$1355, "&lt;="&amp;YEAR(Portfolio_History!X$1))-
SUMIFS(Transactions_History!$G$6:$G$1355, Transactions_History!$C$6:$C$1355, "Redeem", Transactions_History!$I$6:$I$1355, Portfolio_History!$F647, Transactions_History!$H$6:$H$1355, "&lt;="&amp;YEAR(Portfolio_History!X$1))</f>
        <v>0</v>
      </c>
      <c r="Y647" s="4">
        <f>SUMIFS(Transactions_History!$G$6:$G$1355, Transactions_History!$C$6:$C$1355, "Acquire", Transactions_History!$I$6:$I$1355, Portfolio_History!$F647, Transactions_History!$H$6:$H$1355, "&lt;="&amp;YEAR(Portfolio_History!Y$1))-
SUMIFS(Transactions_History!$G$6:$G$1355, Transactions_History!$C$6:$C$1355, "Redeem", Transactions_History!$I$6:$I$1355, Portfolio_History!$F647, Transactions_History!$H$6:$H$1355, "&lt;="&amp;YEAR(Portfolio_History!Y$1))</f>
        <v>0</v>
      </c>
    </row>
    <row r="648" spans="1:25" x14ac:dyDescent="0.35">
      <c r="A648" s="172" t="s">
        <v>39</v>
      </c>
      <c r="B648" s="172">
        <v>5.125</v>
      </c>
      <c r="C648" s="172">
        <v>2012</v>
      </c>
      <c r="D648" s="173">
        <v>38869</v>
      </c>
      <c r="E648" s="63">
        <v>2010</v>
      </c>
      <c r="F648" s="170" t="str">
        <f t="shared" si="11"/>
        <v>SI bonds_5.125_2012</v>
      </c>
      <c r="G648" s="4">
        <f>SUMIFS(Transactions_History!$G$6:$G$1355, Transactions_History!$C$6:$C$1355, "Acquire", Transactions_History!$I$6:$I$1355, Portfolio_History!$F648, Transactions_History!$H$6:$H$1355, "&lt;="&amp;YEAR(Portfolio_History!G$1))-
SUMIFS(Transactions_History!$G$6:$G$1355, Transactions_History!$C$6:$C$1355, "Redeem", Transactions_History!$I$6:$I$1355, Portfolio_History!$F648, Transactions_History!$H$6:$H$1355, "&lt;="&amp;YEAR(Portfolio_History!G$1))</f>
        <v>-12232997</v>
      </c>
      <c r="H648" s="4">
        <f>SUMIFS(Transactions_History!$G$6:$G$1355, Transactions_History!$C$6:$C$1355, "Acquire", Transactions_History!$I$6:$I$1355, Portfolio_History!$F648, Transactions_History!$H$6:$H$1355, "&lt;="&amp;YEAR(Portfolio_History!H$1))-
SUMIFS(Transactions_History!$G$6:$G$1355, Transactions_History!$C$6:$C$1355, "Redeem", Transactions_History!$I$6:$I$1355, Portfolio_History!$F648, Transactions_History!$H$6:$H$1355, "&lt;="&amp;YEAR(Portfolio_History!H$1))</f>
        <v>-12232997</v>
      </c>
      <c r="I648" s="4">
        <f>SUMIFS(Transactions_History!$G$6:$G$1355, Transactions_History!$C$6:$C$1355, "Acquire", Transactions_History!$I$6:$I$1355, Portfolio_History!$F648, Transactions_History!$H$6:$H$1355, "&lt;="&amp;YEAR(Portfolio_History!I$1))-
SUMIFS(Transactions_History!$G$6:$G$1355, Transactions_History!$C$6:$C$1355, "Redeem", Transactions_History!$I$6:$I$1355, Portfolio_History!$F648, Transactions_History!$H$6:$H$1355, "&lt;="&amp;YEAR(Portfolio_History!I$1))</f>
        <v>-12232997</v>
      </c>
      <c r="J648" s="4">
        <f>SUMIFS(Transactions_History!$G$6:$G$1355, Transactions_History!$C$6:$C$1355, "Acquire", Transactions_History!$I$6:$I$1355, Portfolio_History!$F648, Transactions_History!$H$6:$H$1355, "&lt;="&amp;YEAR(Portfolio_History!J$1))-
SUMIFS(Transactions_History!$G$6:$G$1355, Transactions_History!$C$6:$C$1355, "Redeem", Transactions_History!$I$6:$I$1355, Portfolio_History!$F648, Transactions_History!$H$6:$H$1355, "&lt;="&amp;YEAR(Portfolio_History!J$1))</f>
        <v>-12232997</v>
      </c>
      <c r="K648" s="4">
        <f>SUMIFS(Transactions_History!$G$6:$G$1355, Transactions_History!$C$6:$C$1355, "Acquire", Transactions_History!$I$6:$I$1355, Portfolio_History!$F648, Transactions_History!$H$6:$H$1355, "&lt;="&amp;YEAR(Portfolio_History!K$1))-
SUMIFS(Transactions_History!$G$6:$G$1355, Transactions_History!$C$6:$C$1355, "Redeem", Transactions_History!$I$6:$I$1355, Portfolio_History!$F648, Transactions_History!$H$6:$H$1355, "&lt;="&amp;YEAR(Portfolio_History!K$1))</f>
        <v>-12232997</v>
      </c>
      <c r="L648" s="4">
        <f>SUMIFS(Transactions_History!$G$6:$G$1355, Transactions_History!$C$6:$C$1355, "Acquire", Transactions_History!$I$6:$I$1355, Portfolio_History!$F648, Transactions_History!$H$6:$H$1355, "&lt;="&amp;YEAR(Portfolio_History!L$1))-
SUMIFS(Transactions_History!$G$6:$G$1355, Transactions_History!$C$6:$C$1355, "Redeem", Transactions_History!$I$6:$I$1355, Portfolio_History!$F648, Transactions_History!$H$6:$H$1355, "&lt;="&amp;YEAR(Portfolio_History!L$1))</f>
        <v>-12232997</v>
      </c>
      <c r="M648" s="4">
        <f>SUMIFS(Transactions_History!$G$6:$G$1355, Transactions_History!$C$6:$C$1355, "Acquire", Transactions_History!$I$6:$I$1355, Portfolio_History!$F648, Transactions_History!$H$6:$H$1355, "&lt;="&amp;YEAR(Portfolio_History!M$1))-
SUMIFS(Transactions_History!$G$6:$G$1355, Transactions_History!$C$6:$C$1355, "Redeem", Transactions_History!$I$6:$I$1355, Portfolio_History!$F648, Transactions_History!$H$6:$H$1355, "&lt;="&amp;YEAR(Portfolio_History!M$1))</f>
        <v>-12232997</v>
      </c>
      <c r="N648" s="4">
        <f>SUMIFS(Transactions_History!$G$6:$G$1355, Transactions_History!$C$6:$C$1355, "Acquire", Transactions_History!$I$6:$I$1355, Portfolio_History!$F648, Transactions_History!$H$6:$H$1355, "&lt;="&amp;YEAR(Portfolio_History!N$1))-
SUMIFS(Transactions_History!$G$6:$G$1355, Transactions_History!$C$6:$C$1355, "Redeem", Transactions_History!$I$6:$I$1355, Portfolio_History!$F648, Transactions_History!$H$6:$H$1355, "&lt;="&amp;YEAR(Portfolio_History!N$1))</f>
        <v>-12232997</v>
      </c>
      <c r="O648" s="4">
        <f>SUMIFS(Transactions_History!$G$6:$G$1355, Transactions_History!$C$6:$C$1355, "Acquire", Transactions_History!$I$6:$I$1355, Portfolio_History!$F648, Transactions_History!$H$6:$H$1355, "&lt;="&amp;YEAR(Portfolio_History!O$1))-
SUMIFS(Transactions_History!$G$6:$G$1355, Transactions_History!$C$6:$C$1355, "Redeem", Transactions_History!$I$6:$I$1355, Portfolio_History!$F648, Transactions_History!$H$6:$H$1355, "&lt;="&amp;YEAR(Portfolio_History!O$1))</f>
        <v>-12232997</v>
      </c>
      <c r="P648" s="4">
        <f>SUMIFS(Transactions_History!$G$6:$G$1355, Transactions_History!$C$6:$C$1355, "Acquire", Transactions_History!$I$6:$I$1355, Portfolio_History!$F648, Transactions_History!$H$6:$H$1355, "&lt;="&amp;YEAR(Portfolio_History!P$1))-
SUMIFS(Transactions_History!$G$6:$G$1355, Transactions_History!$C$6:$C$1355, "Redeem", Transactions_History!$I$6:$I$1355, Portfolio_History!$F648, Transactions_History!$H$6:$H$1355, "&lt;="&amp;YEAR(Portfolio_History!P$1))</f>
        <v>-12232997</v>
      </c>
      <c r="Q648" s="4">
        <f>SUMIFS(Transactions_History!$G$6:$G$1355, Transactions_History!$C$6:$C$1355, "Acquire", Transactions_History!$I$6:$I$1355, Portfolio_History!$F648, Transactions_History!$H$6:$H$1355, "&lt;="&amp;YEAR(Portfolio_History!Q$1))-
SUMIFS(Transactions_History!$G$6:$G$1355, Transactions_History!$C$6:$C$1355, "Redeem", Transactions_History!$I$6:$I$1355, Portfolio_History!$F648, Transactions_History!$H$6:$H$1355, "&lt;="&amp;YEAR(Portfolio_History!Q$1))</f>
        <v>-12232997</v>
      </c>
      <c r="R648" s="4">
        <f>SUMIFS(Transactions_History!$G$6:$G$1355, Transactions_History!$C$6:$C$1355, "Acquire", Transactions_History!$I$6:$I$1355, Portfolio_History!$F648, Transactions_History!$H$6:$H$1355, "&lt;="&amp;YEAR(Portfolio_History!R$1))-
SUMIFS(Transactions_History!$G$6:$G$1355, Transactions_History!$C$6:$C$1355, "Redeem", Transactions_History!$I$6:$I$1355, Portfolio_History!$F648, Transactions_History!$H$6:$H$1355, "&lt;="&amp;YEAR(Portfolio_History!R$1))</f>
        <v>-665131</v>
      </c>
      <c r="S648" s="4">
        <f>SUMIFS(Transactions_History!$G$6:$G$1355, Transactions_History!$C$6:$C$1355, "Acquire", Transactions_History!$I$6:$I$1355, Portfolio_History!$F648, Transactions_History!$H$6:$H$1355, "&lt;="&amp;YEAR(Portfolio_History!S$1))-
SUMIFS(Transactions_History!$G$6:$G$1355, Transactions_History!$C$6:$C$1355, "Redeem", Transactions_History!$I$6:$I$1355, Portfolio_History!$F648, Transactions_History!$H$6:$H$1355, "&lt;="&amp;YEAR(Portfolio_History!S$1))</f>
        <v>-665131</v>
      </c>
      <c r="T648" s="4">
        <f>SUMIFS(Transactions_History!$G$6:$G$1355, Transactions_History!$C$6:$C$1355, "Acquire", Transactions_History!$I$6:$I$1355, Portfolio_History!$F648, Transactions_History!$H$6:$H$1355, "&lt;="&amp;YEAR(Portfolio_History!T$1))-
SUMIFS(Transactions_History!$G$6:$G$1355, Transactions_History!$C$6:$C$1355, "Redeem", Transactions_History!$I$6:$I$1355, Portfolio_History!$F648, Transactions_History!$H$6:$H$1355, "&lt;="&amp;YEAR(Portfolio_History!T$1))</f>
        <v>0</v>
      </c>
      <c r="U648" s="4">
        <f>SUMIFS(Transactions_History!$G$6:$G$1355, Transactions_History!$C$6:$C$1355, "Acquire", Transactions_History!$I$6:$I$1355, Portfolio_History!$F648, Transactions_History!$H$6:$H$1355, "&lt;="&amp;YEAR(Portfolio_History!U$1))-
SUMIFS(Transactions_History!$G$6:$G$1355, Transactions_History!$C$6:$C$1355, "Redeem", Transactions_History!$I$6:$I$1355, Portfolio_History!$F648, Transactions_History!$H$6:$H$1355, "&lt;="&amp;YEAR(Portfolio_History!U$1))</f>
        <v>0</v>
      </c>
      <c r="V648" s="4">
        <f>SUMIFS(Transactions_History!$G$6:$G$1355, Transactions_History!$C$6:$C$1355, "Acquire", Transactions_History!$I$6:$I$1355, Portfolio_History!$F648, Transactions_History!$H$6:$H$1355, "&lt;="&amp;YEAR(Portfolio_History!V$1))-
SUMIFS(Transactions_History!$G$6:$G$1355, Transactions_History!$C$6:$C$1355, "Redeem", Transactions_History!$I$6:$I$1355, Portfolio_History!$F648, Transactions_History!$H$6:$H$1355, "&lt;="&amp;YEAR(Portfolio_History!V$1))</f>
        <v>0</v>
      </c>
      <c r="W648" s="4">
        <f>SUMIFS(Transactions_History!$G$6:$G$1355, Transactions_History!$C$6:$C$1355, "Acquire", Transactions_History!$I$6:$I$1355, Portfolio_History!$F648, Transactions_History!$H$6:$H$1355, "&lt;="&amp;YEAR(Portfolio_History!W$1))-
SUMIFS(Transactions_History!$G$6:$G$1355, Transactions_History!$C$6:$C$1355, "Redeem", Transactions_History!$I$6:$I$1355, Portfolio_History!$F648, Transactions_History!$H$6:$H$1355, "&lt;="&amp;YEAR(Portfolio_History!W$1))</f>
        <v>0</v>
      </c>
      <c r="X648" s="4">
        <f>SUMIFS(Transactions_History!$G$6:$G$1355, Transactions_History!$C$6:$C$1355, "Acquire", Transactions_History!$I$6:$I$1355, Portfolio_History!$F648, Transactions_History!$H$6:$H$1355, "&lt;="&amp;YEAR(Portfolio_History!X$1))-
SUMIFS(Transactions_History!$G$6:$G$1355, Transactions_History!$C$6:$C$1355, "Redeem", Transactions_History!$I$6:$I$1355, Portfolio_History!$F648, Transactions_History!$H$6:$H$1355, "&lt;="&amp;YEAR(Portfolio_History!X$1))</f>
        <v>0</v>
      </c>
      <c r="Y648" s="4">
        <f>SUMIFS(Transactions_History!$G$6:$G$1355, Transactions_History!$C$6:$C$1355, "Acquire", Transactions_History!$I$6:$I$1355, Portfolio_History!$F648, Transactions_History!$H$6:$H$1355, "&lt;="&amp;YEAR(Portfolio_History!Y$1))-
SUMIFS(Transactions_History!$G$6:$G$1355, Transactions_History!$C$6:$C$1355, "Redeem", Transactions_History!$I$6:$I$1355, Portfolio_History!$F648, Transactions_History!$H$6:$H$1355, "&lt;="&amp;YEAR(Portfolio_History!Y$1))</f>
        <v>0</v>
      </c>
    </row>
    <row r="649" spans="1:25" x14ac:dyDescent="0.35">
      <c r="A649" s="172" t="s">
        <v>39</v>
      </c>
      <c r="B649" s="172">
        <v>5.25</v>
      </c>
      <c r="C649" s="172">
        <v>2012</v>
      </c>
      <c r="D649" s="173">
        <v>37408</v>
      </c>
      <c r="E649" s="63">
        <v>2010</v>
      </c>
      <c r="F649" s="170" t="str">
        <f t="shared" si="11"/>
        <v>SI bonds_5.25_2012</v>
      </c>
      <c r="G649" s="4">
        <f>SUMIFS(Transactions_History!$G$6:$G$1355, Transactions_History!$C$6:$C$1355, "Acquire", Transactions_History!$I$6:$I$1355, Portfolio_History!$F649, Transactions_History!$H$6:$H$1355, "&lt;="&amp;YEAR(Portfolio_History!G$1))-
SUMIFS(Transactions_History!$G$6:$G$1355, Transactions_History!$C$6:$C$1355, "Redeem", Transactions_History!$I$6:$I$1355, Portfolio_History!$F649, Transactions_History!$H$6:$H$1355, "&lt;="&amp;YEAR(Portfolio_History!G$1))</f>
        <v>-10599320</v>
      </c>
      <c r="H649" s="4">
        <f>SUMIFS(Transactions_History!$G$6:$G$1355, Transactions_History!$C$6:$C$1355, "Acquire", Transactions_History!$I$6:$I$1355, Portfolio_History!$F649, Transactions_History!$H$6:$H$1355, "&lt;="&amp;YEAR(Portfolio_History!H$1))-
SUMIFS(Transactions_History!$G$6:$G$1355, Transactions_History!$C$6:$C$1355, "Redeem", Transactions_History!$I$6:$I$1355, Portfolio_History!$F649, Transactions_History!$H$6:$H$1355, "&lt;="&amp;YEAR(Portfolio_History!H$1))</f>
        <v>-10599320</v>
      </c>
      <c r="I649" s="4">
        <f>SUMIFS(Transactions_History!$G$6:$G$1355, Transactions_History!$C$6:$C$1355, "Acquire", Transactions_History!$I$6:$I$1355, Portfolio_History!$F649, Transactions_History!$H$6:$H$1355, "&lt;="&amp;YEAR(Portfolio_History!I$1))-
SUMIFS(Transactions_History!$G$6:$G$1355, Transactions_History!$C$6:$C$1355, "Redeem", Transactions_History!$I$6:$I$1355, Portfolio_History!$F649, Transactions_History!$H$6:$H$1355, "&lt;="&amp;YEAR(Portfolio_History!I$1))</f>
        <v>-10599320</v>
      </c>
      <c r="J649" s="4">
        <f>SUMIFS(Transactions_History!$G$6:$G$1355, Transactions_History!$C$6:$C$1355, "Acquire", Transactions_History!$I$6:$I$1355, Portfolio_History!$F649, Transactions_History!$H$6:$H$1355, "&lt;="&amp;YEAR(Portfolio_History!J$1))-
SUMIFS(Transactions_History!$G$6:$G$1355, Transactions_History!$C$6:$C$1355, "Redeem", Transactions_History!$I$6:$I$1355, Portfolio_History!$F649, Transactions_History!$H$6:$H$1355, "&lt;="&amp;YEAR(Portfolio_History!J$1))</f>
        <v>-10599320</v>
      </c>
      <c r="K649" s="4">
        <f>SUMIFS(Transactions_History!$G$6:$G$1355, Transactions_History!$C$6:$C$1355, "Acquire", Transactions_History!$I$6:$I$1355, Portfolio_History!$F649, Transactions_History!$H$6:$H$1355, "&lt;="&amp;YEAR(Portfolio_History!K$1))-
SUMIFS(Transactions_History!$G$6:$G$1355, Transactions_History!$C$6:$C$1355, "Redeem", Transactions_History!$I$6:$I$1355, Portfolio_History!$F649, Transactions_History!$H$6:$H$1355, "&lt;="&amp;YEAR(Portfolio_History!K$1))</f>
        <v>-10599320</v>
      </c>
      <c r="L649" s="4">
        <f>SUMIFS(Transactions_History!$G$6:$G$1355, Transactions_History!$C$6:$C$1355, "Acquire", Transactions_History!$I$6:$I$1355, Portfolio_History!$F649, Transactions_History!$H$6:$H$1355, "&lt;="&amp;YEAR(Portfolio_History!L$1))-
SUMIFS(Transactions_History!$G$6:$G$1355, Transactions_History!$C$6:$C$1355, "Redeem", Transactions_History!$I$6:$I$1355, Portfolio_History!$F649, Transactions_History!$H$6:$H$1355, "&lt;="&amp;YEAR(Portfolio_History!L$1))</f>
        <v>-10599320</v>
      </c>
      <c r="M649" s="4">
        <f>SUMIFS(Transactions_History!$G$6:$G$1355, Transactions_History!$C$6:$C$1355, "Acquire", Transactions_History!$I$6:$I$1355, Portfolio_History!$F649, Transactions_History!$H$6:$H$1355, "&lt;="&amp;YEAR(Portfolio_History!M$1))-
SUMIFS(Transactions_History!$G$6:$G$1355, Transactions_History!$C$6:$C$1355, "Redeem", Transactions_History!$I$6:$I$1355, Portfolio_History!$F649, Transactions_History!$H$6:$H$1355, "&lt;="&amp;YEAR(Portfolio_History!M$1))</f>
        <v>-10599320</v>
      </c>
      <c r="N649" s="4">
        <f>SUMIFS(Transactions_History!$G$6:$G$1355, Transactions_History!$C$6:$C$1355, "Acquire", Transactions_History!$I$6:$I$1355, Portfolio_History!$F649, Transactions_History!$H$6:$H$1355, "&lt;="&amp;YEAR(Portfolio_History!N$1))-
SUMIFS(Transactions_History!$G$6:$G$1355, Transactions_History!$C$6:$C$1355, "Redeem", Transactions_History!$I$6:$I$1355, Portfolio_History!$F649, Transactions_History!$H$6:$H$1355, "&lt;="&amp;YEAR(Portfolio_History!N$1))</f>
        <v>-10599320</v>
      </c>
      <c r="O649" s="4">
        <f>SUMIFS(Transactions_History!$G$6:$G$1355, Transactions_History!$C$6:$C$1355, "Acquire", Transactions_History!$I$6:$I$1355, Portfolio_History!$F649, Transactions_History!$H$6:$H$1355, "&lt;="&amp;YEAR(Portfolio_History!O$1))-
SUMIFS(Transactions_History!$G$6:$G$1355, Transactions_History!$C$6:$C$1355, "Redeem", Transactions_History!$I$6:$I$1355, Portfolio_History!$F649, Transactions_History!$H$6:$H$1355, "&lt;="&amp;YEAR(Portfolio_History!O$1))</f>
        <v>-10599320</v>
      </c>
      <c r="P649" s="4">
        <f>SUMIFS(Transactions_History!$G$6:$G$1355, Transactions_History!$C$6:$C$1355, "Acquire", Transactions_History!$I$6:$I$1355, Portfolio_History!$F649, Transactions_History!$H$6:$H$1355, "&lt;="&amp;YEAR(Portfolio_History!P$1))-
SUMIFS(Transactions_History!$G$6:$G$1355, Transactions_History!$C$6:$C$1355, "Redeem", Transactions_History!$I$6:$I$1355, Portfolio_History!$F649, Transactions_History!$H$6:$H$1355, "&lt;="&amp;YEAR(Portfolio_History!P$1))</f>
        <v>-10599320</v>
      </c>
      <c r="Q649" s="4">
        <f>SUMIFS(Transactions_History!$G$6:$G$1355, Transactions_History!$C$6:$C$1355, "Acquire", Transactions_History!$I$6:$I$1355, Portfolio_History!$F649, Transactions_History!$H$6:$H$1355, "&lt;="&amp;YEAR(Portfolio_History!Q$1))-
SUMIFS(Transactions_History!$G$6:$G$1355, Transactions_History!$C$6:$C$1355, "Redeem", Transactions_History!$I$6:$I$1355, Portfolio_History!$F649, Transactions_History!$H$6:$H$1355, "&lt;="&amp;YEAR(Portfolio_History!Q$1))</f>
        <v>-10599320</v>
      </c>
      <c r="R649" s="4">
        <f>SUMIFS(Transactions_History!$G$6:$G$1355, Transactions_History!$C$6:$C$1355, "Acquire", Transactions_History!$I$6:$I$1355, Portfolio_History!$F649, Transactions_History!$H$6:$H$1355, "&lt;="&amp;YEAR(Portfolio_History!R$1))-
SUMIFS(Transactions_History!$G$6:$G$1355, Transactions_History!$C$6:$C$1355, "Redeem", Transactions_History!$I$6:$I$1355, Portfolio_History!$F649, Transactions_History!$H$6:$H$1355, "&lt;="&amp;YEAR(Portfolio_History!R$1))</f>
        <v>-1363408</v>
      </c>
      <c r="S649" s="4">
        <f>SUMIFS(Transactions_History!$G$6:$G$1355, Transactions_History!$C$6:$C$1355, "Acquire", Transactions_History!$I$6:$I$1355, Portfolio_History!$F649, Transactions_History!$H$6:$H$1355, "&lt;="&amp;YEAR(Portfolio_History!S$1))-
SUMIFS(Transactions_History!$G$6:$G$1355, Transactions_History!$C$6:$C$1355, "Redeem", Transactions_History!$I$6:$I$1355, Portfolio_History!$F649, Transactions_History!$H$6:$H$1355, "&lt;="&amp;YEAR(Portfolio_History!S$1))</f>
        <v>-1363408</v>
      </c>
      <c r="T649" s="4">
        <f>SUMIFS(Transactions_History!$G$6:$G$1355, Transactions_History!$C$6:$C$1355, "Acquire", Transactions_History!$I$6:$I$1355, Portfolio_History!$F649, Transactions_History!$H$6:$H$1355, "&lt;="&amp;YEAR(Portfolio_History!T$1))-
SUMIFS(Transactions_History!$G$6:$G$1355, Transactions_History!$C$6:$C$1355, "Redeem", Transactions_History!$I$6:$I$1355, Portfolio_History!$F649, Transactions_History!$H$6:$H$1355, "&lt;="&amp;YEAR(Portfolio_History!T$1))</f>
        <v>0</v>
      </c>
      <c r="U649" s="4">
        <f>SUMIFS(Transactions_History!$G$6:$G$1355, Transactions_History!$C$6:$C$1355, "Acquire", Transactions_History!$I$6:$I$1355, Portfolio_History!$F649, Transactions_History!$H$6:$H$1355, "&lt;="&amp;YEAR(Portfolio_History!U$1))-
SUMIFS(Transactions_History!$G$6:$G$1355, Transactions_History!$C$6:$C$1355, "Redeem", Transactions_History!$I$6:$I$1355, Portfolio_History!$F649, Transactions_History!$H$6:$H$1355, "&lt;="&amp;YEAR(Portfolio_History!U$1))</f>
        <v>0</v>
      </c>
      <c r="V649" s="4">
        <f>SUMIFS(Transactions_History!$G$6:$G$1355, Transactions_History!$C$6:$C$1355, "Acquire", Transactions_History!$I$6:$I$1355, Portfolio_History!$F649, Transactions_History!$H$6:$H$1355, "&lt;="&amp;YEAR(Portfolio_History!V$1))-
SUMIFS(Transactions_History!$G$6:$G$1355, Transactions_History!$C$6:$C$1355, "Redeem", Transactions_History!$I$6:$I$1355, Portfolio_History!$F649, Transactions_History!$H$6:$H$1355, "&lt;="&amp;YEAR(Portfolio_History!V$1))</f>
        <v>0</v>
      </c>
      <c r="W649" s="4">
        <f>SUMIFS(Transactions_History!$G$6:$G$1355, Transactions_History!$C$6:$C$1355, "Acquire", Transactions_History!$I$6:$I$1355, Portfolio_History!$F649, Transactions_History!$H$6:$H$1355, "&lt;="&amp;YEAR(Portfolio_History!W$1))-
SUMIFS(Transactions_History!$G$6:$G$1355, Transactions_History!$C$6:$C$1355, "Redeem", Transactions_History!$I$6:$I$1355, Portfolio_History!$F649, Transactions_History!$H$6:$H$1355, "&lt;="&amp;YEAR(Portfolio_History!W$1))</f>
        <v>0</v>
      </c>
      <c r="X649" s="4">
        <f>SUMIFS(Transactions_History!$G$6:$G$1355, Transactions_History!$C$6:$C$1355, "Acquire", Transactions_History!$I$6:$I$1355, Portfolio_History!$F649, Transactions_History!$H$6:$H$1355, "&lt;="&amp;YEAR(Portfolio_History!X$1))-
SUMIFS(Transactions_History!$G$6:$G$1355, Transactions_History!$C$6:$C$1355, "Redeem", Transactions_History!$I$6:$I$1355, Portfolio_History!$F649, Transactions_History!$H$6:$H$1355, "&lt;="&amp;YEAR(Portfolio_History!X$1))</f>
        <v>0</v>
      </c>
      <c r="Y649" s="4">
        <f>SUMIFS(Transactions_History!$G$6:$G$1355, Transactions_History!$C$6:$C$1355, "Acquire", Transactions_History!$I$6:$I$1355, Portfolio_History!$F649, Transactions_History!$H$6:$H$1355, "&lt;="&amp;YEAR(Portfolio_History!Y$1))-
SUMIFS(Transactions_History!$G$6:$G$1355, Transactions_History!$C$6:$C$1355, "Redeem", Transactions_History!$I$6:$I$1355, Portfolio_History!$F649, Transactions_History!$H$6:$H$1355, "&lt;="&amp;YEAR(Portfolio_History!Y$1))</f>
        <v>0</v>
      </c>
    </row>
    <row r="650" spans="1:25" x14ac:dyDescent="0.35">
      <c r="A650" s="172" t="s">
        <v>34</v>
      </c>
      <c r="B650" s="172">
        <v>2.125</v>
      </c>
      <c r="C650" s="172">
        <v>2011</v>
      </c>
      <c r="D650" s="173">
        <v>40483</v>
      </c>
      <c r="E650" s="63">
        <v>2010</v>
      </c>
      <c r="F650" s="170" t="str">
        <f t="shared" si="11"/>
        <v>SI certificates_2.125_2011</v>
      </c>
      <c r="G650" s="4">
        <f>SUMIFS(Transactions_History!$G$6:$G$1355, Transactions_History!$C$6:$C$1355, "Acquire", Transactions_History!$I$6:$I$1355, Portfolio_History!$F650, Transactions_History!$H$6:$H$1355, "&lt;="&amp;YEAR(Portfolio_History!G$1))-
SUMIFS(Transactions_History!$G$6:$G$1355, Transactions_History!$C$6:$C$1355, "Redeem", Transactions_History!$I$6:$I$1355, Portfolio_History!$F650, Transactions_History!$H$6:$H$1355, "&lt;="&amp;YEAR(Portfolio_History!G$1))</f>
        <v>0</v>
      </c>
      <c r="H650" s="4">
        <f>SUMIFS(Transactions_History!$G$6:$G$1355, Transactions_History!$C$6:$C$1355, "Acquire", Transactions_History!$I$6:$I$1355, Portfolio_History!$F650, Transactions_History!$H$6:$H$1355, "&lt;="&amp;YEAR(Portfolio_History!H$1))-
SUMIFS(Transactions_History!$G$6:$G$1355, Transactions_History!$C$6:$C$1355, "Redeem", Transactions_History!$I$6:$I$1355, Portfolio_History!$F650, Transactions_History!$H$6:$H$1355, "&lt;="&amp;YEAR(Portfolio_History!H$1))</f>
        <v>0</v>
      </c>
      <c r="I650" s="4">
        <f>SUMIFS(Transactions_History!$G$6:$G$1355, Transactions_History!$C$6:$C$1355, "Acquire", Transactions_History!$I$6:$I$1355, Portfolio_History!$F650, Transactions_History!$H$6:$H$1355, "&lt;="&amp;YEAR(Portfolio_History!I$1))-
SUMIFS(Transactions_History!$G$6:$G$1355, Transactions_History!$C$6:$C$1355, "Redeem", Transactions_History!$I$6:$I$1355, Portfolio_History!$F650, Transactions_History!$H$6:$H$1355, "&lt;="&amp;YEAR(Portfolio_History!I$1))</f>
        <v>0</v>
      </c>
      <c r="J650" s="4">
        <f>SUMIFS(Transactions_History!$G$6:$G$1355, Transactions_History!$C$6:$C$1355, "Acquire", Transactions_History!$I$6:$I$1355, Portfolio_History!$F650, Transactions_History!$H$6:$H$1355, "&lt;="&amp;YEAR(Portfolio_History!J$1))-
SUMIFS(Transactions_History!$G$6:$G$1355, Transactions_History!$C$6:$C$1355, "Redeem", Transactions_History!$I$6:$I$1355, Portfolio_History!$F650, Transactions_History!$H$6:$H$1355, "&lt;="&amp;YEAR(Portfolio_History!J$1))</f>
        <v>0</v>
      </c>
      <c r="K650" s="4">
        <f>SUMIFS(Transactions_History!$G$6:$G$1355, Transactions_History!$C$6:$C$1355, "Acquire", Transactions_History!$I$6:$I$1355, Portfolio_History!$F650, Transactions_History!$H$6:$H$1355, "&lt;="&amp;YEAR(Portfolio_History!K$1))-
SUMIFS(Transactions_History!$G$6:$G$1355, Transactions_History!$C$6:$C$1355, "Redeem", Transactions_History!$I$6:$I$1355, Portfolio_History!$F650, Transactions_History!$H$6:$H$1355, "&lt;="&amp;YEAR(Portfolio_History!K$1))</f>
        <v>0</v>
      </c>
      <c r="L650" s="4">
        <f>SUMIFS(Transactions_History!$G$6:$G$1355, Transactions_History!$C$6:$C$1355, "Acquire", Transactions_History!$I$6:$I$1355, Portfolio_History!$F650, Transactions_History!$H$6:$H$1355, "&lt;="&amp;YEAR(Portfolio_History!L$1))-
SUMIFS(Transactions_History!$G$6:$G$1355, Transactions_History!$C$6:$C$1355, "Redeem", Transactions_History!$I$6:$I$1355, Portfolio_History!$F650, Transactions_History!$H$6:$H$1355, "&lt;="&amp;YEAR(Portfolio_History!L$1))</f>
        <v>0</v>
      </c>
      <c r="M650" s="4">
        <f>SUMIFS(Transactions_History!$G$6:$G$1355, Transactions_History!$C$6:$C$1355, "Acquire", Transactions_History!$I$6:$I$1355, Portfolio_History!$F650, Transactions_History!$H$6:$H$1355, "&lt;="&amp;YEAR(Portfolio_History!M$1))-
SUMIFS(Transactions_History!$G$6:$G$1355, Transactions_History!$C$6:$C$1355, "Redeem", Transactions_History!$I$6:$I$1355, Portfolio_History!$F650, Transactions_History!$H$6:$H$1355, "&lt;="&amp;YEAR(Portfolio_History!M$1))</f>
        <v>0</v>
      </c>
      <c r="N650" s="4">
        <f>SUMIFS(Transactions_History!$G$6:$G$1355, Transactions_History!$C$6:$C$1355, "Acquire", Transactions_History!$I$6:$I$1355, Portfolio_History!$F650, Transactions_History!$H$6:$H$1355, "&lt;="&amp;YEAR(Portfolio_History!N$1))-
SUMIFS(Transactions_History!$G$6:$G$1355, Transactions_History!$C$6:$C$1355, "Redeem", Transactions_History!$I$6:$I$1355, Portfolio_History!$F650, Transactions_History!$H$6:$H$1355, "&lt;="&amp;YEAR(Portfolio_History!N$1))</f>
        <v>0</v>
      </c>
      <c r="O650" s="4">
        <f>SUMIFS(Transactions_History!$G$6:$G$1355, Transactions_History!$C$6:$C$1355, "Acquire", Transactions_History!$I$6:$I$1355, Portfolio_History!$F650, Transactions_History!$H$6:$H$1355, "&lt;="&amp;YEAR(Portfolio_History!O$1))-
SUMIFS(Transactions_History!$G$6:$G$1355, Transactions_History!$C$6:$C$1355, "Redeem", Transactions_History!$I$6:$I$1355, Portfolio_History!$F650, Transactions_History!$H$6:$H$1355, "&lt;="&amp;YEAR(Portfolio_History!O$1))</f>
        <v>0</v>
      </c>
      <c r="P650" s="4">
        <f>SUMIFS(Transactions_History!$G$6:$G$1355, Transactions_History!$C$6:$C$1355, "Acquire", Transactions_History!$I$6:$I$1355, Portfolio_History!$F650, Transactions_History!$H$6:$H$1355, "&lt;="&amp;YEAR(Portfolio_History!P$1))-
SUMIFS(Transactions_History!$G$6:$G$1355, Transactions_History!$C$6:$C$1355, "Redeem", Transactions_History!$I$6:$I$1355, Portfolio_History!$F650, Transactions_History!$H$6:$H$1355, "&lt;="&amp;YEAR(Portfolio_History!P$1))</f>
        <v>0</v>
      </c>
      <c r="Q650" s="4">
        <f>SUMIFS(Transactions_History!$G$6:$G$1355, Transactions_History!$C$6:$C$1355, "Acquire", Transactions_History!$I$6:$I$1355, Portfolio_History!$F650, Transactions_History!$H$6:$H$1355, "&lt;="&amp;YEAR(Portfolio_History!Q$1))-
SUMIFS(Transactions_History!$G$6:$G$1355, Transactions_History!$C$6:$C$1355, "Redeem", Transactions_History!$I$6:$I$1355, Portfolio_History!$F650, Transactions_History!$H$6:$H$1355, "&lt;="&amp;YEAR(Portfolio_History!Q$1))</f>
        <v>0</v>
      </c>
      <c r="R650" s="4">
        <f>SUMIFS(Transactions_History!$G$6:$G$1355, Transactions_History!$C$6:$C$1355, "Acquire", Transactions_History!$I$6:$I$1355, Portfolio_History!$F650, Transactions_History!$H$6:$H$1355, "&lt;="&amp;YEAR(Portfolio_History!R$1))-
SUMIFS(Transactions_History!$G$6:$G$1355, Transactions_History!$C$6:$C$1355, "Redeem", Transactions_History!$I$6:$I$1355, Portfolio_History!$F650, Transactions_History!$H$6:$H$1355, "&lt;="&amp;YEAR(Portfolio_History!R$1))</f>
        <v>0</v>
      </c>
      <c r="S650" s="4">
        <f>SUMIFS(Transactions_History!$G$6:$G$1355, Transactions_History!$C$6:$C$1355, "Acquire", Transactions_History!$I$6:$I$1355, Portfolio_History!$F650, Transactions_History!$H$6:$H$1355, "&lt;="&amp;YEAR(Portfolio_History!S$1))-
SUMIFS(Transactions_History!$G$6:$G$1355, Transactions_History!$C$6:$C$1355, "Redeem", Transactions_History!$I$6:$I$1355, Portfolio_History!$F650, Transactions_History!$H$6:$H$1355, "&lt;="&amp;YEAR(Portfolio_History!S$1))</f>
        <v>0</v>
      </c>
      <c r="T650" s="4">
        <f>SUMIFS(Transactions_History!$G$6:$G$1355, Transactions_History!$C$6:$C$1355, "Acquire", Transactions_History!$I$6:$I$1355, Portfolio_History!$F650, Transactions_History!$H$6:$H$1355, "&lt;="&amp;YEAR(Portfolio_History!T$1))-
SUMIFS(Transactions_History!$G$6:$G$1355, Transactions_History!$C$6:$C$1355, "Redeem", Transactions_History!$I$6:$I$1355, Portfolio_History!$F650, Transactions_History!$H$6:$H$1355, "&lt;="&amp;YEAR(Portfolio_History!T$1))</f>
        <v>0</v>
      </c>
      <c r="U650" s="4">
        <f>SUMIFS(Transactions_History!$G$6:$G$1355, Transactions_History!$C$6:$C$1355, "Acquire", Transactions_History!$I$6:$I$1355, Portfolio_History!$F650, Transactions_History!$H$6:$H$1355, "&lt;="&amp;YEAR(Portfolio_History!U$1))-
SUMIFS(Transactions_History!$G$6:$G$1355, Transactions_History!$C$6:$C$1355, "Redeem", Transactions_History!$I$6:$I$1355, Portfolio_History!$F650, Transactions_History!$H$6:$H$1355, "&lt;="&amp;YEAR(Portfolio_History!U$1))</f>
        <v>0</v>
      </c>
      <c r="V650" s="4">
        <f>SUMIFS(Transactions_History!$G$6:$G$1355, Transactions_History!$C$6:$C$1355, "Acquire", Transactions_History!$I$6:$I$1355, Portfolio_History!$F650, Transactions_History!$H$6:$H$1355, "&lt;="&amp;YEAR(Portfolio_History!V$1))-
SUMIFS(Transactions_History!$G$6:$G$1355, Transactions_History!$C$6:$C$1355, "Redeem", Transactions_History!$I$6:$I$1355, Portfolio_History!$F650, Transactions_History!$H$6:$H$1355, "&lt;="&amp;YEAR(Portfolio_History!V$1))</f>
        <v>0</v>
      </c>
      <c r="W650" s="4">
        <f>SUMIFS(Transactions_History!$G$6:$G$1355, Transactions_History!$C$6:$C$1355, "Acquire", Transactions_History!$I$6:$I$1355, Portfolio_History!$F650, Transactions_History!$H$6:$H$1355, "&lt;="&amp;YEAR(Portfolio_History!W$1))-
SUMIFS(Transactions_History!$G$6:$G$1355, Transactions_History!$C$6:$C$1355, "Redeem", Transactions_History!$I$6:$I$1355, Portfolio_History!$F650, Transactions_History!$H$6:$H$1355, "&lt;="&amp;YEAR(Portfolio_History!W$1))</f>
        <v>0</v>
      </c>
      <c r="X650" s="4">
        <f>SUMIFS(Transactions_History!$G$6:$G$1355, Transactions_History!$C$6:$C$1355, "Acquire", Transactions_History!$I$6:$I$1355, Portfolio_History!$F650, Transactions_History!$H$6:$H$1355, "&lt;="&amp;YEAR(Portfolio_History!X$1))-
SUMIFS(Transactions_History!$G$6:$G$1355, Transactions_History!$C$6:$C$1355, "Redeem", Transactions_History!$I$6:$I$1355, Portfolio_History!$F650, Transactions_History!$H$6:$H$1355, "&lt;="&amp;YEAR(Portfolio_History!X$1))</f>
        <v>0</v>
      </c>
      <c r="Y650" s="4">
        <f>SUMIFS(Transactions_History!$G$6:$G$1355, Transactions_History!$C$6:$C$1355, "Acquire", Transactions_History!$I$6:$I$1355, Portfolio_History!$F650, Transactions_History!$H$6:$H$1355, "&lt;="&amp;YEAR(Portfolio_History!Y$1))-
SUMIFS(Transactions_History!$G$6:$G$1355, Transactions_History!$C$6:$C$1355, "Redeem", Transactions_History!$I$6:$I$1355, Portfolio_History!$F650, Transactions_History!$H$6:$H$1355, "&lt;="&amp;YEAR(Portfolio_History!Y$1))</f>
        <v>0</v>
      </c>
    </row>
    <row r="651" spans="1:25" x14ac:dyDescent="0.35">
      <c r="A651" s="172" t="s">
        <v>39</v>
      </c>
      <c r="B651" s="172">
        <v>4.125</v>
      </c>
      <c r="C651" s="172">
        <v>2011</v>
      </c>
      <c r="D651" s="173">
        <v>38504</v>
      </c>
      <c r="E651" s="63">
        <v>2010</v>
      </c>
      <c r="F651" s="170" t="str">
        <f t="shared" si="11"/>
        <v>SI bonds_4.125_2011</v>
      </c>
      <c r="G651" s="4">
        <f>SUMIFS(Transactions_History!$G$6:$G$1355, Transactions_History!$C$6:$C$1355, "Acquire", Transactions_History!$I$6:$I$1355, Portfolio_History!$F651, Transactions_History!$H$6:$H$1355, "&lt;="&amp;YEAR(Portfolio_History!G$1))-
SUMIFS(Transactions_History!$G$6:$G$1355, Transactions_History!$C$6:$C$1355, "Redeem", Transactions_History!$I$6:$I$1355, Portfolio_History!$F651, Transactions_History!$H$6:$H$1355, "&lt;="&amp;YEAR(Portfolio_History!G$1))</f>
        <v>-11194332</v>
      </c>
      <c r="H651" s="4">
        <f>SUMIFS(Transactions_History!$G$6:$G$1355, Transactions_History!$C$6:$C$1355, "Acquire", Transactions_History!$I$6:$I$1355, Portfolio_History!$F651, Transactions_History!$H$6:$H$1355, "&lt;="&amp;YEAR(Portfolio_History!H$1))-
SUMIFS(Transactions_History!$G$6:$G$1355, Transactions_History!$C$6:$C$1355, "Redeem", Transactions_History!$I$6:$I$1355, Portfolio_History!$F651, Transactions_History!$H$6:$H$1355, "&lt;="&amp;YEAR(Portfolio_History!H$1))</f>
        <v>-11194332</v>
      </c>
      <c r="I651" s="4">
        <f>SUMIFS(Transactions_History!$G$6:$G$1355, Transactions_History!$C$6:$C$1355, "Acquire", Transactions_History!$I$6:$I$1355, Portfolio_History!$F651, Transactions_History!$H$6:$H$1355, "&lt;="&amp;YEAR(Portfolio_History!I$1))-
SUMIFS(Transactions_History!$G$6:$G$1355, Transactions_History!$C$6:$C$1355, "Redeem", Transactions_History!$I$6:$I$1355, Portfolio_History!$F651, Transactions_History!$H$6:$H$1355, "&lt;="&amp;YEAR(Portfolio_History!I$1))</f>
        <v>-11194332</v>
      </c>
      <c r="J651" s="4">
        <f>SUMIFS(Transactions_History!$G$6:$G$1355, Transactions_History!$C$6:$C$1355, "Acquire", Transactions_History!$I$6:$I$1355, Portfolio_History!$F651, Transactions_History!$H$6:$H$1355, "&lt;="&amp;YEAR(Portfolio_History!J$1))-
SUMIFS(Transactions_History!$G$6:$G$1355, Transactions_History!$C$6:$C$1355, "Redeem", Transactions_History!$I$6:$I$1355, Portfolio_History!$F651, Transactions_History!$H$6:$H$1355, "&lt;="&amp;YEAR(Portfolio_History!J$1))</f>
        <v>-11194332</v>
      </c>
      <c r="K651" s="4">
        <f>SUMIFS(Transactions_History!$G$6:$G$1355, Transactions_History!$C$6:$C$1355, "Acquire", Transactions_History!$I$6:$I$1355, Portfolio_History!$F651, Transactions_History!$H$6:$H$1355, "&lt;="&amp;YEAR(Portfolio_History!K$1))-
SUMIFS(Transactions_History!$G$6:$G$1355, Transactions_History!$C$6:$C$1355, "Redeem", Transactions_History!$I$6:$I$1355, Portfolio_History!$F651, Transactions_History!$H$6:$H$1355, "&lt;="&amp;YEAR(Portfolio_History!K$1))</f>
        <v>-11194332</v>
      </c>
      <c r="L651" s="4">
        <f>SUMIFS(Transactions_History!$G$6:$G$1355, Transactions_History!$C$6:$C$1355, "Acquire", Transactions_History!$I$6:$I$1355, Portfolio_History!$F651, Transactions_History!$H$6:$H$1355, "&lt;="&amp;YEAR(Portfolio_History!L$1))-
SUMIFS(Transactions_History!$G$6:$G$1355, Transactions_History!$C$6:$C$1355, "Redeem", Transactions_History!$I$6:$I$1355, Portfolio_History!$F651, Transactions_History!$H$6:$H$1355, "&lt;="&amp;YEAR(Portfolio_History!L$1))</f>
        <v>-11194332</v>
      </c>
      <c r="M651" s="4">
        <f>SUMIFS(Transactions_History!$G$6:$G$1355, Transactions_History!$C$6:$C$1355, "Acquire", Transactions_History!$I$6:$I$1355, Portfolio_History!$F651, Transactions_History!$H$6:$H$1355, "&lt;="&amp;YEAR(Portfolio_History!M$1))-
SUMIFS(Transactions_History!$G$6:$G$1355, Transactions_History!$C$6:$C$1355, "Redeem", Transactions_History!$I$6:$I$1355, Portfolio_History!$F651, Transactions_History!$H$6:$H$1355, "&lt;="&amp;YEAR(Portfolio_History!M$1))</f>
        <v>-11194332</v>
      </c>
      <c r="N651" s="4">
        <f>SUMIFS(Transactions_History!$G$6:$G$1355, Transactions_History!$C$6:$C$1355, "Acquire", Transactions_History!$I$6:$I$1355, Portfolio_History!$F651, Transactions_History!$H$6:$H$1355, "&lt;="&amp;YEAR(Portfolio_History!N$1))-
SUMIFS(Transactions_History!$G$6:$G$1355, Transactions_History!$C$6:$C$1355, "Redeem", Transactions_History!$I$6:$I$1355, Portfolio_History!$F651, Transactions_History!$H$6:$H$1355, "&lt;="&amp;YEAR(Portfolio_History!N$1))</f>
        <v>-11194332</v>
      </c>
      <c r="O651" s="4">
        <f>SUMIFS(Transactions_History!$G$6:$G$1355, Transactions_History!$C$6:$C$1355, "Acquire", Transactions_History!$I$6:$I$1355, Portfolio_History!$F651, Transactions_History!$H$6:$H$1355, "&lt;="&amp;YEAR(Portfolio_History!O$1))-
SUMIFS(Transactions_History!$G$6:$G$1355, Transactions_History!$C$6:$C$1355, "Redeem", Transactions_History!$I$6:$I$1355, Portfolio_History!$F651, Transactions_History!$H$6:$H$1355, "&lt;="&amp;YEAR(Portfolio_History!O$1))</f>
        <v>-11194332</v>
      </c>
      <c r="P651" s="4">
        <f>SUMIFS(Transactions_History!$G$6:$G$1355, Transactions_History!$C$6:$C$1355, "Acquire", Transactions_History!$I$6:$I$1355, Portfolio_History!$F651, Transactions_History!$H$6:$H$1355, "&lt;="&amp;YEAR(Portfolio_History!P$1))-
SUMIFS(Transactions_History!$G$6:$G$1355, Transactions_History!$C$6:$C$1355, "Redeem", Transactions_History!$I$6:$I$1355, Portfolio_History!$F651, Transactions_History!$H$6:$H$1355, "&lt;="&amp;YEAR(Portfolio_History!P$1))</f>
        <v>-11194332</v>
      </c>
      <c r="Q651" s="4">
        <f>SUMIFS(Transactions_History!$G$6:$G$1355, Transactions_History!$C$6:$C$1355, "Acquire", Transactions_History!$I$6:$I$1355, Portfolio_History!$F651, Transactions_History!$H$6:$H$1355, "&lt;="&amp;YEAR(Portfolio_History!Q$1))-
SUMIFS(Transactions_History!$G$6:$G$1355, Transactions_History!$C$6:$C$1355, "Redeem", Transactions_History!$I$6:$I$1355, Portfolio_History!$F651, Transactions_History!$H$6:$H$1355, "&lt;="&amp;YEAR(Portfolio_History!Q$1))</f>
        <v>-11194332</v>
      </c>
      <c r="R651" s="4">
        <f>SUMIFS(Transactions_History!$G$6:$G$1355, Transactions_History!$C$6:$C$1355, "Acquire", Transactions_History!$I$6:$I$1355, Portfolio_History!$F651, Transactions_History!$H$6:$H$1355, "&lt;="&amp;YEAR(Portfolio_History!R$1))-
SUMIFS(Transactions_History!$G$6:$G$1355, Transactions_History!$C$6:$C$1355, "Redeem", Transactions_History!$I$6:$I$1355, Portfolio_History!$F651, Transactions_History!$H$6:$H$1355, "&lt;="&amp;YEAR(Portfolio_History!R$1))</f>
        <v>-11194332</v>
      </c>
      <c r="S651" s="4">
        <f>SUMIFS(Transactions_History!$G$6:$G$1355, Transactions_History!$C$6:$C$1355, "Acquire", Transactions_History!$I$6:$I$1355, Portfolio_History!$F651, Transactions_History!$H$6:$H$1355, "&lt;="&amp;YEAR(Portfolio_History!S$1))-
SUMIFS(Transactions_History!$G$6:$G$1355, Transactions_History!$C$6:$C$1355, "Redeem", Transactions_History!$I$6:$I$1355, Portfolio_History!$F651, Transactions_History!$H$6:$H$1355, "&lt;="&amp;YEAR(Portfolio_History!S$1))</f>
        <v>-9795883</v>
      </c>
      <c r="T651" s="4">
        <f>SUMIFS(Transactions_History!$G$6:$G$1355, Transactions_History!$C$6:$C$1355, "Acquire", Transactions_History!$I$6:$I$1355, Portfolio_History!$F651, Transactions_History!$H$6:$H$1355, "&lt;="&amp;YEAR(Portfolio_History!T$1))-
SUMIFS(Transactions_History!$G$6:$G$1355, Transactions_History!$C$6:$C$1355, "Redeem", Transactions_History!$I$6:$I$1355, Portfolio_History!$F651, Transactions_History!$H$6:$H$1355, "&lt;="&amp;YEAR(Portfolio_History!T$1))</f>
        <v>-677386</v>
      </c>
      <c r="U651" s="4">
        <f>SUMIFS(Transactions_History!$G$6:$G$1355, Transactions_History!$C$6:$C$1355, "Acquire", Transactions_History!$I$6:$I$1355, Portfolio_History!$F651, Transactions_History!$H$6:$H$1355, "&lt;="&amp;YEAR(Portfolio_History!U$1))-
SUMIFS(Transactions_History!$G$6:$G$1355, Transactions_History!$C$6:$C$1355, "Redeem", Transactions_History!$I$6:$I$1355, Portfolio_History!$F651, Transactions_History!$H$6:$H$1355, "&lt;="&amp;YEAR(Portfolio_History!U$1))</f>
        <v>0</v>
      </c>
      <c r="V651" s="4">
        <f>SUMIFS(Transactions_History!$G$6:$G$1355, Transactions_History!$C$6:$C$1355, "Acquire", Transactions_History!$I$6:$I$1355, Portfolio_History!$F651, Transactions_History!$H$6:$H$1355, "&lt;="&amp;YEAR(Portfolio_History!V$1))-
SUMIFS(Transactions_History!$G$6:$G$1355, Transactions_History!$C$6:$C$1355, "Redeem", Transactions_History!$I$6:$I$1355, Portfolio_History!$F651, Transactions_History!$H$6:$H$1355, "&lt;="&amp;YEAR(Portfolio_History!V$1))</f>
        <v>0</v>
      </c>
      <c r="W651" s="4">
        <f>SUMIFS(Transactions_History!$G$6:$G$1355, Transactions_History!$C$6:$C$1355, "Acquire", Transactions_History!$I$6:$I$1355, Portfolio_History!$F651, Transactions_History!$H$6:$H$1355, "&lt;="&amp;YEAR(Portfolio_History!W$1))-
SUMIFS(Transactions_History!$G$6:$G$1355, Transactions_History!$C$6:$C$1355, "Redeem", Transactions_History!$I$6:$I$1355, Portfolio_History!$F651, Transactions_History!$H$6:$H$1355, "&lt;="&amp;YEAR(Portfolio_History!W$1))</f>
        <v>0</v>
      </c>
      <c r="X651" s="4">
        <f>SUMIFS(Transactions_History!$G$6:$G$1355, Transactions_History!$C$6:$C$1355, "Acquire", Transactions_History!$I$6:$I$1355, Portfolio_History!$F651, Transactions_History!$H$6:$H$1355, "&lt;="&amp;YEAR(Portfolio_History!X$1))-
SUMIFS(Transactions_History!$G$6:$G$1355, Transactions_History!$C$6:$C$1355, "Redeem", Transactions_History!$I$6:$I$1355, Portfolio_History!$F651, Transactions_History!$H$6:$H$1355, "&lt;="&amp;YEAR(Portfolio_History!X$1))</f>
        <v>0</v>
      </c>
      <c r="Y651" s="4">
        <f>SUMIFS(Transactions_History!$G$6:$G$1355, Transactions_History!$C$6:$C$1355, "Acquire", Transactions_History!$I$6:$I$1355, Portfolio_History!$F651, Transactions_History!$H$6:$H$1355, "&lt;="&amp;YEAR(Portfolio_History!Y$1))-
SUMIFS(Transactions_History!$G$6:$G$1355, Transactions_History!$C$6:$C$1355, "Redeem", Transactions_History!$I$6:$I$1355, Portfolio_History!$F651, Transactions_History!$H$6:$H$1355, "&lt;="&amp;YEAR(Portfolio_History!Y$1))</f>
        <v>0</v>
      </c>
    </row>
    <row r="652" spans="1:25" x14ac:dyDescent="0.35">
      <c r="A652" s="172" t="s">
        <v>39</v>
      </c>
      <c r="B652" s="172">
        <v>5.625</v>
      </c>
      <c r="C652" s="172">
        <v>2012</v>
      </c>
      <c r="D652" s="173">
        <v>37043</v>
      </c>
      <c r="E652" s="63">
        <v>2010</v>
      </c>
      <c r="F652" s="170" t="str">
        <f t="shared" si="11"/>
        <v>SI bonds_5.625_2012</v>
      </c>
      <c r="G652" s="4">
        <f>SUMIFS(Transactions_History!$G$6:$G$1355, Transactions_History!$C$6:$C$1355, "Acquire", Transactions_History!$I$6:$I$1355, Portfolio_History!$F652, Transactions_History!$H$6:$H$1355, "&lt;="&amp;YEAR(Portfolio_History!G$1))-
SUMIFS(Transactions_History!$G$6:$G$1355, Transactions_History!$C$6:$C$1355, "Redeem", Transactions_History!$I$6:$I$1355, Portfolio_History!$F652, Transactions_History!$H$6:$H$1355, "&lt;="&amp;YEAR(Portfolio_History!G$1))</f>
        <v>-11146405</v>
      </c>
      <c r="H652" s="4">
        <f>SUMIFS(Transactions_History!$G$6:$G$1355, Transactions_History!$C$6:$C$1355, "Acquire", Transactions_History!$I$6:$I$1355, Portfolio_History!$F652, Transactions_History!$H$6:$H$1355, "&lt;="&amp;YEAR(Portfolio_History!H$1))-
SUMIFS(Transactions_History!$G$6:$G$1355, Transactions_History!$C$6:$C$1355, "Redeem", Transactions_History!$I$6:$I$1355, Portfolio_History!$F652, Transactions_History!$H$6:$H$1355, "&lt;="&amp;YEAR(Portfolio_History!H$1))</f>
        <v>-11146405</v>
      </c>
      <c r="I652" s="4">
        <f>SUMIFS(Transactions_History!$G$6:$G$1355, Transactions_History!$C$6:$C$1355, "Acquire", Transactions_History!$I$6:$I$1355, Portfolio_History!$F652, Transactions_History!$H$6:$H$1355, "&lt;="&amp;YEAR(Portfolio_History!I$1))-
SUMIFS(Transactions_History!$G$6:$G$1355, Transactions_History!$C$6:$C$1355, "Redeem", Transactions_History!$I$6:$I$1355, Portfolio_History!$F652, Transactions_History!$H$6:$H$1355, "&lt;="&amp;YEAR(Portfolio_History!I$1))</f>
        <v>-11146405</v>
      </c>
      <c r="J652" s="4">
        <f>SUMIFS(Transactions_History!$G$6:$G$1355, Transactions_History!$C$6:$C$1355, "Acquire", Transactions_History!$I$6:$I$1355, Portfolio_History!$F652, Transactions_History!$H$6:$H$1355, "&lt;="&amp;YEAR(Portfolio_History!J$1))-
SUMIFS(Transactions_History!$G$6:$G$1355, Transactions_History!$C$6:$C$1355, "Redeem", Transactions_History!$I$6:$I$1355, Portfolio_History!$F652, Transactions_History!$H$6:$H$1355, "&lt;="&amp;YEAR(Portfolio_History!J$1))</f>
        <v>-11146405</v>
      </c>
      <c r="K652" s="4">
        <f>SUMIFS(Transactions_History!$G$6:$G$1355, Transactions_History!$C$6:$C$1355, "Acquire", Transactions_History!$I$6:$I$1355, Portfolio_History!$F652, Transactions_History!$H$6:$H$1355, "&lt;="&amp;YEAR(Portfolio_History!K$1))-
SUMIFS(Transactions_History!$G$6:$G$1355, Transactions_History!$C$6:$C$1355, "Redeem", Transactions_History!$I$6:$I$1355, Portfolio_History!$F652, Transactions_History!$H$6:$H$1355, "&lt;="&amp;YEAR(Portfolio_History!K$1))</f>
        <v>-11146405</v>
      </c>
      <c r="L652" s="4">
        <f>SUMIFS(Transactions_History!$G$6:$G$1355, Transactions_History!$C$6:$C$1355, "Acquire", Transactions_History!$I$6:$I$1355, Portfolio_History!$F652, Transactions_History!$H$6:$H$1355, "&lt;="&amp;YEAR(Portfolio_History!L$1))-
SUMIFS(Transactions_History!$G$6:$G$1355, Transactions_History!$C$6:$C$1355, "Redeem", Transactions_History!$I$6:$I$1355, Portfolio_History!$F652, Transactions_History!$H$6:$H$1355, "&lt;="&amp;YEAR(Portfolio_History!L$1))</f>
        <v>-11146405</v>
      </c>
      <c r="M652" s="4">
        <f>SUMIFS(Transactions_History!$G$6:$G$1355, Transactions_History!$C$6:$C$1355, "Acquire", Transactions_History!$I$6:$I$1355, Portfolio_History!$F652, Transactions_History!$H$6:$H$1355, "&lt;="&amp;YEAR(Portfolio_History!M$1))-
SUMIFS(Transactions_History!$G$6:$G$1355, Transactions_History!$C$6:$C$1355, "Redeem", Transactions_History!$I$6:$I$1355, Portfolio_History!$F652, Transactions_History!$H$6:$H$1355, "&lt;="&amp;YEAR(Portfolio_History!M$1))</f>
        <v>-11146405</v>
      </c>
      <c r="N652" s="4">
        <f>SUMIFS(Transactions_History!$G$6:$G$1355, Transactions_History!$C$6:$C$1355, "Acquire", Transactions_History!$I$6:$I$1355, Portfolio_History!$F652, Transactions_History!$H$6:$H$1355, "&lt;="&amp;YEAR(Portfolio_History!N$1))-
SUMIFS(Transactions_History!$G$6:$G$1355, Transactions_History!$C$6:$C$1355, "Redeem", Transactions_History!$I$6:$I$1355, Portfolio_History!$F652, Transactions_History!$H$6:$H$1355, "&lt;="&amp;YEAR(Portfolio_History!N$1))</f>
        <v>-11146405</v>
      </c>
      <c r="O652" s="4">
        <f>SUMIFS(Transactions_History!$G$6:$G$1355, Transactions_History!$C$6:$C$1355, "Acquire", Transactions_History!$I$6:$I$1355, Portfolio_History!$F652, Transactions_History!$H$6:$H$1355, "&lt;="&amp;YEAR(Portfolio_History!O$1))-
SUMIFS(Transactions_History!$G$6:$G$1355, Transactions_History!$C$6:$C$1355, "Redeem", Transactions_History!$I$6:$I$1355, Portfolio_History!$F652, Transactions_History!$H$6:$H$1355, "&lt;="&amp;YEAR(Portfolio_History!O$1))</f>
        <v>-11146405</v>
      </c>
      <c r="P652" s="4">
        <f>SUMIFS(Transactions_History!$G$6:$G$1355, Transactions_History!$C$6:$C$1355, "Acquire", Transactions_History!$I$6:$I$1355, Portfolio_History!$F652, Transactions_History!$H$6:$H$1355, "&lt;="&amp;YEAR(Portfolio_History!P$1))-
SUMIFS(Transactions_History!$G$6:$G$1355, Transactions_History!$C$6:$C$1355, "Redeem", Transactions_History!$I$6:$I$1355, Portfolio_History!$F652, Transactions_History!$H$6:$H$1355, "&lt;="&amp;YEAR(Portfolio_History!P$1))</f>
        <v>-11146405</v>
      </c>
      <c r="Q652" s="4">
        <f>SUMIFS(Transactions_History!$G$6:$G$1355, Transactions_History!$C$6:$C$1355, "Acquire", Transactions_History!$I$6:$I$1355, Portfolio_History!$F652, Transactions_History!$H$6:$H$1355, "&lt;="&amp;YEAR(Portfolio_History!Q$1))-
SUMIFS(Transactions_History!$G$6:$G$1355, Transactions_History!$C$6:$C$1355, "Redeem", Transactions_History!$I$6:$I$1355, Portfolio_History!$F652, Transactions_History!$H$6:$H$1355, "&lt;="&amp;YEAR(Portfolio_History!Q$1))</f>
        <v>-11146405</v>
      </c>
      <c r="R652" s="4">
        <f>SUMIFS(Transactions_History!$G$6:$G$1355, Transactions_History!$C$6:$C$1355, "Acquire", Transactions_History!$I$6:$I$1355, Portfolio_History!$F652, Transactions_History!$H$6:$H$1355, "&lt;="&amp;YEAR(Portfolio_History!R$1))-
SUMIFS(Transactions_History!$G$6:$G$1355, Transactions_History!$C$6:$C$1355, "Redeem", Transactions_History!$I$6:$I$1355, Portfolio_History!$F652, Transactions_History!$H$6:$H$1355, "&lt;="&amp;YEAR(Portfolio_History!R$1))</f>
        <v>-1524968</v>
      </c>
      <c r="S652" s="4">
        <f>SUMIFS(Transactions_History!$G$6:$G$1355, Transactions_History!$C$6:$C$1355, "Acquire", Transactions_History!$I$6:$I$1355, Portfolio_History!$F652, Transactions_History!$H$6:$H$1355, "&lt;="&amp;YEAR(Portfolio_History!S$1))-
SUMIFS(Transactions_History!$G$6:$G$1355, Transactions_History!$C$6:$C$1355, "Redeem", Transactions_History!$I$6:$I$1355, Portfolio_History!$F652, Transactions_History!$H$6:$H$1355, "&lt;="&amp;YEAR(Portfolio_History!S$1))</f>
        <v>-1524968</v>
      </c>
      <c r="T652" s="4">
        <f>SUMIFS(Transactions_History!$G$6:$G$1355, Transactions_History!$C$6:$C$1355, "Acquire", Transactions_History!$I$6:$I$1355, Portfolio_History!$F652, Transactions_History!$H$6:$H$1355, "&lt;="&amp;YEAR(Portfolio_History!T$1))-
SUMIFS(Transactions_History!$G$6:$G$1355, Transactions_History!$C$6:$C$1355, "Redeem", Transactions_History!$I$6:$I$1355, Portfolio_History!$F652, Transactions_History!$H$6:$H$1355, "&lt;="&amp;YEAR(Portfolio_History!T$1))</f>
        <v>0</v>
      </c>
      <c r="U652" s="4">
        <f>SUMIFS(Transactions_History!$G$6:$G$1355, Transactions_History!$C$6:$C$1355, "Acquire", Transactions_History!$I$6:$I$1355, Portfolio_History!$F652, Transactions_History!$H$6:$H$1355, "&lt;="&amp;YEAR(Portfolio_History!U$1))-
SUMIFS(Transactions_History!$G$6:$G$1355, Transactions_History!$C$6:$C$1355, "Redeem", Transactions_History!$I$6:$I$1355, Portfolio_History!$F652, Transactions_History!$H$6:$H$1355, "&lt;="&amp;YEAR(Portfolio_History!U$1))</f>
        <v>0</v>
      </c>
      <c r="V652" s="4">
        <f>SUMIFS(Transactions_History!$G$6:$G$1355, Transactions_History!$C$6:$C$1355, "Acquire", Transactions_History!$I$6:$I$1355, Portfolio_History!$F652, Transactions_History!$H$6:$H$1355, "&lt;="&amp;YEAR(Portfolio_History!V$1))-
SUMIFS(Transactions_History!$G$6:$G$1355, Transactions_History!$C$6:$C$1355, "Redeem", Transactions_History!$I$6:$I$1355, Portfolio_History!$F652, Transactions_History!$H$6:$H$1355, "&lt;="&amp;YEAR(Portfolio_History!V$1))</f>
        <v>0</v>
      </c>
      <c r="W652" s="4">
        <f>SUMIFS(Transactions_History!$G$6:$G$1355, Transactions_History!$C$6:$C$1355, "Acquire", Transactions_History!$I$6:$I$1355, Portfolio_History!$F652, Transactions_History!$H$6:$H$1355, "&lt;="&amp;YEAR(Portfolio_History!W$1))-
SUMIFS(Transactions_History!$G$6:$G$1355, Transactions_History!$C$6:$C$1355, "Redeem", Transactions_History!$I$6:$I$1355, Portfolio_History!$F652, Transactions_History!$H$6:$H$1355, "&lt;="&amp;YEAR(Portfolio_History!W$1))</f>
        <v>0</v>
      </c>
      <c r="X652" s="4">
        <f>SUMIFS(Transactions_History!$G$6:$G$1355, Transactions_History!$C$6:$C$1355, "Acquire", Transactions_History!$I$6:$I$1355, Portfolio_History!$F652, Transactions_History!$H$6:$H$1355, "&lt;="&amp;YEAR(Portfolio_History!X$1))-
SUMIFS(Transactions_History!$G$6:$G$1355, Transactions_History!$C$6:$C$1355, "Redeem", Transactions_History!$I$6:$I$1355, Portfolio_History!$F652, Transactions_History!$H$6:$H$1355, "&lt;="&amp;YEAR(Portfolio_History!X$1))</f>
        <v>0</v>
      </c>
      <c r="Y652" s="4">
        <f>SUMIFS(Transactions_History!$G$6:$G$1355, Transactions_History!$C$6:$C$1355, "Acquire", Transactions_History!$I$6:$I$1355, Portfolio_History!$F652, Transactions_History!$H$6:$H$1355, "&lt;="&amp;YEAR(Portfolio_History!Y$1))-
SUMIFS(Transactions_History!$G$6:$G$1355, Transactions_History!$C$6:$C$1355, "Redeem", Transactions_History!$I$6:$I$1355, Portfolio_History!$F652, Transactions_History!$H$6:$H$1355, "&lt;="&amp;YEAR(Portfolio_History!Y$1))</f>
        <v>0</v>
      </c>
    </row>
    <row r="653" spans="1:25" x14ac:dyDescent="0.35">
      <c r="A653" s="172" t="s">
        <v>39</v>
      </c>
      <c r="B653" s="172">
        <v>5.875</v>
      </c>
      <c r="C653" s="172">
        <v>2012</v>
      </c>
      <c r="D653" s="173">
        <v>35947</v>
      </c>
      <c r="E653" s="63">
        <v>2010</v>
      </c>
      <c r="F653" s="170" t="str">
        <f t="shared" si="11"/>
        <v>SI bonds_5.875_2012</v>
      </c>
      <c r="G653" s="4">
        <f>SUMIFS(Transactions_History!$G$6:$G$1355, Transactions_History!$C$6:$C$1355, "Acquire", Transactions_History!$I$6:$I$1355, Portfolio_History!$F653, Transactions_History!$H$6:$H$1355, "&lt;="&amp;YEAR(Portfolio_History!G$1))-
SUMIFS(Transactions_History!$G$6:$G$1355, Transactions_History!$C$6:$C$1355, "Redeem", Transactions_History!$I$6:$I$1355, Portfolio_History!$F653, Transactions_History!$H$6:$H$1355, "&lt;="&amp;YEAR(Portfolio_History!G$1))</f>
        <v>-7085559</v>
      </c>
      <c r="H653" s="4">
        <f>SUMIFS(Transactions_History!$G$6:$G$1355, Transactions_History!$C$6:$C$1355, "Acquire", Transactions_History!$I$6:$I$1355, Portfolio_History!$F653, Transactions_History!$H$6:$H$1355, "&lt;="&amp;YEAR(Portfolio_History!H$1))-
SUMIFS(Transactions_History!$G$6:$G$1355, Transactions_History!$C$6:$C$1355, "Redeem", Transactions_History!$I$6:$I$1355, Portfolio_History!$F653, Transactions_History!$H$6:$H$1355, "&lt;="&amp;YEAR(Portfolio_History!H$1))</f>
        <v>-7085559</v>
      </c>
      <c r="I653" s="4">
        <f>SUMIFS(Transactions_History!$G$6:$G$1355, Transactions_History!$C$6:$C$1355, "Acquire", Transactions_History!$I$6:$I$1355, Portfolio_History!$F653, Transactions_History!$H$6:$H$1355, "&lt;="&amp;YEAR(Portfolio_History!I$1))-
SUMIFS(Transactions_History!$G$6:$G$1355, Transactions_History!$C$6:$C$1355, "Redeem", Transactions_History!$I$6:$I$1355, Portfolio_History!$F653, Transactions_History!$H$6:$H$1355, "&lt;="&amp;YEAR(Portfolio_History!I$1))</f>
        <v>-7085559</v>
      </c>
      <c r="J653" s="4">
        <f>SUMIFS(Transactions_History!$G$6:$G$1355, Transactions_History!$C$6:$C$1355, "Acquire", Transactions_History!$I$6:$I$1355, Portfolio_History!$F653, Transactions_History!$H$6:$H$1355, "&lt;="&amp;YEAR(Portfolio_History!J$1))-
SUMIFS(Transactions_History!$G$6:$G$1355, Transactions_History!$C$6:$C$1355, "Redeem", Transactions_History!$I$6:$I$1355, Portfolio_History!$F653, Transactions_History!$H$6:$H$1355, "&lt;="&amp;YEAR(Portfolio_History!J$1))</f>
        <v>-7085559</v>
      </c>
      <c r="K653" s="4">
        <f>SUMIFS(Transactions_History!$G$6:$G$1355, Transactions_History!$C$6:$C$1355, "Acquire", Transactions_History!$I$6:$I$1355, Portfolio_History!$F653, Transactions_History!$H$6:$H$1355, "&lt;="&amp;YEAR(Portfolio_History!K$1))-
SUMIFS(Transactions_History!$G$6:$G$1355, Transactions_History!$C$6:$C$1355, "Redeem", Transactions_History!$I$6:$I$1355, Portfolio_History!$F653, Transactions_History!$H$6:$H$1355, "&lt;="&amp;YEAR(Portfolio_History!K$1))</f>
        <v>-7085559</v>
      </c>
      <c r="L653" s="4">
        <f>SUMIFS(Transactions_History!$G$6:$G$1355, Transactions_History!$C$6:$C$1355, "Acquire", Transactions_History!$I$6:$I$1355, Portfolio_History!$F653, Transactions_History!$H$6:$H$1355, "&lt;="&amp;YEAR(Portfolio_History!L$1))-
SUMIFS(Transactions_History!$G$6:$G$1355, Transactions_History!$C$6:$C$1355, "Redeem", Transactions_History!$I$6:$I$1355, Portfolio_History!$F653, Transactions_History!$H$6:$H$1355, "&lt;="&amp;YEAR(Portfolio_History!L$1))</f>
        <v>-7085559</v>
      </c>
      <c r="M653" s="4">
        <f>SUMIFS(Transactions_History!$G$6:$G$1355, Transactions_History!$C$6:$C$1355, "Acquire", Transactions_History!$I$6:$I$1355, Portfolio_History!$F653, Transactions_History!$H$6:$H$1355, "&lt;="&amp;YEAR(Portfolio_History!M$1))-
SUMIFS(Transactions_History!$G$6:$G$1355, Transactions_History!$C$6:$C$1355, "Redeem", Transactions_History!$I$6:$I$1355, Portfolio_History!$F653, Transactions_History!$H$6:$H$1355, "&lt;="&amp;YEAR(Portfolio_History!M$1))</f>
        <v>-7085559</v>
      </c>
      <c r="N653" s="4">
        <f>SUMIFS(Transactions_History!$G$6:$G$1355, Transactions_History!$C$6:$C$1355, "Acquire", Transactions_History!$I$6:$I$1355, Portfolio_History!$F653, Transactions_History!$H$6:$H$1355, "&lt;="&amp;YEAR(Portfolio_History!N$1))-
SUMIFS(Transactions_History!$G$6:$G$1355, Transactions_History!$C$6:$C$1355, "Redeem", Transactions_History!$I$6:$I$1355, Portfolio_History!$F653, Transactions_History!$H$6:$H$1355, "&lt;="&amp;YEAR(Portfolio_History!N$1))</f>
        <v>-7085559</v>
      </c>
      <c r="O653" s="4">
        <f>SUMIFS(Transactions_History!$G$6:$G$1355, Transactions_History!$C$6:$C$1355, "Acquire", Transactions_History!$I$6:$I$1355, Portfolio_History!$F653, Transactions_History!$H$6:$H$1355, "&lt;="&amp;YEAR(Portfolio_History!O$1))-
SUMIFS(Transactions_History!$G$6:$G$1355, Transactions_History!$C$6:$C$1355, "Redeem", Transactions_History!$I$6:$I$1355, Portfolio_History!$F653, Transactions_History!$H$6:$H$1355, "&lt;="&amp;YEAR(Portfolio_History!O$1))</f>
        <v>-7085559</v>
      </c>
      <c r="P653" s="4">
        <f>SUMIFS(Transactions_History!$G$6:$G$1355, Transactions_History!$C$6:$C$1355, "Acquire", Transactions_History!$I$6:$I$1355, Portfolio_History!$F653, Transactions_History!$H$6:$H$1355, "&lt;="&amp;YEAR(Portfolio_History!P$1))-
SUMIFS(Transactions_History!$G$6:$G$1355, Transactions_History!$C$6:$C$1355, "Redeem", Transactions_History!$I$6:$I$1355, Portfolio_History!$F653, Transactions_History!$H$6:$H$1355, "&lt;="&amp;YEAR(Portfolio_History!P$1))</f>
        <v>-7085559</v>
      </c>
      <c r="Q653" s="4">
        <f>SUMIFS(Transactions_History!$G$6:$G$1355, Transactions_History!$C$6:$C$1355, "Acquire", Transactions_History!$I$6:$I$1355, Portfolio_History!$F653, Transactions_History!$H$6:$H$1355, "&lt;="&amp;YEAR(Portfolio_History!Q$1))-
SUMIFS(Transactions_History!$G$6:$G$1355, Transactions_History!$C$6:$C$1355, "Redeem", Transactions_History!$I$6:$I$1355, Portfolio_History!$F653, Transactions_History!$H$6:$H$1355, "&lt;="&amp;YEAR(Portfolio_History!Q$1))</f>
        <v>-7085559</v>
      </c>
      <c r="R653" s="4">
        <f>SUMIFS(Transactions_History!$G$6:$G$1355, Transactions_History!$C$6:$C$1355, "Acquire", Transactions_History!$I$6:$I$1355, Portfolio_History!$F653, Transactions_History!$H$6:$H$1355, "&lt;="&amp;YEAR(Portfolio_History!R$1))-
SUMIFS(Transactions_History!$G$6:$G$1355, Transactions_History!$C$6:$C$1355, "Redeem", Transactions_History!$I$6:$I$1355, Portfolio_History!$F653, Transactions_History!$H$6:$H$1355, "&lt;="&amp;YEAR(Portfolio_History!R$1))</f>
        <v>-916286</v>
      </c>
      <c r="S653" s="4">
        <f>SUMIFS(Transactions_History!$G$6:$G$1355, Transactions_History!$C$6:$C$1355, "Acquire", Transactions_History!$I$6:$I$1355, Portfolio_History!$F653, Transactions_History!$H$6:$H$1355, "&lt;="&amp;YEAR(Portfolio_History!S$1))-
SUMIFS(Transactions_History!$G$6:$G$1355, Transactions_History!$C$6:$C$1355, "Redeem", Transactions_History!$I$6:$I$1355, Portfolio_History!$F653, Transactions_History!$H$6:$H$1355, "&lt;="&amp;YEAR(Portfolio_History!S$1))</f>
        <v>-916286</v>
      </c>
      <c r="T653" s="4">
        <f>SUMIFS(Transactions_History!$G$6:$G$1355, Transactions_History!$C$6:$C$1355, "Acquire", Transactions_History!$I$6:$I$1355, Portfolio_History!$F653, Transactions_History!$H$6:$H$1355, "&lt;="&amp;YEAR(Portfolio_History!T$1))-
SUMIFS(Transactions_History!$G$6:$G$1355, Transactions_History!$C$6:$C$1355, "Redeem", Transactions_History!$I$6:$I$1355, Portfolio_History!$F653, Transactions_History!$H$6:$H$1355, "&lt;="&amp;YEAR(Portfolio_History!T$1))</f>
        <v>0</v>
      </c>
      <c r="U653" s="4">
        <f>SUMIFS(Transactions_History!$G$6:$G$1355, Transactions_History!$C$6:$C$1355, "Acquire", Transactions_History!$I$6:$I$1355, Portfolio_History!$F653, Transactions_History!$H$6:$H$1355, "&lt;="&amp;YEAR(Portfolio_History!U$1))-
SUMIFS(Transactions_History!$G$6:$G$1355, Transactions_History!$C$6:$C$1355, "Redeem", Transactions_History!$I$6:$I$1355, Portfolio_History!$F653, Transactions_History!$H$6:$H$1355, "&lt;="&amp;YEAR(Portfolio_History!U$1))</f>
        <v>0</v>
      </c>
      <c r="V653" s="4">
        <f>SUMIFS(Transactions_History!$G$6:$G$1355, Transactions_History!$C$6:$C$1355, "Acquire", Transactions_History!$I$6:$I$1355, Portfolio_History!$F653, Transactions_History!$H$6:$H$1355, "&lt;="&amp;YEAR(Portfolio_History!V$1))-
SUMIFS(Transactions_History!$G$6:$G$1355, Transactions_History!$C$6:$C$1355, "Redeem", Transactions_History!$I$6:$I$1355, Portfolio_History!$F653, Transactions_History!$H$6:$H$1355, "&lt;="&amp;YEAR(Portfolio_History!V$1))</f>
        <v>0</v>
      </c>
      <c r="W653" s="4">
        <f>SUMIFS(Transactions_History!$G$6:$G$1355, Transactions_History!$C$6:$C$1355, "Acquire", Transactions_History!$I$6:$I$1355, Portfolio_History!$F653, Transactions_History!$H$6:$H$1355, "&lt;="&amp;YEAR(Portfolio_History!W$1))-
SUMIFS(Transactions_History!$G$6:$G$1355, Transactions_History!$C$6:$C$1355, "Redeem", Transactions_History!$I$6:$I$1355, Portfolio_History!$F653, Transactions_History!$H$6:$H$1355, "&lt;="&amp;YEAR(Portfolio_History!W$1))</f>
        <v>0</v>
      </c>
      <c r="X653" s="4">
        <f>SUMIFS(Transactions_History!$G$6:$G$1355, Transactions_History!$C$6:$C$1355, "Acquire", Transactions_History!$I$6:$I$1355, Portfolio_History!$F653, Transactions_History!$H$6:$H$1355, "&lt;="&amp;YEAR(Portfolio_History!X$1))-
SUMIFS(Transactions_History!$G$6:$G$1355, Transactions_History!$C$6:$C$1355, "Redeem", Transactions_History!$I$6:$I$1355, Portfolio_History!$F653, Transactions_History!$H$6:$H$1355, "&lt;="&amp;YEAR(Portfolio_History!X$1))</f>
        <v>0</v>
      </c>
      <c r="Y653" s="4">
        <f>SUMIFS(Transactions_History!$G$6:$G$1355, Transactions_History!$C$6:$C$1355, "Acquire", Transactions_History!$I$6:$I$1355, Portfolio_History!$F653, Transactions_History!$H$6:$H$1355, "&lt;="&amp;YEAR(Portfolio_History!Y$1))-
SUMIFS(Transactions_History!$G$6:$G$1355, Transactions_History!$C$6:$C$1355, "Redeem", Transactions_History!$I$6:$I$1355, Portfolio_History!$F653, Transactions_History!$H$6:$H$1355, "&lt;="&amp;YEAR(Portfolio_History!Y$1))</f>
        <v>0</v>
      </c>
    </row>
    <row r="654" spans="1:25" x14ac:dyDescent="0.35">
      <c r="A654" s="172" t="s">
        <v>39</v>
      </c>
      <c r="B654" s="172">
        <v>6</v>
      </c>
      <c r="C654" s="172">
        <v>2012</v>
      </c>
      <c r="D654" s="173">
        <v>36312</v>
      </c>
      <c r="E654" s="63">
        <v>2010</v>
      </c>
      <c r="F654" s="170" t="str">
        <f t="shared" si="11"/>
        <v>SI bonds_6_2012</v>
      </c>
      <c r="G654" s="4">
        <f>SUMIFS(Transactions_History!$G$6:$G$1355, Transactions_History!$C$6:$C$1355, "Acquire", Transactions_History!$I$6:$I$1355, Portfolio_History!$F654, Transactions_History!$H$6:$H$1355, "&lt;="&amp;YEAR(Portfolio_History!G$1))-
SUMIFS(Transactions_History!$G$6:$G$1355, Transactions_History!$C$6:$C$1355, "Redeem", Transactions_History!$I$6:$I$1355, Portfolio_History!$F654, Transactions_History!$H$6:$H$1355, "&lt;="&amp;YEAR(Portfolio_History!G$1))</f>
        <v>-7389594</v>
      </c>
      <c r="H654" s="4">
        <f>SUMIFS(Transactions_History!$G$6:$G$1355, Transactions_History!$C$6:$C$1355, "Acquire", Transactions_History!$I$6:$I$1355, Portfolio_History!$F654, Transactions_History!$H$6:$H$1355, "&lt;="&amp;YEAR(Portfolio_History!H$1))-
SUMIFS(Transactions_History!$G$6:$G$1355, Transactions_History!$C$6:$C$1355, "Redeem", Transactions_History!$I$6:$I$1355, Portfolio_History!$F654, Transactions_History!$H$6:$H$1355, "&lt;="&amp;YEAR(Portfolio_History!H$1))</f>
        <v>-7389594</v>
      </c>
      <c r="I654" s="4">
        <f>SUMIFS(Transactions_History!$G$6:$G$1355, Transactions_History!$C$6:$C$1355, "Acquire", Transactions_History!$I$6:$I$1355, Portfolio_History!$F654, Transactions_History!$H$6:$H$1355, "&lt;="&amp;YEAR(Portfolio_History!I$1))-
SUMIFS(Transactions_History!$G$6:$G$1355, Transactions_History!$C$6:$C$1355, "Redeem", Transactions_History!$I$6:$I$1355, Portfolio_History!$F654, Transactions_History!$H$6:$H$1355, "&lt;="&amp;YEAR(Portfolio_History!I$1))</f>
        <v>-7389594</v>
      </c>
      <c r="J654" s="4">
        <f>SUMIFS(Transactions_History!$G$6:$G$1355, Transactions_History!$C$6:$C$1355, "Acquire", Transactions_History!$I$6:$I$1355, Portfolio_History!$F654, Transactions_History!$H$6:$H$1355, "&lt;="&amp;YEAR(Portfolio_History!J$1))-
SUMIFS(Transactions_History!$G$6:$G$1355, Transactions_History!$C$6:$C$1355, "Redeem", Transactions_History!$I$6:$I$1355, Portfolio_History!$F654, Transactions_History!$H$6:$H$1355, "&lt;="&amp;YEAR(Portfolio_History!J$1))</f>
        <v>-7389594</v>
      </c>
      <c r="K654" s="4">
        <f>SUMIFS(Transactions_History!$G$6:$G$1355, Transactions_History!$C$6:$C$1355, "Acquire", Transactions_History!$I$6:$I$1355, Portfolio_History!$F654, Transactions_History!$H$6:$H$1355, "&lt;="&amp;YEAR(Portfolio_History!K$1))-
SUMIFS(Transactions_History!$G$6:$G$1355, Transactions_History!$C$6:$C$1355, "Redeem", Transactions_History!$I$6:$I$1355, Portfolio_History!$F654, Transactions_History!$H$6:$H$1355, "&lt;="&amp;YEAR(Portfolio_History!K$1))</f>
        <v>-7389594</v>
      </c>
      <c r="L654" s="4">
        <f>SUMIFS(Transactions_History!$G$6:$G$1355, Transactions_History!$C$6:$C$1355, "Acquire", Transactions_History!$I$6:$I$1355, Portfolio_History!$F654, Transactions_History!$H$6:$H$1355, "&lt;="&amp;YEAR(Portfolio_History!L$1))-
SUMIFS(Transactions_History!$G$6:$G$1355, Transactions_History!$C$6:$C$1355, "Redeem", Transactions_History!$I$6:$I$1355, Portfolio_History!$F654, Transactions_History!$H$6:$H$1355, "&lt;="&amp;YEAR(Portfolio_History!L$1))</f>
        <v>-7389594</v>
      </c>
      <c r="M654" s="4">
        <f>SUMIFS(Transactions_History!$G$6:$G$1355, Transactions_History!$C$6:$C$1355, "Acquire", Transactions_History!$I$6:$I$1355, Portfolio_History!$F654, Transactions_History!$H$6:$H$1355, "&lt;="&amp;YEAR(Portfolio_History!M$1))-
SUMIFS(Transactions_History!$G$6:$G$1355, Transactions_History!$C$6:$C$1355, "Redeem", Transactions_History!$I$6:$I$1355, Portfolio_History!$F654, Transactions_History!$H$6:$H$1355, "&lt;="&amp;YEAR(Portfolio_History!M$1))</f>
        <v>-7389594</v>
      </c>
      <c r="N654" s="4">
        <f>SUMIFS(Transactions_History!$G$6:$G$1355, Transactions_History!$C$6:$C$1355, "Acquire", Transactions_History!$I$6:$I$1355, Portfolio_History!$F654, Transactions_History!$H$6:$H$1355, "&lt;="&amp;YEAR(Portfolio_History!N$1))-
SUMIFS(Transactions_History!$G$6:$G$1355, Transactions_History!$C$6:$C$1355, "Redeem", Transactions_History!$I$6:$I$1355, Portfolio_History!$F654, Transactions_History!$H$6:$H$1355, "&lt;="&amp;YEAR(Portfolio_History!N$1))</f>
        <v>-7389594</v>
      </c>
      <c r="O654" s="4">
        <f>SUMIFS(Transactions_History!$G$6:$G$1355, Transactions_History!$C$6:$C$1355, "Acquire", Transactions_History!$I$6:$I$1355, Portfolio_History!$F654, Transactions_History!$H$6:$H$1355, "&lt;="&amp;YEAR(Portfolio_History!O$1))-
SUMIFS(Transactions_History!$G$6:$G$1355, Transactions_History!$C$6:$C$1355, "Redeem", Transactions_History!$I$6:$I$1355, Portfolio_History!$F654, Transactions_History!$H$6:$H$1355, "&lt;="&amp;YEAR(Portfolio_History!O$1))</f>
        <v>-7389594</v>
      </c>
      <c r="P654" s="4">
        <f>SUMIFS(Transactions_History!$G$6:$G$1355, Transactions_History!$C$6:$C$1355, "Acquire", Transactions_History!$I$6:$I$1355, Portfolio_History!$F654, Transactions_History!$H$6:$H$1355, "&lt;="&amp;YEAR(Portfolio_History!P$1))-
SUMIFS(Transactions_History!$G$6:$G$1355, Transactions_History!$C$6:$C$1355, "Redeem", Transactions_History!$I$6:$I$1355, Portfolio_History!$F654, Transactions_History!$H$6:$H$1355, "&lt;="&amp;YEAR(Portfolio_History!P$1))</f>
        <v>-7389594</v>
      </c>
      <c r="Q654" s="4">
        <f>SUMIFS(Transactions_History!$G$6:$G$1355, Transactions_History!$C$6:$C$1355, "Acquire", Transactions_History!$I$6:$I$1355, Portfolio_History!$F654, Transactions_History!$H$6:$H$1355, "&lt;="&amp;YEAR(Portfolio_History!Q$1))-
SUMIFS(Transactions_History!$G$6:$G$1355, Transactions_History!$C$6:$C$1355, "Redeem", Transactions_History!$I$6:$I$1355, Portfolio_History!$F654, Transactions_History!$H$6:$H$1355, "&lt;="&amp;YEAR(Portfolio_History!Q$1))</f>
        <v>-7389594</v>
      </c>
      <c r="R654" s="4">
        <f>SUMIFS(Transactions_History!$G$6:$G$1355, Transactions_History!$C$6:$C$1355, "Acquire", Transactions_History!$I$6:$I$1355, Portfolio_History!$F654, Transactions_History!$H$6:$H$1355, "&lt;="&amp;YEAR(Portfolio_History!R$1))-
SUMIFS(Transactions_History!$G$6:$G$1355, Transactions_History!$C$6:$C$1355, "Redeem", Transactions_History!$I$6:$I$1355, Portfolio_History!$F654, Transactions_History!$H$6:$H$1355, "&lt;="&amp;YEAR(Portfolio_History!R$1))</f>
        <v>-695966</v>
      </c>
      <c r="S654" s="4">
        <f>SUMIFS(Transactions_History!$G$6:$G$1355, Transactions_History!$C$6:$C$1355, "Acquire", Transactions_History!$I$6:$I$1355, Portfolio_History!$F654, Transactions_History!$H$6:$H$1355, "&lt;="&amp;YEAR(Portfolio_History!S$1))-
SUMIFS(Transactions_History!$G$6:$G$1355, Transactions_History!$C$6:$C$1355, "Redeem", Transactions_History!$I$6:$I$1355, Portfolio_History!$F654, Transactions_History!$H$6:$H$1355, "&lt;="&amp;YEAR(Portfolio_History!S$1))</f>
        <v>-695966</v>
      </c>
      <c r="T654" s="4">
        <f>SUMIFS(Transactions_History!$G$6:$G$1355, Transactions_History!$C$6:$C$1355, "Acquire", Transactions_History!$I$6:$I$1355, Portfolio_History!$F654, Transactions_History!$H$6:$H$1355, "&lt;="&amp;YEAR(Portfolio_History!T$1))-
SUMIFS(Transactions_History!$G$6:$G$1355, Transactions_History!$C$6:$C$1355, "Redeem", Transactions_History!$I$6:$I$1355, Portfolio_History!$F654, Transactions_History!$H$6:$H$1355, "&lt;="&amp;YEAR(Portfolio_History!T$1))</f>
        <v>0</v>
      </c>
      <c r="U654" s="4">
        <f>SUMIFS(Transactions_History!$G$6:$G$1355, Transactions_History!$C$6:$C$1355, "Acquire", Transactions_History!$I$6:$I$1355, Portfolio_History!$F654, Transactions_History!$H$6:$H$1355, "&lt;="&amp;YEAR(Portfolio_History!U$1))-
SUMIFS(Transactions_History!$G$6:$G$1355, Transactions_History!$C$6:$C$1355, "Redeem", Transactions_History!$I$6:$I$1355, Portfolio_History!$F654, Transactions_History!$H$6:$H$1355, "&lt;="&amp;YEAR(Portfolio_History!U$1))</f>
        <v>0</v>
      </c>
      <c r="V654" s="4">
        <f>SUMIFS(Transactions_History!$G$6:$G$1355, Transactions_History!$C$6:$C$1355, "Acquire", Transactions_History!$I$6:$I$1355, Portfolio_History!$F654, Transactions_History!$H$6:$H$1355, "&lt;="&amp;YEAR(Portfolio_History!V$1))-
SUMIFS(Transactions_History!$G$6:$G$1355, Transactions_History!$C$6:$C$1355, "Redeem", Transactions_History!$I$6:$I$1355, Portfolio_History!$F654, Transactions_History!$H$6:$H$1355, "&lt;="&amp;YEAR(Portfolio_History!V$1))</f>
        <v>0</v>
      </c>
      <c r="W654" s="4">
        <f>SUMIFS(Transactions_History!$G$6:$G$1355, Transactions_History!$C$6:$C$1355, "Acquire", Transactions_History!$I$6:$I$1355, Portfolio_History!$F654, Transactions_History!$H$6:$H$1355, "&lt;="&amp;YEAR(Portfolio_History!W$1))-
SUMIFS(Transactions_History!$G$6:$G$1355, Transactions_History!$C$6:$C$1355, "Redeem", Transactions_History!$I$6:$I$1355, Portfolio_History!$F654, Transactions_History!$H$6:$H$1355, "&lt;="&amp;YEAR(Portfolio_History!W$1))</f>
        <v>0</v>
      </c>
      <c r="X654" s="4">
        <f>SUMIFS(Transactions_History!$G$6:$G$1355, Transactions_History!$C$6:$C$1355, "Acquire", Transactions_History!$I$6:$I$1355, Portfolio_History!$F654, Transactions_History!$H$6:$H$1355, "&lt;="&amp;YEAR(Portfolio_History!X$1))-
SUMIFS(Transactions_History!$G$6:$G$1355, Transactions_History!$C$6:$C$1355, "Redeem", Transactions_History!$I$6:$I$1355, Portfolio_History!$F654, Transactions_History!$H$6:$H$1355, "&lt;="&amp;YEAR(Portfolio_History!X$1))</f>
        <v>0</v>
      </c>
      <c r="Y654" s="4">
        <f>SUMIFS(Transactions_History!$G$6:$G$1355, Transactions_History!$C$6:$C$1355, "Acquire", Transactions_History!$I$6:$I$1355, Portfolio_History!$F654, Transactions_History!$H$6:$H$1355, "&lt;="&amp;YEAR(Portfolio_History!Y$1))-
SUMIFS(Transactions_History!$G$6:$G$1355, Transactions_History!$C$6:$C$1355, "Redeem", Transactions_History!$I$6:$I$1355, Portfolio_History!$F654, Transactions_History!$H$6:$H$1355, "&lt;="&amp;YEAR(Portfolio_History!Y$1))</f>
        <v>0</v>
      </c>
    </row>
    <row r="655" spans="1:25" x14ac:dyDescent="0.35">
      <c r="A655" s="172" t="s">
        <v>39</v>
      </c>
      <c r="B655" s="172">
        <v>6.5</v>
      </c>
      <c r="C655" s="172">
        <v>2012</v>
      </c>
      <c r="D655" s="173">
        <v>36678</v>
      </c>
      <c r="E655" s="63">
        <v>2010</v>
      </c>
      <c r="F655" s="170" t="str">
        <f t="shared" si="11"/>
        <v>SI bonds_6.5_2012</v>
      </c>
      <c r="G655" s="4">
        <f>SUMIFS(Transactions_History!$G$6:$G$1355, Transactions_History!$C$6:$C$1355, "Acquire", Transactions_History!$I$6:$I$1355, Portfolio_History!$F655, Transactions_History!$H$6:$H$1355, "&lt;="&amp;YEAR(Portfolio_History!G$1))-
SUMIFS(Transactions_History!$G$6:$G$1355, Transactions_History!$C$6:$C$1355, "Redeem", Transactions_History!$I$6:$I$1355, Portfolio_History!$F655, Transactions_History!$H$6:$H$1355, "&lt;="&amp;YEAR(Portfolio_History!G$1))</f>
        <v>-9894504</v>
      </c>
      <c r="H655" s="4">
        <f>SUMIFS(Transactions_History!$G$6:$G$1355, Transactions_History!$C$6:$C$1355, "Acquire", Transactions_History!$I$6:$I$1355, Portfolio_History!$F655, Transactions_History!$H$6:$H$1355, "&lt;="&amp;YEAR(Portfolio_History!H$1))-
SUMIFS(Transactions_History!$G$6:$G$1355, Transactions_History!$C$6:$C$1355, "Redeem", Transactions_History!$I$6:$I$1355, Portfolio_History!$F655, Transactions_History!$H$6:$H$1355, "&lt;="&amp;YEAR(Portfolio_History!H$1))</f>
        <v>-9894504</v>
      </c>
      <c r="I655" s="4">
        <f>SUMIFS(Transactions_History!$G$6:$G$1355, Transactions_History!$C$6:$C$1355, "Acquire", Transactions_History!$I$6:$I$1355, Portfolio_History!$F655, Transactions_History!$H$6:$H$1355, "&lt;="&amp;YEAR(Portfolio_History!I$1))-
SUMIFS(Transactions_History!$G$6:$G$1355, Transactions_History!$C$6:$C$1355, "Redeem", Transactions_History!$I$6:$I$1355, Portfolio_History!$F655, Transactions_History!$H$6:$H$1355, "&lt;="&amp;YEAR(Portfolio_History!I$1))</f>
        <v>-9894504</v>
      </c>
      <c r="J655" s="4">
        <f>SUMIFS(Transactions_History!$G$6:$G$1355, Transactions_History!$C$6:$C$1355, "Acquire", Transactions_History!$I$6:$I$1355, Portfolio_History!$F655, Transactions_History!$H$6:$H$1355, "&lt;="&amp;YEAR(Portfolio_History!J$1))-
SUMIFS(Transactions_History!$G$6:$G$1355, Transactions_History!$C$6:$C$1355, "Redeem", Transactions_History!$I$6:$I$1355, Portfolio_History!$F655, Transactions_History!$H$6:$H$1355, "&lt;="&amp;YEAR(Portfolio_History!J$1))</f>
        <v>-9894504</v>
      </c>
      <c r="K655" s="4">
        <f>SUMIFS(Transactions_History!$G$6:$G$1355, Transactions_History!$C$6:$C$1355, "Acquire", Transactions_History!$I$6:$I$1355, Portfolio_History!$F655, Transactions_History!$H$6:$H$1355, "&lt;="&amp;YEAR(Portfolio_History!K$1))-
SUMIFS(Transactions_History!$G$6:$G$1355, Transactions_History!$C$6:$C$1355, "Redeem", Transactions_History!$I$6:$I$1355, Portfolio_History!$F655, Transactions_History!$H$6:$H$1355, "&lt;="&amp;YEAR(Portfolio_History!K$1))</f>
        <v>-9894504</v>
      </c>
      <c r="L655" s="4">
        <f>SUMIFS(Transactions_History!$G$6:$G$1355, Transactions_History!$C$6:$C$1355, "Acquire", Transactions_History!$I$6:$I$1355, Portfolio_History!$F655, Transactions_History!$H$6:$H$1355, "&lt;="&amp;YEAR(Portfolio_History!L$1))-
SUMIFS(Transactions_History!$G$6:$G$1355, Transactions_History!$C$6:$C$1355, "Redeem", Transactions_History!$I$6:$I$1355, Portfolio_History!$F655, Transactions_History!$H$6:$H$1355, "&lt;="&amp;YEAR(Portfolio_History!L$1))</f>
        <v>-9894504</v>
      </c>
      <c r="M655" s="4">
        <f>SUMIFS(Transactions_History!$G$6:$G$1355, Transactions_History!$C$6:$C$1355, "Acquire", Transactions_History!$I$6:$I$1355, Portfolio_History!$F655, Transactions_History!$H$6:$H$1355, "&lt;="&amp;YEAR(Portfolio_History!M$1))-
SUMIFS(Transactions_History!$G$6:$G$1355, Transactions_History!$C$6:$C$1355, "Redeem", Transactions_History!$I$6:$I$1355, Portfolio_History!$F655, Transactions_History!$H$6:$H$1355, "&lt;="&amp;YEAR(Portfolio_History!M$1))</f>
        <v>-9894504</v>
      </c>
      <c r="N655" s="4">
        <f>SUMIFS(Transactions_History!$G$6:$G$1355, Transactions_History!$C$6:$C$1355, "Acquire", Transactions_History!$I$6:$I$1355, Portfolio_History!$F655, Transactions_History!$H$6:$H$1355, "&lt;="&amp;YEAR(Portfolio_History!N$1))-
SUMIFS(Transactions_History!$G$6:$G$1355, Transactions_History!$C$6:$C$1355, "Redeem", Transactions_History!$I$6:$I$1355, Portfolio_History!$F655, Transactions_History!$H$6:$H$1355, "&lt;="&amp;YEAR(Portfolio_History!N$1))</f>
        <v>-9894504</v>
      </c>
      <c r="O655" s="4">
        <f>SUMIFS(Transactions_History!$G$6:$G$1355, Transactions_History!$C$6:$C$1355, "Acquire", Transactions_History!$I$6:$I$1355, Portfolio_History!$F655, Transactions_History!$H$6:$H$1355, "&lt;="&amp;YEAR(Portfolio_History!O$1))-
SUMIFS(Transactions_History!$G$6:$G$1355, Transactions_History!$C$6:$C$1355, "Redeem", Transactions_History!$I$6:$I$1355, Portfolio_History!$F655, Transactions_History!$H$6:$H$1355, "&lt;="&amp;YEAR(Portfolio_History!O$1))</f>
        <v>-9894504</v>
      </c>
      <c r="P655" s="4">
        <f>SUMIFS(Transactions_History!$G$6:$G$1355, Transactions_History!$C$6:$C$1355, "Acquire", Transactions_History!$I$6:$I$1355, Portfolio_History!$F655, Transactions_History!$H$6:$H$1355, "&lt;="&amp;YEAR(Portfolio_History!P$1))-
SUMIFS(Transactions_History!$G$6:$G$1355, Transactions_History!$C$6:$C$1355, "Redeem", Transactions_History!$I$6:$I$1355, Portfolio_History!$F655, Transactions_History!$H$6:$H$1355, "&lt;="&amp;YEAR(Portfolio_History!P$1))</f>
        <v>-9894504</v>
      </c>
      <c r="Q655" s="4">
        <f>SUMIFS(Transactions_History!$G$6:$G$1355, Transactions_History!$C$6:$C$1355, "Acquire", Transactions_History!$I$6:$I$1355, Portfolio_History!$F655, Transactions_History!$H$6:$H$1355, "&lt;="&amp;YEAR(Portfolio_History!Q$1))-
SUMIFS(Transactions_History!$G$6:$G$1355, Transactions_History!$C$6:$C$1355, "Redeem", Transactions_History!$I$6:$I$1355, Portfolio_History!$F655, Transactions_History!$H$6:$H$1355, "&lt;="&amp;YEAR(Portfolio_History!Q$1))</f>
        <v>-9894504</v>
      </c>
      <c r="R655" s="4">
        <f>SUMIFS(Transactions_History!$G$6:$G$1355, Transactions_History!$C$6:$C$1355, "Acquire", Transactions_History!$I$6:$I$1355, Portfolio_History!$F655, Transactions_History!$H$6:$H$1355, "&lt;="&amp;YEAR(Portfolio_History!R$1))-
SUMIFS(Transactions_History!$G$6:$G$1355, Transactions_History!$C$6:$C$1355, "Redeem", Transactions_History!$I$6:$I$1355, Portfolio_History!$F655, Transactions_History!$H$6:$H$1355, "&lt;="&amp;YEAR(Portfolio_History!R$1))</f>
        <v>-1317108</v>
      </c>
      <c r="S655" s="4">
        <f>SUMIFS(Transactions_History!$G$6:$G$1355, Transactions_History!$C$6:$C$1355, "Acquire", Transactions_History!$I$6:$I$1355, Portfolio_History!$F655, Transactions_History!$H$6:$H$1355, "&lt;="&amp;YEAR(Portfolio_History!S$1))-
SUMIFS(Transactions_History!$G$6:$G$1355, Transactions_History!$C$6:$C$1355, "Redeem", Transactions_History!$I$6:$I$1355, Portfolio_History!$F655, Transactions_History!$H$6:$H$1355, "&lt;="&amp;YEAR(Portfolio_History!S$1))</f>
        <v>-1026101</v>
      </c>
      <c r="T655" s="4">
        <f>SUMIFS(Transactions_History!$G$6:$G$1355, Transactions_History!$C$6:$C$1355, "Acquire", Transactions_History!$I$6:$I$1355, Portfolio_History!$F655, Transactions_History!$H$6:$H$1355, "&lt;="&amp;YEAR(Portfolio_History!T$1))-
SUMIFS(Transactions_History!$G$6:$G$1355, Transactions_History!$C$6:$C$1355, "Redeem", Transactions_History!$I$6:$I$1355, Portfolio_History!$F655, Transactions_History!$H$6:$H$1355, "&lt;="&amp;YEAR(Portfolio_History!T$1))</f>
        <v>0</v>
      </c>
      <c r="U655" s="4">
        <f>SUMIFS(Transactions_History!$G$6:$G$1355, Transactions_History!$C$6:$C$1355, "Acquire", Transactions_History!$I$6:$I$1355, Portfolio_History!$F655, Transactions_History!$H$6:$H$1355, "&lt;="&amp;YEAR(Portfolio_History!U$1))-
SUMIFS(Transactions_History!$G$6:$G$1355, Transactions_History!$C$6:$C$1355, "Redeem", Transactions_History!$I$6:$I$1355, Portfolio_History!$F655, Transactions_History!$H$6:$H$1355, "&lt;="&amp;YEAR(Portfolio_History!U$1))</f>
        <v>0</v>
      </c>
      <c r="V655" s="4">
        <f>SUMIFS(Transactions_History!$G$6:$G$1355, Transactions_History!$C$6:$C$1355, "Acquire", Transactions_History!$I$6:$I$1355, Portfolio_History!$F655, Transactions_History!$H$6:$H$1355, "&lt;="&amp;YEAR(Portfolio_History!V$1))-
SUMIFS(Transactions_History!$G$6:$G$1355, Transactions_History!$C$6:$C$1355, "Redeem", Transactions_History!$I$6:$I$1355, Portfolio_History!$F655, Transactions_History!$H$6:$H$1355, "&lt;="&amp;YEAR(Portfolio_History!V$1))</f>
        <v>0</v>
      </c>
      <c r="W655" s="4">
        <f>SUMIFS(Transactions_History!$G$6:$G$1355, Transactions_History!$C$6:$C$1355, "Acquire", Transactions_History!$I$6:$I$1355, Portfolio_History!$F655, Transactions_History!$H$6:$H$1355, "&lt;="&amp;YEAR(Portfolio_History!W$1))-
SUMIFS(Transactions_History!$G$6:$G$1355, Transactions_History!$C$6:$C$1355, "Redeem", Transactions_History!$I$6:$I$1355, Portfolio_History!$F655, Transactions_History!$H$6:$H$1355, "&lt;="&amp;YEAR(Portfolio_History!W$1))</f>
        <v>0</v>
      </c>
      <c r="X655" s="4">
        <f>SUMIFS(Transactions_History!$G$6:$G$1355, Transactions_History!$C$6:$C$1355, "Acquire", Transactions_History!$I$6:$I$1355, Portfolio_History!$F655, Transactions_History!$H$6:$H$1355, "&lt;="&amp;YEAR(Portfolio_History!X$1))-
SUMIFS(Transactions_History!$G$6:$G$1355, Transactions_History!$C$6:$C$1355, "Redeem", Transactions_History!$I$6:$I$1355, Portfolio_History!$F655, Transactions_History!$H$6:$H$1355, "&lt;="&amp;YEAR(Portfolio_History!X$1))</f>
        <v>0</v>
      </c>
      <c r="Y655" s="4">
        <f>SUMIFS(Transactions_History!$G$6:$G$1355, Transactions_History!$C$6:$C$1355, "Acquire", Transactions_History!$I$6:$I$1355, Portfolio_History!$F655, Transactions_History!$H$6:$H$1355, "&lt;="&amp;YEAR(Portfolio_History!Y$1))-
SUMIFS(Transactions_History!$G$6:$G$1355, Transactions_History!$C$6:$C$1355, "Redeem", Transactions_History!$I$6:$I$1355, Portfolio_History!$F655, Transactions_History!$H$6:$H$1355, "&lt;="&amp;YEAR(Portfolio_History!Y$1))</f>
        <v>0</v>
      </c>
    </row>
    <row r="656" spans="1:25" x14ac:dyDescent="0.35">
      <c r="A656" s="172" t="s">
        <v>34</v>
      </c>
      <c r="B656" s="172">
        <v>2.375</v>
      </c>
      <c r="C656" s="172">
        <v>2011</v>
      </c>
      <c r="D656" s="173">
        <v>40513</v>
      </c>
      <c r="E656" s="63">
        <v>2010</v>
      </c>
      <c r="F656" s="170" t="str">
        <f t="shared" si="11"/>
        <v>SI certificates_2.375_2011</v>
      </c>
      <c r="G656" s="4">
        <f>SUMIFS(Transactions_History!$G$6:$G$1355, Transactions_History!$C$6:$C$1355, "Acquire", Transactions_History!$I$6:$I$1355, Portfolio_History!$F656, Transactions_History!$H$6:$H$1355, "&lt;="&amp;YEAR(Portfolio_History!G$1))-
SUMIFS(Transactions_History!$G$6:$G$1355, Transactions_History!$C$6:$C$1355, "Redeem", Transactions_History!$I$6:$I$1355, Portfolio_History!$F656, Transactions_History!$H$6:$H$1355, "&lt;="&amp;YEAR(Portfolio_History!G$1))</f>
        <v>0</v>
      </c>
      <c r="H656" s="4">
        <f>SUMIFS(Transactions_History!$G$6:$G$1355, Transactions_History!$C$6:$C$1355, "Acquire", Transactions_History!$I$6:$I$1355, Portfolio_History!$F656, Transactions_History!$H$6:$H$1355, "&lt;="&amp;YEAR(Portfolio_History!H$1))-
SUMIFS(Transactions_History!$G$6:$G$1355, Transactions_History!$C$6:$C$1355, "Redeem", Transactions_History!$I$6:$I$1355, Portfolio_History!$F656, Transactions_History!$H$6:$H$1355, "&lt;="&amp;YEAR(Portfolio_History!H$1))</f>
        <v>0</v>
      </c>
      <c r="I656" s="4">
        <f>SUMIFS(Transactions_History!$G$6:$G$1355, Transactions_History!$C$6:$C$1355, "Acquire", Transactions_History!$I$6:$I$1355, Portfolio_History!$F656, Transactions_History!$H$6:$H$1355, "&lt;="&amp;YEAR(Portfolio_History!I$1))-
SUMIFS(Transactions_History!$G$6:$G$1355, Transactions_History!$C$6:$C$1355, "Redeem", Transactions_History!$I$6:$I$1355, Portfolio_History!$F656, Transactions_History!$H$6:$H$1355, "&lt;="&amp;YEAR(Portfolio_History!I$1))</f>
        <v>0</v>
      </c>
      <c r="J656" s="4">
        <f>SUMIFS(Transactions_History!$G$6:$G$1355, Transactions_History!$C$6:$C$1355, "Acquire", Transactions_History!$I$6:$I$1355, Portfolio_History!$F656, Transactions_History!$H$6:$H$1355, "&lt;="&amp;YEAR(Portfolio_History!J$1))-
SUMIFS(Transactions_History!$G$6:$G$1355, Transactions_History!$C$6:$C$1355, "Redeem", Transactions_History!$I$6:$I$1355, Portfolio_History!$F656, Transactions_History!$H$6:$H$1355, "&lt;="&amp;YEAR(Portfolio_History!J$1))</f>
        <v>0</v>
      </c>
      <c r="K656" s="4">
        <f>SUMIFS(Transactions_History!$G$6:$G$1355, Transactions_History!$C$6:$C$1355, "Acquire", Transactions_History!$I$6:$I$1355, Portfolio_History!$F656, Transactions_History!$H$6:$H$1355, "&lt;="&amp;YEAR(Portfolio_History!K$1))-
SUMIFS(Transactions_History!$G$6:$G$1355, Transactions_History!$C$6:$C$1355, "Redeem", Transactions_History!$I$6:$I$1355, Portfolio_History!$F656, Transactions_History!$H$6:$H$1355, "&lt;="&amp;YEAR(Portfolio_History!K$1))</f>
        <v>0</v>
      </c>
      <c r="L656" s="4">
        <f>SUMIFS(Transactions_History!$G$6:$G$1355, Transactions_History!$C$6:$C$1355, "Acquire", Transactions_History!$I$6:$I$1355, Portfolio_History!$F656, Transactions_History!$H$6:$H$1355, "&lt;="&amp;YEAR(Portfolio_History!L$1))-
SUMIFS(Transactions_History!$G$6:$G$1355, Transactions_History!$C$6:$C$1355, "Redeem", Transactions_History!$I$6:$I$1355, Portfolio_History!$F656, Transactions_History!$H$6:$H$1355, "&lt;="&amp;YEAR(Portfolio_History!L$1))</f>
        <v>0</v>
      </c>
      <c r="M656" s="4">
        <f>SUMIFS(Transactions_History!$G$6:$G$1355, Transactions_History!$C$6:$C$1355, "Acquire", Transactions_History!$I$6:$I$1355, Portfolio_History!$F656, Transactions_History!$H$6:$H$1355, "&lt;="&amp;YEAR(Portfolio_History!M$1))-
SUMIFS(Transactions_History!$G$6:$G$1355, Transactions_History!$C$6:$C$1355, "Redeem", Transactions_History!$I$6:$I$1355, Portfolio_History!$F656, Transactions_History!$H$6:$H$1355, "&lt;="&amp;YEAR(Portfolio_History!M$1))</f>
        <v>0</v>
      </c>
      <c r="N656" s="4">
        <f>SUMIFS(Transactions_History!$G$6:$G$1355, Transactions_History!$C$6:$C$1355, "Acquire", Transactions_History!$I$6:$I$1355, Portfolio_History!$F656, Transactions_History!$H$6:$H$1355, "&lt;="&amp;YEAR(Portfolio_History!N$1))-
SUMIFS(Transactions_History!$G$6:$G$1355, Transactions_History!$C$6:$C$1355, "Redeem", Transactions_History!$I$6:$I$1355, Portfolio_History!$F656, Transactions_History!$H$6:$H$1355, "&lt;="&amp;YEAR(Portfolio_History!N$1))</f>
        <v>0</v>
      </c>
      <c r="O656" s="4">
        <f>SUMIFS(Transactions_History!$G$6:$G$1355, Transactions_History!$C$6:$C$1355, "Acquire", Transactions_History!$I$6:$I$1355, Portfolio_History!$F656, Transactions_History!$H$6:$H$1355, "&lt;="&amp;YEAR(Portfolio_History!O$1))-
SUMIFS(Transactions_History!$G$6:$G$1355, Transactions_History!$C$6:$C$1355, "Redeem", Transactions_History!$I$6:$I$1355, Portfolio_History!$F656, Transactions_History!$H$6:$H$1355, "&lt;="&amp;YEAR(Portfolio_History!O$1))</f>
        <v>0</v>
      </c>
      <c r="P656" s="4">
        <f>SUMIFS(Transactions_History!$G$6:$G$1355, Transactions_History!$C$6:$C$1355, "Acquire", Transactions_History!$I$6:$I$1355, Portfolio_History!$F656, Transactions_History!$H$6:$H$1355, "&lt;="&amp;YEAR(Portfolio_History!P$1))-
SUMIFS(Transactions_History!$G$6:$G$1355, Transactions_History!$C$6:$C$1355, "Redeem", Transactions_History!$I$6:$I$1355, Portfolio_History!$F656, Transactions_History!$H$6:$H$1355, "&lt;="&amp;YEAR(Portfolio_History!P$1))</f>
        <v>0</v>
      </c>
      <c r="Q656" s="4">
        <f>SUMIFS(Transactions_History!$G$6:$G$1355, Transactions_History!$C$6:$C$1355, "Acquire", Transactions_History!$I$6:$I$1355, Portfolio_History!$F656, Transactions_History!$H$6:$H$1355, "&lt;="&amp;YEAR(Portfolio_History!Q$1))-
SUMIFS(Transactions_History!$G$6:$G$1355, Transactions_History!$C$6:$C$1355, "Redeem", Transactions_History!$I$6:$I$1355, Portfolio_History!$F656, Transactions_History!$H$6:$H$1355, "&lt;="&amp;YEAR(Portfolio_History!Q$1))</f>
        <v>0</v>
      </c>
      <c r="R656" s="4">
        <f>SUMIFS(Transactions_History!$G$6:$G$1355, Transactions_History!$C$6:$C$1355, "Acquire", Transactions_History!$I$6:$I$1355, Portfolio_History!$F656, Transactions_History!$H$6:$H$1355, "&lt;="&amp;YEAR(Portfolio_History!R$1))-
SUMIFS(Transactions_History!$G$6:$G$1355, Transactions_History!$C$6:$C$1355, "Redeem", Transactions_History!$I$6:$I$1355, Portfolio_History!$F656, Transactions_History!$H$6:$H$1355, "&lt;="&amp;YEAR(Portfolio_History!R$1))</f>
        <v>0</v>
      </c>
      <c r="S656" s="4">
        <f>SUMIFS(Transactions_History!$G$6:$G$1355, Transactions_History!$C$6:$C$1355, "Acquire", Transactions_History!$I$6:$I$1355, Portfolio_History!$F656, Transactions_History!$H$6:$H$1355, "&lt;="&amp;YEAR(Portfolio_History!S$1))-
SUMIFS(Transactions_History!$G$6:$G$1355, Transactions_History!$C$6:$C$1355, "Redeem", Transactions_History!$I$6:$I$1355, Portfolio_History!$F656, Transactions_History!$H$6:$H$1355, "&lt;="&amp;YEAR(Portfolio_History!S$1))</f>
        <v>76315331</v>
      </c>
      <c r="T656" s="4">
        <f>SUMIFS(Transactions_History!$G$6:$G$1355, Transactions_History!$C$6:$C$1355, "Acquire", Transactions_History!$I$6:$I$1355, Portfolio_History!$F656, Transactions_History!$H$6:$H$1355, "&lt;="&amp;YEAR(Portfolio_History!T$1))-
SUMIFS(Transactions_History!$G$6:$G$1355, Transactions_History!$C$6:$C$1355, "Redeem", Transactions_History!$I$6:$I$1355, Portfolio_History!$F656, Transactions_History!$H$6:$H$1355, "&lt;="&amp;YEAR(Portfolio_History!T$1))</f>
        <v>0</v>
      </c>
      <c r="U656" s="4">
        <f>SUMIFS(Transactions_History!$G$6:$G$1355, Transactions_History!$C$6:$C$1355, "Acquire", Transactions_History!$I$6:$I$1355, Portfolio_History!$F656, Transactions_History!$H$6:$H$1355, "&lt;="&amp;YEAR(Portfolio_History!U$1))-
SUMIFS(Transactions_History!$G$6:$G$1355, Transactions_History!$C$6:$C$1355, "Redeem", Transactions_History!$I$6:$I$1355, Portfolio_History!$F656, Transactions_History!$H$6:$H$1355, "&lt;="&amp;YEAR(Portfolio_History!U$1))</f>
        <v>0</v>
      </c>
      <c r="V656" s="4">
        <f>SUMIFS(Transactions_History!$G$6:$G$1355, Transactions_History!$C$6:$C$1355, "Acquire", Transactions_History!$I$6:$I$1355, Portfolio_History!$F656, Transactions_History!$H$6:$H$1355, "&lt;="&amp;YEAR(Portfolio_History!V$1))-
SUMIFS(Transactions_History!$G$6:$G$1355, Transactions_History!$C$6:$C$1355, "Redeem", Transactions_History!$I$6:$I$1355, Portfolio_History!$F656, Transactions_History!$H$6:$H$1355, "&lt;="&amp;YEAR(Portfolio_History!V$1))</f>
        <v>0</v>
      </c>
      <c r="W656" s="4">
        <f>SUMIFS(Transactions_History!$G$6:$G$1355, Transactions_History!$C$6:$C$1355, "Acquire", Transactions_History!$I$6:$I$1355, Portfolio_History!$F656, Transactions_History!$H$6:$H$1355, "&lt;="&amp;YEAR(Portfolio_History!W$1))-
SUMIFS(Transactions_History!$G$6:$G$1355, Transactions_History!$C$6:$C$1355, "Redeem", Transactions_History!$I$6:$I$1355, Portfolio_History!$F656, Transactions_History!$H$6:$H$1355, "&lt;="&amp;YEAR(Portfolio_History!W$1))</f>
        <v>0</v>
      </c>
      <c r="X656" s="4">
        <f>SUMIFS(Transactions_History!$G$6:$G$1355, Transactions_History!$C$6:$C$1355, "Acquire", Transactions_History!$I$6:$I$1355, Portfolio_History!$F656, Transactions_History!$H$6:$H$1355, "&lt;="&amp;YEAR(Portfolio_History!X$1))-
SUMIFS(Transactions_History!$G$6:$G$1355, Transactions_History!$C$6:$C$1355, "Redeem", Transactions_History!$I$6:$I$1355, Portfolio_History!$F656, Transactions_History!$H$6:$H$1355, "&lt;="&amp;YEAR(Portfolio_History!X$1))</f>
        <v>0</v>
      </c>
      <c r="Y656" s="4">
        <f>SUMIFS(Transactions_History!$G$6:$G$1355, Transactions_History!$C$6:$C$1355, "Acquire", Transactions_History!$I$6:$I$1355, Portfolio_History!$F656, Transactions_History!$H$6:$H$1355, "&lt;="&amp;YEAR(Portfolio_History!Y$1))-
SUMIFS(Transactions_History!$G$6:$G$1355, Transactions_History!$C$6:$C$1355, "Redeem", Transactions_History!$I$6:$I$1355, Portfolio_History!$F656, Transactions_History!$H$6:$H$1355, "&lt;="&amp;YEAR(Portfolio_History!Y$1))</f>
        <v>0</v>
      </c>
    </row>
    <row r="657" spans="1:25" x14ac:dyDescent="0.35">
      <c r="A657" s="172" t="s">
        <v>34</v>
      </c>
      <c r="B657" s="172">
        <v>2.125</v>
      </c>
      <c r="C657" s="172">
        <v>2009</v>
      </c>
      <c r="D657" s="173">
        <v>39814</v>
      </c>
      <c r="E657" s="63">
        <v>2009</v>
      </c>
      <c r="F657" s="170" t="str">
        <f t="shared" si="11"/>
        <v>SI certificates_2.125_2009</v>
      </c>
      <c r="G657" s="4">
        <f>SUMIFS(Transactions_History!$G$6:$G$1355, Transactions_History!$C$6:$C$1355, "Acquire", Transactions_History!$I$6:$I$1355, Portfolio_History!$F657, Transactions_History!$H$6:$H$1355, "&lt;="&amp;YEAR(Portfolio_History!G$1))-
SUMIFS(Transactions_History!$G$6:$G$1355, Transactions_History!$C$6:$C$1355, "Redeem", Transactions_History!$I$6:$I$1355, Portfolio_History!$F657, Transactions_History!$H$6:$H$1355, "&lt;="&amp;YEAR(Portfolio_History!G$1))</f>
        <v>0</v>
      </c>
      <c r="H657" s="4">
        <f>SUMIFS(Transactions_History!$G$6:$G$1355, Transactions_History!$C$6:$C$1355, "Acquire", Transactions_History!$I$6:$I$1355, Portfolio_History!$F657, Transactions_History!$H$6:$H$1355, "&lt;="&amp;YEAR(Portfolio_History!H$1))-
SUMIFS(Transactions_History!$G$6:$G$1355, Transactions_History!$C$6:$C$1355, "Redeem", Transactions_History!$I$6:$I$1355, Portfolio_History!$F657, Transactions_History!$H$6:$H$1355, "&lt;="&amp;YEAR(Portfolio_History!H$1))</f>
        <v>0</v>
      </c>
      <c r="I657" s="4">
        <f>SUMIFS(Transactions_History!$G$6:$G$1355, Transactions_History!$C$6:$C$1355, "Acquire", Transactions_History!$I$6:$I$1355, Portfolio_History!$F657, Transactions_History!$H$6:$H$1355, "&lt;="&amp;YEAR(Portfolio_History!I$1))-
SUMIFS(Transactions_History!$G$6:$G$1355, Transactions_History!$C$6:$C$1355, "Redeem", Transactions_History!$I$6:$I$1355, Portfolio_History!$F657, Transactions_History!$H$6:$H$1355, "&lt;="&amp;YEAR(Portfolio_History!I$1))</f>
        <v>0</v>
      </c>
      <c r="J657" s="4">
        <f>SUMIFS(Transactions_History!$G$6:$G$1355, Transactions_History!$C$6:$C$1355, "Acquire", Transactions_History!$I$6:$I$1355, Portfolio_History!$F657, Transactions_History!$H$6:$H$1355, "&lt;="&amp;YEAR(Portfolio_History!J$1))-
SUMIFS(Transactions_History!$G$6:$G$1355, Transactions_History!$C$6:$C$1355, "Redeem", Transactions_History!$I$6:$I$1355, Portfolio_History!$F657, Transactions_History!$H$6:$H$1355, "&lt;="&amp;YEAR(Portfolio_History!J$1))</f>
        <v>0</v>
      </c>
      <c r="K657" s="4">
        <f>SUMIFS(Transactions_History!$G$6:$G$1355, Transactions_History!$C$6:$C$1355, "Acquire", Transactions_History!$I$6:$I$1355, Portfolio_History!$F657, Transactions_History!$H$6:$H$1355, "&lt;="&amp;YEAR(Portfolio_History!K$1))-
SUMIFS(Transactions_History!$G$6:$G$1355, Transactions_History!$C$6:$C$1355, "Redeem", Transactions_History!$I$6:$I$1355, Portfolio_History!$F657, Transactions_History!$H$6:$H$1355, "&lt;="&amp;YEAR(Portfolio_History!K$1))</f>
        <v>0</v>
      </c>
      <c r="L657" s="4">
        <f>SUMIFS(Transactions_History!$G$6:$G$1355, Transactions_History!$C$6:$C$1355, "Acquire", Transactions_History!$I$6:$I$1355, Portfolio_History!$F657, Transactions_History!$H$6:$H$1355, "&lt;="&amp;YEAR(Portfolio_History!L$1))-
SUMIFS(Transactions_History!$G$6:$G$1355, Transactions_History!$C$6:$C$1355, "Redeem", Transactions_History!$I$6:$I$1355, Portfolio_History!$F657, Transactions_History!$H$6:$H$1355, "&lt;="&amp;YEAR(Portfolio_History!L$1))</f>
        <v>0</v>
      </c>
      <c r="M657" s="4">
        <f>SUMIFS(Transactions_History!$G$6:$G$1355, Transactions_History!$C$6:$C$1355, "Acquire", Transactions_History!$I$6:$I$1355, Portfolio_History!$F657, Transactions_History!$H$6:$H$1355, "&lt;="&amp;YEAR(Portfolio_History!M$1))-
SUMIFS(Transactions_History!$G$6:$G$1355, Transactions_History!$C$6:$C$1355, "Redeem", Transactions_History!$I$6:$I$1355, Portfolio_History!$F657, Transactions_History!$H$6:$H$1355, "&lt;="&amp;YEAR(Portfolio_History!M$1))</f>
        <v>0</v>
      </c>
      <c r="N657" s="4">
        <f>SUMIFS(Transactions_History!$G$6:$G$1355, Transactions_History!$C$6:$C$1355, "Acquire", Transactions_History!$I$6:$I$1355, Portfolio_History!$F657, Transactions_History!$H$6:$H$1355, "&lt;="&amp;YEAR(Portfolio_History!N$1))-
SUMIFS(Transactions_History!$G$6:$G$1355, Transactions_History!$C$6:$C$1355, "Redeem", Transactions_History!$I$6:$I$1355, Portfolio_History!$F657, Transactions_History!$H$6:$H$1355, "&lt;="&amp;YEAR(Portfolio_History!N$1))</f>
        <v>0</v>
      </c>
      <c r="O657" s="4">
        <f>SUMIFS(Transactions_History!$G$6:$G$1355, Transactions_History!$C$6:$C$1355, "Acquire", Transactions_History!$I$6:$I$1355, Portfolio_History!$F657, Transactions_History!$H$6:$H$1355, "&lt;="&amp;YEAR(Portfolio_History!O$1))-
SUMIFS(Transactions_History!$G$6:$G$1355, Transactions_History!$C$6:$C$1355, "Redeem", Transactions_History!$I$6:$I$1355, Portfolio_History!$F657, Transactions_History!$H$6:$H$1355, "&lt;="&amp;YEAR(Portfolio_History!O$1))</f>
        <v>0</v>
      </c>
      <c r="P657" s="4">
        <f>SUMIFS(Transactions_History!$G$6:$G$1355, Transactions_History!$C$6:$C$1355, "Acquire", Transactions_History!$I$6:$I$1355, Portfolio_History!$F657, Transactions_History!$H$6:$H$1355, "&lt;="&amp;YEAR(Portfolio_History!P$1))-
SUMIFS(Transactions_History!$G$6:$G$1355, Transactions_History!$C$6:$C$1355, "Redeem", Transactions_History!$I$6:$I$1355, Portfolio_History!$F657, Transactions_History!$H$6:$H$1355, "&lt;="&amp;YEAR(Portfolio_History!P$1))</f>
        <v>0</v>
      </c>
      <c r="Q657" s="4">
        <f>SUMIFS(Transactions_History!$G$6:$G$1355, Transactions_History!$C$6:$C$1355, "Acquire", Transactions_History!$I$6:$I$1355, Portfolio_History!$F657, Transactions_History!$H$6:$H$1355, "&lt;="&amp;YEAR(Portfolio_History!Q$1))-
SUMIFS(Transactions_History!$G$6:$G$1355, Transactions_History!$C$6:$C$1355, "Redeem", Transactions_History!$I$6:$I$1355, Portfolio_History!$F657, Transactions_History!$H$6:$H$1355, "&lt;="&amp;YEAR(Portfolio_History!Q$1))</f>
        <v>0</v>
      </c>
      <c r="R657" s="4">
        <f>SUMIFS(Transactions_History!$G$6:$G$1355, Transactions_History!$C$6:$C$1355, "Acquire", Transactions_History!$I$6:$I$1355, Portfolio_History!$F657, Transactions_History!$H$6:$H$1355, "&lt;="&amp;YEAR(Portfolio_History!R$1))-
SUMIFS(Transactions_History!$G$6:$G$1355, Transactions_History!$C$6:$C$1355, "Redeem", Transactions_History!$I$6:$I$1355, Portfolio_History!$F657, Transactions_History!$H$6:$H$1355, "&lt;="&amp;YEAR(Portfolio_History!R$1))</f>
        <v>0</v>
      </c>
      <c r="S657" s="4">
        <f>SUMIFS(Transactions_History!$G$6:$G$1355, Transactions_History!$C$6:$C$1355, "Acquire", Transactions_History!$I$6:$I$1355, Portfolio_History!$F657, Transactions_History!$H$6:$H$1355, "&lt;="&amp;YEAR(Portfolio_History!S$1))-
SUMIFS(Transactions_History!$G$6:$G$1355, Transactions_History!$C$6:$C$1355, "Redeem", Transactions_History!$I$6:$I$1355, Portfolio_History!$F657, Transactions_History!$H$6:$H$1355, "&lt;="&amp;YEAR(Portfolio_History!S$1))</f>
        <v>0</v>
      </c>
      <c r="T657" s="4">
        <f>SUMIFS(Transactions_History!$G$6:$G$1355, Transactions_History!$C$6:$C$1355, "Acquire", Transactions_History!$I$6:$I$1355, Portfolio_History!$F657, Transactions_History!$H$6:$H$1355, "&lt;="&amp;YEAR(Portfolio_History!T$1))-
SUMIFS(Transactions_History!$G$6:$G$1355, Transactions_History!$C$6:$C$1355, "Redeem", Transactions_History!$I$6:$I$1355, Portfolio_History!$F657, Transactions_History!$H$6:$H$1355, "&lt;="&amp;YEAR(Portfolio_History!T$1))</f>
        <v>0</v>
      </c>
      <c r="U657" s="4">
        <f>SUMIFS(Transactions_History!$G$6:$G$1355, Transactions_History!$C$6:$C$1355, "Acquire", Transactions_History!$I$6:$I$1355, Portfolio_History!$F657, Transactions_History!$H$6:$H$1355, "&lt;="&amp;YEAR(Portfolio_History!U$1))-
SUMIFS(Transactions_History!$G$6:$G$1355, Transactions_History!$C$6:$C$1355, "Redeem", Transactions_History!$I$6:$I$1355, Portfolio_History!$F657, Transactions_History!$H$6:$H$1355, "&lt;="&amp;YEAR(Portfolio_History!U$1))</f>
        <v>0</v>
      </c>
      <c r="V657" s="4">
        <f>SUMIFS(Transactions_History!$G$6:$G$1355, Transactions_History!$C$6:$C$1355, "Acquire", Transactions_History!$I$6:$I$1355, Portfolio_History!$F657, Transactions_History!$H$6:$H$1355, "&lt;="&amp;YEAR(Portfolio_History!V$1))-
SUMIFS(Transactions_History!$G$6:$G$1355, Transactions_History!$C$6:$C$1355, "Redeem", Transactions_History!$I$6:$I$1355, Portfolio_History!$F657, Transactions_History!$H$6:$H$1355, "&lt;="&amp;YEAR(Portfolio_History!V$1))</f>
        <v>0</v>
      </c>
      <c r="W657" s="4">
        <f>SUMIFS(Transactions_History!$G$6:$G$1355, Transactions_History!$C$6:$C$1355, "Acquire", Transactions_History!$I$6:$I$1355, Portfolio_History!$F657, Transactions_History!$H$6:$H$1355, "&lt;="&amp;YEAR(Portfolio_History!W$1))-
SUMIFS(Transactions_History!$G$6:$G$1355, Transactions_History!$C$6:$C$1355, "Redeem", Transactions_History!$I$6:$I$1355, Portfolio_History!$F657, Transactions_History!$H$6:$H$1355, "&lt;="&amp;YEAR(Portfolio_History!W$1))</f>
        <v>0</v>
      </c>
      <c r="X657" s="4">
        <f>SUMIFS(Transactions_History!$G$6:$G$1355, Transactions_History!$C$6:$C$1355, "Acquire", Transactions_History!$I$6:$I$1355, Portfolio_History!$F657, Transactions_History!$H$6:$H$1355, "&lt;="&amp;YEAR(Portfolio_History!X$1))-
SUMIFS(Transactions_History!$G$6:$G$1355, Transactions_History!$C$6:$C$1355, "Redeem", Transactions_History!$I$6:$I$1355, Portfolio_History!$F657, Transactions_History!$H$6:$H$1355, "&lt;="&amp;YEAR(Portfolio_History!X$1))</f>
        <v>0</v>
      </c>
      <c r="Y657" s="4">
        <f>SUMIFS(Transactions_History!$G$6:$G$1355, Transactions_History!$C$6:$C$1355, "Acquire", Transactions_History!$I$6:$I$1355, Portfolio_History!$F657, Transactions_History!$H$6:$H$1355, "&lt;="&amp;YEAR(Portfolio_History!Y$1))-
SUMIFS(Transactions_History!$G$6:$G$1355, Transactions_History!$C$6:$C$1355, "Redeem", Transactions_History!$I$6:$I$1355, Portfolio_History!$F657, Transactions_History!$H$6:$H$1355, "&lt;="&amp;YEAR(Portfolio_History!Y$1))</f>
        <v>0</v>
      </c>
    </row>
    <row r="658" spans="1:25" x14ac:dyDescent="0.35">
      <c r="A658" s="172" t="s">
        <v>34</v>
      </c>
      <c r="B658" s="172">
        <v>2.75</v>
      </c>
      <c r="C658" s="172">
        <v>2009</v>
      </c>
      <c r="D658" s="173">
        <v>39783</v>
      </c>
      <c r="E658" s="63">
        <v>2009</v>
      </c>
      <c r="F658" s="170" t="str">
        <f t="shared" si="11"/>
        <v>SI certificates_2.75_2009</v>
      </c>
      <c r="G658" s="4">
        <f>SUMIFS(Transactions_History!$G$6:$G$1355, Transactions_History!$C$6:$C$1355, "Acquire", Transactions_History!$I$6:$I$1355, Portfolio_History!$F658, Transactions_History!$H$6:$H$1355, "&lt;="&amp;YEAR(Portfolio_History!G$1))-
SUMIFS(Transactions_History!$G$6:$G$1355, Transactions_History!$C$6:$C$1355, "Redeem", Transactions_History!$I$6:$I$1355, Portfolio_History!$F658, Transactions_History!$H$6:$H$1355, "&lt;="&amp;YEAR(Portfolio_History!G$1))</f>
        <v>0</v>
      </c>
      <c r="H658" s="4">
        <f>SUMIFS(Transactions_History!$G$6:$G$1355, Transactions_History!$C$6:$C$1355, "Acquire", Transactions_History!$I$6:$I$1355, Portfolio_History!$F658, Transactions_History!$H$6:$H$1355, "&lt;="&amp;YEAR(Portfolio_History!H$1))-
SUMIFS(Transactions_History!$G$6:$G$1355, Transactions_History!$C$6:$C$1355, "Redeem", Transactions_History!$I$6:$I$1355, Portfolio_History!$F658, Transactions_History!$H$6:$H$1355, "&lt;="&amp;YEAR(Portfolio_History!H$1))</f>
        <v>0</v>
      </c>
      <c r="I658" s="4">
        <f>SUMIFS(Transactions_History!$G$6:$G$1355, Transactions_History!$C$6:$C$1355, "Acquire", Transactions_History!$I$6:$I$1355, Portfolio_History!$F658, Transactions_History!$H$6:$H$1355, "&lt;="&amp;YEAR(Portfolio_History!I$1))-
SUMIFS(Transactions_History!$G$6:$G$1355, Transactions_History!$C$6:$C$1355, "Redeem", Transactions_History!$I$6:$I$1355, Portfolio_History!$F658, Transactions_History!$H$6:$H$1355, "&lt;="&amp;YEAR(Portfolio_History!I$1))</f>
        <v>0</v>
      </c>
      <c r="J658" s="4">
        <f>SUMIFS(Transactions_History!$G$6:$G$1355, Transactions_History!$C$6:$C$1355, "Acquire", Transactions_History!$I$6:$I$1355, Portfolio_History!$F658, Transactions_History!$H$6:$H$1355, "&lt;="&amp;YEAR(Portfolio_History!J$1))-
SUMIFS(Transactions_History!$G$6:$G$1355, Transactions_History!$C$6:$C$1355, "Redeem", Transactions_History!$I$6:$I$1355, Portfolio_History!$F658, Transactions_History!$H$6:$H$1355, "&lt;="&amp;YEAR(Portfolio_History!J$1))</f>
        <v>0</v>
      </c>
      <c r="K658" s="4">
        <f>SUMIFS(Transactions_History!$G$6:$G$1355, Transactions_History!$C$6:$C$1355, "Acquire", Transactions_History!$I$6:$I$1355, Portfolio_History!$F658, Transactions_History!$H$6:$H$1355, "&lt;="&amp;YEAR(Portfolio_History!K$1))-
SUMIFS(Transactions_History!$G$6:$G$1355, Transactions_History!$C$6:$C$1355, "Redeem", Transactions_History!$I$6:$I$1355, Portfolio_History!$F658, Transactions_History!$H$6:$H$1355, "&lt;="&amp;YEAR(Portfolio_History!K$1))</f>
        <v>0</v>
      </c>
      <c r="L658" s="4">
        <f>SUMIFS(Transactions_History!$G$6:$G$1355, Transactions_History!$C$6:$C$1355, "Acquire", Transactions_History!$I$6:$I$1355, Portfolio_History!$F658, Transactions_History!$H$6:$H$1355, "&lt;="&amp;YEAR(Portfolio_History!L$1))-
SUMIFS(Transactions_History!$G$6:$G$1355, Transactions_History!$C$6:$C$1355, "Redeem", Transactions_History!$I$6:$I$1355, Portfolio_History!$F658, Transactions_History!$H$6:$H$1355, "&lt;="&amp;YEAR(Portfolio_History!L$1))</f>
        <v>0</v>
      </c>
      <c r="M658" s="4">
        <f>SUMIFS(Transactions_History!$G$6:$G$1355, Transactions_History!$C$6:$C$1355, "Acquire", Transactions_History!$I$6:$I$1355, Portfolio_History!$F658, Transactions_History!$H$6:$H$1355, "&lt;="&amp;YEAR(Portfolio_History!M$1))-
SUMIFS(Transactions_History!$G$6:$G$1355, Transactions_History!$C$6:$C$1355, "Redeem", Transactions_History!$I$6:$I$1355, Portfolio_History!$F658, Transactions_History!$H$6:$H$1355, "&lt;="&amp;YEAR(Portfolio_History!M$1))</f>
        <v>0</v>
      </c>
      <c r="N658" s="4">
        <f>SUMIFS(Transactions_History!$G$6:$G$1355, Transactions_History!$C$6:$C$1355, "Acquire", Transactions_History!$I$6:$I$1355, Portfolio_History!$F658, Transactions_History!$H$6:$H$1355, "&lt;="&amp;YEAR(Portfolio_History!N$1))-
SUMIFS(Transactions_History!$G$6:$G$1355, Transactions_History!$C$6:$C$1355, "Redeem", Transactions_History!$I$6:$I$1355, Portfolio_History!$F658, Transactions_History!$H$6:$H$1355, "&lt;="&amp;YEAR(Portfolio_History!N$1))</f>
        <v>0</v>
      </c>
      <c r="O658" s="4">
        <f>SUMIFS(Transactions_History!$G$6:$G$1355, Transactions_History!$C$6:$C$1355, "Acquire", Transactions_History!$I$6:$I$1355, Portfolio_History!$F658, Transactions_History!$H$6:$H$1355, "&lt;="&amp;YEAR(Portfolio_History!O$1))-
SUMIFS(Transactions_History!$G$6:$G$1355, Transactions_History!$C$6:$C$1355, "Redeem", Transactions_History!$I$6:$I$1355, Portfolio_History!$F658, Transactions_History!$H$6:$H$1355, "&lt;="&amp;YEAR(Portfolio_History!O$1))</f>
        <v>0</v>
      </c>
      <c r="P658" s="4">
        <f>SUMIFS(Transactions_History!$G$6:$G$1355, Transactions_History!$C$6:$C$1355, "Acquire", Transactions_History!$I$6:$I$1355, Portfolio_History!$F658, Transactions_History!$H$6:$H$1355, "&lt;="&amp;YEAR(Portfolio_History!P$1))-
SUMIFS(Transactions_History!$G$6:$G$1355, Transactions_History!$C$6:$C$1355, "Redeem", Transactions_History!$I$6:$I$1355, Portfolio_History!$F658, Transactions_History!$H$6:$H$1355, "&lt;="&amp;YEAR(Portfolio_History!P$1))</f>
        <v>0</v>
      </c>
      <c r="Q658" s="4">
        <f>SUMIFS(Transactions_History!$G$6:$G$1355, Transactions_History!$C$6:$C$1355, "Acquire", Transactions_History!$I$6:$I$1355, Portfolio_History!$F658, Transactions_History!$H$6:$H$1355, "&lt;="&amp;YEAR(Portfolio_History!Q$1))-
SUMIFS(Transactions_History!$G$6:$G$1355, Transactions_History!$C$6:$C$1355, "Redeem", Transactions_History!$I$6:$I$1355, Portfolio_History!$F658, Transactions_History!$H$6:$H$1355, "&lt;="&amp;YEAR(Portfolio_History!Q$1))</f>
        <v>0</v>
      </c>
      <c r="R658" s="4">
        <f>SUMIFS(Transactions_History!$G$6:$G$1355, Transactions_History!$C$6:$C$1355, "Acquire", Transactions_History!$I$6:$I$1355, Portfolio_History!$F658, Transactions_History!$H$6:$H$1355, "&lt;="&amp;YEAR(Portfolio_History!R$1))-
SUMIFS(Transactions_History!$G$6:$G$1355, Transactions_History!$C$6:$C$1355, "Redeem", Transactions_History!$I$6:$I$1355, Portfolio_History!$F658, Transactions_History!$H$6:$H$1355, "&lt;="&amp;YEAR(Portfolio_History!R$1))</f>
        <v>0</v>
      </c>
      <c r="S658" s="4">
        <f>SUMIFS(Transactions_History!$G$6:$G$1355, Transactions_History!$C$6:$C$1355, "Acquire", Transactions_History!$I$6:$I$1355, Portfolio_History!$F658, Transactions_History!$H$6:$H$1355, "&lt;="&amp;YEAR(Portfolio_History!S$1))-
SUMIFS(Transactions_History!$G$6:$G$1355, Transactions_History!$C$6:$C$1355, "Redeem", Transactions_History!$I$6:$I$1355, Portfolio_History!$F658, Transactions_History!$H$6:$H$1355, "&lt;="&amp;YEAR(Portfolio_History!S$1))</f>
        <v>0</v>
      </c>
      <c r="T658" s="4">
        <f>SUMIFS(Transactions_History!$G$6:$G$1355, Transactions_History!$C$6:$C$1355, "Acquire", Transactions_History!$I$6:$I$1355, Portfolio_History!$F658, Transactions_History!$H$6:$H$1355, "&lt;="&amp;YEAR(Portfolio_History!T$1))-
SUMIFS(Transactions_History!$G$6:$G$1355, Transactions_History!$C$6:$C$1355, "Redeem", Transactions_History!$I$6:$I$1355, Portfolio_History!$F658, Transactions_History!$H$6:$H$1355, "&lt;="&amp;YEAR(Portfolio_History!T$1))</f>
        <v>0</v>
      </c>
      <c r="U658" s="4">
        <f>SUMIFS(Transactions_History!$G$6:$G$1355, Transactions_History!$C$6:$C$1355, "Acquire", Transactions_History!$I$6:$I$1355, Portfolio_History!$F658, Transactions_History!$H$6:$H$1355, "&lt;="&amp;YEAR(Portfolio_History!U$1))-
SUMIFS(Transactions_History!$G$6:$G$1355, Transactions_History!$C$6:$C$1355, "Redeem", Transactions_History!$I$6:$I$1355, Portfolio_History!$F658, Transactions_History!$H$6:$H$1355, "&lt;="&amp;YEAR(Portfolio_History!U$1))</f>
        <v>76105193</v>
      </c>
      <c r="V658" s="4">
        <f>SUMIFS(Transactions_History!$G$6:$G$1355, Transactions_History!$C$6:$C$1355, "Acquire", Transactions_History!$I$6:$I$1355, Portfolio_History!$F658, Transactions_History!$H$6:$H$1355, "&lt;="&amp;YEAR(Portfolio_History!V$1))-
SUMIFS(Transactions_History!$G$6:$G$1355, Transactions_History!$C$6:$C$1355, "Redeem", Transactions_History!$I$6:$I$1355, Portfolio_History!$F658, Transactions_History!$H$6:$H$1355, "&lt;="&amp;YEAR(Portfolio_History!V$1))</f>
        <v>0</v>
      </c>
      <c r="W658" s="4">
        <f>SUMIFS(Transactions_History!$G$6:$G$1355, Transactions_History!$C$6:$C$1355, "Acquire", Transactions_History!$I$6:$I$1355, Portfolio_History!$F658, Transactions_History!$H$6:$H$1355, "&lt;="&amp;YEAR(Portfolio_History!W$1))-
SUMIFS(Transactions_History!$G$6:$G$1355, Transactions_History!$C$6:$C$1355, "Redeem", Transactions_History!$I$6:$I$1355, Portfolio_History!$F658, Transactions_History!$H$6:$H$1355, "&lt;="&amp;YEAR(Portfolio_History!W$1))</f>
        <v>0</v>
      </c>
      <c r="X658" s="4">
        <f>SUMIFS(Transactions_History!$G$6:$G$1355, Transactions_History!$C$6:$C$1355, "Acquire", Transactions_History!$I$6:$I$1355, Portfolio_History!$F658, Transactions_History!$H$6:$H$1355, "&lt;="&amp;YEAR(Portfolio_History!X$1))-
SUMIFS(Transactions_History!$G$6:$G$1355, Transactions_History!$C$6:$C$1355, "Redeem", Transactions_History!$I$6:$I$1355, Portfolio_History!$F658, Transactions_History!$H$6:$H$1355, "&lt;="&amp;YEAR(Portfolio_History!X$1))</f>
        <v>0</v>
      </c>
      <c r="Y658" s="4">
        <f>SUMIFS(Transactions_History!$G$6:$G$1355, Transactions_History!$C$6:$C$1355, "Acquire", Transactions_History!$I$6:$I$1355, Portfolio_History!$F658, Transactions_History!$H$6:$H$1355, "&lt;="&amp;YEAR(Portfolio_History!Y$1))-
SUMIFS(Transactions_History!$G$6:$G$1355, Transactions_History!$C$6:$C$1355, "Redeem", Transactions_History!$I$6:$I$1355, Portfolio_History!$F658, Transactions_History!$H$6:$H$1355, "&lt;="&amp;YEAR(Portfolio_History!Y$1))</f>
        <v>0</v>
      </c>
    </row>
    <row r="659" spans="1:25" x14ac:dyDescent="0.35">
      <c r="A659" s="172" t="s">
        <v>34</v>
      </c>
      <c r="B659" s="172">
        <v>2.75</v>
      </c>
      <c r="C659" s="172">
        <v>2009</v>
      </c>
      <c r="D659" s="173">
        <v>39845</v>
      </c>
      <c r="E659" s="63">
        <v>2009</v>
      </c>
      <c r="F659" s="170" t="str">
        <f t="shared" si="11"/>
        <v>SI certificates_2.75_2009</v>
      </c>
      <c r="G659" s="4">
        <f>SUMIFS(Transactions_History!$G$6:$G$1355, Transactions_History!$C$6:$C$1355, "Acquire", Transactions_History!$I$6:$I$1355, Portfolio_History!$F659, Transactions_History!$H$6:$H$1355, "&lt;="&amp;YEAR(Portfolio_History!G$1))-
SUMIFS(Transactions_History!$G$6:$G$1355, Transactions_History!$C$6:$C$1355, "Redeem", Transactions_History!$I$6:$I$1355, Portfolio_History!$F659, Transactions_History!$H$6:$H$1355, "&lt;="&amp;YEAR(Portfolio_History!G$1))</f>
        <v>0</v>
      </c>
      <c r="H659" s="4">
        <f>SUMIFS(Transactions_History!$G$6:$G$1355, Transactions_History!$C$6:$C$1355, "Acquire", Transactions_History!$I$6:$I$1355, Portfolio_History!$F659, Transactions_History!$H$6:$H$1355, "&lt;="&amp;YEAR(Portfolio_History!H$1))-
SUMIFS(Transactions_History!$G$6:$G$1355, Transactions_History!$C$6:$C$1355, "Redeem", Transactions_History!$I$6:$I$1355, Portfolio_History!$F659, Transactions_History!$H$6:$H$1355, "&lt;="&amp;YEAR(Portfolio_History!H$1))</f>
        <v>0</v>
      </c>
      <c r="I659" s="4">
        <f>SUMIFS(Transactions_History!$G$6:$G$1355, Transactions_History!$C$6:$C$1355, "Acquire", Transactions_History!$I$6:$I$1355, Portfolio_History!$F659, Transactions_History!$H$6:$H$1355, "&lt;="&amp;YEAR(Portfolio_History!I$1))-
SUMIFS(Transactions_History!$G$6:$G$1355, Transactions_History!$C$6:$C$1355, "Redeem", Transactions_History!$I$6:$I$1355, Portfolio_History!$F659, Transactions_History!$H$6:$H$1355, "&lt;="&amp;YEAR(Portfolio_History!I$1))</f>
        <v>0</v>
      </c>
      <c r="J659" s="4">
        <f>SUMIFS(Transactions_History!$G$6:$G$1355, Transactions_History!$C$6:$C$1355, "Acquire", Transactions_History!$I$6:$I$1355, Portfolio_History!$F659, Transactions_History!$H$6:$H$1355, "&lt;="&amp;YEAR(Portfolio_History!J$1))-
SUMIFS(Transactions_History!$G$6:$G$1355, Transactions_History!$C$6:$C$1355, "Redeem", Transactions_History!$I$6:$I$1355, Portfolio_History!$F659, Transactions_History!$H$6:$H$1355, "&lt;="&amp;YEAR(Portfolio_History!J$1))</f>
        <v>0</v>
      </c>
      <c r="K659" s="4">
        <f>SUMIFS(Transactions_History!$G$6:$G$1355, Transactions_History!$C$6:$C$1355, "Acquire", Transactions_History!$I$6:$I$1355, Portfolio_History!$F659, Transactions_History!$H$6:$H$1355, "&lt;="&amp;YEAR(Portfolio_History!K$1))-
SUMIFS(Transactions_History!$G$6:$G$1355, Transactions_History!$C$6:$C$1355, "Redeem", Transactions_History!$I$6:$I$1355, Portfolio_History!$F659, Transactions_History!$H$6:$H$1355, "&lt;="&amp;YEAR(Portfolio_History!K$1))</f>
        <v>0</v>
      </c>
      <c r="L659" s="4">
        <f>SUMIFS(Transactions_History!$G$6:$G$1355, Transactions_History!$C$6:$C$1355, "Acquire", Transactions_History!$I$6:$I$1355, Portfolio_History!$F659, Transactions_History!$H$6:$H$1355, "&lt;="&amp;YEAR(Portfolio_History!L$1))-
SUMIFS(Transactions_History!$G$6:$G$1355, Transactions_History!$C$6:$C$1355, "Redeem", Transactions_History!$I$6:$I$1355, Portfolio_History!$F659, Transactions_History!$H$6:$H$1355, "&lt;="&amp;YEAR(Portfolio_History!L$1))</f>
        <v>0</v>
      </c>
      <c r="M659" s="4">
        <f>SUMIFS(Transactions_History!$G$6:$G$1355, Transactions_History!$C$6:$C$1355, "Acquire", Transactions_History!$I$6:$I$1355, Portfolio_History!$F659, Transactions_History!$H$6:$H$1355, "&lt;="&amp;YEAR(Portfolio_History!M$1))-
SUMIFS(Transactions_History!$G$6:$G$1355, Transactions_History!$C$6:$C$1355, "Redeem", Transactions_History!$I$6:$I$1355, Portfolio_History!$F659, Transactions_History!$H$6:$H$1355, "&lt;="&amp;YEAR(Portfolio_History!M$1))</f>
        <v>0</v>
      </c>
      <c r="N659" s="4">
        <f>SUMIFS(Transactions_History!$G$6:$G$1355, Transactions_History!$C$6:$C$1355, "Acquire", Transactions_History!$I$6:$I$1355, Portfolio_History!$F659, Transactions_History!$H$6:$H$1355, "&lt;="&amp;YEAR(Portfolio_History!N$1))-
SUMIFS(Transactions_History!$G$6:$G$1355, Transactions_History!$C$6:$C$1355, "Redeem", Transactions_History!$I$6:$I$1355, Portfolio_History!$F659, Transactions_History!$H$6:$H$1355, "&lt;="&amp;YEAR(Portfolio_History!N$1))</f>
        <v>0</v>
      </c>
      <c r="O659" s="4">
        <f>SUMIFS(Transactions_History!$G$6:$G$1355, Transactions_History!$C$6:$C$1355, "Acquire", Transactions_History!$I$6:$I$1355, Portfolio_History!$F659, Transactions_History!$H$6:$H$1355, "&lt;="&amp;YEAR(Portfolio_History!O$1))-
SUMIFS(Transactions_History!$G$6:$G$1355, Transactions_History!$C$6:$C$1355, "Redeem", Transactions_History!$I$6:$I$1355, Portfolio_History!$F659, Transactions_History!$H$6:$H$1355, "&lt;="&amp;YEAR(Portfolio_History!O$1))</f>
        <v>0</v>
      </c>
      <c r="P659" s="4">
        <f>SUMIFS(Transactions_History!$G$6:$G$1355, Transactions_History!$C$6:$C$1355, "Acquire", Transactions_History!$I$6:$I$1355, Portfolio_History!$F659, Transactions_History!$H$6:$H$1355, "&lt;="&amp;YEAR(Portfolio_History!P$1))-
SUMIFS(Transactions_History!$G$6:$G$1355, Transactions_History!$C$6:$C$1355, "Redeem", Transactions_History!$I$6:$I$1355, Portfolio_History!$F659, Transactions_History!$H$6:$H$1355, "&lt;="&amp;YEAR(Portfolio_History!P$1))</f>
        <v>0</v>
      </c>
      <c r="Q659" s="4">
        <f>SUMIFS(Transactions_History!$G$6:$G$1355, Transactions_History!$C$6:$C$1355, "Acquire", Transactions_History!$I$6:$I$1355, Portfolio_History!$F659, Transactions_History!$H$6:$H$1355, "&lt;="&amp;YEAR(Portfolio_History!Q$1))-
SUMIFS(Transactions_History!$G$6:$G$1355, Transactions_History!$C$6:$C$1355, "Redeem", Transactions_History!$I$6:$I$1355, Portfolio_History!$F659, Transactions_History!$H$6:$H$1355, "&lt;="&amp;YEAR(Portfolio_History!Q$1))</f>
        <v>0</v>
      </c>
      <c r="R659" s="4">
        <f>SUMIFS(Transactions_History!$G$6:$G$1355, Transactions_History!$C$6:$C$1355, "Acquire", Transactions_History!$I$6:$I$1355, Portfolio_History!$F659, Transactions_History!$H$6:$H$1355, "&lt;="&amp;YEAR(Portfolio_History!R$1))-
SUMIFS(Transactions_History!$G$6:$G$1355, Transactions_History!$C$6:$C$1355, "Redeem", Transactions_History!$I$6:$I$1355, Portfolio_History!$F659, Transactions_History!$H$6:$H$1355, "&lt;="&amp;YEAR(Portfolio_History!R$1))</f>
        <v>0</v>
      </c>
      <c r="S659" s="4">
        <f>SUMIFS(Transactions_History!$G$6:$G$1355, Transactions_History!$C$6:$C$1355, "Acquire", Transactions_History!$I$6:$I$1355, Portfolio_History!$F659, Transactions_History!$H$6:$H$1355, "&lt;="&amp;YEAR(Portfolio_History!S$1))-
SUMIFS(Transactions_History!$G$6:$G$1355, Transactions_History!$C$6:$C$1355, "Redeem", Transactions_History!$I$6:$I$1355, Portfolio_History!$F659, Transactions_History!$H$6:$H$1355, "&lt;="&amp;YEAR(Portfolio_History!S$1))</f>
        <v>0</v>
      </c>
      <c r="T659" s="4">
        <f>SUMIFS(Transactions_History!$G$6:$G$1355, Transactions_History!$C$6:$C$1355, "Acquire", Transactions_History!$I$6:$I$1355, Portfolio_History!$F659, Transactions_History!$H$6:$H$1355, "&lt;="&amp;YEAR(Portfolio_History!T$1))-
SUMIFS(Transactions_History!$G$6:$G$1355, Transactions_History!$C$6:$C$1355, "Redeem", Transactions_History!$I$6:$I$1355, Portfolio_History!$F659, Transactions_History!$H$6:$H$1355, "&lt;="&amp;YEAR(Portfolio_History!T$1))</f>
        <v>0</v>
      </c>
      <c r="U659" s="4">
        <f>SUMIFS(Transactions_History!$G$6:$G$1355, Transactions_History!$C$6:$C$1355, "Acquire", Transactions_History!$I$6:$I$1355, Portfolio_History!$F659, Transactions_History!$H$6:$H$1355, "&lt;="&amp;YEAR(Portfolio_History!U$1))-
SUMIFS(Transactions_History!$G$6:$G$1355, Transactions_History!$C$6:$C$1355, "Redeem", Transactions_History!$I$6:$I$1355, Portfolio_History!$F659, Transactions_History!$H$6:$H$1355, "&lt;="&amp;YEAR(Portfolio_History!U$1))</f>
        <v>76105193</v>
      </c>
      <c r="V659" s="4">
        <f>SUMIFS(Transactions_History!$G$6:$G$1355, Transactions_History!$C$6:$C$1355, "Acquire", Transactions_History!$I$6:$I$1355, Portfolio_History!$F659, Transactions_History!$H$6:$H$1355, "&lt;="&amp;YEAR(Portfolio_History!V$1))-
SUMIFS(Transactions_History!$G$6:$G$1355, Transactions_History!$C$6:$C$1355, "Redeem", Transactions_History!$I$6:$I$1355, Portfolio_History!$F659, Transactions_History!$H$6:$H$1355, "&lt;="&amp;YEAR(Portfolio_History!V$1))</f>
        <v>0</v>
      </c>
      <c r="W659" s="4">
        <f>SUMIFS(Transactions_History!$G$6:$G$1355, Transactions_History!$C$6:$C$1355, "Acquire", Transactions_History!$I$6:$I$1355, Portfolio_History!$F659, Transactions_History!$H$6:$H$1355, "&lt;="&amp;YEAR(Portfolio_History!W$1))-
SUMIFS(Transactions_History!$G$6:$G$1355, Transactions_History!$C$6:$C$1355, "Redeem", Transactions_History!$I$6:$I$1355, Portfolio_History!$F659, Transactions_History!$H$6:$H$1355, "&lt;="&amp;YEAR(Portfolio_History!W$1))</f>
        <v>0</v>
      </c>
      <c r="X659" s="4">
        <f>SUMIFS(Transactions_History!$G$6:$G$1355, Transactions_History!$C$6:$C$1355, "Acquire", Transactions_History!$I$6:$I$1355, Portfolio_History!$F659, Transactions_History!$H$6:$H$1355, "&lt;="&amp;YEAR(Portfolio_History!X$1))-
SUMIFS(Transactions_History!$G$6:$G$1355, Transactions_History!$C$6:$C$1355, "Redeem", Transactions_History!$I$6:$I$1355, Portfolio_History!$F659, Transactions_History!$H$6:$H$1355, "&lt;="&amp;YEAR(Portfolio_History!X$1))</f>
        <v>0</v>
      </c>
      <c r="Y659" s="4">
        <f>SUMIFS(Transactions_History!$G$6:$G$1355, Transactions_History!$C$6:$C$1355, "Acquire", Transactions_History!$I$6:$I$1355, Portfolio_History!$F659, Transactions_History!$H$6:$H$1355, "&lt;="&amp;YEAR(Portfolio_History!Y$1))-
SUMIFS(Transactions_History!$G$6:$G$1355, Transactions_History!$C$6:$C$1355, "Redeem", Transactions_History!$I$6:$I$1355, Portfolio_History!$F659, Transactions_History!$H$6:$H$1355, "&lt;="&amp;YEAR(Portfolio_History!Y$1))</f>
        <v>0</v>
      </c>
    </row>
    <row r="660" spans="1:25" x14ac:dyDescent="0.35">
      <c r="A660" s="172" t="s">
        <v>34</v>
      </c>
      <c r="B660" s="172">
        <v>2.875</v>
      </c>
      <c r="C660" s="172">
        <v>2009</v>
      </c>
      <c r="D660" s="173">
        <v>39873</v>
      </c>
      <c r="E660" s="63">
        <v>2009</v>
      </c>
      <c r="F660" s="170" t="str">
        <f t="shared" si="11"/>
        <v>SI certificates_2.875_2009</v>
      </c>
      <c r="G660" s="4">
        <f>SUMIFS(Transactions_History!$G$6:$G$1355, Transactions_History!$C$6:$C$1355, "Acquire", Transactions_History!$I$6:$I$1355, Portfolio_History!$F660, Transactions_History!$H$6:$H$1355, "&lt;="&amp;YEAR(Portfolio_History!G$1))-
SUMIFS(Transactions_History!$G$6:$G$1355, Transactions_History!$C$6:$C$1355, "Redeem", Transactions_History!$I$6:$I$1355, Portfolio_History!$F660, Transactions_History!$H$6:$H$1355, "&lt;="&amp;YEAR(Portfolio_History!G$1))</f>
        <v>0</v>
      </c>
      <c r="H660" s="4">
        <f>SUMIFS(Transactions_History!$G$6:$G$1355, Transactions_History!$C$6:$C$1355, "Acquire", Transactions_History!$I$6:$I$1355, Portfolio_History!$F660, Transactions_History!$H$6:$H$1355, "&lt;="&amp;YEAR(Portfolio_History!H$1))-
SUMIFS(Transactions_History!$G$6:$G$1355, Transactions_History!$C$6:$C$1355, "Redeem", Transactions_History!$I$6:$I$1355, Portfolio_History!$F660, Transactions_History!$H$6:$H$1355, "&lt;="&amp;YEAR(Portfolio_History!H$1))</f>
        <v>0</v>
      </c>
      <c r="I660" s="4">
        <f>SUMIFS(Transactions_History!$G$6:$G$1355, Transactions_History!$C$6:$C$1355, "Acquire", Transactions_History!$I$6:$I$1355, Portfolio_History!$F660, Transactions_History!$H$6:$H$1355, "&lt;="&amp;YEAR(Portfolio_History!I$1))-
SUMIFS(Transactions_History!$G$6:$G$1355, Transactions_History!$C$6:$C$1355, "Redeem", Transactions_History!$I$6:$I$1355, Portfolio_History!$F660, Transactions_History!$H$6:$H$1355, "&lt;="&amp;YEAR(Portfolio_History!I$1))</f>
        <v>0</v>
      </c>
      <c r="J660" s="4">
        <f>SUMIFS(Transactions_History!$G$6:$G$1355, Transactions_History!$C$6:$C$1355, "Acquire", Transactions_History!$I$6:$I$1355, Portfolio_History!$F660, Transactions_History!$H$6:$H$1355, "&lt;="&amp;YEAR(Portfolio_History!J$1))-
SUMIFS(Transactions_History!$G$6:$G$1355, Transactions_History!$C$6:$C$1355, "Redeem", Transactions_History!$I$6:$I$1355, Portfolio_History!$F660, Transactions_History!$H$6:$H$1355, "&lt;="&amp;YEAR(Portfolio_History!J$1))</f>
        <v>0</v>
      </c>
      <c r="K660" s="4">
        <f>SUMIFS(Transactions_History!$G$6:$G$1355, Transactions_History!$C$6:$C$1355, "Acquire", Transactions_History!$I$6:$I$1355, Portfolio_History!$F660, Transactions_History!$H$6:$H$1355, "&lt;="&amp;YEAR(Portfolio_History!K$1))-
SUMIFS(Transactions_History!$G$6:$G$1355, Transactions_History!$C$6:$C$1355, "Redeem", Transactions_History!$I$6:$I$1355, Portfolio_History!$F660, Transactions_History!$H$6:$H$1355, "&lt;="&amp;YEAR(Portfolio_History!K$1))</f>
        <v>0</v>
      </c>
      <c r="L660" s="4">
        <f>SUMIFS(Transactions_History!$G$6:$G$1355, Transactions_History!$C$6:$C$1355, "Acquire", Transactions_History!$I$6:$I$1355, Portfolio_History!$F660, Transactions_History!$H$6:$H$1355, "&lt;="&amp;YEAR(Portfolio_History!L$1))-
SUMIFS(Transactions_History!$G$6:$G$1355, Transactions_History!$C$6:$C$1355, "Redeem", Transactions_History!$I$6:$I$1355, Portfolio_History!$F660, Transactions_History!$H$6:$H$1355, "&lt;="&amp;YEAR(Portfolio_History!L$1))</f>
        <v>0</v>
      </c>
      <c r="M660" s="4">
        <f>SUMIFS(Transactions_History!$G$6:$G$1355, Transactions_History!$C$6:$C$1355, "Acquire", Transactions_History!$I$6:$I$1355, Portfolio_History!$F660, Transactions_History!$H$6:$H$1355, "&lt;="&amp;YEAR(Portfolio_History!M$1))-
SUMIFS(Transactions_History!$G$6:$G$1355, Transactions_History!$C$6:$C$1355, "Redeem", Transactions_History!$I$6:$I$1355, Portfolio_History!$F660, Transactions_History!$H$6:$H$1355, "&lt;="&amp;YEAR(Portfolio_History!M$1))</f>
        <v>0</v>
      </c>
      <c r="N660" s="4">
        <f>SUMIFS(Transactions_History!$G$6:$G$1355, Transactions_History!$C$6:$C$1355, "Acquire", Transactions_History!$I$6:$I$1355, Portfolio_History!$F660, Transactions_History!$H$6:$H$1355, "&lt;="&amp;YEAR(Portfolio_History!N$1))-
SUMIFS(Transactions_History!$G$6:$G$1355, Transactions_History!$C$6:$C$1355, "Redeem", Transactions_History!$I$6:$I$1355, Portfolio_History!$F660, Transactions_History!$H$6:$H$1355, "&lt;="&amp;YEAR(Portfolio_History!N$1))</f>
        <v>0</v>
      </c>
      <c r="O660" s="4">
        <f>SUMIFS(Transactions_History!$G$6:$G$1355, Transactions_History!$C$6:$C$1355, "Acquire", Transactions_History!$I$6:$I$1355, Portfolio_History!$F660, Transactions_History!$H$6:$H$1355, "&lt;="&amp;YEAR(Portfolio_History!O$1))-
SUMIFS(Transactions_History!$G$6:$G$1355, Transactions_History!$C$6:$C$1355, "Redeem", Transactions_History!$I$6:$I$1355, Portfolio_History!$F660, Transactions_History!$H$6:$H$1355, "&lt;="&amp;YEAR(Portfolio_History!O$1))</f>
        <v>0</v>
      </c>
      <c r="P660" s="4">
        <f>SUMIFS(Transactions_History!$G$6:$G$1355, Transactions_History!$C$6:$C$1355, "Acquire", Transactions_History!$I$6:$I$1355, Portfolio_History!$F660, Transactions_History!$H$6:$H$1355, "&lt;="&amp;YEAR(Portfolio_History!P$1))-
SUMIFS(Transactions_History!$G$6:$G$1355, Transactions_History!$C$6:$C$1355, "Redeem", Transactions_History!$I$6:$I$1355, Portfolio_History!$F660, Transactions_History!$H$6:$H$1355, "&lt;="&amp;YEAR(Portfolio_History!P$1))</f>
        <v>0</v>
      </c>
      <c r="Q660" s="4">
        <f>SUMIFS(Transactions_History!$G$6:$G$1355, Transactions_History!$C$6:$C$1355, "Acquire", Transactions_History!$I$6:$I$1355, Portfolio_History!$F660, Transactions_History!$H$6:$H$1355, "&lt;="&amp;YEAR(Portfolio_History!Q$1))-
SUMIFS(Transactions_History!$G$6:$G$1355, Transactions_History!$C$6:$C$1355, "Redeem", Transactions_History!$I$6:$I$1355, Portfolio_History!$F660, Transactions_History!$H$6:$H$1355, "&lt;="&amp;YEAR(Portfolio_History!Q$1))</f>
        <v>0</v>
      </c>
      <c r="R660" s="4">
        <f>SUMIFS(Transactions_History!$G$6:$G$1355, Transactions_History!$C$6:$C$1355, "Acquire", Transactions_History!$I$6:$I$1355, Portfolio_History!$F660, Transactions_History!$H$6:$H$1355, "&lt;="&amp;YEAR(Portfolio_History!R$1))-
SUMIFS(Transactions_History!$G$6:$G$1355, Transactions_History!$C$6:$C$1355, "Redeem", Transactions_History!$I$6:$I$1355, Portfolio_History!$F660, Transactions_History!$H$6:$H$1355, "&lt;="&amp;YEAR(Portfolio_History!R$1))</f>
        <v>0</v>
      </c>
      <c r="S660" s="4">
        <f>SUMIFS(Transactions_History!$G$6:$G$1355, Transactions_History!$C$6:$C$1355, "Acquire", Transactions_History!$I$6:$I$1355, Portfolio_History!$F660, Transactions_History!$H$6:$H$1355, "&lt;="&amp;YEAR(Portfolio_History!S$1))-
SUMIFS(Transactions_History!$G$6:$G$1355, Transactions_History!$C$6:$C$1355, "Redeem", Transactions_History!$I$6:$I$1355, Portfolio_History!$F660, Transactions_History!$H$6:$H$1355, "&lt;="&amp;YEAR(Portfolio_History!S$1))</f>
        <v>0</v>
      </c>
      <c r="T660" s="4">
        <f>SUMIFS(Transactions_History!$G$6:$G$1355, Transactions_History!$C$6:$C$1355, "Acquire", Transactions_History!$I$6:$I$1355, Portfolio_History!$F660, Transactions_History!$H$6:$H$1355, "&lt;="&amp;YEAR(Portfolio_History!T$1))-
SUMIFS(Transactions_History!$G$6:$G$1355, Transactions_History!$C$6:$C$1355, "Redeem", Transactions_History!$I$6:$I$1355, Portfolio_History!$F660, Transactions_History!$H$6:$H$1355, "&lt;="&amp;YEAR(Portfolio_History!T$1))</f>
        <v>0</v>
      </c>
      <c r="U660" s="4">
        <f>SUMIFS(Transactions_History!$G$6:$G$1355, Transactions_History!$C$6:$C$1355, "Acquire", Transactions_History!$I$6:$I$1355, Portfolio_History!$F660, Transactions_History!$H$6:$H$1355, "&lt;="&amp;YEAR(Portfolio_History!U$1))-
SUMIFS(Transactions_History!$G$6:$G$1355, Transactions_History!$C$6:$C$1355, "Redeem", Transactions_History!$I$6:$I$1355, Portfolio_History!$F660, Transactions_History!$H$6:$H$1355, "&lt;="&amp;YEAR(Portfolio_History!U$1))</f>
        <v>0</v>
      </c>
      <c r="V660" s="4">
        <f>SUMIFS(Transactions_History!$G$6:$G$1355, Transactions_History!$C$6:$C$1355, "Acquire", Transactions_History!$I$6:$I$1355, Portfolio_History!$F660, Transactions_History!$H$6:$H$1355, "&lt;="&amp;YEAR(Portfolio_History!V$1))-
SUMIFS(Transactions_History!$G$6:$G$1355, Transactions_History!$C$6:$C$1355, "Redeem", Transactions_History!$I$6:$I$1355, Portfolio_History!$F660, Transactions_History!$H$6:$H$1355, "&lt;="&amp;YEAR(Portfolio_History!V$1))</f>
        <v>0</v>
      </c>
      <c r="W660" s="4">
        <f>SUMIFS(Transactions_History!$G$6:$G$1355, Transactions_History!$C$6:$C$1355, "Acquire", Transactions_History!$I$6:$I$1355, Portfolio_History!$F660, Transactions_History!$H$6:$H$1355, "&lt;="&amp;YEAR(Portfolio_History!W$1))-
SUMIFS(Transactions_History!$G$6:$G$1355, Transactions_History!$C$6:$C$1355, "Redeem", Transactions_History!$I$6:$I$1355, Portfolio_History!$F660, Transactions_History!$H$6:$H$1355, "&lt;="&amp;YEAR(Portfolio_History!W$1))</f>
        <v>0</v>
      </c>
      <c r="X660" s="4">
        <f>SUMIFS(Transactions_History!$G$6:$G$1355, Transactions_History!$C$6:$C$1355, "Acquire", Transactions_History!$I$6:$I$1355, Portfolio_History!$F660, Transactions_History!$H$6:$H$1355, "&lt;="&amp;YEAR(Portfolio_History!X$1))-
SUMIFS(Transactions_History!$G$6:$G$1355, Transactions_History!$C$6:$C$1355, "Redeem", Transactions_History!$I$6:$I$1355, Portfolio_History!$F660, Transactions_History!$H$6:$H$1355, "&lt;="&amp;YEAR(Portfolio_History!X$1))</f>
        <v>0</v>
      </c>
      <c r="Y660" s="4">
        <f>SUMIFS(Transactions_History!$G$6:$G$1355, Transactions_History!$C$6:$C$1355, "Acquire", Transactions_History!$I$6:$I$1355, Portfolio_History!$F660, Transactions_History!$H$6:$H$1355, "&lt;="&amp;YEAR(Portfolio_History!Y$1))-
SUMIFS(Transactions_History!$G$6:$G$1355, Transactions_History!$C$6:$C$1355, "Redeem", Transactions_History!$I$6:$I$1355, Portfolio_History!$F660, Transactions_History!$H$6:$H$1355, "&lt;="&amp;YEAR(Portfolio_History!Y$1))</f>
        <v>0</v>
      </c>
    </row>
    <row r="661" spans="1:25" x14ac:dyDescent="0.35">
      <c r="A661" s="172" t="s">
        <v>34</v>
      </c>
      <c r="B661" s="172">
        <v>2.5</v>
      </c>
      <c r="C661" s="172">
        <v>2009</v>
      </c>
      <c r="D661" s="173">
        <v>39904</v>
      </c>
      <c r="E661" s="63">
        <v>2009</v>
      </c>
      <c r="F661" s="170" t="str">
        <f t="shared" si="11"/>
        <v>SI certificates_2.5_2009</v>
      </c>
      <c r="G661" s="4">
        <f>SUMIFS(Transactions_History!$G$6:$G$1355, Transactions_History!$C$6:$C$1355, "Acquire", Transactions_History!$I$6:$I$1355, Portfolio_History!$F661, Transactions_History!$H$6:$H$1355, "&lt;="&amp;YEAR(Portfolio_History!G$1))-
SUMIFS(Transactions_History!$G$6:$G$1355, Transactions_History!$C$6:$C$1355, "Redeem", Transactions_History!$I$6:$I$1355, Portfolio_History!$F661, Transactions_History!$H$6:$H$1355, "&lt;="&amp;YEAR(Portfolio_History!G$1))</f>
        <v>0</v>
      </c>
      <c r="H661" s="4">
        <f>SUMIFS(Transactions_History!$G$6:$G$1355, Transactions_History!$C$6:$C$1355, "Acquire", Transactions_History!$I$6:$I$1355, Portfolio_History!$F661, Transactions_History!$H$6:$H$1355, "&lt;="&amp;YEAR(Portfolio_History!H$1))-
SUMIFS(Transactions_History!$G$6:$G$1355, Transactions_History!$C$6:$C$1355, "Redeem", Transactions_History!$I$6:$I$1355, Portfolio_History!$F661, Transactions_History!$H$6:$H$1355, "&lt;="&amp;YEAR(Portfolio_History!H$1))</f>
        <v>0</v>
      </c>
      <c r="I661" s="4">
        <f>SUMIFS(Transactions_History!$G$6:$G$1355, Transactions_History!$C$6:$C$1355, "Acquire", Transactions_History!$I$6:$I$1355, Portfolio_History!$F661, Transactions_History!$H$6:$H$1355, "&lt;="&amp;YEAR(Portfolio_History!I$1))-
SUMIFS(Transactions_History!$G$6:$G$1355, Transactions_History!$C$6:$C$1355, "Redeem", Transactions_History!$I$6:$I$1355, Portfolio_History!$F661, Transactions_History!$H$6:$H$1355, "&lt;="&amp;YEAR(Portfolio_History!I$1))</f>
        <v>0</v>
      </c>
      <c r="J661" s="4">
        <f>SUMIFS(Transactions_History!$G$6:$G$1355, Transactions_History!$C$6:$C$1355, "Acquire", Transactions_History!$I$6:$I$1355, Portfolio_History!$F661, Transactions_History!$H$6:$H$1355, "&lt;="&amp;YEAR(Portfolio_History!J$1))-
SUMIFS(Transactions_History!$G$6:$G$1355, Transactions_History!$C$6:$C$1355, "Redeem", Transactions_History!$I$6:$I$1355, Portfolio_History!$F661, Transactions_History!$H$6:$H$1355, "&lt;="&amp;YEAR(Portfolio_History!J$1))</f>
        <v>0</v>
      </c>
      <c r="K661" s="4">
        <f>SUMIFS(Transactions_History!$G$6:$G$1355, Transactions_History!$C$6:$C$1355, "Acquire", Transactions_History!$I$6:$I$1355, Portfolio_History!$F661, Transactions_History!$H$6:$H$1355, "&lt;="&amp;YEAR(Portfolio_History!K$1))-
SUMIFS(Transactions_History!$G$6:$G$1355, Transactions_History!$C$6:$C$1355, "Redeem", Transactions_History!$I$6:$I$1355, Portfolio_History!$F661, Transactions_History!$H$6:$H$1355, "&lt;="&amp;YEAR(Portfolio_History!K$1))</f>
        <v>0</v>
      </c>
      <c r="L661" s="4">
        <f>SUMIFS(Transactions_History!$G$6:$G$1355, Transactions_History!$C$6:$C$1355, "Acquire", Transactions_History!$I$6:$I$1355, Portfolio_History!$F661, Transactions_History!$H$6:$H$1355, "&lt;="&amp;YEAR(Portfolio_History!L$1))-
SUMIFS(Transactions_History!$G$6:$G$1355, Transactions_History!$C$6:$C$1355, "Redeem", Transactions_History!$I$6:$I$1355, Portfolio_History!$F661, Transactions_History!$H$6:$H$1355, "&lt;="&amp;YEAR(Portfolio_History!L$1))</f>
        <v>0</v>
      </c>
      <c r="M661" s="4">
        <f>SUMIFS(Transactions_History!$G$6:$G$1355, Transactions_History!$C$6:$C$1355, "Acquire", Transactions_History!$I$6:$I$1355, Portfolio_History!$F661, Transactions_History!$H$6:$H$1355, "&lt;="&amp;YEAR(Portfolio_History!M$1))-
SUMIFS(Transactions_History!$G$6:$G$1355, Transactions_History!$C$6:$C$1355, "Redeem", Transactions_History!$I$6:$I$1355, Portfolio_History!$F661, Transactions_History!$H$6:$H$1355, "&lt;="&amp;YEAR(Portfolio_History!M$1))</f>
        <v>0</v>
      </c>
      <c r="N661" s="4">
        <f>SUMIFS(Transactions_History!$G$6:$G$1355, Transactions_History!$C$6:$C$1355, "Acquire", Transactions_History!$I$6:$I$1355, Portfolio_History!$F661, Transactions_History!$H$6:$H$1355, "&lt;="&amp;YEAR(Portfolio_History!N$1))-
SUMIFS(Transactions_History!$G$6:$G$1355, Transactions_History!$C$6:$C$1355, "Redeem", Transactions_History!$I$6:$I$1355, Portfolio_History!$F661, Transactions_History!$H$6:$H$1355, "&lt;="&amp;YEAR(Portfolio_History!N$1))</f>
        <v>0</v>
      </c>
      <c r="O661" s="4">
        <f>SUMIFS(Transactions_History!$G$6:$G$1355, Transactions_History!$C$6:$C$1355, "Acquire", Transactions_History!$I$6:$I$1355, Portfolio_History!$F661, Transactions_History!$H$6:$H$1355, "&lt;="&amp;YEAR(Portfolio_History!O$1))-
SUMIFS(Transactions_History!$G$6:$G$1355, Transactions_History!$C$6:$C$1355, "Redeem", Transactions_History!$I$6:$I$1355, Portfolio_History!$F661, Transactions_History!$H$6:$H$1355, "&lt;="&amp;YEAR(Portfolio_History!O$1))</f>
        <v>0</v>
      </c>
      <c r="P661" s="4">
        <f>SUMIFS(Transactions_History!$G$6:$G$1355, Transactions_History!$C$6:$C$1355, "Acquire", Transactions_History!$I$6:$I$1355, Portfolio_History!$F661, Transactions_History!$H$6:$H$1355, "&lt;="&amp;YEAR(Portfolio_History!P$1))-
SUMIFS(Transactions_History!$G$6:$G$1355, Transactions_History!$C$6:$C$1355, "Redeem", Transactions_History!$I$6:$I$1355, Portfolio_History!$F661, Transactions_History!$H$6:$H$1355, "&lt;="&amp;YEAR(Portfolio_History!P$1))</f>
        <v>0</v>
      </c>
      <c r="Q661" s="4">
        <f>SUMIFS(Transactions_History!$G$6:$G$1355, Transactions_History!$C$6:$C$1355, "Acquire", Transactions_History!$I$6:$I$1355, Portfolio_History!$F661, Transactions_History!$H$6:$H$1355, "&lt;="&amp;YEAR(Portfolio_History!Q$1))-
SUMIFS(Transactions_History!$G$6:$G$1355, Transactions_History!$C$6:$C$1355, "Redeem", Transactions_History!$I$6:$I$1355, Portfolio_History!$F661, Transactions_History!$H$6:$H$1355, "&lt;="&amp;YEAR(Portfolio_History!Q$1))</f>
        <v>0</v>
      </c>
      <c r="R661" s="4">
        <f>SUMIFS(Transactions_History!$G$6:$G$1355, Transactions_History!$C$6:$C$1355, "Acquire", Transactions_History!$I$6:$I$1355, Portfolio_History!$F661, Transactions_History!$H$6:$H$1355, "&lt;="&amp;YEAR(Portfolio_History!R$1))-
SUMIFS(Transactions_History!$G$6:$G$1355, Transactions_History!$C$6:$C$1355, "Redeem", Transactions_History!$I$6:$I$1355, Portfolio_History!$F661, Transactions_History!$H$6:$H$1355, "&lt;="&amp;YEAR(Portfolio_History!R$1))</f>
        <v>0</v>
      </c>
      <c r="S661" s="4">
        <f>SUMIFS(Transactions_History!$G$6:$G$1355, Transactions_History!$C$6:$C$1355, "Acquire", Transactions_History!$I$6:$I$1355, Portfolio_History!$F661, Transactions_History!$H$6:$H$1355, "&lt;="&amp;YEAR(Portfolio_History!S$1))-
SUMIFS(Transactions_History!$G$6:$G$1355, Transactions_History!$C$6:$C$1355, "Redeem", Transactions_History!$I$6:$I$1355, Portfolio_History!$F661, Transactions_History!$H$6:$H$1355, "&lt;="&amp;YEAR(Portfolio_History!S$1))</f>
        <v>0</v>
      </c>
      <c r="T661" s="4">
        <f>SUMIFS(Transactions_History!$G$6:$G$1355, Transactions_History!$C$6:$C$1355, "Acquire", Transactions_History!$I$6:$I$1355, Portfolio_History!$F661, Transactions_History!$H$6:$H$1355, "&lt;="&amp;YEAR(Portfolio_History!T$1))-
SUMIFS(Transactions_History!$G$6:$G$1355, Transactions_History!$C$6:$C$1355, "Redeem", Transactions_History!$I$6:$I$1355, Portfolio_History!$F661, Transactions_History!$H$6:$H$1355, "&lt;="&amp;YEAR(Portfolio_History!T$1))</f>
        <v>0</v>
      </c>
      <c r="U661" s="4">
        <f>SUMIFS(Transactions_History!$G$6:$G$1355, Transactions_History!$C$6:$C$1355, "Acquire", Transactions_History!$I$6:$I$1355, Portfolio_History!$F661, Transactions_History!$H$6:$H$1355, "&lt;="&amp;YEAR(Portfolio_History!U$1))-
SUMIFS(Transactions_History!$G$6:$G$1355, Transactions_History!$C$6:$C$1355, "Redeem", Transactions_History!$I$6:$I$1355, Portfolio_History!$F661, Transactions_History!$H$6:$H$1355, "&lt;="&amp;YEAR(Portfolio_History!U$1))</f>
        <v>0</v>
      </c>
      <c r="V661" s="4">
        <f>SUMIFS(Transactions_History!$G$6:$G$1355, Transactions_History!$C$6:$C$1355, "Acquire", Transactions_History!$I$6:$I$1355, Portfolio_History!$F661, Transactions_History!$H$6:$H$1355, "&lt;="&amp;YEAR(Portfolio_History!V$1))-
SUMIFS(Transactions_History!$G$6:$G$1355, Transactions_History!$C$6:$C$1355, "Redeem", Transactions_History!$I$6:$I$1355, Portfolio_History!$F661, Transactions_History!$H$6:$H$1355, "&lt;="&amp;YEAR(Portfolio_History!V$1))</f>
        <v>0</v>
      </c>
      <c r="W661" s="4">
        <f>SUMIFS(Transactions_History!$G$6:$G$1355, Transactions_History!$C$6:$C$1355, "Acquire", Transactions_History!$I$6:$I$1355, Portfolio_History!$F661, Transactions_History!$H$6:$H$1355, "&lt;="&amp;YEAR(Portfolio_History!W$1))-
SUMIFS(Transactions_History!$G$6:$G$1355, Transactions_History!$C$6:$C$1355, "Redeem", Transactions_History!$I$6:$I$1355, Portfolio_History!$F661, Transactions_History!$H$6:$H$1355, "&lt;="&amp;YEAR(Portfolio_History!W$1))</f>
        <v>0</v>
      </c>
      <c r="X661" s="4">
        <f>SUMIFS(Transactions_History!$G$6:$G$1355, Transactions_History!$C$6:$C$1355, "Acquire", Transactions_History!$I$6:$I$1355, Portfolio_History!$F661, Transactions_History!$H$6:$H$1355, "&lt;="&amp;YEAR(Portfolio_History!X$1))-
SUMIFS(Transactions_History!$G$6:$G$1355, Transactions_History!$C$6:$C$1355, "Redeem", Transactions_History!$I$6:$I$1355, Portfolio_History!$F661, Transactions_History!$H$6:$H$1355, "&lt;="&amp;YEAR(Portfolio_History!X$1))</f>
        <v>0</v>
      </c>
      <c r="Y661" s="4">
        <f>SUMIFS(Transactions_History!$G$6:$G$1355, Transactions_History!$C$6:$C$1355, "Acquire", Transactions_History!$I$6:$I$1355, Portfolio_History!$F661, Transactions_History!$H$6:$H$1355, "&lt;="&amp;YEAR(Portfolio_History!Y$1))-
SUMIFS(Transactions_History!$G$6:$G$1355, Transactions_History!$C$6:$C$1355, "Redeem", Transactions_History!$I$6:$I$1355, Portfolio_History!$F661, Transactions_History!$H$6:$H$1355, "&lt;="&amp;YEAR(Portfolio_History!Y$1))</f>
        <v>0</v>
      </c>
    </row>
    <row r="662" spans="1:25" x14ac:dyDescent="0.35">
      <c r="A662" s="172" t="s">
        <v>39</v>
      </c>
      <c r="B662" s="172">
        <v>7</v>
      </c>
      <c r="C662" s="172">
        <v>2009</v>
      </c>
      <c r="D662" s="173">
        <v>35217</v>
      </c>
      <c r="E662" s="63">
        <v>2009</v>
      </c>
      <c r="F662" s="170" t="str">
        <f t="shared" si="11"/>
        <v>SI bonds_7_2009</v>
      </c>
      <c r="G662" s="4">
        <f>SUMIFS(Transactions_History!$G$6:$G$1355, Transactions_History!$C$6:$C$1355, "Acquire", Transactions_History!$I$6:$I$1355, Portfolio_History!$F662, Transactions_History!$H$6:$H$1355, "&lt;="&amp;YEAR(Portfolio_History!G$1))-
SUMIFS(Transactions_History!$G$6:$G$1355, Transactions_History!$C$6:$C$1355, "Redeem", Transactions_History!$I$6:$I$1355, Portfolio_History!$F662, Transactions_History!$H$6:$H$1355, "&lt;="&amp;YEAR(Portfolio_History!G$1))</f>
        <v>-7551751</v>
      </c>
      <c r="H662" s="4">
        <f>SUMIFS(Transactions_History!$G$6:$G$1355, Transactions_History!$C$6:$C$1355, "Acquire", Transactions_History!$I$6:$I$1355, Portfolio_History!$F662, Transactions_History!$H$6:$H$1355, "&lt;="&amp;YEAR(Portfolio_History!H$1))-
SUMIFS(Transactions_History!$G$6:$G$1355, Transactions_History!$C$6:$C$1355, "Redeem", Transactions_History!$I$6:$I$1355, Portfolio_History!$F662, Transactions_History!$H$6:$H$1355, "&lt;="&amp;YEAR(Portfolio_History!H$1))</f>
        <v>-7551751</v>
      </c>
      <c r="I662" s="4">
        <f>SUMIFS(Transactions_History!$G$6:$G$1355, Transactions_History!$C$6:$C$1355, "Acquire", Transactions_History!$I$6:$I$1355, Portfolio_History!$F662, Transactions_History!$H$6:$H$1355, "&lt;="&amp;YEAR(Portfolio_History!I$1))-
SUMIFS(Transactions_History!$G$6:$G$1355, Transactions_History!$C$6:$C$1355, "Redeem", Transactions_History!$I$6:$I$1355, Portfolio_History!$F662, Transactions_History!$H$6:$H$1355, "&lt;="&amp;YEAR(Portfolio_History!I$1))</f>
        <v>-7551751</v>
      </c>
      <c r="J662" s="4">
        <f>SUMIFS(Transactions_History!$G$6:$G$1355, Transactions_History!$C$6:$C$1355, "Acquire", Transactions_History!$I$6:$I$1355, Portfolio_History!$F662, Transactions_History!$H$6:$H$1355, "&lt;="&amp;YEAR(Portfolio_History!J$1))-
SUMIFS(Transactions_History!$G$6:$G$1355, Transactions_History!$C$6:$C$1355, "Redeem", Transactions_History!$I$6:$I$1355, Portfolio_History!$F662, Transactions_History!$H$6:$H$1355, "&lt;="&amp;YEAR(Portfolio_History!J$1))</f>
        <v>-7551751</v>
      </c>
      <c r="K662" s="4">
        <f>SUMIFS(Transactions_History!$G$6:$G$1355, Transactions_History!$C$6:$C$1355, "Acquire", Transactions_History!$I$6:$I$1355, Portfolio_History!$F662, Transactions_History!$H$6:$H$1355, "&lt;="&amp;YEAR(Portfolio_History!K$1))-
SUMIFS(Transactions_History!$G$6:$G$1355, Transactions_History!$C$6:$C$1355, "Redeem", Transactions_History!$I$6:$I$1355, Portfolio_History!$F662, Transactions_History!$H$6:$H$1355, "&lt;="&amp;YEAR(Portfolio_History!K$1))</f>
        <v>-7551751</v>
      </c>
      <c r="L662" s="4">
        <f>SUMIFS(Transactions_History!$G$6:$G$1355, Transactions_History!$C$6:$C$1355, "Acquire", Transactions_History!$I$6:$I$1355, Portfolio_History!$F662, Transactions_History!$H$6:$H$1355, "&lt;="&amp;YEAR(Portfolio_History!L$1))-
SUMIFS(Transactions_History!$G$6:$G$1355, Transactions_History!$C$6:$C$1355, "Redeem", Transactions_History!$I$6:$I$1355, Portfolio_History!$F662, Transactions_History!$H$6:$H$1355, "&lt;="&amp;YEAR(Portfolio_History!L$1))</f>
        <v>-7551751</v>
      </c>
      <c r="M662" s="4">
        <f>SUMIFS(Transactions_History!$G$6:$G$1355, Transactions_History!$C$6:$C$1355, "Acquire", Transactions_History!$I$6:$I$1355, Portfolio_History!$F662, Transactions_History!$H$6:$H$1355, "&lt;="&amp;YEAR(Portfolio_History!M$1))-
SUMIFS(Transactions_History!$G$6:$G$1355, Transactions_History!$C$6:$C$1355, "Redeem", Transactions_History!$I$6:$I$1355, Portfolio_History!$F662, Transactions_History!$H$6:$H$1355, "&lt;="&amp;YEAR(Portfolio_History!M$1))</f>
        <v>-7551751</v>
      </c>
      <c r="N662" s="4">
        <f>SUMIFS(Transactions_History!$G$6:$G$1355, Transactions_History!$C$6:$C$1355, "Acquire", Transactions_History!$I$6:$I$1355, Portfolio_History!$F662, Transactions_History!$H$6:$H$1355, "&lt;="&amp;YEAR(Portfolio_History!N$1))-
SUMIFS(Transactions_History!$G$6:$G$1355, Transactions_History!$C$6:$C$1355, "Redeem", Transactions_History!$I$6:$I$1355, Portfolio_History!$F662, Transactions_History!$H$6:$H$1355, "&lt;="&amp;YEAR(Portfolio_History!N$1))</f>
        <v>-7551751</v>
      </c>
      <c r="O662" s="4">
        <f>SUMIFS(Transactions_History!$G$6:$G$1355, Transactions_History!$C$6:$C$1355, "Acquire", Transactions_History!$I$6:$I$1355, Portfolio_History!$F662, Transactions_History!$H$6:$H$1355, "&lt;="&amp;YEAR(Portfolio_History!O$1))-
SUMIFS(Transactions_History!$G$6:$G$1355, Transactions_History!$C$6:$C$1355, "Redeem", Transactions_History!$I$6:$I$1355, Portfolio_History!$F662, Transactions_History!$H$6:$H$1355, "&lt;="&amp;YEAR(Portfolio_History!O$1))</f>
        <v>-7551751</v>
      </c>
      <c r="P662" s="4">
        <f>SUMIFS(Transactions_History!$G$6:$G$1355, Transactions_History!$C$6:$C$1355, "Acquire", Transactions_History!$I$6:$I$1355, Portfolio_History!$F662, Transactions_History!$H$6:$H$1355, "&lt;="&amp;YEAR(Portfolio_History!P$1))-
SUMIFS(Transactions_History!$G$6:$G$1355, Transactions_History!$C$6:$C$1355, "Redeem", Transactions_History!$I$6:$I$1355, Portfolio_History!$F662, Transactions_History!$H$6:$H$1355, "&lt;="&amp;YEAR(Portfolio_History!P$1))</f>
        <v>-7551751</v>
      </c>
      <c r="Q662" s="4">
        <f>SUMIFS(Transactions_History!$G$6:$G$1355, Transactions_History!$C$6:$C$1355, "Acquire", Transactions_History!$I$6:$I$1355, Portfolio_History!$F662, Transactions_History!$H$6:$H$1355, "&lt;="&amp;YEAR(Portfolio_History!Q$1))-
SUMIFS(Transactions_History!$G$6:$G$1355, Transactions_History!$C$6:$C$1355, "Redeem", Transactions_History!$I$6:$I$1355, Portfolio_History!$F662, Transactions_History!$H$6:$H$1355, "&lt;="&amp;YEAR(Portfolio_History!Q$1))</f>
        <v>-7551751</v>
      </c>
      <c r="R662" s="4">
        <f>SUMIFS(Transactions_History!$G$6:$G$1355, Transactions_History!$C$6:$C$1355, "Acquire", Transactions_History!$I$6:$I$1355, Portfolio_History!$F662, Transactions_History!$H$6:$H$1355, "&lt;="&amp;YEAR(Portfolio_History!R$1))-
SUMIFS(Transactions_History!$G$6:$G$1355, Transactions_History!$C$6:$C$1355, "Redeem", Transactions_History!$I$6:$I$1355, Portfolio_History!$F662, Transactions_History!$H$6:$H$1355, "&lt;="&amp;YEAR(Portfolio_History!R$1))</f>
        <v>-7551751</v>
      </c>
      <c r="S662" s="4">
        <f>SUMIFS(Transactions_History!$G$6:$G$1355, Transactions_History!$C$6:$C$1355, "Acquire", Transactions_History!$I$6:$I$1355, Portfolio_History!$F662, Transactions_History!$H$6:$H$1355, "&lt;="&amp;YEAR(Portfolio_History!S$1))-
SUMIFS(Transactions_History!$G$6:$G$1355, Transactions_History!$C$6:$C$1355, "Redeem", Transactions_History!$I$6:$I$1355, Portfolio_History!$F662, Transactions_History!$H$6:$H$1355, "&lt;="&amp;YEAR(Portfolio_History!S$1))</f>
        <v>-7551751</v>
      </c>
      <c r="T662" s="4">
        <f>SUMIFS(Transactions_History!$G$6:$G$1355, Transactions_History!$C$6:$C$1355, "Acquire", Transactions_History!$I$6:$I$1355, Portfolio_History!$F662, Transactions_History!$H$6:$H$1355, "&lt;="&amp;YEAR(Portfolio_History!T$1))-
SUMIFS(Transactions_History!$G$6:$G$1355, Transactions_History!$C$6:$C$1355, "Redeem", Transactions_History!$I$6:$I$1355, Portfolio_History!$F662, Transactions_History!$H$6:$H$1355, "&lt;="&amp;YEAR(Portfolio_History!T$1))</f>
        <v>-7551751</v>
      </c>
      <c r="U662" s="4">
        <f>SUMIFS(Transactions_History!$G$6:$G$1355, Transactions_History!$C$6:$C$1355, "Acquire", Transactions_History!$I$6:$I$1355, Portfolio_History!$F662, Transactions_History!$H$6:$H$1355, "&lt;="&amp;YEAR(Portfolio_History!U$1))-
SUMIFS(Transactions_History!$G$6:$G$1355, Transactions_History!$C$6:$C$1355, "Redeem", Transactions_History!$I$6:$I$1355, Portfolio_History!$F662, Transactions_History!$H$6:$H$1355, "&lt;="&amp;YEAR(Portfolio_History!U$1))</f>
        <v>-1571889</v>
      </c>
      <c r="V662" s="4">
        <f>SUMIFS(Transactions_History!$G$6:$G$1355, Transactions_History!$C$6:$C$1355, "Acquire", Transactions_History!$I$6:$I$1355, Portfolio_History!$F662, Transactions_History!$H$6:$H$1355, "&lt;="&amp;YEAR(Portfolio_History!V$1))-
SUMIFS(Transactions_History!$G$6:$G$1355, Transactions_History!$C$6:$C$1355, "Redeem", Transactions_History!$I$6:$I$1355, Portfolio_History!$F662, Transactions_History!$H$6:$H$1355, "&lt;="&amp;YEAR(Portfolio_History!V$1))</f>
        <v>0</v>
      </c>
      <c r="W662" s="4">
        <f>SUMIFS(Transactions_History!$G$6:$G$1355, Transactions_History!$C$6:$C$1355, "Acquire", Transactions_History!$I$6:$I$1355, Portfolio_History!$F662, Transactions_History!$H$6:$H$1355, "&lt;="&amp;YEAR(Portfolio_History!W$1))-
SUMIFS(Transactions_History!$G$6:$G$1355, Transactions_History!$C$6:$C$1355, "Redeem", Transactions_History!$I$6:$I$1355, Portfolio_History!$F662, Transactions_History!$H$6:$H$1355, "&lt;="&amp;YEAR(Portfolio_History!W$1))</f>
        <v>0</v>
      </c>
      <c r="X662" s="4">
        <f>SUMIFS(Transactions_History!$G$6:$G$1355, Transactions_History!$C$6:$C$1355, "Acquire", Transactions_History!$I$6:$I$1355, Portfolio_History!$F662, Transactions_History!$H$6:$H$1355, "&lt;="&amp;YEAR(Portfolio_History!X$1))-
SUMIFS(Transactions_History!$G$6:$G$1355, Transactions_History!$C$6:$C$1355, "Redeem", Transactions_History!$I$6:$I$1355, Portfolio_History!$F662, Transactions_History!$H$6:$H$1355, "&lt;="&amp;YEAR(Portfolio_History!X$1))</f>
        <v>0</v>
      </c>
      <c r="Y662" s="4">
        <f>SUMIFS(Transactions_History!$G$6:$G$1355, Transactions_History!$C$6:$C$1355, "Acquire", Transactions_History!$I$6:$I$1355, Portfolio_History!$F662, Transactions_History!$H$6:$H$1355, "&lt;="&amp;YEAR(Portfolio_History!Y$1))-
SUMIFS(Transactions_History!$G$6:$G$1355, Transactions_History!$C$6:$C$1355, "Redeem", Transactions_History!$I$6:$I$1355, Portfolio_History!$F662, Transactions_History!$H$6:$H$1355, "&lt;="&amp;YEAR(Portfolio_History!Y$1))</f>
        <v>0</v>
      </c>
    </row>
    <row r="663" spans="1:25" x14ac:dyDescent="0.35">
      <c r="A663" s="172" t="s">
        <v>34</v>
      </c>
      <c r="B663" s="172">
        <v>2.875</v>
      </c>
      <c r="C663" s="172">
        <v>2009</v>
      </c>
      <c r="D663" s="173">
        <v>39934</v>
      </c>
      <c r="E663" s="63">
        <v>2009</v>
      </c>
      <c r="F663" s="170" t="str">
        <f t="shared" si="11"/>
        <v>SI certificates_2.875_2009</v>
      </c>
      <c r="G663" s="4">
        <f>SUMIFS(Transactions_History!$G$6:$G$1355, Transactions_History!$C$6:$C$1355, "Acquire", Transactions_History!$I$6:$I$1355, Portfolio_History!$F663, Transactions_History!$H$6:$H$1355, "&lt;="&amp;YEAR(Portfolio_History!G$1))-
SUMIFS(Transactions_History!$G$6:$G$1355, Transactions_History!$C$6:$C$1355, "Redeem", Transactions_History!$I$6:$I$1355, Portfolio_History!$F663, Transactions_History!$H$6:$H$1355, "&lt;="&amp;YEAR(Portfolio_History!G$1))</f>
        <v>0</v>
      </c>
      <c r="H663" s="4">
        <f>SUMIFS(Transactions_History!$G$6:$G$1355, Transactions_History!$C$6:$C$1355, "Acquire", Transactions_History!$I$6:$I$1355, Portfolio_History!$F663, Transactions_History!$H$6:$H$1355, "&lt;="&amp;YEAR(Portfolio_History!H$1))-
SUMIFS(Transactions_History!$G$6:$G$1355, Transactions_History!$C$6:$C$1355, "Redeem", Transactions_History!$I$6:$I$1355, Portfolio_History!$F663, Transactions_History!$H$6:$H$1355, "&lt;="&amp;YEAR(Portfolio_History!H$1))</f>
        <v>0</v>
      </c>
      <c r="I663" s="4">
        <f>SUMIFS(Transactions_History!$G$6:$G$1355, Transactions_History!$C$6:$C$1355, "Acquire", Transactions_History!$I$6:$I$1355, Portfolio_History!$F663, Transactions_History!$H$6:$H$1355, "&lt;="&amp;YEAR(Portfolio_History!I$1))-
SUMIFS(Transactions_History!$G$6:$G$1355, Transactions_History!$C$6:$C$1355, "Redeem", Transactions_History!$I$6:$I$1355, Portfolio_History!$F663, Transactions_History!$H$6:$H$1355, "&lt;="&amp;YEAR(Portfolio_History!I$1))</f>
        <v>0</v>
      </c>
      <c r="J663" s="4">
        <f>SUMIFS(Transactions_History!$G$6:$G$1355, Transactions_History!$C$6:$C$1355, "Acquire", Transactions_History!$I$6:$I$1355, Portfolio_History!$F663, Transactions_History!$H$6:$H$1355, "&lt;="&amp;YEAR(Portfolio_History!J$1))-
SUMIFS(Transactions_History!$G$6:$G$1355, Transactions_History!$C$6:$C$1355, "Redeem", Transactions_History!$I$6:$I$1355, Portfolio_History!$F663, Transactions_History!$H$6:$H$1355, "&lt;="&amp;YEAR(Portfolio_History!J$1))</f>
        <v>0</v>
      </c>
      <c r="K663" s="4">
        <f>SUMIFS(Transactions_History!$G$6:$G$1355, Transactions_History!$C$6:$C$1355, "Acquire", Transactions_History!$I$6:$I$1355, Portfolio_History!$F663, Transactions_History!$H$6:$H$1355, "&lt;="&amp;YEAR(Portfolio_History!K$1))-
SUMIFS(Transactions_History!$G$6:$G$1355, Transactions_History!$C$6:$C$1355, "Redeem", Transactions_History!$I$6:$I$1355, Portfolio_History!$F663, Transactions_History!$H$6:$H$1355, "&lt;="&amp;YEAR(Portfolio_History!K$1))</f>
        <v>0</v>
      </c>
      <c r="L663" s="4">
        <f>SUMIFS(Transactions_History!$G$6:$G$1355, Transactions_History!$C$6:$C$1355, "Acquire", Transactions_History!$I$6:$I$1355, Portfolio_History!$F663, Transactions_History!$H$6:$H$1355, "&lt;="&amp;YEAR(Portfolio_History!L$1))-
SUMIFS(Transactions_History!$G$6:$G$1355, Transactions_History!$C$6:$C$1355, "Redeem", Transactions_History!$I$6:$I$1355, Portfolio_History!$F663, Transactions_History!$H$6:$H$1355, "&lt;="&amp;YEAR(Portfolio_History!L$1))</f>
        <v>0</v>
      </c>
      <c r="M663" s="4">
        <f>SUMIFS(Transactions_History!$G$6:$G$1355, Transactions_History!$C$6:$C$1355, "Acquire", Transactions_History!$I$6:$I$1355, Portfolio_History!$F663, Transactions_History!$H$6:$H$1355, "&lt;="&amp;YEAR(Portfolio_History!M$1))-
SUMIFS(Transactions_History!$G$6:$G$1355, Transactions_History!$C$6:$C$1355, "Redeem", Transactions_History!$I$6:$I$1355, Portfolio_History!$F663, Transactions_History!$H$6:$H$1355, "&lt;="&amp;YEAR(Portfolio_History!M$1))</f>
        <v>0</v>
      </c>
      <c r="N663" s="4">
        <f>SUMIFS(Transactions_History!$G$6:$G$1355, Transactions_History!$C$6:$C$1355, "Acquire", Transactions_History!$I$6:$I$1355, Portfolio_History!$F663, Transactions_History!$H$6:$H$1355, "&lt;="&amp;YEAR(Portfolio_History!N$1))-
SUMIFS(Transactions_History!$G$6:$G$1355, Transactions_History!$C$6:$C$1355, "Redeem", Transactions_History!$I$6:$I$1355, Portfolio_History!$F663, Transactions_History!$H$6:$H$1355, "&lt;="&amp;YEAR(Portfolio_History!N$1))</f>
        <v>0</v>
      </c>
      <c r="O663" s="4">
        <f>SUMIFS(Transactions_History!$G$6:$G$1355, Transactions_History!$C$6:$C$1355, "Acquire", Transactions_History!$I$6:$I$1355, Portfolio_History!$F663, Transactions_History!$H$6:$H$1355, "&lt;="&amp;YEAR(Portfolio_History!O$1))-
SUMIFS(Transactions_History!$G$6:$G$1355, Transactions_History!$C$6:$C$1355, "Redeem", Transactions_History!$I$6:$I$1355, Portfolio_History!$F663, Transactions_History!$H$6:$H$1355, "&lt;="&amp;YEAR(Portfolio_History!O$1))</f>
        <v>0</v>
      </c>
      <c r="P663" s="4">
        <f>SUMIFS(Transactions_History!$G$6:$G$1355, Transactions_History!$C$6:$C$1355, "Acquire", Transactions_History!$I$6:$I$1355, Portfolio_History!$F663, Transactions_History!$H$6:$H$1355, "&lt;="&amp;YEAR(Portfolio_History!P$1))-
SUMIFS(Transactions_History!$G$6:$G$1355, Transactions_History!$C$6:$C$1355, "Redeem", Transactions_History!$I$6:$I$1355, Portfolio_History!$F663, Transactions_History!$H$6:$H$1355, "&lt;="&amp;YEAR(Portfolio_History!P$1))</f>
        <v>0</v>
      </c>
      <c r="Q663" s="4">
        <f>SUMIFS(Transactions_History!$G$6:$G$1355, Transactions_History!$C$6:$C$1355, "Acquire", Transactions_History!$I$6:$I$1355, Portfolio_History!$F663, Transactions_History!$H$6:$H$1355, "&lt;="&amp;YEAR(Portfolio_History!Q$1))-
SUMIFS(Transactions_History!$G$6:$G$1355, Transactions_History!$C$6:$C$1355, "Redeem", Transactions_History!$I$6:$I$1355, Portfolio_History!$F663, Transactions_History!$H$6:$H$1355, "&lt;="&amp;YEAR(Portfolio_History!Q$1))</f>
        <v>0</v>
      </c>
      <c r="R663" s="4">
        <f>SUMIFS(Transactions_History!$G$6:$G$1355, Transactions_History!$C$6:$C$1355, "Acquire", Transactions_History!$I$6:$I$1355, Portfolio_History!$F663, Transactions_History!$H$6:$H$1355, "&lt;="&amp;YEAR(Portfolio_History!R$1))-
SUMIFS(Transactions_History!$G$6:$G$1355, Transactions_History!$C$6:$C$1355, "Redeem", Transactions_History!$I$6:$I$1355, Portfolio_History!$F663, Transactions_History!$H$6:$H$1355, "&lt;="&amp;YEAR(Portfolio_History!R$1))</f>
        <v>0</v>
      </c>
      <c r="S663" s="4">
        <f>SUMIFS(Transactions_History!$G$6:$G$1355, Transactions_History!$C$6:$C$1355, "Acquire", Transactions_History!$I$6:$I$1355, Portfolio_History!$F663, Transactions_History!$H$6:$H$1355, "&lt;="&amp;YEAR(Portfolio_History!S$1))-
SUMIFS(Transactions_History!$G$6:$G$1355, Transactions_History!$C$6:$C$1355, "Redeem", Transactions_History!$I$6:$I$1355, Portfolio_History!$F663, Transactions_History!$H$6:$H$1355, "&lt;="&amp;YEAR(Portfolio_History!S$1))</f>
        <v>0</v>
      </c>
      <c r="T663" s="4">
        <f>SUMIFS(Transactions_History!$G$6:$G$1355, Transactions_History!$C$6:$C$1355, "Acquire", Transactions_History!$I$6:$I$1355, Portfolio_History!$F663, Transactions_History!$H$6:$H$1355, "&lt;="&amp;YEAR(Portfolio_History!T$1))-
SUMIFS(Transactions_History!$G$6:$G$1355, Transactions_History!$C$6:$C$1355, "Redeem", Transactions_History!$I$6:$I$1355, Portfolio_History!$F663, Transactions_History!$H$6:$H$1355, "&lt;="&amp;YEAR(Portfolio_History!T$1))</f>
        <v>0</v>
      </c>
      <c r="U663" s="4">
        <f>SUMIFS(Transactions_History!$G$6:$G$1355, Transactions_History!$C$6:$C$1355, "Acquire", Transactions_History!$I$6:$I$1355, Portfolio_History!$F663, Transactions_History!$H$6:$H$1355, "&lt;="&amp;YEAR(Portfolio_History!U$1))-
SUMIFS(Transactions_History!$G$6:$G$1355, Transactions_History!$C$6:$C$1355, "Redeem", Transactions_History!$I$6:$I$1355, Portfolio_History!$F663, Transactions_History!$H$6:$H$1355, "&lt;="&amp;YEAR(Portfolio_History!U$1))</f>
        <v>0</v>
      </c>
      <c r="V663" s="4">
        <f>SUMIFS(Transactions_History!$G$6:$G$1355, Transactions_History!$C$6:$C$1355, "Acquire", Transactions_History!$I$6:$I$1355, Portfolio_History!$F663, Transactions_History!$H$6:$H$1355, "&lt;="&amp;YEAR(Portfolio_History!V$1))-
SUMIFS(Transactions_History!$G$6:$G$1355, Transactions_History!$C$6:$C$1355, "Redeem", Transactions_History!$I$6:$I$1355, Portfolio_History!$F663, Transactions_History!$H$6:$H$1355, "&lt;="&amp;YEAR(Portfolio_History!V$1))</f>
        <v>0</v>
      </c>
      <c r="W663" s="4">
        <f>SUMIFS(Transactions_History!$G$6:$G$1355, Transactions_History!$C$6:$C$1355, "Acquire", Transactions_History!$I$6:$I$1355, Portfolio_History!$F663, Transactions_History!$H$6:$H$1355, "&lt;="&amp;YEAR(Portfolio_History!W$1))-
SUMIFS(Transactions_History!$G$6:$G$1355, Transactions_History!$C$6:$C$1355, "Redeem", Transactions_History!$I$6:$I$1355, Portfolio_History!$F663, Transactions_History!$H$6:$H$1355, "&lt;="&amp;YEAR(Portfolio_History!W$1))</f>
        <v>0</v>
      </c>
      <c r="X663" s="4">
        <f>SUMIFS(Transactions_History!$G$6:$G$1355, Transactions_History!$C$6:$C$1355, "Acquire", Transactions_History!$I$6:$I$1355, Portfolio_History!$F663, Transactions_History!$H$6:$H$1355, "&lt;="&amp;YEAR(Portfolio_History!X$1))-
SUMIFS(Transactions_History!$G$6:$G$1355, Transactions_History!$C$6:$C$1355, "Redeem", Transactions_History!$I$6:$I$1355, Portfolio_History!$F663, Transactions_History!$H$6:$H$1355, "&lt;="&amp;YEAR(Portfolio_History!X$1))</f>
        <v>0</v>
      </c>
      <c r="Y663" s="4">
        <f>SUMIFS(Transactions_History!$G$6:$G$1355, Transactions_History!$C$6:$C$1355, "Acquire", Transactions_History!$I$6:$I$1355, Portfolio_History!$F663, Transactions_History!$H$6:$H$1355, "&lt;="&amp;YEAR(Portfolio_History!Y$1))-
SUMIFS(Transactions_History!$G$6:$G$1355, Transactions_History!$C$6:$C$1355, "Redeem", Transactions_History!$I$6:$I$1355, Portfolio_History!$F663, Transactions_History!$H$6:$H$1355, "&lt;="&amp;YEAR(Portfolio_History!Y$1))</f>
        <v>0</v>
      </c>
    </row>
    <row r="664" spans="1:25" x14ac:dyDescent="0.35">
      <c r="A664" s="172" t="s">
        <v>39</v>
      </c>
      <c r="B664" s="172">
        <v>3.25</v>
      </c>
      <c r="C664" s="172">
        <v>2010</v>
      </c>
      <c r="D664" s="173">
        <v>39965</v>
      </c>
      <c r="E664" s="63">
        <v>2009</v>
      </c>
      <c r="F664" s="170" t="str">
        <f t="shared" si="11"/>
        <v>SI bonds_3.25_2010</v>
      </c>
      <c r="G664" s="4">
        <f>SUMIFS(Transactions_History!$G$6:$G$1355, Transactions_History!$C$6:$C$1355, "Acquire", Transactions_History!$I$6:$I$1355, Portfolio_History!$F664, Transactions_History!$H$6:$H$1355, "&lt;="&amp;YEAR(Portfolio_History!G$1))-
SUMIFS(Transactions_History!$G$6:$G$1355, Transactions_History!$C$6:$C$1355, "Redeem", Transactions_History!$I$6:$I$1355, Portfolio_History!$F664, Transactions_History!$H$6:$H$1355, "&lt;="&amp;YEAR(Portfolio_History!G$1))</f>
        <v>0</v>
      </c>
      <c r="H664" s="4">
        <f>SUMIFS(Transactions_History!$G$6:$G$1355, Transactions_History!$C$6:$C$1355, "Acquire", Transactions_History!$I$6:$I$1355, Portfolio_History!$F664, Transactions_History!$H$6:$H$1355, "&lt;="&amp;YEAR(Portfolio_History!H$1))-
SUMIFS(Transactions_History!$G$6:$G$1355, Transactions_History!$C$6:$C$1355, "Redeem", Transactions_History!$I$6:$I$1355, Portfolio_History!$F664, Transactions_History!$H$6:$H$1355, "&lt;="&amp;YEAR(Portfolio_History!H$1))</f>
        <v>0</v>
      </c>
      <c r="I664" s="4">
        <f>SUMIFS(Transactions_History!$G$6:$G$1355, Transactions_History!$C$6:$C$1355, "Acquire", Transactions_History!$I$6:$I$1355, Portfolio_History!$F664, Transactions_History!$H$6:$H$1355, "&lt;="&amp;YEAR(Portfolio_History!I$1))-
SUMIFS(Transactions_History!$G$6:$G$1355, Transactions_History!$C$6:$C$1355, "Redeem", Transactions_History!$I$6:$I$1355, Portfolio_History!$F664, Transactions_History!$H$6:$H$1355, "&lt;="&amp;YEAR(Portfolio_History!I$1))</f>
        <v>0</v>
      </c>
      <c r="J664" s="4">
        <f>SUMIFS(Transactions_History!$G$6:$G$1355, Transactions_History!$C$6:$C$1355, "Acquire", Transactions_History!$I$6:$I$1355, Portfolio_History!$F664, Transactions_History!$H$6:$H$1355, "&lt;="&amp;YEAR(Portfolio_History!J$1))-
SUMIFS(Transactions_History!$G$6:$G$1355, Transactions_History!$C$6:$C$1355, "Redeem", Transactions_History!$I$6:$I$1355, Portfolio_History!$F664, Transactions_History!$H$6:$H$1355, "&lt;="&amp;YEAR(Portfolio_History!J$1))</f>
        <v>0</v>
      </c>
      <c r="K664" s="4">
        <f>SUMIFS(Transactions_History!$G$6:$G$1355, Transactions_History!$C$6:$C$1355, "Acquire", Transactions_History!$I$6:$I$1355, Portfolio_History!$F664, Transactions_History!$H$6:$H$1355, "&lt;="&amp;YEAR(Portfolio_History!K$1))-
SUMIFS(Transactions_History!$G$6:$G$1355, Transactions_History!$C$6:$C$1355, "Redeem", Transactions_History!$I$6:$I$1355, Portfolio_History!$F664, Transactions_History!$H$6:$H$1355, "&lt;="&amp;YEAR(Portfolio_History!K$1))</f>
        <v>0</v>
      </c>
      <c r="L664" s="4">
        <f>SUMIFS(Transactions_History!$G$6:$G$1355, Transactions_History!$C$6:$C$1355, "Acquire", Transactions_History!$I$6:$I$1355, Portfolio_History!$F664, Transactions_History!$H$6:$H$1355, "&lt;="&amp;YEAR(Portfolio_History!L$1))-
SUMIFS(Transactions_History!$G$6:$G$1355, Transactions_History!$C$6:$C$1355, "Redeem", Transactions_History!$I$6:$I$1355, Portfolio_History!$F664, Transactions_History!$H$6:$H$1355, "&lt;="&amp;YEAR(Portfolio_History!L$1))</f>
        <v>0</v>
      </c>
      <c r="M664" s="4">
        <f>SUMIFS(Transactions_History!$G$6:$G$1355, Transactions_History!$C$6:$C$1355, "Acquire", Transactions_History!$I$6:$I$1355, Portfolio_History!$F664, Transactions_History!$H$6:$H$1355, "&lt;="&amp;YEAR(Portfolio_History!M$1))-
SUMIFS(Transactions_History!$G$6:$G$1355, Transactions_History!$C$6:$C$1355, "Redeem", Transactions_History!$I$6:$I$1355, Portfolio_History!$F664, Transactions_History!$H$6:$H$1355, "&lt;="&amp;YEAR(Portfolio_History!M$1))</f>
        <v>0</v>
      </c>
      <c r="N664" s="4">
        <f>SUMIFS(Transactions_History!$G$6:$G$1355, Transactions_History!$C$6:$C$1355, "Acquire", Transactions_History!$I$6:$I$1355, Portfolio_History!$F664, Transactions_History!$H$6:$H$1355, "&lt;="&amp;YEAR(Portfolio_History!N$1))-
SUMIFS(Transactions_History!$G$6:$G$1355, Transactions_History!$C$6:$C$1355, "Redeem", Transactions_History!$I$6:$I$1355, Portfolio_History!$F664, Transactions_History!$H$6:$H$1355, "&lt;="&amp;YEAR(Portfolio_History!N$1))</f>
        <v>0</v>
      </c>
      <c r="O664" s="4">
        <f>SUMIFS(Transactions_History!$G$6:$G$1355, Transactions_History!$C$6:$C$1355, "Acquire", Transactions_History!$I$6:$I$1355, Portfolio_History!$F664, Transactions_History!$H$6:$H$1355, "&lt;="&amp;YEAR(Portfolio_History!O$1))-
SUMIFS(Transactions_History!$G$6:$G$1355, Transactions_History!$C$6:$C$1355, "Redeem", Transactions_History!$I$6:$I$1355, Portfolio_History!$F664, Transactions_History!$H$6:$H$1355, "&lt;="&amp;YEAR(Portfolio_History!O$1))</f>
        <v>0</v>
      </c>
      <c r="P664" s="4">
        <f>SUMIFS(Transactions_History!$G$6:$G$1355, Transactions_History!$C$6:$C$1355, "Acquire", Transactions_History!$I$6:$I$1355, Portfolio_History!$F664, Transactions_History!$H$6:$H$1355, "&lt;="&amp;YEAR(Portfolio_History!P$1))-
SUMIFS(Transactions_History!$G$6:$G$1355, Transactions_History!$C$6:$C$1355, "Redeem", Transactions_History!$I$6:$I$1355, Portfolio_History!$F664, Transactions_History!$H$6:$H$1355, "&lt;="&amp;YEAR(Portfolio_History!P$1))</f>
        <v>0</v>
      </c>
      <c r="Q664" s="4">
        <f>SUMIFS(Transactions_History!$G$6:$G$1355, Transactions_History!$C$6:$C$1355, "Acquire", Transactions_History!$I$6:$I$1355, Portfolio_History!$F664, Transactions_History!$H$6:$H$1355, "&lt;="&amp;YEAR(Portfolio_History!Q$1))-
SUMIFS(Transactions_History!$G$6:$G$1355, Transactions_History!$C$6:$C$1355, "Redeem", Transactions_History!$I$6:$I$1355, Portfolio_History!$F664, Transactions_History!$H$6:$H$1355, "&lt;="&amp;YEAR(Portfolio_History!Q$1))</f>
        <v>0</v>
      </c>
      <c r="R664" s="4">
        <f>SUMIFS(Transactions_History!$G$6:$G$1355, Transactions_History!$C$6:$C$1355, "Acquire", Transactions_History!$I$6:$I$1355, Portfolio_History!$F664, Transactions_History!$H$6:$H$1355, "&lt;="&amp;YEAR(Portfolio_History!R$1))-
SUMIFS(Transactions_History!$G$6:$G$1355, Transactions_History!$C$6:$C$1355, "Redeem", Transactions_History!$I$6:$I$1355, Portfolio_History!$F664, Transactions_History!$H$6:$H$1355, "&lt;="&amp;YEAR(Portfolio_History!R$1))</f>
        <v>0</v>
      </c>
      <c r="S664" s="4">
        <f>SUMIFS(Transactions_History!$G$6:$G$1355, Transactions_History!$C$6:$C$1355, "Acquire", Transactions_History!$I$6:$I$1355, Portfolio_History!$F664, Transactions_History!$H$6:$H$1355, "&lt;="&amp;YEAR(Portfolio_History!S$1))-
SUMIFS(Transactions_History!$G$6:$G$1355, Transactions_History!$C$6:$C$1355, "Redeem", Transactions_History!$I$6:$I$1355, Portfolio_History!$F664, Transactions_History!$H$6:$H$1355, "&lt;="&amp;YEAR(Portfolio_History!S$1))</f>
        <v>0</v>
      </c>
      <c r="T664" s="4">
        <f>SUMIFS(Transactions_History!$G$6:$G$1355, Transactions_History!$C$6:$C$1355, "Acquire", Transactions_History!$I$6:$I$1355, Portfolio_History!$F664, Transactions_History!$H$6:$H$1355, "&lt;="&amp;YEAR(Portfolio_History!T$1))-
SUMIFS(Transactions_History!$G$6:$G$1355, Transactions_History!$C$6:$C$1355, "Redeem", Transactions_History!$I$6:$I$1355, Portfolio_History!$F664, Transactions_History!$H$6:$H$1355, "&lt;="&amp;YEAR(Portfolio_History!T$1))</f>
        <v>0</v>
      </c>
      <c r="U664" s="4">
        <f>SUMIFS(Transactions_History!$G$6:$G$1355, Transactions_History!$C$6:$C$1355, "Acquire", Transactions_History!$I$6:$I$1355, Portfolio_History!$F664, Transactions_History!$H$6:$H$1355, "&lt;="&amp;YEAR(Portfolio_History!U$1))-
SUMIFS(Transactions_History!$G$6:$G$1355, Transactions_History!$C$6:$C$1355, "Redeem", Transactions_History!$I$6:$I$1355, Portfolio_History!$F664, Transactions_History!$H$6:$H$1355, "&lt;="&amp;YEAR(Portfolio_History!U$1))</f>
        <v>0</v>
      </c>
      <c r="V664" s="4">
        <f>SUMIFS(Transactions_History!$G$6:$G$1355, Transactions_History!$C$6:$C$1355, "Acquire", Transactions_History!$I$6:$I$1355, Portfolio_History!$F664, Transactions_History!$H$6:$H$1355, "&lt;="&amp;YEAR(Portfolio_History!V$1))-
SUMIFS(Transactions_History!$G$6:$G$1355, Transactions_History!$C$6:$C$1355, "Redeem", Transactions_History!$I$6:$I$1355, Portfolio_History!$F664, Transactions_History!$H$6:$H$1355, "&lt;="&amp;YEAR(Portfolio_History!V$1))</f>
        <v>0</v>
      </c>
      <c r="W664" s="4">
        <f>SUMIFS(Transactions_History!$G$6:$G$1355, Transactions_History!$C$6:$C$1355, "Acquire", Transactions_History!$I$6:$I$1355, Portfolio_History!$F664, Transactions_History!$H$6:$H$1355, "&lt;="&amp;YEAR(Portfolio_History!W$1))-
SUMIFS(Transactions_History!$G$6:$G$1355, Transactions_History!$C$6:$C$1355, "Redeem", Transactions_History!$I$6:$I$1355, Portfolio_History!$F664, Transactions_History!$H$6:$H$1355, "&lt;="&amp;YEAR(Portfolio_History!W$1))</f>
        <v>0</v>
      </c>
      <c r="X664" s="4">
        <f>SUMIFS(Transactions_History!$G$6:$G$1355, Transactions_History!$C$6:$C$1355, "Acquire", Transactions_History!$I$6:$I$1355, Portfolio_History!$F664, Transactions_History!$H$6:$H$1355, "&lt;="&amp;YEAR(Portfolio_History!X$1))-
SUMIFS(Transactions_History!$G$6:$G$1355, Transactions_History!$C$6:$C$1355, "Redeem", Transactions_History!$I$6:$I$1355, Portfolio_History!$F664, Transactions_History!$H$6:$H$1355, "&lt;="&amp;YEAR(Portfolio_History!X$1))</f>
        <v>0</v>
      </c>
      <c r="Y664" s="4">
        <f>SUMIFS(Transactions_History!$G$6:$G$1355, Transactions_History!$C$6:$C$1355, "Acquire", Transactions_History!$I$6:$I$1355, Portfolio_History!$F664, Transactions_History!$H$6:$H$1355, "&lt;="&amp;YEAR(Portfolio_History!Y$1))-
SUMIFS(Transactions_History!$G$6:$G$1355, Transactions_History!$C$6:$C$1355, "Redeem", Transactions_History!$I$6:$I$1355, Portfolio_History!$F664, Transactions_History!$H$6:$H$1355, "&lt;="&amp;YEAR(Portfolio_History!Y$1))</f>
        <v>0</v>
      </c>
    </row>
    <row r="665" spans="1:25" x14ac:dyDescent="0.35">
      <c r="A665" s="172" t="s">
        <v>39</v>
      </c>
      <c r="B665" s="172">
        <v>3.25</v>
      </c>
      <c r="C665" s="172">
        <v>2011</v>
      </c>
      <c r="D665" s="173">
        <v>39965</v>
      </c>
      <c r="E665" s="63">
        <v>2009</v>
      </c>
      <c r="F665" s="170" t="str">
        <f t="shared" si="11"/>
        <v>SI bonds_3.25_2011</v>
      </c>
      <c r="G665" s="4">
        <f>SUMIFS(Transactions_History!$G$6:$G$1355, Transactions_History!$C$6:$C$1355, "Acquire", Transactions_History!$I$6:$I$1355, Portfolio_History!$F665, Transactions_History!$H$6:$H$1355, "&lt;="&amp;YEAR(Portfolio_History!G$1))-
SUMIFS(Transactions_History!$G$6:$G$1355, Transactions_History!$C$6:$C$1355, "Redeem", Transactions_History!$I$6:$I$1355, Portfolio_History!$F665, Transactions_History!$H$6:$H$1355, "&lt;="&amp;YEAR(Portfolio_History!G$1))</f>
        <v>0</v>
      </c>
      <c r="H665" s="4">
        <f>SUMIFS(Transactions_History!$G$6:$G$1355, Transactions_History!$C$6:$C$1355, "Acquire", Transactions_History!$I$6:$I$1355, Portfolio_History!$F665, Transactions_History!$H$6:$H$1355, "&lt;="&amp;YEAR(Portfolio_History!H$1))-
SUMIFS(Transactions_History!$G$6:$G$1355, Transactions_History!$C$6:$C$1355, "Redeem", Transactions_History!$I$6:$I$1355, Portfolio_History!$F665, Transactions_History!$H$6:$H$1355, "&lt;="&amp;YEAR(Portfolio_History!H$1))</f>
        <v>0</v>
      </c>
      <c r="I665" s="4">
        <f>SUMIFS(Transactions_History!$G$6:$G$1355, Transactions_History!$C$6:$C$1355, "Acquire", Transactions_History!$I$6:$I$1355, Portfolio_History!$F665, Transactions_History!$H$6:$H$1355, "&lt;="&amp;YEAR(Portfolio_History!I$1))-
SUMIFS(Transactions_History!$G$6:$G$1355, Transactions_History!$C$6:$C$1355, "Redeem", Transactions_History!$I$6:$I$1355, Portfolio_History!$F665, Transactions_History!$H$6:$H$1355, "&lt;="&amp;YEAR(Portfolio_History!I$1))</f>
        <v>0</v>
      </c>
      <c r="J665" s="4">
        <f>SUMIFS(Transactions_History!$G$6:$G$1355, Transactions_History!$C$6:$C$1355, "Acquire", Transactions_History!$I$6:$I$1355, Portfolio_History!$F665, Transactions_History!$H$6:$H$1355, "&lt;="&amp;YEAR(Portfolio_History!J$1))-
SUMIFS(Transactions_History!$G$6:$G$1355, Transactions_History!$C$6:$C$1355, "Redeem", Transactions_History!$I$6:$I$1355, Portfolio_History!$F665, Transactions_History!$H$6:$H$1355, "&lt;="&amp;YEAR(Portfolio_History!J$1))</f>
        <v>0</v>
      </c>
      <c r="K665" s="4">
        <f>SUMIFS(Transactions_History!$G$6:$G$1355, Transactions_History!$C$6:$C$1355, "Acquire", Transactions_History!$I$6:$I$1355, Portfolio_History!$F665, Transactions_History!$H$6:$H$1355, "&lt;="&amp;YEAR(Portfolio_History!K$1))-
SUMIFS(Transactions_History!$G$6:$G$1355, Transactions_History!$C$6:$C$1355, "Redeem", Transactions_History!$I$6:$I$1355, Portfolio_History!$F665, Transactions_History!$H$6:$H$1355, "&lt;="&amp;YEAR(Portfolio_History!K$1))</f>
        <v>0</v>
      </c>
      <c r="L665" s="4">
        <f>SUMIFS(Transactions_History!$G$6:$G$1355, Transactions_History!$C$6:$C$1355, "Acquire", Transactions_History!$I$6:$I$1355, Portfolio_History!$F665, Transactions_History!$H$6:$H$1355, "&lt;="&amp;YEAR(Portfolio_History!L$1))-
SUMIFS(Transactions_History!$G$6:$G$1355, Transactions_History!$C$6:$C$1355, "Redeem", Transactions_History!$I$6:$I$1355, Portfolio_History!$F665, Transactions_History!$H$6:$H$1355, "&lt;="&amp;YEAR(Portfolio_History!L$1))</f>
        <v>0</v>
      </c>
      <c r="M665" s="4">
        <f>SUMIFS(Transactions_History!$G$6:$G$1355, Transactions_History!$C$6:$C$1355, "Acquire", Transactions_History!$I$6:$I$1355, Portfolio_History!$F665, Transactions_History!$H$6:$H$1355, "&lt;="&amp;YEAR(Portfolio_History!M$1))-
SUMIFS(Transactions_History!$G$6:$G$1355, Transactions_History!$C$6:$C$1355, "Redeem", Transactions_History!$I$6:$I$1355, Portfolio_History!$F665, Transactions_History!$H$6:$H$1355, "&lt;="&amp;YEAR(Portfolio_History!M$1))</f>
        <v>0</v>
      </c>
      <c r="N665" s="4">
        <f>SUMIFS(Transactions_History!$G$6:$G$1355, Transactions_History!$C$6:$C$1355, "Acquire", Transactions_History!$I$6:$I$1355, Portfolio_History!$F665, Transactions_History!$H$6:$H$1355, "&lt;="&amp;YEAR(Portfolio_History!N$1))-
SUMIFS(Transactions_History!$G$6:$G$1355, Transactions_History!$C$6:$C$1355, "Redeem", Transactions_History!$I$6:$I$1355, Portfolio_History!$F665, Transactions_History!$H$6:$H$1355, "&lt;="&amp;YEAR(Portfolio_History!N$1))</f>
        <v>0</v>
      </c>
      <c r="O665" s="4">
        <f>SUMIFS(Transactions_History!$G$6:$G$1355, Transactions_History!$C$6:$C$1355, "Acquire", Transactions_History!$I$6:$I$1355, Portfolio_History!$F665, Transactions_History!$H$6:$H$1355, "&lt;="&amp;YEAR(Portfolio_History!O$1))-
SUMIFS(Transactions_History!$G$6:$G$1355, Transactions_History!$C$6:$C$1355, "Redeem", Transactions_History!$I$6:$I$1355, Portfolio_History!$F665, Transactions_History!$H$6:$H$1355, "&lt;="&amp;YEAR(Portfolio_History!O$1))</f>
        <v>0</v>
      </c>
      <c r="P665" s="4">
        <f>SUMIFS(Transactions_History!$G$6:$G$1355, Transactions_History!$C$6:$C$1355, "Acquire", Transactions_History!$I$6:$I$1355, Portfolio_History!$F665, Transactions_History!$H$6:$H$1355, "&lt;="&amp;YEAR(Portfolio_History!P$1))-
SUMIFS(Transactions_History!$G$6:$G$1355, Transactions_History!$C$6:$C$1355, "Redeem", Transactions_History!$I$6:$I$1355, Portfolio_History!$F665, Transactions_History!$H$6:$H$1355, "&lt;="&amp;YEAR(Portfolio_History!P$1))</f>
        <v>0</v>
      </c>
      <c r="Q665" s="4">
        <f>SUMIFS(Transactions_History!$G$6:$G$1355, Transactions_History!$C$6:$C$1355, "Acquire", Transactions_History!$I$6:$I$1355, Portfolio_History!$F665, Transactions_History!$H$6:$H$1355, "&lt;="&amp;YEAR(Portfolio_History!Q$1))-
SUMIFS(Transactions_History!$G$6:$G$1355, Transactions_History!$C$6:$C$1355, "Redeem", Transactions_History!$I$6:$I$1355, Portfolio_History!$F665, Transactions_History!$H$6:$H$1355, "&lt;="&amp;YEAR(Portfolio_History!Q$1))</f>
        <v>0</v>
      </c>
      <c r="R665" s="4">
        <f>SUMIFS(Transactions_History!$G$6:$G$1355, Transactions_History!$C$6:$C$1355, "Acquire", Transactions_History!$I$6:$I$1355, Portfolio_History!$F665, Transactions_History!$H$6:$H$1355, "&lt;="&amp;YEAR(Portfolio_History!R$1))-
SUMIFS(Transactions_History!$G$6:$G$1355, Transactions_History!$C$6:$C$1355, "Redeem", Transactions_History!$I$6:$I$1355, Portfolio_History!$F665, Transactions_History!$H$6:$H$1355, "&lt;="&amp;YEAR(Portfolio_History!R$1))</f>
        <v>0</v>
      </c>
      <c r="S665" s="4">
        <f>SUMIFS(Transactions_History!$G$6:$G$1355, Transactions_History!$C$6:$C$1355, "Acquire", Transactions_History!$I$6:$I$1355, Portfolio_History!$F665, Transactions_History!$H$6:$H$1355, "&lt;="&amp;YEAR(Portfolio_History!S$1))-
SUMIFS(Transactions_History!$G$6:$G$1355, Transactions_History!$C$6:$C$1355, "Redeem", Transactions_History!$I$6:$I$1355, Portfolio_History!$F665, Transactions_History!$H$6:$H$1355, "&lt;="&amp;YEAR(Portfolio_History!S$1))</f>
        <v>0</v>
      </c>
      <c r="T665" s="4">
        <f>SUMIFS(Transactions_History!$G$6:$G$1355, Transactions_History!$C$6:$C$1355, "Acquire", Transactions_History!$I$6:$I$1355, Portfolio_History!$F665, Transactions_History!$H$6:$H$1355, "&lt;="&amp;YEAR(Portfolio_History!T$1))-
SUMIFS(Transactions_History!$G$6:$G$1355, Transactions_History!$C$6:$C$1355, "Redeem", Transactions_History!$I$6:$I$1355, Portfolio_History!$F665, Transactions_History!$H$6:$H$1355, "&lt;="&amp;YEAR(Portfolio_History!T$1))</f>
        <v>10628270</v>
      </c>
      <c r="U665" s="4">
        <f>SUMIFS(Transactions_History!$G$6:$G$1355, Transactions_History!$C$6:$C$1355, "Acquire", Transactions_History!$I$6:$I$1355, Portfolio_History!$F665, Transactions_History!$H$6:$H$1355, "&lt;="&amp;YEAR(Portfolio_History!U$1))-
SUMIFS(Transactions_History!$G$6:$G$1355, Transactions_History!$C$6:$C$1355, "Redeem", Transactions_History!$I$6:$I$1355, Portfolio_History!$F665, Transactions_History!$H$6:$H$1355, "&lt;="&amp;YEAR(Portfolio_History!U$1))</f>
        <v>0</v>
      </c>
      <c r="V665" s="4">
        <f>SUMIFS(Transactions_History!$G$6:$G$1355, Transactions_History!$C$6:$C$1355, "Acquire", Transactions_History!$I$6:$I$1355, Portfolio_History!$F665, Transactions_History!$H$6:$H$1355, "&lt;="&amp;YEAR(Portfolio_History!V$1))-
SUMIFS(Transactions_History!$G$6:$G$1355, Transactions_History!$C$6:$C$1355, "Redeem", Transactions_History!$I$6:$I$1355, Portfolio_History!$F665, Transactions_History!$H$6:$H$1355, "&lt;="&amp;YEAR(Portfolio_History!V$1))</f>
        <v>0</v>
      </c>
      <c r="W665" s="4">
        <f>SUMIFS(Transactions_History!$G$6:$G$1355, Transactions_History!$C$6:$C$1355, "Acquire", Transactions_History!$I$6:$I$1355, Portfolio_History!$F665, Transactions_History!$H$6:$H$1355, "&lt;="&amp;YEAR(Portfolio_History!W$1))-
SUMIFS(Transactions_History!$G$6:$G$1355, Transactions_History!$C$6:$C$1355, "Redeem", Transactions_History!$I$6:$I$1355, Portfolio_History!$F665, Transactions_History!$H$6:$H$1355, "&lt;="&amp;YEAR(Portfolio_History!W$1))</f>
        <v>0</v>
      </c>
      <c r="X665" s="4">
        <f>SUMIFS(Transactions_History!$G$6:$G$1355, Transactions_History!$C$6:$C$1355, "Acquire", Transactions_History!$I$6:$I$1355, Portfolio_History!$F665, Transactions_History!$H$6:$H$1355, "&lt;="&amp;YEAR(Portfolio_History!X$1))-
SUMIFS(Transactions_History!$G$6:$G$1355, Transactions_History!$C$6:$C$1355, "Redeem", Transactions_History!$I$6:$I$1355, Portfolio_History!$F665, Transactions_History!$H$6:$H$1355, "&lt;="&amp;YEAR(Portfolio_History!X$1))</f>
        <v>0</v>
      </c>
      <c r="Y665" s="4">
        <f>SUMIFS(Transactions_History!$G$6:$G$1355, Transactions_History!$C$6:$C$1355, "Acquire", Transactions_History!$I$6:$I$1355, Portfolio_History!$F665, Transactions_History!$H$6:$H$1355, "&lt;="&amp;YEAR(Portfolio_History!Y$1))-
SUMIFS(Transactions_History!$G$6:$G$1355, Transactions_History!$C$6:$C$1355, "Redeem", Transactions_History!$I$6:$I$1355, Portfolio_History!$F665, Transactions_History!$H$6:$H$1355, "&lt;="&amp;YEAR(Portfolio_History!Y$1))</f>
        <v>0</v>
      </c>
    </row>
    <row r="666" spans="1:25" x14ac:dyDescent="0.35">
      <c r="A666" s="172" t="s">
        <v>39</v>
      </c>
      <c r="B666" s="172">
        <v>3.25</v>
      </c>
      <c r="C666" s="172">
        <v>2012</v>
      </c>
      <c r="D666" s="173">
        <v>39965</v>
      </c>
      <c r="E666" s="63">
        <v>2009</v>
      </c>
      <c r="F666" s="170" t="str">
        <f t="shared" si="11"/>
        <v>SI bonds_3.25_2012</v>
      </c>
      <c r="G666" s="4">
        <f>SUMIFS(Transactions_History!$G$6:$G$1355, Transactions_History!$C$6:$C$1355, "Acquire", Transactions_History!$I$6:$I$1355, Portfolio_History!$F666, Transactions_History!$H$6:$H$1355, "&lt;="&amp;YEAR(Portfolio_History!G$1))-
SUMIFS(Transactions_History!$G$6:$G$1355, Transactions_History!$C$6:$C$1355, "Redeem", Transactions_History!$I$6:$I$1355, Portfolio_History!$F666, Transactions_History!$H$6:$H$1355, "&lt;="&amp;YEAR(Portfolio_History!G$1))</f>
        <v>0</v>
      </c>
      <c r="H666" s="4">
        <f>SUMIFS(Transactions_History!$G$6:$G$1355, Transactions_History!$C$6:$C$1355, "Acquire", Transactions_History!$I$6:$I$1355, Portfolio_History!$F666, Transactions_History!$H$6:$H$1355, "&lt;="&amp;YEAR(Portfolio_History!H$1))-
SUMIFS(Transactions_History!$G$6:$G$1355, Transactions_History!$C$6:$C$1355, "Redeem", Transactions_History!$I$6:$I$1355, Portfolio_History!$F666, Transactions_History!$H$6:$H$1355, "&lt;="&amp;YEAR(Portfolio_History!H$1))</f>
        <v>0</v>
      </c>
      <c r="I666" s="4">
        <f>SUMIFS(Transactions_History!$G$6:$G$1355, Transactions_History!$C$6:$C$1355, "Acquire", Transactions_History!$I$6:$I$1355, Portfolio_History!$F666, Transactions_History!$H$6:$H$1355, "&lt;="&amp;YEAR(Portfolio_History!I$1))-
SUMIFS(Transactions_History!$G$6:$G$1355, Transactions_History!$C$6:$C$1355, "Redeem", Transactions_History!$I$6:$I$1355, Portfolio_History!$F666, Transactions_History!$H$6:$H$1355, "&lt;="&amp;YEAR(Portfolio_History!I$1))</f>
        <v>0</v>
      </c>
      <c r="J666" s="4">
        <f>SUMIFS(Transactions_History!$G$6:$G$1355, Transactions_History!$C$6:$C$1355, "Acquire", Transactions_History!$I$6:$I$1355, Portfolio_History!$F666, Transactions_History!$H$6:$H$1355, "&lt;="&amp;YEAR(Portfolio_History!J$1))-
SUMIFS(Transactions_History!$G$6:$G$1355, Transactions_History!$C$6:$C$1355, "Redeem", Transactions_History!$I$6:$I$1355, Portfolio_History!$F666, Transactions_History!$H$6:$H$1355, "&lt;="&amp;YEAR(Portfolio_History!J$1))</f>
        <v>0</v>
      </c>
      <c r="K666" s="4">
        <f>SUMIFS(Transactions_History!$G$6:$G$1355, Transactions_History!$C$6:$C$1355, "Acquire", Transactions_History!$I$6:$I$1355, Portfolio_History!$F666, Transactions_History!$H$6:$H$1355, "&lt;="&amp;YEAR(Portfolio_History!K$1))-
SUMIFS(Transactions_History!$G$6:$G$1355, Transactions_History!$C$6:$C$1355, "Redeem", Transactions_History!$I$6:$I$1355, Portfolio_History!$F666, Transactions_History!$H$6:$H$1355, "&lt;="&amp;YEAR(Portfolio_History!K$1))</f>
        <v>0</v>
      </c>
      <c r="L666" s="4">
        <f>SUMIFS(Transactions_History!$G$6:$G$1355, Transactions_History!$C$6:$C$1355, "Acquire", Transactions_History!$I$6:$I$1355, Portfolio_History!$F666, Transactions_History!$H$6:$H$1355, "&lt;="&amp;YEAR(Portfolio_History!L$1))-
SUMIFS(Transactions_History!$G$6:$G$1355, Transactions_History!$C$6:$C$1355, "Redeem", Transactions_History!$I$6:$I$1355, Portfolio_History!$F666, Transactions_History!$H$6:$H$1355, "&lt;="&amp;YEAR(Portfolio_History!L$1))</f>
        <v>0</v>
      </c>
      <c r="M666" s="4">
        <f>SUMIFS(Transactions_History!$G$6:$G$1355, Transactions_History!$C$6:$C$1355, "Acquire", Transactions_History!$I$6:$I$1355, Portfolio_History!$F666, Transactions_History!$H$6:$H$1355, "&lt;="&amp;YEAR(Portfolio_History!M$1))-
SUMIFS(Transactions_History!$G$6:$G$1355, Transactions_History!$C$6:$C$1355, "Redeem", Transactions_History!$I$6:$I$1355, Portfolio_History!$F666, Transactions_History!$H$6:$H$1355, "&lt;="&amp;YEAR(Portfolio_History!M$1))</f>
        <v>0</v>
      </c>
      <c r="N666" s="4">
        <f>SUMIFS(Transactions_History!$G$6:$G$1355, Transactions_History!$C$6:$C$1355, "Acquire", Transactions_History!$I$6:$I$1355, Portfolio_History!$F666, Transactions_History!$H$6:$H$1355, "&lt;="&amp;YEAR(Portfolio_History!N$1))-
SUMIFS(Transactions_History!$G$6:$G$1355, Transactions_History!$C$6:$C$1355, "Redeem", Transactions_History!$I$6:$I$1355, Portfolio_History!$F666, Transactions_History!$H$6:$H$1355, "&lt;="&amp;YEAR(Portfolio_History!N$1))</f>
        <v>0</v>
      </c>
      <c r="O666" s="4">
        <f>SUMIFS(Transactions_History!$G$6:$G$1355, Transactions_History!$C$6:$C$1355, "Acquire", Transactions_History!$I$6:$I$1355, Portfolio_History!$F666, Transactions_History!$H$6:$H$1355, "&lt;="&amp;YEAR(Portfolio_History!O$1))-
SUMIFS(Transactions_History!$G$6:$G$1355, Transactions_History!$C$6:$C$1355, "Redeem", Transactions_History!$I$6:$I$1355, Portfolio_History!$F666, Transactions_History!$H$6:$H$1355, "&lt;="&amp;YEAR(Portfolio_History!O$1))</f>
        <v>0</v>
      </c>
      <c r="P666" s="4">
        <f>SUMIFS(Transactions_History!$G$6:$G$1355, Transactions_History!$C$6:$C$1355, "Acquire", Transactions_History!$I$6:$I$1355, Portfolio_History!$F666, Transactions_History!$H$6:$H$1355, "&lt;="&amp;YEAR(Portfolio_History!P$1))-
SUMIFS(Transactions_History!$G$6:$G$1355, Transactions_History!$C$6:$C$1355, "Redeem", Transactions_History!$I$6:$I$1355, Portfolio_History!$F666, Transactions_History!$H$6:$H$1355, "&lt;="&amp;YEAR(Portfolio_History!P$1))</f>
        <v>0</v>
      </c>
      <c r="Q666" s="4">
        <f>SUMIFS(Transactions_History!$G$6:$G$1355, Transactions_History!$C$6:$C$1355, "Acquire", Transactions_History!$I$6:$I$1355, Portfolio_History!$F666, Transactions_History!$H$6:$H$1355, "&lt;="&amp;YEAR(Portfolio_History!Q$1))-
SUMIFS(Transactions_History!$G$6:$G$1355, Transactions_History!$C$6:$C$1355, "Redeem", Transactions_History!$I$6:$I$1355, Portfolio_History!$F666, Transactions_History!$H$6:$H$1355, "&lt;="&amp;YEAR(Portfolio_History!Q$1))</f>
        <v>0</v>
      </c>
      <c r="R666" s="4">
        <f>SUMIFS(Transactions_History!$G$6:$G$1355, Transactions_History!$C$6:$C$1355, "Acquire", Transactions_History!$I$6:$I$1355, Portfolio_History!$F666, Transactions_History!$H$6:$H$1355, "&lt;="&amp;YEAR(Portfolio_History!R$1))-
SUMIFS(Transactions_History!$G$6:$G$1355, Transactions_History!$C$6:$C$1355, "Redeem", Transactions_History!$I$6:$I$1355, Portfolio_History!$F666, Transactions_History!$H$6:$H$1355, "&lt;="&amp;YEAR(Portfolio_History!R$1))</f>
        <v>0</v>
      </c>
      <c r="S666" s="4">
        <f>SUMIFS(Transactions_History!$G$6:$G$1355, Transactions_History!$C$6:$C$1355, "Acquire", Transactions_History!$I$6:$I$1355, Portfolio_History!$F666, Transactions_History!$H$6:$H$1355, "&lt;="&amp;YEAR(Portfolio_History!S$1))-
SUMIFS(Transactions_History!$G$6:$G$1355, Transactions_History!$C$6:$C$1355, "Redeem", Transactions_History!$I$6:$I$1355, Portfolio_History!$F666, Transactions_History!$H$6:$H$1355, "&lt;="&amp;YEAR(Portfolio_History!S$1))</f>
        <v>10628270</v>
      </c>
      <c r="T666" s="4">
        <f>SUMIFS(Transactions_History!$G$6:$G$1355, Transactions_History!$C$6:$C$1355, "Acquire", Transactions_History!$I$6:$I$1355, Portfolio_History!$F666, Transactions_History!$H$6:$H$1355, "&lt;="&amp;YEAR(Portfolio_History!T$1))-
SUMIFS(Transactions_History!$G$6:$G$1355, Transactions_History!$C$6:$C$1355, "Redeem", Transactions_History!$I$6:$I$1355, Portfolio_History!$F666, Transactions_History!$H$6:$H$1355, "&lt;="&amp;YEAR(Portfolio_History!T$1))</f>
        <v>11505830</v>
      </c>
      <c r="U666" s="4">
        <f>SUMIFS(Transactions_History!$G$6:$G$1355, Transactions_History!$C$6:$C$1355, "Acquire", Transactions_History!$I$6:$I$1355, Portfolio_History!$F666, Transactions_History!$H$6:$H$1355, "&lt;="&amp;YEAR(Portfolio_History!U$1))-
SUMIFS(Transactions_History!$G$6:$G$1355, Transactions_History!$C$6:$C$1355, "Redeem", Transactions_History!$I$6:$I$1355, Portfolio_History!$F666, Transactions_History!$H$6:$H$1355, "&lt;="&amp;YEAR(Portfolio_History!U$1))</f>
        <v>0</v>
      </c>
      <c r="V666" s="4">
        <f>SUMIFS(Transactions_History!$G$6:$G$1355, Transactions_History!$C$6:$C$1355, "Acquire", Transactions_History!$I$6:$I$1355, Portfolio_History!$F666, Transactions_History!$H$6:$H$1355, "&lt;="&amp;YEAR(Portfolio_History!V$1))-
SUMIFS(Transactions_History!$G$6:$G$1355, Transactions_History!$C$6:$C$1355, "Redeem", Transactions_History!$I$6:$I$1355, Portfolio_History!$F666, Transactions_History!$H$6:$H$1355, "&lt;="&amp;YEAR(Portfolio_History!V$1))</f>
        <v>0</v>
      </c>
      <c r="W666" s="4">
        <f>SUMIFS(Transactions_History!$G$6:$G$1355, Transactions_History!$C$6:$C$1355, "Acquire", Transactions_History!$I$6:$I$1355, Portfolio_History!$F666, Transactions_History!$H$6:$H$1355, "&lt;="&amp;YEAR(Portfolio_History!W$1))-
SUMIFS(Transactions_History!$G$6:$G$1355, Transactions_History!$C$6:$C$1355, "Redeem", Transactions_History!$I$6:$I$1355, Portfolio_History!$F666, Transactions_History!$H$6:$H$1355, "&lt;="&amp;YEAR(Portfolio_History!W$1))</f>
        <v>0</v>
      </c>
      <c r="X666" s="4">
        <f>SUMIFS(Transactions_History!$G$6:$G$1355, Transactions_History!$C$6:$C$1355, "Acquire", Transactions_History!$I$6:$I$1355, Portfolio_History!$F666, Transactions_History!$H$6:$H$1355, "&lt;="&amp;YEAR(Portfolio_History!X$1))-
SUMIFS(Transactions_History!$G$6:$G$1355, Transactions_History!$C$6:$C$1355, "Redeem", Transactions_History!$I$6:$I$1355, Portfolio_History!$F666, Transactions_History!$H$6:$H$1355, "&lt;="&amp;YEAR(Portfolio_History!X$1))</f>
        <v>0</v>
      </c>
      <c r="Y666" s="4">
        <f>SUMIFS(Transactions_History!$G$6:$G$1355, Transactions_History!$C$6:$C$1355, "Acquire", Transactions_History!$I$6:$I$1355, Portfolio_History!$F666, Transactions_History!$H$6:$H$1355, "&lt;="&amp;YEAR(Portfolio_History!Y$1))-
SUMIFS(Transactions_History!$G$6:$G$1355, Transactions_History!$C$6:$C$1355, "Redeem", Transactions_History!$I$6:$I$1355, Portfolio_History!$F666, Transactions_History!$H$6:$H$1355, "&lt;="&amp;YEAR(Portfolio_History!Y$1))</f>
        <v>0</v>
      </c>
    </row>
    <row r="667" spans="1:25" x14ac:dyDescent="0.35">
      <c r="A667" s="172" t="s">
        <v>39</v>
      </c>
      <c r="B667" s="172">
        <v>3.25</v>
      </c>
      <c r="C667" s="172">
        <v>2013</v>
      </c>
      <c r="D667" s="173">
        <v>39965</v>
      </c>
      <c r="E667" s="63">
        <v>2009</v>
      </c>
      <c r="F667" s="170" t="str">
        <f t="shared" si="11"/>
        <v>SI bonds_3.25_2013</v>
      </c>
      <c r="G667" s="4">
        <f>SUMIFS(Transactions_History!$G$6:$G$1355, Transactions_History!$C$6:$C$1355, "Acquire", Transactions_History!$I$6:$I$1355, Portfolio_History!$F667, Transactions_History!$H$6:$H$1355, "&lt;="&amp;YEAR(Portfolio_History!G$1))-
SUMIFS(Transactions_History!$G$6:$G$1355, Transactions_History!$C$6:$C$1355, "Redeem", Transactions_History!$I$6:$I$1355, Portfolio_History!$F667, Transactions_History!$H$6:$H$1355, "&lt;="&amp;YEAR(Portfolio_History!G$1))</f>
        <v>0</v>
      </c>
      <c r="H667" s="4">
        <f>SUMIFS(Transactions_History!$G$6:$G$1355, Transactions_History!$C$6:$C$1355, "Acquire", Transactions_History!$I$6:$I$1355, Portfolio_History!$F667, Transactions_History!$H$6:$H$1355, "&lt;="&amp;YEAR(Portfolio_History!H$1))-
SUMIFS(Transactions_History!$G$6:$G$1355, Transactions_History!$C$6:$C$1355, "Redeem", Transactions_History!$I$6:$I$1355, Portfolio_History!$F667, Transactions_History!$H$6:$H$1355, "&lt;="&amp;YEAR(Portfolio_History!H$1))</f>
        <v>0</v>
      </c>
      <c r="I667" s="4">
        <f>SUMIFS(Transactions_History!$G$6:$G$1355, Transactions_History!$C$6:$C$1355, "Acquire", Transactions_History!$I$6:$I$1355, Portfolio_History!$F667, Transactions_History!$H$6:$H$1355, "&lt;="&amp;YEAR(Portfolio_History!I$1))-
SUMIFS(Transactions_History!$G$6:$G$1355, Transactions_History!$C$6:$C$1355, "Redeem", Transactions_History!$I$6:$I$1355, Portfolio_History!$F667, Transactions_History!$H$6:$H$1355, "&lt;="&amp;YEAR(Portfolio_History!I$1))</f>
        <v>0</v>
      </c>
      <c r="J667" s="4">
        <f>SUMIFS(Transactions_History!$G$6:$G$1355, Transactions_History!$C$6:$C$1355, "Acquire", Transactions_History!$I$6:$I$1355, Portfolio_History!$F667, Transactions_History!$H$6:$H$1355, "&lt;="&amp;YEAR(Portfolio_History!J$1))-
SUMIFS(Transactions_History!$G$6:$G$1355, Transactions_History!$C$6:$C$1355, "Redeem", Transactions_History!$I$6:$I$1355, Portfolio_History!$F667, Transactions_History!$H$6:$H$1355, "&lt;="&amp;YEAR(Portfolio_History!J$1))</f>
        <v>0</v>
      </c>
      <c r="K667" s="4">
        <f>SUMIFS(Transactions_History!$G$6:$G$1355, Transactions_History!$C$6:$C$1355, "Acquire", Transactions_History!$I$6:$I$1355, Portfolio_History!$F667, Transactions_History!$H$6:$H$1355, "&lt;="&amp;YEAR(Portfolio_History!K$1))-
SUMIFS(Transactions_History!$G$6:$G$1355, Transactions_History!$C$6:$C$1355, "Redeem", Transactions_History!$I$6:$I$1355, Portfolio_History!$F667, Transactions_History!$H$6:$H$1355, "&lt;="&amp;YEAR(Portfolio_History!K$1))</f>
        <v>0</v>
      </c>
      <c r="L667" s="4">
        <f>SUMIFS(Transactions_History!$G$6:$G$1355, Transactions_History!$C$6:$C$1355, "Acquire", Transactions_History!$I$6:$I$1355, Portfolio_History!$F667, Transactions_History!$H$6:$H$1355, "&lt;="&amp;YEAR(Portfolio_History!L$1))-
SUMIFS(Transactions_History!$G$6:$G$1355, Transactions_History!$C$6:$C$1355, "Redeem", Transactions_History!$I$6:$I$1355, Portfolio_History!$F667, Transactions_History!$H$6:$H$1355, "&lt;="&amp;YEAR(Portfolio_History!L$1))</f>
        <v>0</v>
      </c>
      <c r="M667" s="4">
        <f>SUMIFS(Transactions_History!$G$6:$G$1355, Transactions_History!$C$6:$C$1355, "Acquire", Transactions_History!$I$6:$I$1355, Portfolio_History!$F667, Transactions_History!$H$6:$H$1355, "&lt;="&amp;YEAR(Portfolio_History!M$1))-
SUMIFS(Transactions_History!$G$6:$G$1355, Transactions_History!$C$6:$C$1355, "Redeem", Transactions_History!$I$6:$I$1355, Portfolio_History!$F667, Transactions_History!$H$6:$H$1355, "&lt;="&amp;YEAR(Portfolio_History!M$1))</f>
        <v>0</v>
      </c>
      <c r="N667" s="4">
        <f>SUMIFS(Transactions_History!$G$6:$G$1355, Transactions_History!$C$6:$C$1355, "Acquire", Transactions_History!$I$6:$I$1355, Portfolio_History!$F667, Transactions_History!$H$6:$H$1355, "&lt;="&amp;YEAR(Portfolio_History!N$1))-
SUMIFS(Transactions_History!$G$6:$G$1355, Transactions_History!$C$6:$C$1355, "Redeem", Transactions_History!$I$6:$I$1355, Portfolio_History!$F667, Transactions_History!$H$6:$H$1355, "&lt;="&amp;YEAR(Portfolio_History!N$1))</f>
        <v>0</v>
      </c>
      <c r="O667" s="4">
        <f>SUMIFS(Transactions_History!$G$6:$G$1355, Transactions_History!$C$6:$C$1355, "Acquire", Transactions_History!$I$6:$I$1355, Portfolio_History!$F667, Transactions_History!$H$6:$H$1355, "&lt;="&amp;YEAR(Portfolio_History!O$1))-
SUMIFS(Transactions_History!$G$6:$G$1355, Transactions_History!$C$6:$C$1355, "Redeem", Transactions_History!$I$6:$I$1355, Portfolio_History!$F667, Transactions_History!$H$6:$H$1355, "&lt;="&amp;YEAR(Portfolio_History!O$1))</f>
        <v>0</v>
      </c>
      <c r="P667" s="4">
        <f>SUMIFS(Transactions_History!$G$6:$G$1355, Transactions_History!$C$6:$C$1355, "Acquire", Transactions_History!$I$6:$I$1355, Portfolio_History!$F667, Transactions_History!$H$6:$H$1355, "&lt;="&amp;YEAR(Portfolio_History!P$1))-
SUMIFS(Transactions_History!$G$6:$G$1355, Transactions_History!$C$6:$C$1355, "Redeem", Transactions_History!$I$6:$I$1355, Portfolio_History!$F667, Transactions_History!$H$6:$H$1355, "&lt;="&amp;YEAR(Portfolio_History!P$1))</f>
        <v>0</v>
      </c>
      <c r="Q667" s="4">
        <f>SUMIFS(Transactions_History!$G$6:$G$1355, Transactions_History!$C$6:$C$1355, "Acquire", Transactions_History!$I$6:$I$1355, Portfolio_History!$F667, Transactions_History!$H$6:$H$1355, "&lt;="&amp;YEAR(Portfolio_History!Q$1))-
SUMIFS(Transactions_History!$G$6:$G$1355, Transactions_History!$C$6:$C$1355, "Redeem", Transactions_History!$I$6:$I$1355, Portfolio_History!$F667, Transactions_History!$H$6:$H$1355, "&lt;="&amp;YEAR(Portfolio_History!Q$1))</f>
        <v>0</v>
      </c>
      <c r="R667" s="4">
        <f>SUMIFS(Transactions_History!$G$6:$G$1355, Transactions_History!$C$6:$C$1355, "Acquire", Transactions_History!$I$6:$I$1355, Portfolio_History!$F667, Transactions_History!$H$6:$H$1355, "&lt;="&amp;YEAR(Portfolio_History!R$1))-
SUMIFS(Transactions_History!$G$6:$G$1355, Transactions_History!$C$6:$C$1355, "Redeem", Transactions_History!$I$6:$I$1355, Portfolio_History!$F667, Transactions_History!$H$6:$H$1355, "&lt;="&amp;YEAR(Portfolio_History!R$1))</f>
        <v>10628271</v>
      </c>
      <c r="S667" s="4">
        <f>SUMIFS(Transactions_History!$G$6:$G$1355, Transactions_History!$C$6:$C$1355, "Acquire", Transactions_History!$I$6:$I$1355, Portfolio_History!$F667, Transactions_History!$H$6:$H$1355, "&lt;="&amp;YEAR(Portfolio_History!S$1))-
SUMIFS(Transactions_History!$G$6:$G$1355, Transactions_History!$C$6:$C$1355, "Redeem", Transactions_History!$I$6:$I$1355, Portfolio_History!$F667, Transactions_History!$H$6:$H$1355, "&lt;="&amp;YEAR(Portfolio_History!S$1))</f>
        <v>11505831</v>
      </c>
      <c r="T667" s="4">
        <f>SUMIFS(Transactions_History!$G$6:$G$1355, Transactions_History!$C$6:$C$1355, "Acquire", Transactions_History!$I$6:$I$1355, Portfolio_History!$F667, Transactions_History!$H$6:$H$1355, "&lt;="&amp;YEAR(Portfolio_History!T$1))-
SUMIFS(Transactions_History!$G$6:$G$1355, Transactions_History!$C$6:$C$1355, "Redeem", Transactions_History!$I$6:$I$1355, Portfolio_History!$F667, Transactions_History!$H$6:$H$1355, "&lt;="&amp;YEAR(Portfolio_History!T$1))</f>
        <v>11505831</v>
      </c>
      <c r="U667" s="4">
        <f>SUMIFS(Transactions_History!$G$6:$G$1355, Transactions_History!$C$6:$C$1355, "Acquire", Transactions_History!$I$6:$I$1355, Portfolio_History!$F667, Transactions_History!$H$6:$H$1355, "&lt;="&amp;YEAR(Portfolio_History!U$1))-
SUMIFS(Transactions_History!$G$6:$G$1355, Transactions_History!$C$6:$C$1355, "Redeem", Transactions_History!$I$6:$I$1355, Portfolio_History!$F667, Transactions_History!$H$6:$H$1355, "&lt;="&amp;YEAR(Portfolio_History!U$1))</f>
        <v>0</v>
      </c>
      <c r="V667" s="4">
        <f>SUMIFS(Transactions_History!$G$6:$G$1355, Transactions_History!$C$6:$C$1355, "Acquire", Transactions_History!$I$6:$I$1355, Portfolio_History!$F667, Transactions_History!$H$6:$H$1355, "&lt;="&amp;YEAR(Portfolio_History!V$1))-
SUMIFS(Transactions_History!$G$6:$G$1355, Transactions_History!$C$6:$C$1355, "Redeem", Transactions_History!$I$6:$I$1355, Portfolio_History!$F667, Transactions_History!$H$6:$H$1355, "&lt;="&amp;YEAR(Portfolio_History!V$1))</f>
        <v>0</v>
      </c>
      <c r="W667" s="4">
        <f>SUMIFS(Transactions_History!$G$6:$G$1355, Transactions_History!$C$6:$C$1355, "Acquire", Transactions_History!$I$6:$I$1355, Portfolio_History!$F667, Transactions_History!$H$6:$H$1355, "&lt;="&amp;YEAR(Portfolio_History!W$1))-
SUMIFS(Transactions_History!$G$6:$G$1355, Transactions_History!$C$6:$C$1355, "Redeem", Transactions_History!$I$6:$I$1355, Portfolio_History!$F667, Transactions_History!$H$6:$H$1355, "&lt;="&amp;YEAR(Portfolio_History!W$1))</f>
        <v>0</v>
      </c>
      <c r="X667" s="4">
        <f>SUMIFS(Transactions_History!$G$6:$G$1355, Transactions_History!$C$6:$C$1355, "Acquire", Transactions_History!$I$6:$I$1355, Portfolio_History!$F667, Transactions_History!$H$6:$H$1355, "&lt;="&amp;YEAR(Portfolio_History!X$1))-
SUMIFS(Transactions_History!$G$6:$G$1355, Transactions_History!$C$6:$C$1355, "Redeem", Transactions_History!$I$6:$I$1355, Portfolio_History!$F667, Transactions_History!$H$6:$H$1355, "&lt;="&amp;YEAR(Portfolio_History!X$1))</f>
        <v>0</v>
      </c>
      <c r="Y667" s="4">
        <f>SUMIFS(Transactions_History!$G$6:$G$1355, Transactions_History!$C$6:$C$1355, "Acquire", Transactions_History!$I$6:$I$1355, Portfolio_History!$F667, Transactions_History!$H$6:$H$1355, "&lt;="&amp;YEAR(Portfolio_History!Y$1))-
SUMIFS(Transactions_History!$G$6:$G$1355, Transactions_History!$C$6:$C$1355, "Redeem", Transactions_History!$I$6:$I$1355, Portfolio_History!$F667, Transactions_History!$H$6:$H$1355, "&lt;="&amp;YEAR(Portfolio_History!Y$1))</f>
        <v>0</v>
      </c>
    </row>
    <row r="668" spans="1:25" x14ac:dyDescent="0.35">
      <c r="A668" s="172" t="s">
        <v>39</v>
      </c>
      <c r="B668" s="172">
        <v>3.25</v>
      </c>
      <c r="C668" s="172">
        <v>2014</v>
      </c>
      <c r="D668" s="173">
        <v>39965</v>
      </c>
      <c r="E668" s="63">
        <v>2009</v>
      </c>
      <c r="F668" s="170" t="str">
        <f t="shared" si="11"/>
        <v>SI bonds_3.25_2014</v>
      </c>
      <c r="G668" s="4">
        <f>SUMIFS(Transactions_History!$G$6:$G$1355, Transactions_History!$C$6:$C$1355, "Acquire", Transactions_History!$I$6:$I$1355, Portfolio_History!$F668, Transactions_History!$H$6:$H$1355, "&lt;="&amp;YEAR(Portfolio_History!G$1))-
SUMIFS(Transactions_History!$G$6:$G$1355, Transactions_History!$C$6:$C$1355, "Redeem", Transactions_History!$I$6:$I$1355, Portfolio_History!$F668, Transactions_History!$H$6:$H$1355, "&lt;="&amp;YEAR(Portfolio_History!G$1))</f>
        <v>0</v>
      </c>
      <c r="H668" s="4">
        <f>SUMIFS(Transactions_History!$G$6:$G$1355, Transactions_History!$C$6:$C$1355, "Acquire", Transactions_History!$I$6:$I$1355, Portfolio_History!$F668, Transactions_History!$H$6:$H$1355, "&lt;="&amp;YEAR(Portfolio_History!H$1))-
SUMIFS(Transactions_History!$G$6:$G$1355, Transactions_History!$C$6:$C$1355, "Redeem", Transactions_History!$I$6:$I$1355, Portfolio_History!$F668, Transactions_History!$H$6:$H$1355, "&lt;="&amp;YEAR(Portfolio_History!H$1))</f>
        <v>0</v>
      </c>
      <c r="I668" s="4">
        <f>SUMIFS(Transactions_History!$G$6:$G$1355, Transactions_History!$C$6:$C$1355, "Acquire", Transactions_History!$I$6:$I$1355, Portfolio_History!$F668, Transactions_History!$H$6:$H$1355, "&lt;="&amp;YEAR(Portfolio_History!I$1))-
SUMIFS(Transactions_History!$G$6:$G$1355, Transactions_History!$C$6:$C$1355, "Redeem", Transactions_History!$I$6:$I$1355, Portfolio_History!$F668, Transactions_History!$H$6:$H$1355, "&lt;="&amp;YEAR(Portfolio_History!I$1))</f>
        <v>0</v>
      </c>
      <c r="J668" s="4">
        <f>SUMIFS(Transactions_History!$G$6:$G$1355, Transactions_History!$C$6:$C$1355, "Acquire", Transactions_History!$I$6:$I$1355, Portfolio_History!$F668, Transactions_History!$H$6:$H$1355, "&lt;="&amp;YEAR(Portfolio_History!J$1))-
SUMIFS(Transactions_History!$G$6:$G$1355, Transactions_History!$C$6:$C$1355, "Redeem", Transactions_History!$I$6:$I$1355, Portfolio_History!$F668, Transactions_History!$H$6:$H$1355, "&lt;="&amp;YEAR(Portfolio_History!J$1))</f>
        <v>0</v>
      </c>
      <c r="K668" s="4">
        <f>SUMIFS(Transactions_History!$G$6:$G$1355, Transactions_History!$C$6:$C$1355, "Acquire", Transactions_History!$I$6:$I$1355, Portfolio_History!$F668, Transactions_History!$H$6:$H$1355, "&lt;="&amp;YEAR(Portfolio_History!K$1))-
SUMIFS(Transactions_History!$G$6:$G$1355, Transactions_History!$C$6:$C$1355, "Redeem", Transactions_History!$I$6:$I$1355, Portfolio_History!$F668, Transactions_History!$H$6:$H$1355, "&lt;="&amp;YEAR(Portfolio_History!K$1))</f>
        <v>0</v>
      </c>
      <c r="L668" s="4">
        <f>SUMIFS(Transactions_History!$G$6:$G$1355, Transactions_History!$C$6:$C$1355, "Acquire", Transactions_History!$I$6:$I$1355, Portfolio_History!$F668, Transactions_History!$H$6:$H$1355, "&lt;="&amp;YEAR(Portfolio_History!L$1))-
SUMIFS(Transactions_History!$G$6:$G$1355, Transactions_History!$C$6:$C$1355, "Redeem", Transactions_History!$I$6:$I$1355, Portfolio_History!$F668, Transactions_History!$H$6:$H$1355, "&lt;="&amp;YEAR(Portfolio_History!L$1))</f>
        <v>0</v>
      </c>
      <c r="M668" s="4">
        <f>SUMIFS(Transactions_History!$G$6:$G$1355, Transactions_History!$C$6:$C$1355, "Acquire", Transactions_History!$I$6:$I$1355, Portfolio_History!$F668, Transactions_History!$H$6:$H$1355, "&lt;="&amp;YEAR(Portfolio_History!M$1))-
SUMIFS(Transactions_History!$G$6:$G$1355, Transactions_History!$C$6:$C$1355, "Redeem", Transactions_History!$I$6:$I$1355, Portfolio_History!$F668, Transactions_History!$H$6:$H$1355, "&lt;="&amp;YEAR(Portfolio_History!M$1))</f>
        <v>0</v>
      </c>
      <c r="N668" s="4">
        <f>SUMIFS(Transactions_History!$G$6:$G$1355, Transactions_History!$C$6:$C$1355, "Acquire", Transactions_History!$I$6:$I$1355, Portfolio_History!$F668, Transactions_History!$H$6:$H$1355, "&lt;="&amp;YEAR(Portfolio_History!N$1))-
SUMIFS(Transactions_History!$G$6:$G$1355, Transactions_History!$C$6:$C$1355, "Redeem", Transactions_History!$I$6:$I$1355, Portfolio_History!$F668, Transactions_History!$H$6:$H$1355, "&lt;="&amp;YEAR(Portfolio_History!N$1))</f>
        <v>0</v>
      </c>
      <c r="O668" s="4">
        <f>SUMIFS(Transactions_History!$G$6:$G$1355, Transactions_History!$C$6:$C$1355, "Acquire", Transactions_History!$I$6:$I$1355, Portfolio_History!$F668, Transactions_History!$H$6:$H$1355, "&lt;="&amp;YEAR(Portfolio_History!O$1))-
SUMIFS(Transactions_History!$G$6:$G$1355, Transactions_History!$C$6:$C$1355, "Redeem", Transactions_History!$I$6:$I$1355, Portfolio_History!$F668, Transactions_History!$H$6:$H$1355, "&lt;="&amp;YEAR(Portfolio_History!O$1))</f>
        <v>0</v>
      </c>
      <c r="P668" s="4">
        <f>SUMIFS(Transactions_History!$G$6:$G$1355, Transactions_History!$C$6:$C$1355, "Acquire", Transactions_History!$I$6:$I$1355, Portfolio_History!$F668, Transactions_History!$H$6:$H$1355, "&lt;="&amp;YEAR(Portfolio_History!P$1))-
SUMIFS(Transactions_History!$G$6:$G$1355, Transactions_History!$C$6:$C$1355, "Redeem", Transactions_History!$I$6:$I$1355, Portfolio_History!$F668, Transactions_History!$H$6:$H$1355, "&lt;="&amp;YEAR(Portfolio_History!P$1))</f>
        <v>0</v>
      </c>
      <c r="Q668" s="4">
        <f>SUMIFS(Transactions_History!$G$6:$G$1355, Transactions_History!$C$6:$C$1355, "Acquire", Transactions_History!$I$6:$I$1355, Portfolio_History!$F668, Transactions_History!$H$6:$H$1355, "&lt;="&amp;YEAR(Portfolio_History!Q$1))-
SUMIFS(Transactions_History!$G$6:$G$1355, Transactions_History!$C$6:$C$1355, "Redeem", Transactions_History!$I$6:$I$1355, Portfolio_History!$F668, Transactions_History!$H$6:$H$1355, "&lt;="&amp;YEAR(Portfolio_History!Q$1))</f>
        <v>10628271</v>
      </c>
      <c r="R668" s="4">
        <f>SUMIFS(Transactions_History!$G$6:$G$1355, Transactions_History!$C$6:$C$1355, "Acquire", Transactions_History!$I$6:$I$1355, Portfolio_History!$F668, Transactions_History!$H$6:$H$1355, "&lt;="&amp;YEAR(Portfolio_History!R$1))-
SUMIFS(Transactions_History!$G$6:$G$1355, Transactions_History!$C$6:$C$1355, "Redeem", Transactions_History!$I$6:$I$1355, Portfolio_History!$F668, Transactions_History!$H$6:$H$1355, "&lt;="&amp;YEAR(Portfolio_History!R$1))</f>
        <v>10628271</v>
      </c>
      <c r="S668" s="4">
        <f>SUMIFS(Transactions_History!$G$6:$G$1355, Transactions_History!$C$6:$C$1355, "Acquire", Transactions_History!$I$6:$I$1355, Portfolio_History!$F668, Transactions_History!$H$6:$H$1355, "&lt;="&amp;YEAR(Portfolio_History!S$1))-
SUMIFS(Transactions_History!$G$6:$G$1355, Transactions_History!$C$6:$C$1355, "Redeem", Transactions_History!$I$6:$I$1355, Portfolio_History!$F668, Transactions_History!$H$6:$H$1355, "&lt;="&amp;YEAR(Portfolio_History!S$1))</f>
        <v>11505831</v>
      </c>
      <c r="T668" s="4">
        <f>SUMIFS(Transactions_History!$G$6:$G$1355, Transactions_History!$C$6:$C$1355, "Acquire", Transactions_History!$I$6:$I$1355, Portfolio_History!$F668, Transactions_History!$H$6:$H$1355, "&lt;="&amp;YEAR(Portfolio_History!T$1))-
SUMIFS(Transactions_History!$G$6:$G$1355, Transactions_History!$C$6:$C$1355, "Redeem", Transactions_History!$I$6:$I$1355, Portfolio_History!$F668, Transactions_History!$H$6:$H$1355, "&lt;="&amp;YEAR(Portfolio_History!T$1))</f>
        <v>11505831</v>
      </c>
      <c r="U668" s="4">
        <f>SUMIFS(Transactions_History!$G$6:$G$1355, Transactions_History!$C$6:$C$1355, "Acquire", Transactions_History!$I$6:$I$1355, Portfolio_History!$F668, Transactions_History!$H$6:$H$1355, "&lt;="&amp;YEAR(Portfolio_History!U$1))-
SUMIFS(Transactions_History!$G$6:$G$1355, Transactions_History!$C$6:$C$1355, "Redeem", Transactions_History!$I$6:$I$1355, Portfolio_History!$F668, Transactions_History!$H$6:$H$1355, "&lt;="&amp;YEAR(Portfolio_History!U$1))</f>
        <v>0</v>
      </c>
      <c r="V668" s="4">
        <f>SUMIFS(Transactions_History!$G$6:$G$1355, Transactions_History!$C$6:$C$1355, "Acquire", Transactions_History!$I$6:$I$1355, Portfolio_History!$F668, Transactions_History!$H$6:$H$1355, "&lt;="&amp;YEAR(Portfolio_History!V$1))-
SUMIFS(Transactions_History!$G$6:$G$1355, Transactions_History!$C$6:$C$1355, "Redeem", Transactions_History!$I$6:$I$1355, Portfolio_History!$F668, Transactions_History!$H$6:$H$1355, "&lt;="&amp;YEAR(Portfolio_History!V$1))</f>
        <v>0</v>
      </c>
      <c r="W668" s="4">
        <f>SUMIFS(Transactions_History!$G$6:$G$1355, Transactions_History!$C$6:$C$1355, "Acquire", Transactions_History!$I$6:$I$1355, Portfolio_History!$F668, Transactions_History!$H$6:$H$1355, "&lt;="&amp;YEAR(Portfolio_History!W$1))-
SUMIFS(Transactions_History!$G$6:$G$1355, Transactions_History!$C$6:$C$1355, "Redeem", Transactions_History!$I$6:$I$1355, Portfolio_History!$F668, Transactions_History!$H$6:$H$1355, "&lt;="&amp;YEAR(Portfolio_History!W$1))</f>
        <v>0</v>
      </c>
      <c r="X668" s="4">
        <f>SUMIFS(Transactions_History!$G$6:$G$1355, Transactions_History!$C$6:$C$1355, "Acquire", Transactions_History!$I$6:$I$1355, Portfolio_History!$F668, Transactions_History!$H$6:$H$1355, "&lt;="&amp;YEAR(Portfolio_History!X$1))-
SUMIFS(Transactions_History!$G$6:$G$1355, Transactions_History!$C$6:$C$1355, "Redeem", Transactions_History!$I$6:$I$1355, Portfolio_History!$F668, Transactions_History!$H$6:$H$1355, "&lt;="&amp;YEAR(Portfolio_History!X$1))</f>
        <v>0</v>
      </c>
      <c r="Y668" s="4">
        <f>SUMIFS(Transactions_History!$G$6:$G$1355, Transactions_History!$C$6:$C$1355, "Acquire", Transactions_History!$I$6:$I$1355, Portfolio_History!$F668, Transactions_History!$H$6:$H$1355, "&lt;="&amp;YEAR(Portfolio_History!Y$1))-
SUMIFS(Transactions_History!$G$6:$G$1355, Transactions_History!$C$6:$C$1355, "Redeem", Transactions_History!$I$6:$I$1355, Portfolio_History!$F668, Transactions_History!$H$6:$H$1355, "&lt;="&amp;YEAR(Portfolio_History!Y$1))</f>
        <v>0</v>
      </c>
    </row>
    <row r="669" spans="1:25" x14ac:dyDescent="0.35">
      <c r="A669" s="172" t="s">
        <v>39</v>
      </c>
      <c r="B669" s="172">
        <v>3.25</v>
      </c>
      <c r="C669" s="172">
        <v>2015</v>
      </c>
      <c r="D669" s="173">
        <v>39965</v>
      </c>
      <c r="E669" s="63">
        <v>2009</v>
      </c>
      <c r="F669" s="170" t="str">
        <f t="shared" si="11"/>
        <v>SI bonds_3.25_2015</v>
      </c>
      <c r="G669" s="4">
        <f>SUMIFS(Transactions_History!$G$6:$G$1355, Transactions_History!$C$6:$C$1355, "Acquire", Transactions_History!$I$6:$I$1355, Portfolio_History!$F669, Transactions_History!$H$6:$H$1355, "&lt;="&amp;YEAR(Portfolio_History!G$1))-
SUMIFS(Transactions_History!$G$6:$G$1355, Transactions_History!$C$6:$C$1355, "Redeem", Transactions_History!$I$6:$I$1355, Portfolio_History!$F669, Transactions_History!$H$6:$H$1355, "&lt;="&amp;YEAR(Portfolio_History!G$1))</f>
        <v>0</v>
      </c>
      <c r="H669" s="4">
        <f>SUMIFS(Transactions_History!$G$6:$G$1355, Transactions_History!$C$6:$C$1355, "Acquire", Transactions_History!$I$6:$I$1355, Portfolio_History!$F669, Transactions_History!$H$6:$H$1355, "&lt;="&amp;YEAR(Portfolio_History!H$1))-
SUMIFS(Transactions_History!$G$6:$G$1355, Transactions_History!$C$6:$C$1355, "Redeem", Transactions_History!$I$6:$I$1355, Portfolio_History!$F669, Transactions_History!$H$6:$H$1355, "&lt;="&amp;YEAR(Portfolio_History!H$1))</f>
        <v>0</v>
      </c>
      <c r="I669" s="4">
        <f>SUMIFS(Transactions_History!$G$6:$G$1355, Transactions_History!$C$6:$C$1355, "Acquire", Transactions_History!$I$6:$I$1355, Portfolio_History!$F669, Transactions_History!$H$6:$H$1355, "&lt;="&amp;YEAR(Portfolio_History!I$1))-
SUMIFS(Transactions_History!$G$6:$G$1355, Transactions_History!$C$6:$C$1355, "Redeem", Transactions_History!$I$6:$I$1355, Portfolio_History!$F669, Transactions_History!$H$6:$H$1355, "&lt;="&amp;YEAR(Portfolio_History!I$1))</f>
        <v>0</v>
      </c>
      <c r="J669" s="4">
        <f>SUMIFS(Transactions_History!$G$6:$G$1355, Transactions_History!$C$6:$C$1355, "Acquire", Transactions_History!$I$6:$I$1355, Portfolio_History!$F669, Transactions_History!$H$6:$H$1355, "&lt;="&amp;YEAR(Portfolio_History!J$1))-
SUMIFS(Transactions_History!$G$6:$G$1355, Transactions_History!$C$6:$C$1355, "Redeem", Transactions_History!$I$6:$I$1355, Portfolio_History!$F669, Transactions_History!$H$6:$H$1355, "&lt;="&amp;YEAR(Portfolio_History!J$1))</f>
        <v>0</v>
      </c>
      <c r="K669" s="4">
        <f>SUMIFS(Transactions_History!$G$6:$G$1355, Transactions_History!$C$6:$C$1355, "Acquire", Transactions_History!$I$6:$I$1355, Portfolio_History!$F669, Transactions_History!$H$6:$H$1355, "&lt;="&amp;YEAR(Portfolio_History!K$1))-
SUMIFS(Transactions_History!$G$6:$G$1355, Transactions_History!$C$6:$C$1355, "Redeem", Transactions_History!$I$6:$I$1355, Portfolio_History!$F669, Transactions_History!$H$6:$H$1355, "&lt;="&amp;YEAR(Portfolio_History!K$1))</f>
        <v>0</v>
      </c>
      <c r="L669" s="4">
        <f>SUMIFS(Transactions_History!$G$6:$G$1355, Transactions_History!$C$6:$C$1355, "Acquire", Transactions_History!$I$6:$I$1355, Portfolio_History!$F669, Transactions_History!$H$6:$H$1355, "&lt;="&amp;YEAR(Portfolio_History!L$1))-
SUMIFS(Transactions_History!$G$6:$G$1355, Transactions_History!$C$6:$C$1355, "Redeem", Transactions_History!$I$6:$I$1355, Portfolio_History!$F669, Transactions_History!$H$6:$H$1355, "&lt;="&amp;YEAR(Portfolio_History!L$1))</f>
        <v>0</v>
      </c>
      <c r="M669" s="4">
        <f>SUMIFS(Transactions_History!$G$6:$G$1355, Transactions_History!$C$6:$C$1355, "Acquire", Transactions_History!$I$6:$I$1355, Portfolio_History!$F669, Transactions_History!$H$6:$H$1355, "&lt;="&amp;YEAR(Portfolio_History!M$1))-
SUMIFS(Transactions_History!$G$6:$G$1355, Transactions_History!$C$6:$C$1355, "Redeem", Transactions_History!$I$6:$I$1355, Portfolio_History!$F669, Transactions_History!$H$6:$H$1355, "&lt;="&amp;YEAR(Portfolio_History!M$1))</f>
        <v>0</v>
      </c>
      <c r="N669" s="4">
        <f>SUMIFS(Transactions_History!$G$6:$G$1355, Transactions_History!$C$6:$C$1355, "Acquire", Transactions_History!$I$6:$I$1355, Portfolio_History!$F669, Transactions_History!$H$6:$H$1355, "&lt;="&amp;YEAR(Portfolio_History!N$1))-
SUMIFS(Transactions_History!$G$6:$G$1355, Transactions_History!$C$6:$C$1355, "Redeem", Transactions_History!$I$6:$I$1355, Portfolio_History!$F669, Transactions_History!$H$6:$H$1355, "&lt;="&amp;YEAR(Portfolio_History!N$1))</f>
        <v>0</v>
      </c>
      <c r="O669" s="4">
        <f>SUMIFS(Transactions_History!$G$6:$G$1355, Transactions_History!$C$6:$C$1355, "Acquire", Transactions_History!$I$6:$I$1355, Portfolio_History!$F669, Transactions_History!$H$6:$H$1355, "&lt;="&amp;YEAR(Portfolio_History!O$1))-
SUMIFS(Transactions_History!$G$6:$G$1355, Transactions_History!$C$6:$C$1355, "Redeem", Transactions_History!$I$6:$I$1355, Portfolio_History!$F669, Transactions_History!$H$6:$H$1355, "&lt;="&amp;YEAR(Portfolio_History!O$1))</f>
        <v>0</v>
      </c>
      <c r="P669" s="4">
        <f>SUMIFS(Transactions_History!$G$6:$G$1355, Transactions_History!$C$6:$C$1355, "Acquire", Transactions_History!$I$6:$I$1355, Portfolio_History!$F669, Transactions_History!$H$6:$H$1355, "&lt;="&amp;YEAR(Portfolio_History!P$1))-
SUMIFS(Transactions_History!$G$6:$G$1355, Transactions_History!$C$6:$C$1355, "Redeem", Transactions_History!$I$6:$I$1355, Portfolio_History!$F669, Transactions_History!$H$6:$H$1355, "&lt;="&amp;YEAR(Portfolio_History!P$1))</f>
        <v>10628271</v>
      </c>
      <c r="Q669" s="4">
        <f>SUMIFS(Transactions_History!$G$6:$G$1355, Transactions_History!$C$6:$C$1355, "Acquire", Transactions_History!$I$6:$I$1355, Portfolio_History!$F669, Transactions_History!$H$6:$H$1355, "&lt;="&amp;YEAR(Portfolio_History!Q$1))-
SUMIFS(Transactions_History!$G$6:$G$1355, Transactions_History!$C$6:$C$1355, "Redeem", Transactions_History!$I$6:$I$1355, Portfolio_History!$F669, Transactions_History!$H$6:$H$1355, "&lt;="&amp;YEAR(Portfolio_History!Q$1))</f>
        <v>10628271</v>
      </c>
      <c r="R669" s="4">
        <f>SUMIFS(Transactions_History!$G$6:$G$1355, Transactions_History!$C$6:$C$1355, "Acquire", Transactions_History!$I$6:$I$1355, Portfolio_History!$F669, Transactions_History!$H$6:$H$1355, "&lt;="&amp;YEAR(Portfolio_History!R$1))-
SUMIFS(Transactions_History!$G$6:$G$1355, Transactions_History!$C$6:$C$1355, "Redeem", Transactions_History!$I$6:$I$1355, Portfolio_History!$F669, Transactions_History!$H$6:$H$1355, "&lt;="&amp;YEAR(Portfolio_History!R$1))</f>
        <v>11505830</v>
      </c>
      <c r="S669" s="4">
        <f>SUMIFS(Transactions_History!$G$6:$G$1355, Transactions_History!$C$6:$C$1355, "Acquire", Transactions_History!$I$6:$I$1355, Portfolio_History!$F669, Transactions_History!$H$6:$H$1355, "&lt;="&amp;YEAR(Portfolio_History!S$1))-
SUMIFS(Transactions_History!$G$6:$G$1355, Transactions_History!$C$6:$C$1355, "Redeem", Transactions_History!$I$6:$I$1355, Portfolio_History!$F669, Transactions_History!$H$6:$H$1355, "&lt;="&amp;YEAR(Portfolio_History!S$1))</f>
        <v>11505830</v>
      </c>
      <c r="T669" s="4">
        <f>SUMIFS(Transactions_History!$G$6:$G$1355, Transactions_History!$C$6:$C$1355, "Acquire", Transactions_History!$I$6:$I$1355, Portfolio_History!$F669, Transactions_History!$H$6:$H$1355, "&lt;="&amp;YEAR(Portfolio_History!T$1))-
SUMIFS(Transactions_History!$G$6:$G$1355, Transactions_History!$C$6:$C$1355, "Redeem", Transactions_History!$I$6:$I$1355, Portfolio_History!$F669, Transactions_History!$H$6:$H$1355, "&lt;="&amp;YEAR(Portfolio_History!T$1))</f>
        <v>11505830</v>
      </c>
      <c r="U669" s="4">
        <f>SUMIFS(Transactions_History!$G$6:$G$1355, Transactions_History!$C$6:$C$1355, "Acquire", Transactions_History!$I$6:$I$1355, Portfolio_History!$F669, Transactions_History!$H$6:$H$1355, "&lt;="&amp;YEAR(Portfolio_History!U$1))-
SUMIFS(Transactions_History!$G$6:$G$1355, Transactions_History!$C$6:$C$1355, "Redeem", Transactions_History!$I$6:$I$1355, Portfolio_History!$F669, Transactions_History!$H$6:$H$1355, "&lt;="&amp;YEAR(Portfolio_History!U$1))</f>
        <v>0</v>
      </c>
      <c r="V669" s="4">
        <f>SUMIFS(Transactions_History!$G$6:$G$1355, Transactions_History!$C$6:$C$1355, "Acquire", Transactions_History!$I$6:$I$1355, Portfolio_History!$F669, Transactions_History!$H$6:$H$1355, "&lt;="&amp;YEAR(Portfolio_History!V$1))-
SUMIFS(Transactions_History!$G$6:$G$1355, Transactions_History!$C$6:$C$1355, "Redeem", Transactions_History!$I$6:$I$1355, Portfolio_History!$F669, Transactions_History!$H$6:$H$1355, "&lt;="&amp;YEAR(Portfolio_History!V$1))</f>
        <v>0</v>
      </c>
      <c r="W669" s="4">
        <f>SUMIFS(Transactions_History!$G$6:$G$1355, Transactions_History!$C$6:$C$1355, "Acquire", Transactions_History!$I$6:$I$1355, Portfolio_History!$F669, Transactions_History!$H$6:$H$1355, "&lt;="&amp;YEAR(Portfolio_History!W$1))-
SUMIFS(Transactions_History!$G$6:$G$1355, Transactions_History!$C$6:$C$1355, "Redeem", Transactions_History!$I$6:$I$1355, Portfolio_History!$F669, Transactions_History!$H$6:$H$1355, "&lt;="&amp;YEAR(Portfolio_History!W$1))</f>
        <v>0</v>
      </c>
      <c r="X669" s="4">
        <f>SUMIFS(Transactions_History!$G$6:$G$1355, Transactions_History!$C$6:$C$1355, "Acquire", Transactions_History!$I$6:$I$1355, Portfolio_History!$F669, Transactions_History!$H$6:$H$1355, "&lt;="&amp;YEAR(Portfolio_History!X$1))-
SUMIFS(Transactions_History!$G$6:$G$1355, Transactions_History!$C$6:$C$1355, "Redeem", Transactions_History!$I$6:$I$1355, Portfolio_History!$F669, Transactions_History!$H$6:$H$1355, "&lt;="&amp;YEAR(Portfolio_History!X$1))</f>
        <v>0</v>
      </c>
      <c r="Y669" s="4">
        <f>SUMIFS(Transactions_History!$G$6:$G$1355, Transactions_History!$C$6:$C$1355, "Acquire", Transactions_History!$I$6:$I$1355, Portfolio_History!$F669, Transactions_History!$H$6:$H$1355, "&lt;="&amp;YEAR(Portfolio_History!Y$1))-
SUMIFS(Transactions_History!$G$6:$G$1355, Transactions_History!$C$6:$C$1355, "Redeem", Transactions_History!$I$6:$I$1355, Portfolio_History!$F669, Transactions_History!$H$6:$H$1355, "&lt;="&amp;YEAR(Portfolio_History!Y$1))</f>
        <v>0</v>
      </c>
    </row>
    <row r="670" spans="1:25" x14ac:dyDescent="0.35">
      <c r="A670" s="172" t="s">
        <v>39</v>
      </c>
      <c r="B670" s="172">
        <v>3.25</v>
      </c>
      <c r="C670" s="172">
        <v>2016</v>
      </c>
      <c r="D670" s="173">
        <v>39965</v>
      </c>
      <c r="E670" s="63">
        <v>2009</v>
      </c>
      <c r="F670" s="170" t="str">
        <f t="shared" si="11"/>
        <v>SI bonds_3.25_2016</v>
      </c>
      <c r="G670" s="4">
        <f>SUMIFS(Transactions_History!$G$6:$G$1355, Transactions_History!$C$6:$C$1355, "Acquire", Transactions_History!$I$6:$I$1355, Portfolio_History!$F670, Transactions_History!$H$6:$H$1355, "&lt;="&amp;YEAR(Portfolio_History!G$1))-
SUMIFS(Transactions_History!$G$6:$G$1355, Transactions_History!$C$6:$C$1355, "Redeem", Transactions_History!$I$6:$I$1355, Portfolio_History!$F670, Transactions_History!$H$6:$H$1355, "&lt;="&amp;YEAR(Portfolio_History!G$1))</f>
        <v>0</v>
      </c>
      <c r="H670" s="4">
        <f>SUMIFS(Transactions_History!$G$6:$G$1355, Transactions_History!$C$6:$C$1355, "Acquire", Transactions_History!$I$6:$I$1355, Portfolio_History!$F670, Transactions_History!$H$6:$H$1355, "&lt;="&amp;YEAR(Portfolio_History!H$1))-
SUMIFS(Transactions_History!$G$6:$G$1355, Transactions_History!$C$6:$C$1355, "Redeem", Transactions_History!$I$6:$I$1355, Portfolio_History!$F670, Transactions_History!$H$6:$H$1355, "&lt;="&amp;YEAR(Portfolio_History!H$1))</f>
        <v>0</v>
      </c>
      <c r="I670" s="4">
        <f>SUMIFS(Transactions_History!$G$6:$G$1355, Transactions_History!$C$6:$C$1355, "Acquire", Transactions_History!$I$6:$I$1355, Portfolio_History!$F670, Transactions_History!$H$6:$H$1355, "&lt;="&amp;YEAR(Portfolio_History!I$1))-
SUMIFS(Transactions_History!$G$6:$G$1355, Transactions_History!$C$6:$C$1355, "Redeem", Transactions_History!$I$6:$I$1355, Portfolio_History!$F670, Transactions_History!$H$6:$H$1355, "&lt;="&amp;YEAR(Portfolio_History!I$1))</f>
        <v>0</v>
      </c>
      <c r="J670" s="4">
        <f>SUMIFS(Transactions_History!$G$6:$G$1355, Transactions_History!$C$6:$C$1355, "Acquire", Transactions_History!$I$6:$I$1355, Portfolio_History!$F670, Transactions_History!$H$6:$H$1355, "&lt;="&amp;YEAR(Portfolio_History!J$1))-
SUMIFS(Transactions_History!$G$6:$G$1355, Transactions_History!$C$6:$C$1355, "Redeem", Transactions_History!$I$6:$I$1355, Portfolio_History!$F670, Transactions_History!$H$6:$H$1355, "&lt;="&amp;YEAR(Portfolio_History!J$1))</f>
        <v>0</v>
      </c>
      <c r="K670" s="4">
        <f>SUMIFS(Transactions_History!$G$6:$G$1355, Transactions_History!$C$6:$C$1355, "Acquire", Transactions_History!$I$6:$I$1355, Portfolio_History!$F670, Transactions_History!$H$6:$H$1355, "&lt;="&amp;YEAR(Portfolio_History!K$1))-
SUMIFS(Transactions_History!$G$6:$G$1355, Transactions_History!$C$6:$C$1355, "Redeem", Transactions_History!$I$6:$I$1355, Portfolio_History!$F670, Transactions_History!$H$6:$H$1355, "&lt;="&amp;YEAR(Portfolio_History!K$1))</f>
        <v>0</v>
      </c>
      <c r="L670" s="4">
        <f>SUMIFS(Transactions_History!$G$6:$G$1355, Transactions_History!$C$6:$C$1355, "Acquire", Transactions_History!$I$6:$I$1355, Portfolio_History!$F670, Transactions_History!$H$6:$H$1355, "&lt;="&amp;YEAR(Portfolio_History!L$1))-
SUMIFS(Transactions_History!$G$6:$G$1355, Transactions_History!$C$6:$C$1355, "Redeem", Transactions_History!$I$6:$I$1355, Portfolio_History!$F670, Transactions_History!$H$6:$H$1355, "&lt;="&amp;YEAR(Portfolio_History!L$1))</f>
        <v>0</v>
      </c>
      <c r="M670" s="4">
        <f>SUMIFS(Transactions_History!$G$6:$G$1355, Transactions_History!$C$6:$C$1355, "Acquire", Transactions_History!$I$6:$I$1355, Portfolio_History!$F670, Transactions_History!$H$6:$H$1355, "&lt;="&amp;YEAR(Portfolio_History!M$1))-
SUMIFS(Transactions_History!$G$6:$G$1355, Transactions_History!$C$6:$C$1355, "Redeem", Transactions_History!$I$6:$I$1355, Portfolio_History!$F670, Transactions_History!$H$6:$H$1355, "&lt;="&amp;YEAR(Portfolio_History!M$1))</f>
        <v>0</v>
      </c>
      <c r="N670" s="4">
        <f>SUMIFS(Transactions_History!$G$6:$G$1355, Transactions_History!$C$6:$C$1355, "Acquire", Transactions_History!$I$6:$I$1355, Portfolio_History!$F670, Transactions_History!$H$6:$H$1355, "&lt;="&amp;YEAR(Portfolio_History!N$1))-
SUMIFS(Transactions_History!$G$6:$G$1355, Transactions_History!$C$6:$C$1355, "Redeem", Transactions_History!$I$6:$I$1355, Portfolio_History!$F670, Transactions_History!$H$6:$H$1355, "&lt;="&amp;YEAR(Portfolio_History!N$1))</f>
        <v>0</v>
      </c>
      <c r="O670" s="4">
        <f>SUMIFS(Transactions_History!$G$6:$G$1355, Transactions_History!$C$6:$C$1355, "Acquire", Transactions_History!$I$6:$I$1355, Portfolio_History!$F670, Transactions_History!$H$6:$H$1355, "&lt;="&amp;YEAR(Portfolio_History!O$1))-
SUMIFS(Transactions_History!$G$6:$G$1355, Transactions_History!$C$6:$C$1355, "Redeem", Transactions_History!$I$6:$I$1355, Portfolio_History!$F670, Transactions_History!$H$6:$H$1355, "&lt;="&amp;YEAR(Portfolio_History!O$1))</f>
        <v>10628270</v>
      </c>
      <c r="P670" s="4">
        <f>SUMIFS(Transactions_History!$G$6:$G$1355, Transactions_History!$C$6:$C$1355, "Acquire", Transactions_History!$I$6:$I$1355, Portfolio_History!$F670, Transactions_History!$H$6:$H$1355, "&lt;="&amp;YEAR(Portfolio_History!P$1))-
SUMIFS(Transactions_History!$G$6:$G$1355, Transactions_History!$C$6:$C$1355, "Redeem", Transactions_History!$I$6:$I$1355, Portfolio_History!$F670, Transactions_History!$H$6:$H$1355, "&lt;="&amp;YEAR(Portfolio_History!P$1))</f>
        <v>10628270</v>
      </c>
      <c r="Q670" s="4">
        <f>SUMIFS(Transactions_History!$G$6:$G$1355, Transactions_History!$C$6:$C$1355, "Acquire", Transactions_History!$I$6:$I$1355, Portfolio_History!$F670, Transactions_History!$H$6:$H$1355, "&lt;="&amp;YEAR(Portfolio_History!Q$1))-
SUMIFS(Transactions_History!$G$6:$G$1355, Transactions_History!$C$6:$C$1355, "Redeem", Transactions_History!$I$6:$I$1355, Portfolio_History!$F670, Transactions_History!$H$6:$H$1355, "&lt;="&amp;YEAR(Portfolio_History!Q$1))</f>
        <v>10628270</v>
      </c>
      <c r="R670" s="4">
        <f>SUMIFS(Transactions_History!$G$6:$G$1355, Transactions_History!$C$6:$C$1355, "Acquire", Transactions_History!$I$6:$I$1355, Portfolio_History!$F670, Transactions_History!$H$6:$H$1355, "&lt;="&amp;YEAR(Portfolio_History!R$1))-
SUMIFS(Transactions_History!$G$6:$G$1355, Transactions_History!$C$6:$C$1355, "Redeem", Transactions_History!$I$6:$I$1355, Portfolio_History!$F670, Transactions_History!$H$6:$H$1355, "&lt;="&amp;YEAR(Portfolio_History!R$1))</f>
        <v>11505829</v>
      </c>
      <c r="S670" s="4">
        <f>SUMIFS(Transactions_History!$G$6:$G$1355, Transactions_History!$C$6:$C$1355, "Acquire", Transactions_History!$I$6:$I$1355, Portfolio_History!$F670, Transactions_History!$H$6:$H$1355, "&lt;="&amp;YEAR(Portfolio_History!S$1))-
SUMIFS(Transactions_History!$G$6:$G$1355, Transactions_History!$C$6:$C$1355, "Redeem", Transactions_History!$I$6:$I$1355, Portfolio_History!$F670, Transactions_History!$H$6:$H$1355, "&lt;="&amp;YEAR(Portfolio_History!S$1))</f>
        <v>11505829</v>
      </c>
      <c r="T670" s="4">
        <f>SUMIFS(Transactions_History!$G$6:$G$1355, Transactions_History!$C$6:$C$1355, "Acquire", Transactions_History!$I$6:$I$1355, Portfolio_History!$F670, Transactions_History!$H$6:$H$1355, "&lt;="&amp;YEAR(Portfolio_History!T$1))-
SUMIFS(Transactions_History!$G$6:$G$1355, Transactions_History!$C$6:$C$1355, "Redeem", Transactions_History!$I$6:$I$1355, Portfolio_History!$F670, Transactions_History!$H$6:$H$1355, "&lt;="&amp;YEAR(Portfolio_History!T$1))</f>
        <v>11505829</v>
      </c>
      <c r="U670" s="4">
        <f>SUMIFS(Transactions_History!$G$6:$G$1355, Transactions_History!$C$6:$C$1355, "Acquire", Transactions_History!$I$6:$I$1355, Portfolio_History!$F670, Transactions_History!$H$6:$H$1355, "&lt;="&amp;YEAR(Portfolio_History!U$1))-
SUMIFS(Transactions_History!$G$6:$G$1355, Transactions_History!$C$6:$C$1355, "Redeem", Transactions_History!$I$6:$I$1355, Portfolio_History!$F670, Transactions_History!$H$6:$H$1355, "&lt;="&amp;YEAR(Portfolio_History!U$1))</f>
        <v>0</v>
      </c>
      <c r="V670" s="4">
        <f>SUMIFS(Transactions_History!$G$6:$G$1355, Transactions_History!$C$6:$C$1355, "Acquire", Transactions_History!$I$6:$I$1355, Portfolio_History!$F670, Transactions_History!$H$6:$H$1355, "&lt;="&amp;YEAR(Portfolio_History!V$1))-
SUMIFS(Transactions_History!$G$6:$G$1355, Transactions_History!$C$6:$C$1355, "Redeem", Transactions_History!$I$6:$I$1355, Portfolio_History!$F670, Transactions_History!$H$6:$H$1355, "&lt;="&amp;YEAR(Portfolio_History!V$1))</f>
        <v>0</v>
      </c>
      <c r="W670" s="4">
        <f>SUMIFS(Transactions_History!$G$6:$G$1355, Transactions_History!$C$6:$C$1355, "Acquire", Transactions_History!$I$6:$I$1355, Portfolio_History!$F670, Transactions_History!$H$6:$H$1355, "&lt;="&amp;YEAR(Portfolio_History!W$1))-
SUMIFS(Transactions_History!$G$6:$G$1355, Transactions_History!$C$6:$C$1355, "Redeem", Transactions_History!$I$6:$I$1355, Portfolio_History!$F670, Transactions_History!$H$6:$H$1355, "&lt;="&amp;YEAR(Portfolio_History!W$1))</f>
        <v>0</v>
      </c>
      <c r="X670" s="4">
        <f>SUMIFS(Transactions_History!$G$6:$G$1355, Transactions_History!$C$6:$C$1355, "Acquire", Transactions_History!$I$6:$I$1355, Portfolio_History!$F670, Transactions_History!$H$6:$H$1355, "&lt;="&amp;YEAR(Portfolio_History!X$1))-
SUMIFS(Transactions_History!$G$6:$G$1355, Transactions_History!$C$6:$C$1355, "Redeem", Transactions_History!$I$6:$I$1355, Portfolio_History!$F670, Transactions_History!$H$6:$H$1355, "&lt;="&amp;YEAR(Portfolio_History!X$1))</f>
        <v>0</v>
      </c>
      <c r="Y670" s="4">
        <f>SUMIFS(Transactions_History!$G$6:$G$1355, Transactions_History!$C$6:$C$1355, "Acquire", Transactions_History!$I$6:$I$1355, Portfolio_History!$F670, Transactions_History!$H$6:$H$1355, "&lt;="&amp;YEAR(Portfolio_History!Y$1))-
SUMIFS(Transactions_History!$G$6:$G$1355, Transactions_History!$C$6:$C$1355, "Redeem", Transactions_History!$I$6:$I$1355, Portfolio_History!$F670, Transactions_History!$H$6:$H$1355, "&lt;="&amp;YEAR(Portfolio_History!Y$1))</f>
        <v>0</v>
      </c>
    </row>
    <row r="671" spans="1:25" x14ac:dyDescent="0.35">
      <c r="A671" s="172" t="s">
        <v>39</v>
      </c>
      <c r="B671" s="172">
        <v>3.25</v>
      </c>
      <c r="C671" s="172">
        <v>2017</v>
      </c>
      <c r="D671" s="173">
        <v>39965</v>
      </c>
      <c r="E671" s="63">
        <v>2009</v>
      </c>
      <c r="F671" s="170" t="str">
        <f t="shared" si="11"/>
        <v>SI bonds_3.25_2017</v>
      </c>
      <c r="G671" s="4">
        <f>SUMIFS(Transactions_History!$G$6:$G$1355, Transactions_History!$C$6:$C$1355, "Acquire", Transactions_History!$I$6:$I$1355, Portfolio_History!$F671, Transactions_History!$H$6:$H$1355, "&lt;="&amp;YEAR(Portfolio_History!G$1))-
SUMIFS(Transactions_History!$G$6:$G$1355, Transactions_History!$C$6:$C$1355, "Redeem", Transactions_History!$I$6:$I$1355, Portfolio_History!$F671, Transactions_History!$H$6:$H$1355, "&lt;="&amp;YEAR(Portfolio_History!G$1))</f>
        <v>0</v>
      </c>
      <c r="H671" s="4">
        <f>SUMIFS(Transactions_History!$G$6:$G$1355, Transactions_History!$C$6:$C$1355, "Acquire", Transactions_History!$I$6:$I$1355, Portfolio_History!$F671, Transactions_History!$H$6:$H$1355, "&lt;="&amp;YEAR(Portfolio_History!H$1))-
SUMIFS(Transactions_History!$G$6:$G$1355, Transactions_History!$C$6:$C$1355, "Redeem", Transactions_History!$I$6:$I$1355, Portfolio_History!$F671, Transactions_History!$H$6:$H$1355, "&lt;="&amp;YEAR(Portfolio_History!H$1))</f>
        <v>0</v>
      </c>
      <c r="I671" s="4">
        <f>SUMIFS(Transactions_History!$G$6:$G$1355, Transactions_History!$C$6:$C$1355, "Acquire", Transactions_History!$I$6:$I$1355, Portfolio_History!$F671, Transactions_History!$H$6:$H$1355, "&lt;="&amp;YEAR(Portfolio_History!I$1))-
SUMIFS(Transactions_History!$G$6:$G$1355, Transactions_History!$C$6:$C$1355, "Redeem", Transactions_History!$I$6:$I$1355, Portfolio_History!$F671, Transactions_History!$H$6:$H$1355, "&lt;="&amp;YEAR(Portfolio_History!I$1))</f>
        <v>0</v>
      </c>
      <c r="J671" s="4">
        <f>SUMIFS(Transactions_History!$G$6:$G$1355, Transactions_History!$C$6:$C$1355, "Acquire", Transactions_History!$I$6:$I$1355, Portfolio_History!$F671, Transactions_History!$H$6:$H$1355, "&lt;="&amp;YEAR(Portfolio_History!J$1))-
SUMIFS(Transactions_History!$G$6:$G$1355, Transactions_History!$C$6:$C$1355, "Redeem", Transactions_History!$I$6:$I$1355, Portfolio_History!$F671, Transactions_History!$H$6:$H$1355, "&lt;="&amp;YEAR(Portfolio_History!J$1))</f>
        <v>0</v>
      </c>
      <c r="K671" s="4">
        <f>SUMIFS(Transactions_History!$G$6:$G$1355, Transactions_History!$C$6:$C$1355, "Acquire", Transactions_History!$I$6:$I$1355, Portfolio_History!$F671, Transactions_History!$H$6:$H$1355, "&lt;="&amp;YEAR(Portfolio_History!K$1))-
SUMIFS(Transactions_History!$G$6:$G$1355, Transactions_History!$C$6:$C$1355, "Redeem", Transactions_History!$I$6:$I$1355, Portfolio_History!$F671, Transactions_History!$H$6:$H$1355, "&lt;="&amp;YEAR(Portfolio_History!K$1))</f>
        <v>0</v>
      </c>
      <c r="L671" s="4">
        <f>SUMIFS(Transactions_History!$G$6:$G$1355, Transactions_History!$C$6:$C$1355, "Acquire", Transactions_History!$I$6:$I$1355, Portfolio_History!$F671, Transactions_History!$H$6:$H$1355, "&lt;="&amp;YEAR(Portfolio_History!L$1))-
SUMIFS(Transactions_History!$G$6:$G$1355, Transactions_History!$C$6:$C$1355, "Redeem", Transactions_History!$I$6:$I$1355, Portfolio_History!$F671, Transactions_History!$H$6:$H$1355, "&lt;="&amp;YEAR(Portfolio_History!L$1))</f>
        <v>0</v>
      </c>
      <c r="M671" s="4">
        <f>SUMIFS(Transactions_History!$G$6:$G$1355, Transactions_History!$C$6:$C$1355, "Acquire", Transactions_History!$I$6:$I$1355, Portfolio_History!$F671, Transactions_History!$H$6:$H$1355, "&lt;="&amp;YEAR(Portfolio_History!M$1))-
SUMIFS(Transactions_History!$G$6:$G$1355, Transactions_History!$C$6:$C$1355, "Redeem", Transactions_History!$I$6:$I$1355, Portfolio_History!$F671, Transactions_History!$H$6:$H$1355, "&lt;="&amp;YEAR(Portfolio_History!M$1))</f>
        <v>0</v>
      </c>
      <c r="N671" s="4">
        <f>SUMIFS(Transactions_History!$G$6:$G$1355, Transactions_History!$C$6:$C$1355, "Acquire", Transactions_History!$I$6:$I$1355, Portfolio_History!$F671, Transactions_History!$H$6:$H$1355, "&lt;="&amp;YEAR(Portfolio_History!N$1))-
SUMIFS(Transactions_History!$G$6:$G$1355, Transactions_History!$C$6:$C$1355, "Redeem", Transactions_History!$I$6:$I$1355, Portfolio_History!$F671, Transactions_History!$H$6:$H$1355, "&lt;="&amp;YEAR(Portfolio_History!N$1))</f>
        <v>10628270</v>
      </c>
      <c r="O671" s="4">
        <f>SUMIFS(Transactions_History!$G$6:$G$1355, Transactions_History!$C$6:$C$1355, "Acquire", Transactions_History!$I$6:$I$1355, Portfolio_History!$F671, Transactions_History!$H$6:$H$1355, "&lt;="&amp;YEAR(Portfolio_History!O$1))-
SUMIFS(Transactions_History!$G$6:$G$1355, Transactions_History!$C$6:$C$1355, "Redeem", Transactions_History!$I$6:$I$1355, Portfolio_History!$F671, Transactions_History!$H$6:$H$1355, "&lt;="&amp;YEAR(Portfolio_History!O$1))</f>
        <v>10628270</v>
      </c>
      <c r="P671" s="4">
        <f>SUMIFS(Transactions_History!$G$6:$G$1355, Transactions_History!$C$6:$C$1355, "Acquire", Transactions_History!$I$6:$I$1355, Portfolio_History!$F671, Transactions_History!$H$6:$H$1355, "&lt;="&amp;YEAR(Portfolio_History!P$1))-
SUMIFS(Transactions_History!$G$6:$G$1355, Transactions_History!$C$6:$C$1355, "Redeem", Transactions_History!$I$6:$I$1355, Portfolio_History!$F671, Transactions_History!$H$6:$H$1355, "&lt;="&amp;YEAR(Portfolio_History!P$1))</f>
        <v>10628270</v>
      </c>
      <c r="Q671" s="4">
        <f>SUMIFS(Transactions_History!$G$6:$G$1355, Transactions_History!$C$6:$C$1355, "Acquire", Transactions_History!$I$6:$I$1355, Portfolio_History!$F671, Transactions_History!$H$6:$H$1355, "&lt;="&amp;YEAR(Portfolio_History!Q$1))-
SUMIFS(Transactions_History!$G$6:$G$1355, Transactions_History!$C$6:$C$1355, "Redeem", Transactions_History!$I$6:$I$1355, Portfolio_History!$F671, Transactions_History!$H$6:$H$1355, "&lt;="&amp;YEAR(Portfolio_History!Q$1))</f>
        <v>11505830</v>
      </c>
      <c r="R671" s="4">
        <f>SUMIFS(Transactions_History!$G$6:$G$1355, Transactions_History!$C$6:$C$1355, "Acquire", Transactions_History!$I$6:$I$1355, Portfolio_History!$F671, Transactions_History!$H$6:$H$1355, "&lt;="&amp;YEAR(Portfolio_History!R$1))-
SUMIFS(Transactions_History!$G$6:$G$1355, Transactions_History!$C$6:$C$1355, "Redeem", Transactions_History!$I$6:$I$1355, Portfolio_History!$F671, Transactions_History!$H$6:$H$1355, "&lt;="&amp;YEAR(Portfolio_History!R$1))</f>
        <v>11505830</v>
      </c>
      <c r="S671" s="4">
        <f>SUMIFS(Transactions_History!$G$6:$G$1355, Transactions_History!$C$6:$C$1355, "Acquire", Transactions_History!$I$6:$I$1355, Portfolio_History!$F671, Transactions_History!$H$6:$H$1355, "&lt;="&amp;YEAR(Portfolio_History!S$1))-
SUMIFS(Transactions_History!$G$6:$G$1355, Transactions_History!$C$6:$C$1355, "Redeem", Transactions_History!$I$6:$I$1355, Portfolio_History!$F671, Transactions_History!$H$6:$H$1355, "&lt;="&amp;YEAR(Portfolio_History!S$1))</f>
        <v>11505830</v>
      </c>
      <c r="T671" s="4">
        <f>SUMIFS(Transactions_History!$G$6:$G$1355, Transactions_History!$C$6:$C$1355, "Acquire", Transactions_History!$I$6:$I$1355, Portfolio_History!$F671, Transactions_History!$H$6:$H$1355, "&lt;="&amp;YEAR(Portfolio_History!T$1))-
SUMIFS(Transactions_History!$G$6:$G$1355, Transactions_History!$C$6:$C$1355, "Redeem", Transactions_History!$I$6:$I$1355, Portfolio_History!$F671, Transactions_History!$H$6:$H$1355, "&lt;="&amp;YEAR(Portfolio_History!T$1))</f>
        <v>11505830</v>
      </c>
      <c r="U671" s="4">
        <f>SUMIFS(Transactions_History!$G$6:$G$1355, Transactions_History!$C$6:$C$1355, "Acquire", Transactions_History!$I$6:$I$1355, Portfolio_History!$F671, Transactions_History!$H$6:$H$1355, "&lt;="&amp;YEAR(Portfolio_History!U$1))-
SUMIFS(Transactions_History!$G$6:$G$1355, Transactions_History!$C$6:$C$1355, "Redeem", Transactions_History!$I$6:$I$1355, Portfolio_History!$F671, Transactions_History!$H$6:$H$1355, "&lt;="&amp;YEAR(Portfolio_History!U$1))</f>
        <v>0</v>
      </c>
      <c r="V671" s="4">
        <f>SUMIFS(Transactions_History!$G$6:$G$1355, Transactions_History!$C$6:$C$1355, "Acquire", Transactions_History!$I$6:$I$1355, Portfolio_History!$F671, Transactions_History!$H$6:$H$1355, "&lt;="&amp;YEAR(Portfolio_History!V$1))-
SUMIFS(Transactions_History!$G$6:$G$1355, Transactions_History!$C$6:$C$1355, "Redeem", Transactions_History!$I$6:$I$1355, Portfolio_History!$F671, Transactions_History!$H$6:$H$1355, "&lt;="&amp;YEAR(Portfolio_History!V$1))</f>
        <v>0</v>
      </c>
      <c r="W671" s="4">
        <f>SUMIFS(Transactions_History!$G$6:$G$1355, Transactions_History!$C$6:$C$1355, "Acquire", Transactions_History!$I$6:$I$1355, Portfolio_History!$F671, Transactions_History!$H$6:$H$1355, "&lt;="&amp;YEAR(Portfolio_History!W$1))-
SUMIFS(Transactions_History!$G$6:$G$1355, Transactions_History!$C$6:$C$1355, "Redeem", Transactions_History!$I$6:$I$1355, Portfolio_History!$F671, Transactions_History!$H$6:$H$1355, "&lt;="&amp;YEAR(Portfolio_History!W$1))</f>
        <v>0</v>
      </c>
      <c r="X671" s="4">
        <f>SUMIFS(Transactions_History!$G$6:$G$1355, Transactions_History!$C$6:$C$1355, "Acquire", Transactions_History!$I$6:$I$1355, Portfolio_History!$F671, Transactions_History!$H$6:$H$1355, "&lt;="&amp;YEAR(Portfolio_History!X$1))-
SUMIFS(Transactions_History!$G$6:$G$1355, Transactions_History!$C$6:$C$1355, "Redeem", Transactions_History!$I$6:$I$1355, Portfolio_History!$F671, Transactions_History!$H$6:$H$1355, "&lt;="&amp;YEAR(Portfolio_History!X$1))</f>
        <v>0</v>
      </c>
      <c r="Y671" s="4">
        <f>SUMIFS(Transactions_History!$G$6:$G$1355, Transactions_History!$C$6:$C$1355, "Acquire", Transactions_History!$I$6:$I$1355, Portfolio_History!$F671, Transactions_History!$H$6:$H$1355, "&lt;="&amp;YEAR(Portfolio_History!Y$1))-
SUMIFS(Transactions_History!$G$6:$G$1355, Transactions_History!$C$6:$C$1355, "Redeem", Transactions_History!$I$6:$I$1355, Portfolio_History!$F671, Transactions_History!$H$6:$H$1355, "&lt;="&amp;YEAR(Portfolio_History!Y$1))</f>
        <v>0</v>
      </c>
    </row>
    <row r="672" spans="1:25" x14ac:dyDescent="0.35">
      <c r="A672" s="172" t="s">
        <v>39</v>
      </c>
      <c r="B672" s="172">
        <v>3.25</v>
      </c>
      <c r="C672" s="172">
        <v>2018</v>
      </c>
      <c r="D672" s="173">
        <v>39965</v>
      </c>
      <c r="E672" s="63">
        <v>2009</v>
      </c>
      <c r="F672" s="170" t="str">
        <f t="shared" si="11"/>
        <v>SI bonds_3.25_2018</v>
      </c>
      <c r="G672" s="4">
        <f>SUMIFS(Transactions_History!$G$6:$G$1355, Transactions_History!$C$6:$C$1355, "Acquire", Transactions_History!$I$6:$I$1355, Portfolio_History!$F672, Transactions_History!$H$6:$H$1355, "&lt;="&amp;YEAR(Portfolio_History!G$1))-
SUMIFS(Transactions_History!$G$6:$G$1355, Transactions_History!$C$6:$C$1355, "Redeem", Transactions_History!$I$6:$I$1355, Portfolio_History!$F672, Transactions_History!$H$6:$H$1355, "&lt;="&amp;YEAR(Portfolio_History!G$1))</f>
        <v>0</v>
      </c>
      <c r="H672" s="4">
        <f>SUMIFS(Transactions_History!$G$6:$G$1355, Transactions_History!$C$6:$C$1355, "Acquire", Transactions_History!$I$6:$I$1355, Portfolio_History!$F672, Transactions_History!$H$6:$H$1355, "&lt;="&amp;YEAR(Portfolio_History!H$1))-
SUMIFS(Transactions_History!$G$6:$G$1355, Transactions_History!$C$6:$C$1355, "Redeem", Transactions_History!$I$6:$I$1355, Portfolio_History!$F672, Transactions_History!$H$6:$H$1355, "&lt;="&amp;YEAR(Portfolio_History!H$1))</f>
        <v>0</v>
      </c>
      <c r="I672" s="4">
        <f>SUMIFS(Transactions_History!$G$6:$G$1355, Transactions_History!$C$6:$C$1355, "Acquire", Transactions_History!$I$6:$I$1355, Portfolio_History!$F672, Transactions_History!$H$6:$H$1355, "&lt;="&amp;YEAR(Portfolio_History!I$1))-
SUMIFS(Transactions_History!$G$6:$G$1355, Transactions_History!$C$6:$C$1355, "Redeem", Transactions_History!$I$6:$I$1355, Portfolio_History!$F672, Transactions_History!$H$6:$H$1355, "&lt;="&amp;YEAR(Portfolio_History!I$1))</f>
        <v>0</v>
      </c>
      <c r="J672" s="4">
        <f>SUMIFS(Transactions_History!$G$6:$G$1355, Transactions_History!$C$6:$C$1355, "Acquire", Transactions_History!$I$6:$I$1355, Portfolio_History!$F672, Transactions_History!$H$6:$H$1355, "&lt;="&amp;YEAR(Portfolio_History!J$1))-
SUMIFS(Transactions_History!$G$6:$G$1355, Transactions_History!$C$6:$C$1355, "Redeem", Transactions_History!$I$6:$I$1355, Portfolio_History!$F672, Transactions_History!$H$6:$H$1355, "&lt;="&amp;YEAR(Portfolio_History!J$1))</f>
        <v>0</v>
      </c>
      <c r="K672" s="4">
        <f>SUMIFS(Transactions_History!$G$6:$G$1355, Transactions_History!$C$6:$C$1355, "Acquire", Transactions_History!$I$6:$I$1355, Portfolio_History!$F672, Transactions_History!$H$6:$H$1355, "&lt;="&amp;YEAR(Portfolio_History!K$1))-
SUMIFS(Transactions_History!$G$6:$G$1355, Transactions_History!$C$6:$C$1355, "Redeem", Transactions_History!$I$6:$I$1355, Portfolio_History!$F672, Transactions_History!$H$6:$H$1355, "&lt;="&amp;YEAR(Portfolio_History!K$1))</f>
        <v>0</v>
      </c>
      <c r="L672" s="4">
        <f>SUMIFS(Transactions_History!$G$6:$G$1355, Transactions_History!$C$6:$C$1355, "Acquire", Transactions_History!$I$6:$I$1355, Portfolio_History!$F672, Transactions_History!$H$6:$H$1355, "&lt;="&amp;YEAR(Portfolio_History!L$1))-
SUMIFS(Transactions_History!$G$6:$G$1355, Transactions_History!$C$6:$C$1355, "Redeem", Transactions_History!$I$6:$I$1355, Portfolio_History!$F672, Transactions_History!$H$6:$H$1355, "&lt;="&amp;YEAR(Portfolio_History!L$1))</f>
        <v>0</v>
      </c>
      <c r="M672" s="4">
        <f>SUMIFS(Transactions_History!$G$6:$G$1355, Transactions_History!$C$6:$C$1355, "Acquire", Transactions_History!$I$6:$I$1355, Portfolio_History!$F672, Transactions_History!$H$6:$H$1355, "&lt;="&amp;YEAR(Portfolio_History!M$1))-
SUMIFS(Transactions_History!$G$6:$G$1355, Transactions_History!$C$6:$C$1355, "Redeem", Transactions_History!$I$6:$I$1355, Portfolio_History!$F672, Transactions_History!$H$6:$H$1355, "&lt;="&amp;YEAR(Portfolio_History!M$1))</f>
        <v>10628270</v>
      </c>
      <c r="N672" s="4">
        <f>SUMIFS(Transactions_History!$G$6:$G$1355, Transactions_History!$C$6:$C$1355, "Acquire", Transactions_History!$I$6:$I$1355, Portfolio_History!$F672, Transactions_History!$H$6:$H$1355, "&lt;="&amp;YEAR(Portfolio_History!N$1))-
SUMIFS(Transactions_History!$G$6:$G$1355, Transactions_History!$C$6:$C$1355, "Redeem", Transactions_History!$I$6:$I$1355, Portfolio_History!$F672, Transactions_History!$H$6:$H$1355, "&lt;="&amp;YEAR(Portfolio_History!N$1))</f>
        <v>10628270</v>
      </c>
      <c r="O672" s="4">
        <f>SUMIFS(Transactions_History!$G$6:$G$1355, Transactions_History!$C$6:$C$1355, "Acquire", Transactions_History!$I$6:$I$1355, Portfolio_History!$F672, Transactions_History!$H$6:$H$1355, "&lt;="&amp;YEAR(Portfolio_History!O$1))-
SUMIFS(Transactions_History!$G$6:$G$1355, Transactions_History!$C$6:$C$1355, "Redeem", Transactions_History!$I$6:$I$1355, Portfolio_History!$F672, Transactions_History!$H$6:$H$1355, "&lt;="&amp;YEAR(Portfolio_History!O$1))</f>
        <v>10628270</v>
      </c>
      <c r="P672" s="4">
        <f>SUMIFS(Transactions_History!$G$6:$G$1355, Transactions_History!$C$6:$C$1355, "Acquire", Transactions_History!$I$6:$I$1355, Portfolio_History!$F672, Transactions_History!$H$6:$H$1355, "&lt;="&amp;YEAR(Portfolio_History!P$1))-
SUMIFS(Transactions_History!$G$6:$G$1355, Transactions_History!$C$6:$C$1355, "Redeem", Transactions_History!$I$6:$I$1355, Portfolio_History!$F672, Transactions_History!$H$6:$H$1355, "&lt;="&amp;YEAR(Portfolio_History!P$1))</f>
        <v>10628270</v>
      </c>
      <c r="Q672" s="4">
        <f>SUMIFS(Transactions_History!$G$6:$G$1355, Transactions_History!$C$6:$C$1355, "Acquire", Transactions_History!$I$6:$I$1355, Portfolio_History!$F672, Transactions_History!$H$6:$H$1355, "&lt;="&amp;YEAR(Portfolio_History!Q$1))-
SUMIFS(Transactions_History!$G$6:$G$1355, Transactions_History!$C$6:$C$1355, "Redeem", Transactions_History!$I$6:$I$1355, Portfolio_History!$F672, Transactions_History!$H$6:$H$1355, "&lt;="&amp;YEAR(Portfolio_History!Q$1))</f>
        <v>11505830</v>
      </c>
      <c r="R672" s="4">
        <f>SUMIFS(Transactions_History!$G$6:$G$1355, Transactions_History!$C$6:$C$1355, "Acquire", Transactions_History!$I$6:$I$1355, Portfolio_History!$F672, Transactions_History!$H$6:$H$1355, "&lt;="&amp;YEAR(Portfolio_History!R$1))-
SUMIFS(Transactions_History!$G$6:$G$1355, Transactions_History!$C$6:$C$1355, "Redeem", Transactions_History!$I$6:$I$1355, Portfolio_History!$F672, Transactions_History!$H$6:$H$1355, "&lt;="&amp;YEAR(Portfolio_History!R$1))</f>
        <v>11505830</v>
      </c>
      <c r="S672" s="4">
        <f>SUMIFS(Transactions_History!$G$6:$G$1355, Transactions_History!$C$6:$C$1355, "Acquire", Transactions_History!$I$6:$I$1355, Portfolio_History!$F672, Transactions_History!$H$6:$H$1355, "&lt;="&amp;YEAR(Portfolio_History!S$1))-
SUMIFS(Transactions_History!$G$6:$G$1355, Transactions_History!$C$6:$C$1355, "Redeem", Transactions_History!$I$6:$I$1355, Portfolio_History!$F672, Transactions_History!$H$6:$H$1355, "&lt;="&amp;YEAR(Portfolio_History!S$1))</f>
        <v>11505830</v>
      </c>
      <c r="T672" s="4">
        <f>SUMIFS(Transactions_History!$G$6:$G$1355, Transactions_History!$C$6:$C$1355, "Acquire", Transactions_History!$I$6:$I$1355, Portfolio_History!$F672, Transactions_History!$H$6:$H$1355, "&lt;="&amp;YEAR(Portfolio_History!T$1))-
SUMIFS(Transactions_History!$G$6:$G$1355, Transactions_History!$C$6:$C$1355, "Redeem", Transactions_History!$I$6:$I$1355, Portfolio_History!$F672, Transactions_History!$H$6:$H$1355, "&lt;="&amp;YEAR(Portfolio_History!T$1))</f>
        <v>11505830</v>
      </c>
      <c r="U672" s="4">
        <f>SUMIFS(Transactions_History!$G$6:$G$1355, Transactions_History!$C$6:$C$1355, "Acquire", Transactions_History!$I$6:$I$1355, Portfolio_History!$F672, Transactions_History!$H$6:$H$1355, "&lt;="&amp;YEAR(Portfolio_History!U$1))-
SUMIFS(Transactions_History!$G$6:$G$1355, Transactions_History!$C$6:$C$1355, "Redeem", Transactions_History!$I$6:$I$1355, Portfolio_History!$F672, Transactions_History!$H$6:$H$1355, "&lt;="&amp;YEAR(Portfolio_History!U$1))</f>
        <v>0</v>
      </c>
      <c r="V672" s="4">
        <f>SUMIFS(Transactions_History!$G$6:$G$1355, Transactions_History!$C$6:$C$1355, "Acquire", Transactions_History!$I$6:$I$1355, Portfolio_History!$F672, Transactions_History!$H$6:$H$1355, "&lt;="&amp;YEAR(Portfolio_History!V$1))-
SUMIFS(Transactions_History!$G$6:$G$1355, Transactions_History!$C$6:$C$1355, "Redeem", Transactions_History!$I$6:$I$1355, Portfolio_History!$F672, Transactions_History!$H$6:$H$1355, "&lt;="&amp;YEAR(Portfolio_History!V$1))</f>
        <v>0</v>
      </c>
      <c r="W672" s="4">
        <f>SUMIFS(Transactions_History!$G$6:$G$1355, Transactions_History!$C$6:$C$1355, "Acquire", Transactions_History!$I$6:$I$1355, Portfolio_History!$F672, Transactions_History!$H$6:$H$1355, "&lt;="&amp;YEAR(Portfolio_History!W$1))-
SUMIFS(Transactions_History!$G$6:$G$1355, Transactions_History!$C$6:$C$1355, "Redeem", Transactions_History!$I$6:$I$1355, Portfolio_History!$F672, Transactions_History!$H$6:$H$1355, "&lt;="&amp;YEAR(Portfolio_History!W$1))</f>
        <v>0</v>
      </c>
      <c r="X672" s="4">
        <f>SUMIFS(Transactions_History!$G$6:$G$1355, Transactions_History!$C$6:$C$1355, "Acquire", Transactions_History!$I$6:$I$1355, Portfolio_History!$F672, Transactions_History!$H$6:$H$1355, "&lt;="&amp;YEAR(Portfolio_History!X$1))-
SUMIFS(Transactions_History!$G$6:$G$1355, Transactions_History!$C$6:$C$1355, "Redeem", Transactions_History!$I$6:$I$1355, Portfolio_History!$F672, Transactions_History!$H$6:$H$1355, "&lt;="&amp;YEAR(Portfolio_History!X$1))</f>
        <v>0</v>
      </c>
      <c r="Y672" s="4">
        <f>SUMIFS(Transactions_History!$G$6:$G$1355, Transactions_History!$C$6:$C$1355, "Acquire", Transactions_History!$I$6:$I$1355, Portfolio_History!$F672, Transactions_History!$H$6:$H$1355, "&lt;="&amp;YEAR(Portfolio_History!Y$1))-
SUMIFS(Transactions_History!$G$6:$G$1355, Transactions_History!$C$6:$C$1355, "Redeem", Transactions_History!$I$6:$I$1355, Portfolio_History!$F672, Transactions_History!$H$6:$H$1355, "&lt;="&amp;YEAR(Portfolio_History!Y$1))</f>
        <v>0</v>
      </c>
    </row>
    <row r="673" spans="1:25" x14ac:dyDescent="0.35">
      <c r="A673" s="172" t="s">
        <v>39</v>
      </c>
      <c r="B673" s="172">
        <v>3.25</v>
      </c>
      <c r="C673" s="172">
        <v>2019</v>
      </c>
      <c r="D673" s="173">
        <v>39965</v>
      </c>
      <c r="E673" s="63">
        <v>2009</v>
      </c>
      <c r="F673" s="170" t="str">
        <f t="shared" si="11"/>
        <v>SI bonds_3.25_2019</v>
      </c>
      <c r="G673" s="4">
        <f>SUMIFS(Transactions_History!$G$6:$G$1355, Transactions_History!$C$6:$C$1355, "Acquire", Transactions_History!$I$6:$I$1355, Portfolio_History!$F673, Transactions_History!$H$6:$H$1355, "&lt;="&amp;YEAR(Portfolio_History!G$1))-
SUMIFS(Transactions_History!$G$6:$G$1355, Transactions_History!$C$6:$C$1355, "Redeem", Transactions_History!$I$6:$I$1355, Portfolio_History!$F673, Transactions_History!$H$6:$H$1355, "&lt;="&amp;YEAR(Portfolio_History!G$1))</f>
        <v>0</v>
      </c>
      <c r="H673" s="4">
        <f>SUMIFS(Transactions_History!$G$6:$G$1355, Transactions_History!$C$6:$C$1355, "Acquire", Transactions_History!$I$6:$I$1355, Portfolio_History!$F673, Transactions_History!$H$6:$H$1355, "&lt;="&amp;YEAR(Portfolio_History!H$1))-
SUMIFS(Transactions_History!$G$6:$G$1355, Transactions_History!$C$6:$C$1355, "Redeem", Transactions_History!$I$6:$I$1355, Portfolio_History!$F673, Transactions_History!$H$6:$H$1355, "&lt;="&amp;YEAR(Portfolio_History!H$1))</f>
        <v>0</v>
      </c>
      <c r="I673" s="4">
        <f>SUMIFS(Transactions_History!$G$6:$G$1355, Transactions_History!$C$6:$C$1355, "Acquire", Transactions_History!$I$6:$I$1355, Portfolio_History!$F673, Transactions_History!$H$6:$H$1355, "&lt;="&amp;YEAR(Portfolio_History!I$1))-
SUMIFS(Transactions_History!$G$6:$G$1355, Transactions_History!$C$6:$C$1355, "Redeem", Transactions_History!$I$6:$I$1355, Portfolio_History!$F673, Transactions_History!$H$6:$H$1355, "&lt;="&amp;YEAR(Portfolio_History!I$1))</f>
        <v>0</v>
      </c>
      <c r="J673" s="4">
        <f>SUMIFS(Transactions_History!$G$6:$G$1355, Transactions_History!$C$6:$C$1355, "Acquire", Transactions_History!$I$6:$I$1355, Portfolio_History!$F673, Transactions_History!$H$6:$H$1355, "&lt;="&amp;YEAR(Portfolio_History!J$1))-
SUMIFS(Transactions_History!$G$6:$G$1355, Transactions_History!$C$6:$C$1355, "Redeem", Transactions_History!$I$6:$I$1355, Portfolio_History!$F673, Transactions_History!$H$6:$H$1355, "&lt;="&amp;YEAR(Portfolio_History!J$1))</f>
        <v>0</v>
      </c>
      <c r="K673" s="4">
        <f>SUMIFS(Transactions_History!$G$6:$G$1355, Transactions_History!$C$6:$C$1355, "Acquire", Transactions_History!$I$6:$I$1355, Portfolio_History!$F673, Transactions_History!$H$6:$H$1355, "&lt;="&amp;YEAR(Portfolio_History!K$1))-
SUMIFS(Transactions_History!$G$6:$G$1355, Transactions_History!$C$6:$C$1355, "Redeem", Transactions_History!$I$6:$I$1355, Portfolio_History!$F673, Transactions_History!$H$6:$H$1355, "&lt;="&amp;YEAR(Portfolio_History!K$1))</f>
        <v>0</v>
      </c>
      <c r="L673" s="4">
        <f>SUMIFS(Transactions_History!$G$6:$G$1355, Transactions_History!$C$6:$C$1355, "Acquire", Transactions_History!$I$6:$I$1355, Portfolio_History!$F673, Transactions_History!$H$6:$H$1355, "&lt;="&amp;YEAR(Portfolio_History!L$1))-
SUMIFS(Transactions_History!$G$6:$G$1355, Transactions_History!$C$6:$C$1355, "Redeem", Transactions_History!$I$6:$I$1355, Portfolio_History!$F673, Transactions_History!$H$6:$H$1355, "&lt;="&amp;YEAR(Portfolio_History!L$1))</f>
        <v>10628270</v>
      </c>
      <c r="M673" s="4">
        <f>SUMIFS(Transactions_History!$G$6:$G$1355, Transactions_History!$C$6:$C$1355, "Acquire", Transactions_History!$I$6:$I$1355, Portfolio_History!$F673, Transactions_History!$H$6:$H$1355, "&lt;="&amp;YEAR(Portfolio_History!M$1))-
SUMIFS(Transactions_History!$G$6:$G$1355, Transactions_History!$C$6:$C$1355, "Redeem", Transactions_History!$I$6:$I$1355, Portfolio_History!$F673, Transactions_History!$H$6:$H$1355, "&lt;="&amp;YEAR(Portfolio_History!M$1))</f>
        <v>10628270</v>
      </c>
      <c r="N673" s="4">
        <f>SUMIFS(Transactions_History!$G$6:$G$1355, Transactions_History!$C$6:$C$1355, "Acquire", Transactions_History!$I$6:$I$1355, Portfolio_History!$F673, Transactions_History!$H$6:$H$1355, "&lt;="&amp;YEAR(Portfolio_History!N$1))-
SUMIFS(Transactions_History!$G$6:$G$1355, Transactions_History!$C$6:$C$1355, "Redeem", Transactions_History!$I$6:$I$1355, Portfolio_History!$F673, Transactions_History!$H$6:$H$1355, "&lt;="&amp;YEAR(Portfolio_History!N$1))</f>
        <v>10628270</v>
      </c>
      <c r="O673" s="4">
        <f>SUMIFS(Transactions_History!$G$6:$G$1355, Transactions_History!$C$6:$C$1355, "Acquire", Transactions_History!$I$6:$I$1355, Portfolio_History!$F673, Transactions_History!$H$6:$H$1355, "&lt;="&amp;YEAR(Portfolio_History!O$1))-
SUMIFS(Transactions_History!$G$6:$G$1355, Transactions_History!$C$6:$C$1355, "Redeem", Transactions_History!$I$6:$I$1355, Portfolio_History!$F673, Transactions_History!$H$6:$H$1355, "&lt;="&amp;YEAR(Portfolio_History!O$1))</f>
        <v>10628270</v>
      </c>
      <c r="P673" s="4">
        <f>SUMIFS(Transactions_History!$G$6:$G$1355, Transactions_History!$C$6:$C$1355, "Acquire", Transactions_History!$I$6:$I$1355, Portfolio_History!$F673, Transactions_History!$H$6:$H$1355, "&lt;="&amp;YEAR(Portfolio_History!P$1))-
SUMIFS(Transactions_History!$G$6:$G$1355, Transactions_History!$C$6:$C$1355, "Redeem", Transactions_History!$I$6:$I$1355, Portfolio_History!$F673, Transactions_History!$H$6:$H$1355, "&lt;="&amp;YEAR(Portfolio_History!P$1))</f>
        <v>11505830</v>
      </c>
      <c r="Q673" s="4">
        <f>SUMIFS(Transactions_History!$G$6:$G$1355, Transactions_History!$C$6:$C$1355, "Acquire", Transactions_History!$I$6:$I$1355, Portfolio_History!$F673, Transactions_History!$H$6:$H$1355, "&lt;="&amp;YEAR(Portfolio_History!Q$1))-
SUMIFS(Transactions_History!$G$6:$G$1355, Transactions_History!$C$6:$C$1355, "Redeem", Transactions_History!$I$6:$I$1355, Portfolio_History!$F673, Transactions_History!$H$6:$H$1355, "&lt;="&amp;YEAR(Portfolio_History!Q$1))</f>
        <v>11505830</v>
      </c>
      <c r="R673" s="4">
        <f>SUMIFS(Transactions_History!$G$6:$G$1355, Transactions_History!$C$6:$C$1355, "Acquire", Transactions_History!$I$6:$I$1355, Portfolio_History!$F673, Transactions_History!$H$6:$H$1355, "&lt;="&amp;YEAR(Portfolio_History!R$1))-
SUMIFS(Transactions_History!$G$6:$G$1355, Transactions_History!$C$6:$C$1355, "Redeem", Transactions_History!$I$6:$I$1355, Portfolio_History!$F673, Transactions_History!$H$6:$H$1355, "&lt;="&amp;YEAR(Portfolio_History!R$1))</f>
        <v>11505830</v>
      </c>
      <c r="S673" s="4">
        <f>SUMIFS(Transactions_History!$G$6:$G$1355, Transactions_History!$C$6:$C$1355, "Acquire", Transactions_History!$I$6:$I$1355, Portfolio_History!$F673, Transactions_History!$H$6:$H$1355, "&lt;="&amp;YEAR(Portfolio_History!S$1))-
SUMIFS(Transactions_History!$G$6:$G$1355, Transactions_History!$C$6:$C$1355, "Redeem", Transactions_History!$I$6:$I$1355, Portfolio_History!$F673, Transactions_History!$H$6:$H$1355, "&lt;="&amp;YEAR(Portfolio_History!S$1))</f>
        <v>11505830</v>
      </c>
      <c r="T673" s="4">
        <f>SUMIFS(Transactions_History!$G$6:$G$1355, Transactions_History!$C$6:$C$1355, "Acquire", Transactions_History!$I$6:$I$1355, Portfolio_History!$F673, Transactions_History!$H$6:$H$1355, "&lt;="&amp;YEAR(Portfolio_History!T$1))-
SUMIFS(Transactions_History!$G$6:$G$1355, Transactions_History!$C$6:$C$1355, "Redeem", Transactions_History!$I$6:$I$1355, Portfolio_History!$F673, Transactions_History!$H$6:$H$1355, "&lt;="&amp;YEAR(Portfolio_History!T$1))</f>
        <v>11505830</v>
      </c>
      <c r="U673" s="4">
        <f>SUMIFS(Transactions_History!$G$6:$G$1355, Transactions_History!$C$6:$C$1355, "Acquire", Transactions_History!$I$6:$I$1355, Portfolio_History!$F673, Transactions_History!$H$6:$H$1355, "&lt;="&amp;YEAR(Portfolio_History!U$1))-
SUMIFS(Transactions_History!$G$6:$G$1355, Transactions_History!$C$6:$C$1355, "Redeem", Transactions_History!$I$6:$I$1355, Portfolio_History!$F673, Transactions_History!$H$6:$H$1355, "&lt;="&amp;YEAR(Portfolio_History!U$1))</f>
        <v>0</v>
      </c>
      <c r="V673" s="4">
        <f>SUMIFS(Transactions_History!$G$6:$G$1355, Transactions_History!$C$6:$C$1355, "Acquire", Transactions_History!$I$6:$I$1355, Portfolio_History!$F673, Transactions_History!$H$6:$H$1355, "&lt;="&amp;YEAR(Portfolio_History!V$1))-
SUMIFS(Transactions_History!$G$6:$G$1355, Transactions_History!$C$6:$C$1355, "Redeem", Transactions_History!$I$6:$I$1355, Portfolio_History!$F673, Transactions_History!$H$6:$H$1355, "&lt;="&amp;YEAR(Portfolio_History!V$1))</f>
        <v>0</v>
      </c>
      <c r="W673" s="4">
        <f>SUMIFS(Transactions_History!$G$6:$G$1355, Transactions_History!$C$6:$C$1355, "Acquire", Transactions_History!$I$6:$I$1355, Portfolio_History!$F673, Transactions_History!$H$6:$H$1355, "&lt;="&amp;YEAR(Portfolio_History!W$1))-
SUMIFS(Transactions_History!$G$6:$G$1355, Transactions_History!$C$6:$C$1355, "Redeem", Transactions_History!$I$6:$I$1355, Portfolio_History!$F673, Transactions_History!$H$6:$H$1355, "&lt;="&amp;YEAR(Portfolio_History!W$1))</f>
        <v>0</v>
      </c>
      <c r="X673" s="4">
        <f>SUMIFS(Transactions_History!$G$6:$G$1355, Transactions_History!$C$6:$C$1355, "Acquire", Transactions_History!$I$6:$I$1355, Portfolio_History!$F673, Transactions_History!$H$6:$H$1355, "&lt;="&amp;YEAR(Portfolio_History!X$1))-
SUMIFS(Transactions_History!$G$6:$G$1355, Transactions_History!$C$6:$C$1355, "Redeem", Transactions_History!$I$6:$I$1355, Portfolio_History!$F673, Transactions_History!$H$6:$H$1355, "&lt;="&amp;YEAR(Portfolio_History!X$1))</f>
        <v>0</v>
      </c>
      <c r="Y673" s="4">
        <f>SUMIFS(Transactions_History!$G$6:$G$1355, Transactions_History!$C$6:$C$1355, "Acquire", Transactions_History!$I$6:$I$1355, Portfolio_History!$F673, Transactions_History!$H$6:$H$1355, "&lt;="&amp;YEAR(Portfolio_History!Y$1))-
SUMIFS(Transactions_History!$G$6:$G$1355, Transactions_History!$C$6:$C$1355, "Redeem", Transactions_History!$I$6:$I$1355, Portfolio_History!$F673, Transactions_History!$H$6:$H$1355, "&lt;="&amp;YEAR(Portfolio_History!Y$1))</f>
        <v>0</v>
      </c>
    </row>
    <row r="674" spans="1:25" x14ac:dyDescent="0.35">
      <c r="A674" s="172" t="s">
        <v>39</v>
      </c>
      <c r="B674" s="172">
        <v>3.25</v>
      </c>
      <c r="C674" s="172">
        <v>2020</v>
      </c>
      <c r="D674" s="173">
        <v>39965</v>
      </c>
      <c r="E674" s="63">
        <v>2009</v>
      </c>
      <c r="F674" s="170" t="str">
        <f t="shared" si="11"/>
        <v>SI bonds_3.25_2020</v>
      </c>
      <c r="G674" s="4">
        <f>SUMIFS(Transactions_History!$G$6:$G$1355, Transactions_History!$C$6:$C$1355, "Acquire", Transactions_History!$I$6:$I$1355, Portfolio_History!$F674, Transactions_History!$H$6:$H$1355, "&lt;="&amp;YEAR(Portfolio_History!G$1))-
SUMIFS(Transactions_History!$G$6:$G$1355, Transactions_History!$C$6:$C$1355, "Redeem", Transactions_History!$I$6:$I$1355, Portfolio_History!$F674, Transactions_History!$H$6:$H$1355, "&lt;="&amp;YEAR(Portfolio_History!G$1))</f>
        <v>0</v>
      </c>
      <c r="H674" s="4">
        <f>SUMIFS(Transactions_History!$G$6:$G$1355, Transactions_History!$C$6:$C$1355, "Acquire", Transactions_History!$I$6:$I$1355, Portfolio_History!$F674, Transactions_History!$H$6:$H$1355, "&lt;="&amp;YEAR(Portfolio_History!H$1))-
SUMIFS(Transactions_History!$G$6:$G$1355, Transactions_History!$C$6:$C$1355, "Redeem", Transactions_History!$I$6:$I$1355, Portfolio_History!$F674, Transactions_History!$H$6:$H$1355, "&lt;="&amp;YEAR(Portfolio_History!H$1))</f>
        <v>0</v>
      </c>
      <c r="I674" s="4">
        <f>SUMIFS(Transactions_History!$G$6:$G$1355, Transactions_History!$C$6:$C$1355, "Acquire", Transactions_History!$I$6:$I$1355, Portfolio_History!$F674, Transactions_History!$H$6:$H$1355, "&lt;="&amp;YEAR(Portfolio_History!I$1))-
SUMIFS(Transactions_History!$G$6:$G$1355, Transactions_History!$C$6:$C$1355, "Redeem", Transactions_History!$I$6:$I$1355, Portfolio_History!$F674, Transactions_History!$H$6:$H$1355, "&lt;="&amp;YEAR(Portfolio_History!I$1))</f>
        <v>0</v>
      </c>
      <c r="J674" s="4">
        <f>SUMIFS(Transactions_History!$G$6:$G$1355, Transactions_History!$C$6:$C$1355, "Acquire", Transactions_History!$I$6:$I$1355, Portfolio_History!$F674, Transactions_History!$H$6:$H$1355, "&lt;="&amp;YEAR(Portfolio_History!J$1))-
SUMIFS(Transactions_History!$G$6:$G$1355, Transactions_History!$C$6:$C$1355, "Redeem", Transactions_History!$I$6:$I$1355, Portfolio_History!$F674, Transactions_History!$H$6:$H$1355, "&lt;="&amp;YEAR(Portfolio_History!J$1))</f>
        <v>0</v>
      </c>
      <c r="K674" s="4">
        <f>SUMIFS(Transactions_History!$G$6:$G$1355, Transactions_History!$C$6:$C$1355, "Acquire", Transactions_History!$I$6:$I$1355, Portfolio_History!$F674, Transactions_History!$H$6:$H$1355, "&lt;="&amp;YEAR(Portfolio_History!K$1))-
SUMIFS(Transactions_History!$G$6:$G$1355, Transactions_History!$C$6:$C$1355, "Redeem", Transactions_History!$I$6:$I$1355, Portfolio_History!$F674, Transactions_History!$H$6:$H$1355, "&lt;="&amp;YEAR(Portfolio_History!K$1))</f>
        <v>10628270</v>
      </c>
      <c r="L674" s="4">
        <f>SUMIFS(Transactions_History!$G$6:$G$1355, Transactions_History!$C$6:$C$1355, "Acquire", Transactions_History!$I$6:$I$1355, Portfolio_History!$F674, Transactions_History!$H$6:$H$1355, "&lt;="&amp;YEAR(Portfolio_History!L$1))-
SUMIFS(Transactions_History!$G$6:$G$1355, Transactions_History!$C$6:$C$1355, "Redeem", Transactions_History!$I$6:$I$1355, Portfolio_History!$F674, Transactions_History!$H$6:$H$1355, "&lt;="&amp;YEAR(Portfolio_History!L$1))</f>
        <v>10628270</v>
      </c>
      <c r="M674" s="4">
        <f>SUMIFS(Transactions_History!$G$6:$G$1355, Transactions_History!$C$6:$C$1355, "Acquire", Transactions_History!$I$6:$I$1355, Portfolio_History!$F674, Transactions_History!$H$6:$H$1355, "&lt;="&amp;YEAR(Portfolio_History!M$1))-
SUMIFS(Transactions_History!$G$6:$G$1355, Transactions_History!$C$6:$C$1355, "Redeem", Transactions_History!$I$6:$I$1355, Portfolio_History!$F674, Transactions_History!$H$6:$H$1355, "&lt;="&amp;YEAR(Portfolio_History!M$1))</f>
        <v>10628270</v>
      </c>
      <c r="N674" s="4">
        <f>SUMIFS(Transactions_History!$G$6:$G$1355, Transactions_History!$C$6:$C$1355, "Acquire", Transactions_History!$I$6:$I$1355, Portfolio_History!$F674, Transactions_History!$H$6:$H$1355, "&lt;="&amp;YEAR(Portfolio_History!N$1))-
SUMIFS(Transactions_History!$G$6:$G$1355, Transactions_History!$C$6:$C$1355, "Redeem", Transactions_History!$I$6:$I$1355, Portfolio_History!$F674, Transactions_History!$H$6:$H$1355, "&lt;="&amp;YEAR(Portfolio_History!N$1))</f>
        <v>10628270</v>
      </c>
      <c r="O674" s="4">
        <f>SUMIFS(Transactions_History!$G$6:$G$1355, Transactions_History!$C$6:$C$1355, "Acquire", Transactions_History!$I$6:$I$1355, Portfolio_History!$F674, Transactions_History!$H$6:$H$1355, "&lt;="&amp;YEAR(Portfolio_History!O$1))-
SUMIFS(Transactions_History!$G$6:$G$1355, Transactions_History!$C$6:$C$1355, "Redeem", Transactions_History!$I$6:$I$1355, Portfolio_History!$F674, Transactions_History!$H$6:$H$1355, "&lt;="&amp;YEAR(Portfolio_History!O$1))</f>
        <v>10628270</v>
      </c>
      <c r="P674" s="4">
        <f>SUMIFS(Transactions_History!$G$6:$G$1355, Transactions_History!$C$6:$C$1355, "Acquire", Transactions_History!$I$6:$I$1355, Portfolio_History!$F674, Transactions_History!$H$6:$H$1355, "&lt;="&amp;YEAR(Portfolio_History!P$1))-
SUMIFS(Transactions_History!$G$6:$G$1355, Transactions_History!$C$6:$C$1355, "Redeem", Transactions_History!$I$6:$I$1355, Portfolio_History!$F674, Transactions_History!$H$6:$H$1355, "&lt;="&amp;YEAR(Portfolio_History!P$1))</f>
        <v>11505830</v>
      </c>
      <c r="Q674" s="4">
        <f>SUMIFS(Transactions_History!$G$6:$G$1355, Transactions_History!$C$6:$C$1355, "Acquire", Transactions_History!$I$6:$I$1355, Portfolio_History!$F674, Transactions_History!$H$6:$H$1355, "&lt;="&amp;YEAR(Portfolio_History!Q$1))-
SUMIFS(Transactions_History!$G$6:$G$1355, Transactions_History!$C$6:$C$1355, "Redeem", Transactions_History!$I$6:$I$1355, Portfolio_History!$F674, Transactions_History!$H$6:$H$1355, "&lt;="&amp;YEAR(Portfolio_History!Q$1))</f>
        <v>11505830</v>
      </c>
      <c r="R674" s="4">
        <f>SUMIFS(Transactions_History!$G$6:$G$1355, Transactions_History!$C$6:$C$1355, "Acquire", Transactions_History!$I$6:$I$1355, Portfolio_History!$F674, Transactions_History!$H$6:$H$1355, "&lt;="&amp;YEAR(Portfolio_History!R$1))-
SUMIFS(Transactions_History!$G$6:$G$1355, Transactions_History!$C$6:$C$1355, "Redeem", Transactions_History!$I$6:$I$1355, Portfolio_History!$F674, Transactions_History!$H$6:$H$1355, "&lt;="&amp;YEAR(Portfolio_History!R$1))</f>
        <v>11505830</v>
      </c>
      <c r="S674" s="4">
        <f>SUMIFS(Transactions_History!$G$6:$G$1355, Transactions_History!$C$6:$C$1355, "Acquire", Transactions_History!$I$6:$I$1355, Portfolio_History!$F674, Transactions_History!$H$6:$H$1355, "&lt;="&amp;YEAR(Portfolio_History!S$1))-
SUMIFS(Transactions_History!$G$6:$G$1355, Transactions_History!$C$6:$C$1355, "Redeem", Transactions_History!$I$6:$I$1355, Portfolio_History!$F674, Transactions_History!$H$6:$H$1355, "&lt;="&amp;YEAR(Portfolio_History!S$1))</f>
        <v>11505830</v>
      </c>
      <c r="T674" s="4">
        <f>SUMIFS(Transactions_History!$G$6:$G$1355, Transactions_History!$C$6:$C$1355, "Acquire", Transactions_History!$I$6:$I$1355, Portfolio_History!$F674, Transactions_History!$H$6:$H$1355, "&lt;="&amp;YEAR(Portfolio_History!T$1))-
SUMIFS(Transactions_History!$G$6:$G$1355, Transactions_History!$C$6:$C$1355, "Redeem", Transactions_History!$I$6:$I$1355, Portfolio_History!$F674, Transactions_History!$H$6:$H$1355, "&lt;="&amp;YEAR(Portfolio_History!T$1))</f>
        <v>11505830</v>
      </c>
      <c r="U674" s="4">
        <f>SUMIFS(Transactions_History!$G$6:$G$1355, Transactions_History!$C$6:$C$1355, "Acquire", Transactions_History!$I$6:$I$1355, Portfolio_History!$F674, Transactions_History!$H$6:$H$1355, "&lt;="&amp;YEAR(Portfolio_History!U$1))-
SUMIFS(Transactions_History!$G$6:$G$1355, Transactions_History!$C$6:$C$1355, "Redeem", Transactions_History!$I$6:$I$1355, Portfolio_History!$F674, Transactions_History!$H$6:$H$1355, "&lt;="&amp;YEAR(Portfolio_History!U$1))</f>
        <v>0</v>
      </c>
      <c r="V674" s="4">
        <f>SUMIFS(Transactions_History!$G$6:$G$1355, Transactions_History!$C$6:$C$1355, "Acquire", Transactions_History!$I$6:$I$1355, Portfolio_History!$F674, Transactions_History!$H$6:$H$1355, "&lt;="&amp;YEAR(Portfolio_History!V$1))-
SUMIFS(Transactions_History!$G$6:$G$1355, Transactions_History!$C$6:$C$1355, "Redeem", Transactions_History!$I$6:$I$1355, Portfolio_History!$F674, Transactions_History!$H$6:$H$1355, "&lt;="&amp;YEAR(Portfolio_History!V$1))</f>
        <v>0</v>
      </c>
      <c r="W674" s="4">
        <f>SUMIFS(Transactions_History!$G$6:$G$1355, Transactions_History!$C$6:$C$1355, "Acquire", Transactions_History!$I$6:$I$1355, Portfolio_History!$F674, Transactions_History!$H$6:$H$1355, "&lt;="&amp;YEAR(Portfolio_History!W$1))-
SUMIFS(Transactions_History!$G$6:$G$1355, Transactions_History!$C$6:$C$1355, "Redeem", Transactions_History!$I$6:$I$1355, Portfolio_History!$F674, Transactions_History!$H$6:$H$1355, "&lt;="&amp;YEAR(Portfolio_History!W$1))</f>
        <v>0</v>
      </c>
      <c r="X674" s="4">
        <f>SUMIFS(Transactions_History!$G$6:$G$1355, Transactions_History!$C$6:$C$1355, "Acquire", Transactions_History!$I$6:$I$1355, Portfolio_History!$F674, Transactions_History!$H$6:$H$1355, "&lt;="&amp;YEAR(Portfolio_History!X$1))-
SUMIFS(Transactions_History!$G$6:$G$1355, Transactions_History!$C$6:$C$1355, "Redeem", Transactions_History!$I$6:$I$1355, Portfolio_History!$F674, Transactions_History!$H$6:$H$1355, "&lt;="&amp;YEAR(Portfolio_History!X$1))</f>
        <v>0</v>
      </c>
      <c r="Y674" s="4">
        <f>SUMIFS(Transactions_History!$G$6:$G$1355, Transactions_History!$C$6:$C$1355, "Acquire", Transactions_History!$I$6:$I$1355, Portfolio_History!$F674, Transactions_History!$H$6:$H$1355, "&lt;="&amp;YEAR(Portfolio_History!Y$1))-
SUMIFS(Transactions_History!$G$6:$G$1355, Transactions_History!$C$6:$C$1355, "Redeem", Transactions_History!$I$6:$I$1355, Portfolio_History!$F674, Transactions_History!$H$6:$H$1355, "&lt;="&amp;YEAR(Portfolio_History!Y$1))</f>
        <v>0</v>
      </c>
    </row>
    <row r="675" spans="1:25" x14ac:dyDescent="0.35">
      <c r="A675" s="172" t="s">
        <v>39</v>
      </c>
      <c r="B675" s="172">
        <v>3.25</v>
      </c>
      <c r="C675" s="172">
        <v>2021</v>
      </c>
      <c r="D675" s="173">
        <v>39965</v>
      </c>
      <c r="E675" s="63">
        <v>2009</v>
      </c>
      <c r="F675" s="170" t="str">
        <f t="shared" si="11"/>
        <v>SI bonds_3.25_2021</v>
      </c>
      <c r="G675" s="4">
        <f>SUMIFS(Transactions_History!$G$6:$G$1355, Transactions_History!$C$6:$C$1355, "Acquire", Transactions_History!$I$6:$I$1355, Portfolio_History!$F675, Transactions_History!$H$6:$H$1355, "&lt;="&amp;YEAR(Portfolio_History!G$1))-
SUMIFS(Transactions_History!$G$6:$G$1355, Transactions_History!$C$6:$C$1355, "Redeem", Transactions_History!$I$6:$I$1355, Portfolio_History!$F675, Transactions_History!$H$6:$H$1355, "&lt;="&amp;YEAR(Portfolio_History!G$1))</f>
        <v>0</v>
      </c>
      <c r="H675" s="4">
        <f>SUMIFS(Transactions_History!$G$6:$G$1355, Transactions_History!$C$6:$C$1355, "Acquire", Transactions_History!$I$6:$I$1355, Portfolio_History!$F675, Transactions_History!$H$6:$H$1355, "&lt;="&amp;YEAR(Portfolio_History!H$1))-
SUMIFS(Transactions_History!$G$6:$G$1355, Transactions_History!$C$6:$C$1355, "Redeem", Transactions_History!$I$6:$I$1355, Portfolio_History!$F675, Transactions_History!$H$6:$H$1355, "&lt;="&amp;YEAR(Portfolio_History!H$1))</f>
        <v>0</v>
      </c>
      <c r="I675" s="4">
        <f>SUMIFS(Transactions_History!$G$6:$G$1355, Transactions_History!$C$6:$C$1355, "Acquire", Transactions_History!$I$6:$I$1355, Portfolio_History!$F675, Transactions_History!$H$6:$H$1355, "&lt;="&amp;YEAR(Portfolio_History!I$1))-
SUMIFS(Transactions_History!$G$6:$G$1355, Transactions_History!$C$6:$C$1355, "Redeem", Transactions_History!$I$6:$I$1355, Portfolio_History!$F675, Transactions_History!$H$6:$H$1355, "&lt;="&amp;YEAR(Portfolio_History!I$1))</f>
        <v>0</v>
      </c>
      <c r="J675" s="4">
        <f>SUMIFS(Transactions_History!$G$6:$G$1355, Transactions_History!$C$6:$C$1355, "Acquire", Transactions_History!$I$6:$I$1355, Portfolio_History!$F675, Transactions_History!$H$6:$H$1355, "&lt;="&amp;YEAR(Portfolio_History!J$1))-
SUMIFS(Transactions_History!$G$6:$G$1355, Transactions_History!$C$6:$C$1355, "Redeem", Transactions_History!$I$6:$I$1355, Portfolio_History!$F675, Transactions_History!$H$6:$H$1355, "&lt;="&amp;YEAR(Portfolio_History!J$1))</f>
        <v>10628270</v>
      </c>
      <c r="K675" s="4">
        <f>SUMIFS(Transactions_History!$G$6:$G$1355, Transactions_History!$C$6:$C$1355, "Acquire", Transactions_History!$I$6:$I$1355, Portfolio_History!$F675, Transactions_History!$H$6:$H$1355, "&lt;="&amp;YEAR(Portfolio_History!K$1))-
SUMIFS(Transactions_History!$G$6:$G$1355, Transactions_History!$C$6:$C$1355, "Redeem", Transactions_History!$I$6:$I$1355, Portfolio_History!$F675, Transactions_History!$H$6:$H$1355, "&lt;="&amp;YEAR(Portfolio_History!K$1))</f>
        <v>10628270</v>
      </c>
      <c r="L675" s="4">
        <f>SUMIFS(Transactions_History!$G$6:$G$1355, Transactions_History!$C$6:$C$1355, "Acquire", Transactions_History!$I$6:$I$1355, Portfolio_History!$F675, Transactions_History!$H$6:$H$1355, "&lt;="&amp;YEAR(Portfolio_History!L$1))-
SUMIFS(Transactions_History!$G$6:$G$1355, Transactions_History!$C$6:$C$1355, "Redeem", Transactions_History!$I$6:$I$1355, Portfolio_History!$F675, Transactions_History!$H$6:$H$1355, "&lt;="&amp;YEAR(Portfolio_History!L$1))</f>
        <v>10628270</v>
      </c>
      <c r="M675" s="4">
        <f>SUMIFS(Transactions_History!$G$6:$G$1355, Transactions_History!$C$6:$C$1355, "Acquire", Transactions_History!$I$6:$I$1355, Portfolio_History!$F675, Transactions_History!$H$6:$H$1355, "&lt;="&amp;YEAR(Portfolio_History!M$1))-
SUMIFS(Transactions_History!$G$6:$G$1355, Transactions_History!$C$6:$C$1355, "Redeem", Transactions_History!$I$6:$I$1355, Portfolio_History!$F675, Transactions_History!$H$6:$H$1355, "&lt;="&amp;YEAR(Portfolio_History!M$1))</f>
        <v>10628270</v>
      </c>
      <c r="N675" s="4">
        <f>SUMIFS(Transactions_History!$G$6:$G$1355, Transactions_History!$C$6:$C$1355, "Acquire", Transactions_History!$I$6:$I$1355, Portfolio_History!$F675, Transactions_History!$H$6:$H$1355, "&lt;="&amp;YEAR(Portfolio_History!N$1))-
SUMIFS(Transactions_History!$G$6:$G$1355, Transactions_History!$C$6:$C$1355, "Redeem", Transactions_History!$I$6:$I$1355, Portfolio_History!$F675, Transactions_History!$H$6:$H$1355, "&lt;="&amp;YEAR(Portfolio_History!N$1))</f>
        <v>10628270</v>
      </c>
      <c r="O675" s="4">
        <f>SUMIFS(Transactions_History!$G$6:$G$1355, Transactions_History!$C$6:$C$1355, "Acquire", Transactions_History!$I$6:$I$1355, Portfolio_History!$F675, Transactions_History!$H$6:$H$1355, "&lt;="&amp;YEAR(Portfolio_History!O$1))-
SUMIFS(Transactions_History!$G$6:$G$1355, Transactions_History!$C$6:$C$1355, "Redeem", Transactions_History!$I$6:$I$1355, Portfolio_History!$F675, Transactions_History!$H$6:$H$1355, "&lt;="&amp;YEAR(Portfolio_History!O$1))</f>
        <v>10628270</v>
      </c>
      <c r="P675" s="4">
        <f>SUMIFS(Transactions_History!$G$6:$G$1355, Transactions_History!$C$6:$C$1355, "Acquire", Transactions_History!$I$6:$I$1355, Portfolio_History!$F675, Transactions_History!$H$6:$H$1355, "&lt;="&amp;YEAR(Portfolio_History!P$1))-
SUMIFS(Transactions_History!$G$6:$G$1355, Transactions_History!$C$6:$C$1355, "Redeem", Transactions_History!$I$6:$I$1355, Portfolio_History!$F675, Transactions_History!$H$6:$H$1355, "&lt;="&amp;YEAR(Portfolio_History!P$1))</f>
        <v>10628270</v>
      </c>
      <c r="Q675" s="4">
        <f>SUMIFS(Transactions_History!$G$6:$G$1355, Transactions_History!$C$6:$C$1355, "Acquire", Transactions_History!$I$6:$I$1355, Portfolio_History!$F675, Transactions_History!$H$6:$H$1355, "&lt;="&amp;YEAR(Portfolio_History!Q$1))-
SUMIFS(Transactions_History!$G$6:$G$1355, Transactions_History!$C$6:$C$1355, "Redeem", Transactions_History!$I$6:$I$1355, Portfolio_History!$F675, Transactions_History!$H$6:$H$1355, "&lt;="&amp;YEAR(Portfolio_History!Q$1))</f>
        <v>10628270</v>
      </c>
      <c r="R675" s="4">
        <f>SUMIFS(Transactions_History!$G$6:$G$1355, Transactions_History!$C$6:$C$1355, "Acquire", Transactions_History!$I$6:$I$1355, Portfolio_History!$F675, Transactions_History!$H$6:$H$1355, "&lt;="&amp;YEAR(Portfolio_History!R$1))-
SUMIFS(Transactions_History!$G$6:$G$1355, Transactions_History!$C$6:$C$1355, "Redeem", Transactions_History!$I$6:$I$1355, Portfolio_History!$F675, Transactions_History!$H$6:$H$1355, "&lt;="&amp;YEAR(Portfolio_History!R$1))</f>
        <v>10628270</v>
      </c>
      <c r="S675" s="4">
        <f>SUMIFS(Transactions_History!$G$6:$G$1355, Transactions_History!$C$6:$C$1355, "Acquire", Transactions_History!$I$6:$I$1355, Portfolio_History!$F675, Transactions_History!$H$6:$H$1355, "&lt;="&amp;YEAR(Portfolio_History!S$1))-
SUMIFS(Transactions_History!$G$6:$G$1355, Transactions_History!$C$6:$C$1355, "Redeem", Transactions_History!$I$6:$I$1355, Portfolio_History!$F675, Transactions_History!$H$6:$H$1355, "&lt;="&amp;YEAR(Portfolio_History!S$1))</f>
        <v>10628270</v>
      </c>
      <c r="T675" s="4">
        <f>SUMIFS(Transactions_History!$G$6:$G$1355, Transactions_History!$C$6:$C$1355, "Acquire", Transactions_History!$I$6:$I$1355, Portfolio_History!$F675, Transactions_History!$H$6:$H$1355, "&lt;="&amp;YEAR(Portfolio_History!T$1))-
SUMIFS(Transactions_History!$G$6:$G$1355, Transactions_History!$C$6:$C$1355, "Redeem", Transactions_History!$I$6:$I$1355, Portfolio_History!$F675, Transactions_History!$H$6:$H$1355, "&lt;="&amp;YEAR(Portfolio_History!T$1))</f>
        <v>10628270</v>
      </c>
      <c r="U675" s="4">
        <f>SUMIFS(Transactions_History!$G$6:$G$1355, Transactions_History!$C$6:$C$1355, "Acquire", Transactions_History!$I$6:$I$1355, Portfolio_History!$F675, Transactions_History!$H$6:$H$1355, "&lt;="&amp;YEAR(Portfolio_History!U$1))-
SUMIFS(Transactions_History!$G$6:$G$1355, Transactions_History!$C$6:$C$1355, "Redeem", Transactions_History!$I$6:$I$1355, Portfolio_History!$F675, Transactions_History!$H$6:$H$1355, "&lt;="&amp;YEAR(Portfolio_History!U$1))</f>
        <v>0</v>
      </c>
      <c r="V675" s="4">
        <f>SUMIFS(Transactions_History!$G$6:$G$1355, Transactions_History!$C$6:$C$1355, "Acquire", Transactions_History!$I$6:$I$1355, Portfolio_History!$F675, Transactions_History!$H$6:$H$1355, "&lt;="&amp;YEAR(Portfolio_History!V$1))-
SUMIFS(Transactions_History!$G$6:$G$1355, Transactions_History!$C$6:$C$1355, "Redeem", Transactions_History!$I$6:$I$1355, Portfolio_History!$F675, Transactions_History!$H$6:$H$1355, "&lt;="&amp;YEAR(Portfolio_History!V$1))</f>
        <v>0</v>
      </c>
      <c r="W675" s="4">
        <f>SUMIFS(Transactions_History!$G$6:$G$1355, Transactions_History!$C$6:$C$1355, "Acquire", Transactions_History!$I$6:$I$1355, Portfolio_History!$F675, Transactions_History!$H$6:$H$1355, "&lt;="&amp;YEAR(Portfolio_History!W$1))-
SUMIFS(Transactions_History!$G$6:$G$1355, Transactions_History!$C$6:$C$1355, "Redeem", Transactions_History!$I$6:$I$1355, Portfolio_History!$F675, Transactions_History!$H$6:$H$1355, "&lt;="&amp;YEAR(Portfolio_History!W$1))</f>
        <v>0</v>
      </c>
      <c r="X675" s="4">
        <f>SUMIFS(Transactions_History!$G$6:$G$1355, Transactions_History!$C$6:$C$1355, "Acquire", Transactions_History!$I$6:$I$1355, Portfolio_History!$F675, Transactions_History!$H$6:$H$1355, "&lt;="&amp;YEAR(Portfolio_History!X$1))-
SUMIFS(Transactions_History!$G$6:$G$1355, Transactions_History!$C$6:$C$1355, "Redeem", Transactions_History!$I$6:$I$1355, Portfolio_History!$F675, Transactions_History!$H$6:$H$1355, "&lt;="&amp;YEAR(Portfolio_History!X$1))</f>
        <v>0</v>
      </c>
      <c r="Y675" s="4">
        <f>SUMIFS(Transactions_History!$G$6:$G$1355, Transactions_History!$C$6:$C$1355, "Acquire", Transactions_History!$I$6:$I$1355, Portfolio_History!$F675, Transactions_History!$H$6:$H$1355, "&lt;="&amp;YEAR(Portfolio_History!Y$1))-
SUMIFS(Transactions_History!$G$6:$G$1355, Transactions_History!$C$6:$C$1355, "Redeem", Transactions_History!$I$6:$I$1355, Portfolio_History!$F675, Transactions_History!$H$6:$H$1355, "&lt;="&amp;YEAR(Portfolio_History!Y$1))</f>
        <v>0</v>
      </c>
    </row>
    <row r="676" spans="1:25" x14ac:dyDescent="0.35">
      <c r="A676" s="172" t="s">
        <v>39</v>
      </c>
      <c r="B676" s="172">
        <v>3.25</v>
      </c>
      <c r="C676" s="172">
        <v>2022</v>
      </c>
      <c r="D676" s="173">
        <v>39965</v>
      </c>
      <c r="E676" s="63">
        <v>2009</v>
      </c>
      <c r="F676" s="170" t="str">
        <f t="shared" si="11"/>
        <v>SI bonds_3.25_2022</v>
      </c>
      <c r="G676" s="4">
        <f>SUMIFS(Transactions_History!$G$6:$G$1355, Transactions_History!$C$6:$C$1355, "Acquire", Transactions_History!$I$6:$I$1355, Portfolio_History!$F676, Transactions_History!$H$6:$H$1355, "&lt;="&amp;YEAR(Portfolio_History!G$1))-
SUMIFS(Transactions_History!$G$6:$G$1355, Transactions_History!$C$6:$C$1355, "Redeem", Transactions_History!$I$6:$I$1355, Portfolio_History!$F676, Transactions_History!$H$6:$H$1355, "&lt;="&amp;YEAR(Portfolio_History!G$1))</f>
        <v>0</v>
      </c>
      <c r="H676" s="4">
        <f>SUMIFS(Transactions_History!$G$6:$G$1355, Transactions_History!$C$6:$C$1355, "Acquire", Transactions_History!$I$6:$I$1355, Portfolio_History!$F676, Transactions_History!$H$6:$H$1355, "&lt;="&amp;YEAR(Portfolio_History!H$1))-
SUMIFS(Transactions_History!$G$6:$G$1355, Transactions_History!$C$6:$C$1355, "Redeem", Transactions_History!$I$6:$I$1355, Portfolio_History!$F676, Transactions_History!$H$6:$H$1355, "&lt;="&amp;YEAR(Portfolio_History!H$1))</f>
        <v>0</v>
      </c>
      <c r="I676" s="4">
        <f>SUMIFS(Transactions_History!$G$6:$G$1355, Transactions_History!$C$6:$C$1355, "Acquire", Transactions_History!$I$6:$I$1355, Portfolio_History!$F676, Transactions_History!$H$6:$H$1355, "&lt;="&amp;YEAR(Portfolio_History!I$1))-
SUMIFS(Transactions_History!$G$6:$G$1355, Transactions_History!$C$6:$C$1355, "Redeem", Transactions_History!$I$6:$I$1355, Portfolio_History!$F676, Transactions_History!$H$6:$H$1355, "&lt;="&amp;YEAR(Portfolio_History!I$1))</f>
        <v>10628270</v>
      </c>
      <c r="J676" s="4">
        <f>SUMIFS(Transactions_History!$G$6:$G$1355, Transactions_History!$C$6:$C$1355, "Acquire", Transactions_History!$I$6:$I$1355, Portfolio_History!$F676, Transactions_History!$H$6:$H$1355, "&lt;="&amp;YEAR(Portfolio_History!J$1))-
SUMIFS(Transactions_History!$G$6:$G$1355, Transactions_History!$C$6:$C$1355, "Redeem", Transactions_History!$I$6:$I$1355, Portfolio_History!$F676, Transactions_History!$H$6:$H$1355, "&lt;="&amp;YEAR(Portfolio_History!J$1))</f>
        <v>10628270</v>
      </c>
      <c r="K676" s="4">
        <f>SUMIFS(Transactions_History!$G$6:$G$1355, Transactions_History!$C$6:$C$1355, "Acquire", Transactions_History!$I$6:$I$1355, Portfolio_History!$F676, Transactions_History!$H$6:$H$1355, "&lt;="&amp;YEAR(Portfolio_History!K$1))-
SUMIFS(Transactions_History!$G$6:$G$1355, Transactions_History!$C$6:$C$1355, "Redeem", Transactions_History!$I$6:$I$1355, Portfolio_History!$F676, Transactions_History!$H$6:$H$1355, "&lt;="&amp;YEAR(Portfolio_History!K$1))</f>
        <v>10628270</v>
      </c>
      <c r="L676" s="4">
        <f>SUMIFS(Transactions_History!$G$6:$G$1355, Transactions_History!$C$6:$C$1355, "Acquire", Transactions_History!$I$6:$I$1355, Portfolio_History!$F676, Transactions_History!$H$6:$H$1355, "&lt;="&amp;YEAR(Portfolio_History!L$1))-
SUMIFS(Transactions_History!$G$6:$G$1355, Transactions_History!$C$6:$C$1355, "Redeem", Transactions_History!$I$6:$I$1355, Portfolio_History!$F676, Transactions_History!$H$6:$H$1355, "&lt;="&amp;YEAR(Portfolio_History!L$1))</f>
        <v>10628270</v>
      </c>
      <c r="M676" s="4">
        <f>SUMIFS(Transactions_History!$G$6:$G$1355, Transactions_History!$C$6:$C$1355, "Acquire", Transactions_History!$I$6:$I$1355, Portfolio_History!$F676, Transactions_History!$H$6:$H$1355, "&lt;="&amp;YEAR(Portfolio_History!M$1))-
SUMIFS(Transactions_History!$G$6:$G$1355, Transactions_History!$C$6:$C$1355, "Redeem", Transactions_History!$I$6:$I$1355, Portfolio_History!$F676, Transactions_History!$H$6:$H$1355, "&lt;="&amp;YEAR(Portfolio_History!M$1))</f>
        <v>10628270</v>
      </c>
      <c r="N676" s="4">
        <f>SUMIFS(Transactions_History!$G$6:$G$1355, Transactions_History!$C$6:$C$1355, "Acquire", Transactions_History!$I$6:$I$1355, Portfolio_History!$F676, Transactions_History!$H$6:$H$1355, "&lt;="&amp;YEAR(Portfolio_History!N$1))-
SUMIFS(Transactions_History!$G$6:$G$1355, Transactions_History!$C$6:$C$1355, "Redeem", Transactions_History!$I$6:$I$1355, Portfolio_History!$F676, Transactions_History!$H$6:$H$1355, "&lt;="&amp;YEAR(Portfolio_History!N$1))</f>
        <v>10628270</v>
      </c>
      <c r="O676" s="4">
        <f>SUMIFS(Transactions_History!$G$6:$G$1355, Transactions_History!$C$6:$C$1355, "Acquire", Transactions_History!$I$6:$I$1355, Portfolio_History!$F676, Transactions_History!$H$6:$H$1355, "&lt;="&amp;YEAR(Portfolio_History!O$1))-
SUMIFS(Transactions_History!$G$6:$G$1355, Transactions_History!$C$6:$C$1355, "Redeem", Transactions_History!$I$6:$I$1355, Portfolio_History!$F676, Transactions_History!$H$6:$H$1355, "&lt;="&amp;YEAR(Portfolio_History!O$1))</f>
        <v>10628270</v>
      </c>
      <c r="P676" s="4">
        <f>SUMIFS(Transactions_History!$G$6:$G$1355, Transactions_History!$C$6:$C$1355, "Acquire", Transactions_History!$I$6:$I$1355, Portfolio_History!$F676, Transactions_History!$H$6:$H$1355, "&lt;="&amp;YEAR(Portfolio_History!P$1))-
SUMIFS(Transactions_History!$G$6:$G$1355, Transactions_History!$C$6:$C$1355, "Redeem", Transactions_History!$I$6:$I$1355, Portfolio_History!$F676, Transactions_History!$H$6:$H$1355, "&lt;="&amp;YEAR(Portfolio_History!P$1))</f>
        <v>10628270</v>
      </c>
      <c r="Q676" s="4">
        <f>SUMIFS(Transactions_History!$G$6:$G$1355, Transactions_History!$C$6:$C$1355, "Acquire", Transactions_History!$I$6:$I$1355, Portfolio_History!$F676, Transactions_History!$H$6:$H$1355, "&lt;="&amp;YEAR(Portfolio_History!Q$1))-
SUMIFS(Transactions_History!$G$6:$G$1355, Transactions_History!$C$6:$C$1355, "Redeem", Transactions_History!$I$6:$I$1355, Portfolio_History!$F676, Transactions_History!$H$6:$H$1355, "&lt;="&amp;YEAR(Portfolio_History!Q$1))</f>
        <v>10628270</v>
      </c>
      <c r="R676" s="4">
        <f>SUMIFS(Transactions_History!$G$6:$G$1355, Transactions_History!$C$6:$C$1355, "Acquire", Transactions_History!$I$6:$I$1355, Portfolio_History!$F676, Transactions_History!$H$6:$H$1355, "&lt;="&amp;YEAR(Portfolio_History!R$1))-
SUMIFS(Transactions_History!$G$6:$G$1355, Transactions_History!$C$6:$C$1355, "Redeem", Transactions_History!$I$6:$I$1355, Portfolio_History!$F676, Transactions_History!$H$6:$H$1355, "&lt;="&amp;YEAR(Portfolio_History!R$1))</f>
        <v>10628270</v>
      </c>
      <c r="S676" s="4">
        <f>SUMIFS(Transactions_History!$G$6:$G$1355, Transactions_History!$C$6:$C$1355, "Acquire", Transactions_History!$I$6:$I$1355, Portfolio_History!$F676, Transactions_History!$H$6:$H$1355, "&lt;="&amp;YEAR(Portfolio_History!S$1))-
SUMIFS(Transactions_History!$G$6:$G$1355, Transactions_History!$C$6:$C$1355, "Redeem", Transactions_History!$I$6:$I$1355, Portfolio_History!$F676, Transactions_History!$H$6:$H$1355, "&lt;="&amp;YEAR(Portfolio_History!S$1))</f>
        <v>10628270</v>
      </c>
      <c r="T676" s="4">
        <f>SUMIFS(Transactions_History!$G$6:$G$1355, Transactions_History!$C$6:$C$1355, "Acquire", Transactions_History!$I$6:$I$1355, Portfolio_History!$F676, Transactions_History!$H$6:$H$1355, "&lt;="&amp;YEAR(Portfolio_History!T$1))-
SUMIFS(Transactions_History!$G$6:$G$1355, Transactions_History!$C$6:$C$1355, "Redeem", Transactions_History!$I$6:$I$1355, Portfolio_History!$F676, Transactions_History!$H$6:$H$1355, "&lt;="&amp;YEAR(Portfolio_History!T$1))</f>
        <v>10628270</v>
      </c>
      <c r="U676" s="4">
        <f>SUMIFS(Transactions_History!$G$6:$G$1355, Transactions_History!$C$6:$C$1355, "Acquire", Transactions_History!$I$6:$I$1355, Portfolio_History!$F676, Transactions_History!$H$6:$H$1355, "&lt;="&amp;YEAR(Portfolio_History!U$1))-
SUMIFS(Transactions_History!$G$6:$G$1355, Transactions_History!$C$6:$C$1355, "Redeem", Transactions_History!$I$6:$I$1355, Portfolio_History!$F676, Transactions_History!$H$6:$H$1355, "&lt;="&amp;YEAR(Portfolio_History!U$1))</f>
        <v>0</v>
      </c>
      <c r="V676" s="4">
        <f>SUMIFS(Transactions_History!$G$6:$G$1355, Transactions_History!$C$6:$C$1355, "Acquire", Transactions_History!$I$6:$I$1355, Portfolio_History!$F676, Transactions_History!$H$6:$H$1355, "&lt;="&amp;YEAR(Portfolio_History!V$1))-
SUMIFS(Transactions_History!$G$6:$G$1355, Transactions_History!$C$6:$C$1355, "Redeem", Transactions_History!$I$6:$I$1355, Portfolio_History!$F676, Transactions_History!$H$6:$H$1355, "&lt;="&amp;YEAR(Portfolio_History!V$1))</f>
        <v>0</v>
      </c>
      <c r="W676" s="4">
        <f>SUMIFS(Transactions_History!$G$6:$G$1355, Transactions_History!$C$6:$C$1355, "Acquire", Transactions_History!$I$6:$I$1355, Portfolio_History!$F676, Transactions_History!$H$6:$H$1355, "&lt;="&amp;YEAR(Portfolio_History!W$1))-
SUMIFS(Transactions_History!$G$6:$G$1355, Transactions_History!$C$6:$C$1355, "Redeem", Transactions_History!$I$6:$I$1355, Portfolio_History!$F676, Transactions_History!$H$6:$H$1355, "&lt;="&amp;YEAR(Portfolio_History!W$1))</f>
        <v>0</v>
      </c>
      <c r="X676" s="4">
        <f>SUMIFS(Transactions_History!$G$6:$G$1355, Transactions_History!$C$6:$C$1355, "Acquire", Transactions_History!$I$6:$I$1355, Portfolio_History!$F676, Transactions_History!$H$6:$H$1355, "&lt;="&amp;YEAR(Portfolio_History!X$1))-
SUMIFS(Transactions_History!$G$6:$G$1355, Transactions_History!$C$6:$C$1355, "Redeem", Transactions_History!$I$6:$I$1355, Portfolio_History!$F676, Transactions_History!$H$6:$H$1355, "&lt;="&amp;YEAR(Portfolio_History!X$1))</f>
        <v>0</v>
      </c>
      <c r="Y676" s="4">
        <f>SUMIFS(Transactions_History!$G$6:$G$1355, Transactions_History!$C$6:$C$1355, "Acquire", Transactions_History!$I$6:$I$1355, Portfolio_History!$F676, Transactions_History!$H$6:$H$1355, "&lt;="&amp;YEAR(Portfolio_History!Y$1))-
SUMIFS(Transactions_History!$G$6:$G$1355, Transactions_History!$C$6:$C$1355, "Redeem", Transactions_History!$I$6:$I$1355, Portfolio_History!$F676, Transactions_History!$H$6:$H$1355, "&lt;="&amp;YEAR(Portfolio_History!Y$1))</f>
        <v>0</v>
      </c>
    </row>
    <row r="677" spans="1:25" x14ac:dyDescent="0.35">
      <c r="A677" s="172" t="s">
        <v>39</v>
      </c>
      <c r="B677" s="172">
        <v>3.25</v>
      </c>
      <c r="C677" s="172">
        <v>2023</v>
      </c>
      <c r="D677" s="173">
        <v>39965</v>
      </c>
      <c r="E677" s="63">
        <v>2009</v>
      </c>
      <c r="F677" s="170" t="str">
        <f t="shared" si="11"/>
        <v>SI bonds_3.25_2023</v>
      </c>
      <c r="G677" s="4">
        <f>SUMIFS(Transactions_History!$G$6:$G$1355, Transactions_History!$C$6:$C$1355, "Acquire", Transactions_History!$I$6:$I$1355, Portfolio_History!$F677, Transactions_History!$H$6:$H$1355, "&lt;="&amp;YEAR(Portfolio_History!G$1))-
SUMIFS(Transactions_History!$G$6:$G$1355, Transactions_History!$C$6:$C$1355, "Redeem", Transactions_History!$I$6:$I$1355, Portfolio_History!$F677, Transactions_History!$H$6:$H$1355, "&lt;="&amp;YEAR(Portfolio_History!G$1))</f>
        <v>0</v>
      </c>
      <c r="H677" s="4">
        <f>SUMIFS(Transactions_History!$G$6:$G$1355, Transactions_History!$C$6:$C$1355, "Acquire", Transactions_History!$I$6:$I$1355, Portfolio_History!$F677, Transactions_History!$H$6:$H$1355, "&lt;="&amp;YEAR(Portfolio_History!H$1))-
SUMIFS(Transactions_History!$G$6:$G$1355, Transactions_History!$C$6:$C$1355, "Redeem", Transactions_History!$I$6:$I$1355, Portfolio_History!$F677, Transactions_History!$H$6:$H$1355, "&lt;="&amp;YEAR(Portfolio_History!H$1))</f>
        <v>10628270</v>
      </c>
      <c r="I677" s="4">
        <f>SUMIFS(Transactions_History!$G$6:$G$1355, Transactions_History!$C$6:$C$1355, "Acquire", Transactions_History!$I$6:$I$1355, Portfolio_History!$F677, Transactions_History!$H$6:$H$1355, "&lt;="&amp;YEAR(Portfolio_History!I$1))-
SUMIFS(Transactions_History!$G$6:$G$1355, Transactions_History!$C$6:$C$1355, "Redeem", Transactions_History!$I$6:$I$1355, Portfolio_History!$F677, Transactions_History!$H$6:$H$1355, "&lt;="&amp;YEAR(Portfolio_History!I$1))</f>
        <v>10628270</v>
      </c>
      <c r="J677" s="4">
        <f>SUMIFS(Transactions_History!$G$6:$G$1355, Transactions_History!$C$6:$C$1355, "Acquire", Transactions_History!$I$6:$I$1355, Portfolio_History!$F677, Transactions_History!$H$6:$H$1355, "&lt;="&amp;YEAR(Portfolio_History!J$1))-
SUMIFS(Transactions_History!$G$6:$G$1355, Transactions_History!$C$6:$C$1355, "Redeem", Transactions_History!$I$6:$I$1355, Portfolio_History!$F677, Transactions_History!$H$6:$H$1355, "&lt;="&amp;YEAR(Portfolio_History!J$1))</f>
        <v>10628270</v>
      </c>
      <c r="K677" s="4">
        <f>SUMIFS(Transactions_History!$G$6:$G$1355, Transactions_History!$C$6:$C$1355, "Acquire", Transactions_History!$I$6:$I$1355, Portfolio_History!$F677, Transactions_History!$H$6:$H$1355, "&lt;="&amp;YEAR(Portfolio_History!K$1))-
SUMIFS(Transactions_History!$G$6:$G$1355, Transactions_History!$C$6:$C$1355, "Redeem", Transactions_History!$I$6:$I$1355, Portfolio_History!$F677, Transactions_History!$H$6:$H$1355, "&lt;="&amp;YEAR(Portfolio_History!K$1))</f>
        <v>10628270</v>
      </c>
      <c r="L677" s="4">
        <f>SUMIFS(Transactions_History!$G$6:$G$1355, Transactions_History!$C$6:$C$1355, "Acquire", Transactions_History!$I$6:$I$1355, Portfolio_History!$F677, Transactions_History!$H$6:$H$1355, "&lt;="&amp;YEAR(Portfolio_History!L$1))-
SUMIFS(Transactions_History!$G$6:$G$1355, Transactions_History!$C$6:$C$1355, "Redeem", Transactions_History!$I$6:$I$1355, Portfolio_History!$F677, Transactions_History!$H$6:$H$1355, "&lt;="&amp;YEAR(Portfolio_History!L$1))</f>
        <v>10628270</v>
      </c>
      <c r="M677" s="4">
        <f>SUMIFS(Transactions_History!$G$6:$G$1355, Transactions_History!$C$6:$C$1355, "Acquire", Transactions_History!$I$6:$I$1355, Portfolio_History!$F677, Transactions_History!$H$6:$H$1355, "&lt;="&amp;YEAR(Portfolio_History!M$1))-
SUMIFS(Transactions_History!$G$6:$G$1355, Transactions_History!$C$6:$C$1355, "Redeem", Transactions_History!$I$6:$I$1355, Portfolio_History!$F677, Transactions_History!$H$6:$H$1355, "&lt;="&amp;YEAR(Portfolio_History!M$1))</f>
        <v>10628270</v>
      </c>
      <c r="N677" s="4">
        <f>SUMIFS(Transactions_History!$G$6:$G$1355, Transactions_History!$C$6:$C$1355, "Acquire", Transactions_History!$I$6:$I$1355, Portfolio_History!$F677, Transactions_History!$H$6:$H$1355, "&lt;="&amp;YEAR(Portfolio_History!N$1))-
SUMIFS(Transactions_History!$G$6:$G$1355, Transactions_History!$C$6:$C$1355, "Redeem", Transactions_History!$I$6:$I$1355, Portfolio_History!$F677, Transactions_History!$H$6:$H$1355, "&lt;="&amp;YEAR(Portfolio_History!N$1))</f>
        <v>10628270</v>
      </c>
      <c r="O677" s="4">
        <f>SUMIFS(Transactions_History!$G$6:$G$1355, Transactions_History!$C$6:$C$1355, "Acquire", Transactions_History!$I$6:$I$1355, Portfolio_History!$F677, Transactions_History!$H$6:$H$1355, "&lt;="&amp;YEAR(Portfolio_History!O$1))-
SUMIFS(Transactions_History!$G$6:$G$1355, Transactions_History!$C$6:$C$1355, "Redeem", Transactions_History!$I$6:$I$1355, Portfolio_History!$F677, Transactions_History!$H$6:$H$1355, "&lt;="&amp;YEAR(Portfolio_History!O$1))</f>
        <v>10628270</v>
      </c>
      <c r="P677" s="4">
        <f>SUMIFS(Transactions_History!$G$6:$G$1355, Transactions_History!$C$6:$C$1355, "Acquire", Transactions_History!$I$6:$I$1355, Portfolio_History!$F677, Transactions_History!$H$6:$H$1355, "&lt;="&amp;YEAR(Portfolio_History!P$1))-
SUMIFS(Transactions_History!$G$6:$G$1355, Transactions_History!$C$6:$C$1355, "Redeem", Transactions_History!$I$6:$I$1355, Portfolio_History!$F677, Transactions_History!$H$6:$H$1355, "&lt;="&amp;YEAR(Portfolio_History!P$1))</f>
        <v>10628270</v>
      </c>
      <c r="Q677" s="4">
        <f>SUMIFS(Transactions_History!$G$6:$G$1355, Transactions_History!$C$6:$C$1355, "Acquire", Transactions_History!$I$6:$I$1355, Portfolio_History!$F677, Transactions_History!$H$6:$H$1355, "&lt;="&amp;YEAR(Portfolio_History!Q$1))-
SUMIFS(Transactions_History!$G$6:$G$1355, Transactions_History!$C$6:$C$1355, "Redeem", Transactions_History!$I$6:$I$1355, Portfolio_History!$F677, Transactions_History!$H$6:$H$1355, "&lt;="&amp;YEAR(Portfolio_History!Q$1))</f>
        <v>10628270</v>
      </c>
      <c r="R677" s="4">
        <f>SUMIFS(Transactions_History!$G$6:$G$1355, Transactions_History!$C$6:$C$1355, "Acquire", Transactions_History!$I$6:$I$1355, Portfolio_History!$F677, Transactions_History!$H$6:$H$1355, "&lt;="&amp;YEAR(Portfolio_History!R$1))-
SUMIFS(Transactions_History!$G$6:$G$1355, Transactions_History!$C$6:$C$1355, "Redeem", Transactions_History!$I$6:$I$1355, Portfolio_History!$F677, Transactions_History!$H$6:$H$1355, "&lt;="&amp;YEAR(Portfolio_History!R$1))</f>
        <v>10628270</v>
      </c>
      <c r="S677" s="4">
        <f>SUMIFS(Transactions_History!$G$6:$G$1355, Transactions_History!$C$6:$C$1355, "Acquire", Transactions_History!$I$6:$I$1355, Portfolio_History!$F677, Transactions_History!$H$6:$H$1355, "&lt;="&amp;YEAR(Portfolio_History!S$1))-
SUMIFS(Transactions_History!$G$6:$G$1355, Transactions_History!$C$6:$C$1355, "Redeem", Transactions_History!$I$6:$I$1355, Portfolio_History!$F677, Transactions_History!$H$6:$H$1355, "&lt;="&amp;YEAR(Portfolio_History!S$1))</f>
        <v>10628270</v>
      </c>
      <c r="T677" s="4">
        <f>SUMIFS(Transactions_History!$G$6:$G$1355, Transactions_History!$C$6:$C$1355, "Acquire", Transactions_History!$I$6:$I$1355, Portfolio_History!$F677, Transactions_History!$H$6:$H$1355, "&lt;="&amp;YEAR(Portfolio_History!T$1))-
SUMIFS(Transactions_History!$G$6:$G$1355, Transactions_History!$C$6:$C$1355, "Redeem", Transactions_History!$I$6:$I$1355, Portfolio_History!$F677, Transactions_History!$H$6:$H$1355, "&lt;="&amp;YEAR(Portfolio_History!T$1))</f>
        <v>10628270</v>
      </c>
      <c r="U677" s="4">
        <f>SUMIFS(Transactions_History!$G$6:$G$1355, Transactions_History!$C$6:$C$1355, "Acquire", Transactions_History!$I$6:$I$1355, Portfolio_History!$F677, Transactions_History!$H$6:$H$1355, "&lt;="&amp;YEAR(Portfolio_History!U$1))-
SUMIFS(Transactions_History!$G$6:$G$1355, Transactions_History!$C$6:$C$1355, "Redeem", Transactions_History!$I$6:$I$1355, Portfolio_History!$F677, Transactions_History!$H$6:$H$1355, "&lt;="&amp;YEAR(Portfolio_History!U$1))</f>
        <v>0</v>
      </c>
      <c r="V677" s="4">
        <f>SUMIFS(Transactions_History!$G$6:$G$1355, Transactions_History!$C$6:$C$1355, "Acquire", Transactions_History!$I$6:$I$1355, Portfolio_History!$F677, Transactions_History!$H$6:$H$1355, "&lt;="&amp;YEAR(Portfolio_History!V$1))-
SUMIFS(Transactions_History!$G$6:$G$1355, Transactions_History!$C$6:$C$1355, "Redeem", Transactions_History!$I$6:$I$1355, Portfolio_History!$F677, Transactions_History!$H$6:$H$1355, "&lt;="&amp;YEAR(Portfolio_History!V$1))</f>
        <v>0</v>
      </c>
      <c r="W677" s="4">
        <f>SUMIFS(Transactions_History!$G$6:$G$1355, Transactions_History!$C$6:$C$1355, "Acquire", Transactions_History!$I$6:$I$1355, Portfolio_History!$F677, Transactions_History!$H$6:$H$1355, "&lt;="&amp;YEAR(Portfolio_History!W$1))-
SUMIFS(Transactions_History!$G$6:$G$1355, Transactions_History!$C$6:$C$1355, "Redeem", Transactions_History!$I$6:$I$1355, Portfolio_History!$F677, Transactions_History!$H$6:$H$1355, "&lt;="&amp;YEAR(Portfolio_History!W$1))</f>
        <v>0</v>
      </c>
      <c r="X677" s="4">
        <f>SUMIFS(Transactions_History!$G$6:$G$1355, Transactions_History!$C$6:$C$1355, "Acquire", Transactions_History!$I$6:$I$1355, Portfolio_History!$F677, Transactions_History!$H$6:$H$1355, "&lt;="&amp;YEAR(Portfolio_History!X$1))-
SUMIFS(Transactions_History!$G$6:$G$1355, Transactions_History!$C$6:$C$1355, "Redeem", Transactions_History!$I$6:$I$1355, Portfolio_History!$F677, Transactions_History!$H$6:$H$1355, "&lt;="&amp;YEAR(Portfolio_History!X$1))</f>
        <v>0</v>
      </c>
      <c r="Y677" s="4">
        <f>SUMIFS(Transactions_History!$G$6:$G$1355, Transactions_History!$C$6:$C$1355, "Acquire", Transactions_History!$I$6:$I$1355, Portfolio_History!$F677, Transactions_History!$H$6:$H$1355, "&lt;="&amp;YEAR(Portfolio_History!Y$1))-
SUMIFS(Transactions_History!$G$6:$G$1355, Transactions_History!$C$6:$C$1355, "Redeem", Transactions_History!$I$6:$I$1355, Portfolio_History!$F677, Transactions_History!$H$6:$H$1355, "&lt;="&amp;YEAR(Portfolio_History!Y$1))</f>
        <v>0</v>
      </c>
    </row>
    <row r="678" spans="1:25" x14ac:dyDescent="0.35">
      <c r="A678" s="172" t="s">
        <v>39</v>
      </c>
      <c r="B678" s="172">
        <v>3.25</v>
      </c>
      <c r="C678" s="172">
        <v>2024</v>
      </c>
      <c r="D678" s="173">
        <v>39965</v>
      </c>
      <c r="E678" s="63">
        <v>2009</v>
      </c>
      <c r="F678" s="170" t="str">
        <f t="shared" si="11"/>
        <v>SI bonds_3.25_2024</v>
      </c>
      <c r="G678" s="4">
        <f>SUMIFS(Transactions_History!$G$6:$G$1355, Transactions_History!$C$6:$C$1355, "Acquire", Transactions_History!$I$6:$I$1355, Portfolio_History!$F678, Transactions_History!$H$6:$H$1355, "&lt;="&amp;YEAR(Portfolio_History!G$1))-
SUMIFS(Transactions_History!$G$6:$G$1355, Transactions_History!$C$6:$C$1355, "Redeem", Transactions_History!$I$6:$I$1355, Portfolio_History!$F678, Transactions_History!$H$6:$H$1355, "&lt;="&amp;YEAR(Portfolio_History!G$1))</f>
        <v>153311163</v>
      </c>
      <c r="H678" s="4">
        <f>SUMIFS(Transactions_History!$G$6:$G$1355, Transactions_History!$C$6:$C$1355, "Acquire", Transactions_History!$I$6:$I$1355, Portfolio_History!$F678, Transactions_History!$H$6:$H$1355, "&lt;="&amp;YEAR(Portfolio_History!H$1))-
SUMIFS(Transactions_History!$G$6:$G$1355, Transactions_History!$C$6:$C$1355, "Redeem", Transactions_History!$I$6:$I$1355, Portfolio_History!$F678, Transactions_History!$H$6:$H$1355, "&lt;="&amp;YEAR(Portfolio_History!H$1))</f>
        <v>153311163</v>
      </c>
      <c r="I678" s="4">
        <f>SUMIFS(Transactions_History!$G$6:$G$1355, Transactions_History!$C$6:$C$1355, "Acquire", Transactions_History!$I$6:$I$1355, Portfolio_History!$F678, Transactions_History!$H$6:$H$1355, "&lt;="&amp;YEAR(Portfolio_History!I$1))-
SUMIFS(Transactions_History!$G$6:$G$1355, Transactions_History!$C$6:$C$1355, "Redeem", Transactions_History!$I$6:$I$1355, Portfolio_History!$F678, Transactions_History!$H$6:$H$1355, "&lt;="&amp;YEAR(Portfolio_History!I$1))</f>
        <v>153311163</v>
      </c>
      <c r="J678" s="4">
        <f>SUMIFS(Transactions_History!$G$6:$G$1355, Transactions_History!$C$6:$C$1355, "Acquire", Transactions_History!$I$6:$I$1355, Portfolio_History!$F678, Transactions_History!$H$6:$H$1355, "&lt;="&amp;YEAR(Portfolio_History!J$1))-
SUMIFS(Transactions_History!$G$6:$G$1355, Transactions_History!$C$6:$C$1355, "Redeem", Transactions_History!$I$6:$I$1355, Portfolio_History!$F678, Transactions_History!$H$6:$H$1355, "&lt;="&amp;YEAR(Portfolio_History!J$1))</f>
        <v>153311163</v>
      </c>
      <c r="K678" s="4">
        <f>SUMIFS(Transactions_History!$G$6:$G$1355, Transactions_History!$C$6:$C$1355, "Acquire", Transactions_History!$I$6:$I$1355, Portfolio_History!$F678, Transactions_History!$H$6:$H$1355, "&lt;="&amp;YEAR(Portfolio_History!K$1))-
SUMIFS(Transactions_History!$G$6:$G$1355, Transactions_History!$C$6:$C$1355, "Redeem", Transactions_History!$I$6:$I$1355, Portfolio_History!$F678, Transactions_History!$H$6:$H$1355, "&lt;="&amp;YEAR(Portfolio_History!K$1))</f>
        <v>153311163</v>
      </c>
      <c r="L678" s="4">
        <f>SUMIFS(Transactions_History!$G$6:$G$1355, Transactions_History!$C$6:$C$1355, "Acquire", Transactions_History!$I$6:$I$1355, Portfolio_History!$F678, Transactions_History!$H$6:$H$1355, "&lt;="&amp;YEAR(Portfolio_History!L$1))-
SUMIFS(Transactions_History!$G$6:$G$1355, Transactions_History!$C$6:$C$1355, "Redeem", Transactions_History!$I$6:$I$1355, Portfolio_History!$F678, Transactions_History!$H$6:$H$1355, "&lt;="&amp;YEAR(Portfolio_History!L$1))</f>
        <v>153311163</v>
      </c>
      <c r="M678" s="4">
        <f>SUMIFS(Transactions_History!$G$6:$G$1355, Transactions_History!$C$6:$C$1355, "Acquire", Transactions_History!$I$6:$I$1355, Portfolio_History!$F678, Transactions_History!$H$6:$H$1355, "&lt;="&amp;YEAR(Portfolio_History!M$1))-
SUMIFS(Transactions_History!$G$6:$G$1355, Transactions_History!$C$6:$C$1355, "Redeem", Transactions_History!$I$6:$I$1355, Portfolio_History!$F678, Transactions_History!$H$6:$H$1355, "&lt;="&amp;YEAR(Portfolio_History!M$1))</f>
        <v>153311163</v>
      </c>
      <c r="N678" s="4">
        <f>SUMIFS(Transactions_History!$G$6:$G$1355, Transactions_History!$C$6:$C$1355, "Acquire", Transactions_History!$I$6:$I$1355, Portfolio_History!$F678, Transactions_History!$H$6:$H$1355, "&lt;="&amp;YEAR(Portfolio_History!N$1))-
SUMIFS(Transactions_History!$G$6:$G$1355, Transactions_History!$C$6:$C$1355, "Redeem", Transactions_History!$I$6:$I$1355, Portfolio_History!$F678, Transactions_History!$H$6:$H$1355, "&lt;="&amp;YEAR(Portfolio_History!N$1))</f>
        <v>153311163</v>
      </c>
      <c r="O678" s="4">
        <f>SUMIFS(Transactions_History!$G$6:$G$1355, Transactions_History!$C$6:$C$1355, "Acquire", Transactions_History!$I$6:$I$1355, Portfolio_History!$F678, Transactions_History!$H$6:$H$1355, "&lt;="&amp;YEAR(Portfolio_History!O$1))-
SUMIFS(Transactions_History!$G$6:$G$1355, Transactions_History!$C$6:$C$1355, "Redeem", Transactions_History!$I$6:$I$1355, Portfolio_History!$F678, Transactions_History!$H$6:$H$1355, "&lt;="&amp;YEAR(Portfolio_History!O$1))</f>
        <v>153311163</v>
      </c>
      <c r="P678" s="4">
        <f>SUMIFS(Transactions_History!$G$6:$G$1355, Transactions_History!$C$6:$C$1355, "Acquire", Transactions_History!$I$6:$I$1355, Portfolio_History!$F678, Transactions_History!$H$6:$H$1355, "&lt;="&amp;YEAR(Portfolio_History!P$1))-
SUMIFS(Transactions_History!$G$6:$G$1355, Transactions_History!$C$6:$C$1355, "Redeem", Transactions_History!$I$6:$I$1355, Portfolio_History!$F678, Transactions_History!$H$6:$H$1355, "&lt;="&amp;YEAR(Portfolio_History!P$1))</f>
        <v>153311163</v>
      </c>
      <c r="Q678" s="4">
        <f>SUMIFS(Transactions_History!$G$6:$G$1355, Transactions_History!$C$6:$C$1355, "Acquire", Transactions_History!$I$6:$I$1355, Portfolio_History!$F678, Transactions_History!$H$6:$H$1355, "&lt;="&amp;YEAR(Portfolio_History!Q$1))-
SUMIFS(Transactions_History!$G$6:$G$1355, Transactions_History!$C$6:$C$1355, "Redeem", Transactions_History!$I$6:$I$1355, Portfolio_History!$F678, Transactions_History!$H$6:$H$1355, "&lt;="&amp;YEAR(Portfolio_History!Q$1))</f>
        <v>153311163</v>
      </c>
      <c r="R678" s="4">
        <f>SUMIFS(Transactions_History!$G$6:$G$1355, Transactions_History!$C$6:$C$1355, "Acquire", Transactions_History!$I$6:$I$1355, Portfolio_History!$F678, Transactions_History!$H$6:$H$1355, "&lt;="&amp;YEAR(Portfolio_History!R$1))-
SUMIFS(Transactions_History!$G$6:$G$1355, Transactions_History!$C$6:$C$1355, "Redeem", Transactions_History!$I$6:$I$1355, Portfolio_History!$F678, Transactions_History!$H$6:$H$1355, "&lt;="&amp;YEAR(Portfolio_History!R$1))</f>
        <v>153311163</v>
      </c>
      <c r="S678" s="4">
        <f>SUMIFS(Transactions_History!$G$6:$G$1355, Transactions_History!$C$6:$C$1355, "Acquire", Transactions_History!$I$6:$I$1355, Portfolio_History!$F678, Transactions_History!$H$6:$H$1355, "&lt;="&amp;YEAR(Portfolio_History!S$1))-
SUMIFS(Transactions_History!$G$6:$G$1355, Transactions_History!$C$6:$C$1355, "Redeem", Transactions_History!$I$6:$I$1355, Portfolio_History!$F678, Transactions_History!$H$6:$H$1355, "&lt;="&amp;YEAR(Portfolio_History!S$1))</f>
        <v>153311163</v>
      </c>
      <c r="T678" s="4">
        <f>SUMIFS(Transactions_History!$G$6:$G$1355, Transactions_History!$C$6:$C$1355, "Acquire", Transactions_History!$I$6:$I$1355, Portfolio_History!$F678, Transactions_History!$H$6:$H$1355, "&lt;="&amp;YEAR(Portfolio_History!T$1))-
SUMIFS(Transactions_History!$G$6:$G$1355, Transactions_History!$C$6:$C$1355, "Redeem", Transactions_History!$I$6:$I$1355, Portfolio_History!$F678, Transactions_History!$H$6:$H$1355, "&lt;="&amp;YEAR(Portfolio_History!T$1))</f>
        <v>153311163</v>
      </c>
      <c r="U678" s="4">
        <f>SUMIFS(Transactions_History!$G$6:$G$1355, Transactions_History!$C$6:$C$1355, "Acquire", Transactions_History!$I$6:$I$1355, Portfolio_History!$F678, Transactions_History!$H$6:$H$1355, "&lt;="&amp;YEAR(Portfolio_History!U$1))-
SUMIFS(Transactions_History!$G$6:$G$1355, Transactions_History!$C$6:$C$1355, "Redeem", Transactions_History!$I$6:$I$1355, Portfolio_History!$F678, Transactions_History!$H$6:$H$1355, "&lt;="&amp;YEAR(Portfolio_History!U$1))</f>
        <v>0</v>
      </c>
      <c r="V678" s="4">
        <f>SUMIFS(Transactions_History!$G$6:$G$1355, Transactions_History!$C$6:$C$1355, "Acquire", Transactions_History!$I$6:$I$1355, Portfolio_History!$F678, Transactions_History!$H$6:$H$1355, "&lt;="&amp;YEAR(Portfolio_History!V$1))-
SUMIFS(Transactions_History!$G$6:$G$1355, Transactions_History!$C$6:$C$1355, "Redeem", Transactions_History!$I$6:$I$1355, Portfolio_History!$F678, Transactions_History!$H$6:$H$1355, "&lt;="&amp;YEAR(Portfolio_History!V$1))</f>
        <v>0</v>
      </c>
      <c r="W678" s="4">
        <f>SUMIFS(Transactions_History!$G$6:$G$1355, Transactions_History!$C$6:$C$1355, "Acquire", Transactions_History!$I$6:$I$1355, Portfolio_History!$F678, Transactions_History!$H$6:$H$1355, "&lt;="&amp;YEAR(Portfolio_History!W$1))-
SUMIFS(Transactions_History!$G$6:$G$1355, Transactions_History!$C$6:$C$1355, "Redeem", Transactions_History!$I$6:$I$1355, Portfolio_History!$F678, Transactions_History!$H$6:$H$1355, "&lt;="&amp;YEAR(Portfolio_History!W$1))</f>
        <v>0</v>
      </c>
      <c r="X678" s="4">
        <f>SUMIFS(Transactions_History!$G$6:$G$1355, Transactions_History!$C$6:$C$1355, "Acquire", Transactions_History!$I$6:$I$1355, Portfolio_History!$F678, Transactions_History!$H$6:$H$1355, "&lt;="&amp;YEAR(Portfolio_History!X$1))-
SUMIFS(Transactions_History!$G$6:$G$1355, Transactions_History!$C$6:$C$1355, "Redeem", Transactions_History!$I$6:$I$1355, Portfolio_History!$F678, Transactions_History!$H$6:$H$1355, "&lt;="&amp;YEAR(Portfolio_History!X$1))</f>
        <v>0</v>
      </c>
      <c r="Y678" s="4">
        <f>SUMIFS(Transactions_History!$G$6:$G$1355, Transactions_History!$C$6:$C$1355, "Acquire", Transactions_History!$I$6:$I$1355, Portfolio_History!$F678, Transactions_History!$H$6:$H$1355, "&lt;="&amp;YEAR(Portfolio_History!Y$1))-
SUMIFS(Transactions_History!$G$6:$G$1355, Transactions_History!$C$6:$C$1355, "Redeem", Transactions_History!$I$6:$I$1355, Portfolio_History!$F678, Transactions_History!$H$6:$H$1355, "&lt;="&amp;YEAR(Portfolio_History!Y$1))</f>
        <v>0</v>
      </c>
    </row>
    <row r="679" spans="1:25" x14ac:dyDescent="0.35">
      <c r="A679" s="172" t="s">
        <v>39</v>
      </c>
      <c r="B679" s="172">
        <v>4</v>
      </c>
      <c r="C679" s="172">
        <v>2009</v>
      </c>
      <c r="D679" s="173">
        <v>39600</v>
      </c>
      <c r="E679" s="63">
        <v>2009</v>
      </c>
      <c r="F679" s="170" t="str">
        <f t="shared" si="11"/>
        <v>SI bonds_4_2009</v>
      </c>
      <c r="G679" s="4">
        <f>SUMIFS(Transactions_History!$G$6:$G$1355, Transactions_History!$C$6:$C$1355, "Acquire", Transactions_History!$I$6:$I$1355, Portfolio_History!$F679, Transactions_History!$H$6:$H$1355, "&lt;="&amp;YEAR(Portfolio_History!G$1))-
SUMIFS(Transactions_History!$G$6:$G$1355, Transactions_History!$C$6:$C$1355, "Redeem", Transactions_History!$I$6:$I$1355, Portfolio_History!$F679, Transactions_History!$H$6:$H$1355, "&lt;="&amp;YEAR(Portfolio_History!G$1))</f>
        <v>0</v>
      </c>
      <c r="H679" s="4">
        <f>SUMIFS(Transactions_History!$G$6:$G$1355, Transactions_History!$C$6:$C$1355, "Acquire", Transactions_History!$I$6:$I$1355, Portfolio_History!$F679, Transactions_History!$H$6:$H$1355, "&lt;="&amp;YEAR(Portfolio_History!H$1))-
SUMIFS(Transactions_History!$G$6:$G$1355, Transactions_History!$C$6:$C$1355, "Redeem", Transactions_History!$I$6:$I$1355, Portfolio_History!$F679, Transactions_History!$H$6:$H$1355, "&lt;="&amp;YEAR(Portfolio_History!H$1))</f>
        <v>0</v>
      </c>
      <c r="I679" s="4">
        <f>SUMIFS(Transactions_History!$G$6:$G$1355, Transactions_History!$C$6:$C$1355, "Acquire", Transactions_History!$I$6:$I$1355, Portfolio_History!$F679, Transactions_History!$H$6:$H$1355, "&lt;="&amp;YEAR(Portfolio_History!I$1))-
SUMIFS(Transactions_History!$G$6:$G$1355, Transactions_History!$C$6:$C$1355, "Redeem", Transactions_History!$I$6:$I$1355, Portfolio_History!$F679, Transactions_History!$H$6:$H$1355, "&lt;="&amp;YEAR(Portfolio_History!I$1))</f>
        <v>0</v>
      </c>
      <c r="J679" s="4">
        <f>SUMIFS(Transactions_History!$G$6:$G$1355, Transactions_History!$C$6:$C$1355, "Acquire", Transactions_History!$I$6:$I$1355, Portfolio_History!$F679, Transactions_History!$H$6:$H$1355, "&lt;="&amp;YEAR(Portfolio_History!J$1))-
SUMIFS(Transactions_History!$G$6:$G$1355, Transactions_History!$C$6:$C$1355, "Redeem", Transactions_History!$I$6:$I$1355, Portfolio_History!$F679, Transactions_History!$H$6:$H$1355, "&lt;="&amp;YEAR(Portfolio_History!J$1))</f>
        <v>0</v>
      </c>
      <c r="K679" s="4">
        <f>SUMIFS(Transactions_History!$G$6:$G$1355, Transactions_History!$C$6:$C$1355, "Acquire", Transactions_History!$I$6:$I$1355, Portfolio_History!$F679, Transactions_History!$H$6:$H$1355, "&lt;="&amp;YEAR(Portfolio_History!K$1))-
SUMIFS(Transactions_History!$G$6:$G$1355, Transactions_History!$C$6:$C$1355, "Redeem", Transactions_History!$I$6:$I$1355, Portfolio_History!$F679, Transactions_History!$H$6:$H$1355, "&lt;="&amp;YEAR(Portfolio_History!K$1))</f>
        <v>0</v>
      </c>
      <c r="L679" s="4">
        <f>SUMIFS(Transactions_History!$G$6:$G$1355, Transactions_History!$C$6:$C$1355, "Acquire", Transactions_History!$I$6:$I$1355, Portfolio_History!$F679, Transactions_History!$H$6:$H$1355, "&lt;="&amp;YEAR(Portfolio_History!L$1))-
SUMIFS(Transactions_History!$G$6:$G$1355, Transactions_History!$C$6:$C$1355, "Redeem", Transactions_History!$I$6:$I$1355, Portfolio_History!$F679, Transactions_History!$H$6:$H$1355, "&lt;="&amp;YEAR(Portfolio_History!L$1))</f>
        <v>0</v>
      </c>
      <c r="M679" s="4">
        <f>SUMIFS(Transactions_History!$G$6:$G$1355, Transactions_History!$C$6:$C$1355, "Acquire", Transactions_History!$I$6:$I$1355, Portfolio_History!$F679, Transactions_History!$H$6:$H$1355, "&lt;="&amp;YEAR(Portfolio_History!M$1))-
SUMIFS(Transactions_History!$G$6:$G$1355, Transactions_History!$C$6:$C$1355, "Redeem", Transactions_History!$I$6:$I$1355, Portfolio_History!$F679, Transactions_History!$H$6:$H$1355, "&lt;="&amp;YEAR(Portfolio_History!M$1))</f>
        <v>0</v>
      </c>
      <c r="N679" s="4">
        <f>SUMIFS(Transactions_History!$G$6:$G$1355, Transactions_History!$C$6:$C$1355, "Acquire", Transactions_History!$I$6:$I$1355, Portfolio_History!$F679, Transactions_History!$H$6:$H$1355, "&lt;="&amp;YEAR(Portfolio_History!N$1))-
SUMIFS(Transactions_History!$G$6:$G$1355, Transactions_History!$C$6:$C$1355, "Redeem", Transactions_History!$I$6:$I$1355, Portfolio_History!$F679, Transactions_History!$H$6:$H$1355, "&lt;="&amp;YEAR(Portfolio_History!N$1))</f>
        <v>0</v>
      </c>
      <c r="O679" s="4">
        <f>SUMIFS(Transactions_History!$G$6:$G$1355, Transactions_History!$C$6:$C$1355, "Acquire", Transactions_History!$I$6:$I$1355, Portfolio_History!$F679, Transactions_History!$H$6:$H$1355, "&lt;="&amp;YEAR(Portfolio_History!O$1))-
SUMIFS(Transactions_History!$G$6:$G$1355, Transactions_History!$C$6:$C$1355, "Redeem", Transactions_History!$I$6:$I$1355, Portfolio_History!$F679, Transactions_History!$H$6:$H$1355, "&lt;="&amp;YEAR(Portfolio_History!O$1))</f>
        <v>0</v>
      </c>
      <c r="P679" s="4">
        <f>SUMIFS(Transactions_History!$G$6:$G$1355, Transactions_History!$C$6:$C$1355, "Acquire", Transactions_History!$I$6:$I$1355, Portfolio_History!$F679, Transactions_History!$H$6:$H$1355, "&lt;="&amp;YEAR(Portfolio_History!P$1))-
SUMIFS(Transactions_History!$G$6:$G$1355, Transactions_History!$C$6:$C$1355, "Redeem", Transactions_History!$I$6:$I$1355, Portfolio_History!$F679, Transactions_History!$H$6:$H$1355, "&lt;="&amp;YEAR(Portfolio_History!P$1))</f>
        <v>0</v>
      </c>
      <c r="Q679" s="4">
        <f>SUMIFS(Transactions_History!$G$6:$G$1355, Transactions_History!$C$6:$C$1355, "Acquire", Transactions_History!$I$6:$I$1355, Portfolio_History!$F679, Transactions_History!$H$6:$H$1355, "&lt;="&amp;YEAR(Portfolio_History!Q$1))-
SUMIFS(Transactions_History!$G$6:$G$1355, Transactions_History!$C$6:$C$1355, "Redeem", Transactions_History!$I$6:$I$1355, Portfolio_History!$F679, Transactions_History!$H$6:$H$1355, "&lt;="&amp;YEAR(Portfolio_History!Q$1))</f>
        <v>0</v>
      </c>
      <c r="R679" s="4">
        <f>SUMIFS(Transactions_History!$G$6:$G$1355, Transactions_History!$C$6:$C$1355, "Acquire", Transactions_History!$I$6:$I$1355, Portfolio_History!$F679, Transactions_History!$H$6:$H$1355, "&lt;="&amp;YEAR(Portfolio_History!R$1))-
SUMIFS(Transactions_History!$G$6:$G$1355, Transactions_History!$C$6:$C$1355, "Redeem", Transactions_History!$I$6:$I$1355, Portfolio_History!$F679, Transactions_History!$H$6:$H$1355, "&lt;="&amp;YEAR(Portfolio_History!R$1))</f>
        <v>0</v>
      </c>
      <c r="S679" s="4">
        <f>SUMIFS(Transactions_History!$G$6:$G$1355, Transactions_History!$C$6:$C$1355, "Acquire", Transactions_History!$I$6:$I$1355, Portfolio_History!$F679, Transactions_History!$H$6:$H$1355, "&lt;="&amp;YEAR(Portfolio_History!S$1))-
SUMIFS(Transactions_History!$G$6:$G$1355, Transactions_History!$C$6:$C$1355, "Redeem", Transactions_History!$I$6:$I$1355, Portfolio_History!$F679, Transactions_History!$H$6:$H$1355, "&lt;="&amp;YEAR(Portfolio_History!S$1))</f>
        <v>0</v>
      </c>
      <c r="T679" s="4">
        <f>SUMIFS(Transactions_History!$G$6:$G$1355, Transactions_History!$C$6:$C$1355, "Acquire", Transactions_History!$I$6:$I$1355, Portfolio_History!$F679, Transactions_History!$H$6:$H$1355, "&lt;="&amp;YEAR(Portfolio_History!T$1))-
SUMIFS(Transactions_History!$G$6:$G$1355, Transactions_History!$C$6:$C$1355, "Redeem", Transactions_History!$I$6:$I$1355, Portfolio_History!$F679, Transactions_History!$H$6:$H$1355, "&lt;="&amp;YEAR(Portfolio_History!T$1))</f>
        <v>0</v>
      </c>
      <c r="U679" s="4">
        <f>SUMIFS(Transactions_History!$G$6:$G$1355, Transactions_History!$C$6:$C$1355, "Acquire", Transactions_History!$I$6:$I$1355, Portfolio_History!$F679, Transactions_History!$H$6:$H$1355, "&lt;="&amp;YEAR(Portfolio_History!U$1))-
SUMIFS(Transactions_History!$G$6:$G$1355, Transactions_History!$C$6:$C$1355, "Redeem", Transactions_History!$I$6:$I$1355, Portfolio_History!$F679, Transactions_History!$H$6:$H$1355, "&lt;="&amp;YEAR(Portfolio_History!U$1))</f>
        <v>4526627</v>
      </c>
      <c r="V679" s="4">
        <f>SUMIFS(Transactions_History!$G$6:$G$1355, Transactions_History!$C$6:$C$1355, "Acquire", Transactions_History!$I$6:$I$1355, Portfolio_History!$F679, Transactions_History!$H$6:$H$1355, "&lt;="&amp;YEAR(Portfolio_History!V$1))-
SUMIFS(Transactions_History!$G$6:$G$1355, Transactions_History!$C$6:$C$1355, "Redeem", Transactions_History!$I$6:$I$1355, Portfolio_History!$F679, Transactions_History!$H$6:$H$1355, "&lt;="&amp;YEAR(Portfolio_History!V$1))</f>
        <v>0</v>
      </c>
      <c r="W679" s="4">
        <f>SUMIFS(Transactions_History!$G$6:$G$1355, Transactions_History!$C$6:$C$1355, "Acquire", Transactions_History!$I$6:$I$1355, Portfolio_History!$F679, Transactions_History!$H$6:$H$1355, "&lt;="&amp;YEAR(Portfolio_History!W$1))-
SUMIFS(Transactions_History!$G$6:$G$1355, Transactions_History!$C$6:$C$1355, "Redeem", Transactions_History!$I$6:$I$1355, Portfolio_History!$F679, Transactions_History!$H$6:$H$1355, "&lt;="&amp;YEAR(Portfolio_History!W$1))</f>
        <v>0</v>
      </c>
      <c r="X679" s="4">
        <f>SUMIFS(Transactions_History!$G$6:$G$1355, Transactions_History!$C$6:$C$1355, "Acquire", Transactions_History!$I$6:$I$1355, Portfolio_History!$F679, Transactions_History!$H$6:$H$1355, "&lt;="&amp;YEAR(Portfolio_History!X$1))-
SUMIFS(Transactions_History!$G$6:$G$1355, Transactions_History!$C$6:$C$1355, "Redeem", Transactions_History!$I$6:$I$1355, Portfolio_History!$F679, Transactions_History!$H$6:$H$1355, "&lt;="&amp;YEAR(Portfolio_History!X$1))</f>
        <v>0</v>
      </c>
      <c r="Y679" s="4">
        <f>SUMIFS(Transactions_History!$G$6:$G$1355, Transactions_History!$C$6:$C$1355, "Acquire", Transactions_History!$I$6:$I$1355, Portfolio_History!$F679, Transactions_History!$H$6:$H$1355, "&lt;="&amp;YEAR(Portfolio_History!Y$1))-
SUMIFS(Transactions_History!$G$6:$G$1355, Transactions_History!$C$6:$C$1355, "Redeem", Transactions_History!$I$6:$I$1355, Portfolio_History!$F679, Transactions_History!$H$6:$H$1355, "&lt;="&amp;YEAR(Portfolio_History!Y$1))</f>
        <v>0</v>
      </c>
    </row>
    <row r="680" spans="1:25" x14ac:dyDescent="0.35">
      <c r="A680" s="172" t="s">
        <v>39</v>
      </c>
      <c r="B680" s="172">
        <v>4.125</v>
      </c>
      <c r="C680" s="172">
        <v>2009</v>
      </c>
      <c r="D680" s="173">
        <v>38504</v>
      </c>
      <c r="E680" s="63">
        <v>2009</v>
      </c>
      <c r="F680" s="170" t="str">
        <f t="shared" si="11"/>
        <v>SI bonds_4.125_2009</v>
      </c>
      <c r="G680" s="4">
        <f>SUMIFS(Transactions_History!$G$6:$G$1355, Transactions_History!$C$6:$C$1355, "Acquire", Transactions_History!$I$6:$I$1355, Portfolio_History!$F680, Transactions_History!$H$6:$H$1355, "&lt;="&amp;YEAR(Portfolio_History!G$1))-
SUMIFS(Transactions_History!$G$6:$G$1355, Transactions_History!$C$6:$C$1355, "Redeem", Transactions_History!$I$6:$I$1355, Portfolio_History!$F680, Transactions_History!$H$6:$H$1355, "&lt;="&amp;YEAR(Portfolio_History!G$1))</f>
        <v>-11194332</v>
      </c>
      <c r="H680" s="4">
        <f>SUMIFS(Transactions_History!$G$6:$G$1355, Transactions_History!$C$6:$C$1355, "Acquire", Transactions_History!$I$6:$I$1355, Portfolio_History!$F680, Transactions_History!$H$6:$H$1355, "&lt;="&amp;YEAR(Portfolio_History!H$1))-
SUMIFS(Transactions_History!$G$6:$G$1355, Transactions_History!$C$6:$C$1355, "Redeem", Transactions_History!$I$6:$I$1355, Portfolio_History!$F680, Transactions_History!$H$6:$H$1355, "&lt;="&amp;YEAR(Portfolio_History!H$1))</f>
        <v>-11194332</v>
      </c>
      <c r="I680" s="4">
        <f>SUMIFS(Transactions_History!$G$6:$G$1355, Transactions_History!$C$6:$C$1355, "Acquire", Transactions_History!$I$6:$I$1355, Portfolio_History!$F680, Transactions_History!$H$6:$H$1355, "&lt;="&amp;YEAR(Portfolio_History!I$1))-
SUMIFS(Transactions_History!$G$6:$G$1355, Transactions_History!$C$6:$C$1355, "Redeem", Transactions_History!$I$6:$I$1355, Portfolio_History!$F680, Transactions_History!$H$6:$H$1355, "&lt;="&amp;YEAR(Portfolio_History!I$1))</f>
        <v>-11194332</v>
      </c>
      <c r="J680" s="4">
        <f>SUMIFS(Transactions_History!$G$6:$G$1355, Transactions_History!$C$6:$C$1355, "Acquire", Transactions_History!$I$6:$I$1355, Portfolio_History!$F680, Transactions_History!$H$6:$H$1355, "&lt;="&amp;YEAR(Portfolio_History!J$1))-
SUMIFS(Transactions_History!$G$6:$G$1355, Transactions_History!$C$6:$C$1355, "Redeem", Transactions_History!$I$6:$I$1355, Portfolio_History!$F680, Transactions_History!$H$6:$H$1355, "&lt;="&amp;YEAR(Portfolio_History!J$1))</f>
        <v>-11194332</v>
      </c>
      <c r="K680" s="4">
        <f>SUMIFS(Transactions_History!$G$6:$G$1355, Transactions_History!$C$6:$C$1355, "Acquire", Transactions_History!$I$6:$I$1355, Portfolio_History!$F680, Transactions_History!$H$6:$H$1355, "&lt;="&amp;YEAR(Portfolio_History!K$1))-
SUMIFS(Transactions_History!$G$6:$G$1355, Transactions_History!$C$6:$C$1355, "Redeem", Transactions_History!$I$6:$I$1355, Portfolio_History!$F680, Transactions_History!$H$6:$H$1355, "&lt;="&amp;YEAR(Portfolio_History!K$1))</f>
        <v>-11194332</v>
      </c>
      <c r="L680" s="4">
        <f>SUMIFS(Transactions_History!$G$6:$G$1355, Transactions_History!$C$6:$C$1355, "Acquire", Transactions_History!$I$6:$I$1355, Portfolio_History!$F680, Transactions_History!$H$6:$H$1355, "&lt;="&amp;YEAR(Portfolio_History!L$1))-
SUMIFS(Transactions_History!$G$6:$G$1355, Transactions_History!$C$6:$C$1355, "Redeem", Transactions_History!$I$6:$I$1355, Portfolio_History!$F680, Transactions_History!$H$6:$H$1355, "&lt;="&amp;YEAR(Portfolio_History!L$1))</f>
        <v>-11194332</v>
      </c>
      <c r="M680" s="4">
        <f>SUMIFS(Transactions_History!$G$6:$G$1355, Transactions_History!$C$6:$C$1355, "Acquire", Transactions_History!$I$6:$I$1355, Portfolio_History!$F680, Transactions_History!$H$6:$H$1355, "&lt;="&amp;YEAR(Portfolio_History!M$1))-
SUMIFS(Transactions_History!$G$6:$G$1355, Transactions_History!$C$6:$C$1355, "Redeem", Transactions_History!$I$6:$I$1355, Portfolio_History!$F680, Transactions_History!$H$6:$H$1355, "&lt;="&amp;YEAR(Portfolio_History!M$1))</f>
        <v>-11194332</v>
      </c>
      <c r="N680" s="4">
        <f>SUMIFS(Transactions_History!$G$6:$G$1355, Transactions_History!$C$6:$C$1355, "Acquire", Transactions_History!$I$6:$I$1355, Portfolio_History!$F680, Transactions_History!$H$6:$H$1355, "&lt;="&amp;YEAR(Portfolio_History!N$1))-
SUMIFS(Transactions_History!$G$6:$G$1355, Transactions_History!$C$6:$C$1355, "Redeem", Transactions_History!$I$6:$I$1355, Portfolio_History!$F680, Transactions_History!$H$6:$H$1355, "&lt;="&amp;YEAR(Portfolio_History!N$1))</f>
        <v>-11194332</v>
      </c>
      <c r="O680" s="4">
        <f>SUMIFS(Transactions_History!$G$6:$G$1355, Transactions_History!$C$6:$C$1355, "Acquire", Transactions_History!$I$6:$I$1355, Portfolio_History!$F680, Transactions_History!$H$6:$H$1355, "&lt;="&amp;YEAR(Portfolio_History!O$1))-
SUMIFS(Transactions_History!$G$6:$G$1355, Transactions_History!$C$6:$C$1355, "Redeem", Transactions_History!$I$6:$I$1355, Portfolio_History!$F680, Transactions_History!$H$6:$H$1355, "&lt;="&amp;YEAR(Portfolio_History!O$1))</f>
        <v>-11194332</v>
      </c>
      <c r="P680" s="4">
        <f>SUMIFS(Transactions_History!$G$6:$G$1355, Transactions_History!$C$6:$C$1355, "Acquire", Transactions_History!$I$6:$I$1355, Portfolio_History!$F680, Transactions_History!$H$6:$H$1355, "&lt;="&amp;YEAR(Portfolio_History!P$1))-
SUMIFS(Transactions_History!$G$6:$G$1355, Transactions_History!$C$6:$C$1355, "Redeem", Transactions_History!$I$6:$I$1355, Portfolio_History!$F680, Transactions_History!$H$6:$H$1355, "&lt;="&amp;YEAR(Portfolio_History!P$1))</f>
        <v>-11194332</v>
      </c>
      <c r="Q680" s="4">
        <f>SUMIFS(Transactions_History!$G$6:$G$1355, Transactions_History!$C$6:$C$1355, "Acquire", Transactions_History!$I$6:$I$1355, Portfolio_History!$F680, Transactions_History!$H$6:$H$1355, "&lt;="&amp;YEAR(Portfolio_History!Q$1))-
SUMIFS(Transactions_History!$G$6:$G$1355, Transactions_History!$C$6:$C$1355, "Redeem", Transactions_History!$I$6:$I$1355, Portfolio_History!$F680, Transactions_History!$H$6:$H$1355, "&lt;="&amp;YEAR(Portfolio_History!Q$1))</f>
        <v>-11194332</v>
      </c>
      <c r="R680" s="4">
        <f>SUMIFS(Transactions_History!$G$6:$G$1355, Transactions_History!$C$6:$C$1355, "Acquire", Transactions_History!$I$6:$I$1355, Portfolio_History!$F680, Transactions_History!$H$6:$H$1355, "&lt;="&amp;YEAR(Portfolio_History!R$1))-
SUMIFS(Transactions_History!$G$6:$G$1355, Transactions_History!$C$6:$C$1355, "Redeem", Transactions_History!$I$6:$I$1355, Portfolio_History!$F680, Transactions_History!$H$6:$H$1355, "&lt;="&amp;YEAR(Portfolio_History!R$1))</f>
        <v>-11194332</v>
      </c>
      <c r="S680" s="4">
        <f>SUMIFS(Transactions_History!$G$6:$G$1355, Transactions_History!$C$6:$C$1355, "Acquire", Transactions_History!$I$6:$I$1355, Portfolio_History!$F680, Transactions_History!$H$6:$H$1355, "&lt;="&amp;YEAR(Portfolio_History!S$1))-
SUMIFS(Transactions_History!$G$6:$G$1355, Transactions_History!$C$6:$C$1355, "Redeem", Transactions_History!$I$6:$I$1355, Portfolio_History!$F680, Transactions_History!$H$6:$H$1355, "&lt;="&amp;YEAR(Portfolio_History!S$1))</f>
        <v>-11194332</v>
      </c>
      <c r="T680" s="4">
        <f>SUMIFS(Transactions_History!$G$6:$G$1355, Transactions_History!$C$6:$C$1355, "Acquire", Transactions_History!$I$6:$I$1355, Portfolio_History!$F680, Transactions_History!$H$6:$H$1355, "&lt;="&amp;YEAR(Portfolio_History!T$1))-
SUMIFS(Transactions_History!$G$6:$G$1355, Transactions_History!$C$6:$C$1355, "Redeem", Transactions_History!$I$6:$I$1355, Portfolio_History!$F680, Transactions_History!$H$6:$H$1355, "&lt;="&amp;YEAR(Portfolio_History!T$1))</f>
        <v>-11194332</v>
      </c>
      <c r="U680" s="4">
        <f>SUMIFS(Transactions_History!$G$6:$G$1355, Transactions_History!$C$6:$C$1355, "Acquire", Transactions_History!$I$6:$I$1355, Portfolio_History!$F680, Transactions_History!$H$6:$H$1355, "&lt;="&amp;YEAR(Portfolio_History!U$1))-
SUMIFS(Transactions_History!$G$6:$G$1355, Transactions_History!$C$6:$C$1355, "Redeem", Transactions_History!$I$6:$I$1355, Portfolio_History!$F680, Transactions_History!$H$6:$H$1355, "&lt;="&amp;YEAR(Portfolio_History!U$1))</f>
        <v>-677386</v>
      </c>
      <c r="V680" s="4">
        <f>SUMIFS(Transactions_History!$G$6:$G$1355, Transactions_History!$C$6:$C$1355, "Acquire", Transactions_History!$I$6:$I$1355, Portfolio_History!$F680, Transactions_History!$H$6:$H$1355, "&lt;="&amp;YEAR(Portfolio_History!V$1))-
SUMIFS(Transactions_History!$G$6:$G$1355, Transactions_History!$C$6:$C$1355, "Redeem", Transactions_History!$I$6:$I$1355, Portfolio_History!$F680, Transactions_History!$H$6:$H$1355, "&lt;="&amp;YEAR(Portfolio_History!V$1))</f>
        <v>0</v>
      </c>
      <c r="W680" s="4">
        <f>SUMIFS(Transactions_History!$G$6:$G$1355, Transactions_History!$C$6:$C$1355, "Acquire", Transactions_History!$I$6:$I$1355, Portfolio_History!$F680, Transactions_History!$H$6:$H$1355, "&lt;="&amp;YEAR(Portfolio_History!W$1))-
SUMIFS(Transactions_History!$G$6:$G$1355, Transactions_History!$C$6:$C$1355, "Redeem", Transactions_History!$I$6:$I$1355, Portfolio_History!$F680, Transactions_History!$H$6:$H$1355, "&lt;="&amp;YEAR(Portfolio_History!W$1))</f>
        <v>0</v>
      </c>
      <c r="X680" s="4">
        <f>SUMIFS(Transactions_History!$G$6:$G$1355, Transactions_History!$C$6:$C$1355, "Acquire", Transactions_History!$I$6:$I$1355, Portfolio_History!$F680, Transactions_History!$H$6:$H$1355, "&lt;="&amp;YEAR(Portfolio_History!X$1))-
SUMIFS(Transactions_History!$G$6:$G$1355, Transactions_History!$C$6:$C$1355, "Redeem", Transactions_History!$I$6:$I$1355, Portfolio_History!$F680, Transactions_History!$H$6:$H$1355, "&lt;="&amp;YEAR(Portfolio_History!X$1))</f>
        <v>0</v>
      </c>
      <c r="Y680" s="4">
        <f>SUMIFS(Transactions_History!$G$6:$G$1355, Transactions_History!$C$6:$C$1355, "Acquire", Transactions_History!$I$6:$I$1355, Portfolio_History!$F680, Transactions_History!$H$6:$H$1355, "&lt;="&amp;YEAR(Portfolio_History!Y$1))-
SUMIFS(Transactions_History!$G$6:$G$1355, Transactions_History!$C$6:$C$1355, "Redeem", Transactions_History!$I$6:$I$1355, Portfolio_History!$F680, Transactions_History!$H$6:$H$1355, "&lt;="&amp;YEAR(Portfolio_History!Y$1))</f>
        <v>0</v>
      </c>
    </row>
    <row r="681" spans="1:25" x14ac:dyDescent="0.35">
      <c r="A681" s="172" t="s">
        <v>39</v>
      </c>
      <c r="B681" s="172">
        <v>4.625</v>
      </c>
      <c r="C681" s="172">
        <v>2009</v>
      </c>
      <c r="D681" s="173">
        <v>38139</v>
      </c>
      <c r="E681" s="63">
        <v>2009</v>
      </c>
      <c r="F681" s="170" t="str">
        <f t="shared" si="11"/>
        <v>SI bonds_4.625_2009</v>
      </c>
      <c r="G681" s="4">
        <f>SUMIFS(Transactions_History!$G$6:$G$1355, Transactions_History!$C$6:$C$1355, "Acquire", Transactions_History!$I$6:$I$1355, Portfolio_History!$F681, Transactions_History!$H$6:$H$1355, "&lt;="&amp;YEAR(Portfolio_History!G$1))-
SUMIFS(Transactions_History!$G$6:$G$1355, Transactions_History!$C$6:$C$1355, "Redeem", Transactions_History!$I$6:$I$1355, Portfolio_History!$F681, Transactions_History!$H$6:$H$1355, "&lt;="&amp;YEAR(Portfolio_History!G$1))</f>
        <v>-10023161</v>
      </c>
      <c r="H681" s="4">
        <f>SUMIFS(Transactions_History!$G$6:$G$1355, Transactions_History!$C$6:$C$1355, "Acquire", Transactions_History!$I$6:$I$1355, Portfolio_History!$F681, Transactions_History!$H$6:$H$1355, "&lt;="&amp;YEAR(Portfolio_History!H$1))-
SUMIFS(Transactions_History!$G$6:$G$1355, Transactions_History!$C$6:$C$1355, "Redeem", Transactions_History!$I$6:$I$1355, Portfolio_History!$F681, Transactions_History!$H$6:$H$1355, "&lt;="&amp;YEAR(Portfolio_History!H$1))</f>
        <v>-10023161</v>
      </c>
      <c r="I681" s="4">
        <f>SUMIFS(Transactions_History!$G$6:$G$1355, Transactions_History!$C$6:$C$1355, "Acquire", Transactions_History!$I$6:$I$1355, Portfolio_History!$F681, Transactions_History!$H$6:$H$1355, "&lt;="&amp;YEAR(Portfolio_History!I$1))-
SUMIFS(Transactions_History!$G$6:$G$1355, Transactions_History!$C$6:$C$1355, "Redeem", Transactions_History!$I$6:$I$1355, Portfolio_History!$F681, Transactions_History!$H$6:$H$1355, "&lt;="&amp;YEAR(Portfolio_History!I$1))</f>
        <v>-10023161</v>
      </c>
      <c r="J681" s="4">
        <f>SUMIFS(Transactions_History!$G$6:$G$1355, Transactions_History!$C$6:$C$1355, "Acquire", Transactions_History!$I$6:$I$1355, Portfolio_History!$F681, Transactions_History!$H$6:$H$1355, "&lt;="&amp;YEAR(Portfolio_History!J$1))-
SUMIFS(Transactions_History!$G$6:$G$1355, Transactions_History!$C$6:$C$1355, "Redeem", Transactions_History!$I$6:$I$1355, Portfolio_History!$F681, Transactions_History!$H$6:$H$1355, "&lt;="&amp;YEAR(Portfolio_History!J$1))</f>
        <v>-10023161</v>
      </c>
      <c r="K681" s="4">
        <f>SUMIFS(Transactions_History!$G$6:$G$1355, Transactions_History!$C$6:$C$1355, "Acquire", Transactions_History!$I$6:$I$1355, Portfolio_History!$F681, Transactions_History!$H$6:$H$1355, "&lt;="&amp;YEAR(Portfolio_History!K$1))-
SUMIFS(Transactions_History!$G$6:$G$1355, Transactions_History!$C$6:$C$1355, "Redeem", Transactions_History!$I$6:$I$1355, Portfolio_History!$F681, Transactions_History!$H$6:$H$1355, "&lt;="&amp;YEAR(Portfolio_History!K$1))</f>
        <v>-10023161</v>
      </c>
      <c r="L681" s="4">
        <f>SUMIFS(Transactions_History!$G$6:$G$1355, Transactions_History!$C$6:$C$1355, "Acquire", Transactions_History!$I$6:$I$1355, Portfolio_History!$F681, Transactions_History!$H$6:$H$1355, "&lt;="&amp;YEAR(Portfolio_History!L$1))-
SUMIFS(Transactions_History!$G$6:$G$1355, Transactions_History!$C$6:$C$1355, "Redeem", Transactions_History!$I$6:$I$1355, Portfolio_History!$F681, Transactions_History!$H$6:$H$1355, "&lt;="&amp;YEAR(Portfolio_History!L$1))</f>
        <v>-10023161</v>
      </c>
      <c r="M681" s="4">
        <f>SUMIFS(Transactions_History!$G$6:$G$1355, Transactions_History!$C$6:$C$1355, "Acquire", Transactions_History!$I$6:$I$1355, Portfolio_History!$F681, Transactions_History!$H$6:$H$1355, "&lt;="&amp;YEAR(Portfolio_History!M$1))-
SUMIFS(Transactions_History!$G$6:$G$1355, Transactions_History!$C$6:$C$1355, "Redeem", Transactions_History!$I$6:$I$1355, Portfolio_History!$F681, Transactions_History!$H$6:$H$1355, "&lt;="&amp;YEAR(Portfolio_History!M$1))</f>
        <v>-10023161</v>
      </c>
      <c r="N681" s="4">
        <f>SUMIFS(Transactions_History!$G$6:$G$1355, Transactions_History!$C$6:$C$1355, "Acquire", Transactions_History!$I$6:$I$1355, Portfolio_History!$F681, Transactions_History!$H$6:$H$1355, "&lt;="&amp;YEAR(Portfolio_History!N$1))-
SUMIFS(Transactions_History!$G$6:$G$1355, Transactions_History!$C$6:$C$1355, "Redeem", Transactions_History!$I$6:$I$1355, Portfolio_History!$F681, Transactions_History!$H$6:$H$1355, "&lt;="&amp;YEAR(Portfolio_History!N$1))</f>
        <v>-10023161</v>
      </c>
      <c r="O681" s="4">
        <f>SUMIFS(Transactions_History!$G$6:$G$1355, Transactions_History!$C$6:$C$1355, "Acquire", Transactions_History!$I$6:$I$1355, Portfolio_History!$F681, Transactions_History!$H$6:$H$1355, "&lt;="&amp;YEAR(Portfolio_History!O$1))-
SUMIFS(Transactions_History!$G$6:$G$1355, Transactions_History!$C$6:$C$1355, "Redeem", Transactions_History!$I$6:$I$1355, Portfolio_History!$F681, Transactions_History!$H$6:$H$1355, "&lt;="&amp;YEAR(Portfolio_History!O$1))</f>
        <v>-10023161</v>
      </c>
      <c r="P681" s="4">
        <f>SUMIFS(Transactions_History!$G$6:$G$1355, Transactions_History!$C$6:$C$1355, "Acquire", Transactions_History!$I$6:$I$1355, Portfolio_History!$F681, Transactions_History!$H$6:$H$1355, "&lt;="&amp;YEAR(Portfolio_History!P$1))-
SUMIFS(Transactions_History!$G$6:$G$1355, Transactions_History!$C$6:$C$1355, "Redeem", Transactions_History!$I$6:$I$1355, Portfolio_History!$F681, Transactions_History!$H$6:$H$1355, "&lt;="&amp;YEAR(Portfolio_History!P$1))</f>
        <v>-10023161</v>
      </c>
      <c r="Q681" s="4">
        <f>SUMIFS(Transactions_History!$G$6:$G$1355, Transactions_History!$C$6:$C$1355, "Acquire", Transactions_History!$I$6:$I$1355, Portfolio_History!$F681, Transactions_History!$H$6:$H$1355, "&lt;="&amp;YEAR(Portfolio_History!Q$1))-
SUMIFS(Transactions_History!$G$6:$G$1355, Transactions_History!$C$6:$C$1355, "Redeem", Transactions_History!$I$6:$I$1355, Portfolio_History!$F681, Transactions_History!$H$6:$H$1355, "&lt;="&amp;YEAR(Portfolio_History!Q$1))</f>
        <v>-10023161</v>
      </c>
      <c r="R681" s="4">
        <f>SUMIFS(Transactions_History!$G$6:$G$1355, Transactions_History!$C$6:$C$1355, "Acquire", Transactions_History!$I$6:$I$1355, Portfolio_History!$F681, Transactions_History!$H$6:$H$1355, "&lt;="&amp;YEAR(Portfolio_History!R$1))-
SUMIFS(Transactions_History!$G$6:$G$1355, Transactions_History!$C$6:$C$1355, "Redeem", Transactions_History!$I$6:$I$1355, Portfolio_History!$F681, Transactions_History!$H$6:$H$1355, "&lt;="&amp;YEAR(Portfolio_History!R$1))</f>
        <v>-10023161</v>
      </c>
      <c r="S681" s="4">
        <f>SUMIFS(Transactions_History!$G$6:$G$1355, Transactions_History!$C$6:$C$1355, "Acquire", Transactions_History!$I$6:$I$1355, Portfolio_History!$F681, Transactions_History!$H$6:$H$1355, "&lt;="&amp;YEAR(Portfolio_History!S$1))-
SUMIFS(Transactions_History!$G$6:$G$1355, Transactions_History!$C$6:$C$1355, "Redeem", Transactions_History!$I$6:$I$1355, Portfolio_History!$F681, Transactions_History!$H$6:$H$1355, "&lt;="&amp;YEAR(Portfolio_History!S$1))</f>
        <v>-10023161</v>
      </c>
      <c r="T681" s="4">
        <f>SUMIFS(Transactions_History!$G$6:$G$1355, Transactions_History!$C$6:$C$1355, "Acquire", Transactions_History!$I$6:$I$1355, Portfolio_History!$F681, Transactions_History!$H$6:$H$1355, "&lt;="&amp;YEAR(Portfolio_History!T$1))-
SUMIFS(Transactions_History!$G$6:$G$1355, Transactions_History!$C$6:$C$1355, "Redeem", Transactions_History!$I$6:$I$1355, Portfolio_History!$F681, Transactions_History!$H$6:$H$1355, "&lt;="&amp;YEAR(Portfolio_History!T$1))</f>
        <v>-10023161</v>
      </c>
      <c r="U681" s="4">
        <f>SUMIFS(Transactions_History!$G$6:$G$1355, Transactions_History!$C$6:$C$1355, "Acquire", Transactions_History!$I$6:$I$1355, Portfolio_History!$F681, Transactions_History!$H$6:$H$1355, "&lt;="&amp;YEAR(Portfolio_History!U$1))-
SUMIFS(Transactions_History!$G$6:$G$1355, Transactions_History!$C$6:$C$1355, "Redeem", Transactions_History!$I$6:$I$1355, Portfolio_History!$F681, Transactions_History!$H$6:$H$1355, "&lt;="&amp;YEAR(Portfolio_History!U$1))</f>
        <v>-855497</v>
      </c>
      <c r="V681" s="4">
        <f>SUMIFS(Transactions_History!$G$6:$G$1355, Transactions_History!$C$6:$C$1355, "Acquire", Transactions_History!$I$6:$I$1355, Portfolio_History!$F681, Transactions_History!$H$6:$H$1355, "&lt;="&amp;YEAR(Portfolio_History!V$1))-
SUMIFS(Transactions_History!$G$6:$G$1355, Transactions_History!$C$6:$C$1355, "Redeem", Transactions_History!$I$6:$I$1355, Portfolio_History!$F681, Transactions_History!$H$6:$H$1355, "&lt;="&amp;YEAR(Portfolio_History!V$1))</f>
        <v>0</v>
      </c>
      <c r="W681" s="4">
        <f>SUMIFS(Transactions_History!$G$6:$G$1355, Transactions_History!$C$6:$C$1355, "Acquire", Transactions_History!$I$6:$I$1355, Portfolio_History!$F681, Transactions_History!$H$6:$H$1355, "&lt;="&amp;YEAR(Portfolio_History!W$1))-
SUMIFS(Transactions_History!$G$6:$G$1355, Transactions_History!$C$6:$C$1355, "Redeem", Transactions_History!$I$6:$I$1355, Portfolio_History!$F681, Transactions_History!$H$6:$H$1355, "&lt;="&amp;YEAR(Portfolio_History!W$1))</f>
        <v>0</v>
      </c>
      <c r="X681" s="4">
        <f>SUMIFS(Transactions_History!$G$6:$G$1355, Transactions_History!$C$6:$C$1355, "Acquire", Transactions_History!$I$6:$I$1355, Portfolio_History!$F681, Transactions_History!$H$6:$H$1355, "&lt;="&amp;YEAR(Portfolio_History!X$1))-
SUMIFS(Transactions_History!$G$6:$G$1355, Transactions_History!$C$6:$C$1355, "Redeem", Transactions_History!$I$6:$I$1355, Portfolio_History!$F681, Transactions_History!$H$6:$H$1355, "&lt;="&amp;YEAR(Portfolio_History!X$1))</f>
        <v>0</v>
      </c>
      <c r="Y681" s="4">
        <f>SUMIFS(Transactions_History!$G$6:$G$1355, Transactions_History!$C$6:$C$1355, "Acquire", Transactions_History!$I$6:$I$1355, Portfolio_History!$F681, Transactions_History!$H$6:$H$1355, "&lt;="&amp;YEAR(Portfolio_History!Y$1))-
SUMIFS(Transactions_History!$G$6:$G$1355, Transactions_History!$C$6:$C$1355, "Redeem", Transactions_History!$I$6:$I$1355, Portfolio_History!$F681, Transactions_History!$H$6:$H$1355, "&lt;="&amp;YEAR(Portfolio_History!Y$1))</f>
        <v>0</v>
      </c>
    </row>
    <row r="682" spans="1:25" x14ac:dyDescent="0.35">
      <c r="A682" s="172" t="s">
        <v>39</v>
      </c>
      <c r="B682" s="172">
        <v>5</v>
      </c>
      <c r="C682" s="172">
        <v>2009</v>
      </c>
      <c r="D682" s="173">
        <v>39234</v>
      </c>
      <c r="E682" s="63">
        <v>2009</v>
      </c>
      <c r="F682" s="170" t="str">
        <f t="shared" si="11"/>
        <v>SI bonds_5_2009</v>
      </c>
      <c r="G682" s="4">
        <f>SUMIFS(Transactions_History!$G$6:$G$1355, Transactions_History!$C$6:$C$1355, "Acquire", Transactions_History!$I$6:$I$1355, Portfolio_History!$F682, Transactions_History!$H$6:$H$1355, "&lt;="&amp;YEAR(Portfolio_History!G$1))-
SUMIFS(Transactions_History!$G$6:$G$1355, Transactions_History!$C$6:$C$1355, "Redeem", Transactions_History!$I$6:$I$1355, Portfolio_History!$F682, Transactions_History!$H$6:$H$1355, "&lt;="&amp;YEAR(Portfolio_History!G$1))</f>
        <v>-12930820</v>
      </c>
      <c r="H682" s="4">
        <f>SUMIFS(Transactions_History!$G$6:$G$1355, Transactions_History!$C$6:$C$1355, "Acquire", Transactions_History!$I$6:$I$1355, Portfolio_History!$F682, Transactions_History!$H$6:$H$1355, "&lt;="&amp;YEAR(Portfolio_History!H$1))-
SUMIFS(Transactions_History!$G$6:$G$1355, Transactions_History!$C$6:$C$1355, "Redeem", Transactions_History!$I$6:$I$1355, Portfolio_History!$F682, Transactions_History!$H$6:$H$1355, "&lt;="&amp;YEAR(Portfolio_History!H$1))</f>
        <v>-12930820</v>
      </c>
      <c r="I682" s="4">
        <f>SUMIFS(Transactions_History!$G$6:$G$1355, Transactions_History!$C$6:$C$1355, "Acquire", Transactions_History!$I$6:$I$1355, Portfolio_History!$F682, Transactions_History!$H$6:$H$1355, "&lt;="&amp;YEAR(Portfolio_History!I$1))-
SUMIFS(Transactions_History!$G$6:$G$1355, Transactions_History!$C$6:$C$1355, "Redeem", Transactions_History!$I$6:$I$1355, Portfolio_History!$F682, Transactions_History!$H$6:$H$1355, "&lt;="&amp;YEAR(Portfolio_History!I$1))</f>
        <v>-12930820</v>
      </c>
      <c r="J682" s="4">
        <f>SUMIFS(Transactions_History!$G$6:$G$1355, Transactions_History!$C$6:$C$1355, "Acquire", Transactions_History!$I$6:$I$1355, Portfolio_History!$F682, Transactions_History!$H$6:$H$1355, "&lt;="&amp;YEAR(Portfolio_History!J$1))-
SUMIFS(Transactions_History!$G$6:$G$1355, Transactions_History!$C$6:$C$1355, "Redeem", Transactions_History!$I$6:$I$1355, Portfolio_History!$F682, Transactions_History!$H$6:$H$1355, "&lt;="&amp;YEAR(Portfolio_History!J$1))</f>
        <v>-12930820</v>
      </c>
      <c r="K682" s="4">
        <f>SUMIFS(Transactions_History!$G$6:$G$1355, Transactions_History!$C$6:$C$1355, "Acquire", Transactions_History!$I$6:$I$1355, Portfolio_History!$F682, Transactions_History!$H$6:$H$1355, "&lt;="&amp;YEAR(Portfolio_History!K$1))-
SUMIFS(Transactions_History!$G$6:$G$1355, Transactions_History!$C$6:$C$1355, "Redeem", Transactions_History!$I$6:$I$1355, Portfolio_History!$F682, Transactions_History!$H$6:$H$1355, "&lt;="&amp;YEAR(Portfolio_History!K$1))</f>
        <v>-12930820</v>
      </c>
      <c r="L682" s="4">
        <f>SUMIFS(Transactions_History!$G$6:$G$1355, Transactions_History!$C$6:$C$1355, "Acquire", Transactions_History!$I$6:$I$1355, Portfolio_History!$F682, Transactions_History!$H$6:$H$1355, "&lt;="&amp;YEAR(Portfolio_History!L$1))-
SUMIFS(Transactions_History!$G$6:$G$1355, Transactions_History!$C$6:$C$1355, "Redeem", Transactions_History!$I$6:$I$1355, Portfolio_History!$F682, Transactions_History!$H$6:$H$1355, "&lt;="&amp;YEAR(Portfolio_History!L$1))</f>
        <v>-12930820</v>
      </c>
      <c r="M682" s="4">
        <f>SUMIFS(Transactions_History!$G$6:$G$1355, Transactions_History!$C$6:$C$1355, "Acquire", Transactions_History!$I$6:$I$1355, Portfolio_History!$F682, Transactions_History!$H$6:$H$1355, "&lt;="&amp;YEAR(Portfolio_History!M$1))-
SUMIFS(Transactions_History!$G$6:$G$1355, Transactions_History!$C$6:$C$1355, "Redeem", Transactions_History!$I$6:$I$1355, Portfolio_History!$F682, Transactions_History!$H$6:$H$1355, "&lt;="&amp;YEAR(Portfolio_History!M$1))</f>
        <v>-12930820</v>
      </c>
      <c r="N682" s="4">
        <f>SUMIFS(Transactions_History!$G$6:$G$1355, Transactions_History!$C$6:$C$1355, "Acquire", Transactions_History!$I$6:$I$1355, Portfolio_History!$F682, Transactions_History!$H$6:$H$1355, "&lt;="&amp;YEAR(Portfolio_History!N$1))-
SUMIFS(Transactions_History!$G$6:$G$1355, Transactions_History!$C$6:$C$1355, "Redeem", Transactions_History!$I$6:$I$1355, Portfolio_History!$F682, Transactions_History!$H$6:$H$1355, "&lt;="&amp;YEAR(Portfolio_History!N$1))</f>
        <v>-12930820</v>
      </c>
      <c r="O682" s="4">
        <f>SUMIFS(Transactions_History!$G$6:$G$1355, Transactions_History!$C$6:$C$1355, "Acquire", Transactions_History!$I$6:$I$1355, Portfolio_History!$F682, Transactions_History!$H$6:$H$1355, "&lt;="&amp;YEAR(Portfolio_History!O$1))-
SUMIFS(Transactions_History!$G$6:$G$1355, Transactions_History!$C$6:$C$1355, "Redeem", Transactions_History!$I$6:$I$1355, Portfolio_History!$F682, Transactions_History!$H$6:$H$1355, "&lt;="&amp;YEAR(Portfolio_History!O$1))</f>
        <v>-12930820</v>
      </c>
      <c r="P682" s="4">
        <f>SUMIFS(Transactions_History!$G$6:$G$1355, Transactions_History!$C$6:$C$1355, "Acquire", Transactions_History!$I$6:$I$1355, Portfolio_History!$F682, Transactions_History!$H$6:$H$1355, "&lt;="&amp;YEAR(Portfolio_History!P$1))-
SUMIFS(Transactions_History!$G$6:$G$1355, Transactions_History!$C$6:$C$1355, "Redeem", Transactions_History!$I$6:$I$1355, Portfolio_History!$F682, Transactions_History!$H$6:$H$1355, "&lt;="&amp;YEAR(Portfolio_History!P$1))</f>
        <v>-12930820</v>
      </c>
      <c r="Q682" s="4">
        <f>SUMIFS(Transactions_History!$G$6:$G$1355, Transactions_History!$C$6:$C$1355, "Acquire", Transactions_History!$I$6:$I$1355, Portfolio_History!$F682, Transactions_History!$H$6:$H$1355, "&lt;="&amp;YEAR(Portfolio_History!Q$1))-
SUMIFS(Transactions_History!$G$6:$G$1355, Transactions_History!$C$6:$C$1355, "Redeem", Transactions_History!$I$6:$I$1355, Portfolio_History!$F682, Transactions_History!$H$6:$H$1355, "&lt;="&amp;YEAR(Portfolio_History!Q$1))</f>
        <v>-12930820</v>
      </c>
      <c r="R682" s="4">
        <f>SUMIFS(Transactions_History!$G$6:$G$1355, Transactions_History!$C$6:$C$1355, "Acquire", Transactions_History!$I$6:$I$1355, Portfolio_History!$F682, Transactions_History!$H$6:$H$1355, "&lt;="&amp;YEAR(Portfolio_History!R$1))-
SUMIFS(Transactions_History!$G$6:$G$1355, Transactions_History!$C$6:$C$1355, "Redeem", Transactions_History!$I$6:$I$1355, Portfolio_History!$F682, Transactions_History!$H$6:$H$1355, "&lt;="&amp;YEAR(Portfolio_History!R$1))</f>
        <v>-12930820</v>
      </c>
      <c r="S682" s="4">
        <f>SUMIFS(Transactions_History!$G$6:$G$1355, Transactions_History!$C$6:$C$1355, "Acquire", Transactions_History!$I$6:$I$1355, Portfolio_History!$F682, Transactions_History!$H$6:$H$1355, "&lt;="&amp;YEAR(Portfolio_History!S$1))-
SUMIFS(Transactions_History!$G$6:$G$1355, Transactions_History!$C$6:$C$1355, "Redeem", Transactions_History!$I$6:$I$1355, Portfolio_History!$F682, Transactions_History!$H$6:$H$1355, "&lt;="&amp;YEAR(Portfolio_History!S$1))</f>
        <v>-12930820</v>
      </c>
      <c r="T682" s="4">
        <f>SUMIFS(Transactions_History!$G$6:$G$1355, Transactions_History!$C$6:$C$1355, "Acquire", Transactions_History!$I$6:$I$1355, Portfolio_History!$F682, Transactions_History!$H$6:$H$1355, "&lt;="&amp;YEAR(Portfolio_History!T$1))-
SUMIFS(Transactions_History!$G$6:$G$1355, Transactions_History!$C$6:$C$1355, "Redeem", Transactions_History!$I$6:$I$1355, Portfolio_History!$F682, Transactions_History!$H$6:$H$1355, "&lt;="&amp;YEAR(Portfolio_History!T$1))</f>
        <v>-12930820</v>
      </c>
      <c r="U682" s="4">
        <f>SUMIFS(Transactions_History!$G$6:$G$1355, Transactions_History!$C$6:$C$1355, "Acquire", Transactions_History!$I$6:$I$1355, Portfolio_History!$F682, Transactions_History!$H$6:$H$1355, "&lt;="&amp;YEAR(Portfolio_History!U$1))-
SUMIFS(Transactions_History!$G$6:$G$1355, Transactions_History!$C$6:$C$1355, "Redeem", Transactions_History!$I$6:$I$1355, Portfolio_History!$F682, Transactions_History!$H$6:$H$1355, "&lt;="&amp;YEAR(Portfolio_History!U$1))</f>
        <v>-476586</v>
      </c>
      <c r="V682" s="4">
        <f>SUMIFS(Transactions_History!$G$6:$G$1355, Transactions_History!$C$6:$C$1355, "Acquire", Transactions_History!$I$6:$I$1355, Portfolio_History!$F682, Transactions_History!$H$6:$H$1355, "&lt;="&amp;YEAR(Portfolio_History!V$1))-
SUMIFS(Transactions_History!$G$6:$G$1355, Transactions_History!$C$6:$C$1355, "Redeem", Transactions_History!$I$6:$I$1355, Portfolio_History!$F682, Transactions_History!$H$6:$H$1355, "&lt;="&amp;YEAR(Portfolio_History!V$1))</f>
        <v>0</v>
      </c>
      <c r="W682" s="4">
        <f>SUMIFS(Transactions_History!$G$6:$G$1355, Transactions_History!$C$6:$C$1355, "Acquire", Transactions_History!$I$6:$I$1355, Portfolio_History!$F682, Transactions_History!$H$6:$H$1355, "&lt;="&amp;YEAR(Portfolio_History!W$1))-
SUMIFS(Transactions_History!$G$6:$G$1355, Transactions_History!$C$6:$C$1355, "Redeem", Transactions_History!$I$6:$I$1355, Portfolio_History!$F682, Transactions_History!$H$6:$H$1355, "&lt;="&amp;YEAR(Portfolio_History!W$1))</f>
        <v>0</v>
      </c>
      <c r="X682" s="4">
        <f>SUMIFS(Transactions_History!$G$6:$G$1355, Transactions_History!$C$6:$C$1355, "Acquire", Transactions_History!$I$6:$I$1355, Portfolio_History!$F682, Transactions_History!$H$6:$H$1355, "&lt;="&amp;YEAR(Portfolio_History!X$1))-
SUMIFS(Transactions_History!$G$6:$G$1355, Transactions_History!$C$6:$C$1355, "Redeem", Transactions_History!$I$6:$I$1355, Portfolio_History!$F682, Transactions_History!$H$6:$H$1355, "&lt;="&amp;YEAR(Portfolio_History!X$1))</f>
        <v>0</v>
      </c>
      <c r="Y682" s="4">
        <f>SUMIFS(Transactions_History!$G$6:$G$1355, Transactions_History!$C$6:$C$1355, "Acquire", Transactions_History!$I$6:$I$1355, Portfolio_History!$F682, Transactions_History!$H$6:$H$1355, "&lt;="&amp;YEAR(Portfolio_History!Y$1))-
SUMIFS(Transactions_History!$G$6:$G$1355, Transactions_History!$C$6:$C$1355, "Redeem", Transactions_History!$I$6:$I$1355, Portfolio_History!$F682, Transactions_History!$H$6:$H$1355, "&lt;="&amp;YEAR(Portfolio_History!Y$1))</f>
        <v>0</v>
      </c>
    </row>
    <row r="683" spans="1:25" x14ac:dyDescent="0.35">
      <c r="A683" s="172" t="s">
        <v>39</v>
      </c>
      <c r="B683" s="172">
        <v>5.125</v>
      </c>
      <c r="C683" s="172">
        <v>2009</v>
      </c>
      <c r="D683" s="173">
        <v>38869</v>
      </c>
      <c r="E683" s="63">
        <v>2009</v>
      </c>
      <c r="F683" s="170" t="str">
        <f t="shared" si="11"/>
        <v>SI bonds_5.125_2009</v>
      </c>
      <c r="G683" s="4">
        <f>SUMIFS(Transactions_History!$G$6:$G$1355, Transactions_History!$C$6:$C$1355, "Acquire", Transactions_History!$I$6:$I$1355, Portfolio_History!$F683, Transactions_History!$H$6:$H$1355, "&lt;="&amp;YEAR(Portfolio_History!G$1))-
SUMIFS(Transactions_History!$G$6:$G$1355, Transactions_History!$C$6:$C$1355, "Redeem", Transactions_History!$I$6:$I$1355, Portfolio_History!$F683, Transactions_History!$H$6:$H$1355, "&lt;="&amp;YEAR(Portfolio_History!G$1))</f>
        <v>-12232996</v>
      </c>
      <c r="H683" s="4">
        <f>SUMIFS(Transactions_History!$G$6:$G$1355, Transactions_History!$C$6:$C$1355, "Acquire", Transactions_History!$I$6:$I$1355, Portfolio_History!$F683, Transactions_History!$H$6:$H$1355, "&lt;="&amp;YEAR(Portfolio_History!H$1))-
SUMIFS(Transactions_History!$G$6:$G$1355, Transactions_History!$C$6:$C$1355, "Redeem", Transactions_History!$I$6:$I$1355, Portfolio_History!$F683, Transactions_History!$H$6:$H$1355, "&lt;="&amp;YEAR(Portfolio_History!H$1))</f>
        <v>-12232996</v>
      </c>
      <c r="I683" s="4">
        <f>SUMIFS(Transactions_History!$G$6:$G$1355, Transactions_History!$C$6:$C$1355, "Acquire", Transactions_History!$I$6:$I$1355, Portfolio_History!$F683, Transactions_History!$H$6:$H$1355, "&lt;="&amp;YEAR(Portfolio_History!I$1))-
SUMIFS(Transactions_History!$G$6:$G$1355, Transactions_History!$C$6:$C$1355, "Redeem", Transactions_History!$I$6:$I$1355, Portfolio_History!$F683, Transactions_History!$H$6:$H$1355, "&lt;="&amp;YEAR(Portfolio_History!I$1))</f>
        <v>-12232996</v>
      </c>
      <c r="J683" s="4">
        <f>SUMIFS(Transactions_History!$G$6:$G$1355, Transactions_History!$C$6:$C$1355, "Acquire", Transactions_History!$I$6:$I$1355, Portfolio_History!$F683, Transactions_History!$H$6:$H$1355, "&lt;="&amp;YEAR(Portfolio_History!J$1))-
SUMIFS(Transactions_History!$G$6:$G$1355, Transactions_History!$C$6:$C$1355, "Redeem", Transactions_History!$I$6:$I$1355, Portfolio_History!$F683, Transactions_History!$H$6:$H$1355, "&lt;="&amp;YEAR(Portfolio_History!J$1))</f>
        <v>-12232996</v>
      </c>
      <c r="K683" s="4">
        <f>SUMIFS(Transactions_History!$G$6:$G$1355, Transactions_History!$C$6:$C$1355, "Acquire", Transactions_History!$I$6:$I$1355, Portfolio_History!$F683, Transactions_History!$H$6:$H$1355, "&lt;="&amp;YEAR(Portfolio_History!K$1))-
SUMIFS(Transactions_History!$G$6:$G$1355, Transactions_History!$C$6:$C$1355, "Redeem", Transactions_History!$I$6:$I$1355, Portfolio_History!$F683, Transactions_History!$H$6:$H$1355, "&lt;="&amp;YEAR(Portfolio_History!K$1))</f>
        <v>-12232996</v>
      </c>
      <c r="L683" s="4">
        <f>SUMIFS(Transactions_History!$G$6:$G$1355, Transactions_History!$C$6:$C$1355, "Acquire", Transactions_History!$I$6:$I$1355, Portfolio_History!$F683, Transactions_History!$H$6:$H$1355, "&lt;="&amp;YEAR(Portfolio_History!L$1))-
SUMIFS(Transactions_History!$G$6:$G$1355, Transactions_History!$C$6:$C$1355, "Redeem", Transactions_History!$I$6:$I$1355, Portfolio_History!$F683, Transactions_History!$H$6:$H$1355, "&lt;="&amp;YEAR(Portfolio_History!L$1))</f>
        <v>-12232996</v>
      </c>
      <c r="M683" s="4">
        <f>SUMIFS(Transactions_History!$G$6:$G$1355, Transactions_History!$C$6:$C$1355, "Acquire", Transactions_History!$I$6:$I$1355, Portfolio_History!$F683, Transactions_History!$H$6:$H$1355, "&lt;="&amp;YEAR(Portfolio_History!M$1))-
SUMIFS(Transactions_History!$G$6:$G$1355, Transactions_History!$C$6:$C$1355, "Redeem", Transactions_History!$I$6:$I$1355, Portfolio_History!$F683, Transactions_History!$H$6:$H$1355, "&lt;="&amp;YEAR(Portfolio_History!M$1))</f>
        <v>-12232996</v>
      </c>
      <c r="N683" s="4">
        <f>SUMIFS(Transactions_History!$G$6:$G$1355, Transactions_History!$C$6:$C$1355, "Acquire", Transactions_History!$I$6:$I$1355, Portfolio_History!$F683, Transactions_History!$H$6:$H$1355, "&lt;="&amp;YEAR(Portfolio_History!N$1))-
SUMIFS(Transactions_History!$G$6:$G$1355, Transactions_History!$C$6:$C$1355, "Redeem", Transactions_History!$I$6:$I$1355, Portfolio_History!$F683, Transactions_History!$H$6:$H$1355, "&lt;="&amp;YEAR(Portfolio_History!N$1))</f>
        <v>-12232996</v>
      </c>
      <c r="O683" s="4">
        <f>SUMIFS(Transactions_History!$G$6:$G$1355, Transactions_History!$C$6:$C$1355, "Acquire", Transactions_History!$I$6:$I$1355, Portfolio_History!$F683, Transactions_History!$H$6:$H$1355, "&lt;="&amp;YEAR(Portfolio_History!O$1))-
SUMIFS(Transactions_History!$G$6:$G$1355, Transactions_History!$C$6:$C$1355, "Redeem", Transactions_History!$I$6:$I$1355, Portfolio_History!$F683, Transactions_History!$H$6:$H$1355, "&lt;="&amp;YEAR(Portfolio_History!O$1))</f>
        <v>-12232996</v>
      </c>
      <c r="P683" s="4">
        <f>SUMIFS(Transactions_History!$G$6:$G$1355, Transactions_History!$C$6:$C$1355, "Acquire", Transactions_History!$I$6:$I$1355, Portfolio_History!$F683, Transactions_History!$H$6:$H$1355, "&lt;="&amp;YEAR(Portfolio_History!P$1))-
SUMIFS(Transactions_History!$G$6:$G$1355, Transactions_History!$C$6:$C$1355, "Redeem", Transactions_History!$I$6:$I$1355, Portfolio_History!$F683, Transactions_History!$H$6:$H$1355, "&lt;="&amp;YEAR(Portfolio_History!P$1))</f>
        <v>-12232996</v>
      </c>
      <c r="Q683" s="4">
        <f>SUMIFS(Transactions_History!$G$6:$G$1355, Transactions_History!$C$6:$C$1355, "Acquire", Transactions_History!$I$6:$I$1355, Portfolio_History!$F683, Transactions_History!$H$6:$H$1355, "&lt;="&amp;YEAR(Portfolio_History!Q$1))-
SUMIFS(Transactions_History!$G$6:$G$1355, Transactions_History!$C$6:$C$1355, "Redeem", Transactions_History!$I$6:$I$1355, Portfolio_History!$F683, Transactions_History!$H$6:$H$1355, "&lt;="&amp;YEAR(Portfolio_History!Q$1))</f>
        <v>-12232996</v>
      </c>
      <c r="R683" s="4">
        <f>SUMIFS(Transactions_History!$G$6:$G$1355, Transactions_History!$C$6:$C$1355, "Acquire", Transactions_History!$I$6:$I$1355, Portfolio_History!$F683, Transactions_History!$H$6:$H$1355, "&lt;="&amp;YEAR(Portfolio_History!R$1))-
SUMIFS(Transactions_History!$G$6:$G$1355, Transactions_History!$C$6:$C$1355, "Redeem", Transactions_History!$I$6:$I$1355, Portfolio_History!$F683, Transactions_History!$H$6:$H$1355, "&lt;="&amp;YEAR(Portfolio_History!R$1))</f>
        <v>-12232996</v>
      </c>
      <c r="S683" s="4">
        <f>SUMIFS(Transactions_History!$G$6:$G$1355, Transactions_History!$C$6:$C$1355, "Acquire", Transactions_History!$I$6:$I$1355, Portfolio_History!$F683, Transactions_History!$H$6:$H$1355, "&lt;="&amp;YEAR(Portfolio_History!S$1))-
SUMIFS(Transactions_History!$G$6:$G$1355, Transactions_History!$C$6:$C$1355, "Redeem", Transactions_History!$I$6:$I$1355, Portfolio_History!$F683, Transactions_History!$H$6:$H$1355, "&lt;="&amp;YEAR(Portfolio_History!S$1))</f>
        <v>-12232996</v>
      </c>
      <c r="T683" s="4">
        <f>SUMIFS(Transactions_History!$G$6:$G$1355, Transactions_History!$C$6:$C$1355, "Acquire", Transactions_History!$I$6:$I$1355, Portfolio_History!$F683, Transactions_History!$H$6:$H$1355, "&lt;="&amp;YEAR(Portfolio_History!T$1))-
SUMIFS(Transactions_History!$G$6:$G$1355, Transactions_History!$C$6:$C$1355, "Redeem", Transactions_History!$I$6:$I$1355, Portfolio_History!$F683, Transactions_History!$H$6:$H$1355, "&lt;="&amp;YEAR(Portfolio_History!T$1))</f>
        <v>-12232996</v>
      </c>
      <c r="U683" s="4">
        <f>SUMIFS(Transactions_History!$G$6:$G$1355, Transactions_History!$C$6:$C$1355, "Acquire", Transactions_History!$I$6:$I$1355, Portfolio_History!$F683, Transactions_History!$H$6:$H$1355, "&lt;="&amp;YEAR(Portfolio_History!U$1))-
SUMIFS(Transactions_History!$G$6:$G$1355, Transactions_History!$C$6:$C$1355, "Redeem", Transactions_History!$I$6:$I$1355, Portfolio_History!$F683, Transactions_History!$H$6:$H$1355, "&lt;="&amp;YEAR(Portfolio_History!U$1))</f>
        <v>-665131</v>
      </c>
      <c r="V683" s="4">
        <f>SUMIFS(Transactions_History!$G$6:$G$1355, Transactions_History!$C$6:$C$1355, "Acquire", Transactions_History!$I$6:$I$1355, Portfolio_History!$F683, Transactions_History!$H$6:$H$1355, "&lt;="&amp;YEAR(Portfolio_History!V$1))-
SUMIFS(Transactions_History!$G$6:$G$1355, Transactions_History!$C$6:$C$1355, "Redeem", Transactions_History!$I$6:$I$1355, Portfolio_History!$F683, Transactions_History!$H$6:$H$1355, "&lt;="&amp;YEAR(Portfolio_History!V$1))</f>
        <v>0</v>
      </c>
      <c r="W683" s="4">
        <f>SUMIFS(Transactions_History!$G$6:$G$1355, Transactions_History!$C$6:$C$1355, "Acquire", Transactions_History!$I$6:$I$1355, Portfolio_History!$F683, Transactions_History!$H$6:$H$1355, "&lt;="&amp;YEAR(Portfolio_History!W$1))-
SUMIFS(Transactions_History!$G$6:$G$1355, Transactions_History!$C$6:$C$1355, "Redeem", Transactions_History!$I$6:$I$1355, Portfolio_History!$F683, Transactions_History!$H$6:$H$1355, "&lt;="&amp;YEAR(Portfolio_History!W$1))</f>
        <v>0</v>
      </c>
      <c r="X683" s="4">
        <f>SUMIFS(Transactions_History!$G$6:$G$1355, Transactions_History!$C$6:$C$1355, "Acquire", Transactions_History!$I$6:$I$1355, Portfolio_History!$F683, Transactions_History!$H$6:$H$1355, "&lt;="&amp;YEAR(Portfolio_History!X$1))-
SUMIFS(Transactions_History!$G$6:$G$1355, Transactions_History!$C$6:$C$1355, "Redeem", Transactions_History!$I$6:$I$1355, Portfolio_History!$F683, Transactions_History!$H$6:$H$1355, "&lt;="&amp;YEAR(Portfolio_History!X$1))</f>
        <v>0</v>
      </c>
      <c r="Y683" s="4">
        <f>SUMIFS(Transactions_History!$G$6:$G$1355, Transactions_History!$C$6:$C$1355, "Acquire", Transactions_History!$I$6:$I$1355, Portfolio_History!$F683, Transactions_History!$H$6:$H$1355, "&lt;="&amp;YEAR(Portfolio_History!Y$1))-
SUMIFS(Transactions_History!$G$6:$G$1355, Transactions_History!$C$6:$C$1355, "Redeem", Transactions_History!$I$6:$I$1355, Portfolio_History!$F683, Transactions_History!$H$6:$H$1355, "&lt;="&amp;YEAR(Portfolio_History!Y$1))</f>
        <v>0</v>
      </c>
    </row>
    <row r="684" spans="1:25" x14ac:dyDescent="0.35">
      <c r="A684" s="172" t="s">
        <v>39</v>
      </c>
      <c r="B684" s="172">
        <v>5.25</v>
      </c>
      <c r="C684" s="172">
        <v>2009</v>
      </c>
      <c r="D684" s="173">
        <v>37408</v>
      </c>
      <c r="E684" s="63">
        <v>2009</v>
      </c>
      <c r="F684" s="170" t="str">
        <f t="shared" si="11"/>
        <v>SI bonds_5.25_2009</v>
      </c>
      <c r="G684" s="4">
        <f>SUMIFS(Transactions_History!$G$6:$G$1355, Transactions_History!$C$6:$C$1355, "Acquire", Transactions_History!$I$6:$I$1355, Portfolio_History!$F684, Transactions_History!$H$6:$H$1355, "&lt;="&amp;YEAR(Portfolio_History!G$1))-
SUMIFS(Transactions_History!$G$6:$G$1355, Transactions_History!$C$6:$C$1355, "Redeem", Transactions_History!$I$6:$I$1355, Portfolio_History!$F684, Transactions_History!$H$6:$H$1355, "&lt;="&amp;YEAR(Portfolio_History!G$1))</f>
        <v>-10599319</v>
      </c>
      <c r="H684" s="4">
        <f>SUMIFS(Transactions_History!$G$6:$G$1355, Transactions_History!$C$6:$C$1355, "Acquire", Transactions_History!$I$6:$I$1355, Portfolio_History!$F684, Transactions_History!$H$6:$H$1355, "&lt;="&amp;YEAR(Portfolio_History!H$1))-
SUMIFS(Transactions_History!$G$6:$G$1355, Transactions_History!$C$6:$C$1355, "Redeem", Transactions_History!$I$6:$I$1355, Portfolio_History!$F684, Transactions_History!$H$6:$H$1355, "&lt;="&amp;YEAR(Portfolio_History!H$1))</f>
        <v>-10599319</v>
      </c>
      <c r="I684" s="4">
        <f>SUMIFS(Transactions_History!$G$6:$G$1355, Transactions_History!$C$6:$C$1355, "Acquire", Transactions_History!$I$6:$I$1355, Portfolio_History!$F684, Transactions_History!$H$6:$H$1355, "&lt;="&amp;YEAR(Portfolio_History!I$1))-
SUMIFS(Transactions_History!$G$6:$G$1355, Transactions_History!$C$6:$C$1355, "Redeem", Transactions_History!$I$6:$I$1355, Portfolio_History!$F684, Transactions_History!$H$6:$H$1355, "&lt;="&amp;YEAR(Portfolio_History!I$1))</f>
        <v>-10599319</v>
      </c>
      <c r="J684" s="4">
        <f>SUMIFS(Transactions_History!$G$6:$G$1355, Transactions_History!$C$6:$C$1355, "Acquire", Transactions_History!$I$6:$I$1355, Portfolio_History!$F684, Transactions_History!$H$6:$H$1355, "&lt;="&amp;YEAR(Portfolio_History!J$1))-
SUMIFS(Transactions_History!$G$6:$G$1355, Transactions_History!$C$6:$C$1355, "Redeem", Transactions_History!$I$6:$I$1355, Portfolio_History!$F684, Transactions_History!$H$6:$H$1355, "&lt;="&amp;YEAR(Portfolio_History!J$1))</f>
        <v>-10599319</v>
      </c>
      <c r="K684" s="4">
        <f>SUMIFS(Transactions_History!$G$6:$G$1355, Transactions_History!$C$6:$C$1355, "Acquire", Transactions_History!$I$6:$I$1355, Portfolio_History!$F684, Transactions_History!$H$6:$H$1355, "&lt;="&amp;YEAR(Portfolio_History!K$1))-
SUMIFS(Transactions_History!$G$6:$G$1355, Transactions_History!$C$6:$C$1355, "Redeem", Transactions_History!$I$6:$I$1355, Portfolio_History!$F684, Transactions_History!$H$6:$H$1355, "&lt;="&amp;YEAR(Portfolio_History!K$1))</f>
        <v>-10599319</v>
      </c>
      <c r="L684" s="4">
        <f>SUMIFS(Transactions_History!$G$6:$G$1355, Transactions_History!$C$6:$C$1355, "Acquire", Transactions_History!$I$6:$I$1355, Portfolio_History!$F684, Transactions_History!$H$6:$H$1355, "&lt;="&amp;YEAR(Portfolio_History!L$1))-
SUMIFS(Transactions_History!$G$6:$G$1355, Transactions_History!$C$6:$C$1355, "Redeem", Transactions_History!$I$6:$I$1355, Portfolio_History!$F684, Transactions_History!$H$6:$H$1355, "&lt;="&amp;YEAR(Portfolio_History!L$1))</f>
        <v>-10599319</v>
      </c>
      <c r="M684" s="4">
        <f>SUMIFS(Transactions_History!$G$6:$G$1355, Transactions_History!$C$6:$C$1355, "Acquire", Transactions_History!$I$6:$I$1355, Portfolio_History!$F684, Transactions_History!$H$6:$H$1355, "&lt;="&amp;YEAR(Portfolio_History!M$1))-
SUMIFS(Transactions_History!$G$6:$G$1355, Transactions_History!$C$6:$C$1355, "Redeem", Transactions_History!$I$6:$I$1355, Portfolio_History!$F684, Transactions_History!$H$6:$H$1355, "&lt;="&amp;YEAR(Portfolio_History!M$1))</f>
        <v>-10599319</v>
      </c>
      <c r="N684" s="4">
        <f>SUMIFS(Transactions_History!$G$6:$G$1355, Transactions_History!$C$6:$C$1355, "Acquire", Transactions_History!$I$6:$I$1355, Portfolio_History!$F684, Transactions_History!$H$6:$H$1355, "&lt;="&amp;YEAR(Portfolio_History!N$1))-
SUMIFS(Transactions_History!$G$6:$G$1355, Transactions_History!$C$6:$C$1355, "Redeem", Transactions_History!$I$6:$I$1355, Portfolio_History!$F684, Transactions_History!$H$6:$H$1355, "&lt;="&amp;YEAR(Portfolio_History!N$1))</f>
        <v>-10599319</v>
      </c>
      <c r="O684" s="4">
        <f>SUMIFS(Transactions_History!$G$6:$G$1355, Transactions_History!$C$6:$C$1355, "Acquire", Transactions_History!$I$6:$I$1355, Portfolio_History!$F684, Transactions_History!$H$6:$H$1355, "&lt;="&amp;YEAR(Portfolio_History!O$1))-
SUMIFS(Transactions_History!$G$6:$G$1355, Transactions_History!$C$6:$C$1355, "Redeem", Transactions_History!$I$6:$I$1355, Portfolio_History!$F684, Transactions_History!$H$6:$H$1355, "&lt;="&amp;YEAR(Portfolio_History!O$1))</f>
        <v>-10599319</v>
      </c>
      <c r="P684" s="4">
        <f>SUMIFS(Transactions_History!$G$6:$G$1355, Transactions_History!$C$6:$C$1355, "Acquire", Transactions_History!$I$6:$I$1355, Portfolio_History!$F684, Transactions_History!$H$6:$H$1355, "&lt;="&amp;YEAR(Portfolio_History!P$1))-
SUMIFS(Transactions_History!$G$6:$G$1355, Transactions_History!$C$6:$C$1355, "Redeem", Transactions_History!$I$6:$I$1355, Portfolio_History!$F684, Transactions_History!$H$6:$H$1355, "&lt;="&amp;YEAR(Portfolio_History!P$1))</f>
        <v>-10599319</v>
      </c>
      <c r="Q684" s="4">
        <f>SUMIFS(Transactions_History!$G$6:$G$1355, Transactions_History!$C$6:$C$1355, "Acquire", Transactions_History!$I$6:$I$1355, Portfolio_History!$F684, Transactions_History!$H$6:$H$1355, "&lt;="&amp;YEAR(Portfolio_History!Q$1))-
SUMIFS(Transactions_History!$G$6:$G$1355, Transactions_History!$C$6:$C$1355, "Redeem", Transactions_History!$I$6:$I$1355, Portfolio_History!$F684, Transactions_History!$H$6:$H$1355, "&lt;="&amp;YEAR(Portfolio_History!Q$1))</f>
        <v>-10599319</v>
      </c>
      <c r="R684" s="4">
        <f>SUMIFS(Transactions_History!$G$6:$G$1355, Transactions_History!$C$6:$C$1355, "Acquire", Transactions_History!$I$6:$I$1355, Portfolio_History!$F684, Transactions_History!$H$6:$H$1355, "&lt;="&amp;YEAR(Portfolio_History!R$1))-
SUMIFS(Transactions_History!$G$6:$G$1355, Transactions_History!$C$6:$C$1355, "Redeem", Transactions_History!$I$6:$I$1355, Portfolio_History!$F684, Transactions_History!$H$6:$H$1355, "&lt;="&amp;YEAR(Portfolio_History!R$1))</f>
        <v>-10599319</v>
      </c>
      <c r="S684" s="4">
        <f>SUMIFS(Transactions_History!$G$6:$G$1355, Transactions_History!$C$6:$C$1355, "Acquire", Transactions_History!$I$6:$I$1355, Portfolio_History!$F684, Transactions_History!$H$6:$H$1355, "&lt;="&amp;YEAR(Portfolio_History!S$1))-
SUMIFS(Transactions_History!$G$6:$G$1355, Transactions_History!$C$6:$C$1355, "Redeem", Transactions_History!$I$6:$I$1355, Portfolio_History!$F684, Transactions_History!$H$6:$H$1355, "&lt;="&amp;YEAR(Portfolio_History!S$1))</f>
        <v>-10599319</v>
      </c>
      <c r="T684" s="4">
        <f>SUMIFS(Transactions_History!$G$6:$G$1355, Transactions_History!$C$6:$C$1355, "Acquire", Transactions_History!$I$6:$I$1355, Portfolio_History!$F684, Transactions_History!$H$6:$H$1355, "&lt;="&amp;YEAR(Portfolio_History!T$1))-
SUMIFS(Transactions_History!$G$6:$G$1355, Transactions_History!$C$6:$C$1355, "Redeem", Transactions_History!$I$6:$I$1355, Portfolio_History!$F684, Transactions_History!$H$6:$H$1355, "&lt;="&amp;YEAR(Portfolio_History!T$1))</f>
        <v>-10599319</v>
      </c>
      <c r="U684" s="4">
        <f>SUMIFS(Transactions_History!$G$6:$G$1355, Transactions_History!$C$6:$C$1355, "Acquire", Transactions_History!$I$6:$I$1355, Portfolio_History!$F684, Transactions_History!$H$6:$H$1355, "&lt;="&amp;YEAR(Portfolio_History!U$1))-
SUMIFS(Transactions_History!$G$6:$G$1355, Transactions_History!$C$6:$C$1355, "Redeem", Transactions_History!$I$6:$I$1355, Portfolio_History!$F684, Transactions_History!$H$6:$H$1355, "&lt;="&amp;YEAR(Portfolio_History!U$1))</f>
        <v>-1363407</v>
      </c>
      <c r="V684" s="4">
        <f>SUMIFS(Transactions_History!$G$6:$G$1355, Transactions_History!$C$6:$C$1355, "Acquire", Transactions_History!$I$6:$I$1355, Portfolio_History!$F684, Transactions_History!$H$6:$H$1355, "&lt;="&amp;YEAR(Portfolio_History!V$1))-
SUMIFS(Transactions_History!$G$6:$G$1355, Transactions_History!$C$6:$C$1355, "Redeem", Transactions_History!$I$6:$I$1355, Portfolio_History!$F684, Transactions_History!$H$6:$H$1355, "&lt;="&amp;YEAR(Portfolio_History!V$1))</f>
        <v>0</v>
      </c>
      <c r="W684" s="4">
        <f>SUMIFS(Transactions_History!$G$6:$G$1355, Transactions_History!$C$6:$C$1355, "Acquire", Transactions_History!$I$6:$I$1355, Portfolio_History!$F684, Transactions_History!$H$6:$H$1355, "&lt;="&amp;YEAR(Portfolio_History!W$1))-
SUMIFS(Transactions_History!$G$6:$G$1355, Transactions_History!$C$6:$C$1355, "Redeem", Transactions_History!$I$6:$I$1355, Portfolio_History!$F684, Transactions_History!$H$6:$H$1355, "&lt;="&amp;YEAR(Portfolio_History!W$1))</f>
        <v>0</v>
      </c>
      <c r="X684" s="4">
        <f>SUMIFS(Transactions_History!$G$6:$G$1355, Transactions_History!$C$6:$C$1355, "Acquire", Transactions_History!$I$6:$I$1355, Portfolio_History!$F684, Transactions_History!$H$6:$H$1355, "&lt;="&amp;YEAR(Portfolio_History!X$1))-
SUMIFS(Transactions_History!$G$6:$G$1355, Transactions_History!$C$6:$C$1355, "Redeem", Transactions_History!$I$6:$I$1355, Portfolio_History!$F684, Transactions_History!$H$6:$H$1355, "&lt;="&amp;YEAR(Portfolio_History!X$1))</f>
        <v>0</v>
      </c>
      <c r="Y684" s="4">
        <f>SUMIFS(Transactions_History!$G$6:$G$1355, Transactions_History!$C$6:$C$1355, "Acquire", Transactions_History!$I$6:$I$1355, Portfolio_History!$F684, Transactions_History!$H$6:$H$1355, "&lt;="&amp;YEAR(Portfolio_History!Y$1))-
SUMIFS(Transactions_History!$G$6:$G$1355, Transactions_History!$C$6:$C$1355, "Redeem", Transactions_History!$I$6:$I$1355, Portfolio_History!$F684, Transactions_History!$H$6:$H$1355, "&lt;="&amp;YEAR(Portfolio_History!Y$1))</f>
        <v>0</v>
      </c>
    </row>
    <row r="685" spans="1:25" x14ac:dyDescent="0.35">
      <c r="A685" s="172" t="s">
        <v>39</v>
      </c>
      <c r="B685" s="172">
        <v>5.625</v>
      </c>
      <c r="C685" s="172">
        <v>2009</v>
      </c>
      <c r="D685" s="173">
        <v>37043</v>
      </c>
      <c r="E685" s="63">
        <v>2009</v>
      </c>
      <c r="F685" s="170" t="str">
        <f t="shared" si="11"/>
        <v>SI bonds_5.625_2009</v>
      </c>
      <c r="G685" s="4">
        <f>SUMIFS(Transactions_History!$G$6:$G$1355, Transactions_History!$C$6:$C$1355, "Acquire", Transactions_History!$I$6:$I$1355, Portfolio_History!$F685, Transactions_History!$H$6:$H$1355, "&lt;="&amp;YEAR(Portfolio_History!G$1))-
SUMIFS(Transactions_History!$G$6:$G$1355, Transactions_History!$C$6:$C$1355, "Redeem", Transactions_History!$I$6:$I$1355, Portfolio_History!$F685, Transactions_History!$H$6:$H$1355, "&lt;="&amp;YEAR(Portfolio_History!G$1))</f>
        <v>-11146406</v>
      </c>
      <c r="H685" s="4">
        <f>SUMIFS(Transactions_History!$G$6:$G$1355, Transactions_History!$C$6:$C$1355, "Acquire", Transactions_History!$I$6:$I$1355, Portfolio_History!$F685, Transactions_History!$H$6:$H$1355, "&lt;="&amp;YEAR(Portfolio_History!H$1))-
SUMIFS(Transactions_History!$G$6:$G$1355, Transactions_History!$C$6:$C$1355, "Redeem", Transactions_History!$I$6:$I$1355, Portfolio_History!$F685, Transactions_History!$H$6:$H$1355, "&lt;="&amp;YEAR(Portfolio_History!H$1))</f>
        <v>-11146406</v>
      </c>
      <c r="I685" s="4">
        <f>SUMIFS(Transactions_History!$G$6:$G$1355, Transactions_History!$C$6:$C$1355, "Acquire", Transactions_History!$I$6:$I$1355, Portfolio_History!$F685, Transactions_History!$H$6:$H$1355, "&lt;="&amp;YEAR(Portfolio_History!I$1))-
SUMIFS(Transactions_History!$G$6:$G$1355, Transactions_History!$C$6:$C$1355, "Redeem", Transactions_History!$I$6:$I$1355, Portfolio_History!$F685, Transactions_History!$H$6:$H$1355, "&lt;="&amp;YEAR(Portfolio_History!I$1))</f>
        <v>-11146406</v>
      </c>
      <c r="J685" s="4">
        <f>SUMIFS(Transactions_History!$G$6:$G$1355, Transactions_History!$C$6:$C$1355, "Acquire", Transactions_History!$I$6:$I$1355, Portfolio_History!$F685, Transactions_History!$H$6:$H$1355, "&lt;="&amp;YEAR(Portfolio_History!J$1))-
SUMIFS(Transactions_History!$G$6:$G$1355, Transactions_History!$C$6:$C$1355, "Redeem", Transactions_History!$I$6:$I$1355, Portfolio_History!$F685, Transactions_History!$H$6:$H$1355, "&lt;="&amp;YEAR(Portfolio_History!J$1))</f>
        <v>-11146406</v>
      </c>
      <c r="K685" s="4">
        <f>SUMIFS(Transactions_History!$G$6:$G$1355, Transactions_History!$C$6:$C$1355, "Acquire", Transactions_History!$I$6:$I$1355, Portfolio_History!$F685, Transactions_History!$H$6:$H$1355, "&lt;="&amp;YEAR(Portfolio_History!K$1))-
SUMIFS(Transactions_History!$G$6:$G$1355, Transactions_History!$C$6:$C$1355, "Redeem", Transactions_History!$I$6:$I$1355, Portfolio_History!$F685, Transactions_History!$H$6:$H$1355, "&lt;="&amp;YEAR(Portfolio_History!K$1))</f>
        <v>-11146406</v>
      </c>
      <c r="L685" s="4">
        <f>SUMIFS(Transactions_History!$G$6:$G$1355, Transactions_History!$C$6:$C$1355, "Acquire", Transactions_History!$I$6:$I$1355, Portfolio_History!$F685, Transactions_History!$H$6:$H$1355, "&lt;="&amp;YEAR(Portfolio_History!L$1))-
SUMIFS(Transactions_History!$G$6:$G$1355, Transactions_History!$C$6:$C$1355, "Redeem", Transactions_History!$I$6:$I$1355, Portfolio_History!$F685, Transactions_History!$H$6:$H$1355, "&lt;="&amp;YEAR(Portfolio_History!L$1))</f>
        <v>-11146406</v>
      </c>
      <c r="M685" s="4">
        <f>SUMIFS(Transactions_History!$G$6:$G$1355, Transactions_History!$C$6:$C$1355, "Acquire", Transactions_History!$I$6:$I$1355, Portfolio_History!$F685, Transactions_History!$H$6:$H$1355, "&lt;="&amp;YEAR(Portfolio_History!M$1))-
SUMIFS(Transactions_History!$G$6:$G$1355, Transactions_History!$C$6:$C$1355, "Redeem", Transactions_History!$I$6:$I$1355, Portfolio_History!$F685, Transactions_History!$H$6:$H$1355, "&lt;="&amp;YEAR(Portfolio_History!M$1))</f>
        <v>-11146406</v>
      </c>
      <c r="N685" s="4">
        <f>SUMIFS(Transactions_History!$G$6:$G$1355, Transactions_History!$C$6:$C$1355, "Acquire", Transactions_History!$I$6:$I$1355, Portfolio_History!$F685, Transactions_History!$H$6:$H$1355, "&lt;="&amp;YEAR(Portfolio_History!N$1))-
SUMIFS(Transactions_History!$G$6:$G$1355, Transactions_History!$C$6:$C$1355, "Redeem", Transactions_History!$I$6:$I$1355, Portfolio_History!$F685, Transactions_History!$H$6:$H$1355, "&lt;="&amp;YEAR(Portfolio_History!N$1))</f>
        <v>-11146406</v>
      </c>
      <c r="O685" s="4">
        <f>SUMIFS(Transactions_History!$G$6:$G$1355, Transactions_History!$C$6:$C$1355, "Acquire", Transactions_History!$I$6:$I$1355, Portfolio_History!$F685, Transactions_History!$H$6:$H$1355, "&lt;="&amp;YEAR(Portfolio_History!O$1))-
SUMIFS(Transactions_History!$G$6:$G$1355, Transactions_History!$C$6:$C$1355, "Redeem", Transactions_History!$I$6:$I$1355, Portfolio_History!$F685, Transactions_History!$H$6:$H$1355, "&lt;="&amp;YEAR(Portfolio_History!O$1))</f>
        <v>-11146406</v>
      </c>
      <c r="P685" s="4">
        <f>SUMIFS(Transactions_History!$G$6:$G$1355, Transactions_History!$C$6:$C$1355, "Acquire", Transactions_History!$I$6:$I$1355, Portfolio_History!$F685, Transactions_History!$H$6:$H$1355, "&lt;="&amp;YEAR(Portfolio_History!P$1))-
SUMIFS(Transactions_History!$G$6:$G$1355, Transactions_History!$C$6:$C$1355, "Redeem", Transactions_History!$I$6:$I$1355, Portfolio_History!$F685, Transactions_History!$H$6:$H$1355, "&lt;="&amp;YEAR(Portfolio_History!P$1))</f>
        <v>-11146406</v>
      </c>
      <c r="Q685" s="4">
        <f>SUMIFS(Transactions_History!$G$6:$G$1355, Transactions_History!$C$6:$C$1355, "Acquire", Transactions_History!$I$6:$I$1355, Portfolio_History!$F685, Transactions_History!$H$6:$H$1355, "&lt;="&amp;YEAR(Portfolio_History!Q$1))-
SUMIFS(Transactions_History!$G$6:$G$1355, Transactions_History!$C$6:$C$1355, "Redeem", Transactions_History!$I$6:$I$1355, Portfolio_History!$F685, Transactions_History!$H$6:$H$1355, "&lt;="&amp;YEAR(Portfolio_History!Q$1))</f>
        <v>-11146406</v>
      </c>
      <c r="R685" s="4">
        <f>SUMIFS(Transactions_History!$G$6:$G$1355, Transactions_History!$C$6:$C$1355, "Acquire", Transactions_History!$I$6:$I$1355, Portfolio_History!$F685, Transactions_History!$H$6:$H$1355, "&lt;="&amp;YEAR(Portfolio_History!R$1))-
SUMIFS(Transactions_History!$G$6:$G$1355, Transactions_History!$C$6:$C$1355, "Redeem", Transactions_History!$I$6:$I$1355, Portfolio_History!$F685, Transactions_History!$H$6:$H$1355, "&lt;="&amp;YEAR(Portfolio_History!R$1))</f>
        <v>-11146406</v>
      </c>
      <c r="S685" s="4">
        <f>SUMIFS(Transactions_History!$G$6:$G$1355, Transactions_History!$C$6:$C$1355, "Acquire", Transactions_History!$I$6:$I$1355, Portfolio_History!$F685, Transactions_History!$H$6:$H$1355, "&lt;="&amp;YEAR(Portfolio_History!S$1))-
SUMIFS(Transactions_History!$G$6:$G$1355, Transactions_History!$C$6:$C$1355, "Redeem", Transactions_History!$I$6:$I$1355, Portfolio_History!$F685, Transactions_History!$H$6:$H$1355, "&lt;="&amp;YEAR(Portfolio_History!S$1))</f>
        <v>-11146406</v>
      </c>
      <c r="T685" s="4">
        <f>SUMIFS(Transactions_History!$G$6:$G$1355, Transactions_History!$C$6:$C$1355, "Acquire", Transactions_History!$I$6:$I$1355, Portfolio_History!$F685, Transactions_History!$H$6:$H$1355, "&lt;="&amp;YEAR(Portfolio_History!T$1))-
SUMIFS(Transactions_History!$G$6:$G$1355, Transactions_History!$C$6:$C$1355, "Redeem", Transactions_History!$I$6:$I$1355, Portfolio_History!$F685, Transactions_History!$H$6:$H$1355, "&lt;="&amp;YEAR(Portfolio_History!T$1))</f>
        <v>-11146406</v>
      </c>
      <c r="U685" s="4">
        <f>SUMIFS(Transactions_History!$G$6:$G$1355, Transactions_History!$C$6:$C$1355, "Acquire", Transactions_History!$I$6:$I$1355, Portfolio_History!$F685, Transactions_History!$H$6:$H$1355, "&lt;="&amp;YEAR(Portfolio_History!U$1))-
SUMIFS(Transactions_History!$G$6:$G$1355, Transactions_History!$C$6:$C$1355, "Redeem", Transactions_History!$I$6:$I$1355, Portfolio_History!$F685, Transactions_History!$H$6:$H$1355, "&lt;="&amp;YEAR(Portfolio_History!U$1))</f>
        <v>-1524968</v>
      </c>
      <c r="V685" s="4">
        <f>SUMIFS(Transactions_History!$G$6:$G$1355, Transactions_History!$C$6:$C$1355, "Acquire", Transactions_History!$I$6:$I$1355, Portfolio_History!$F685, Transactions_History!$H$6:$H$1355, "&lt;="&amp;YEAR(Portfolio_History!V$1))-
SUMIFS(Transactions_History!$G$6:$G$1355, Transactions_History!$C$6:$C$1355, "Redeem", Transactions_History!$I$6:$I$1355, Portfolio_History!$F685, Transactions_History!$H$6:$H$1355, "&lt;="&amp;YEAR(Portfolio_History!V$1))</f>
        <v>0</v>
      </c>
      <c r="W685" s="4">
        <f>SUMIFS(Transactions_History!$G$6:$G$1355, Transactions_History!$C$6:$C$1355, "Acquire", Transactions_History!$I$6:$I$1355, Portfolio_History!$F685, Transactions_History!$H$6:$H$1355, "&lt;="&amp;YEAR(Portfolio_History!W$1))-
SUMIFS(Transactions_History!$G$6:$G$1355, Transactions_History!$C$6:$C$1355, "Redeem", Transactions_History!$I$6:$I$1355, Portfolio_History!$F685, Transactions_History!$H$6:$H$1355, "&lt;="&amp;YEAR(Portfolio_History!W$1))</f>
        <v>0</v>
      </c>
      <c r="X685" s="4">
        <f>SUMIFS(Transactions_History!$G$6:$G$1355, Transactions_History!$C$6:$C$1355, "Acquire", Transactions_History!$I$6:$I$1355, Portfolio_History!$F685, Transactions_History!$H$6:$H$1355, "&lt;="&amp;YEAR(Portfolio_History!X$1))-
SUMIFS(Transactions_History!$G$6:$G$1355, Transactions_History!$C$6:$C$1355, "Redeem", Transactions_History!$I$6:$I$1355, Portfolio_History!$F685, Transactions_History!$H$6:$H$1355, "&lt;="&amp;YEAR(Portfolio_History!X$1))</f>
        <v>0</v>
      </c>
      <c r="Y685" s="4">
        <f>SUMIFS(Transactions_History!$G$6:$G$1355, Transactions_History!$C$6:$C$1355, "Acquire", Transactions_History!$I$6:$I$1355, Portfolio_History!$F685, Transactions_History!$H$6:$H$1355, "&lt;="&amp;YEAR(Portfolio_History!Y$1))-
SUMIFS(Transactions_History!$G$6:$G$1355, Transactions_History!$C$6:$C$1355, "Redeem", Transactions_History!$I$6:$I$1355, Portfolio_History!$F685, Transactions_History!$H$6:$H$1355, "&lt;="&amp;YEAR(Portfolio_History!Y$1))</f>
        <v>0</v>
      </c>
    </row>
    <row r="686" spans="1:25" x14ac:dyDescent="0.35">
      <c r="A686" s="172" t="s">
        <v>39</v>
      </c>
      <c r="B686" s="172">
        <v>5.875</v>
      </c>
      <c r="C686" s="172">
        <v>2009</v>
      </c>
      <c r="D686" s="173">
        <v>35947</v>
      </c>
      <c r="E686" s="63">
        <v>2009</v>
      </c>
      <c r="F686" s="170" t="str">
        <f t="shared" si="11"/>
        <v>SI bonds_5.875_2009</v>
      </c>
      <c r="G686" s="4">
        <f>SUMIFS(Transactions_History!$G$6:$G$1355, Transactions_History!$C$6:$C$1355, "Acquire", Transactions_History!$I$6:$I$1355, Portfolio_History!$F686, Transactions_History!$H$6:$H$1355, "&lt;="&amp;YEAR(Portfolio_History!G$1))-
SUMIFS(Transactions_History!$G$6:$G$1355, Transactions_History!$C$6:$C$1355, "Redeem", Transactions_History!$I$6:$I$1355, Portfolio_History!$F686, Transactions_History!$H$6:$H$1355, "&lt;="&amp;YEAR(Portfolio_History!G$1))</f>
        <v>-7085559</v>
      </c>
      <c r="H686" s="4">
        <f>SUMIFS(Transactions_History!$G$6:$G$1355, Transactions_History!$C$6:$C$1355, "Acquire", Transactions_History!$I$6:$I$1355, Portfolio_History!$F686, Transactions_History!$H$6:$H$1355, "&lt;="&amp;YEAR(Portfolio_History!H$1))-
SUMIFS(Transactions_History!$G$6:$G$1355, Transactions_History!$C$6:$C$1355, "Redeem", Transactions_History!$I$6:$I$1355, Portfolio_History!$F686, Transactions_History!$H$6:$H$1355, "&lt;="&amp;YEAR(Portfolio_History!H$1))</f>
        <v>-7085559</v>
      </c>
      <c r="I686" s="4">
        <f>SUMIFS(Transactions_History!$G$6:$G$1355, Transactions_History!$C$6:$C$1355, "Acquire", Transactions_History!$I$6:$I$1355, Portfolio_History!$F686, Transactions_History!$H$6:$H$1355, "&lt;="&amp;YEAR(Portfolio_History!I$1))-
SUMIFS(Transactions_History!$G$6:$G$1355, Transactions_History!$C$6:$C$1355, "Redeem", Transactions_History!$I$6:$I$1355, Portfolio_History!$F686, Transactions_History!$H$6:$H$1355, "&lt;="&amp;YEAR(Portfolio_History!I$1))</f>
        <v>-7085559</v>
      </c>
      <c r="J686" s="4">
        <f>SUMIFS(Transactions_History!$G$6:$G$1355, Transactions_History!$C$6:$C$1355, "Acquire", Transactions_History!$I$6:$I$1355, Portfolio_History!$F686, Transactions_History!$H$6:$H$1355, "&lt;="&amp;YEAR(Portfolio_History!J$1))-
SUMIFS(Transactions_History!$G$6:$G$1355, Transactions_History!$C$6:$C$1355, "Redeem", Transactions_History!$I$6:$I$1355, Portfolio_History!$F686, Transactions_History!$H$6:$H$1355, "&lt;="&amp;YEAR(Portfolio_History!J$1))</f>
        <v>-7085559</v>
      </c>
      <c r="K686" s="4">
        <f>SUMIFS(Transactions_History!$G$6:$G$1355, Transactions_History!$C$6:$C$1355, "Acquire", Transactions_History!$I$6:$I$1355, Portfolio_History!$F686, Transactions_History!$H$6:$H$1355, "&lt;="&amp;YEAR(Portfolio_History!K$1))-
SUMIFS(Transactions_History!$G$6:$G$1355, Transactions_History!$C$6:$C$1355, "Redeem", Transactions_History!$I$6:$I$1355, Portfolio_History!$F686, Transactions_History!$H$6:$H$1355, "&lt;="&amp;YEAR(Portfolio_History!K$1))</f>
        <v>-7085559</v>
      </c>
      <c r="L686" s="4">
        <f>SUMIFS(Transactions_History!$G$6:$G$1355, Transactions_History!$C$6:$C$1355, "Acquire", Transactions_History!$I$6:$I$1355, Portfolio_History!$F686, Transactions_History!$H$6:$H$1355, "&lt;="&amp;YEAR(Portfolio_History!L$1))-
SUMIFS(Transactions_History!$G$6:$G$1355, Transactions_History!$C$6:$C$1355, "Redeem", Transactions_History!$I$6:$I$1355, Portfolio_History!$F686, Transactions_History!$H$6:$H$1355, "&lt;="&amp;YEAR(Portfolio_History!L$1))</f>
        <v>-7085559</v>
      </c>
      <c r="M686" s="4">
        <f>SUMIFS(Transactions_History!$G$6:$G$1355, Transactions_History!$C$6:$C$1355, "Acquire", Transactions_History!$I$6:$I$1355, Portfolio_History!$F686, Transactions_History!$H$6:$H$1355, "&lt;="&amp;YEAR(Portfolio_History!M$1))-
SUMIFS(Transactions_History!$G$6:$G$1355, Transactions_History!$C$6:$C$1355, "Redeem", Transactions_History!$I$6:$I$1355, Portfolio_History!$F686, Transactions_History!$H$6:$H$1355, "&lt;="&amp;YEAR(Portfolio_History!M$1))</f>
        <v>-7085559</v>
      </c>
      <c r="N686" s="4">
        <f>SUMIFS(Transactions_History!$G$6:$G$1355, Transactions_History!$C$6:$C$1355, "Acquire", Transactions_History!$I$6:$I$1355, Portfolio_History!$F686, Transactions_History!$H$6:$H$1355, "&lt;="&amp;YEAR(Portfolio_History!N$1))-
SUMIFS(Transactions_History!$G$6:$G$1355, Transactions_History!$C$6:$C$1355, "Redeem", Transactions_History!$I$6:$I$1355, Portfolio_History!$F686, Transactions_History!$H$6:$H$1355, "&lt;="&amp;YEAR(Portfolio_History!N$1))</f>
        <v>-7085559</v>
      </c>
      <c r="O686" s="4">
        <f>SUMIFS(Transactions_History!$G$6:$G$1355, Transactions_History!$C$6:$C$1355, "Acquire", Transactions_History!$I$6:$I$1355, Portfolio_History!$F686, Transactions_History!$H$6:$H$1355, "&lt;="&amp;YEAR(Portfolio_History!O$1))-
SUMIFS(Transactions_History!$G$6:$G$1355, Transactions_History!$C$6:$C$1355, "Redeem", Transactions_History!$I$6:$I$1355, Portfolio_History!$F686, Transactions_History!$H$6:$H$1355, "&lt;="&amp;YEAR(Portfolio_History!O$1))</f>
        <v>-7085559</v>
      </c>
      <c r="P686" s="4">
        <f>SUMIFS(Transactions_History!$G$6:$G$1355, Transactions_History!$C$6:$C$1355, "Acquire", Transactions_History!$I$6:$I$1355, Portfolio_History!$F686, Transactions_History!$H$6:$H$1355, "&lt;="&amp;YEAR(Portfolio_History!P$1))-
SUMIFS(Transactions_History!$G$6:$G$1355, Transactions_History!$C$6:$C$1355, "Redeem", Transactions_History!$I$6:$I$1355, Portfolio_History!$F686, Transactions_History!$H$6:$H$1355, "&lt;="&amp;YEAR(Portfolio_History!P$1))</f>
        <v>-7085559</v>
      </c>
      <c r="Q686" s="4">
        <f>SUMIFS(Transactions_History!$G$6:$G$1355, Transactions_History!$C$6:$C$1355, "Acquire", Transactions_History!$I$6:$I$1355, Portfolio_History!$F686, Transactions_History!$H$6:$H$1355, "&lt;="&amp;YEAR(Portfolio_History!Q$1))-
SUMIFS(Transactions_History!$G$6:$G$1355, Transactions_History!$C$6:$C$1355, "Redeem", Transactions_History!$I$6:$I$1355, Portfolio_History!$F686, Transactions_History!$H$6:$H$1355, "&lt;="&amp;YEAR(Portfolio_History!Q$1))</f>
        <v>-7085559</v>
      </c>
      <c r="R686" s="4">
        <f>SUMIFS(Transactions_History!$G$6:$G$1355, Transactions_History!$C$6:$C$1355, "Acquire", Transactions_History!$I$6:$I$1355, Portfolio_History!$F686, Transactions_History!$H$6:$H$1355, "&lt;="&amp;YEAR(Portfolio_History!R$1))-
SUMIFS(Transactions_History!$G$6:$G$1355, Transactions_History!$C$6:$C$1355, "Redeem", Transactions_History!$I$6:$I$1355, Portfolio_History!$F686, Transactions_History!$H$6:$H$1355, "&lt;="&amp;YEAR(Portfolio_History!R$1))</f>
        <v>-7085559</v>
      </c>
      <c r="S686" s="4">
        <f>SUMIFS(Transactions_History!$G$6:$G$1355, Transactions_History!$C$6:$C$1355, "Acquire", Transactions_History!$I$6:$I$1355, Portfolio_History!$F686, Transactions_History!$H$6:$H$1355, "&lt;="&amp;YEAR(Portfolio_History!S$1))-
SUMIFS(Transactions_History!$G$6:$G$1355, Transactions_History!$C$6:$C$1355, "Redeem", Transactions_History!$I$6:$I$1355, Portfolio_History!$F686, Transactions_History!$H$6:$H$1355, "&lt;="&amp;YEAR(Portfolio_History!S$1))</f>
        <v>-7085559</v>
      </c>
      <c r="T686" s="4">
        <f>SUMIFS(Transactions_History!$G$6:$G$1355, Transactions_History!$C$6:$C$1355, "Acquire", Transactions_History!$I$6:$I$1355, Portfolio_History!$F686, Transactions_History!$H$6:$H$1355, "&lt;="&amp;YEAR(Portfolio_History!T$1))-
SUMIFS(Transactions_History!$G$6:$G$1355, Transactions_History!$C$6:$C$1355, "Redeem", Transactions_History!$I$6:$I$1355, Portfolio_History!$F686, Transactions_History!$H$6:$H$1355, "&lt;="&amp;YEAR(Portfolio_History!T$1))</f>
        <v>-7085559</v>
      </c>
      <c r="U686" s="4">
        <f>SUMIFS(Transactions_History!$G$6:$G$1355, Transactions_History!$C$6:$C$1355, "Acquire", Transactions_History!$I$6:$I$1355, Portfolio_History!$F686, Transactions_History!$H$6:$H$1355, "&lt;="&amp;YEAR(Portfolio_History!U$1))-
SUMIFS(Transactions_History!$G$6:$G$1355, Transactions_History!$C$6:$C$1355, "Redeem", Transactions_History!$I$6:$I$1355, Portfolio_History!$F686, Transactions_History!$H$6:$H$1355, "&lt;="&amp;YEAR(Portfolio_History!U$1))</f>
        <v>-916286</v>
      </c>
      <c r="V686" s="4">
        <f>SUMIFS(Transactions_History!$G$6:$G$1355, Transactions_History!$C$6:$C$1355, "Acquire", Transactions_History!$I$6:$I$1355, Portfolio_History!$F686, Transactions_History!$H$6:$H$1355, "&lt;="&amp;YEAR(Portfolio_History!V$1))-
SUMIFS(Transactions_History!$G$6:$G$1355, Transactions_History!$C$6:$C$1355, "Redeem", Transactions_History!$I$6:$I$1355, Portfolio_History!$F686, Transactions_History!$H$6:$H$1355, "&lt;="&amp;YEAR(Portfolio_History!V$1))</f>
        <v>0</v>
      </c>
      <c r="W686" s="4">
        <f>SUMIFS(Transactions_History!$G$6:$G$1355, Transactions_History!$C$6:$C$1355, "Acquire", Transactions_History!$I$6:$I$1355, Portfolio_History!$F686, Transactions_History!$H$6:$H$1355, "&lt;="&amp;YEAR(Portfolio_History!W$1))-
SUMIFS(Transactions_History!$G$6:$G$1355, Transactions_History!$C$6:$C$1355, "Redeem", Transactions_History!$I$6:$I$1355, Portfolio_History!$F686, Transactions_History!$H$6:$H$1355, "&lt;="&amp;YEAR(Portfolio_History!W$1))</f>
        <v>0</v>
      </c>
      <c r="X686" s="4">
        <f>SUMIFS(Transactions_History!$G$6:$G$1355, Transactions_History!$C$6:$C$1355, "Acquire", Transactions_History!$I$6:$I$1355, Portfolio_History!$F686, Transactions_History!$H$6:$H$1355, "&lt;="&amp;YEAR(Portfolio_History!X$1))-
SUMIFS(Transactions_History!$G$6:$G$1355, Transactions_History!$C$6:$C$1355, "Redeem", Transactions_History!$I$6:$I$1355, Portfolio_History!$F686, Transactions_History!$H$6:$H$1355, "&lt;="&amp;YEAR(Portfolio_History!X$1))</f>
        <v>0</v>
      </c>
      <c r="Y686" s="4">
        <f>SUMIFS(Transactions_History!$G$6:$G$1355, Transactions_History!$C$6:$C$1355, "Acquire", Transactions_History!$I$6:$I$1355, Portfolio_History!$F686, Transactions_History!$H$6:$H$1355, "&lt;="&amp;YEAR(Portfolio_History!Y$1))-
SUMIFS(Transactions_History!$G$6:$G$1355, Transactions_History!$C$6:$C$1355, "Redeem", Transactions_History!$I$6:$I$1355, Portfolio_History!$F686, Transactions_History!$H$6:$H$1355, "&lt;="&amp;YEAR(Portfolio_History!Y$1))</f>
        <v>0</v>
      </c>
    </row>
    <row r="687" spans="1:25" x14ac:dyDescent="0.35">
      <c r="A687" s="172" t="s">
        <v>39</v>
      </c>
      <c r="B687" s="172">
        <v>6</v>
      </c>
      <c r="C687" s="172">
        <v>2009</v>
      </c>
      <c r="D687" s="173">
        <v>36312</v>
      </c>
      <c r="E687" s="63">
        <v>2009</v>
      </c>
      <c r="F687" s="170" t="str">
        <f t="shared" si="11"/>
        <v>SI bonds_6_2009</v>
      </c>
      <c r="G687" s="4">
        <f>SUMIFS(Transactions_History!$G$6:$G$1355, Transactions_History!$C$6:$C$1355, "Acquire", Transactions_History!$I$6:$I$1355, Portfolio_History!$F687, Transactions_History!$H$6:$H$1355, "&lt;="&amp;YEAR(Portfolio_History!G$1))-
SUMIFS(Transactions_History!$G$6:$G$1355, Transactions_History!$C$6:$C$1355, "Redeem", Transactions_History!$I$6:$I$1355, Portfolio_History!$F687, Transactions_History!$H$6:$H$1355, "&lt;="&amp;YEAR(Portfolio_History!G$1))</f>
        <v>-7389593</v>
      </c>
      <c r="H687" s="4">
        <f>SUMIFS(Transactions_History!$G$6:$G$1355, Transactions_History!$C$6:$C$1355, "Acquire", Transactions_History!$I$6:$I$1355, Portfolio_History!$F687, Transactions_History!$H$6:$H$1355, "&lt;="&amp;YEAR(Portfolio_History!H$1))-
SUMIFS(Transactions_History!$G$6:$G$1355, Transactions_History!$C$6:$C$1355, "Redeem", Transactions_History!$I$6:$I$1355, Portfolio_History!$F687, Transactions_History!$H$6:$H$1355, "&lt;="&amp;YEAR(Portfolio_History!H$1))</f>
        <v>-7389593</v>
      </c>
      <c r="I687" s="4">
        <f>SUMIFS(Transactions_History!$G$6:$G$1355, Transactions_History!$C$6:$C$1355, "Acquire", Transactions_History!$I$6:$I$1355, Portfolio_History!$F687, Transactions_History!$H$6:$H$1355, "&lt;="&amp;YEAR(Portfolio_History!I$1))-
SUMIFS(Transactions_History!$G$6:$G$1355, Transactions_History!$C$6:$C$1355, "Redeem", Transactions_History!$I$6:$I$1355, Portfolio_History!$F687, Transactions_History!$H$6:$H$1355, "&lt;="&amp;YEAR(Portfolio_History!I$1))</f>
        <v>-7389593</v>
      </c>
      <c r="J687" s="4">
        <f>SUMIFS(Transactions_History!$G$6:$G$1355, Transactions_History!$C$6:$C$1355, "Acquire", Transactions_History!$I$6:$I$1355, Portfolio_History!$F687, Transactions_History!$H$6:$H$1355, "&lt;="&amp;YEAR(Portfolio_History!J$1))-
SUMIFS(Transactions_History!$G$6:$G$1355, Transactions_History!$C$6:$C$1355, "Redeem", Transactions_History!$I$6:$I$1355, Portfolio_History!$F687, Transactions_History!$H$6:$H$1355, "&lt;="&amp;YEAR(Portfolio_History!J$1))</f>
        <v>-7389593</v>
      </c>
      <c r="K687" s="4">
        <f>SUMIFS(Transactions_History!$G$6:$G$1355, Transactions_History!$C$6:$C$1355, "Acquire", Transactions_History!$I$6:$I$1355, Portfolio_History!$F687, Transactions_History!$H$6:$H$1355, "&lt;="&amp;YEAR(Portfolio_History!K$1))-
SUMIFS(Transactions_History!$G$6:$G$1355, Transactions_History!$C$6:$C$1355, "Redeem", Transactions_History!$I$6:$I$1355, Portfolio_History!$F687, Transactions_History!$H$6:$H$1355, "&lt;="&amp;YEAR(Portfolio_History!K$1))</f>
        <v>-7389593</v>
      </c>
      <c r="L687" s="4">
        <f>SUMIFS(Transactions_History!$G$6:$G$1355, Transactions_History!$C$6:$C$1355, "Acquire", Transactions_History!$I$6:$I$1355, Portfolio_History!$F687, Transactions_History!$H$6:$H$1355, "&lt;="&amp;YEAR(Portfolio_History!L$1))-
SUMIFS(Transactions_History!$G$6:$G$1355, Transactions_History!$C$6:$C$1355, "Redeem", Transactions_History!$I$6:$I$1355, Portfolio_History!$F687, Transactions_History!$H$6:$H$1355, "&lt;="&amp;YEAR(Portfolio_History!L$1))</f>
        <v>-7389593</v>
      </c>
      <c r="M687" s="4">
        <f>SUMIFS(Transactions_History!$G$6:$G$1355, Transactions_History!$C$6:$C$1355, "Acquire", Transactions_History!$I$6:$I$1355, Portfolio_History!$F687, Transactions_History!$H$6:$H$1355, "&lt;="&amp;YEAR(Portfolio_History!M$1))-
SUMIFS(Transactions_History!$G$6:$G$1355, Transactions_History!$C$6:$C$1355, "Redeem", Transactions_History!$I$6:$I$1355, Portfolio_History!$F687, Transactions_History!$H$6:$H$1355, "&lt;="&amp;YEAR(Portfolio_History!M$1))</f>
        <v>-7389593</v>
      </c>
      <c r="N687" s="4">
        <f>SUMIFS(Transactions_History!$G$6:$G$1355, Transactions_History!$C$6:$C$1355, "Acquire", Transactions_History!$I$6:$I$1355, Portfolio_History!$F687, Transactions_History!$H$6:$H$1355, "&lt;="&amp;YEAR(Portfolio_History!N$1))-
SUMIFS(Transactions_History!$G$6:$G$1355, Transactions_History!$C$6:$C$1355, "Redeem", Transactions_History!$I$6:$I$1355, Portfolio_History!$F687, Transactions_History!$H$6:$H$1355, "&lt;="&amp;YEAR(Portfolio_History!N$1))</f>
        <v>-7389593</v>
      </c>
      <c r="O687" s="4">
        <f>SUMIFS(Transactions_History!$G$6:$G$1355, Transactions_History!$C$6:$C$1355, "Acquire", Transactions_History!$I$6:$I$1355, Portfolio_History!$F687, Transactions_History!$H$6:$H$1355, "&lt;="&amp;YEAR(Portfolio_History!O$1))-
SUMIFS(Transactions_History!$G$6:$G$1355, Transactions_History!$C$6:$C$1355, "Redeem", Transactions_History!$I$6:$I$1355, Portfolio_History!$F687, Transactions_History!$H$6:$H$1355, "&lt;="&amp;YEAR(Portfolio_History!O$1))</f>
        <v>-7389593</v>
      </c>
      <c r="P687" s="4">
        <f>SUMIFS(Transactions_History!$G$6:$G$1355, Transactions_History!$C$6:$C$1355, "Acquire", Transactions_History!$I$6:$I$1355, Portfolio_History!$F687, Transactions_History!$H$6:$H$1355, "&lt;="&amp;YEAR(Portfolio_History!P$1))-
SUMIFS(Transactions_History!$G$6:$G$1355, Transactions_History!$C$6:$C$1355, "Redeem", Transactions_History!$I$6:$I$1355, Portfolio_History!$F687, Transactions_History!$H$6:$H$1355, "&lt;="&amp;YEAR(Portfolio_History!P$1))</f>
        <v>-7389593</v>
      </c>
      <c r="Q687" s="4">
        <f>SUMIFS(Transactions_History!$G$6:$G$1355, Transactions_History!$C$6:$C$1355, "Acquire", Transactions_History!$I$6:$I$1355, Portfolio_History!$F687, Transactions_History!$H$6:$H$1355, "&lt;="&amp;YEAR(Portfolio_History!Q$1))-
SUMIFS(Transactions_History!$G$6:$G$1355, Transactions_History!$C$6:$C$1355, "Redeem", Transactions_History!$I$6:$I$1355, Portfolio_History!$F687, Transactions_History!$H$6:$H$1355, "&lt;="&amp;YEAR(Portfolio_History!Q$1))</f>
        <v>-7389593</v>
      </c>
      <c r="R687" s="4">
        <f>SUMIFS(Transactions_History!$G$6:$G$1355, Transactions_History!$C$6:$C$1355, "Acquire", Transactions_History!$I$6:$I$1355, Portfolio_History!$F687, Transactions_History!$H$6:$H$1355, "&lt;="&amp;YEAR(Portfolio_History!R$1))-
SUMIFS(Transactions_History!$G$6:$G$1355, Transactions_History!$C$6:$C$1355, "Redeem", Transactions_History!$I$6:$I$1355, Portfolio_History!$F687, Transactions_History!$H$6:$H$1355, "&lt;="&amp;YEAR(Portfolio_History!R$1))</f>
        <v>-7389593</v>
      </c>
      <c r="S687" s="4">
        <f>SUMIFS(Transactions_History!$G$6:$G$1355, Transactions_History!$C$6:$C$1355, "Acquire", Transactions_History!$I$6:$I$1355, Portfolio_History!$F687, Transactions_History!$H$6:$H$1355, "&lt;="&amp;YEAR(Portfolio_History!S$1))-
SUMIFS(Transactions_History!$G$6:$G$1355, Transactions_History!$C$6:$C$1355, "Redeem", Transactions_History!$I$6:$I$1355, Portfolio_History!$F687, Transactions_History!$H$6:$H$1355, "&lt;="&amp;YEAR(Portfolio_History!S$1))</f>
        <v>-7389593</v>
      </c>
      <c r="T687" s="4">
        <f>SUMIFS(Transactions_History!$G$6:$G$1355, Transactions_History!$C$6:$C$1355, "Acquire", Transactions_History!$I$6:$I$1355, Portfolio_History!$F687, Transactions_History!$H$6:$H$1355, "&lt;="&amp;YEAR(Portfolio_History!T$1))-
SUMIFS(Transactions_History!$G$6:$G$1355, Transactions_History!$C$6:$C$1355, "Redeem", Transactions_History!$I$6:$I$1355, Portfolio_History!$F687, Transactions_History!$H$6:$H$1355, "&lt;="&amp;YEAR(Portfolio_History!T$1))</f>
        <v>-7389593</v>
      </c>
      <c r="U687" s="4">
        <f>SUMIFS(Transactions_History!$G$6:$G$1355, Transactions_History!$C$6:$C$1355, "Acquire", Transactions_History!$I$6:$I$1355, Portfolio_History!$F687, Transactions_History!$H$6:$H$1355, "&lt;="&amp;YEAR(Portfolio_History!U$1))-
SUMIFS(Transactions_History!$G$6:$G$1355, Transactions_History!$C$6:$C$1355, "Redeem", Transactions_History!$I$6:$I$1355, Portfolio_History!$F687, Transactions_History!$H$6:$H$1355, "&lt;="&amp;YEAR(Portfolio_History!U$1))</f>
        <v>-695966</v>
      </c>
      <c r="V687" s="4">
        <f>SUMIFS(Transactions_History!$G$6:$G$1355, Transactions_History!$C$6:$C$1355, "Acquire", Transactions_History!$I$6:$I$1355, Portfolio_History!$F687, Transactions_History!$H$6:$H$1355, "&lt;="&amp;YEAR(Portfolio_History!V$1))-
SUMIFS(Transactions_History!$G$6:$G$1355, Transactions_History!$C$6:$C$1355, "Redeem", Transactions_History!$I$6:$I$1355, Portfolio_History!$F687, Transactions_History!$H$6:$H$1355, "&lt;="&amp;YEAR(Portfolio_History!V$1))</f>
        <v>0</v>
      </c>
      <c r="W687" s="4">
        <f>SUMIFS(Transactions_History!$G$6:$G$1355, Transactions_History!$C$6:$C$1355, "Acquire", Transactions_History!$I$6:$I$1355, Portfolio_History!$F687, Transactions_History!$H$6:$H$1355, "&lt;="&amp;YEAR(Portfolio_History!W$1))-
SUMIFS(Transactions_History!$G$6:$G$1355, Transactions_History!$C$6:$C$1355, "Redeem", Transactions_History!$I$6:$I$1355, Portfolio_History!$F687, Transactions_History!$H$6:$H$1355, "&lt;="&amp;YEAR(Portfolio_History!W$1))</f>
        <v>0</v>
      </c>
      <c r="X687" s="4">
        <f>SUMIFS(Transactions_History!$G$6:$G$1355, Transactions_History!$C$6:$C$1355, "Acquire", Transactions_History!$I$6:$I$1355, Portfolio_History!$F687, Transactions_History!$H$6:$H$1355, "&lt;="&amp;YEAR(Portfolio_History!X$1))-
SUMIFS(Transactions_History!$G$6:$G$1355, Transactions_History!$C$6:$C$1355, "Redeem", Transactions_History!$I$6:$I$1355, Portfolio_History!$F687, Transactions_History!$H$6:$H$1355, "&lt;="&amp;YEAR(Portfolio_History!X$1))</f>
        <v>0</v>
      </c>
      <c r="Y687" s="4">
        <f>SUMIFS(Transactions_History!$G$6:$G$1355, Transactions_History!$C$6:$C$1355, "Acquire", Transactions_History!$I$6:$I$1355, Portfolio_History!$F687, Transactions_History!$H$6:$H$1355, "&lt;="&amp;YEAR(Portfolio_History!Y$1))-
SUMIFS(Transactions_History!$G$6:$G$1355, Transactions_History!$C$6:$C$1355, "Redeem", Transactions_History!$I$6:$I$1355, Portfolio_History!$F687, Transactions_History!$H$6:$H$1355, "&lt;="&amp;YEAR(Portfolio_History!Y$1))</f>
        <v>0</v>
      </c>
    </row>
    <row r="688" spans="1:25" x14ac:dyDescent="0.35">
      <c r="A688" s="172" t="s">
        <v>39</v>
      </c>
      <c r="B688" s="172">
        <v>6.5</v>
      </c>
      <c r="C688" s="172">
        <v>2009</v>
      </c>
      <c r="D688" s="173">
        <v>34851</v>
      </c>
      <c r="E688" s="63">
        <v>2009</v>
      </c>
      <c r="F688" s="170" t="str">
        <f t="shared" si="11"/>
        <v>SI bonds_6.5_2009</v>
      </c>
      <c r="G688" s="4">
        <f>SUMIFS(Transactions_History!$G$6:$G$1355, Transactions_History!$C$6:$C$1355, "Acquire", Transactions_History!$I$6:$I$1355, Portfolio_History!$F688, Transactions_History!$H$6:$H$1355, "&lt;="&amp;YEAR(Portfolio_History!G$1))-
SUMIFS(Transactions_History!$G$6:$G$1355, Transactions_History!$C$6:$C$1355, "Redeem", Transactions_History!$I$6:$I$1355, Portfolio_History!$F688, Transactions_History!$H$6:$H$1355, "&lt;="&amp;YEAR(Portfolio_History!G$1))</f>
        <v>-12325758</v>
      </c>
      <c r="H688" s="4">
        <f>SUMIFS(Transactions_History!$G$6:$G$1355, Transactions_History!$C$6:$C$1355, "Acquire", Transactions_History!$I$6:$I$1355, Portfolio_History!$F688, Transactions_History!$H$6:$H$1355, "&lt;="&amp;YEAR(Portfolio_History!H$1))-
SUMIFS(Transactions_History!$G$6:$G$1355, Transactions_History!$C$6:$C$1355, "Redeem", Transactions_History!$I$6:$I$1355, Portfolio_History!$F688, Transactions_History!$H$6:$H$1355, "&lt;="&amp;YEAR(Portfolio_History!H$1))</f>
        <v>-12325758</v>
      </c>
      <c r="I688" s="4">
        <f>SUMIFS(Transactions_History!$G$6:$G$1355, Transactions_History!$C$6:$C$1355, "Acquire", Transactions_History!$I$6:$I$1355, Portfolio_History!$F688, Transactions_History!$H$6:$H$1355, "&lt;="&amp;YEAR(Portfolio_History!I$1))-
SUMIFS(Transactions_History!$G$6:$G$1355, Transactions_History!$C$6:$C$1355, "Redeem", Transactions_History!$I$6:$I$1355, Portfolio_History!$F688, Transactions_History!$H$6:$H$1355, "&lt;="&amp;YEAR(Portfolio_History!I$1))</f>
        <v>-12325758</v>
      </c>
      <c r="J688" s="4">
        <f>SUMIFS(Transactions_History!$G$6:$G$1355, Transactions_History!$C$6:$C$1355, "Acquire", Transactions_History!$I$6:$I$1355, Portfolio_History!$F688, Transactions_History!$H$6:$H$1355, "&lt;="&amp;YEAR(Portfolio_History!J$1))-
SUMIFS(Transactions_History!$G$6:$G$1355, Transactions_History!$C$6:$C$1355, "Redeem", Transactions_History!$I$6:$I$1355, Portfolio_History!$F688, Transactions_History!$H$6:$H$1355, "&lt;="&amp;YEAR(Portfolio_History!J$1))</f>
        <v>-12325758</v>
      </c>
      <c r="K688" s="4">
        <f>SUMIFS(Transactions_History!$G$6:$G$1355, Transactions_History!$C$6:$C$1355, "Acquire", Transactions_History!$I$6:$I$1355, Portfolio_History!$F688, Transactions_History!$H$6:$H$1355, "&lt;="&amp;YEAR(Portfolio_History!K$1))-
SUMIFS(Transactions_History!$G$6:$G$1355, Transactions_History!$C$6:$C$1355, "Redeem", Transactions_History!$I$6:$I$1355, Portfolio_History!$F688, Transactions_History!$H$6:$H$1355, "&lt;="&amp;YEAR(Portfolio_History!K$1))</f>
        <v>-12325758</v>
      </c>
      <c r="L688" s="4">
        <f>SUMIFS(Transactions_History!$G$6:$G$1355, Transactions_History!$C$6:$C$1355, "Acquire", Transactions_History!$I$6:$I$1355, Portfolio_History!$F688, Transactions_History!$H$6:$H$1355, "&lt;="&amp;YEAR(Portfolio_History!L$1))-
SUMIFS(Transactions_History!$G$6:$G$1355, Transactions_History!$C$6:$C$1355, "Redeem", Transactions_History!$I$6:$I$1355, Portfolio_History!$F688, Transactions_History!$H$6:$H$1355, "&lt;="&amp;YEAR(Portfolio_History!L$1))</f>
        <v>-12325758</v>
      </c>
      <c r="M688" s="4">
        <f>SUMIFS(Transactions_History!$G$6:$G$1355, Transactions_History!$C$6:$C$1355, "Acquire", Transactions_History!$I$6:$I$1355, Portfolio_History!$F688, Transactions_History!$H$6:$H$1355, "&lt;="&amp;YEAR(Portfolio_History!M$1))-
SUMIFS(Transactions_History!$G$6:$G$1355, Transactions_History!$C$6:$C$1355, "Redeem", Transactions_History!$I$6:$I$1355, Portfolio_History!$F688, Transactions_History!$H$6:$H$1355, "&lt;="&amp;YEAR(Portfolio_History!M$1))</f>
        <v>-12325758</v>
      </c>
      <c r="N688" s="4">
        <f>SUMIFS(Transactions_History!$G$6:$G$1355, Transactions_History!$C$6:$C$1355, "Acquire", Transactions_History!$I$6:$I$1355, Portfolio_History!$F688, Transactions_History!$H$6:$H$1355, "&lt;="&amp;YEAR(Portfolio_History!N$1))-
SUMIFS(Transactions_History!$G$6:$G$1355, Transactions_History!$C$6:$C$1355, "Redeem", Transactions_History!$I$6:$I$1355, Portfolio_History!$F688, Transactions_History!$H$6:$H$1355, "&lt;="&amp;YEAR(Portfolio_History!N$1))</f>
        <v>-12325758</v>
      </c>
      <c r="O688" s="4">
        <f>SUMIFS(Transactions_History!$G$6:$G$1355, Transactions_History!$C$6:$C$1355, "Acquire", Transactions_History!$I$6:$I$1355, Portfolio_History!$F688, Transactions_History!$H$6:$H$1355, "&lt;="&amp;YEAR(Portfolio_History!O$1))-
SUMIFS(Transactions_History!$G$6:$G$1355, Transactions_History!$C$6:$C$1355, "Redeem", Transactions_History!$I$6:$I$1355, Portfolio_History!$F688, Transactions_History!$H$6:$H$1355, "&lt;="&amp;YEAR(Portfolio_History!O$1))</f>
        <v>-12325758</v>
      </c>
      <c r="P688" s="4">
        <f>SUMIFS(Transactions_History!$G$6:$G$1355, Transactions_History!$C$6:$C$1355, "Acquire", Transactions_History!$I$6:$I$1355, Portfolio_History!$F688, Transactions_History!$H$6:$H$1355, "&lt;="&amp;YEAR(Portfolio_History!P$1))-
SUMIFS(Transactions_History!$G$6:$G$1355, Transactions_History!$C$6:$C$1355, "Redeem", Transactions_History!$I$6:$I$1355, Portfolio_History!$F688, Transactions_History!$H$6:$H$1355, "&lt;="&amp;YEAR(Portfolio_History!P$1))</f>
        <v>-12325758</v>
      </c>
      <c r="Q688" s="4">
        <f>SUMIFS(Transactions_History!$G$6:$G$1355, Transactions_History!$C$6:$C$1355, "Acquire", Transactions_History!$I$6:$I$1355, Portfolio_History!$F688, Transactions_History!$H$6:$H$1355, "&lt;="&amp;YEAR(Portfolio_History!Q$1))-
SUMIFS(Transactions_History!$G$6:$G$1355, Transactions_History!$C$6:$C$1355, "Redeem", Transactions_History!$I$6:$I$1355, Portfolio_History!$F688, Transactions_History!$H$6:$H$1355, "&lt;="&amp;YEAR(Portfolio_History!Q$1))</f>
        <v>-12325758</v>
      </c>
      <c r="R688" s="4">
        <f>SUMIFS(Transactions_History!$G$6:$G$1355, Transactions_History!$C$6:$C$1355, "Acquire", Transactions_History!$I$6:$I$1355, Portfolio_History!$F688, Transactions_History!$H$6:$H$1355, "&lt;="&amp;YEAR(Portfolio_History!R$1))-
SUMIFS(Transactions_History!$G$6:$G$1355, Transactions_History!$C$6:$C$1355, "Redeem", Transactions_History!$I$6:$I$1355, Portfolio_History!$F688, Transactions_History!$H$6:$H$1355, "&lt;="&amp;YEAR(Portfolio_History!R$1))</f>
        <v>-12325758</v>
      </c>
      <c r="S688" s="4">
        <f>SUMIFS(Transactions_History!$G$6:$G$1355, Transactions_History!$C$6:$C$1355, "Acquire", Transactions_History!$I$6:$I$1355, Portfolio_History!$F688, Transactions_History!$H$6:$H$1355, "&lt;="&amp;YEAR(Portfolio_History!S$1))-
SUMIFS(Transactions_History!$G$6:$G$1355, Transactions_History!$C$6:$C$1355, "Redeem", Transactions_History!$I$6:$I$1355, Portfolio_History!$F688, Transactions_History!$H$6:$H$1355, "&lt;="&amp;YEAR(Portfolio_History!S$1))</f>
        <v>-12325758</v>
      </c>
      <c r="T688" s="4">
        <f>SUMIFS(Transactions_History!$G$6:$G$1355, Transactions_History!$C$6:$C$1355, "Acquire", Transactions_History!$I$6:$I$1355, Portfolio_History!$F688, Transactions_History!$H$6:$H$1355, "&lt;="&amp;YEAR(Portfolio_History!T$1))-
SUMIFS(Transactions_History!$G$6:$G$1355, Transactions_History!$C$6:$C$1355, "Redeem", Transactions_History!$I$6:$I$1355, Portfolio_History!$F688, Transactions_History!$H$6:$H$1355, "&lt;="&amp;YEAR(Portfolio_History!T$1))</f>
        <v>-12325758</v>
      </c>
      <c r="U688" s="4">
        <f>SUMIFS(Transactions_History!$G$6:$G$1355, Transactions_History!$C$6:$C$1355, "Acquire", Transactions_History!$I$6:$I$1355, Portfolio_History!$F688, Transactions_History!$H$6:$H$1355, "&lt;="&amp;YEAR(Portfolio_History!U$1))-
SUMIFS(Transactions_History!$G$6:$G$1355, Transactions_History!$C$6:$C$1355, "Redeem", Transactions_History!$I$6:$I$1355, Portfolio_History!$F688, Transactions_History!$H$6:$H$1355, "&lt;="&amp;YEAR(Portfolio_History!U$1))</f>
        <v>-1317108</v>
      </c>
      <c r="V688" s="4">
        <f>SUMIFS(Transactions_History!$G$6:$G$1355, Transactions_History!$C$6:$C$1355, "Acquire", Transactions_History!$I$6:$I$1355, Portfolio_History!$F688, Transactions_History!$H$6:$H$1355, "&lt;="&amp;YEAR(Portfolio_History!V$1))-
SUMIFS(Transactions_History!$G$6:$G$1355, Transactions_History!$C$6:$C$1355, "Redeem", Transactions_History!$I$6:$I$1355, Portfolio_History!$F688, Transactions_History!$H$6:$H$1355, "&lt;="&amp;YEAR(Portfolio_History!V$1))</f>
        <v>0</v>
      </c>
      <c r="W688" s="4">
        <f>SUMIFS(Transactions_History!$G$6:$G$1355, Transactions_History!$C$6:$C$1355, "Acquire", Transactions_History!$I$6:$I$1355, Portfolio_History!$F688, Transactions_History!$H$6:$H$1355, "&lt;="&amp;YEAR(Portfolio_History!W$1))-
SUMIFS(Transactions_History!$G$6:$G$1355, Transactions_History!$C$6:$C$1355, "Redeem", Transactions_History!$I$6:$I$1355, Portfolio_History!$F688, Transactions_History!$H$6:$H$1355, "&lt;="&amp;YEAR(Portfolio_History!W$1))</f>
        <v>0</v>
      </c>
      <c r="X688" s="4">
        <f>SUMIFS(Transactions_History!$G$6:$G$1355, Transactions_History!$C$6:$C$1355, "Acquire", Transactions_History!$I$6:$I$1355, Portfolio_History!$F688, Transactions_History!$H$6:$H$1355, "&lt;="&amp;YEAR(Portfolio_History!X$1))-
SUMIFS(Transactions_History!$G$6:$G$1355, Transactions_History!$C$6:$C$1355, "Redeem", Transactions_History!$I$6:$I$1355, Portfolio_History!$F688, Transactions_History!$H$6:$H$1355, "&lt;="&amp;YEAR(Portfolio_History!X$1))</f>
        <v>0</v>
      </c>
      <c r="Y688" s="4">
        <f>SUMIFS(Transactions_History!$G$6:$G$1355, Transactions_History!$C$6:$C$1355, "Acquire", Transactions_History!$I$6:$I$1355, Portfolio_History!$F688, Transactions_History!$H$6:$H$1355, "&lt;="&amp;YEAR(Portfolio_History!Y$1))-
SUMIFS(Transactions_History!$G$6:$G$1355, Transactions_History!$C$6:$C$1355, "Redeem", Transactions_History!$I$6:$I$1355, Portfolio_History!$F688, Transactions_History!$H$6:$H$1355, "&lt;="&amp;YEAR(Portfolio_History!Y$1))</f>
        <v>0</v>
      </c>
    </row>
    <row r="689" spans="1:25" x14ac:dyDescent="0.35">
      <c r="A689" s="172" t="s">
        <v>39</v>
      </c>
      <c r="B689" s="172">
        <v>6.5</v>
      </c>
      <c r="C689" s="172">
        <v>2009</v>
      </c>
      <c r="D689" s="173">
        <v>36678</v>
      </c>
      <c r="E689" s="63">
        <v>2009</v>
      </c>
      <c r="F689" s="170" t="str">
        <f t="shared" si="11"/>
        <v>SI bonds_6.5_2009</v>
      </c>
      <c r="G689" s="4">
        <f>SUMIFS(Transactions_History!$G$6:$G$1355, Transactions_History!$C$6:$C$1355, "Acquire", Transactions_History!$I$6:$I$1355, Portfolio_History!$F689, Transactions_History!$H$6:$H$1355, "&lt;="&amp;YEAR(Portfolio_History!G$1))-
SUMIFS(Transactions_History!$G$6:$G$1355, Transactions_History!$C$6:$C$1355, "Redeem", Transactions_History!$I$6:$I$1355, Portfolio_History!$F689, Transactions_History!$H$6:$H$1355, "&lt;="&amp;YEAR(Portfolio_History!G$1))</f>
        <v>-12325758</v>
      </c>
      <c r="H689" s="4">
        <f>SUMIFS(Transactions_History!$G$6:$G$1355, Transactions_History!$C$6:$C$1355, "Acquire", Transactions_History!$I$6:$I$1355, Portfolio_History!$F689, Transactions_History!$H$6:$H$1355, "&lt;="&amp;YEAR(Portfolio_History!H$1))-
SUMIFS(Transactions_History!$G$6:$G$1355, Transactions_History!$C$6:$C$1355, "Redeem", Transactions_History!$I$6:$I$1355, Portfolio_History!$F689, Transactions_History!$H$6:$H$1355, "&lt;="&amp;YEAR(Portfolio_History!H$1))</f>
        <v>-12325758</v>
      </c>
      <c r="I689" s="4">
        <f>SUMIFS(Transactions_History!$G$6:$G$1355, Transactions_History!$C$6:$C$1355, "Acquire", Transactions_History!$I$6:$I$1355, Portfolio_History!$F689, Transactions_History!$H$6:$H$1355, "&lt;="&amp;YEAR(Portfolio_History!I$1))-
SUMIFS(Transactions_History!$G$6:$G$1355, Transactions_History!$C$6:$C$1355, "Redeem", Transactions_History!$I$6:$I$1355, Portfolio_History!$F689, Transactions_History!$H$6:$H$1355, "&lt;="&amp;YEAR(Portfolio_History!I$1))</f>
        <v>-12325758</v>
      </c>
      <c r="J689" s="4">
        <f>SUMIFS(Transactions_History!$G$6:$G$1355, Transactions_History!$C$6:$C$1355, "Acquire", Transactions_History!$I$6:$I$1355, Portfolio_History!$F689, Transactions_History!$H$6:$H$1355, "&lt;="&amp;YEAR(Portfolio_History!J$1))-
SUMIFS(Transactions_History!$G$6:$G$1355, Transactions_History!$C$6:$C$1355, "Redeem", Transactions_History!$I$6:$I$1355, Portfolio_History!$F689, Transactions_History!$H$6:$H$1355, "&lt;="&amp;YEAR(Portfolio_History!J$1))</f>
        <v>-12325758</v>
      </c>
      <c r="K689" s="4">
        <f>SUMIFS(Transactions_History!$G$6:$G$1355, Transactions_History!$C$6:$C$1355, "Acquire", Transactions_History!$I$6:$I$1355, Portfolio_History!$F689, Transactions_History!$H$6:$H$1355, "&lt;="&amp;YEAR(Portfolio_History!K$1))-
SUMIFS(Transactions_History!$G$6:$G$1355, Transactions_History!$C$6:$C$1355, "Redeem", Transactions_History!$I$6:$I$1355, Portfolio_History!$F689, Transactions_History!$H$6:$H$1355, "&lt;="&amp;YEAR(Portfolio_History!K$1))</f>
        <v>-12325758</v>
      </c>
      <c r="L689" s="4">
        <f>SUMIFS(Transactions_History!$G$6:$G$1355, Transactions_History!$C$6:$C$1355, "Acquire", Transactions_History!$I$6:$I$1355, Portfolio_History!$F689, Transactions_History!$H$6:$H$1355, "&lt;="&amp;YEAR(Portfolio_History!L$1))-
SUMIFS(Transactions_History!$G$6:$G$1355, Transactions_History!$C$6:$C$1355, "Redeem", Transactions_History!$I$6:$I$1355, Portfolio_History!$F689, Transactions_History!$H$6:$H$1355, "&lt;="&amp;YEAR(Portfolio_History!L$1))</f>
        <v>-12325758</v>
      </c>
      <c r="M689" s="4">
        <f>SUMIFS(Transactions_History!$G$6:$G$1355, Transactions_History!$C$6:$C$1355, "Acquire", Transactions_History!$I$6:$I$1355, Portfolio_History!$F689, Transactions_History!$H$6:$H$1355, "&lt;="&amp;YEAR(Portfolio_History!M$1))-
SUMIFS(Transactions_History!$G$6:$G$1355, Transactions_History!$C$6:$C$1355, "Redeem", Transactions_History!$I$6:$I$1355, Portfolio_History!$F689, Transactions_History!$H$6:$H$1355, "&lt;="&amp;YEAR(Portfolio_History!M$1))</f>
        <v>-12325758</v>
      </c>
      <c r="N689" s="4">
        <f>SUMIFS(Transactions_History!$G$6:$G$1355, Transactions_History!$C$6:$C$1355, "Acquire", Transactions_History!$I$6:$I$1355, Portfolio_History!$F689, Transactions_History!$H$6:$H$1355, "&lt;="&amp;YEAR(Portfolio_History!N$1))-
SUMIFS(Transactions_History!$G$6:$G$1355, Transactions_History!$C$6:$C$1355, "Redeem", Transactions_History!$I$6:$I$1355, Portfolio_History!$F689, Transactions_History!$H$6:$H$1355, "&lt;="&amp;YEAR(Portfolio_History!N$1))</f>
        <v>-12325758</v>
      </c>
      <c r="O689" s="4">
        <f>SUMIFS(Transactions_History!$G$6:$G$1355, Transactions_History!$C$6:$C$1355, "Acquire", Transactions_History!$I$6:$I$1355, Portfolio_History!$F689, Transactions_History!$H$6:$H$1355, "&lt;="&amp;YEAR(Portfolio_History!O$1))-
SUMIFS(Transactions_History!$G$6:$G$1355, Transactions_History!$C$6:$C$1355, "Redeem", Transactions_History!$I$6:$I$1355, Portfolio_History!$F689, Transactions_History!$H$6:$H$1355, "&lt;="&amp;YEAR(Portfolio_History!O$1))</f>
        <v>-12325758</v>
      </c>
      <c r="P689" s="4">
        <f>SUMIFS(Transactions_History!$G$6:$G$1355, Transactions_History!$C$6:$C$1355, "Acquire", Transactions_History!$I$6:$I$1355, Portfolio_History!$F689, Transactions_History!$H$6:$H$1355, "&lt;="&amp;YEAR(Portfolio_History!P$1))-
SUMIFS(Transactions_History!$G$6:$G$1355, Transactions_History!$C$6:$C$1355, "Redeem", Transactions_History!$I$6:$I$1355, Portfolio_History!$F689, Transactions_History!$H$6:$H$1355, "&lt;="&amp;YEAR(Portfolio_History!P$1))</f>
        <v>-12325758</v>
      </c>
      <c r="Q689" s="4">
        <f>SUMIFS(Transactions_History!$G$6:$G$1355, Transactions_History!$C$6:$C$1355, "Acquire", Transactions_History!$I$6:$I$1355, Portfolio_History!$F689, Transactions_History!$H$6:$H$1355, "&lt;="&amp;YEAR(Portfolio_History!Q$1))-
SUMIFS(Transactions_History!$G$6:$G$1355, Transactions_History!$C$6:$C$1355, "Redeem", Transactions_History!$I$6:$I$1355, Portfolio_History!$F689, Transactions_History!$H$6:$H$1355, "&lt;="&amp;YEAR(Portfolio_History!Q$1))</f>
        <v>-12325758</v>
      </c>
      <c r="R689" s="4">
        <f>SUMIFS(Transactions_History!$G$6:$G$1355, Transactions_History!$C$6:$C$1355, "Acquire", Transactions_History!$I$6:$I$1355, Portfolio_History!$F689, Transactions_History!$H$6:$H$1355, "&lt;="&amp;YEAR(Portfolio_History!R$1))-
SUMIFS(Transactions_History!$G$6:$G$1355, Transactions_History!$C$6:$C$1355, "Redeem", Transactions_History!$I$6:$I$1355, Portfolio_History!$F689, Transactions_History!$H$6:$H$1355, "&lt;="&amp;YEAR(Portfolio_History!R$1))</f>
        <v>-12325758</v>
      </c>
      <c r="S689" s="4">
        <f>SUMIFS(Transactions_History!$G$6:$G$1355, Transactions_History!$C$6:$C$1355, "Acquire", Transactions_History!$I$6:$I$1355, Portfolio_History!$F689, Transactions_History!$H$6:$H$1355, "&lt;="&amp;YEAR(Portfolio_History!S$1))-
SUMIFS(Transactions_History!$G$6:$G$1355, Transactions_History!$C$6:$C$1355, "Redeem", Transactions_History!$I$6:$I$1355, Portfolio_History!$F689, Transactions_History!$H$6:$H$1355, "&lt;="&amp;YEAR(Portfolio_History!S$1))</f>
        <v>-12325758</v>
      </c>
      <c r="T689" s="4">
        <f>SUMIFS(Transactions_History!$G$6:$G$1355, Transactions_History!$C$6:$C$1355, "Acquire", Transactions_History!$I$6:$I$1355, Portfolio_History!$F689, Transactions_History!$H$6:$H$1355, "&lt;="&amp;YEAR(Portfolio_History!T$1))-
SUMIFS(Transactions_History!$G$6:$G$1355, Transactions_History!$C$6:$C$1355, "Redeem", Transactions_History!$I$6:$I$1355, Portfolio_History!$F689, Transactions_History!$H$6:$H$1355, "&lt;="&amp;YEAR(Portfolio_History!T$1))</f>
        <v>-12325758</v>
      </c>
      <c r="U689" s="4">
        <f>SUMIFS(Transactions_History!$G$6:$G$1355, Transactions_History!$C$6:$C$1355, "Acquire", Transactions_History!$I$6:$I$1355, Portfolio_History!$F689, Transactions_History!$H$6:$H$1355, "&lt;="&amp;YEAR(Portfolio_History!U$1))-
SUMIFS(Transactions_History!$G$6:$G$1355, Transactions_History!$C$6:$C$1355, "Redeem", Transactions_History!$I$6:$I$1355, Portfolio_History!$F689, Transactions_History!$H$6:$H$1355, "&lt;="&amp;YEAR(Portfolio_History!U$1))</f>
        <v>-1317108</v>
      </c>
      <c r="V689" s="4">
        <f>SUMIFS(Transactions_History!$G$6:$G$1355, Transactions_History!$C$6:$C$1355, "Acquire", Transactions_History!$I$6:$I$1355, Portfolio_History!$F689, Transactions_History!$H$6:$H$1355, "&lt;="&amp;YEAR(Portfolio_History!V$1))-
SUMIFS(Transactions_History!$G$6:$G$1355, Transactions_History!$C$6:$C$1355, "Redeem", Transactions_History!$I$6:$I$1355, Portfolio_History!$F689, Transactions_History!$H$6:$H$1355, "&lt;="&amp;YEAR(Portfolio_History!V$1))</f>
        <v>0</v>
      </c>
      <c r="W689" s="4">
        <f>SUMIFS(Transactions_History!$G$6:$G$1355, Transactions_History!$C$6:$C$1355, "Acquire", Transactions_History!$I$6:$I$1355, Portfolio_History!$F689, Transactions_History!$H$6:$H$1355, "&lt;="&amp;YEAR(Portfolio_History!W$1))-
SUMIFS(Transactions_History!$G$6:$G$1355, Transactions_History!$C$6:$C$1355, "Redeem", Transactions_History!$I$6:$I$1355, Portfolio_History!$F689, Transactions_History!$H$6:$H$1355, "&lt;="&amp;YEAR(Portfolio_History!W$1))</f>
        <v>0</v>
      </c>
      <c r="X689" s="4">
        <f>SUMIFS(Transactions_History!$G$6:$G$1355, Transactions_History!$C$6:$C$1355, "Acquire", Transactions_History!$I$6:$I$1355, Portfolio_History!$F689, Transactions_History!$H$6:$H$1355, "&lt;="&amp;YEAR(Portfolio_History!X$1))-
SUMIFS(Transactions_History!$G$6:$G$1355, Transactions_History!$C$6:$C$1355, "Redeem", Transactions_History!$I$6:$I$1355, Portfolio_History!$F689, Transactions_History!$H$6:$H$1355, "&lt;="&amp;YEAR(Portfolio_History!X$1))</f>
        <v>0</v>
      </c>
      <c r="Y689" s="4">
        <f>SUMIFS(Transactions_History!$G$6:$G$1355, Transactions_History!$C$6:$C$1355, "Acquire", Transactions_History!$I$6:$I$1355, Portfolio_History!$F689, Transactions_History!$H$6:$H$1355, "&lt;="&amp;YEAR(Portfolio_History!Y$1))-
SUMIFS(Transactions_History!$G$6:$G$1355, Transactions_History!$C$6:$C$1355, "Redeem", Transactions_History!$I$6:$I$1355, Portfolio_History!$F689, Transactions_History!$H$6:$H$1355, "&lt;="&amp;YEAR(Portfolio_History!Y$1))</f>
        <v>0</v>
      </c>
    </row>
    <row r="690" spans="1:25" x14ac:dyDescent="0.35">
      <c r="A690" s="172" t="s">
        <v>39</v>
      </c>
      <c r="B690" s="172">
        <v>6.875</v>
      </c>
      <c r="C690" s="172">
        <v>2009</v>
      </c>
      <c r="D690" s="173">
        <v>35582</v>
      </c>
      <c r="E690" s="63">
        <v>2009</v>
      </c>
      <c r="F690" s="170" t="str">
        <f t="shared" si="11"/>
        <v>SI bonds_6.875_2009</v>
      </c>
      <c r="G690" s="4">
        <f>SUMIFS(Transactions_History!$G$6:$G$1355, Transactions_History!$C$6:$C$1355, "Acquire", Transactions_History!$I$6:$I$1355, Portfolio_History!$F690, Transactions_History!$H$6:$H$1355, "&lt;="&amp;YEAR(Portfolio_History!G$1))-
SUMIFS(Transactions_History!$G$6:$G$1355, Transactions_History!$C$6:$C$1355, "Redeem", Transactions_History!$I$6:$I$1355, Portfolio_History!$F690, Transactions_History!$H$6:$H$1355, "&lt;="&amp;YEAR(Portfolio_History!G$1))</f>
        <v>-4240520</v>
      </c>
      <c r="H690" s="4">
        <f>SUMIFS(Transactions_History!$G$6:$G$1355, Transactions_History!$C$6:$C$1355, "Acquire", Transactions_History!$I$6:$I$1355, Portfolio_History!$F690, Transactions_History!$H$6:$H$1355, "&lt;="&amp;YEAR(Portfolio_History!H$1))-
SUMIFS(Transactions_History!$G$6:$G$1355, Transactions_History!$C$6:$C$1355, "Redeem", Transactions_History!$I$6:$I$1355, Portfolio_History!$F690, Transactions_History!$H$6:$H$1355, "&lt;="&amp;YEAR(Portfolio_History!H$1))</f>
        <v>-4240520</v>
      </c>
      <c r="I690" s="4">
        <f>SUMIFS(Transactions_History!$G$6:$G$1355, Transactions_History!$C$6:$C$1355, "Acquire", Transactions_History!$I$6:$I$1355, Portfolio_History!$F690, Transactions_History!$H$6:$H$1355, "&lt;="&amp;YEAR(Portfolio_History!I$1))-
SUMIFS(Transactions_History!$G$6:$G$1355, Transactions_History!$C$6:$C$1355, "Redeem", Transactions_History!$I$6:$I$1355, Portfolio_History!$F690, Transactions_History!$H$6:$H$1355, "&lt;="&amp;YEAR(Portfolio_History!I$1))</f>
        <v>-4240520</v>
      </c>
      <c r="J690" s="4">
        <f>SUMIFS(Transactions_History!$G$6:$G$1355, Transactions_History!$C$6:$C$1355, "Acquire", Transactions_History!$I$6:$I$1355, Portfolio_History!$F690, Transactions_History!$H$6:$H$1355, "&lt;="&amp;YEAR(Portfolio_History!J$1))-
SUMIFS(Transactions_History!$G$6:$G$1355, Transactions_History!$C$6:$C$1355, "Redeem", Transactions_History!$I$6:$I$1355, Portfolio_History!$F690, Transactions_History!$H$6:$H$1355, "&lt;="&amp;YEAR(Portfolio_History!J$1))</f>
        <v>-4240520</v>
      </c>
      <c r="K690" s="4">
        <f>SUMIFS(Transactions_History!$G$6:$G$1355, Transactions_History!$C$6:$C$1355, "Acquire", Transactions_History!$I$6:$I$1355, Portfolio_History!$F690, Transactions_History!$H$6:$H$1355, "&lt;="&amp;YEAR(Portfolio_History!K$1))-
SUMIFS(Transactions_History!$G$6:$G$1355, Transactions_History!$C$6:$C$1355, "Redeem", Transactions_History!$I$6:$I$1355, Portfolio_History!$F690, Transactions_History!$H$6:$H$1355, "&lt;="&amp;YEAR(Portfolio_History!K$1))</f>
        <v>-4240520</v>
      </c>
      <c r="L690" s="4">
        <f>SUMIFS(Transactions_History!$G$6:$G$1355, Transactions_History!$C$6:$C$1355, "Acquire", Transactions_History!$I$6:$I$1355, Portfolio_History!$F690, Transactions_History!$H$6:$H$1355, "&lt;="&amp;YEAR(Portfolio_History!L$1))-
SUMIFS(Transactions_History!$G$6:$G$1355, Transactions_History!$C$6:$C$1355, "Redeem", Transactions_History!$I$6:$I$1355, Portfolio_History!$F690, Transactions_History!$H$6:$H$1355, "&lt;="&amp;YEAR(Portfolio_History!L$1))</f>
        <v>-4240520</v>
      </c>
      <c r="M690" s="4">
        <f>SUMIFS(Transactions_History!$G$6:$G$1355, Transactions_History!$C$6:$C$1355, "Acquire", Transactions_History!$I$6:$I$1355, Portfolio_History!$F690, Transactions_History!$H$6:$H$1355, "&lt;="&amp;YEAR(Portfolio_History!M$1))-
SUMIFS(Transactions_History!$G$6:$G$1355, Transactions_History!$C$6:$C$1355, "Redeem", Transactions_History!$I$6:$I$1355, Portfolio_History!$F690, Transactions_History!$H$6:$H$1355, "&lt;="&amp;YEAR(Portfolio_History!M$1))</f>
        <v>-4240520</v>
      </c>
      <c r="N690" s="4">
        <f>SUMIFS(Transactions_History!$G$6:$G$1355, Transactions_History!$C$6:$C$1355, "Acquire", Transactions_History!$I$6:$I$1355, Portfolio_History!$F690, Transactions_History!$H$6:$H$1355, "&lt;="&amp;YEAR(Portfolio_History!N$1))-
SUMIFS(Transactions_History!$G$6:$G$1355, Transactions_History!$C$6:$C$1355, "Redeem", Transactions_History!$I$6:$I$1355, Portfolio_History!$F690, Transactions_History!$H$6:$H$1355, "&lt;="&amp;YEAR(Portfolio_History!N$1))</f>
        <v>-4240520</v>
      </c>
      <c r="O690" s="4">
        <f>SUMIFS(Transactions_History!$G$6:$G$1355, Transactions_History!$C$6:$C$1355, "Acquire", Transactions_History!$I$6:$I$1355, Portfolio_History!$F690, Transactions_History!$H$6:$H$1355, "&lt;="&amp;YEAR(Portfolio_History!O$1))-
SUMIFS(Transactions_History!$G$6:$G$1355, Transactions_History!$C$6:$C$1355, "Redeem", Transactions_History!$I$6:$I$1355, Portfolio_History!$F690, Transactions_History!$H$6:$H$1355, "&lt;="&amp;YEAR(Portfolio_History!O$1))</f>
        <v>-4240520</v>
      </c>
      <c r="P690" s="4">
        <f>SUMIFS(Transactions_History!$G$6:$G$1355, Transactions_History!$C$6:$C$1355, "Acquire", Transactions_History!$I$6:$I$1355, Portfolio_History!$F690, Transactions_History!$H$6:$H$1355, "&lt;="&amp;YEAR(Portfolio_History!P$1))-
SUMIFS(Transactions_History!$G$6:$G$1355, Transactions_History!$C$6:$C$1355, "Redeem", Transactions_History!$I$6:$I$1355, Portfolio_History!$F690, Transactions_History!$H$6:$H$1355, "&lt;="&amp;YEAR(Portfolio_History!P$1))</f>
        <v>-4240520</v>
      </c>
      <c r="Q690" s="4">
        <f>SUMIFS(Transactions_History!$G$6:$G$1355, Transactions_History!$C$6:$C$1355, "Acquire", Transactions_History!$I$6:$I$1355, Portfolio_History!$F690, Transactions_History!$H$6:$H$1355, "&lt;="&amp;YEAR(Portfolio_History!Q$1))-
SUMIFS(Transactions_History!$G$6:$G$1355, Transactions_History!$C$6:$C$1355, "Redeem", Transactions_History!$I$6:$I$1355, Portfolio_History!$F690, Transactions_History!$H$6:$H$1355, "&lt;="&amp;YEAR(Portfolio_History!Q$1))</f>
        <v>-4240520</v>
      </c>
      <c r="R690" s="4">
        <f>SUMIFS(Transactions_History!$G$6:$G$1355, Transactions_History!$C$6:$C$1355, "Acquire", Transactions_History!$I$6:$I$1355, Portfolio_History!$F690, Transactions_History!$H$6:$H$1355, "&lt;="&amp;YEAR(Portfolio_History!R$1))-
SUMIFS(Transactions_History!$G$6:$G$1355, Transactions_History!$C$6:$C$1355, "Redeem", Transactions_History!$I$6:$I$1355, Portfolio_History!$F690, Transactions_History!$H$6:$H$1355, "&lt;="&amp;YEAR(Portfolio_History!R$1))</f>
        <v>-4240520</v>
      </c>
      <c r="S690" s="4">
        <f>SUMIFS(Transactions_History!$G$6:$G$1355, Transactions_History!$C$6:$C$1355, "Acquire", Transactions_History!$I$6:$I$1355, Portfolio_History!$F690, Transactions_History!$H$6:$H$1355, "&lt;="&amp;YEAR(Portfolio_History!S$1))-
SUMIFS(Transactions_History!$G$6:$G$1355, Transactions_History!$C$6:$C$1355, "Redeem", Transactions_History!$I$6:$I$1355, Portfolio_History!$F690, Transactions_History!$H$6:$H$1355, "&lt;="&amp;YEAR(Portfolio_History!S$1))</f>
        <v>-4240520</v>
      </c>
      <c r="T690" s="4">
        <f>SUMIFS(Transactions_History!$G$6:$G$1355, Transactions_History!$C$6:$C$1355, "Acquire", Transactions_History!$I$6:$I$1355, Portfolio_History!$F690, Transactions_History!$H$6:$H$1355, "&lt;="&amp;YEAR(Portfolio_History!T$1))-
SUMIFS(Transactions_History!$G$6:$G$1355, Transactions_History!$C$6:$C$1355, "Redeem", Transactions_History!$I$6:$I$1355, Portfolio_History!$F690, Transactions_History!$H$6:$H$1355, "&lt;="&amp;YEAR(Portfolio_History!T$1))</f>
        <v>-4240520</v>
      </c>
      <c r="U690" s="4">
        <f>SUMIFS(Transactions_History!$G$6:$G$1355, Transactions_History!$C$6:$C$1355, "Acquire", Transactions_History!$I$6:$I$1355, Portfolio_History!$F690, Transactions_History!$H$6:$H$1355, "&lt;="&amp;YEAR(Portfolio_History!U$1))-
SUMIFS(Transactions_History!$G$6:$G$1355, Transactions_History!$C$6:$C$1355, "Redeem", Transactions_History!$I$6:$I$1355, Portfolio_History!$F690, Transactions_History!$H$6:$H$1355, "&lt;="&amp;YEAR(Portfolio_History!U$1))</f>
        <v>-265249</v>
      </c>
      <c r="V690" s="4">
        <f>SUMIFS(Transactions_History!$G$6:$G$1355, Transactions_History!$C$6:$C$1355, "Acquire", Transactions_History!$I$6:$I$1355, Portfolio_History!$F690, Transactions_History!$H$6:$H$1355, "&lt;="&amp;YEAR(Portfolio_History!V$1))-
SUMIFS(Transactions_History!$G$6:$G$1355, Transactions_History!$C$6:$C$1355, "Redeem", Transactions_History!$I$6:$I$1355, Portfolio_History!$F690, Transactions_History!$H$6:$H$1355, "&lt;="&amp;YEAR(Portfolio_History!V$1))</f>
        <v>0</v>
      </c>
      <c r="W690" s="4">
        <f>SUMIFS(Transactions_History!$G$6:$G$1355, Transactions_History!$C$6:$C$1355, "Acquire", Transactions_History!$I$6:$I$1355, Portfolio_History!$F690, Transactions_History!$H$6:$H$1355, "&lt;="&amp;YEAR(Portfolio_History!W$1))-
SUMIFS(Transactions_History!$G$6:$G$1355, Transactions_History!$C$6:$C$1355, "Redeem", Transactions_History!$I$6:$I$1355, Portfolio_History!$F690, Transactions_History!$H$6:$H$1355, "&lt;="&amp;YEAR(Portfolio_History!W$1))</f>
        <v>0</v>
      </c>
      <c r="X690" s="4">
        <f>SUMIFS(Transactions_History!$G$6:$G$1355, Transactions_History!$C$6:$C$1355, "Acquire", Transactions_History!$I$6:$I$1355, Portfolio_History!$F690, Transactions_History!$H$6:$H$1355, "&lt;="&amp;YEAR(Portfolio_History!X$1))-
SUMIFS(Transactions_History!$G$6:$G$1355, Transactions_History!$C$6:$C$1355, "Redeem", Transactions_History!$I$6:$I$1355, Portfolio_History!$F690, Transactions_History!$H$6:$H$1355, "&lt;="&amp;YEAR(Portfolio_History!X$1))</f>
        <v>0</v>
      </c>
      <c r="Y690" s="4">
        <f>SUMIFS(Transactions_History!$G$6:$G$1355, Transactions_History!$C$6:$C$1355, "Acquire", Transactions_History!$I$6:$I$1355, Portfolio_History!$F690, Transactions_History!$H$6:$H$1355, "&lt;="&amp;YEAR(Portfolio_History!Y$1))-
SUMIFS(Transactions_History!$G$6:$G$1355, Transactions_History!$C$6:$C$1355, "Redeem", Transactions_History!$I$6:$I$1355, Portfolio_History!$F690, Transactions_History!$H$6:$H$1355, "&lt;="&amp;YEAR(Portfolio_History!Y$1))</f>
        <v>0</v>
      </c>
    </row>
    <row r="691" spans="1:25" x14ac:dyDescent="0.35">
      <c r="A691" s="172" t="s">
        <v>39</v>
      </c>
      <c r="B691" s="172">
        <v>7.25</v>
      </c>
      <c r="C691" s="172">
        <v>2009</v>
      </c>
      <c r="D691" s="173">
        <v>34486</v>
      </c>
      <c r="E691" s="63">
        <v>2009</v>
      </c>
      <c r="F691" s="170" t="str">
        <f t="shared" si="11"/>
        <v>SI bonds_7.25_2009</v>
      </c>
      <c r="G691" s="4">
        <f>SUMIFS(Transactions_History!$G$6:$G$1355, Transactions_History!$C$6:$C$1355, "Acquire", Transactions_History!$I$6:$I$1355, Portfolio_History!$F691, Transactions_History!$H$6:$H$1355, "&lt;="&amp;YEAR(Portfolio_History!G$1))-
SUMIFS(Transactions_History!$G$6:$G$1355, Transactions_History!$C$6:$C$1355, "Redeem", Transactions_History!$I$6:$I$1355, Portfolio_History!$F691, Transactions_History!$H$6:$H$1355, "&lt;="&amp;YEAR(Portfolio_History!G$1))</f>
        <v>-27311591</v>
      </c>
      <c r="H691" s="4">
        <f>SUMIFS(Transactions_History!$G$6:$G$1355, Transactions_History!$C$6:$C$1355, "Acquire", Transactions_History!$I$6:$I$1355, Portfolio_History!$F691, Transactions_History!$H$6:$H$1355, "&lt;="&amp;YEAR(Portfolio_History!H$1))-
SUMIFS(Transactions_History!$G$6:$G$1355, Transactions_History!$C$6:$C$1355, "Redeem", Transactions_History!$I$6:$I$1355, Portfolio_History!$F691, Transactions_History!$H$6:$H$1355, "&lt;="&amp;YEAR(Portfolio_History!H$1))</f>
        <v>-27311591</v>
      </c>
      <c r="I691" s="4">
        <f>SUMIFS(Transactions_History!$G$6:$G$1355, Transactions_History!$C$6:$C$1355, "Acquire", Transactions_History!$I$6:$I$1355, Portfolio_History!$F691, Transactions_History!$H$6:$H$1355, "&lt;="&amp;YEAR(Portfolio_History!I$1))-
SUMIFS(Transactions_History!$G$6:$G$1355, Transactions_History!$C$6:$C$1355, "Redeem", Transactions_History!$I$6:$I$1355, Portfolio_History!$F691, Transactions_History!$H$6:$H$1355, "&lt;="&amp;YEAR(Portfolio_History!I$1))</f>
        <v>-27311591</v>
      </c>
      <c r="J691" s="4">
        <f>SUMIFS(Transactions_History!$G$6:$G$1355, Transactions_History!$C$6:$C$1355, "Acquire", Transactions_History!$I$6:$I$1355, Portfolio_History!$F691, Transactions_History!$H$6:$H$1355, "&lt;="&amp;YEAR(Portfolio_History!J$1))-
SUMIFS(Transactions_History!$G$6:$G$1355, Transactions_History!$C$6:$C$1355, "Redeem", Transactions_History!$I$6:$I$1355, Portfolio_History!$F691, Transactions_History!$H$6:$H$1355, "&lt;="&amp;YEAR(Portfolio_History!J$1))</f>
        <v>-27311591</v>
      </c>
      <c r="K691" s="4">
        <f>SUMIFS(Transactions_History!$G$6:$G$1355, Transactions_History!$C$6:$C$1355, "Acquire", Transactions_History!$I$6:$I$1355, Portfolio_History!$F691, Transactions_History!$H$6:$H$1355, "&lt;="&amp;YEAR(Portfolio_History!K$1))-
SUMIFS(Transactions_History!$G$6:$G$1355, Transactions_History!$C$6:$C$1355, "Redeem", Transactions_History!$I$6:$I$1355, Portfolio_History!$F691, Transactions_History!$H$6:$H$1355, "&lt;="&amp;YEAR(Portfolio_History!K$1))</f>
        <v>-27311591</v>
      </c>
      <c r="L691" s="4">
        <f>SUMIFS(Transactions_History!$G$6:$G$1355, Transactions_History!$C$6:$C$1355, "Acquire", Transactions_History!$I$6:$I$1355, Portfolio_History!$F691, Transactions_History!$H$6:$H$1355, "&lt;="&amp;YEAR(Portfolio_History!L$1))-
SUMIFS(Transactions_History!$G$6:$G$1355, Transactions_History!$C$6:$C$1355, "Redeem", Transactions_History!$I$6:$I$1355, Portfolio_History!$F691, Transactions_History!$H$6:$H$1355, "&lt;="&amp;YEAR(Portfolio_History!L$1))</f>
        <v>-27311591</v>
      </c>
      <c r="M691" s="4">
        <f>SUMIFS(Transactions_History!$G$6:$G$1355, Transactions_History!$C$6:$C$1355, "Acquire", Transactions_History!$I$6:$I$1355, Portfolio_History!$F691, Transactions_History!$H$6:$H$1355, "&lt;="&amp;YEAR(Portfolio_History!M$1))-
SUMIFS(Transactions_History!$G$6:$G$1355, Transactions_History!$C$6:$C$1355, "Redeem", Transactions_History!$I$6:$I$1355, Portfolio_History!$F691, Transactions_History!$H$6:$H$1355, "&lt;="&amp;YEAR(Portfolio_History!M$1))</f>
        <v>-27311591</v>
      </c>
      <c r="N691" s="4">
        <f>SUMIFS(Transactions_History!$G$6:$G$1355, Transactions_History!$C$6:$C$1355, "Acquire", Transactions_History!$I$6:$I$1355, Portfolio_History!$F691, Transactions_History!$H$6:$H$1355, "&lt;="&amp;YEAR(Portfolio_History!N$1))-
SUMIFS(Transactions_History!$G$6:$G$1355, Transactions_History!$C$6:$C$1355, "Redeem", Transactions_History!$I$6:$I$1355, Portfolio_History!$F691, Transactions_History!$H$6:$H$1355, "&lt;="&amp;YEAR(Portfolio_History!N$1))</f>
        <v>-27311591</v>
      </c>
      <c r="O691" s="4">
        <f>SUMIFS(Transactions_History!$G$6:$G$1355, Transactions_History!$C$6:$C$1355, "Acquire", Transactions_History!$I$6:$I$1355, Portfolio_History!$F691, Transactions_History!$H$6:$H$1355, "&lt;="&amp;YEAR(Portfolio_History!O$1))-
SUMIFS(Transactions_History!$G$6:$G$1355, Transactions_History!$C$6:$C$1355, "Redeem", Transactions_History!$I$6:$I$1355, Portfolio_History!$F691, Transactions_History!$H$6:$H$1355, "&lt;="&amp;YEAR(Portfolio_History!O$1))</f>
        <v>-27311591</v>
      </c>
      <c r="P691" s="4">
        <f>SUMIFS(Transactions_History!$G$6:$G$1355, Transactions_History!$C$6:$C$1355, "Acquire", Transactions_History!$I$6:$I$1355, Portfolio_History!$F691, Transactions_History!$H$6:$H$1355, "&lt;="&amp;YEAR(Portfolio_History!P$1))-
SUMIFS(Transactions_History!$G$6:$G$1355, Transactions_History!$C$6:$C$1355, "Redeem", Transactions_History!$I$6:$I$1355, Portfolio_History!$F691, Transactions_History!$H$6:$H$1355, "&lt;="&amp;YEAR(Portfolio_History!P$1))</f>
        <v>-27311591</v>
      </c>
      <c r="Q691" s="4">
        <f>SUMIFS(Transactions_History!$G$6:$G$1355, Transactions_History!$C$6:$C$1355, "Acquire", Transactions_History!$I$6:$I$1355, Portfolio_History!$F691, Transactions_History!$H$6:$H$1355, "&lt;="&amp;YEAR(Portfolio_History!Q$1))-
SUMIFS(Transactions_History!$G$6:$G$1355, Transactions_History!$C$6:$C$1355, "Redeem", Transactions_History!$I$6:$I$1355, Portfolio_History!$F691, Transactions_History!$H$6:$H$1355, "&lt;="&amp;YEAR(Portfolio_History!Q$1))</f>
        <v>-27311591</v>
      </c>
      <c r="R691" s="4">
        <f>SUMIFS(Transactions_History!$G$6:$G$1355, Transactions_History!$C$6:$C$1355, "Acquire", Transactions_History!$I$6:$I$1355, Portfolio_History!$F691, Transactions_History!$H$6:$H$1355, "&lt;="&amp;YEAR(Portfolio_History!R$1))-
SUMIFS(Transactions_History!$G$6:$G$1355, Transactions_History!$C$6:$C$1355, "Redeem", Transactions_History!$I$6:$I$1355, Portfolio_History!$F691, Transactions_History!$H$6:$H$1355, "&lt;="&amp;YEAR(Portfolio_History!R$1))</f>
        <v>-27311591</v>
      </c>
      <c r="S691" s="4">
        <f>SUMIFS(Transactions_History!$G$6:$G$1355, Transactions_History!$C$6:$C$1355, "Acquire", Transactions_History!$I$6:$I$1355, Portfolio_History!$F691, Transactions_History!$H$6:$H$1355, "&lt;="&amp;YEAR(Portfolio_History!S$1))-
SUMIFS(Transactions_History!$G$6:$G$1355, Transactions_History!$C$6:$C$1355, "Redeem", Transactions_History!$I$6:$I$1355, Portfolio_History!$F691, Transactions_History!$H$6:$H$1355, "&lt;="&amp;YEAR(Portfolio_History!S$1))</f>
        <v>-27311591</v>
      </c>
      <c r="T691" s="4">
        <f>SUMIFS(Transactions_History!$G$6:$G$1355, Transactions_History!$C$6:$C$1355, "Acquire", Transactions_History!$I$6:$I$1355, Portfolio_History!$F691, Transactions_History!$H$6:$H$1355, "&lt;="&amp;YEAR(Portfolio_History!T$1))-
SUMIFS(Transactions_History!$G$6:$G$1355, Transactions_History!$C$6:$C$1355, "Redeem", Transactions_History!$I$6:$I$1355, Portfolio_History!$F691, Transactions_History!$H$6:$H$1355, "&lt;="&amp;YEAR(Portfolio_History!T$1))</f>
        <v>-27311591</v>
      </c>
      <c r="U691" s="4">
        <f>SUMIFS(Transactions_History!$G$6:$G$1355, Transactions_History!$C$6:$C$1355, "Acquire", Transactions_History!$I$6:$I$1355, Portfolio_History!$F691, Transactions_History!$H$6:$H$1355, "&lt;="&amp;YEAR(Portfolio_History!U$1))-
SUMIFS(Transactions_History!$G$6:$G$1355, Transactions_History!$C$6:$C$1355, "Redeem", Transactions_History!$I$6:$I$1355, Portfolio_History!$F691, Transactions_History!$H$6:$H$1355, "&lt;="&amp;YEAR(Portfolio_History!U$1))</f>
        <v>0</v>
      </c>
      <c r="V691" s="4">
        <f>SUMIFS(Transactions_History!$G$6:$G$1355, Transactions_History!$C$6:$C$1355, "Acquire", Transactions_History!$I$6:$I$1355, Portfolio_History!$F691, Transactions_History!$H$6:$H$1355, "&lt;="&amp;YEAR(Portfolio_History!V$1))-
SUMIFS(Transactions_History!$G$6:$G$1355, Transactions_History!$C$6:$C$1355, "Redeem", Transactions_History!$I$6:$I$1355, Portfolio_History!$F691, Transactions_History!$H$6:$H$1355, "&lt;="&amp;YEAR(Portfolio_History!V$1))</f>
        <v>0</v>
      </c>
      <c r="W691" s="4">
        <f>SUMIFS(Transactions_History!$G$6:$G$1355, Transactions_History!$C$6:$C$1355, "Acquire", Transactions_History!$I$6:$I$1355, Portfolio_History!$F691, Transactions_History!$H$6:$H$1355, "&lt;="&amp;YEAR(Portfolio_History!W$1))-
SUMIFS(Transactions_History!$G$6:$G$1355, Transactions_History!$C$6:$C$1355, "Redeem", Transactions_History!$I$6:$I$1355, Portfolio_History!$F691, Transactions_History!$H$6:$H$1355, "&lt;="&amp;YEAR(Portfolio_History!W$1))</f>
        <v>0</v>
      </c>
      <c r="X691" s="4">
        <f>SUMIFS(Transactions_History!$G$6:$G$1355, Transactions_History!$C$6:$C$1355, "Acquire", Transactions_History!$I$6:$I$1355, Portfolio_History!$F691, Transactions_History!$H$6:$H$1355, "&lt;="&amp;YEAR(Portfolio_History!X$1))-
SUMIFS(Transactions_History!$G$6:$G$1355, Transactions_History!$C$6:$C$1355, "Redeem", Transactions_History!$I$6:$I$1355, Portfolio_History!$F691, Transactions_History!$H$6:$H$1355, "&lt;="&amp;YEAR(Portfolio_History!X$1))</f>
        <v>0</v>
      </c>
      <c r="Y691" s="4">
        <f>SUMIFS(Transactions_History!$G$6:$G$1355, Transactions_History!$C$6:$C$1355, "Acquire", Transactions_History!$I$6:$I$1355, Portfolio_History!$F691, Transactions_History!$H$6:$H$1355, "&lt;="&amp;YEAR(Portfolio_History!Y$1))-
SUMIFS(Transactions_History!$G$6:$G$1355, Transactions_History!$C$6:$C$1355, "Redeem", Transactions_History!$I$6:$I$1355, Portfolio_History!$F691, Transactions_History!$H$6:$H$1355, "&lt;="&amp;YEAR(Portfolio_History!Y$1))</f>
        <v>0</v>
      </c>
    </row>
    <row r="692" spans="1:25" x14ac:dyDescent="0.35">
      <c r="A692" s="172" t="s">
        <v>34</v>
      </c>
      <c r="B692" s="172">
        <v>3.25</v>
      </c>
      <c r="C692" s="172">
        <v>2009</v>
      </c>
      <c r="D692" s="173">
        <v>39965</v>
      </c>
      <c r="E692" s="63">
        <v>2009</v>
      </c>
      <c r="F692" s="170" t="str">
        <f t="shared" si="11"/>
        <v>SI certificates_3.25_2009</v>
      </c>
      <c r="G692" s="4">
        <f>SUMIFS(Transactions_History!$G$6:$G$1355, Transactions_History!$C$6:$C$1355, "Acquire", Transactions_History!$I$6:$I$1355, Portfolio_History!$F692, Transactions_History!$H$6:$H$1355, "&lt;="&amp;YEAR(Portfolio_History!G$1))-
SUMIFS(Transactions_History!$G$6:$G$1355, Transactions_History!$C$6:$C$1355, "Redeem", Transactions_History!$I$6:$I$1355, Portfolio_History!$F692, Transactions_History!$H$6:$H$1355, "&lt;="&amp;YEAR(Portfolio_History!G$1))</f>
        <v>0</v>
      </c>
      <c r="H692" s="4">
        <f>SUMIFS(Transactions_History!$G$6:$G$1355, Transactions_History!$C$6:$C$1355, "Acquire", Transactions_History!$I$6:$I$1355, Portfolio_History!$F692, Transactions_History!$H$6:$H$1355, "&lt;="&amp;YEAR(Portfolio_History!H$1))-
SUMIFS(Transactions_History!$G$6:$G$1355, Transactions_History!$C$6:$C$1355, "Redeem", Transactions_History!$I$6:$I$1355, Portfolio_History!$F692, Transactions_History!$H$6:$H$1355, "&lt;="&amp;YEAR(Portfolio_History!H$1))</f>
        <v>0</v>
      </c>
      <c r="I692" s="4">
        <f>SUMIFS(Transactions_History!$G$6:$G$1355, Transactions_History!$C$6:$C$1355, "Acquire", Transactions_History!$I$6:$I$1355, Portfolio_History!$F692, Transactions_History!$H$6:$H$1355, "&lt;="&amp;YEAR(Portfolio_History!I$1))-
SUMIFS(Transactions_History!$G$6:$G$1355, Transactions_History!$C$6:$C$1355, "Redeem", Transactions_History!$I$6:$I$1355, Portfolio_History!$F692, Transactions_History!$H$6:$H$1355, "&lt;="&amp;YEAR(Portfolio_History!I$1))</f>
        <v>0</v>
      </c>
      <c r="J692" s="4">
        <f>SUMIFS(Transactions_History!$G$6:$G$1355, Transactions_History!$C$6:$C$1355, "Acquire", Transactions_History!$I$6:$I$1355, Portfolio_History!$F692, Transactions_History!$H$6:$H$1355, "&lt;="&amp;YEAR(Portfolio_History!J$1))-
SUMIFS(Transactions_History!$G$6:$G$1355, Transactions_History!$C$6:$C$1355, "Redeem", Transactions_History!$I$6:$I$1355, Portfolio_History!$F692, Transactions_History!$H$6:$H$1355, "&lt;="&amp;YEAR(Portfolio_History!J$1))</f>
        <v>0</v>
      </c>
      <c r="K692" s="4">
        <f>SUMIFS(Transactions_History!$G$6:$G$1355, Transactions_History!$C$6:$C$1355, "Acquire", Transactions_History!$I$6:$I$1355, Portfolio_History!$F692, Transactions_History!$H$6:$H$1355, "&lt;="&amp;YEAR(Portfolio_History!K$1))-
SUMIFS(Transactions_History!$G$6:$G$1355, Transactions_History!$C$6:$C$1355, "Redeem", Transactions_History!$I$6:$I$1355, Portfolio_History!$F692, Transactions_History!$H$6:$H$1355, "&lt;="&amp;YEAR(Portfolio_History!K$1))</f>
        <v>0</v>
      </c>
      <c r="L692" s="4">
        <f>SUMIFS(Transactions_History!$G$6:$G$1355, Transactions_History!$C$6:$C$1355, "Acquire", Transactions_History!$I$6:$I$1355, Portfolio_History!$F692, Transactions_History!$H$6:$H$1355, "&lt;="&amp;YEAR(Portfolio_History!L$1))-
SUMIFS(Transactions_History!$G$6:$G$1355, Transactions_History!$C$6:$C$1355, "Redeem", Transactions_History!$I$6:$I$1355, Portfolio_History!$F692, Transactions_History!$H$6:$H$1355, "&lt;="&amp;YEAR(Portfolio_History!L$1))</f>
        <v>0</v>
      </c>
      <c r="M692" s="4">
        <f>SUMIFS(Transactions_History!$G$6:$G$1355, Transactions_History!$C$6:$C$1355, "Acquire", Transactions_History!$I$6:$I$1355, Portfolio_History!$F692, Transactions_History!$H$6:$H$1355, "&lt;="&amp;YEAR(Portfolio_History!M$1))-
SUMIFS(Transactions_History!$G$6:$G$1355, Transactions_History!$C$6:$C$1355, "Redeem", Transactions_History!$I$6:$I$1355, Portfolio_History!$F692, Transactions_History!$H$6:$H$1355, "&lt;="&amp;YEAR(Portfolio_History!M$1))</f>
        <v>0</v>
      </c>
      <c r="N692" s="4">
        <f>SUMIFS(Transactions_History!$G$6:$G$1355, Transactions_History!$C$6:$C$1355, "Acquire", Transactions_History!$I$6:$I$1355, Portfolio_History!$F692, Transactions_History!$H$6:$H$1355, "&lt;="&amp;YEAR(Portfolio_History!N$1))-
SUMIFS(Transactions_History!$G$6:$G$1355, Transactions_History!$C$6:$C$1355, "Redeem", Transactions_History!$I$6:$I$1355, Portfolio_History!$F692, Transactions_History!$H$6:$H$1355, "&lt;="&amp;YEAR(Portfolio_History!N$1))</f>
        <v>0</v>
      </c>
      <c r="O692" s="4">
        <f>SUMIFS(Transactions_History!$G$6:$G$1355, Transactions_History!$C$6:$C$1355, "Acquire", Transactions_History!$I$6:$I$1355, Portfolio_History!$F692, Transactions_History!$H$6:$H$1355, "&lt;="&amp;YEAR(Portfolio_History!O$1))-
SUMIFS(Transactions_History!$G$6:$G$1355, Transactions_History!$C$6:$C$1355, "Redeem", Transactions_History!$I$6:$I$1355, Portfolio_History!$F692, Transactions_History!$H$6:$H$1355, "&lt;="&amp;YEAR(Portfolio_History!O$1))</f>
        <v>0</v>
      </c>
      <c r="P692" s="4">
        <f>SUMIFS(Transactions_History!$G$6:$G$1355, Transactions_History!$C$6:$C$1355, "Acquire", Transactions_History!$I$6:$I$1355, Portfolio_History!$F692, Transactions_History!$H$6:$H$1355, "&lt;="&amp;YEAR(Portfolio_History!P$1))-
SUMIFS(Transactions_History!$G$6:$G$1355, Transactions_History!$C$6:$C$1355, "Redeem", Transactions_History!$I$6:$I$1355, Portfolio_History!$F692, Transactions_History!$H$6:$H$1355, "&lt;="&amp;YEAR(Portfolio_History!P$1))</f>
        <v>0</v>
      </c>
      <c r="Q692" s="4">
        <f>SUMIFS(Transactions_History!$G$6:$G$1355, Transactions_History!$C$6:$C$1355, "Acquire", Transactions_History!$I$6:$I$1355, Portfolio_History!$F692, Transactions_History!$H$6:$H$1355, "&lt;="&amp;YEAR(Portfolio_History!Q$1))-
SUMIFS(Transactions_History!$G$6:$G$1355, Transactions_History!$C$6:$C$1355, "Redeem", Transactions_History!$I$6:$I$1355, Portfolio_History!$F692, Transactions_History!$H$6:$H$1355, "&lt;="&amp;YEAR(Portfolio_History!Q$1))</f>
        <v>0</v>
      </c>
      <c r="R692" s="4">
        <f>SUMIFS(Transactions_History!$G$6:$G$1355, Transactions_History!$C$6:$C$1355, "Acquire", Transactions_History!$I$6:$I$1355, Portfolio_History!$F692, Transactions_History!$H$6:$H$1355, "&lt;="&amp;YEAR(Portfolio_History!R$1))-
SUMIFS(Transactions_History!$G$6:$G$1355, Transactions_History!$C$6:$C$1355, "Redeem", Transactions_History!$I$6:$I$1355, Portfolio_History!$F692, Transactions_History!$H$6:$H$1355, "&lt;="&amp;YEAR(Portfolio_History!R$1))</f>
        <v>0</v>
      </c>
      <c r="S692" s="4">
        <f>SUMIFS(Transactions_History!$G$6:$G$1355, Transactions_History!$C$6:$C$1355, "Acquire", Transactions_History!$I$6:$I$1355, Portfolio_History!$F692, Transactions_History!$H$6:$H$1355, "&lt;="&amp;YEAR(Portfolio_History!S$1))-
SUMIFS(Transactions_History!$G$6:$G$1355, Transactions_History!$C$6:$C$1355, "Redeem", Transactions_History!$I$6:$I$1355, Portfolio_History!$F692, Transactions_History!$H$6:$H$1355, "&lt;="&amp;YEAR(Portfolio_History!S$1))</f>
        <v>0</v>
      </c>
      <c r="T692" s="4">
        <f>SUMIFS(Transactions_History!$G$6:$G$1355, Transactions_History!$C$6:$C$1355, "Acquire", Transactions_History!$I$6:$I$1355, Portfolio_History!$F692, Transactions_History!$H$6:$H$1355, "&lt;="&amp;YEAR(Portfolio_History!T$1))-
SUMIFS(Transactions_History!$G$6:$G$1355, Transactions_History!$C$6:$C$1355, "Redeem", Transactions_History!$I$6:$I$1355, Portfolio_History!$F692, Transactions_History!$H$6:$H$1355, "&lt;="&amp;YEAR(Portfolio_History!T$1))</f>
        <v>0</v>
      </c>
      <c r="U692" s="4">
        <f>SUMIFS(Transactions_History!$G$6:$G$1355, Transactions_History!$C$6:$C$1355, "Acquire", Transactions_History!$I$6:$I$1355, Portfolio_History!$F692, Transactions_History!$H$6:$H$1355, "&lt;="&amp;YEAR(Portfolio_History!U$1))-
SUMIFS(Transactions_History!$G$6:$G$1355, Transactions_History!$C$6:$C$1355, "Redeem", Transactions_History!$I$6:$I$1355, Portfolio_History!$F692, Transactions_History!$H$6:$H$1355, "&lt;="&amp;YEAR(Portfolio_History!U$1))</f>
        <v>0</v>
      </c>
      <c r="V692" s="4">
        <f>SUMIFS(Transactions_History!$G$6:$G$1355, Transactions_History!$C$6:$C$1355, "Acquire", Transactions_History!$I$6:$I$1355, Portfolio_History!$F692, Transactions_History!$H$6:$H$1355, "&lt;="&amp;YEAR(Portfolio_History!V$1))-
SUMIFS(Transactions_History!$G$6:$G$1355, Transactions_History!$C$6:$C$1355, "Redeem", Transactions_History!$I$6:$I$1355, Portfolio_History!$F692, Transactions_History!$H$6:$H$1355, "&lt;="&amp;YEAR(Portfolio_History!V$1))</f>
        <v>0</v>
      </c>
      <c r="W692" s="4">
        <f>SUMIFS(Transactions_History!$G$6:$G$1355, Transactions_History!$C$6:$C$1355, "Acquire", Transactions_History!$I$6:$I$1355, Portfolio_History!$F692, Transactions_History!$H$6:$H$1355, "&lt;="&amp;YEAR(Portfolio_History!W$1))-
SUMIFS(Transactions_History!$G$6:$G$1355, Transactions_History!$C$6:$C$1355, "Redeem", Transactions_History!$I$6:$I$1355, Portfolio_History!$F692, Transactions_History!$H$6:$H$1355, "&lt;="&amp;YEAR(Portfolio_History!W$1))</f>
        <v>0</v>
      </c>
      <c r="X692" s="4">
        <f>SUMIFS(Transactions_History!$G$6:$G$1355, Transactions_History!$C$6:$C$1355, "Acquire", Transactions_History!$I$6:$I$1355, Portfolio_History!$F692, Transactions_History!$H$6:$H$1355, "&lt;="&amp;YEAR(Portfolio_History!X$1))-
SUMIFS(Transactions_History!$G$6:$G$1355, Transactions_History!$C$6:$C$1355, "Redeem", Transactions_History!$I$6:$I$1355, Portfolio_History!$F692, Transactions_History!$H$6:$H$1355, "&lt;="&amp;YEAR(Portfolio_History!X$1))</f>
        <v>0</v>
      </c>
      <c r="Y692" s="4">
        <f>SUMIFS(Transactions_History!$G$6:$G$1355, Transactions_History!$C$6:$C$1355, "Acquire", Transactions_History!$I$6:$I$1355, Portfolio_History!$F692, Transactions_History!$H$6:$H$1355, "&lt;="&amp;YEAR(Portfolio_History!Y$1))-
SUMIFS(Transactions_History!$G$6:$G$1355, Transactions_History!$C$6:$C$1355, "Redeem", Transactions_History!$I$6:$I$1355, Portfolio_History!$F692, Transactions_History!$H$6:$H$1355, "&lt;="&amp;YEAR(Portfolio_History!Y$1))</f>
        <v>0</v>
      </c>
    </row>
    <row r="693" spans="1:25" x14ac:dyDescent="0.35">
      <c r="A693" s="172" t="s">
        <v>34</v>
      </c>
      <c r="B693" s="172">
        <v>3.75</v>
      </c>
      <c r="C693" s="172">
        <v>2009</v>
      </c>
      <c r="D693" s="173">
        <v>39753</v>
      </c>
      <c r="E693" s="63">
        <v>2009</v>
      </c>
      <c r="F693" s="170" t="str">
        <f t="shared" si="11"/>
        <v>SI certificates_3.75_2009</v>
      </c>
      <c r="G693" s="4">
        <f>SUMIFS(Transactions_History!$G$6:$G$1355, Transactions_History!$C$6:$C$1355, "Acquire", Transactions_History!$I$6:$I$1355, Portfolio_History!$F693, Transactions_History!$H$6:$H$1355, "&lt;="&amp;YEAR(Portfolio_History!G$1))-
SUMIFS(Transactions_History!$G$6:$G$1355, Transactions_History!$C$6:$C$1355, "Redeem", Transactions_History!$I$6:$I$1355, Portfolio_History!$F693, Transactions_History!$H$6:$H$1355, "&lt;="&amp;YEAR(Portfolio_History!G$1))</f>
        <v>0</v>
      </c>
      <c r="H693" s="4">
        <f>SUMIFS(Transactions_History!$G$6:$G$1355, Transactions_History!$C$6:$C$1355, "Acquire", Transactions_History!$I$6:$I$1355, Portfolio_History!$F693, Transactions_History!$H$6:$H$1355, "&lt;="&amp;YEAR(Portfolio_History!H$1))-
SUMIFS(Transactions_History!$G$6:$G$1355, Transactions_History!$C$6:$C$1355, "Redeem", Transactions_History!$I$6:$I$1355, Portfolio_History!$F693, Transactions_History!$H$6:$H$1355, "&lt;="&amp;YEAR(Portfolio_History!H$1))</f>
        <v>0</v>
      </c>
      <c r="I693" s="4">
        <f>SUMIFS(Transactions_History!$G$6:$G$1355, Transactions_History!$C$6:$C$1355, "Acquire", Transactions_History!$I$6:$I$1355, Portfolio_History!$F693, Transactions_History!$H$6:$H$1355, "&lt;="&amp;YEAR(Portfolio_History!I$1))-
SUMIFS(Transactions_History!$G$6:$G$1355, Transactions_History!$C$6:$C$1355, "Redeem", Transactions_History!$I$6:$I$1355, Portfolio_History!$F693, Transactions_History!$H$6:$H$1355, "&lt;="&amp;YEAR(Portfolio_History!I$1))</f>
        <v>0</v>
      </c>
      <c r="J693" s="4">
        <f>SUMIFS(Transactions_History!$G$6:$G$1355, Transactions_History!$C$6:$C$1355, "Acquire", Transactions_History!$I$6:$I$1355, Portfolio_History!$F693, Transactions_History!$H$6:$H$1355, "&lt;="&amp;YEAR(Portfolio_History!J$1))-
SUMIFS(Transactions_History!$G$6:$G$1355, Transactions_History!$C$6:$C$1355, "Redeem", Transactions_History!$I$6:$I$1355, Portfolio_History!$F693, Transactions_History!$H$6:$H$1355, "&lt;="&amp;YEAR(Portfolio_History!J$1))</f>
        <v>0</v>
      </c>
      <c r="K693" s="4">
        <f>SUMIFS(Transactions_History!$G$6:$G$1355, Transactions_History!$C$6:$C$1355, "Acquire", Transactions_History!$I$6:$I$1355, Portfolio_History!$F693, Transactions_History!$H$6:$H$1355, "&lt;="&amp;YEAR(Portfolio_History!K$1))-
SUMIFS(Transactions_History!$G$6:$G$1355, Transactions_History!$C$6:$C$1355, "Redeem", Transactions_History!$I$6:$I$1355, Portfolio_History!$F693, Transactions_History!$H$6:$H$1355, "&lt;="&amp;YEAR(Portfolio_History!K$1))</f>
        <v>0</v>
      </c>
      <c r="L693" s="4">
        <f>SUMIFS(Transactions_History!$G$6:$G$1355, Transactions_History!$C$6:$C$1355, "Acquire", Transactions_History!$I$6:$I$1355, Portfolio_History!$F693, Transactions_History!$H$6:$H$1355, "&lt;="&amp;YEAR(Portfolio_History!L$1))-
SUMIFS(Transactions_History!$G$6:$G$1355, Transactions_History!$C$6:$C$1355, "Redeem", Transactions_History!$I$6:$I$1355, Portfolio_History!$F693, Transactions_History!$H$6:$H$1355, "&lt;="&amp;YEAR(Portfolio_History!L$1))</f>
        <v>0</v>
      </c>
      <c r="M693" s="4">
        <f>SUMIFS(Transactions_History!$G$6:$G$1355, Transactions_History!$C$6:$C$1355, "Acquire", Transactions_History!$I$6:$I$1355, Portfolio_History!$F693, Transactions_History!$H$6:$H$1355, "&lt;="&amp;YEAR(Portfolio_History!M$1))-
SUMIFS(Transactions_History!$G$6:$G$1355, Transactions_History!$C$6:$C$1355, "Redeem", Transactions_History!$I$6:$I$1355, Portfolio_History!$F693, Transactions_History!$H$6:$H$1355, "&lt;="&amp;YEAR(Portfolio_History!M$1))</f>
        <v>0</v>
      </c>
      <c r="N693" s="4">
        <f>SUMIFS(Transactions_History!$G$6:$G$1355, Transactions_History!$C$6:$C$1355, "Acquire", Transactions_History!$I$6:$I$1355, Portfolio_History!$F693, Transactions_History!$H$6:$H$1355, "&lt;="&amp;YEAR(Portfolio_History!N$1))-
SUMIFS(Transactions_History!$G$6:$G$1355, Transactions_History!$C$6:$C$1355, "Redeem", Transactions_History!$I$6:$I$1355, Portfolio_History!$F693, Transactions_History!$H$6:$H$1355, "&lt;="&amp;YEAR(Portfolio_History!N$1))</f>
        <v>0</v>
      </c>
      <c r="O693" s="4">
        <f>SUMIFS(Transactions_History!$G$6:$G$1355, Transactions_History!$C$6:$C$1355, "Acquire", Transactions_History!$I$6:$I$1355, Portfolio_History!$F693, Transactions_History!$H$6:$H$1355, "&lt;="&amp;YEAR(Portfolio_History!O$1))-
SUMIFS(Transactions_History!$G$6:$G$1355, Transactions_History!$C$6:$C$1355, "Redeem", Transactions_History!$I$6:$I$1355, Portfolio_History!$F693, Transactions_History!$H$6:$H$1355, "&lt;="&amp;YEAR(Portfolio_History!O$1))</f>
        <v>0</v>
      </c>
      <c r="P693" s="4">
        <f>SUMIFS(Transactions_History!$G$6:$G$1355, Transactions_History!$C$6:$C$1355, "Acquire", Transactions_History!$I$6:$I$1355, Portfolio_History!$F693, Transactions_History!$H$6:$H$1355, "&lt;="&amp;YEAR(Portfolio_History!P$1))-
SUMIFS(Transactions_History!$G$6:$G$1355, Transactions_History!$C$6:$C$1355, "Redeem", Transactions_History!$I$6:$I$1355, Portfolio_History!$F693, Transactions_History!$H$6:$H$1355, "&lt;="&amp;YEAR(Portfolio_History!P$1))</f>
        <v>0</v>
      </c>
      <c r="Q693" s="4">
        <f>SUMIFS(Transactions_History!$G$6:$G$1355, Transactions_History!$C$6:$C$1355, "Acquire", Transactions_History!$I$6:$I$1355, Portfolio_History!$F693, Transactions_History!$H$6:$H$1355, "&lt;="&amp;YEAR(Portfolio_History!Q$1))-
SUMIFS(Transactions_History!$G$6:$G$1355, Transactions_History!$C$6:$C$1355, "Redeem", Transactions_History!$I$6:$I$1355, Portfolio_History!$F693, Transactions_History!$H$6:$H$1355, "&lt;="&amp;YEAR(Portfolio_History!Q$1))</f>
        <v>0</v>
      </c>
      <c r="R693" s="4">
        <f>SUMIFS(Transactions_History!$G$6:$G$1355, Transactions_History!$C$6:$C$1355, "Acquire", Transactions_History!$I$6:$I$1355, Portfolio_History!$F693, Transactions_History!$H$6:$H$1355, "&lt;="&amp;YEAR(Portfolio_History!R$1))-
SUMIFS(Transactions_History!$G$6:$G$1355, Transactions_History!$C$6:$C$1355, "Redeem", Transactions_History!$I$6:$I$1355, Portfolio_History!$F693, Transactions_History!$H$6:$H$1355, "&lt;="&amp;YEAR(Portfolio_History!R$1))</f>
        <v>0</v>
      </c>
      <c r="S693" s="4">
        <f>SUMIFS(Transactions_History!$G$6:$G$1355, Transactions_History!$C$6:$C$1355, "Acquire", Transactions_History!$I$6:$I$1355, Portfolio_History!$F693, Transactions_History!$H$6:$H$1355, "&lt;="&amp;YEAR(Portfolio_History!S$1))-
SUMIFS(Transactions_History!$G$6:$G$1355, Transactions_History!$C$6:$C$1355, "Redeem", Transactions_History!$I$6:$I$1355, Portfolio_History!$F693, Transactions_History!$H$6:$H$1355, "&lt;="&amp;YEAR(Portfolio_History!S$1))</f>
        <v>0</v>
      </c>
      <c r="T693" s="4">
        <f>SUMIFS(Transactions_History!$G$6:$G$1355, Transactions_History!$C$6:$C$1355, "Acquire", Transactions_History!$I$6:$I$1355, Portfolio_History!$F693, Transactions_History!$H$6:$H$1355, "&lt;="&amp;YEAR(Portfolio_History!T$1))-
SUMIFS(Transactions_History!$G$6:$G$1355, Transactions_History!$C$6:$C$1355, "Redeem", Transactions_History!$I$6:$I$1355, Portfolio_History!$F693, Transactions_History!$H$6:$H$1355, "&lt;="&amp;YEAR(Portfolio_History!T$1))</f>
        <v>0</v>
      </c>
      <c r="U693" s="4">
        <f>SUMIFS(Transactions_History!$G$6:$G$1355, Transactions_History!$C$6:$C$1355, "Acquire", Transactions_History!$I$6:$I$1355, Portfolio_History!$F693, Transactions_History!$H$6:$H$1355, "&lt;="&amp;YEAR(Portfolio_History!U$1))-
SUMIFS(Transactions_History!$G$6:$G$1355, Transactions_History!$C$6:$C$1355, "Redeem", Transactions_History!$I$6:$I$1355, Portfolio_History!$F693, Transactions_History!$H$6:$H$1355, "&lt;="&amp;YEAR(Portfolio_History!U$1))</f>
        <v>7420648</v>
      </c>
      <c r="V693" s="4">
        <f>SUMIFS(Transactions_History!$G$6:$G$1355, Transactions_History!$C$6:$C$1355, "Acquire", Transactions_History!$I$6:$I$1355, Portfolio_History!$F693, Transactions_History!$H$6:$H$1355, "&lt;="&amp;YEAR(Portfolio_History!V$1))-
SUMIFS(Transactions_History!$G$6:$G$1355, Transactions_History!$C$6:$C$1355, "Redeem", Transactions_History!$I$6:$I$1355, Portfolio_History!$F693, Transactions_History!$H$6:$H$1355, "&lt;="&amp;YEAR(Portfolio_History!V$1))</f>
        <v>0</v>
      </c>
      <c r="W693" s="4">
        <f>SUMIFS(Transactions_History!$G$6:$G$1355, Transactions_History!$C$6:$C$1355, "Acquire", Transactions_History!$I$6:$I$1355, Portfolio_History!$F693, Transactions_History!$H$6:$H$1355, "&lt;="&amp;YEAR(Portfolio_History!W$1))-
SUMIFS(Transactions_History!$G$6:$G$1355, Transactions_History!$C$6:$C$1355, "Redeem", Transactions_History!$I$6:$I$1355, Portfolio_History!$F693, Transactions_History!$H$6:$H$1355, "&lt;="&amp;YEAR(Portfolio_History!W$1))</f>
        <v>0</v>
      </c>
      <c r="X693" s="4">
        <f>SUMIFS(Transactions_History!$G$6:$G$1355, Transactions_History!$C$6:$C$1355, "Acquire", Transactions_History!$I$6:$I$1355, Portfolio_History!$F693, Transactions_History!$H$6:$H$1355, "&lt;="&amp;YEAR(Portfolio_History!X$1))-
SUMIFS(Transactions_History!$G$6:$G$1355, Transactions_History!$C$6:$C$1355, "Redeem", Transactions_History!$I$6:$I$1355, Portfolio_History!$F693, Transactions_History!$H$6:$H$1355, "&lt;="&amp;YEAR(Portfolio_History!X$1))</f>
        <v>0</v>
      </c>
      <c r="Y693" s="4">
        <f>SUMIFS(Transactions_History!$G$6:$G$1355, Transactions_History!$C$6:$C$1355, "Acquire", Transactions_History!$I$6:$I$1355, Portfolio_History!$F693, Transactions_History!$H$6:$H$1355, "&lt;="&amp;YEAR(Portfolio_History!Y$1))-
SUMIFS(Transactions_History!$G$6:$G$1355, Transactions_History!$C$6:$C$1355, "Redeem", Transactions_History!$I$6:$I$1355, Portfolio_History!$F693, Transactions_History!$H$6:$H$1355, "&lt;="&amp;YEAR(Portfolio_History!Y$1))</f>
        <v>0</v>
      </c>
    </row>
    <row r="694" spans="1:25" x14ac:dyDescent="0.35">
      <c r="A694" s="172" t="s">
        <v>34</v>
      </c>
      <c r="B694" s="172">
        <v>3.875</v>
      </c>
      <c r="C694" s="172">
        <v>2009</v>
      </c>
      <c r="D694" s="173">
        <v>39661</v>
      </c>
      <c r="E694" s="63">
        <v>2009</v>
      </c>
      <c r="F694" s="170" t="str">
        <f t="shared" si="11"/>
        <v>SI certificates_3.875_2009</v>
      </c>
      <c r="G694" s="4">
        <f>SUMIFS(Transactions_History!$G$6:$G$1355, Transactions_History!$C$6:$C$1355, "Acquire", Transactions_History!$I$6:$I$1355, Portfolio_History!$F694, Transactions_History!$H$6:$H$1355, "&lt;="&amp;YEAR(Portfolio_History!G$1))-
SUMIFS(Transactions_History!$G$6:$G$1355, Transactions_History!$C$6:$C$1355, "Redeem", Transactions_History!$I$6:$I$1355, Portfolio_History!$F694, Transactions_History!$H$6:$H$1355, "&lt;="&amp;YEAR(Portfolio_History!G$1))</f>
        <v>0</v>
      </c>
      <c r="H694" s="4">
        <f>SUMIFS(Transactions_History!$G$6:$G$1355, Transactions_History!$C$6:$C$1355, "Acquire", Transactions_History!$I$6:$I$1355, Portfolio_History!$F694, Transactions_History!$H$6:$H$1355, "&lt;="&amp;YEAR(Portfolio_History!H$1))-
SUMIFS(Transactions_History!$G$6:$G$1355, Transactions_History!$C$6:$C$1355, "Redeem", Transactions_History!$I$6:$I$1355, Portfolio_History!$F694, Transactions_History!$H$6:$H$1355, "&lt;="&amp;YEAR(Portfolio_History!H$1))</f>
        <v>0</v>
      </c>
      <c r="I694" s="4">
        <f>SUMIFS(Transactions_History!$G$6:$G$1355, Transactions_History!$C$6:$C$1355, "Acquire", Transactions_History!$I$6:$I$1355, Portfolio_History!$F694, Transactions_History!$H$6:$H$1355, "&lt;="&amp;YEAR(Portfolio_History!I$1))-
SUMIFS(Transactions_History!$G$6:$G$1355, Transactions_History!$C$6:$C$1355, "Redeem", Transactions_History!$I$6:$I$1355, Portfolio_History!$F694, Transactions_History!$H$6:$H$1355, "&lt;="&amp;YEAR(Portfolio_History!I$1))</f>
        <v>0</v>
      </c>
      <c r="J694" s="4">
        <f>SUMIFS(Transactions_History!$G$6:$G$1355, Transactions_History!$C$6:$C$1355, "Acquire", Transactions_History!$I$6:$I$1355, Portfolio_History!$F694, Transactions_History!$H$6:$H$1355, "&lt;="&amp;YEAR(Portfolio_History!J$1))-
SUMIFS(Transactions_History!$G$6:$G$1355, Transactions_History!$C$6:$C$1355, "Redeem", Transactions_History!$I$6:$I$1355, Portfolio_History!$F694, Transactions_History!$H$6:$H$1355, "&lt;="&amp;YEAR(Portfolio_History!J$1))</f>
        <v>0</v>
      </c>
      <c r="K694" s="4">
        <f>SUMIFS(Transactions_History!$G$6:$G$1355, Transactions_History!$C$6:$C$1355, "Acquire", Transactions_History!$I$6:$I$1355, Portfolio_History!$F694, Transactions_History!$H$6:$H$1355, "&lt;="&amp;YEAR(Portfolio_History!K$1))-
SUMIFS(Transactions_History!$G$6:$G$1355, Transactions_History!$C$6:$C$1355, "Redeem", Transactions_History!$I$6:$I$1355, Portfolio_History!$F694, Transactions_History!$H$6:$H$1355, "&lt;="&amp;YEAR(Portfolio_History!K$1))</f>
        <v>0</v>
      </c>
      <c r="L694" s="4">
        <f>SUMIFS(Transactions_History!$G$6:$G$1355, Transactions_History!$C$6:$C$1355, "Acquire", Transactions_History!$I$6:$I$1355, Portfolio_History!$F694, Transactions_History!$H$6:$H$1355, "&lt;="&amp;YEAR(Portfolio_History!L$1))-
SUMIFS(Transactions_History!$G$6:$G$1355, Transactions_History!$C$6:$C$1355, "Redeem", Transactions_History!$I$6:$I$1355, Portfolio_History!$F694, Transactions_History!$H$6:$H$1355, "&lt;="&amp;YEAR(Portfolio_History!L$1))</f>
        <v>0</v>
      </c>
      <c r="M694" s="4">
        <f>SUMIFS(Transactions_History!$G$6:$G$1355, Transactions_History!$C$6:$C$1355, "Acquire", Transactions_History!$I$6:$I$1355, Portfolio_History!$F694, Transactions_History!$H$6:$H$1355, "&lt;="&amp;YEAR(Portfolio_History!M$1))-
SUMIFS(Transactions_History!$G$6:$G$1355, Transactions_History!$C$6:$C$1355, "Redeem", Transactions_History!$I$6:$I$1355, Portfolio_History!$F694, Transactions_History!$H$6:$H$1355, "&lt;="&amp;YEAR(Portfolio_History!M$1))</f>
        <v>0</v>
      </c>
      <c r="N694" s="4">
        <f>SUMIFS(Transactions_History!$G$6:$G$1355, Transactions_History!$C$6:$C$1355, "Acquire", Transactions_History!$I$6:$I$1355, Portfolio_History!$F694, Transactions_History!$H$6:$H$1355, "&lt;="&amp;YEAR(Portfolio_History!N$1))-
SUMIFS(Transactions_History!$G$6:$G$1355, Transactions_History!$C$6:$C$1355, "Redeem", Transactions_History!$I$6:$I$1355, Portfolio_History!$F694, Transactions_History!$H$6:$H$1355, "&lt;="&amp;YEAR(Portfolio_History!N$1))</f>
        <v>0</v>
      </c>
      <c r="O694" s="4">
        <f>SUMIFS(Transactions_History!$G$6:$G$1355, Transactions_History!$C$6:$C$1355, "Acquire", Transactions_History!$I$6:$I$1355, Portfolio_History!$F694, Transactions_History!$H$6:$H$1355, "&lt;="&amp;YEAR(Portfolio_History!O$1))-
SUMIFS(Transactions_History!$G$6:$G$1355, Transactions_History!$C$6:$C$1355, "Redeem", Transactions_History!$I$6:$I$1355, Portfolio_History!$F694, Transactions_History!$H$6:$H$1355, "&lt;="&amp;YEAR(Portfolio_History!O$1))</f>
        <v>0</v>
      </c>
      <c r="P694" s="4">
        <f>SUMIFS(Transactions_History!$G$6:$G$1355, Transactions_History!$C$6:$C$1355, "Acquire", Transactions_History!$I$6:$I$1355, Portfolio_History!$F694, Transactions_History!$H$6:$H$1355, "&lt;="&amp;YEAR(Portfolio_History!P$1))-
SUMIFS(Transactions_History!$G$6:$G$1355, Transactions_History!$C$6:$C$1355, "Redeem", Transactions_History!$I$6:$I$1355, Portfolio_History!$F694, Transactions_History!$H$6:$H$1355, "&lt;="&amp;YEAR(Portfolio_History!P$1))</f>
        <v>0</v>
      </c>
      <c r="Q694" s="4">
        <f>SUMIFS(Transactions_History!$G$6:$G$1355, Transactions_History!$C$6:$C$1355, "Acquire", Transactions_History!$I$6:$I$1355, Portfolio_History!$F694, Transactions_History!$H$6:$H$1355, "&lt;="&amp;YEAR(Portfolio_History!Q$1))-
SUMIFS(Transactions_History!$G$6:$G$1355, Transactions_History!$C$6:$C$1355, "Redeem", Transactions_History!$I$6:$I$1355, Portfolio_History!$F694, Transactions_History!$H$6:$H$1355, "&lt;="&amp;YEAR(Portfolio_History!Q$1))</f>
        <v>0</v>
      </c>
      <c r="R694" s="4">
        <f>SUMIFS(Transactions_History!$G$6:$G$1355, Transactions_History!$C$6:$C$1355, "Acquire", Transactions_History!$I$6:$I$1355, Portfolio_History!$F694, Transactions_History!$H$6:$H$1355, "&lt;="&amp;YEAR(Portfolio_History!R$1))-
SUMIFS(Transactions_History!$G$6:$G$1355, Transactions_History!$C$6:$C$1355, "Redeem", Transactions_History!$I$6:$I$1355, Portfolio_History!$F694, Transactions_History!$H$6:$H$1355, "&lt;="&amp;YEAR(Portfolio_History!R$1))</f>
        <v>0</v>
      </c>
      <c r="S694" s="4">
        <f>SUMIFS(Transactions_History!$G$6:$G$1355, Transactions_History!$C$6:$C$1355, "Acquire", Transactions_History!$I$6:$I$1355, Portfolio_History!$F694, Transactions_History!$H$6:$H$1355, "&lt;="&amp;YEAR(Portfolio_History!S$1))-
SUMIFS(Transactions_History!$G$6:$G$1355, Transactions_History!$C$6:$C$1355, "Redeem", Transactions_History!$I$6:$I$1355, Portfolio_History!$F694, Transactions_History!$H$6:$H$1355, "&lt;="&amp;YEAR(Portfolio_History!S$1))</f>
        <v>0</v>
      </c>
      <c r="T694" s="4">
        <f>SUMIFS(Transactions_History!$G$6:$G$1355, Transactions_History!$C$6:$C$1355, "Acquire", Transactions_History!$I$6:$I$1355, Portfolio_History!$F694, Transactions_History!$H$6:$H$1355, "&lt;="&amp;YEAR(Portfolio_History!T$1))-
SUMIFS(Transactions_History!$G$6:$G$1355, Transactions_History!$C$6:$C$1355, "Redeem", Transactions_History!$I$6:$I$1355, Portfolio_History!$F694, Transactions_History!$H$6:$H$1355, "&lt;="&amp;YEAR(Portfolio_History!T$1))</f>
        <v>0</v>
      </c>
      <c r="U694" s="4">
        <f>SUMIFS(Transactions_History!$G$6:$G$1355, Transactions_History!$C$6:$C$1355, "Acquire", Transactions_History!$I$6:$I$1355, Portfolio_History!$F694, Transactions_History!$H$6:$H$1355, "&lt;="&amp;YEAR(Portfolio_History!U$1))-
SUMIFS(Transactions_History!$G$6:$G$1355, Transactions_History!$C$6:$C$1355, "Redeem", Transactions_History!$I$6:$I$1355, Portfolio_History!$F694, Transactions_History!$H$6:$H$1355, "&lt;="&amp;YEAR(Portfolio_History!U$1))</f>
        <v>4440134</v>
      </c>
      <c r="V694" s="4">
        <f>SUMIFS(Transactions_History!$G$6:$G$1355, Transactions_History!$C$6:$C$1355, "Acquire", Transactions_History!$I$6:$I$1355, Portfolio_History!$F694, Transactions_History!$H$6:$H$1355, "&lt;="&amp;YEAR(Portfolio_History!V$1))-
SUMIFS(Transactions_History!$G$6:$G$1355, Transactions_History!$C$6:$C$1355, "Redeem", Transactions_History!$I$6:$I$1355, Portfolio_History!$F694, Transactions_History!$H$6:$H$1355, "&lt;="&amp;YEAR(Portfolio_History!V$1))</f>
        <v>0</v>
      </c>
      <c r="W694" s="4">
        <f>SUMIFS(Transactions_History!$G$6:$G$1355, Transactions_History!$C$6:$C$1355, "Acquire", Transactions_History!$I$6:$I$1355, Portfolio_History!$F694, Transactions_History!$H$6:$H$1355, "&lt;="&amp;YEAR(Portfolio_History!W$1))-
SUMIFS(Transactions_History!$G$6:$G$1355, Transactions_History!$C$6:$C$1355, "Redeem", Transactions_History!$I$6:$I$1355, Portfolio_History!$F694, Transactions_History!$H$6:$H$1355, "&lt;="&amp;YEAR(Portfolio_History!W$1))</f>
        <v>0</v>
      </c>
      <c r="X694" s="4">
        <f>SUMIFS(Transactions_History!$G$6:$G$1355, Transactions_History!$C$6:$C$1355, "Acquire", Transactions_History!$I$6:$I$1355, Portfolio_History!$F694, Transactions_History!$H$6:$H$1355, "&lt;="&amp;YEAR(Portfolio_History!X$1))-
SUMIFS(Transactions_History!$G$6:$G$1355, Transactions_History!$C$6:$C$1355, "Redeem", Transactions_History!$I$6:$I$1355, Portfolio_History!$F694, Transactions_History!$H$6:$H$1355, "&lt;="&amp;YEAR(Portfolio_History!X$1))</f>
        <v>0</v>
      </c>
      <c r="Y694" s="4">
        <f>SUMIFS(Transactions_History!$G$6:$G$1355, Transactions_History!$C$6:$C$1355, "Acquire", Transactions_History!$I$6:$I$1355, Portfolio_History!$F694, Transactions_History!$H$6:$H$1355, "&lt;="&amp;YEAR(Portfolio_History!Y$1))-
SUMIFS(Transactions_History!$G$6:$G$1355, Transactions_History!$C$6:$C$1355, "Redeem", Transactions_History!$I$6:$I$1355, Portfolio_History!$F694, Transactions_History!$H$6:$H$1355, "&lt;="&amp;YEAR(Portfolio_History!Y$1))</f>
        <v>0</v>
      </c>
    </row>
    <row r="695" spans="1:25" x14ac:dyDescent="0.35">
      <c r="A695" s="172" t="s">
        <v>39</v>
      </c>
      <c r="B695" s="172">
        <v>3.5</v>
      </c>
      <c r="C695" s="172">
        <v>2010</v>
      </c>
      <c r="D695" s="173">
        <v>37773</v>
      </c>
      <c r="E695" s="63">
        <v>2009</v>
      </c>
      <c r="F695" s="170" t="str">
        <f t="shared" si="11"/>
        <v>SI bonds_3.5_2010</v>
      </c>
      <c r="G695" s="4">
        <f>SUMIFS(Transactions_History!$G$6:$G$1355, Transactions_History!$C$6:$C$1355, "Acquire", Transactions_History!$I$6:$I$1355, Portfolio_History!$F695, Transactions_History!$H$6:$H$1355, "&lt;="&amp;YEAR(Portfolio_History!G$1))-
SUMIFS(Transactions_History!$G$6:$G$1355, Transactions_History!$C$6:$C$1355, "Redeem", Transactions_History!$I$6:$I$1355, Portfolio_History!$F695, Transactions_History!$H$6:$H$1355, "&lt;="&amp;YEAR(Portfolio_History!G$1))</f>
        <v>-10628879</v>
      </c>
      <c r="H695" s="4">
        <f>SUMIFS(Transactions_History!$G$6:$G$1355, Transactions_History!$C$6:$C$1355, "Acquire", Transactions_History!$I$6:$I$1355, Portfolio_History!$F695, Transactions_History!$H$6:$H$1355, "&lt;="&amp;YEAR(Portfolio_History!H$1))-
SUMIFS(Transactions_History!$G$6:$G$1355, Transactions_History!$C$6:$C$1355, "Redeem", Transactions_History!$I$6:$I$1355, Portfolio_History!$F695, Transactions_History!$H$6:$H$1355, "&lt;="&amp;YEAR(Portfolio_History!H$1))</f>
        <v>-10628879</v>
      </c>
      <c r="I695" s="4">
        <f>SUMIFS(Transactions_History!$G$6:$G$1355, Transactions_History!$C$6:$C$1355, "Acquire", Transactions_History!$I$6:$I$1355, Portfolio_History!$F695, Transactions_History!$H$6:$H$1355, "&lt;="&amp;YEAR(Portfolio_History!I$1))-
SUMIFS(Transactions_History!$G$6:$G$1355, Transactions_History!$C$6:$C$1355, "Redeem", Transactions_History!$I$6:$I$1355, Portfolio_History!$F695, Transactions_History!$H$6:$H$1355, "&lt;="&amp;YEAR(Portfolio_History!I$1))</f>
        <v>-10628879</v>
      </c>
      <c r="J695" s="4">
        <f>SUMIFS(Transactions_History!$G$6:$G$1355, Transactions_History!$C$6:$C$1355, "Acquire", Transactions_History!$I$6:$I$1355, Portfolio_History!$F695, Transactions_History!$H$6:$H$1355, "&lt;="&amp;YEAR(Portfolio_History!J$1))-
SUMIFS(Transactions_History!$G$6:$G$1355, Transactions_History!$C$6:$C$1355, "Redeem", Transactions_History!$I$6:$I$1355, Portfolio_History!$F695, Transactions_History!$H$6:$H$1355, "&lt;="&amp;YEAR(Portfolio_History!J$1))</f>
        <v>-10628879</v>
      </c>
      <c r="K695" s="4">
        <f>SUMIFS(Transactions_History!$G$6:$G$1355, Transactions_History!$C$6:$C$1355, "Acquire", Transactions_History!$I$6:$I$1355, Portfolio_History!$F695, Transactions_History!$H$6:$H$1355, "&lt;="&amp;YEAR(Portfolio_History!K$1))-
SUMIFS(Transactions_History!$G$6:$G$1355, Transactions_History!$C$6:$C$1355, "Redeem", Transactions_History!$I$6:$I$1355, Portfolio_History!$F695, Transactions_History!$H$6:$H$1355, "&lt;="&amp;YEAR(Portfolio_History!K$1))</f>
        <v>-10628879</v>
      </c>
      <c r="L695" s="4">
        <f>SUMIFS(Transactions_History!$G$6:$G$1355, Transactions_History!$C$6:$C$1355, "Acquire", Transactions_History!$I$6:$I$1355, Portfolio_History!$F695, Transactions_History!$H$6:$H$1355, "&lt;="&amp;YEAR(Portfolio_History!L$1))-
SUMIFS(Transactions_History!$G$6:$G$1355, Transactions_History!$C$6:$C$1355, "Redeem", Transactions_History!$I$6:$I$1355, Portfolio_History!$F695, Transactions_History!$H$6:$H$1355, "&lt;="&amp;YEAR(Portfolio_History!L$1))</f>
        <v>-10628879</v>
      </c>
      <c r="M695" s="4">
        <f>SUMIFS(Transactions_History!$G$6:$G$1355, Transactions_History!$C$6:$C$1355, "Acquire", Transactions_History!$I$6:$I$1355, Portfolio_History!$F695, Transactions_History!$H$6:$H$1355, "&lt;="&amp;YEAR(Portfolio_History!M$1))-
SUMIFS(Transactions_History!$G$6:$G$1355, Transactions_History!$C$6:$C$1355, "Redeem", Transactions_History!$I$6:$I$1355, Portfolio_History!$F695, Transactions_History!$H$6:$H$1355, "&lt;="&amp;YEAR(Portfolio_History!M$1))</f>
        <v>-10628879</v>
      </c>
      <c r="N695" s="4">
        <f>SUMIFS(Transactions_History!$G$6:$G$1355, Transactions_History!$C$6:$C$1355, "Acquire", Transactions_History!$I$6:$I$1355, Portfolio_History!$F695, Transactions_History!$H$6:$H$1355, "&lt;="&amp;YEAR(Portfolio_History!N$1))-
SUMIFS(Transactions_History!$G$6:$G$1355, Transactions_History!$C$6:$C$1355, "Redeem", Transactions_History!$I$6:$I$1355, Portfolio_History!$F695, Transactions_History!$H$6:$H$1355, "&lt;="&amp;YEAR(Portfolio_History!N$1))</f>
        <v>-10628879</v>
      </c>
      <c r="O695" s="4">
        <f>SUMIFS(Transactions_History!$G$6:$G$1355, Transactions_History!$C$6:$C$1355, "Acquire", Transactions_History!$I$6:$I$1355, Portfolio_History!$F695, Transactions_History!$H$6:$H$1355, "&lt;="&amp;YEAR(Portfolio_History!O$1))-
SUMIFS(Transactions_History!$G$6:$G$1355, Transactions_History!$C$6:$C$1355, "Redeem", Transactions_History!$I$6:$I$1355, Portfolio_History!$F695, Transactions_History!$H$6:$H$1355, "&lt;="&amp;YEAR(Portfolio_History!O$1))</f>
        <v>-10628879</v>
      </c>
      <c r="P695" s="4">
        <f>SUMIFS(Transactions_History!$G$6:$G$1355, Transactions_History!$C$6:$C$1355, "Acquire", Transactions_History!$I$6:$I$1355, Portfolio_History!$F695, Transactions_History!$H$6:$H$1355, "&lt;="&amp;YEAR(Portfolio_History!P$1))-
SUMIFS(Transactions_History!$G$6:$G$1355, Transactions_History!$C$6:$C$1355, "Redeem", Transactions_History!$I$6:$I$1355, Portfolio_History!$F695, Transactions_History!$H$6:$H$1355, "&lt;="&amp;YEAR(Portfolio_History!P$1))</f>
        <v>-10628879</v>
      </c>
      <c r="Q695" s="4">
        <f>SUMIFS(Transactions_History!$G$6:$G$1355, Transactions_History!$C$6:$C$1355, "Acquire", Transactions_History!$I$6:$I$1355, Portfolio_History!$F695, Transactions_History!$H$6:$H$1355, "&lt;="&amp;YEAR(Portfolio_History!Q$1))-
SUMIFS(Transactions_History!$G$6:$G$1355, Transactions_History!$C$6:$C$1355, "Redeem", Transactions_History!$I$6:$I$1355, Portfolio_History!$F695, Transactions_History!$H$6:$H$1355, "&lt;="&amp;YEAR(Portfolio_History!Q$1))</f>
        <v>-10628879</v>
      </c>
      <c r="R695" s="4">
        <f>SUMIFS(Transactions_History!$G$6:$G$1355, Transactions_History!$C$6:$C$1355, "Acquire", Transactions_History!$I$6:$I$1355, Portfolio_History!$F695, Transactions_History!$H$6:$H$1355, "&lt;="&amp;YEAR(Portfolio_History!R$1))-
SUMIFS(Transactions_History!$G$6:$G$1355, Transactions_History!$C$6:$C$1355, "Redeem", Transactions_History!$I$6:$I$1355, Portfolio_History!$F695, Transactions_History!$H$6:$H$1355, "&lt;="&amp;YEAR(Portfolio_History!R$1))</f>
        <v>-10628879</v>
      </c>
      <c r="S695" s="4">
        <f>SUMIFS(Transactions_History!$G$6:$G$1355, Transactions_History!$C$6:$C$1355, "Acquire", Transactions_History!$I$6:$I$1355, Portfolio_History!$F695, Transactions_History!$H$6:$H$1355, "&lt;="&amp;YEAR(Portfolio_History!S$1))-
SUMIFS(Transactions_History!$G$6:$G$1355, Transactions_History!$C$6:$C$1355, "Redeem", Transactions_History!$I$6:$I$1355, Portfolio_History!$F695, Transactions_History!$H$6:$H$1355, "&lt;="&amp;YEAR(Portfolio_History!S$1))</f>
        <v>-10628879</v>
      </c>
      <c r="T695" s="4">
        <f>SUMIFS(Transactions_History!$G$6:$G$1355, Transactions_History!$C$6:$C$1355, "Acquire", Transactions_History!$I$6:$I$1355, Portfolio_History!$F695, Transactions_History!$H$6:$H$1355, "&lt;="&amp;YEAR(Portfolio_History!T$1))-
SUMIFS(Transactions_History!$G$6:$G$1355, Transactions_History!$C$6:$C$1355, "Redeem", Transactions_History!$I$6:$I$1355, Portfolio_History!$F695, Transactions_History!$H$6:$H$1355, "&lt;="&amp;YEAR(Portfolio_History!T$1))</f>
        <v>-10628879</v>
      </c>
      <c r="U695" s="4">
        <f>SUMIFS(Transactions_History!$G$6:$G$1355, Transactions_History!$C$6:$C$1355, "Acquire", Transactions_History!$I$6:$I$1355, Portfolio_History!$F695, Transactions_History!$H$6:$H$1355, "&lt;="&amp;YEAR(Portfolio_History!U$1))-
SUMIFS(Transactions_History!$G$6:$G$1355, Transactions_History!$C$6:$C$1355, "Redeem", Transactions_History!$I$6:$I$1355, Portfolio_History!$F695, Transactions_History!$H$6:$H$1355, "&lt;="&amp;YEAR(Portfolio_History!U$1))</f>
        <v>0</v>
      </c>
      <c r="V695" s="4">
        <f>SUMIFS(Transactions_History!$G$6:$G$1355, Transactions_History!$C$6:$C$1355, "Acquire", Transactions_History!$I$6:$I$1355, Portfolio_History!$F695, Transactions_History!$H$6:$H$1355, "&lt;="&amp;YEAR(Portfolio_History!V$1))-
SUMIFS(Transactions_History!$G$6:$G$1355, Transactions_History!$C$6:$C$1355, "Redeem", Transactions_History!$I$6:$I$1355, Portfolio_History!$F695, Transactions_History!$H$6:$H$1355, "&lt;="&amp;YEAR(Portfolio_History!V$1))</f>
        <v>0</v>
      </c>
      <c r="W695" s="4">
        <f>SUMIFS(Transactions_History!$G$6:$G$1355, Transactions_History!$C$6:$C$1355, "Acquire", Transactions_History!$I$6:$I$1355, Portfolio_History!$F695, Transactions_History!$H$6:$H$1355, "&lt;="&amp;YEAR(Portfolio_History!W$1))-
SUMIFS(Transactions_History!$G$6:$G$1355, Transactions_History!$C$6:$C$1355, "Redeem", Transactions_History!$I$6:$I$1355, Portfolio_History!$F695, Transactions_History!$H$6:$H$1355, "&lt;="&amp;YEAR(Portfolio_History!W$1))</f>
        <v>0</v>
      </c>
      <c r="X695" s="4">
        <f>SUMIFS(Transactions_History!$G$6:$G$1355, Transactions_History!$C$6:$C$1355, "Acquire", Transactions_History!$I$6:$I$1355, Portfolio_History!$F695, Transactions_History!$H$6:$H$1355, "&lt;="&amp;YEAR(Portfolio_History!X$1))-
SUMIFS(Transactions_History!$G$6:$G$1355, Transactions_History!$C$6:$C$1355, "Redeem", Transactions_History!$I$6:$I$1355, Portfolio_History!$F695, Transactions_History!$H$6:$H$1355, "&lt;="&amp;YEAR(Portfolio_History!X$1))</f>
        <v>0</v>
      </c>
      <c r="Y695" s="4">
        <f>SUMIFS(Transactions_History!$G$6:$G$1355, Transactions_History!$C$6:$C$1355, "Acquire", Transactions_History!$I$6:$I$1355, Portfolio_History!$F695, Transactions_History!$H$6:$H$1355, "&lt;="&amp;YEAR(Portfolio_History!Y$1))-
SUMIFS(Transactions_History!$G$6:$G$1355, Transactions_History!$C$6:$C$1355, "Redeem", Transactions_History!$I$6:$I$1355, Portfolio_History!$F695, Transactions_History!$H$6:$H$1355, "&lt;="&amp;YEAR(Portfolio_History!Y$1))</f>
        <v>0</v>
      </c>
    </row>
    <row r="696" spans="1:25" x14ac:dyDescent="0.35">
      <c r="A696" s="172" t="s">
        <v>39</v>
      </c>
      <c r="B696" s="172">
        <v>4</v>
      </c>
      <c r="C696" s="172">
        <v>2010</v>
      </c>
      <c r="D696" s="173">
        <v>39600</v>
      </c>
      <c r="E696" s="63">
        <v>2009</v>
      </c>
      <c r="F696" s="170" t="str">
        <f t="shared" si="11"/>
        <v>SI bonds_4_2010</v>
      </c>
      <c r="G696" s="4">
        <f>SUMIFS(Transactions_History!$G$6:$G$1355, Transactions_History!$C$6:$C$1355, "Acquire", Transactions_History!$I$6:$I$1355, Portfolio_History!$F696, Transactions_History!$H$6:$H$1355, "&lt;="&amp;YEAR(Portfolio_History!G$1))-
SUMIFS(Transactions_History!$G$6:$G$1355, Transactions_History!$C$6:$C$1355, "Redeem", Transactions_History!$I$6:$I$1355, Portfolio_History!$F696, Transactions_History!$H$6:$H$1355, "&lt;="&amp;YEAR(Portfolio_History!G$1))</f>
        <v>0</v>
      </c>
      <c r="H696" s="4">
        <f>SUMIFS(Transactions_History!$G$6:$G$1355, Transactions_History!$C$6:$C$1355, "Acquire", Transactions_History!$I$6:$I$1355, Portfolio_History!$F696, Transactions_History!$H$6:$H$1355, "&lt;="&amp;YEAR(Portfolio_History!H$1))-
SUMIFS(Transactions_History!$G$6:$G$1355, Transactions_History!$C$6:$C$1355, "Redeem", Transactions_History!$I$6:$I$1355, Portfolio_History!$F696, Transactions_History!$H$6:$H$1355, "&lt;="&amp;YEAR(Portfolio_History!H$1))</f>
        <v>0</v>
      </c>
      <c r="I696" s="4">
        <f>SUMIFS(Transactions_History!$G$6:$G$1355, Transactions_History!$C$6:$C$1355, "Acquire", Transactions_History!$I$6:$I$1355, Portfolio_History!$F696, Transactions_History!$H$6:$H$1355, "&lt;="&amp;YEAR(Portfolio_History!I$1))-
SUMIFS(Transactions_History!$G$6:$G$1355, Transactions_History!$C$6:$C$1355, "Redeem", Transactions_History!$I$6:$I$1355, Portfolio_History!$F696, Transactions_History!$H$6:$H$1355, "&lt;="&amp;YEAR(Portfolio_History!I$1))</f>
        <v>0</v>
      </c>
      <c r="J696" s="4">
        <f>SUMIFS(Transactions_History!$G$6:$G$1355, Transactions_History!$C$6:$C$1355, "Acquire", Transactions_History!$I$6:$I$1355, Portfolio_History!$F696, Transactions_History!$H$6:$H$1355, "&lt;="&amp;YEAR(Portfolio_History!J$1))-
SUMIFS(Transactions_History!$G$6:$G$1355, Transactions_History!$C$6:$C$1355, "Redeem", Transactions_History!$I$6:$I$1355, Portfolio_History!$F696, Transactions_History!$H$6:$H$1355, "&lt;="&amp;YEAR(Portfolio_History!J$1))</f>
        <v>0</v>
      </c>
      <c r="K696" s="4">
        <f>SUMIFS(Transactions_History!$G$6:$G$1355, Transactions_History!$C$6:$C$1355, "Acquire", Transactions_History!$I$6:$I$1355, Portfolio_History!$F696, Transactions_History!$H$6:$H$1355, "&lt;="&amp;YEAR(Portfolio_History!K$1))-
SUMIFS(Transactions_History!$G$6:$G$1355, Transactions_History!$C$6:$C$1355, "Redeem", Transactions_History!$I$6:$I$1355, Portfolio_History!$F696, Transactions_History!$H$6:$H$1355, "&lt;="&amp;YEAR(Portfolio_History!K$1))</f>
        <v>0</v>
      </c>
      <c r="L696" s="4">
        <f>SUMIFS(Transactions_History!$G$6:$G$1355, Transactions_History!$C$6:$C$1355, "Acquire", Transactions_History!$I$6:$I$1355, Portfolio_History!$F696, Transactions_History!$H$6:$H$1355, "&lt;="&amp;YEAR(Portfolio_History!L$1))-
SUMIFS(Transactions_History!$G$6:$G$1355, Transactions_History!$C$6:$C$1355, "Redeem", Transactions_History!$I$6:$I$1355, Portfolio_History!$F696, Transactions_History!$H$6:$H$1355, "&lt;="&amp;YEAR(Portfolio_History!L$1))</f>
        <v>0</v>
      </c>
      <c r="M696" s="4">
        <f>SUMIFS(Transactions_History!$G$6:$G$1355, Transactions_History!$C$6:$C$1355, "Acquire", Transactions_History!$I$6:$I$1355, Portfolio_History!$F696, Transactions_History!$H$6:$H$1355, "&lt;="&amp;YEAR(Portfolio_History!M$1))-
SUMIFS(Transactions_History!$G$6:$G$1355, Transactions_History!$C$6:$C$1355, "Redeem", Transactions_History!$I$6:$I$1355, Portfolio_History!$F696, Transactions_History!$H$6:$H$1355, "&lt;="&amp;YEAR(Portfolio_History!M$1))</f>
        <v>0</v>
      </c>
      <c r="N696" s="4">
        <f>SUMIFS(Transactions_History!$G$6:$G$1355, Transactions_History!$C$6:$C$1355, "Acquire", Transactions_History!$I$6:$I$1355, Portfolio_History!$F696, Transactions_History!$H$6:$H$1355, "&lt;="&amp;YEAR(Portfolio_History!N$1))-
SUMIFS(Transactions_History!$G$6:$G$1355, Transactions_History!$C$6:$C$1355, "Redeem", Transactions_History!$I$6:$I$1355, Portfolio_History!$F696, Transactions_History!$H$6:$H$1355, "&lt;="&amp;YEAR(Portfolio_History!N$1))</f>
        <v>0</v>
      </c>
      <c r="O696" s="4">
        <f>SUMIFS(Transactions_History!$G$6:$G$1355, Transactions_History!$C$6:$C$1355, "Acquire", Transactions_History!$I$6:$I$1355, Portfolio_History!$F696, Transactions_History!$H$6:$H$1355, "&lt;="&amp;YEAR(Portfolio_History!O$1))-
SUMIFS(Transactions_History!$G$6:$G$1355, Transactions_History!$C$6:$C$1355, "Redeem", Transactions_History!$I$6:$I$1355, Portfolio_History!$F696, Transactions_History!$H$6:$H$1355, "&lt;="&amp;YEAR(Portfolio_History!O$1))</f>
        <v>0</v>
      </c>
      <c r="P696" s="4">
        <f>SUMIFS(Transactions_History!$G$6:$G$1355, Transactions_History!$C$6:$C$1355, "Acquire", Transactions_History!$I$6:$I$1355, Portfolio_History!$F696, Transactions_History!$H$6:$H$1355, "&lt;="&amp;YEAR(Portfolio_History!P$1))-
SUMIFS(Transactions_History!$G$6:$G$1355, Transactions_History!$C$6:$C$1355, "Redeem", Transactions_History!$I$6:$I$1355, Portfolio_History!$F696, Transactions_History!$H$6:$H$1355, "&lt;="&amp;YEAR(Portfolio_History!P$1))</f>
        <v>0</v>
      </c>
      <c r="Q696" s="4">
        <f>SUMIFS(Transactions_History!$G$6:$G$1355, Transactions_History!$C$6:$C$1355, "Acquire", Transactions_History!$I$6:$I$1355, Portfolio_History!$F696, Transactions_History!$H$6:$H$1355, "&lt;="&amp;YEAR(Portfolio_History!Q$1))-
SUMIFS(Transactions_History!$G$6:$G$1355, Transactions_History!$C$6:$C$1355, "Redeem", Transactions_History!$I$6:$I$1355, Portfolio_History!$F696, Transactions_History!$H$6:$H$1355, "&lt;="&amp;YEAR(Portfolio_History!Q$1))</f>
        <v>0</v>
      </c>
      <c r="R696" s="4">
        <f>SUMIFS(Transactions_History!$G$6:$G$1355, Transactions_History!$C$6:$C$1355, "Acquire", Transactions_History!$I$6:$I$1355, Portfolio_History!$F696, Transactions_History!$H$6:$H$1355, "&lt;="&amp;YEAR(Portfolio_History!R$1))-
SUMIFS(Transactions_History!$G$6:$G$1355, Transactions_History!$C$6:$C$1355, "Redeem", Transactions_History!$I$6:$I$1355, Portfolio_History!$F696, Transactions_History!$H$6:$H$1355, "&lt;="&amp;YEAR(Portfolio_History!R$1))</f>
        <v>0</v>
      </c>
      <c r="S696" s="4">
        <f>SUMIFS(Transactions_History!$G$6:$G$1355, Transactions_History!$C$6:$C$1355, "Acquire", Transactions_History!$I$6:$I$1355, Portfolio_History!$F696, Transactions_History!$H$6:$H$1355, "&lt;="&amp;YEAR(Portfolio_History!S$1))-
SUMIFS(Transactions_History!$G$6:$G$1355, Transactions_History!$C$6:$C$1355, "Redeem", Transactions_History!$I$6:$I$1355, Portfolio_History!$F696, Transactions_History!$H$6:$H$1355, "&lt;="&amp;YEAR(Portfolio_History!S$1))</f>
        <v>0</v>
      </c>
      <c r="T696" s="4">
        <f>SUMIFS(Transactions_History!$G$6:$G$1355, Transactions_History!$C$6:$C$1355, "Acquire", Transactions_History!$I$6:$I$1355, Portfolio_History!$F696, Transactions_History!$H$6:$H$1355, "&lt;="&amp;YEAR(Portfolio_History!T$1))-
SUMIFS(Transactions_History!$G$6:$G$1355, Transactions_History!$C$6:$C$1355, "Redeem", Transactions_History!$I$6:$I$1355, Portfolio_History!$F696, Transactions_History!$H$6:$H$1355, "&lt;="&amp;YEAR(Portfolio_History!T$1))</f>
        <v>0</v>
      </c>
      <c r="U696" s="4">
        <f>SUMIFS(Transactions_History!$G$6:$G$1355, Transactions_History!$C$6:$C$1355, "Acquire", Transactions_History!$I$6:$I$1355, Portfolio_History!$F696, Transactions_History!$H$6:$H$1355, "&lt;="&amp;YEAR(Portfolio_History!U$1))-
SUMIFS(Transactions_History!$G$6:$G$1355, Transactions_History!$C$6:$C$1355, "Redeem", Transactions_History!$I$6:$I$1355, Portfolio_History!$F696, Transactions_History!$H$6:$H$1355, "&lt;="&amp;YEAR(Portfolio_History!U$1))</f>
        <v>12697764</v>
      </c>
      <c r="V696" s="4">
        <f>SUMIFS(Transactions_History!$G$6:$G$1355, Transactions_History!$C$6:$C$1355, "Acquire", Transactions_History!$I$6:$I$1355, Portfolio_History!$F696, Transactions_History!$H$6:$H$1355, "&lt;="&amp;YEAR(Portfolio_History!V$1))-
SUMIFS(Transactions_History!$G$6:$G$1355, Transactions_History!$C$6:$C$1355, "Redeem", Transactions_History!$I$6:$I$1355, Portfolio_History!$F696, Transactions_History!$H$6:$H$1355, "&lt;="&amp;YEAR(Portfolio_History!V$1))</f>
        <v>0</v>
      </c>
      <c r="W696" s="4">
        <f>SUMIFS(Transactions_History!$G$6:$G$1355, Transactions_History!$C$6:$C$1355, "Acquire", Transactions_History!$I$6:$I$1355, Portfolio_History!$F696, Transactions_History!$H$6:$H$1355, "&lt;="&amp;YEAR(Portfolio_History!W$1))-
SUMIFS(Transactions_History!$G$6:$G$1355, Transactions_History!$C$6:$C$1355, "Redeem", Transactions_History!$I$6:$I$1355, Portfolio_History!$F696, Transactions_History!$H$6:$H$1355, "&lt;="&amp;YEAR(Portfolio_History!W$1))</f>
        <v>0</v>
      </c>
      <c r="X696" s="4">
        <f>SUMIFS(Transactions_History!$G$6:$G$1355, Transactions_History!$C$6:$C$1355, "Acquire", Transactions_History!$I$6:$I$1355, Portfolio_History!$F696, Transactions_History!$H$6:$H$1355, "&lt;="&amp;YEAR(Portfolio_History!X$1))-
SUMIFS(Transactions_History!$G$6:$G$1355, Transactions_History!$C$6:$C$1355, "Redeem", Transactions_History!$I$6:$I$1355, Portfolio_History!$F696, Transactions_History!$H$6:$H$1355, "&lt;="&amp;YEAR(Portfolio_History!X$1))</f>
        <v>0</v>
      </c>
      <c r="Y696" s="4">
        <f>SUMIFS(Transactions_History!$G$6:$G$1355, Transactions_History!$C$6:$C$1355, "Acquire", Transactions_History!$I$6:$I$1355, Portfolio_History!$F696, Transactions_History!$H$6:$H$1355, "&lt;="&amp;YEAR(Portfolio_History!Y$1))-
SUMIFS(Transactions_History!$G$6:$G$1355, Transactions_History!$C$6:$C$1355, "Redeem", Transactions_History!$I$6:$I$1355, Portfolio_History!$F696, Transactions_History!$H$6:$H$1355, "&lt;="&amp;YEAR(Portfolio_History!Y$1))</f>
        <v>0</v>
      </c>
    </row>
    <row r="697" spans="1:25" x14ac:dyDescent="0.35">
      <c r="A697" s="172" t="s">
        <v>39</v>
      </c>
      <c r="B697" s="172">
        <v>4.125</v>
      </c>
      <c r="C697" s="172">
        <v>2010</v>
      </c>
      <c r="D697" s="173">
        <v>38504</v>
      </c>
      <c r="E697" s="63">
        <v>2009</v>
      </c>
      <c r="F697" s="170" t="str">
        <f t="shared" si="11"/>
        <v>SI bonds_4.125_2010</v>
      </c>
      <c r="G697" s="4">
        <f>SUMIFS(Transactions_History!$G$6:$G$1355, Transactions_History!$C$6:$C$1355, "Acquire", Transactions_History!$I$6:$I$1355, Portfolio_History!$F697, Transactions_History!$H$6:$H$1355, "&lt;="&amp;YEAR(Portfolio_History!G$1))-
SUMIFS(Transactions_History!$G$6:$G$1355, Transactions_History!$C$6:$C$1355, "Redeem", Transactions_History!$I$6:$I$1355, Portfolio_History!$F697, Transactions_History!$H$6:$H$1355, "&lt;="&amp;YEAR(Portfolio_History!G$1))</f>
        <v>-11194332</v>
      </c>
      <c r="H697" s="4">
        <f>SUMIFS(Transactions_History!$G$6:$G$1355, Transactions_History!$C$6:$C$1355, "Acquire", Transactions_History!$I$6:$I$1355, Portfolio_History!$F697, Transactions_History!$H$6:$H$1355, "&lt;="&amp;YEAR(Portfolio_History!H$1))-
SUMIFS(Transactions_History!$G$6:$G$1355, Transactions_History!$C$6:$C$1355, "Redeem", Transactions_History!$I$6:$I$1355, Portfolio_History!$F697, Transactions_History!$H$6:$H$1355, "&lt;="&amp;YEAR(Portfolio_History!H$1))</f>
        <v>-11194332</v>
      </c>
      <c r="I697" s="4">
        <f>SUMIFS(Transactions_History!$G$6:$G$1355, Transactions_History!$C$6:$C$1355, "Acquire", Transactions_History!$I$6:$I$1355, Portfolio_History!$F697, Transactions_History!$H$6:$H$1355, "&lt;="&amp;YEAR(Portfolio_History!I$1))-
SUMIFS(Transactions_History!$G$6:$G$1355, Transactions_History!$C$6:$C$1355, "Redeem", Transactions_History!$I$6:$I$1355, Portfolio_History!$F697, Transactions_History!$H$6:$H$1355, "&lt;="&amp;YEAR(Portfolio_History!I$1))</f>
        <v>-11194332</v>
      </c>
      <c r="J697" s="4">
        <f>SUMIFS(Transactions_History!$G$6:$G$1355, Transactions_History!$C$6:$C$1355, "Acquire", Transactions_History!$I$6:$I$1355, Portfolio_History!$F697, Transactions_History!$H$6:$H$1355, "&lt;="&amp;YEAR(Portfolio_History!J$1))-
SUMIFS(Transactions_History!$G$6:$G$1355, Transactions_History!$C$6:$C$1355, "Redeem", Transactions_History!$I$6:$I$1355, Portfolio_History!$F697, Transactions_History!$H$6:$H$1355, "&lt;="&amp;YEAR(Portfolio_History!J$1))</f>
        <v>-11194332</v>
      </c>
      <c r="K697" s="4">
        <f>SUMIFS(Transactions_History!$G$6:$G$1355, Transactions_History!$C$6:$C$1355, "Acquire", Transactions_History!$I$6:$I$1355, Portfolio_History!$F697, Transactions_History!$H$6:$H$1355, "&lt;="&amp;YEAR(Portfolio_History!K$1))-
SUMIFS(Transactions_History!$G$6:$G$1355, Transactions_History!$C$6:$C$1355, "Redeem", Transactions_History!$I$6:$I$1355, Portfolio_History!$F697, Transactions_History!$H$6:$H$1355, "&lt;="&amp;YEAR(Portfolio_History!K$1))</f>
        <v>-11194332</v>
      </c>
      <c r="L697" s="4">
        <f>SUMIFS(Transactions_History!$G$6:$G$1355, Transactions_History!$C$6:$C$1355, "Acquire", Transactions_History!$I$6:$I$1355, Portfolio_History!$F697, Transactions_History!$H$6:$H$1355, "&lt;="&amp;YEAR(Portfolio_History!L$1))-
SUMIFS(Transactions_History!$G$6:$G$1355, Transactions_History!$C$6:$C$1355, "Redeem", Transactions_History!$I$6:$I$1355, Portfolio_History!$F697, Transactions_History!$H$6:$H$1355, "&lt;="&amp;YEAR(Portfolio_History!L$1))</f>
        <v>-11194332</v>
      </c>
      <c r="M697" s="4">
        <f>SUMIFS(Transactions_History!$G$6:$G$1355, Transactions_History!$C$6:$C$1355, "Acquire", Transactions_History!$I$6:$I$1355, Portfolio_History!$F697, Transactions_History!$H$6:$H$1355, "&lt;="&amp;YEAR(Portfolio_History!M$1))-
SUMIFS(Transactions_History!$G$6:$G$1355, Transactions_History!$C$6:$C$1355, "Redeem", Transactions_History!$I$6:$I$1355, Portfolio_History!$F697, Transactions_History!$H$6:$H$1355, "&lt;="&amp;YEAR(Portfolio_History!M$1))</f>
        <v>-11194332</v>
      </c>
      <c r="N697" s="4">
        <f>SUMIFS(Transactions_History!$G$6:$G$1355, Transactions_History!$C$6:$C$1355, "Acquire", Transactions_History!$I$6:$I$1355, Portfolio_History!$F697, Transactions_History!$H$6:$H$1355, "&lt;="&amp;YEAR(Portfolio_History!N$1))-
SUMIFS(Transactions_History!$G$6:$G$1355, Transactions_History!$C$6:$C$1355, "Redeem", Transactions_History!$I$6:$I$1355, Portfolio_History!$F697, Transactions_History!$H$6:$H$1355, "&lt;="&amp;YEAR(Portfolio_History!N$1))</f>
        <v>-11194332</v>
      </c>
      <c r="O697" s="4">
        <f>SUMIFS(Transactions_History!$G$6:$G$1355, Transactions_History!$C$6:$C$1355, "Acquire", Transactions_History!$I$6:$I$1355, Portfolio_History!$F697, Transactions_History!$H$6:$H$1355, "&lt;="&amp;YEAR(Portfolio_History!O$1))-
SUMIFS(Transactions_History!$G$6:$G$1355, Transactions_History!$C$6:$C$1355, "Redeem", Transactions_History!$I$6:$I$1355, Portfolio_History!$F697, Transactions_History!$H$6:$H$1355, "&lt;="&amp;YEAR(Portfolio_History!O$1))</f>
        <v>-11194332</v>
      </c>
      <c r="P697" s="4">
        <f>SUMIFS(Transactions_History!$G$6:$G$1355, Transactions_History!$C$6:$C$1355, "Acquire", Transactions_History!$I$6:$I$1355, Portfolio_History!$F697, Transactions_History!$H$6:$H$1355, "&lt;="&amp;YEAR(Portfolio_History!P$1))-
SUMIFS(Transactions_History!$G$6:$G$1355, Transactions_History!$C$6:$C$1355, "Redeem", Transactions_History!$I$6:$I$1355, Portfolio_History!$F697, Transactions_History!$H$6:$H$1355, "&lt;="&amp;YEAR(Portfolio_History!P$1))</f>
        <v>-11194332</v>
      </c>
      <c r="Q697" s="4">
        <f>SUMIFS(Transactions_History!$G$6:$G$1355, Transactions_History!$C$6:$C$1355, "Acquire", Transactions_History!$I$6:$I$1355, Portfolio_History!$F697, Transactions_History!$H$6:$H$1355, "&lt;="&amp;YEAR(Portfolio_History!Q$1))-
SUMIFS(Transactions_History!$G$6:$G$1355, Transactions_History!$C$6:$C$1355, "Redeem", Transactions_History!$I$6:$I$1355, Portfolio_History!$F697, Transactions_History!$H$6:$H$1355, "&lt;="&amp;YEAR(Portfolio_History!Q$1))</f>
        <v>-11194332</v>
      </c>
      <c r="R697" s="4">
        <f>SUMIFS(Transactions_History!$G$6:$G$1355, Transactions_History!$C$6:$C$1355, "Acquire", Transactions_History!$I$6:$I$1355, Portfolio_History!$F697, Transactions_History!$H$6:$H$1355, "&lt;="&amp;YEAR(Portfolio_History!R$1))-
SUMIFS(Transactions_History!$G$6:$G$1355, Transactions_History!$C$6:$C$1355, "Redeem", Transactions_History!$I$6:$I$1355, Portfolio_History!$F697, Transactions_History!$H$6:$H$1355, "&lt;="&amp;YEAR(Portfolio_History!R$1))</f>
        <v>-11194332</v>
      </c>
      <c r="S697" s="4">
        <f>SUMIFS(Transactions_History!$G$6:$G$1355, Transactions_History!$C$6:$C$1355, "Acquire", Transactions_History!$I$6:$I$1355, Portfolio_History!$F697, Transactions_History!$H$6:$H$1355, "&lt;="&amp;YEAR(Portfolio_History!S$1))-
SUMIFS(Transactions_History!$G$6:$G$1355, Transactions_History!$C$6:$C$1355, "Redeem", Transactions_History!$I$6:$I$1355, Portfolio_History!$F697, Transactions_History!$H$6:$H$1355, "&lt;="&amp;YEAR(Portfolio_History!S$1))</f>
        <v>-11194332</v>
      </c>
      <c r="T697" s="4">
        <f>SUMIFS(Transactions_History!$G$6:$G$1355, Transactions_History!$C$6:$C$1355, "Acquire", Transactions_History!$I$6:$I$1355, Portfolio_History!$F697, Transactions_History!$H$6:$H$1355, "&lt;="&amp;YEAR(Portfolio_History!T$1))-
SUMIFS(Transactions_History!$G$6:$G$1355, Transactions_History!$C$6:$C$1355, "Redeem", Transactions_History!$I$6:$I$1355, Portfolio_History!$F697, Transactions_History!$H$6:$H$1355, "&lt;="&amp;YEAR(Portfolio_History!T$1))</f>
        <v>-1771133</v>
      </c>
      <c r="U697" s="4">
        <f>SUMIFS(Transactions_History!$G$6:$G$1355, Transactions_History!$C$6:$C$1355, "Acquire", Transactions_History!$I$6:$I$1355, Portfolio_History!$F697, Transactions_History!$H$6:$H$1355, "&lt;="&amp;YEAR(Portfolio_History!U$1))-
SUMIFS(Transactions_History!$G$6:$G$1355, Transactions_History!$C$6:$C$1355, "Redeem", Transactions_History!$I$6:$I$1355, Portfolio_History!$F697, Transactions_History!$H$6:$H$1355, "&lt;="&amp;YEAR(Portfolio_History!U$1))</f>
        <v>0</v>
      </c>
      <c r="V697" s="4">
        <f>SUMIFS(Transactions_History!$G$6:$G$1355, Transactions_History!$C$6:$C$1355, "Acquire", Transactions_History!$I$6:$I$1355, Portfolio_History!$F697, Transactions_History!$H$6:$H$1355, "&lt;="&amp;YEAR(Portfolio_History!V$1))-
SUMIFS(Transactions_History!$G$6:$G$1355, Transactions_History!$C$6:$C$1355, "Redeem", Transactions_History!$I$6:$I$1355, Portfolio_History!$F697, Transactions_History!$H$6:$H$1355, "&lt;="&amp;YEAR(Portfolio_History!V$1))</f>
        <v>0</v>
      </c>
      <c r="W697" s="4">
        <f>SUMIFS(Transactions_History!$G$6:$G$1355, Transactions_History!$C$6:$C$1355, "Acquire", Transactions_History!$I$6:$I$1355, Portfolio_History!$F697, Transactions_History!$H$6:$H$1355, "&lt;="&amp;YEAR(Portfolio_History!W$1))-
SUMIFS(Transactions_History!$G$6:$G$1355, Transactions_History!$C$6:$C$1355, "Redeem", Transactions_History!$I$6:$I$1355, Portfolio_History!$F697, Transactions_History!$H$6:$H$1355, "&lt;="&amp;YEAR(Portfolio_History!W$1))</f>
        <v>0</v>
      </c>
      <c r="X697" s="4">
        <f>SUMIFS(Transactions_History!$G$6:$G$1355, Transactions_History!$C$6:$C$1355, "Acquire", Transactions_History!$I$6:$I$1355, Portfolio_History!$F697, Transactions_History!$H$6:$H$1355, "&lt;="&amp;YEAR(Portfolio_History!X$1))-
SUMIFS(Transactions_History!$G$6:$G$1355, Transactions_History!$C$6:$C$1355, "Redeem", Transactions_History!$I$6:$I$1355, Portfolio_History!$F697, Transactions_History!$H$6:$H$1355, "&lt;="&amp;YEAR(Portfolio_History!X$1))</f>
        <v>0</v>
      </c>
      <c r="Y697" s="4">
        <f>SUMIFS(Transactions_History!$G$6:$G$1355, Transactions_History!$C$6:$C$1355, "Acquire", Transactions_History!$I$6:$I$1355, Portfolio_History!$F697, Transactions_History!$H$6:$H$1355, "&lt;="&amp;YEAR(Portfolio_History!Y$1))-
SUMIFS(Transactions_History!$G$6:$G$1355, Transactions_History!$C$6:$C$1355, "Redeem", Transactions_History!$I$6:$I$1355, Portfolio_History!$F697, Transactions_History!$H$6:$H$1355, "&lt;="&amp;YEAR(Portfolio_History!Y$1))</f>
        <v>0</v>
      </c>
    </row>
    <row r="698" spans="1:25" x14ac:dyDescent="0.35">
      <c r="A698" s="172" t="s">
        <v>39</v>
      </c>
      <c r="B698" s="172">
        <v>4.625</v>
      </c>
      <c r="C698" s="172">
        <v>2010</v>
      </c>
      <c r="D698" s="173">
        <v>38139</v>
      </c>
      <c r="E698" s="63">
        <v>2009</v>
      </c>
      <c r="F698" s="170" t="str">
        <f t="shared" si="11"/>
        <v>SI bonds_4.625_2010</v>
      </c>
      <c r="G698" s="4">
        <f>SUMIFS(Transactions_History!$G$6:$G$1355, Transactions_History!$C$6:$C$1355, "Acquire", Transactions_History!$I$6:$I$1355, Portfolio_History!$F698, Transactions_History!$H$6:$H$1355, "&lt;="&amp;YEAR(Portfolio_History!G$1))-
SUMIFS(Transactions_History!$G$6:$G$1355, Transactions_History!$C$6:$C$1355, "Redeem", Transactions_History!$I$6:$I$1355, Portfolio_History!$F698, Transactions_History!$H$6:$H$1355, "&lt;="&amp;YEAR(Portfolio_History!G$1))</f>
        <v>-10023161</v>
      </c>
      <c r="H698" s="4">
        <f>SUMIFS(Transactions_History!$G$6:$G$1355, Transactions_History!$C$6:$C$1355, "Acquire", Transactions_History!$I$6:$I$1355, Portfolio_History!$F698, Transactions_History!$H$6:$H$1355, "&lt;="&amp;YEAR(Portfolio_History!H$1))-
SUMIFS(Transactions_History!$G$6:$G$1355, Transactions_History!$C$6:$C$1355, "Redeem", Transactions_History!$I$6:$I$1355, Portfolio_History!$F698, Transactions_History!$H$6:$H$1355, "&lt;="&amp;YEAR(Portfolio_History!H$1))</f>
        <v>-10023161</v>
      </c>
      <c r="I698" s="4">
        <f>SUMIFS(Transactions_History!$G$6:$G$1355, Transactions_History!$C$6:$C$1355, "Acquire", Transactions_History!$I$6:$I$1355, Portfolio_History!$F698, Transactions_History!$H$6:$H$1355, "&lt;="&amp;YEAR(Portfolio_History!I$1))-
SUMIFS(Transactions_History!$G$6:$G$1355, Transactions_History!$C$6:$C$1355, "Redeem", Transactions_History!$I$6:$I$1355, Portfolio_History!$F698, Transactions_History!$H$6:$H$1355, "&lt;="&amp;YEAR(Portfolio_History!I$1))</f>
        <v>-10023161</v>
      </c>
      <c r="J698" s="4">
        <f>SUMIFS(Transactions_History!$G$6:$G$1355, Transactions_History!$C$6:$C$1355, "Acquire", Transactions_History!$I$6:$I$1355, Portfolio_History!$F698, Transactions_History!$H$6:$H$1355, "&lt;="&amp;YEAR(Portfolio_History!J$1))-
SUMIFS(Transactions_History!$G$6:$G$1355, Transactions_History!$C$6:$C$1355, "Redeem", Transactions_History!$I$6:$I$1355, Portfolio_History!$F698, Transactions_History!$H$6:$H$1355, "&lt;="&amp;YEAR(Portfolio_History!J$1))</f>
        <v>-10023161</v>
      </c>
      <c r="K698" s="4">
        <f>SUMIFS(Transactions_History!$G$6:$G$1355, Transactions_History!$C$6:$C$1355, "Acquire", Transactions_History!$I$6:$I$1355, Portfolio_History!$F698, Transactions_History!$H$6:$H$1355, "&lt;="&amp;YEAR(Portfolio_History!K$1))-
SUMIFS(Transactions_History!$G$6:$G$1355, Transactions_History!$C$6:$C$1355, "Redeem", Transactions_History!$I$6:$I$1355, Portfolio_History!$F698, Transactions_History!$H$6:$H$1355, "&lt;="&amp;YEAR(Portfolio_History!K$1))</f>
        <v>-10023161</v>
      </c>
      <c r="L698" s="4">
        <f>SUMIFS(Transactions_History!$G$6:$G$1355, Transactions_History!$C$6:$C$1355, "Acquire", Transactions_History!$I$6:$I$1355, Portfolio_History!$F698, Transactions_History!$H$6:$H$1355, "&lt;="&amp;YEAR(Portfolio_History!L$1))-
SUMIFS(Transactions_History!$G$6:$G$1355, Transactions_History!$C$6:$C$1355, "Redeem", Transactions_History!$I$6:$I$1355, Portfolio_History!$F698, Transactions_History!$H$6:$H$1355, "&lt;="&amp;YEAR(Portfolio_History!L$1))</f>
        <v>-10023161</v>
      </c>
      <c r="M698" s="4">
        <f>SUMIFS(Transactions_History!$G$6:$G$1355, Transactions_History!$C$6:$C$1355, "Acquire", Transactions_History!$I$6:$I$1355, Portfolio_History!$F698, Transactions_History!$H$6:$H$1355, "&lt;="&amp;YEAR(Portfolio_History!M$1))-
SUMIFS(Transactions_History!$G$6:$G$1355, Transactions_History!$C$6:$C$1355, "Redeem", Transactions_History!$I$6:$I$1355, Portfolio_History!$F698, Transactions_History!$H$6:$H$1355, "&lt;="&amp;YEAR(Portfolio_History!M$1))</f>
        <v>-10023161</v>
      </c>
      <c r="N698" s="4">
        <f>SUMIFS(Transactions_History!$G$6:$G$1355, Transactions_History!$C$6:$C$1355, "Acquire", Transactions_History!$I$6:$I$1355, Portfolio_History!$F698, Transactions_History!$H$6:$H$1355, "&lt;="&amp;YEAR(Portfolio_History!N$1))-
SUMIFS(Transactions_History!$G$6:$G$1355, Transactions_History!$C$6:$C$1355, "Redeem", Transactions_History!$I$6:$I$1355, Portfolio_History!$F698, Transactions_History!$H$6:$H$1355, "&lt;="&amp;YEAR(Portfolio_History!N$1))</f>
        <v>-10023161</v>
      </c>
      <c r="O698" s="4">
        <f>SUMIFS(Transactions_History!$G$6:$G$1355, Transactions_History!$C$6:$C$1355, "Acquire", Transactions_History!$I$6:$I$1355, Portfolio_History!$F698, Transactions_History!$H$6:$H$1355, "&lt;="&amp;YEAR(Portfolio_History!O$1))-
SUMIFS(Transactions_History!$G$6:$G$1355, Transactions_History!$C$6:$C$1355, "Redeem", Transactions_History!$I$6:$I$1355, Portfolio_History!$F698, Transactions_History!$H$6:$H$1355, "&lt;="&amp;YEAR(Portfolio_History!O$1))</f>
        <v>-10023161</v>
      </c>
      <c r="P698" s="4">
        <f>SUMIFS(Transactions_History!$G$6:$G$1355, Transactions_History!$C$6:$C$1355, "Acquire", Transactions_History!$I$6:$I$1355, Portfolio_History!$F698, Transactions_History!$H$6:$H$1355, "&lt;="&amp;YEAR(Portfolio_History!P$1))-
SUMIFS(Transactions_History!$G$6:$G$1355, Transactions_History!$C$6:$C$1355, "Redeem", Transactions_History!$I$6:$I$1355, Portfolio_History!$F698, Transactions_History!$H$6:$H$1355, "&lt;="&amp;YEAR(Portfolio_History!P$1))</f>
        <v>-10023161</v>
      </c>
      <c r="Q698" s="4">
        <f>SUMIFS(Transactions_History!$G$6:$G$1355, Transactions_History!$C$6:$C$1355, "Acquire", Transactions_History!$I$6:$I$1355, Portfolio_History!$F698, Transactions_History!$H$6:$H$1355, "&lt;="&amp;YEAR(Portfolio_History!Q$1))-
SUMIFS(Transactions_History!$G$6:$G$1355, Transactions_History!$C$6:$C$1355, "Redeem", Transactions_History!$I$6:$I$1355, Portfolio_History!$F698, Transactions_History!$H$6:$H$1355, "&lt;="&amp;YEAR(Portfolio_History!Q$1))</f>
        <v>-10023161</v>
      </c>
      <c r="R698" s="4">
        <f>SUMIFS(Transactions_History!$G$6:$G$1355, Transactions_History!$C$6:$C$1355, "Acquire", Transactions_History!$I$6:$I$1355, Portfolio_History!$F698, Transactions_History!$H$6:$H$1355, "&lt;="&amp;YEAR(Portfolio_History!R$1))-
SUMIFS(Transactions_History!$G$6:$G$1355, Transactions_History!$C$6:$C$1355, "Redeem", Transactions_History!$I$6:$I$1355, Portfolio_History!$F698, Transactions_History!$H$6:$H$1355, "&lt;="&amp;YEAR(Portfolio_History!R$1))</f>
        <v>-10023161</v>
      </c>
      <c r="S698" s="4">
        <f>SUMIFS(Transactions_History!$G$6:$G$1355, Transactions_History!$C$6:$C$1355, "Acquire", Transactions_History!$I$6:$I$1355, Portfolio_History!$F698, Transactions_History!$H$6:$H$1355, "&lt;="&amp;YEAR(Portfolio_History!S$1))-
SUMIFS(Transactions_History!$G$6:$G$1355, Transactions_History!$C$6:$C$1355, "Redeem", Transactions_History!$I$6:$I$1355, Portfolio_History!$F698, Transactions_History!$H$6:$H$1355, "&lt;="&amp;YEAR(Portfolio_History!S$1))</f>
        <v>-10023161</v>
      </c>
      <c r="T698" s="4">
        <f>SUMIFS(Transactions_History!$G$6:$G$1355, Transactions_History!$C$6:$C$1355, "Acquire", Transactions_History!$I$6:$I$1355, Portfolio_History!$F698, Transactions_History!$H$6:$H$1355, "&lt;="&amp;YEAR(Portfolio_History!T$1))-
SUMIFS(Transactions_History!$G$6:$G$1355, Transactions_History!$C$6:$C$1355, "Redeem", Transactions_History!$I$6:$I$1355, Portfolio_History!$F698, Transactions_History!$H$6:$H$1355, "&lt;="&amp;YEAR(Portfolio_History!T$1))</f>
        <v>-855497</v>
      </c>
      <c r="U698" s="4">
        <f>SUMIFS(Transactions_History!$G$6:$G$1355, Transactions_History!$C$6:$C$1355, "Acquire", Transactions_History!$I$6:$I$1355, Portfolio_History!$F698, Transactions_History!$H$6:$H$1355, "&lt;="&amp;YEAR(Portfolio_History!U$1))-
SUMIFS(Transactions_History!$G$6:$G$1355, Transactions_History!$C$6:$C$1355, "Redeem", Transactions_History!$I$6:$I$1355, Portfolio_History!$F698, Transactions_History!$H$6:$H$1355, "&lt;="&amp;YEAR(Portfolio_History!U$1))</f>
        <v>0</v>
      </c>
      <c r="V698" s="4">
        <f>SUMIFS(Transactions_History!$G$6:$G$1355, Transactions_History!$C$6:$C$1355, "Acquire", Transactions_History!$I$6:$I$1355, Portfolio_History!$F698, Transactions_History!$H$6:$H$1355, "&lt;="&amp;YEAR(Portfolio_History!V$1))-
SUMIFS(Transactions_History!$G$6:$G$1355, Transactions_History!$C$6:$C$1355, "Redeem", Transactions_History!$I$6:$I$1355, Portfolio_History!$F698, Transactions_History!$H$6:$H$1355, "&lt;="&amp;YEAR(Portfolio_History!V$1))</f>
        <v>0</v>
      </c>
      <c r="W698" s="4">
        <f>SUMIFS(Transactions_History!$G$6:$G$1355, Transactions_History!$C$6:$C$1355, "Acquire", Transactions_History!$I$6:$I$1355, Portfolio_History!$F698, Transactions_History!$H$6:$H$1355, "&lt;="&amp;YEAR(Portfolio_History!W$1))-
SUMIFS(Transactions_History!$G$6:$G$1355, Transactions_History!$C$6:$C$1355, "Redeem", Transactions_History!$I$6:$I$1355, Portfolio_History!$F698, Transactions_History!$H$6:$H$1355, "&lt;="&amp;YEAR(Portfolio_History!W$1))</f>
        <v>0</v>
      </c>
      <c r="X698" s="4">
        <f>SUMIFS(Transactions_History!$G$6:$G$1355, Transactions_History!$C$6:$C$1355, "Acquire", Transactions_History!$I$6:$I$1355, Portfolio_History!$F698, Transactions_History!$H$6:$H$1355, "&lt;="&amp;YEAR(Portfolio_History!X$1))-
SUMIFS(Transactions_History!$G$6:$G$1355, Transactions_History!$C$6:$C$1355, "Redeem", Transactions_History!$I$6:$I$1355, Portfolio_History!$F698, Transactions_History!$H$6:$H$1355, "&lt;="&amp;YEAR(Portfolio_History!X$1))</f>
        <v>0</v>
      </c>
      <c r="Y698" s="4">
        <f>SUMIFS(Transactions_History!$G$6:$G$1355, Transactions_History!$C$6:$C$1355, "Acquire", Transactions_History!$I$6:$I$1355, Portfolio_History!$F698, Transactions_History!$H$6:$H$1355, "&lt;="&amp;YEAR(Portfolio_History!Y$1))-
SUMIFS(Transactions_History!$G$6:$G$1355, Transactions_History!$C$6:$C$1355, "Redeem", Transactions_History!$I$6:$I$1355, Portfolio_History!$F698, Transactions_History!$H$6:$H$1355, "&lt;="&amp;YEAR(Portfolio_History!Y$1))</f>
        <v>0</v>
      </c>
    </row>
    <row r="699" spans="1:25" x14ac:dyDescent="0.35">
      <c r="A699" s="172" t="s">
        <v>39</v>
      </c>
      <c r="B699" s="172">
        <v>5</v>
      </c>
      <c r="C699" s="172">
        <v>2010</v>
      </c>
      <c r="D699" s="173">
        <v>39234</v>
      </c>
      <c r="E699" s="63">
        <v>2009</v>
      </c>
      <c r="F699" s="170" t="str">
        <f t="shared" si="11"/>
        <v>SI bonds_5_2010</v>
      </c>
      <c r="G699" s="4">
        <f>SUMIFS(Transactions_History!$G$6:$G$1355, Transactions_History!$C$6:$C$1355, "Acquire", Transactions_History!$I$6:$I$1355, Portfolio_History!$F699, Transactions_History!$H$6:$H$1355, "&lt;="&amp;YEAR(Portfolio_History!G$1))-
SUMIFS(Transactions_History!$G$6:$G$1355, Transactions_History!$C$6:$C$1355, "Redeem", Transactions_History!$I$6:$I$1355, Portfolio_History!$F699, Transactions_History!$H$6:$H$1355, "&lt;="&amp;YEAR(Portfolio_History!G$1))</f>
        <v>-12930819</v>
      </c>
      <c r="H699" s="4">
        <f>SUMIFS(Transactions_History!$G$6:$G$1355, Transactions_History!$C$6:$C$1355, "Acquire", Transactions_History!$I$6:$I$1355, Portfolio_History!$F699, Transactions_History!$H$6:$H$1355, "&lt;="&amp;YEAR(Portfolio_History!H$1))-
SUMIFS(Transactions_History!$G$6:$G$1355, Transactions_History!$C$6:$C$1355, "Redeem", Transactions_History!$I$6:$I$1355, Portfolio_History!$F699, Transactions_History!$H$6:$H$1355, "&lt;="&amp;YEAR(Portfolio_History!H$1))</f>
        <v>-12930819</v>
      </c>
      <c r="I699" s="4">
        <f>SUMIFS(Transactions_History!$G$6:$G$1355, Transactions_History!$C$6:$C$1355, "Acquire", Transactions_History!$I$6:$I$1355, Portfolio_History!$F699, Transactions_History!$H$6:$H$1355, "&lt;="&amp;YEAR(Portfolio_History!I$1))-
SUMIFS(Transactions_History!$G$6:$G$1355, Transactions_History!$C$6:$C$1355, "Redeem", Transactions_History!$I$6:$I$1355, Portfolio_History!$F699, Transactions_History!$H$6:$H$1355, "&lt;="&amp;YEAR(Portfolio_History!I$1))</f>
        <v>-12930819</v>
      </c>
      <c r="J699" s="4">
        <f>SUMIFS(Transactions_History!$G$6:$G$1355, Transactions_History!$C$6:$C$1355, "Acquire", Transactions_History!$I$6:$I$1355, Portfolio_History!$F699, Transactions_History!$H$6:$H$1355, "&lt;="&amp;YEAR(Portfolio_History!J$1))-
SUMIFS(Transactions_History!$G$6:$G$1355, Transactions_History!$C$6:$C$1355, "Redeem", Transactions_History!$I$6:$I$1355, Portfolio_History!$F699, Transactions_History!$H$6:$H$1355, "&lt;="&amp;YEAR(Portfolio_History!J$1))</f>
        <v>-12930819</v>
      </c>
      <c r="K699" s="4">
        <f>SUMIFS(Transactions_History!$G$6:$G$1355, Transactions_History!$C$6:$C$1355, "Acquire", Transactions_History!$I$6:$I$1355, Portfolio_History!$F699, Transactions_History!$H$6:$H$1355, "&lt;="&amp;YEAR(Portfolio_History!K$1))-
SUMIFS(Transactions_History!$G$6:$G$1355, Transactions_History!$C$6:$C$1355, "Redeem", Transactions_History!$I$6:$I$1355, Portfolio_History!$F699, Transactions_History!$H$6:$H$1355, "&lt;="&amp;YEAR(Portfolio_History!K$1))</f>
        <v>-12930819</v>
      </c>
      <c r="L699" s="4">
        <f>SUMIFS(Transactions_History!$G$6:$G$1355, Transactions_History!$C$6:$C$1355, "Acquire", Transactions_History!$I$6:$I$1355, Portfolio_History!$F699, Transactions_History!$H$6:$H$1355, "&lt;="&amp;YEAR(Portfolio_History!L$1))-
SUMIFS(Transactions_History!$G$6:$G$1355, Transactions_History!$C$6:$C$1355, "Redeem", Transactions_History!$I$6:$I$1355, Portfolio_History!$F699, Transactions_History!$H$6:$H$1355, "&lt;="&amp;YEAR(Portfolio_History!L$1))</f>
        <v>-12930819</v>
      </c>
      <c r="M699" s="4">
        <f>SUMIFS(Transactions_History!$G$6:$G$1355, Transactions_History!$C$6:$C$1355, "Acquire", Transactions_History!$I$6:$I$1355, Portfolio_History!$F699, Transactions_History!$H$6:$H$1355, "&lt;="&amp;YEAR(Portfolio_History!M$1))-
SUMIFS(Transactions_History!$G$6:$G$1355, Transactions_History!$C$6:$C$1355, "Redeem", Transactions_History!$I$6:$I$1355, Portfolio_History!$F699, Transactions_History!$H$6:$H$1355, "&lt;="&amp;YEAR(Portfolio_History!M$1))</f>
        <v>-12930819</v>
      </c>
      <c r="N699" s="4">
        <f>SUMIFS(Transactions_History!$G$6:$G$1355, Transactions_History!$C$6:$C$1355, "Acquire", Transactions_History!$I$6:$I$1355, Portfolio_History!$F699, Transactions_History!$H$6:$H$1355, "&lt;="&amp;YEAR(Portfolio_History!N$1))-
SUMIFS(Transactions_History!$G$6:$G$1355, Transactions_History!$C$6:$C$1355, "Redeem", Transactions_History!$I$6:$I$1355, Portfolio_History!$F699, Transactions_History!$H$6:$H$1355, "&lt;="&amp;YEAR(Portfolio_History!N$1))</f>
        <v>-12930819</v>
      </c>
      <c r="O699" s="4">
        <f>SUMIFS(Transactions_History!$G$6:$G$1355, Transactions_History!$C$6:$C$1355, "Acquire", Transactions_History!$I$6:$I$1355, Portfolio_History!$F699, Transactions_History!$H$6:$H$1355, "&lt;="&amp;YEAR(Portfolio_History!O$1))-
SUMIFS(Transactions_History!$G$6:$G$1355, Transactions_History!$C$6:$C$1355, "Redeem", Transactions_History!$I$6:$I$1355, Portfolio_History!$F699, Transactions_History!$H$6:$H$1355, "&lt;="&amp;YEAR(Portfolio_History!O$1))</f>
        <v>-12930819</v>
      </c>
      <c r="P699" s="4">
        <f>SUMIFS(Transactions_History!$G$6:$G$1355, Transactions_History!$C$6:$C$1355, "Acquire", Transactions_History!$I$6:$I$1355, Portfolio_History!$F699, Transactions_History!$H$6:$H$1355, "&lt;="&amp;YEAR(Portfolio_History!P$1))-
SUMIFS(Transactions_History!$G$6:$G$1355, Transactions_History!$C$6:$C$1355, "Redeem", Transactions_History!$I$6:$I$1355, Portfolio_History!$F699, Transactions_History!$H$6:$H$1355, "&lt;="&amp;YEAR(Portfolio_History!P$1))</f>
        <v>-12930819</v>
      </c>
      <c r="Q699" s="4">
        <f>SUMIFS(Transactions_History!$G$6:$G$1355, Transactions_History!$C$6:$C$1355, "Acquire", Transactions_History!$I$6:$I$1355, Portfolio_History!$F699, Transactions_History!$H$6:$H$1355, "&lt;="&amp;YEAR(Portfolio_History!Q$1))-
SUMIFS(Transactions_History!$G$6:$G$1355, Transactions_History!$C$6:$C$1355, "Redeem", Transactions_History!$I$6:$I$1355, Portfolio_History!$F699, Transactions_History!$H$6:$H$1355, "&lt;="&amp;YEAR(Portfolio_History!Q$1))</f>
        <v>-12930819</v>
      </c>
      <c r="R699" s="4">
        <f>SUMIFS(Transactions_History!$G$6:$G$1355, Transactions_History!$C$6:$C$1355, "Acquire", Transactions_History!$I$6:$I$1355, Portfolio_History!$F699, Transactions_History!$H$6:$H$1355, "&lt;="&amp;YEAR(Portfolio_History!R$1))-
SUMIFS(Transactions_History!$G$6:$G$1355, Transactions_History!$C$6:$C$1355, "Redeem", Transactions_History!$I$6:$I$1355, Portfolio_History!$F699, Transactions_History!$H$6:$H$1355, "&lt;="&amp;YEAR(Portfolio_History!R$1))</f>
        <v>-12930819</v>
      </c>
      <c r="S699" s="4">
        <f>SUMIFS(Transactions_History!$G$6:$G$1355, Transactions_History!$C$6:$C$1355, "Acquire", Transactions_History!$I$6:$I$1355, Portfolio_History!$F699, Transactions_History!$H$6:$H$1355, "&lt;="&amp;YEAR(Portfolio_History!S$1))-
SUMIFS(Transactions_History!$G$6:$G$1355, Transactions_History!$C$6:$C$1355, "Redeem", Transactions_History!$I$6:$I$1355, Portfolio_History!$F699, Transactions_History!$H$6:$H$1355, "&lt;="&amp;YEAR(Portfolio_History!S$1))</f>
        <v>-12930819</v>
      </c>
      <c r="T699" s="4">
        <f>SUMIFS(Transactions_History!$G$6:$G$1355, Transactions_History!$C$6:$C$1355, "Acquire", Transactions_History!$I$6:$I$1355, Portfolio_History!$F699, Transactions_History!$H$6:$H$1355, "&lt;="&amp;YEAR(Portfolio_History!T$1))-
SUMIFS(Transactions_History!$G$6:$G$1355, Transactions_History!$C$6:$C$1355, "Redeem", Transactions_History!$I$6:$I$1355, Portfolio_History!$F699, Transactions_History!$H$6:$H$1355, "&lt;="&amp;YEAR(Portfolio_History!T$1))</f>
        <v>-476586</v>
      </c>
      <c r="U699" s="4">
        <f>SUMIFS(Transactions_History!$G$6:$G$1355, Transactions_History!$C$6:$C$1355, "Acquire", Transactions_History!$I$6:$I$1355, Portfolio_History!$F699, Transactions_History!$H$6:$H$1355, "&lt;="&amp;YEAR(Portfolio_History!U$1))-
SUMIFS(Transactions_History!$G$6:$G$1355, Transactions_History!$C$6:$C$1355, "Redeem", Transactions_History!$I$6:$I$1355, Portfolio_History!$F699, Transactions_History!$H$6:$H$1355, "&lt;="&amp;YEAR(Portfolio_History!U$1))</f>
        <v>0</v>
      </c>
      <c r="V699" s="4">
        <f>SUMIFS(Transactions_History!$G$6:$G$1355, Transactions_History!$C$6:$C$1355, "Acquire", Transactions_History!$I$6:$I$1355, Portfolio_History!$F699, Transactions_History!$H$6:$H$1355, "&lt;="&amp;YEAR(Portfolio_History!V$1))-
SUMIFS(Transactions_History!$G$6:$G$1355, Transactions_History!$C$6:$C$1355, "Redeem", Transactions_History!$I$6:$I$1355, Portfolio_History!$F699, Transactions_History!$H$6:$H$1355, "&lt;="&amp;YEAR(Portfolio_History!V$1))</f>
        <v>0</v>
      </c>
      <c r="W699" s="4">
        <f>SUMIFS(Transactions_History!$G$6:$G$1355, Transactions_History!$C$6:$C$1355, "Acquire", Transactions_History!$I$6:$I$1355, Portfolio_History!$F699, Transactions_History!$H$6:$H$1355, "&lt;="&amp;YEAR(Portfolio_History!W$1))-
SUMIFS(Transactions_History!$G$6:$G$1355, Transactions_History!$C$6:$C$1355, "Redeem", Transactions_History!$I$6:$I$1355, Portfolio_History!$F699, Transactions_History!$H$6:$H$1355, "&lt;="&amp;YEAR(Portfolio_History!W$1))</f>
        <v>0</v>
      </c>
      <c r="X699" s="4">
        <f>SUMIFS(Transactions_History!$G$6:$G$1355, Transactions_History!$C$6:$C$1355, "Acquire", Transactions_History!$I$6:$I$1355, Portfolio_History!$F699, Transactions_History!$H$6:$H$1355, "&lt;="&amp;YEAR(Portfolio_History!X$1))-
SUMIFS(Transactions_History!$G$6:$G$1355, Transactions_History!$C$6:$C$1355, "Redeem", Transactions_History!$I$6:$I$1355, Portfolio_History!$F699, Transactions_History!$H$6:$H$1355, "&lt;="&amp;YEAR(Portfolio_History!X$1))</f>
        <v>0</v>
      </c>
      <c r="Y699" s="4">
        <f>SUMIFS(Transactions_History!$G$6:$G$1355, Transactions_History!$C$6:$C$1355, "Acquire", Transactions_History!$I$6:$I$1355, Portfolio_History!$F699, Transactions_History!$H$6:$H$1355, "&lt;="&amp;YEAR(Portfolio_History!Y$1))-
SUMIFS(Transactions_History!$G$6:$G$1355, Transactions_History!$C$6:$C$1355, "Redeem", Transactions_History!$I$6:$I$1355, Portfolio_History!$F699, Transactions_History!$H$6:$H$1355, "&lt;="&amp;YEAR(Portfolio_History!Y$1))</f>
        <v>0</v>
      </c>
    </row>
    <row r="700" spans="1:25" x14ac:dyDescent="0.35">
      <c r="A700" s="172" t="s">
        <v>39</v>
      </c>
      <c r="B700" s="172">
        <v>5.125</v>
      </c>
      <c r="C700" s="172">
        <v>2010</v>
      </c>
      <c r="D700" s="173">
        <v>38869</v>
      </c>
      <c r="E700" s="63">
        <v>2009</v>
      </c>
      <c r="F700" s="170" t="str">
        <f t="shared" si="11"/>
        <v>SI bonds_5.125_2010</v>
      </c>
      <c r="G700" s="4">
        <f>SUMIFS(Transactions_History!$G$6:$G$1355, Transactions_History!$C$6:$C$1355, "Acquire", Transactions_History!$I$6:$I$1355, Portfolio_History!$F700, Transactions_History!$H$6:$H$1355, "&lt;="&amp;YEAR(Portfolio_History!G$1))-
SUMIFS(Transactions_History!$G$6:$G$1355, Transactions_History!$C$6:$C$1355, "Redeem", Transactions_History!$I$6:$I$1355, Portfolio_History!$F700, Transactions_History!$H$6:$H$1355, "&lt;="&amp;YEAR(Portfolio_History!G$1))</f>
        <v>-12232997</v>
      </c>
      <c r="H700" s="4">
        <f>SUMIFS(Transactions_History!$G$6:$G$1355, Transactions_History!$C$6:$C$1355, "Acquire", Transactions_History!$I$6:$I$1355, Portfolio_History!$F700, Transactions_History!$H$6:$H$1355, "&lt;="&amp;YEAR(Portfolio_History!H$1))-
SUMIFS(Transactions_History!$G$6:$G$1355, Transactions_History!$C$6:$C$1355, "Redeem", Transactions_History!$I$6:$I$1355, Portfolio_History!$F700, Transactions_History!$H$6:$H$1355, "&lt;="&amp;YEAR(Portfolio_History!H$1))</f>
        <v>-12232997</v>
      </c>
      <c r="I700" s="4">
        <f>SUMIFS(Transactions_History!$G$6:$G$1355, Transactions_History!$C$6:$C$1355, "Acquire", Transactions_History!$I$6:$I$1355, Portfolio_History!$F700, Transactions_History!$H$6:$H$1355, "&lt;="&amp;YEAR(Portfolio_History!I$1))-
SUMIFS(Transactions_History!$G$6:$G$1355, Transactions_History!$C$6:$C$1355, "Redeem", Transactions_History!$I$6:$I$1355, Portfolio_History!$F700, Transactions_History!$H$6:$H$1355, "&lt;="&amp;YEAR(Portfolio_History!I$1))</f>
        <v>-12232997</v>
      </c>
      <c r="J700" s="4">
        <f>SUMIFS(Transactions_History!$G$6:$G$1355, Transactions_History!$C$6:$C$1355, "Acquire", Transactions_History!$I$6:$I$1355, Portfolio_History!$F700, Transactions_History!$H$6:$H$1355, "&lt;="&amp;YEAR(Portfolio_History!J$1))-
SUMIFS(Transactions_History!$G$6:$G$1355, Transactions_History!$C$6:$C$1355, "Redeem", Transactions_History!$I$6:$I$1355, Portfolio_History!$F700, Transactions_History!$H$6:$H$1355, "&lt;="&amp;YEAR(Portfolio_History!J$1))</f>
        <v>-12232997</v>
      </c>
      <c r="K700" s="4">
        <f>SUMIFS(Transactions_History!$G$6:$G$1355, Transactions_History!$C$6:$C$1355, "Acquire", Transactions_History!$I$6:$I$1355, Portfolio_History!$F700, Transactions_History!$H$6:$H$1355, "&lt;="&amp;YEAR(Portfolio_History!K$1))-
SUMIFS(Transactions_History!$G$6:$G$1355, Transactions_History!$C$6:$C$1355, "Redeem", Transactions_History!$I$6:$I$1355, Portfolio_History!$F700, Transactions_History!$H$6:$H$1355, "&lt;="&amp;YEAR(Portfolio_History!K$1))</f>
        <v>-12232997</v>
      </c>
      <c r="L700" s="4">
        <f>SUMIFS(Transactions_History!$G$6:$G$1355, Transactions_History!$C$6:$C$1355, "Acquire", Transactions_History!$I$6:$I$1355, Portfolio_History!$F700, Transactions_History!$H$6:$H$1355, "&lt;="&amp;YEAR(Portfolio_History!L$1))-
SUMIFS(Transactions_History!$G$6:$G$1355, Transactions_History!$C$6:$C$1355, "Redeem", Transactions_History!$I$6:$I$1355, Portfolio_History!$F700, Transactions_History!$H$6:$H$1355, "&lt;="&amp;YEAR(Portfolio_History!L$1))</f>
        <v>-12232997</v>
      </c>
      <c r="M700" s="4">
        <f>SUMIFS(Transactions_History!$G$6:$G$1355, Transactions_History!$C$6:$C$1355, "Acquire", Transactions_History!$I$6:$I$1355, Portfolio_History!$F700, Transactions_History!$H$6:$H$1355, "&lt;="&amp;YEAR(Portfolio_History!M$1))-
SUMIFS(Transactions_History!$G$6:$G$1355, Transactions_History!$C$6:$C$1355, "Redeem", Transactions_History!$I$6:$I$1355, Portfolio_History!$F700, Transactions_History!$H$6:$H$1355, "&lt;="&amp;YEAR(Portfolio_History!M$1))</f>
        <v>-12232997</v>
      </c>
      <c r="N700" s="4">
        <f>SUMIFS(Transactions_History!$G$6:$G$1355, Transactions_History!$C$6:$C$1355, "Acquire", Transactions_History!$I$6:$I$1355, Portfolio_History!$F700, Transactions_History!$H$6:$H$1355, "&lt;="&amp;YEAR(Portfolio_History!N$1))-
SUMIFS(Transactions_History!$G$6:$G$1355, Transactions_History!$C$6:$C$1355, "Redeem", Transactions_History!$I$6:$I$1355, Portfolio_History!$F700, Transactions_History!$H$6:$H$1355, "&lt;="&amp;YEAR(Portfolio_History!N$1))</f>
        <v>-12232997</v>
      </c>
      <c r="O700" s="4">
        <f>SUMIFS(Transactions_History!$G$6:$G$1355, Transactions_History!$C$6:$C$1355, "Acquire", Transactions_History!$I$6:$I$1355, Portfolio_History!$F700, Transactions_History!$H$6:$H$1355, "&lt;="&amp;YEAR(Portfolio_History!O$1))-
SUMIFS(Transactions_History!$G$6:$G$1355, Transactions_History!$C$6:$C$1355, "Redeem", Transactions_History!$I$6:$I$1355, Portfolio_History!$F700, Transactions_History!$H$6:$H$1355, "&lt;="&amp;YEAR(Portfolio_History!O$1))</f>
        <v>-12232997</v>
      </c>
      <c r="P700" s="4">
        <f>SUMIFS(Transactions_History!$G$6:$G$1355, Transactions_History!$C$6:$C$1355, "Acquire", Transactions_History!$I$6:$I$1355, Portfolio_History!$F700, Transactions_History!$H$6:$H$1355, "&lt;="&amp;YEAR(Portfolio_History!P$1))-
SUMIFS(Transactions_History!$G$6:$G$1355, Transactions_History!$C$6:$C$1355, "Redeem", Transactions_History!$I$6:$I$1355, Portfolio_History!$F700, Transactions_History!$H$6:$H$1355, "&lt;="&amp;YEAR(Portfolio_History!P$1))</f>
        <v>-12232997</v>
      </c>
      <c r="Q700" s="4">
        <f>SUMIFS(Transactions_History!$G$6:$G$1355, Transactions_History!$C$6:$C$1355, "Acquire", Transactions_History!$I$6:$I$1355, Portfolio_History!$F700, Transactions_History!$H$6:$H$1355, "&lt;="&amp;YEAR(Portfolio_History!Q$1))-
SUMIFS(Transactions_History!$G$6:$G$1355, Transactions_History!$C$6:$C$1355, "Redeem", Transactions_History!$I$6:$I$1355, Portfolio_History!$F700, Transactions_History!$H$6:$H$1355, "&lt;="&amp;YEAR(Portfolio_History!Q$1))</f>
        <v>-12232997</v>
      </c>
      <c r="R700" s="4">
        <f>SUMIFS(Transactions_History!$G$6:$G$1355, Transactions_History!$C$6:$C$1355, "Acquire", Transactions_History!$I$6:$I$1355, Portfolio_History!$F700, Transactions_History!$H$6:$H$1355, "&lt;="&amp;YEAR(Portfolio_History!R$1))-
SUMIFS(Transactions_History!$G$6:$G$1355, Transactions_History!$C$6:$C$1355, "Redeem", Transactions_History!$I$6:$I$1355, Portfolio_History!$F700, Transactions_History!$H$6:$H$1355, "&lt;="&amp;YEAR(Portfolio_History!R$1))</f>
        <v>-12232997</v>
      </c>
      <c r="S700" s="4">
        <f>SUMIFS(Transactions_History!$G$6:$G$1355, Transactions_History!$C$6:$C$1355, "Acquire", Transactions_History!$I$6:$I$1355, Portfolio_History!$F700, Transactions_History!$H$6:$H$1355, "&lt;="&amp;YEAR(Portfolio_History!S$1))-
SUMIFS(Transactions_History!$G$6:$G$1355, Transactions_History!$C$6:$C$1355, "Redeem", Transactions_History!$I$6:$I$1355, Portfolio_History!$F700, Transactions_History!$H$6:$H$1355, "&lt;="&amp;YEAR(Portfolio_History!S$1))</f>
        <v>-12232997</v>
      </c>
      <c r="T700" s="4">
        <f>SUMIFS(Transactions_History!$G$6:$G$1355, Transactions_History!$C$6:$C$1355, "Acquire", Transactions_History!$I$6:$I$1355, Portfolio_History!$F700, Transactions_History!$H$6:$H$1355, "&lt;="&amp;YEAR(Portfolio_History!T$1))-
SUMIFS(Transactions_History!$G$6:$G$1355, Transactions_History!$C$6:$C$1355, "Redeem", Transactions_History!$I$6:$I$1355, Portfolio_History!$F700, Transactions_History!$H$6:$H$1355, "&lt;="&amp;YEAR(Portfolio_History!T$1))</f>
        <v>-665131</v>
      </c>
      <c r="U700" s="4">
        <f>SUMIFS(Transactions_History!$G$6:$G$1355, Transactions_History!$C$6:$C$1355, "Acquire", Transactions_History!$I$6:$I$1355, Portfolio_History!$F700, Transactions_History!$H$6:$H$1355, "&lt;="&amp;YEAR(Portfolio_History!U$1))-
SUMIFS(Transactions_History!$G$6:$G$1355, Transactions_History!$C$6:$C$1355, "Redeem", Transactions_History!$I$6:$I$1355, Portfolio_History!$F700, Transactions_History!$H$6:$H$1355, "&lt;="&amp;YEAR(Portfolio_History!U$1))</f>
        <v>0</v>
      </c>
      <c r="V700" s="4">
        <f>SUMIFS(Transactions_History!$G$6:$G$1355, Transactions_History!$C$6:$C$1355, "Acquire", Transactions_History!$I$6:$I$1355, Portfolio_History!$F700, Transactions_History!$H$6:$H$1355, "&lt;="&amp;YEAR(Portfolio_History!V$1))-
SUMIFS(Transactions_History!$G$6:$G$1355, Transactions_History!$C$6:$C$1355, "Redeem", Transactions_History!$I$6:$I$1355, Portfolio_History!$F700, Transactions_History!$H$6:$H$1355, "&lt;="&amp;YEAR(Portfolio_History!V$1))</f>
        <v>0</v>
      </c>
      <c r="W700" s="4">
        <f>SUMIFS(Transactions_History!$G$6:$G$1355, Transactions_History!$C$6:$C$1355, "Acquire", Transactions_History!$I$6:$I$1355, Portfolio_History!$F700, Transactions_History!$H$6:$H$1355, "&lt;="&amp;YEAR(Portfolio_History!W$1))-
SUMIFS(Transactions_History!$G$6:$G$1355, Transactions_History!$C$6:$C$1355, "Redeem", Transactions_History!$I$6:$I$1355, Portfolio_History!$F700, Transactions_History!$H$6:$H$1355, "&lt;="&amp;YEAR(Portfolio_History!W$1))</f>
        <v>0</v>
      </c>
      <c r="X700" s="4">
        <f>SUMIFS(Transactions_History!$G$6:$G$1355, Transactions_History!$C$6:$C$1355, "Acquire", Transactions_History!$I$6:$I$1355, Portfolio_History!$F700, Transactions_History!$H$6:$H$1355, "&lt;="&amp;YEAR(Portfolio_History!X$1))-
SUMIFS(Transactions_History!$G$6:$G$1355, Transactions_History!$C$6:$C$1355, "Redeem", Transactions_History!$I$6:$I$1355, Portfolio_History!$F700, Transactions_History!$H$6:$H$1355, "&lt;="&amp;YEAR(Portfolio_History!X$1))</f>
        <v>0</v>
      </c>
      <c r="Y700" s="4">
        <f>SUMIFS(Transactions_History!$G$6:$G$1355, Transactions_History!$C$6:$C$1355, "Acquire", Transactions_History!$I$6:$I$1355, Portfolio_History!$F700, Transactions_History!$H$6:$H$1355, "&lt;="&amp;YEAR(Portfolio_History!Y$1))-
SUMIFS(Transactions_History!$G$6:$G$1355, Transactions_History!$C$6:$C$1355, "Redeem", Transactions_History!$I$6:$I$1355, Portfolio_History!$F700, Transactions_History!$H$6:$H$1355, "&lt;="&amp;YEAR(Portfolio_History!Y$1))</f>
        <v>0</v>
      </c>
    </row>
    <row r="701" spans="1:25" x14ac:dyDescent="0.35">
      <c r="A701" s="172" t="s">
        <v>34</v>
      </c>
      <c r="B701" s="172">
        <v>3.25</v>
      </c>
      <c r="C701" s="172">
        <v>2010</v>
      </c>
      <c r="D701" s="173">
        <v>39995</v>
      </c>
      <c r="E701" s="63">
        <v>2009</v>
      </c>
      <c r="F701" s="170" t="str">
        <f t="shared" si="11"/>
        <v>SI certificates_3.25_2010</v>
      </c>
      <c r="G701" s="4">
        <f>SUMIFS(Transactions_History!$G$6:$G$1355, Transactions_History!$C$6:$C$1355, "Acquire", Transactions_History!$I$6:$I$1355, Portfolio_History!$F701, Transactions_History!$H$6:$H$1355, "&lt;="&amp;YEAR(Portfolio_History!G$1))-
SUMIFS(Transactions_History!$G$6:$G$1355, Transactions_History!$C$6:$C$1355, "Redeem", Transactions_History!$I$6:$I$1355, Portfolio_History!$F701, Transactions_History!$H$6:$H$1355, "&lt;="&amp;YEAR(Portfolio_History!G$1))</f>
        <v>0</v>
      </c>
      <c r="H701" s="4">
        <f>SUMIFS(Transactions_History!$G$6:$G$1355, Transactions_History!$C$6:$C$1355, "Acquire", Transactions_History!$I$6:$I$1355, Portfolio_History!$F701, Transactions_History!$H$6:$H$1355, "&lt;="&amp;YEAR(Portfolio_History!H$1))-
SUMIFS(Transactions_History!$G$6:$G$1355, Transactions_History!$C$6:$C$1355, "Redeem", Transactions_History!$I$6:$I$1355, Portfolio_History!$F701, Transactions_History!$H$6:$H$1355, "&lt;="&amp;YEAR(Portfolio_History!H$1))</f>
        <v>0</v>
      </c>
      <c r="I701" s="4">
        <f>SUMIFS(Transactions_History!$G$6:$G$1355, Transactions_History!$C$6:$C$1355, "Acquire", Transactions_History!$I$6:$I$1355, Portfolio_History!$F701, Transactions_History!$H$6:$H$1355, "&lt;="&amp;YEAR(Portfolio_History!I$1))-
SUMIFS(Transactions_History!$G$6:$G$1355, Transactions_History!$C$6:$C$1355, "Redeem", Transactions_History!$I$6:$I$1355, Portfolio_History!$F701, Transactions_History!$H$6:$H$1355, "&lt;="&amp;YEAR(Portfolio_History!I$1))</f>
        <v>0</v>
      </c>
      <c r="J701" s="4">
        <f>SUMIFS(Transactions_History!$G$6:$G$1355, Transactions_History!$C$6:$C$1355, "Acquire", Transactions_History!$I$6:$I$1355, Portfolio_History!$F701, Transactions_History!$H$6:$H$1355, "&lt;="&amp;YEAR(Portfolio_History!J$1))-
SUMIFS(Transactions_History!$G$6:$G$1355, Transactions_History!$C$6:$C$1355, "Redeem", Transactions_History!$I$6:$I$1355, Portfolio_History!$F701, Transactions_History!$H$6:$H$1355, "&lt;="&amp;YEAR(Portfolio_History!J$1))</f>
        <v>0</v>
      </c>
      <c r="K701" s="4">
        <f>SUMIFS(Transactions_History!$G$6:$G$1355, Transactions_History!$C$6:$C$1355, "Acquire", Transactions_History!$I$6:$I$1355, Portfolio_History!$F701, Transactions_History!$H$6:$H$1355, "&lt;="&amp;YEAR(Portfolio_History!K$1))-
SUMIFS(Transactions_History!$G$6:$G$1355, Transactions_History!$C$6:$C$1355, "Redeem", Transactions_History!$I$6:$I$1355, Portfolio_History!$F701, Transactions_History!$H$6:$H$1355, "&lt;="&amp;YEAR(Portfolio_History!K$1))</f>
        <v>0</v>
      </c>
      <c r="L701" s="4">
        <f>SUMIFS(Transactions_History!$G$6:$G$1355, Transactions_History!$C$6:$C$1355, "Acquire", Transactions_History!$I$6:$I$1355, Portfolio_History!$F701, Transactions_History!$H$6:$H$1355, "&lt;="&amp;YEAR(Portfolio_History!L$1))-
SUMIFS(Transactions_History!$G$6:$G$1355, Transactions_History!$C$6:$C$1355, "Redeem", Transactions_History!$I$6:$I$1355, Portfolio_History!$F701, Transactions_History!$H$6:$H$1355, "&lt;="&amp;YEAR(Portfolio_History!L$1))</f>
        <v>0</v>
      </c>
      <c r="M701" s="4">
        <f>SUMIFS(Transactions_History!$G$6:$G$1355, Transactions_History!$C$6:$C$1355, "Acquire", Transactions_History!$I$6:$I$1355, Portfolio_History!$F701, Transactions_History!$H$6:$H$1355, "&lt;="&amp;YEAR(Portfolio_History!M$1))-
SUMIFS(Transactions_History!$G$6:$G$1355, Transactions_History!$C$6:$C$1355, "Redeem", Transactions_History!$I$6:$I$1355, Portfolio_History!$F701, Transactions_History!$H$6:$H$1355, "&lt;="&amp;YEAR(Portfolio_History!M$1))</f>
        <v>0</v>
      </c>
      <c r="N701" s="4">
        <f>SUMIFS(Transactions_History!$G$6:$G$1355, Transactions_History!$C$6:$C$1355, "Acquire", Transactions_History!$I$6:$I$1355, Portfolio_History!$F701, Transactions_History!$H$6:$H$1355, "&lt;="&amp;YEAR(Portfolio_History!N$1))-
SUMIFS(Transactions_History!$G$6:$G$1355, Transactions_History!$C$6:$C$1355, "Redeem", Transactions_History!$I$6:$I$1355, Portfolio_History!$F701, Transactions_History!$H$6:$H$1355, "&lt;="&amp;YEAR(Portfolio_History!N$1))</f>
        <v>0</v>
      </c>
      <c r="O701" s="4">
        <f>SUMIFS(Transactions_History!$G$6:$G$1355, Transactions_History!$C$6:$C$1355, "Acquire", Transactions_History!$I$6:$I$1355, Portfolio_History!$F701, Transactions_History!$H$6:$H$1355, "&lt;="&amp;YEAR(Portfolio_History!O$1))-
SUMIFS(Transactions_History!$G$6:$G$1355, Transactions_History!$C$6:$C$1355, "Redeem", Transactions_History!$I$6:$I$1355, Portfolio_History!$F701, Transactions_History!$H$6:$H$1355, "&lt;="&amp;YEAR(Portfolio_History!O$1))</f>
        <v>0</v>
      </c>
      <c r="P701" s="4">
        <f>SUMIFS(Transactions_History!$G$6:$G$1355, Transactions_History!$C$6:$C$1355, "Acquire", Transactions_History!$I$6:$I$1355, Portfolio_History!$F701, Transactions_History!$H$6:$H$1355, "&lt;="&amp;YEAR(Portfolio_History!P$1))-
SUMIFS(Transactions_History!$G$6:$G$1355, Transactions_History!$C$6:$C$1355, "Redeem", Transactions_History!$I$6:$I$1355, Portfolio_History!$F701, Transactions_History!$H$6:$H$1355, "&lt;="&amp;YEAR(Portfolio_History!P$1))</f>
        <v>0</v>
      </c>
      <c r="Q701" s="4">
        <f>SUMIFS(Transactions_History!$G$6:$G$1355, Transactions_History!$C$6:$C$1355, "Acquire", Transactions_History!$I$6:$I$1355, Portfolio_History!$F701, Transactions_History!$H$6:$H$1355, "&lt;="&amp;YEAR(Portfolio_History!Q$1))-
SUMIFS(Transactions_History!$G$6:$G$1355, Transactions_History!$C$6:$C$1355, "Redeem", Transactions_History!$I$6:$I$1355, Portfolio_History!$F701, Transactions_History!$H$6:$H$1355, "&lt;="&amp;YEAR(Portfolio_History!Q$1))</f>
        <v>0</v>
      </c>
      <c r="R701" s="4">
        <f>SUMIFS(Transactions_History!$G$6:$G$1355, Transactions_History!$C$6:$C$1355, "Acquire", Transactions_History!$I$6:$I$1355, Portfolio_History!$F701, Transactions_History!$H$6:$H$1355, "&lt;="&amp;YEAR(Portfolio_History!R$1))-
SUMIFS(Transactions_History!$G$6:$G$1355, Transactions_History!$C$6:$C$1355, "Redeem", Transactions_History!$I$6:$I$1355, Portfolio_History!$F701, Transactions_History!$H$6:$H$1355, "&lt;="&amp;YEAR(Portfolio_History!R$1))</f>
        <v>0</v>
      </c>
      <c r="S701" s="4">
        <f>SUMIFS(Transactions_History!$G$6:$G$1355, Transactions_History!$C$6:$C$1355, "Acquire", Transactions_History!$I$6:$I$1355, Portfolio_History!$F701, Transactions_History!$H$6:$H$1355, "&lt;="&amp;YEAR(Portfolio_History!S$1))-
SUMIFS(Transactions_History!$G$6:$G$1355, Transactions_History!$C$6:$C$1355, "Redeem", Transactions_History!$I$6:$I$1355, Portfolio_History!$F701, Transactions_History!$H$6:$H$1355, "&lt;="&amp;YEAR(Portfolio_History!S$1))</f>
        <v>0</v>
      </c>
      <c r="T701" s="4">
        <f>SUMIFS(Transactions_History!$G$6:$G$1355, Transactions_History!$C$6:$C$1355, "Acquire", Transactions_History!$I$6:$I$1355, Portfolio_History!$F701, Transactions_History!$H$6:$H$1355, "&lt;="&amp;YEAR(Portfolio_History!T$1))-
SUMIFS(Transactions_History!$G$6:$G$1355, Transactions_History!$C$6:$C$1355, "Redeem", Transactions_History!$I$6:$I$1355, Portfolio_History!$F701, Transactions_History!$H$6:$H$1355, "&lt;="&amp;YEAR(Portfolio_History!T$1))</f>
        <v>0</v>
      </c>
      <c r="U701" s="4">
        <f>SUMIFS(Transactions_History!$G$6:$G$1355, Transactions_History!$C$6:$C$1355, "Acquire", Transactions_History!$I$6:$I$1355, Portfolio_History!$F701, Transactions_History!$H$6:$H$1355, "&lt;="&amp;YEAR(Portfolio_History!U$1))-
SUMIFS(Transactions_History!$G$6:$G$1355, Transactions_History!$C$6:$C$1355, "Redeem", Transactions_History!$I$6:$I$1355, Portfolio_History!$F701, Transactions_History!$H$6:$H$1355, "&lt;="&amp;YEAR(Portfolio_History!U$1))</f>
        <v>0</v>
      </c>
      <c r="V701" s="4">
        <f>SUMIFS(Transactions_History!$G$6:$G$1355, Transactions_History!$C$6:$C$1355, "Acquire", Transactions_History!$I$6:$I$1355, Portfolio_History!$F701, Transactions_History!$H$6:$H$1355, "&lt;="&amp;YEAR(Portfolio_History!V$1))-
SUMIFS(Transactions_History!$G$6:$G$1355, Transactions_History!$C$6:$C$1355, "Redeem", Transactions_History!$I$6:$I$1355, Portfolio_History!$F701, Transactions_History!$H$6:$H$1355, "&lt;="&amp;YEAR(Portfolio_History!V$1))</f>
        <v>0</v>
      </c>
      <c r="W701" s="4">
        <f>SUMIFS(Transactions_History!$G$6:$G$1355, Transactions_History!$C$6:$C$1355, "Acquire", Transactions_History!$I$6:$I$1355, Portfolio_History!$F701, Transactions_History!$H$6:$H$1355, "&lt;="&amp;YEAR(Portfolio_History!W$1))-
SUMIFS(Transactions_History!$G$6:$G$1355, Transactions_History!$C$6:$C$1355, "Redeem", Transactions_History!$I$6:$I$1355, Portfolio_History!$F701, Transactions_History!$H$6:$H$1355, "&lt;="&amp;YEAR(Portfolio_History!W$1))</f>
        <v>0</v>
      </c>
      <c r="X701" s="4">
        <f>SUMIFS(Transactions_History!$G$6:$G$1355, Transactions_History!$C$6:$C$1355, "Acquire", Transactions_History!$I$6:$I$1355, Portfolio_History!$F701, Transactions_History!$H$6:$H$1355, "&lt;="&amp;YEAR(Portfolio_History!X$1))-
SUMIFS(Transactions_History!$G$6:$G$1355, Transactions_History!$C$6:$C$1355, "Redeem", Transactions_History!$I$6:$I$1355, Portfolio_History!$F701, Transactions_History!$H$6:$H$1355, "&lt;="&amp;YEAR(Portfolio_History!X$1))</f>
        <v>0</v>
      </c>
      <c r="Y701" s="4">
        <f>SUMIFS(Transactions_History!$G$6:$G$1355, Transactions_History!$C$6:$C$1355, "Acquire", Transactions_History!$I$6:$I$1355, Portfolio_History!$F701, Transactions_History!$H$6:$H$1355, "&lt;="&amp;YEAR(Portfolio_History!Y$1))-
SUMIFS(Transactions_History!$G$6:$G$1355, Transactions_History!$C$6:$C$1355, "Redeem", Transactions_History!$I$6:$I$1355, Portfolio_History!$F701, Transactions_History!$H$6:$H$1355, "&lt;="&amp;YEAR(Portfolio_History!Y$1))</f>
        <v>0</v>
      </c>
    </row>
    <row r="702" spans="1:25" x14ac:dyDescent="0.35">
      <c r="A702" s="172" t="s">
        <v>39</v>
      </c>
      <c r="B702" s="172">
        <v>5.25</v>
      </c>
      <c r="C702" s="172">
        <v>2010</v>
      </c>
      <c r="D702" s="173">
        <v>37408</v>
      </c>
      <c r="E702" s="63">
        <v>2009</v>
      </c>
      <c r="F702" s="170" t="str">
        <f t="shared" si="11"/>
        <v>SI bonds_5.25_2010</v>
      </c>
      <c r="G702" s="4">
        <f>SUMIFS(Transactions_History!$G$6:$G$1355, Transactions_History!$C$6:$C$1355, "Acquire", Transactions_History!$I$6:$I$1355, Portfolio_History!$F702, Transactions_History!$H$6:$H$1355, "&lt;="&amp;YEAR(Portfolio_History!G$1))-
SUMIFS(Transactions_History!$G$6:$G$1355, Transactions_History!$C$6:$C$1355, "Redeem", Transactions_History!$I$6:$I$1355, Portfolio_History!$F702, Transactions_History!$H$6:$H$1355, "&lt;="&amp;YEAR(Portfolio_History!G$1))</f>
        <v>-10599319</v>
      </c>
      <c r="H702" s="4">
        <f>SUMIFS(Transactions_History!$G$6:$G$1355, Transactions_History!$C$6:$C$1355, "Acquire", Transactions_History!$I$6:$I$1355, Portfolio_History!$F702, Transactions_History!$H$6:$H$1355, "&lt;="&amp;YEAR(Portfolio_History!H$1))-
SUMIFS(Transactions_History!$G$6:$G$1355, Transactions_History!$C$6:$C$1355, "Redeem", Transactions_History!$I$6:$I$1355, Portfolio_History!$F702, Transactions_History!$H$6:$H$1355, "&lt;="&amp;YEAR(Portfolio_History!H$1))</f>
        <v>-10599319</v>
      </c>
      <c r="I702" s="4">
        <f>SUMIFS(Transactions_History!$G$6:$G$1355, Transactions_History!$C$6:$C$1355, "Acquire", Transactions_History!$I$6:$I$1355, Portfolio_History!$F702, Transactions_History!$H$6:$H$1355, "&lt;="&amp;YEAR(Portfolio_History!I$1))-
SUMIFS(Transactions_History!$G$6:$G$1355, Transactions_History!$C$6:$C$1355, "Redeem", Transactions_History!$I$6:$I$1355, Portfolio_History!$F702, Transactions_History!$H$6:$H$1355, "&lt;="&amp;YEAR(Portfolio_History!I$1))</f>
        <v>-10599319</v>
      </c>
      <c r="J702" s="4">
        <f>SUMIFS(Transactions_History!$G$6:$G$1355, Transactions_History!$C$6:$C$1355, "Acquire", Transactions_History!$I$6:$I$1355, Portfolio_History!$F702, Transactions_History!$H$6:$H$1355, "&lt;="&amp;YEAR(Portfolio_History!J$1))-
SUMIFS(Transactions_History!$G$6:$G$1355, Transactions_History!$C$6:$C$1355, "Redeem", Transactions_History!$I$6:$I$1355, Portfolio_History!$F702, Transactions_History!$H$6:$H$1355, "&lt;="&amp;YEAR(Portfolio_History!J$1))</f>
        <v>-10599319</v>
      </c>
      <c r="K702" s="4">
        <f>SUMIFS(Transactions_History!$G$6:$G$1355, Transactions_History!$C$6:$C$1355, "Acquire", Transactions_History!$I$6:$I$1355, Portfolio_History!$F702, Transactions_History!$H$6:$H$1355, "&lt;="&amp;YEAR(Portfolio_History!K$1))-
SUMIFS(Transactions_History!$G$6:$G$1355, Transactions_History!$C$6:$C$1355, "Redeem", Transactions_History!$I$6:$I$1355, Portfolio_History!$F702, Transactions_History!$H$6:$H$1355, "&lt;="&amp;YEAR(Portfolio_History!K$1))</f>
        <v>-10599319</v>
      </c>
      <c r="L702" s="4">
        <f>SUMIFS(Transactions_History!$G$6:$G$1355, Transactions_History!$C$6:$C$1355, "Acquire", Transactions_History!$I$6:$I$1355, Portfolio_History!$F702, Transactions_History!$H$6:$H$1355, "&lt;="&amp;YEAR(Portfolio_History!L$1))-
SUMIFS(Transactions_History!$G$6:$G$1355, Transactions_History!$C$6:$C$1355, "Redeem", Transactions_History!$I$6:$I$1355, Portfolio_History!$F702, Transactions_History!$H$6:$H$1355, "&lt;="&amp;YEAR(Portfolio_History!L$1))</f>
        <v>-10599319</v>
      </c>
      <c r="M702" s="4">
        <f>SUMIFS(Transactions_History!$G$6:$G$1355, Transactions_History!$C$6:$C$1355, "Acquire", Transactions_History!$I$6:$I$1355, Portfolio_History!$F702, Transactions_History!$H$6:$H$1355, "&lt;="&amp;YEAR(Portfolio_History!M$1))-
SUMIFS(Transactions_History!$G$6:$G$1355, Transactions_History!$C$6:$C$1355, "Redeem", Transactions_History!$I$6:$I$1355, Portfolio_History!$F702, Transactions_History!$H$6:$H$1355, "&lt;="&amp;YEAR(Portfolio_History!M$1))</f>
        <v>-10599319</v>
      </c>
      <c r="N702" s="4">
        <f>SUMIFS(Transactions_History!$G$6:$G$1355, Transactions_History!$C$6:$C$1355, "Acquire", Transactions_History!$I$6:$I$1355, Portfolio_History!$F702, Transactions_History!$H$6:$H$1355, "&lt;="&amp;YEAR(Portfolio_History!N$1))-
SUMIFS(Transactions_History!$G$6:$G$1355, Transactions_History!$C$6:$C$1355, "Redeem", Transactions_History!$I$6:$I$1355, Portfolio_History!$F702, Transactions_History!$H$6:$H$1355, "&lt;="&amp;YEAR(Portfolio_History!N$1))</f>
        <v>-10599319</v>
      </c>
      <c r="O702" s="4">
        <f>SUMIFS(Transactions_History!$G$6:$G$1355, Transactions_History!$C$6:$C$1355, "Acquire", Transactions_History!$I$6:$I$1355, Portfolio_History!$F702, Transactions_History!$H$6:$H$1355, "&lt;="&amp;YEAR(Portfolio_History!O$1))-
SUMIFS(Transactions_History!$G$6:$G$1355, Transactions_History!$C$6:$C$1355, "Redeem", Transactions_History!$I$6:$I$1355, Portfolio_History!$F702, Transactions_History!$H$6:$H$1355, "&lt;="&amp;YEAR(Portfolio_History!O$1))</f>
        <v>-10599319</v>
      </c>
      <c r="P702" s="4">
        <f>SUMIFS(Transactions_History!$G$6:$G$1355, Transactions_History!$C$6:$C$1355, "Acquire", Transactions_History!$I$6:$I$1355, Portfolio_History!$F702, Transactions_History!$H$6:$H$1355, "&lt;="&amp;YEAR(Portfolio_History!P$1))-
SUMIFS(Transactions_History!$G$6:$G$1355, Transactions_History!$C$6:$C$1355, "Redeem", Transactions_History!$I$6:$I$1355, Portfolio_History!$F702, Transactions_History!$H$6:$H$1355, "&lt;="&amp;YEAR(Portfolio_History!P$1))</f>
        <v>-10599319</v>
      </c>
      <c r="Q702" s="4">
        <f>SUMIFS(Transactions_History!$G$6:$G$1355, Transactions_History!$C$6:$C$1355, "Acquire", Transactions_History!$I$6:$I$1355, Portfolio_History!$F702, Transactions_History!$H$6:$H$1355, "&lt;="&amp;YEAR(Portfolio_History!Q$1))-
SUMIFS(Transactions_History!$G$6:$G$1355, Transactions_History!$C$6:$C$1355, "Redeem", Transactions_History!$I$6:$I$1355, Portfolio_History!$F702, Transactions_History!$H$6:$H$1355, "&lt;="&amp;YEAR(Portfolio_History!Q$1))</f>
        <v>-10599319</v>
      </c>
      <c r="R702" s="4">
        <f>SUMIFS(Transactions_History!$G$6:$G$1355, Transactions_History!$C$6:$C$1355, "Acquire", Transactions_History!$I$6:$I$1355, Portfolio_History!$F702, Transactions_History!$H$6:$H$1355, "&lt;="&amp;YEAR(Portfolio_History!R$1))-
SUMIFS(Transactions_History!$G$6:$G$1355, Transactions_History!$C$6:$C$1355, "Redeem", Transactions_History!$I$6:$I$1355, Portfolio_History!$F702, Transactions_History!$H$6:$H$1355, "&lt;="&amp;YEAR(Portfolio_History!R$1))</f>
        <v>-10599319</v>
      </c>
      <c r="S702" s="4">
        <f>SUMIFS(Transactions_History!$G$6:$G$1355, Transactions_History!$C$6:$C$1355, "Acquire", Transactions_History!$I$6:$I$1355, Portfolio_History!$F702, Transactions_History!$H$6:$H$1355, "&lt;="&amp;YEAR(Portfolio_History!S$1))-
SUMIFS(Transactions_History!$G$6:$G$1355, Transactions_History!$C$6:$C$1355, "Redeem", Transactions_History!$I$6:$I$1355, Portfolio_History!$F702, Transactions_History!$H$6:$H$1355, "&lt;="&amp;YEAR(Portfolio_History!S$1))</f>
        <v>-10599319</v>
      </c>
      <c r="T702" s="4">
        <f>SUMIFS(Transactions_History!$G$6:$G$1355, Transactions_History!$C$6:$C$1355, "Acquire", Transactions_History!$I$6:$I$1355, Portfolio_History!$F702, Transactions_History!$H$6:$H$1355, "&lt;="&amp;YEAR(Portfolio_History!T$1))-
SUMIFS(Transactions_History!$G$6:$G$1355, Transactions_History!$C$6:$C$1355, "Redeem", Transactions_History!$I$6:$I$1355, Portfolio_History!$F702, Transactions_History!$H$6:$H$1355, "&lt;="&amp;YEAR(Portfolio_History!T$1))</f>
        <v>-1363407</v>
      </c>
      <c r="U702" s="4">
        <f>SUMIFS(Transactions_History!$G$6:$G$1355, Transactions_History!$C$6:$C$1355, "Acquire", Transactions_History!$I$6:$I$1355, Portfolio_History!$F702, Transactions_History!$H$6:$H$1355, "&lt;="&amp;YEAR(Portfolio_History!U$1))-
SUMIFS(Transactions_History!$G$6:$G$1355, Transactions_History!$C$6:$C$1355, "Redeem", Transactions_History!$I$6:$I$1355, Portfolio_History!$F702, Transactions_History!$H$6:$H$1355, "&lt;="&amp;YEAR(Portfolio_History!U$1))</f>
        <v>0</v>
      </c>
      <c r="V702" s="4">
        <f>SUMIFS(Transactions_History!$G$6:$G$1355, Transactions_History!$C$6:$C$1355, "Acquire", Transactions_History!$I$6:$I$1355, Portfolio_History!$F702, Transactions_History!$H$6:$H$1355, "&lt;="&amp;YEAR(Portfolio_History!V$1))-
SUMIFS(Transactions_History!$G$6:$G$1355, Transactions_History!$C$6:$C$1355, "Redeem", Transactions_History!$I$6:$I$1355, Portfolio_History!$F702, Transactions_History!$H$6:$H$1355, "&lt;="&amp;YEAR(Portfolio_History!V$1))</f>
        <v>0</v>
      </c>
      <c r="W702" s="4">
        <f>SUMIFS(Transactions_History!$G$6:$G$1355, Transactions_History!$C$6:$C$1355, "Acquire", Transactions_History!$I$6:$I$1355, Portfolio_History!$F702, Transactions_History!$H$6:$H$1355, "&lt;="&amp;YEAR(Portfolio_History!W$1))-
SUMIFS(Transactions_History!$G$6:$G$1355, Transactions_History!$C$6:$C$1355, "Redeem", Transactions_History!$I$6:$I$1355, Portfolio_History!$F702, Transactions_History!$H$6:$H$1355, "&lt;="&amp;YEAR(Portfolio_History!W$1))</f>
        <v>0</v>
      </c>
      <c r="X702" s="4">
        <f>SUMIFS(Transactions_History!$G$6:$G$1355, Transactions_History!$C$6:$C$1355, "Acquire", Transactions_History!$I$6:$I$1355, Portfolio_History!$F702, Transactions_History!$H$6:$H$1355, "&lt;="&amp;YEAR(Portfolio_History!X$1))-
SUMIFS(Transactions_History!$G$6:$G$1355, Transactions_History!$C$6:$C$1355, "Redeem", Transactions_History!$I$6:$I$1355, Portfolio_History!$F702, Transactions_History!$H$6:$H$1355, "&lt;="&amp;YEAR(Portfolio_History!X$1))</f>
        <v>0</v>
      </c>
      <c r="Y702" s="4">
        <f>SUMIFS(Transactions_History!$G$6:$G$1355, Transactions_History!$C$6:$C$1355, "Acquire", Transactions_History!$I$6:$I$1355, Portfolio_History!$F702, Transactions_History!$H$6:$H$1355, "&lt;="&amp;YEAR(Portfolio_History!Y$1))-
SUMIFS(Transactions_History!$G$6:$G$1355, Transactions_History!$C$6:$C$1355, "Redeem", Transactions_History!$I$6:$I$1355, Portfolio_History!$F702, Transactions_History!$H$6:$H$1355, "&lt;="&amp;YEAR(Portfolio_History!Y$1))</f>
        <v>0</v>
      </c>
    </row>
    <row r="703" spans="1:25" x14ac:dyDescent="0.35">
      <c r="A703" s="172" t="s">
        <v>39</v>
      </c>
      <c r="B703" s="172">
        <v>5.625</v>
      </c>
      <c r="C703" s="172">
        <v>2010</v>
      </c>
      <c r="D703" s="173">
        <v>37043</v>
      </c>
      <c r="E703" s="63">
        <v>2009</v>
      </c>
      <c r="F703" s="170" t="str">
        <f t="shared" si="11"/>
        <v>SI bonds_5.625_2010</v>
      </c>
      <c r="G703" s="4">
        <f>SUMIFS(Transactions_History!$G$6:$G$1355, Transactions_History!$C$6:$C$1355, "Acquire", Transactions_History!$I$6:$I$1355, Portfolio_History!$F703, Transactions_History!$H$6:$H$1355, "&lt;="&amp;YEAR(Portfolio_History!G$1))-
SUMIFS(Transactions_History!$G$6:$G$1355, Transactions_History!$C$6:$C$1355, "Redeem", Transactions_History!$I$6:$I$1355, Portfolio_History!$F703, Transactions_History!$H$6:$H$1355, "&lt;="&amp;YEAR(Portfolio_History!G$1))</f>
        <v>-11146406</v>
      </c>
      <c r="H703" s="4">
        <f>SUMIFS(Transactions_History!$G$6:$G$1355, Transactions_History!$C$6:$C$1355, "Acquire", Transactions_History!$I$6:$I$1355, Portfolio_History!$F703, Transactions_History!$H$6:$H$1355, "&lt;="&amp;YEAR(Portfolio_History!H$1))-
SUMIFS(Transactions_History!$G$6:$G$1355, Transactions_History!$C$6:$C$1355, "Redeem", Transactions_History!$I$6:$I$1355, Portfolio_History!$F703, Transactions_History!$H$6:$H$1355, "&lt;="&amp;YEAR(Portfolio_History!H$1))</f>
        <v>-11146406</v>
      </c>
      <c r="I703" s="4">
        <f>SUMIFS(Transactions_History!$G$6:$G$1355, Transactions_History!$C$6:$C$1355, "Acquire", Transactions_History!$I$6:$I$1355, Portfolio_History!$F703, Transactions_History!$H$6:$H$1355, "&lt;="&amp;YEAR(Portfolio_History!I$1))-
SUMIFS(Transactions_History!$G$6:$G$1355, Transactions_History!$C$6:$C$1355, "Redeem", Transactions_History!$I$6:$I$1355, Portfolio_History!$F703, Transactions_History!$H$6:$H$1355, "&lt;="&amp;YEAR(Portfolio_History!I$1))</f>
        <v>-11146406</v>
      </c>
      <c r="J703" s="4">
        <f>SUMIFS(Transactions_History!$G$6:$G$1355, Transactions_History!$C$6:$C$1355, "Acquire", Transactions_History!$I$6:$I$1355, Portfolio_History!$F703, Transactions_History!$H$6:$H$1355, "&lt;="&amp;YEAR(Portfolio_History!J$1))-
SUMIFS(Transactions_History!$G$6:$G$1355, Transactions_History!$C$6:$C$1355, "Redeem", Transactions_History!$I$6:$I$1355, Portfolio_History!$F703, Transactions_History!$H$6:$H$1355, "&lt;="&amp;YEAR(Portfolio_History!J$1))</f>
        <v>-11146406</v>
      </c>
      <c r="K703" s="4">
        <f>SUMIFS(Transactions_History!$G$6:$G$1355, Transactions_History!$C$6:$C$1355, "Acquire", Transactions_History!$I$6:$I$1355, Portfolio_History!$F703, Transactions_History!$H$6:$H$1355, "&lt;="&amp;YEAR(Portfolio_History!K$1))-
SUMIFS(Transactions_History!$G$6:$G$1355, Transactions_History!$C$6:$C$1355, "Redeem", Transactions_History!$I$6:$I$1355, Portfolio_History!$F703, Transactions_History!$H$6:$H$1355, "&lt;="&amp;YEAR(Portfolio_History!K$1))</f>
        <v>-11146406</v>
      </c>
      <c r="L703" s="4">
        <f>SUMIFS(Transactions_History!$G$6:$G$1355, Transactions_History!$C$6:$C$1355, "Acquire", Transactions_History!$I$6:$I$1355, Portfolio_History!$F703, Transactions_History!$H$6:$H$1355, "&lt;="&amp;YEAR(Portfolio_History!L$1))-
SUMIFS(Transactions_History!$G$6:$G$1355, Transactions_History!$C$6:$C$1355, "Redeem", Transactions_History!$I$6:$I$1355, Portfolio_History!$F703, Transactions_History!$H$6:$H$1355, "&lt;="&amp;YEAR(Portfolio_History!L$1))</f>
        <v>-11146406</v>
      </c>
      <c r="M703" s="4">
        <f>SUMIFS(Transactions_History!$G$6:$G$1355, Transactions_History!$C$6:$C$1355, "Acquire", Transactions_History!$I$6:$I$1355, Portfolio_History!$F703, Transactions_History!$H$6:$H$1355, "&lt;="&amp;YEAR(Portfolio_History!M$1))-
SUMIFS(Transactions_History!$G$6:$G$1355, Transactions_History!$C$6:$C$1355, "Redeem", Transactions_History!$I$6:$I$1355, Portfolio_History!$F703, Transactions_History!$H$6:$H$1355, "&lt;="&amp;YEAR(Portfolio_History!M$1))</f>
        <v>-11146406</v>
      </c>
      <c r="N703" s="4">
        <f>SUMIFS(Transactions_History!$G$6:$G$1355, Transactions_History!$C$6:$C$1355, "Acquire", Transactions_History!$I$6:$I$1355, Portfolio_History!$F703, Transactions_History!$H$6:$H$1355, "&lt;="&amp;YEAR(Portfolio_History!N$1))-
SUMIFS(Transactions_History!$G$6:$G$1355, Transactions_History!$C$6:$C$1355, "Redeem", Transactions_History!$I$6:$I$1355, Portfolio_History!$F703, Transactions_History!$H$6:$H$1355, "&lt;="&amp;YEAR(Portfolio_History!N$1))</f>
        <v>-11146406</v>
      </c>
      <c r="O703" s="4">
        <f>SUMIFS(Transactions_History!$G$6:$G$1355, Transactions_History!$C$6:$C$1355, "Acquire", Transactions_History!$I$6:$I$1355, Portfolio_History!$F703, Transactions_History!$H$6:$H$1355, "&lt;="&amp;YEAR(Portfolio_History!O$1))-
SUMIFS(Transactions_History!$G$6:$G$1355, Transactions_History!$C$6:$C$1355, "Redeem", Transactions_History!$I$6:$I$1355, Portfolio_History!$F703, Transactions_History!$H$6:$H$1355, "&lt;="&amp;YEAR(Portfolio_History!O$1))</f>
        <v>-11146406</v>
      </c>
      <c r="P703" s="4">
        <f>SUMIFS(Transactions_History!$G$6:$G$1355, Transactions_History!$C$6:$C$1355, "Acquire", Transactions_History!$I$6:$I$1355, Portfolio_History!$F703, Transactions_History!$H$6:$H$1355, "&lt;="&amp;YEAR(Portfolio_History!P$1))-
SUMIFS(Transactions_History!$G$6:$G$1355, Transactions_History!$C$6:$C$1355, "Redeem", Transactions_History!$I$6:$I$1355, Portfolio_History!$F703, Transactions_History!$H$6:$H$1355, "&lt;="&amp;YEAR(Portfolio_History!P$1))</f>
        <v>-11146406</v>
      </c>
      <c r="Q703" s="4">
        <f>SUMIFS(Transactions_History!$G$6:$G$1355, Transactions_History!$C$6:$C$1355, "Acquire", Transactions_History!$I$6:$I$1355, Portfolio_History!$F703, Transactions_History!$H$6:$H$1355, "&lt;="&amp;YEAR(Portfolio_History!Q$1))-
SUMIFS(Transactions_History!$G$6:$G$1355, Transactions_History!$C$6:$C$1355, "Redeem", Transactions_History!$I$6:$I$1355, Portfolio_History!$F703, Transactions_History!$H$6:$H$1355, "&lt;="&amp;YEAR(Portfolio_History!Q$1))</f>
        <v>-11146406</v>
      </c>
      <c r="R703" s="4">
        <f>SUMIFS(Transactions_History!$G$6:$G$1355, Transactions_History!$C$6:$C$1355, "Acquire", Transactions_History!$I$6:$I$1355, Portfolio_History!$F703, Transactions_History!$H$6:$H$1355, "&lt;="&amp;YEAR(Portfolio_History!R$1))-
SUMIFS(Transactions_History!$G$6:$G$1355, Transactions_History!$C$6:$C$1355, "Redeem", Transactions_History!$I$6:$I$1355, Portfolio_History!$F703, Transactions_History!$H$6:$H$1355, "&lt;="&amp;YEAR(Portfolio_History!R$1))</f>
        <v>-11146406</v>
      </c>
      <c r="S703" s="4">
        <f>SUMIFS(Transactions_History!$G$6:$G$1355, Transactions_History!$C$6:$C$1355, "Acquire", Transactions_History!$I$6:$I$1355, Portfolio_History!$F703, Transactions_History!$H$6:$H$1355, "&lt;="&amp;YEAR(Portfolio_History!S$1))-
SUMIFS(Transactions_History!$G$6:$G$1355, Transactions_History!$C$6:$C$1355, "Redeem", Transactions_History!$I$6:$I$1355, Portfolio_History!$F703, Transactions_History!$H$6:$H$1355, "&lt;="&amp;YEAR(Portfolio_History!S$1))</f>
        <v>-11146406</v>
      </c>
      <c r="T703" s="4">
        <f>SUMIFS(Transactions_History!$G$6:$G$1355, Transactions_History!$C$6:$C$1355, "Acquire", Transactions_History!$I$6:$I$1355, Portfolio_History!$F703, Transactions_History!$H$6:$H$1355, "&lt;="&amp;YEAR(Portfolio_History!T$1))-
SUMIFS(Transactions_History!$G$6:$G$1355, Transactions_History!$C$6:$C$1355, "Redeem", Transactions_History!$I$6:$I$1355, Portfolio_History!$F703, Transactions_History!$H$6:$H$1355, "&lt;="&amp;YEAR(Portfolio_History!T$1))</f>
        <v>-1524968</v>
      </c>
      <c r="U703" s="4">
        <f>SUMIFS(Transactions_History!$G$6:$G$1355, Transactions_History!$C$6:$C$1355, "Acquire", Transactions_History!$I$6:$I$1355, Portfolio_History!$F703, Transactions_History!$H$6:$H$1355, "&lt;="&amp;YEAR(Portfolio_History!U$1))-
SUMIFS(Transactions_History!$G$6:$G$1355, Transactions_History!$C$6:$C$1355, "Redeem", Transactions_History!$I$6:$I$1355, Portfolio_History!$F703, Transactions_History!$H$6:$H$1355, "&lt;="&amp;YEAR(Portfolio_History!U$1))</f>
        <v>0</v>
      </c>
      <c r="V703" s="4">
        <f>SUMIFS(Transactions_History!$G$6:$G$1355, Transactions_History!$C$6:$C$1355, "Acquire", Transactions_History!$I$6:$I$1355, Portfolio_History!$F703, Transactions_History!$H$6:$H$1355, "&lt;="&amp;YEAR(Portfolio_History!V$1))-
SUMIFS(Transactions_History!$G$6:$G$1355, Transactions_History!$C$6:$C$1355, "Redeem", Transactions_History!$I$6:$I$1355, Portfolio_History!$F703, Transactions_History!$H$6:$H$1355, "&lt;="&amp;YEAR(Portfolio_History!V$1))</f>
        <v>0</v>
      </c>
      <c r="W703" s="4">
        <f>SUMIFS(Transactions_History!$G$6:$G$1355, Transactions_History!$C$6:$C$1355, "Acquire", Transactions_History!$I$6:$I$1355, Portfolio_History!$F703, Transactions_History!$H$6:$H$1355, "&lt;="&amp;YEAR(Portfolio_History!W$1))-
SUMIFS(Transactions_History!$G$6:$G$1355, Transactions_History!$C$6:$C$1355, "Redeem", Transactions_History!$I$6:$I$1355, Portfolio_History!$F703, Transactions_History!$H$6:$H$1355, "&lt;="&amp;YEAR(Portfolio_History!W$1))</f>
        <v>0</v>
      </c>
      <c r="X703" s="4">
        <f>SUMIFS(Transactions_History!$G$6:$G$1355, Transactions_History!$C$6:$C$1355, "Acquire", Transactions_History!$I$6:$I$1355, Portfolio_History!$F703, Transactions_History!$H$6:$H$1355, "&lt;="&amp;YEAR(Portfolio_History!X$1))-
SUMIFS(Transactions_History!$G$6:$G$1355, Transactions_History!$C$6:$C$1355, "Redeem", Transactions_History!$I$6:$I$1355, Portfolio_History!$F703, Transactions_History!$H$6:$H$1355, "&lt;="&amp;YEAR(Portfolio_History!X$1))</f>
        <v>0</v>
      </c>
      <c r="Y703" s="4">
        <f>SUMIFS(Transactions_History!$G$6:$G$1355, Transactions_History!$C$6:$C$1355, "Acquire", Transactions_History!$I$6:$I$1355, Portfolio_History!$F703, Transactions_History!$H$6:$H$1355, "&lt;="&amp;YEAR(Portfolio_History!Y$1))-
SUMIFS(Transactions_History!$G$6:$G$1355, Transactions_History!$C$6:$C$1355, "Redeem", Transactions_History!$I$6:$I$1355, Portfolio_History!$F703, Transactions_History!$H$6:$H$1355, "&lt;="&amp;YEAR(Portfolio_History!Y$1))</f>
        <v>0</v>
      </c>
    </row>
    <row r="704" spans="1:25" x14ac:dyDescent="0.35">
      <c r="A704" s="172" t="s">
        <v>34</v>
      </c>
      <c r="B704" s="172">
        <v>3.25</v>
      </c>
      <c r="C704" s="172">
        <v>2010</v>
      </c>
      <c r="D704" s="173">
        <v>40026</v>
      </c>
      <c r="E704" s="63">
        <v>2009</v>
      </c>
      <c r="F704" s="170" t="str">
        <f t="shared" si="11"/>
        <v>SI certificates_3.25_2010</v>
      </c>
      <c r="G704" s="4">
        <f>SUMIFS(Transactions_History!$G$6:$G$1355, Transactions_History!$C$6:$C$1355, "Acquire", Transactions_History!$I$6:$I$1355, Portfolio_History!$F704, Transactions_History!$H$6:$H$1355, "&lt;="&amp;YEAR(Portfolio_History!G$1))-
SUMIFS(Transactions_History!$G$6:$G$1355, Transactions_History!$C$6:$C$1355, "Redeem", Transactions_History!$I$6:$I$1355, Portfolio_History!$F704, Transactions_History!$H$6:$H$1355, "&lt;="&amp;YEAR(Portfolio_History!G$1))</f>
        <v>0</v>
      </c>
      <c r="H704" s="4">
        <f>SUMIFS(Transactions_History!$G$6:$G$1355, Transactions_History!$C$6:$C$1355, "Acquire", Transactions_History!$I$6:$I$1355, Portfolio_History!$F704, Transactions_History!$H$6:$H$1355, "&lt;="&amp;YEAR(Portfolio_History!H$1))-
SUMIFS(Transactions_History!$G$6:$G$1355, Transactions_History!$C$6:$C$1355, "Redeem", Transactions_History!$I$6:$I$1355, Portfolio_History!$F704, Transactions_History!$H$6:$H$1355, "&lt;="&amp;YEAR(Portfolio_History!H$1))</f>
        <v>0</v>
      </c>
      <c r="I704" s="4">
        <f>SUMIFS(Transactions_History!$G$6:$G$1355, Transactions_History!$C$6:$C$1355, "Acquire", Transactions_History!$I$6:$I$1355, Portfolio_History!$F704, Transactions_History!$H$6:$H$1355, "&lt;="&amp;YEAR(Portfolio_History!I$1))-
SUMIFS(Transactions_History!$G$6:$G$1355, Transactions_History!$C$6:$C$1355, "Redeem", Transactions_History!$I$6:$I$1355, Portfolio_History!$F704, Transactions_History!$H$6:$H$1355, "&lt;="&amp;YEAR(Portfolio_History!I$1))</f>
        <v>0</v>
      </c>
      <c r="J704" s="4">
        <f>SUMIFS(Transactions_History!$G$6:$G$1355, Transactions_History!$C$6:$C$1355, "Acquire", Transactions_History!$I$6:$I$1355, Portfolio_History!$F704, Transactions_History!$H$6:$H$1355, "&lt;="&amp;YEAR(Portfolio_History!J$1))-
SUMIFS(Transactions_History!$G$6:$G$1355, Transactions_History!$C$6:$C$1355, "Redeem", Transactions_History!$I$6:$I$1355, Portfolio_History!$F704, Transactions_History!$H$6:$H$1355, "&lt;="&amp;YEAR(Portfolio_History!J$1))</f>
        <v>0</v>
      </c>
      <c r="K704" s="4">
        <f>SUMIFS(Transactions_History!$G$6:$G$1355, Transactions_History!$C$6:$C$1355, "Acquire", Transactions_History!$I$6:$I$1355, Portfolio_History!$F704, Transactions_History!$H$6:$H$1355, "&lt;="&amp;YEAR(Portfolio_History!K$1))-
SUMIFS(Transactions_History!$G$6:$G$1355, Transactions_History!$C$6:$C$1355, "Redeem", Transactions_History!$I$6:$I$1355, Portfolio_History!$F704, Transactions_History!$H$6:$H$1355, "&lt;="&amp;YEAR(Portfolio_History!K$1))</f>
        <v>0</v>
      </c>
      <c r="L704" s="4">
        <f>SUMIFS(Transactions_History!$G$6:$G$1355, Transactions_History!$C$6:$C$1355, "Acquire", Transactions_History!$I$6:$I$1355, Portfolio_History!$F704, Transactions_History!$H$6:$H$1355, "&lt;="&amp;YEAR(Portfolio_History!L$1))-
SUMIFS(Transactions_History!$G$6:$G$1355, Transactions_History!$C$6:$C$1355, "Redeem", Transactions_History!$I$6:$I$1355, Portfolio_History!$F704, Transactions_History!$H$6:$H$1355, "&lt;="&amp;YEAR(Portfolio_History!L$1))</f>
        <v>0</v>
      </c>
      <c r="M704" s="4">
        <f>SUMIFS(Transactions_History!$G$6:$G$1355, Transactions_History!$C$6:$C$1355, "Acquire", Transactions_History!$I$6:$I$1355, Portfolio_History!$F704, Transactions_History!$H$6:$H$1355, "&lt;="&amp;YEAR(Portfolio_History!M$1))-
SUMIFS(Transactions_History!$G$6:$G$1355, Transactions_History!$C$6:$C$1355, "Redeem", Transactions_History!$I$6:$I$1355, Portfolio_History!$F704, Transactions_History!$H$6:$H$1355, "&lt;="&amp;YEAR(Portfolio_History!M$1))</f>
        <v>0</v>
      </c>
      <c r="N704" s="4">
        <f>SUMIFS(Transactions_History!$G$6:$G$1355, Transactions_History!$C$6:$C$1355, "Acquire", Transactions_History!$I$6:$I$1355, Portfolio_History!$F704, Transactions_History!$H$6:$H$1355, "&lt;="&amp;YEAR(Portfolio_History!N$1))-
SUMIFS(Transactions_History!$G$6:$G$1355, Transactions_History!$C$6:$C$1355, "Redeem", Transactions_History!$I$6:$I$1355, Portfolio_History!$F704, Transactions_History!$H$6:$H$1355, "&lt;="&amp;YEAR(Portfolio_History!N$1))</f>
        <v>0</v>
      </c>
      <c r="O704" s="4">
        <f>SUMIFS(Transactions_History!$G$6:$G$1355, Transactions_History!$C$6:$C$1355, "Acquire", Transactions_History!$I$6:$I$1355, Portfolio_History!$F704, Transactions_History!$H$6:$H$1355, "&lt;="&amp;YEAR(Portfolio_History!O$1))-
SUMIFS(Transactions_History!$G$6:$G$1355, Transactions_History!$C$6:$C$1355, "Redeem", Transactions_History!$I$6:$I$1355, Portfolio_History!$F704, Transactions_History!$H$6:$H$1355, "&lt;="&amp;YEAR(Portfolio_History!O$1))</f>
        <v>0</v>
      </c>
      <c r="P704" s="4">
        <f>SUMIFS(Transactions_History!$G$6:$G$1355, Transactions_History!$C$6:$C$1355, "Acquire", Transactions_History!$I$6:$I$1355, Portfolio_History!$F704, Transactions_History!$H$6:$H$1355, "&lt;="&amp;YEAR(Portfolio_History!P$1))-
SUMIFS(Transactions_History!$G$6:$G$1355, Transactions_History!$C$6:$C$1355, "Redeem", Transactions_History!$I$6:$I$1355, Portfolio_History!$F704, Transactions_History!$H$6:$H$1355, "&lt;="&amp;YEAR(Portfolio_History!P$1))</f>
        <v>0</v>
      </c>
      <c r="Q704" s="4">
        <f>SUMIFS(Transactions_History!$G$6:$G$1355, Transactions_History!$C$6:$C$1355, "Acquire", Transactions_History!$I$6:$I$1355, Portfolio_History!$F704, Transactions_History!$H$6:$H$1355, "&lt;="&amp;YEAR(Portfolio_History!Q$1))-
SUMIFS(Transactions_History!$G$6:$G$1355, Transactions_History!$C$6:$C$1355, "Redeem", Transactions_History!$I$6:$I$1355, Portfolio_History!$F704, Transactions_History!$H$6:$H$1355, "&lt;="&amp;YEAR(Portfolio_History!Q$1))</f>
        <v>0</v>
      </c>
      <c r="R704" s="4">
        <f>SUMIFS(Transactions_History!$G$6:$G$1355, Transactions_History!$C$6:$C$1355, "Acquire", Transactions_History!$I$6:$I$1355, Portfolio_History!$F704, Transactions_History!$H$6:$H$1355, "&lt;="&amp;YEAR(Portfolio_History!R$1))-
SUMIFS(Transactions_History!$G$6:$G$1355, Transactions_History!$C$6:$C$1355, "Redeem", Transactions_History!$I$6:$I$1355, Portfolio_History!$F704, Transactions_History!$H$6:$H$1355, "&lt;="&amp;YEAR(Portfolio_History!R$1))</f>
        <v>0</v>
      </c>
      <c r="S704" s="4">
        <f>SUMIFS(Transactions_History!$G$6:$G$1355, Transactions_History!$C$6:$C$1355, "Acquire", Transactions_History!$I$6:$I$1355, Portfolio_History!$F704, Transactions_History!$H$6:$H$1355, "&lt;="&amp;YEAR(Portfolio_History!S$1))-
SUMIFS(Transactions_History!$G$6:$G$1355, Transactions_History!$C$6:$C$1355, "Redeem", Transactions_History!$I$6:$I$1355, Portfolio_History!$F704, Transactions_History!$H$6:$H$1355, "&lt;="&amp;YEAR(Portfolio_History!S$1))</f>
        <v>0</v>
      </c>
      <c r="T704" s="4">
        <f>SUMIFS(Transactions_History!$G$6:$G$1355, Transactions_History!$C$6:$C$1355, "Acquire", Transactions_History!$I$6:$I$1355, Portfolio_History!$F704, Transactions_History!$H$6:$H$1355, "&lt;="&amp;YEAR(Portfolio_History!T$1))-
SUMIFS(Transactions_History!$G$6:$G$1355, Transactions_History!$C$6:$C$1355, "Redeem", Transactions_History!$I$6:$I$1355, Portfolio_History!$F704, Transactions_History!$H$6:$H$1355, "&lt;="&amp;YEAR(Portfolio_History!T$1))</f>
        <v>0</v>
      </c>
      <c r="U704" s="4">
        <f>SUMIFS(Transactions_History!$G$6:$G$1355, Transactions_History!$C$6:$C$1355, "Acquire", Transactions_History!$I$6:$I$1355, Portfolio_History!$F704, Transactions_History!$H$6:$H$1355, "&lt;="&amp;YEAR(Portfolio_History!U$1))-
SUMIFS(Transactions_History!$G$6:$G$1355, Transactions_History!$C$6:$C$1355, "Redeem", Transactions_History!$I$6:$I$1355, Portfolio_History!$F704, Transactions_History!$H$6:$H$1355, "&lt;="&amp;YEAR(Portfolio_History!U$1))</f>
        <v>0</v>
      </c>
      <c r="V704" s="4">
        <f>SUMIFS(Transactions_History!$G$6:$G$1355, Transactions_History!$C$6:$C$1355, "Acquire", Transactions_History!$I$6:$I$1355, Portfolio_History!$F704, Transactions_History!$H$6:$H$1355, "&lt;="&amp;YEAR(Portfolio_History!V$1))-
SUMIFS(Transactions_History!$G$6:$G$1355, Transactions_History!$C$6:$C$1355, "Redeem", Transactions_History!$I$6:$I$1355, Portfolio_History!$F704, Transactions_History!$H$6:$H$1355, "&lt;="&amp;YEAR(Portfolio_History!V$1))</f>
        <v>0</v>
      </c>
      <c r="W704" s="4">
        <f>SUMIFS(Transactions_History!$G$6:$G$1355, Transactions_History!$C$6:$C$1355, "Acquire", Transactions_History!$I$6:$I$1355, Portfolio_History!$F704, Transactions_History!$H$6:$H$1355, "&lt;="&amp;YEAR(Portfolio_History!W$1))-
SUMIFS(Transactions_History!$G$6:$G$1355, Transactions_History!$C$6:$C$1355, "Redeem", Transactions_History!$I$6:$I$1355, Portfolio_History!$F704, Transactions_History!$H$6:$H$1355, "&lt;="&amp;YEAR(Portfolio_History!W$1))</f>
        <v>0</v>
      </c>
      <c r="X704" s="4">
        <f>SUMIFS(Transactions_History!$G$6:$G$1355, Transactions_History!$C$6:$C$1355, "Acquire", Transactions_History!$I$6:$I$1355, Portfolio_History!$F704, Transactions_History!$H$6:$H$1355, "&lt;="&amp;YEAR(Portfolio_History!X$1))-
SUMIFS(Transactions_History!$G$6:$G$1355, Transactions_History!$C$6:$C$1355, "Redeem", Transactions_History!$I$6:$I$1355, Portfolio_History!$F704, Transactions_History!$H$6:$H$1355, "&lt;="&amp;YEAR(Portfolio_History!X$1))</f>
        <v>0</v>
      </c>
      <c r="Y704" s="4">
        <f>SUMIFS(Transactions_History!$G$6:$G$1355, Transactions_History!$C$6:$C$1355, "Acquire", Transactions_History!$I$6:$I$1355, Portfolio_History!$F704, Transactions_History!$H$6:$H$1355, "&lt;="&amp;YEAR(Portfolio_History!Y$1))-
SUMIFS(Transactions_History!$G$6:$G$1355, Transactions_History!$C$6:$C$1355, "Redeem", Transactions_History!$I$6:$I$1355, Portfolio_History!$F704, Transactions_History!$H$6:$H$1355, "&lt;="&amp;YEAR(Portfolio_History!Y$1))</f>
        <v>0</v>
      </c>
    </row>
    <row r="705" spans="1:25" x14ac:dyDescent="0.35">
      <c r="A705" s="172" t="s">
        <v>39</v>
      </c>
      <c r="B705" s="172">
        <v>5.875</v>
      </c>
      <c r="C705" s="172">
        <v>2010</v>
      </c>
      <c r="D705" s="173">
        <v>35947</v>
      </c>
      <c r="E705" s="63">
        <v>2009</v>
      </c>
      <c r="F705" s="170" t="str">
        <f t="shared" si="11"/>
        <v>SI bonds_5.875_2010</v>
      </c>
      <c r="G705" s="4">
        <f>SUMIFS(Transactions_History!$G$6:$G$1355, Transactions_History!$C$6:$C$1355, "Acquire", Transactions_History!$I$6:$I$1355, Portfolio_History!$F705, Transactions_History!$H$6:$H$1355, "&lt;="&amp;YEAR(Portfolio_History!G$1))-
SUMIFS(Transactions_History!$G$6:$G$1355, Transactions_History!$C$6:$C$1355, "Redeem", Transactions_History!$I$6:$I$1355, Portfolio_History!$F705, Transactions_History!$H$6:$H$1355, "&lt;="&amp;YEAR(Portfolio_History!G$1))</f>
        <v>-7085559</v>
      </c>
      <c r="H705" s="4">
        <f>SUMIFS(Transactions_History!$G$6:$G$1355, Transactions_History!$C$6:$C$1355, "Acquire", Transactions_History!$I$6:$I$1355, Portfolio_History!$F705, Transactions_History!$H$6:$H$1355, "&lt;="&amp;YEAR(Portfolio_History!H$1))-
SUMIFS(Transactions_History!$G$6:$G$1355, Transactions_History!$C$6:$C$1355, "Redeem", Transactions_History!$I$6:$I$1355, Portfolio_History!$F705, Transactions_History!$H$6:$H$1355, "&lt;="&amp;YEAR(Portfolio_History!H$1))</f>
        <v>-7085559</v>
      </c>
      <c r="I705" s="4">
        <f>SUMIFS(Transactions_History!$G$6:$G$1355, Transactions_History!$C$6:$C$1355, "Acquire", Transactions_History!$I$6:$I$1355, Portfolio_History!$F705, Transactions_History!$H$6:$H$1355, "&lt;="&amp;YEAR(Portfolio_History!I$1))-
SUMIFS(Transactions_History!$G$6:$G$1355, Transactions_History!$C$6:$C$1355, "Redeem", Transactions_History!$I$6:$I$1355, Portfolio_History!$F705, Transactions_History!$H$6:$H$1355, "&lt;="&amp;YEAR(Portfolio_History!I$1))</f>
        <v>-7085559</v>
      </c>
      <c r="J705" s="4">
        <f>SUMIFS(Transactions_History!$G$6:$G$1355, Transactions_History!$C$6:$C$1355, "Acquire", Transactions_History!$I$6:$I$1355, Portfolio_History!$F705, Transactions_History!$H$6:$H$1355, "&lt;="&amp;YEAR(Portfolio_History!J$1))-
SUMIFS(Transactions_History!$G$6:$G$1355, Transactions_History!$C$6:$C$1355, "Redeem", Transactions_History!$I$6:$I$1355, Portfolio_History!$F705, Transactions_History!$H$6:$H$1355, "&lt;="&amp;YEAR(Portfolio_History!J$1))</f>
        <v>-7085559</v>
      </c>
      <c r="K705" s="4">
        <f>SUMIFS(Transactions_History!$G$6:$G$1355, Transactions_History!$C$6:$C$1355, "Acquire", Transactions_History!$I$6:$I$1355, Portfolio_History!$F705, Transactions_History!$H$6:$H$1355, "&lt;="&amp;YEAR(Portfolio_History!K$1))-
SUMIFS(Transactions_History!$G$6:$G$1355, Transactions_History!$C$6:$C$1355, "Redeem", Transactions_History!$I$6:$I$1355, Portfolio_History!$F705, Transactions_History!$H$6:$H$1355, "&lt;="&amp;YEAR(Portfolio_History!K$1))</f>
        <v>-7085559</v>
      </c>
      <c r="L705" s="4">
        <f>SUMIFS(Transactions_History!$G$6:$G$1355, Transactions_History!$C$6:$C$1355, "Acquire", Transactions_History!$I$6:$I$1355, Portfolio_History!$F705, Transactions_History!$H$6:$H$1355, "&lt;="&amp;YEAR(Portfolio_History!L$1))-
SUMIFS(Transactions_History!$G$6:$G$1355, Transactions_History!$C$6:$C$1355, "Redeem", Transactions_History!$I$6:$I$1355, Portfolio_History!$F705, Transactions_History!$H$6:$H$1355, "&lt;="&amp;YEAR(Portfolio_History!L$1))</f>
        <v>-7085559</v>
      </c>
      <c r="M705" s="4">
        <f>SUMIFS(Transactions_History!$G$6:$G$1355, Transactions_History!$C$6:$C$1355, "Acquire", Transactions_History!$I$6:$I$1355, Portfolio_History!$F705, Transactions_History!$H$6:$H$1355, "&lt;="&amp;YEAR(Portfolio_History!M$1))-
SUMIFS(Transactions_History!$G$6:$G$1355, Transactions_History!$C$6:$C$1355, "Redeem", Transactions_History!$I$6:$I$1355, Portfolio_History!$F705, Transactions_History!$H$6:$H$1355, "&lt;="&amp;YEAR(Portfolio_History!M$1))</f>
        <v>-7085559</v>
      </c>
      <c r="N705" s="4">
        <f>SUMIFS(Transactions_History!$G$6:$G$1355, Transactions_History!$C$6:$C$1355, "Acquire", Transactions_History!$I$6:$I$1355, Portfolio_History!$F705, Transactions_History!$H$6:$H$1355, "&lt;="&amp;YEAR(Portfolio_History!N$1))-
SUMIFS(Transactions_History!$G$6:$G$1355, Transactions_History!$C$6:$C$1355, "Redeem", Transactions_History!$I$6:$I$1355, Portfolio_History!$F705, Transactions_History!$H$6:$H$1355, "&lt;="&amp;YEAR(Portfolio_History!N$1))</f>
        <v>-7085559</v>
      </c>
      <c r="O705" s="4">
        <f>SUMIFS(Transactions_History!$G$6:$G$1355, Transactions_History!$C$6:$C$1355, "Acquire", Transactions_History!$I$6:$I$1355, Portfolio_History!$F705, Transactions_History!$H$6:$H$1355, "&lt;="&amp;YEAR(Portfolio_History!O$1))-
SUMIFS(Transactions_History!$G$6:$G$1355, Transactions_History!$C$6:$C$1355, "Redeem", Transactions_History!$I$6:$I$1355, Portfolio_History!$F705, Transactions_History!$H$6:$H$1355, "&lt;="&amp;YEAR(Portfolio_History!O$1))</f>
        <v>-7085559</v>
      </c>
      <c r="P705" s="4">
        <f>SUMIFS(Transactions_History!$G$6:$G$1355, Transactions_History!$C$6:$C$1355, "Acquire", Transactions_History!$I$6:$I$1355, Portfolio_History!$F705, Transactions_History!$H$6:$H$1355, "&lt;="&amp;YEAR(Portfolio_History!P$1))-
SUMIFS(Transactions_History!$G$6:$G$1355, Transactions_History!$C$6:$C$1355, "Redeem", Transactions_History!$I$6:$I$1355, Portfolio_History!$F705, Transactions_History!$H$6:$H$1355, "&lt;="&amp;YEAR(Portfolio_History!P$1))</f>
        <v>-7085559</v>
      </c>
      <c r="Q705" s="4">
        <f>SUMIFS(Transactions_History!$G$6:$G$1355, Transactions_History!$C$6:$C$1355, "Acquire", Transactions_History!$I$6:$I$1355, Portfolio_History!$F705, Transactions_History!$H$6:$H$1355, "&lt;="&amp;YEAR(Portfolio_History!Q$1))-
SUMIFS(Transactions_History!$G$6:$G$1355, Transactions_History!$C$6:$C$1355, "Redeem", Transactions_History!$I$6:$I$1355, Portfolio_History!$F705, Transactions_History!$H$6:$H$1355, "&lt;="&amp;YEAR(Portfolio_History!Q$1))</f>
        <v>-7085559</v>
      </c>
      <c r="R705" s="4">
        <f>SUMIFS(Transactions_History!$G$6:$G$1355, Transactions_History!$C$6:$C$1355, "Acquire", Transactions_History!$I$6:$I$1355, Portfolio_History!$F705, Transactions_History!$H$6:$H$1355, "&lt;="&amp;YEAR(Portfolio_History!R$1))-
SUMIFS(Transactions_History!$G$6:$G$1355, Transactions_History!$C$6:$C$1355, "Redeem", Transactions_History!$I$6:$I$1355, Portfolio_History!$F705, Transactions_History!$H$6:$H$1355, "&lt;="&amp;YEAR(Portfolio_History!R$1))</f>
        <v>-7085559</v>
      </c>
      <c r="S705" s="4">
        <f>SUMIFS(Transactions_History!$G$6:$G$1355, Transactions_History!$C$6:$C$1355, "Acquire", Transactions_History!$I$6:$I$1355, Portfolio_History!$F705, Transactions_History!$H$6:$H$1355, "&lt;="&amp;YEAR(Portfolio_History!S$1))-
SUMIFS(Transactions_History!$G$6:$G$1355, Transactions_History!$C$6:$C$1355, "Redeem", Transactions_History!$I$6:$I$1355, Portfolio_History!$F705, Transactions_History!$H$6:$H$1355, "&lt;="&amp;YEAR(Portfolio_History!S$1))</f>
        <v>-7085559</v>
      </c>
      <c r="T705" s="4">
        <f>SUMIFS(Transactions_History!$G$6:$G$1355, Transactions_History!$C$6:$C$1355, "Acquire", Transactions_History!$I$6:$I$1355, Portfolio_History!$F705, Transactions_History!$H$6:$H$1355, "&lt;="&amp;YEAR(Portfolio_History!T$1))-
SUMIFS(Transactions_History!$G$6:$G$1355, Transactions_History!$C$6:$C$1355, "Redeem", Transactions_History!$I$6:$I$1355, Portfolio_History!$F705, Transactions_History!$H$6:$H$1355, "&lt;="&amp;YEAR(Portfolio_History!T$1))</f>
        <v>-916286</v>
      </c>
      <c r="U705" s="4">
        <f>SUMIFS(Transactions_History!$G$6:$G$1355, Transactions_History!$C$6:$C$1355, "Acquire", Transactions_History!$I$6:$I$1355, Portfolio_History!$F705, Transactions_History!$H$6:$H$1355, "&lt;="&amp;YEAR(Portfolio_History!U$1))-
SUMIFS(Transactions_History!$G$6:$G$1355, Transactions_History!$C$6:$C$1355, "Redeem", Transactions_History!$I$6:$I$1355, Portfolio_History!$F705, Transactions_History!$H$6:$H$1355, "&lt;="&amp;YEAR(Portfolio_History!U$1))</f>
        <v>0</v>
      </c>
      <c r="V705" s="4">
        <f>SUMIFS(Transactions_History!$G$6:$G$1355, Transactions_History!$C$6:$C$1355, "Acquire", Transactions_History!$I$6:$I$1355, Portfolio_History!$F705, Transactions_History!$H$6:$H$1355, "&lt;="&amp;YEAR(Portfolio_History!V$1))-
SUMIFS(Transactions_History!$G$6:$G$1355, Transactions_History!$C$6:$C$1355, "Redeem", Transactions_History!$I$6:$I$1355, Portfolio_History!$F705, Transactions_History!$H$6:$H$1355, "&lt;="&amp;YEAR(Portfolio_History!V$1))</f>
        <v>0</v>
      </c>
      <c r="W705" s="4">
        <f>SUMIFS(Transactions_History!$G$6:$G$1355, Transactions_History!$C$6:$C$1355, "Acquire", Transactions_History!$I$6:$I$1355, Portfolio_History!$F705, Transactions_History!$H$6:$H$1355, "&lt;="&amp;YEAR(Portfolio_History!W$1))-
SUMIFS(Transactions_History!$G$6:$G$1355, Transactions_History!$C$6:$C$1355, "Redeem", Transactions_History!$I$6:$I$1355, Portfolio_History!$F705, Transactions_History!$H$6:$H$1355, "&lt;="&amp;YEAR(Portfolio_History!W$1))</f>
        <v>0</v>
      </c>
      <c r="X705" s="4">
        <f>SUMIFS(Transactions_History!$G$6:$G$1355, Transactions_History!$C$6:$C$1355, "Acquire", Transactions_History!$I$6:$I$1355, Portfolio_History!$F705, Transactions_History!$H$6:$H$1355, "&lt;="&amp;YEAR(Portfolio_History!X$1))-
SUMIFS(Transactions_History!$G$6:$G$1355, Transactions_History!$C$6:$C$1355, "Redeem", Transactions_History!$I$6:$I$1355, Portfolio_History!$F705, Transactions_History!$H$6:$H$1355, "&lt;="&amp;YEAR(Portfolio_History!X$1))</f>
        <v>0</v>
      </c>
      <c r="Y705" s="4">
        <f>SUMIFS(Transactions_History!$G$6:$G$1355, Transactions_History!$C$6:$C$1355, "Acquire", Transactions_History!$I$6:$I$1355, Portfolio_History!$F705, Transactions_History!$H$6:$H$1355, "&lt;="&amp;YEAR(Portfolio_History!Y$1))-
SUMIFS(Transactions_History!$G$6:$G$1355, Transactions_History!$C$6:$C$1355, "Redeem", Transactions_History!$I$6:$I$1355, Portfolio_History!$F705, Transactions_History!$H$6:$H$1355, "&lt;="&amp;YEAR(Portfolio_History!Y$1))</f>
        <v>0</v>
      </c>
    </row>
    <row r="706" spans="1:25" x14ac:dyDescent="0.35">
      <c r="A706" s="172" t="s">
        <v>39</v>
      </c>
      <c r="B706" s="172">
        <v>6</v>
      </c>
      <c r="C706" s="172">
        <v>2010</v>
      </c>
      <c r="D706" s="173">
        <v>36312</v>
      </c>
      <c r="E706" s="63">
        <v>2009</v>
      </c>
      <c r="F706" s="170" t="str">
        <f t="shared" ref="F706:F769" si="12">_xlfn.TEXTJOIN("_", TRUE, A706, B706, C706)</f>
        <v>SI bonds_6_2010</v>
      </c>
      <c r="G706" s="4">
        <f>SUMIFS(Transactions_History!$G$6:$G$1355, Transactions_History!$C$6:$C$1355, "Acquire", Transactions_History!$I$6:$I$1355, Portfolio_History!$F706, Transactions_History!$H$6:$H$1355, "&lt;="&amp;YEAR(Portfolio_History!G$1))-
SUMIFS(Transactions_History!$G$6:$G$1355, Transactions_History!$C$6:$C$1355, "Redeem", Transactions_History!$I$6:$I$1355, Portfolio_History!$F706, Transactions_History!$H$6:$H$1355, "&lt;="&amp;YEAR(Portfolio_History!G$1))</f>
        <v>-7389593</v>
      </c>
      <c r="H706" s="4">
        <f>SUMIFS(Transactions_History!$G$6:$G$1355, Transactions_History!$C$6:$C$1355, "Acquire", Transactions_History!$I$6:$I$1355, Portfolio_History!$F706, Transactions_History!$H$6:$H$1355, "&lt;="&amp;YEAR(Portfolio_History!H$1))-
SUMIFS(Transactions_History!$G$6:$G$1355, Transactions_History!$C$6:$C$1355, "Redeem", Transactions_History!$I$6:$I$1355, Portfolio_History!$F706, Transactions_History!$H$6:$H$1355, "&lt;="&amp;YEAR(Portfolio_History!H$1))</f>
        <v>-7389593</v>
      </c>
      <c r="I706" s="4">
        <f>SUMIFS(Transactions_History!$G$6:$G$1355, Transactions_History!$C$6:$C$1355, "Acquire", Transactions_History!$I$6:$I$1355, Portfolio_History!$F706, Transactions_History!$H$6:$H$1355, "&lt;="&amp;YEAR(Portfolio_History!I$1))-
SUMIFS(Transactions_History!$G$6:$G$1355, Transactions_History!$C$6:$C$1355, "Redeem", Transactions_History!$I$6:$I$1355, Portfolio_History!$F706, Transactions_History!$H$6:$H$1355, "&lt;="&amp;YEAR(Portfolio_History!I$1))</f>
        <v>-7389593</v>
      </c>
      <c r="J706" s="4">
        <f>SUMIFS(Transactions_History!$G$6:$G$1355, Transactions_History!$C$6:$C$1355, "Acquire", Transactions_History!$I$6:$I$1355, Portfolio_History!$F706, Transactions_History!$H$6:$H$1355, "&lt;="&amp;YEAR(Portfolio_History!J$1))-
SUMIFS(Transactions_History!$G$6:$G$1355, Transactions_History!$C$6:$C$1355, "Redeem", Transactions_History!$I$6:$I$1355, Portfolio_History!$F706, Transactions_History!$H$6:$H$1355, "&lt;="&amp;YEAR(Portfolio_History!J$1))</f>
        <v>-7389593</v>
      </c>
      <c r="K706" s="4">
        <f>SUMIFS(Transactions_History!$G$6:$G$1355, Transactions_History!$C$6:$C$1355, "Acquire", Transactions_History!$I$6:$I$1355, Portfolio_History!$F706, Transactions_History!$H$6:$H$1355, "&lt;="&amp;YEAR(Portfolio_History!K$1))-
SUMIFS(Transactions_History!$G$6:$G$1355, Transactions_History!$C$6:$C$1355, "Redeem", Transactions_History!$I$6:$I$1355, Portfolio_History!$F706, Transactions_History!$H$6:$H$1355, "&lt;="&amp;YEAR(Portfolio_History!K$1))</f>
        <v>-7389593</v>
      </c>
      <c r="L706" s="4">
        <f>SUMIFS(Transactions_History!$G$6:$G$1355, Transactions_History!$C$6:$C$1355, "Acquire", Transactions_History!$I$6:$I$1355, Portfolio_History!$F706, Transactions_History!$H$6:$H$1355, "&lt;="&amp;YEAR(Portfolio_History!L$1))-
SUMIFS(Transactions_History!$G$6:$G$1355, Transactions_History!$C$6:$C$1355, "Redeem", Transactions_History!$I$6:$I$1355, Portfolio_History!$F706, Transactions_History!$H$6:$H$1355, "&lt;="&amp;YEAR(Portfolio_History!L$1))</f>
        <v>-7389593</v>
      </c>
      <c r="M706" s="4">
        <f>SUMIFS(Transactions_History!$G$6:$G$1355, Transactions_History!$C$6:$C$1355, "Acquire", Transactions_History!$I$6:$I$1355, Portfolio_History!$F706, Transactions_History!$H$6:$H$1355, "&lt;="&amp;YEAR(Portfolio_History!M$1))-
SUMIFS(Transactions_History!$G$6:$G$1355, Transactions_History!$C$6:$C$1355, "Redeem", Transactions_History!$I$6:$I$1355, Portfolio_History!$F706, Transactions_History!$H$6:$H$1355, "&lt;="&amp;YEAR(Portfolio_History!M$1))</f>
        <v>-7389593</v>
      </c>
      <c r="N706" s="4">
        <f>SUMIFS(Transactions_History!$G$6:$G$1355, Transactions_History!$C$6:$C$1355, "Acquire", Transactions_History!$I$6:$I$1355, Portfolio_History!$F706, Transactions_History!$H$6:$H$1355, "&lt;="&amp;YEAR(Portfolio_History!N$1))-
SUMIFS(Transactions_History!$G$6:$G$1355, Transactions_History!$C$6:$C$1355, "Redeem", Transactions_History!$I$6:$I$1355, Portfolio_History!$F706, Transactions_History!$H$6:$H$1355, "&lt;="&amp;YEAR(Portfolio_History!N$1))</f>
        <v>-7389593</v>
      </c>
      <c r="O706" s="4">
        <f>SUMIFS(Transactions_History!$G$6:$G$1355, Transactions_History!$C$6:$C$1355, "Acquire", Transactions_History!$I$6:$I$1355, Portfolio_History!$F706, Transactions_History!$H$6:$H$1355, "&lt;="&amp;YEAR(Portfolio_History!O$1))-
SUMIFS(Transactions_History!$G$6:$G$1355, Transactions_History!$C$6:$C$1355, "Redeem", Transactions_History!$I$6:$I$1355, Portfolio_History!$F706, Transactions_History!$H$6:$H$1355, "&lt;="&amp;YEAR(Portfolio_History!O$1))</f>
        <v>-7389593</v>
      </c>
      <c r="P706" s="4">
        <f>SUMIFS(Transactions_History!$G$6:$G$1355, Transactions_History!$C$6:$C$1355, "Acquire", Transactions_History!$I$6:$I$1355, Portfolio_History!$F706, Transactions_History!$H$6:$H$1355, "&lt;="&amp;YEAR(Portfolio_History!P$1))-
SUMIFS(Transactions_History!$G$6:$G$1355, Transactions_History!$C$6:$C$1355, "Redeem", Transactions_History!$I$6:$I$1355, Portfolio_History!$F706, Transactions_History!$H$6:$H$1355, "&lt;="&amp;YEAR(Portfolio_History!P$1))</f>
        <v>-7389593</v>
      </c>
      <c r="Q706" s="4">
        <f>SUMIFS(Transactions_History!$G$6:$G$1355, Transactions_History!$C$6:$C$1355, "Acquire", Transactions_History!$I$6:$I$1355, Portfolio_History!$F706, Transactions_History!$H$6:$H$1355, "&lt;="&amp;YEAR(Portfolio_History!Q$1))-
SUMIFS(Transactions_History!$G$6:$G$1355, Transactions_History!$C$6:$C$1355, "Redeem", Transactions_History!$I$6:$I$1355, Portfolio_History!$F706, Transactions_History!$H$6:$H$1355, "&lt;="&amp;YEAR(Portfolio_History!Q$1))</f>
        <v>-7389593</v>
      </c>
      <c r="R706" s="4">
        <f>SUMIFS(Transactions_History!$G$6:$G$1355, Transactions_History!$C$6:$C$1355, "Acquire", Transactions_History!$I$6:$I$1355, Portfolio_History!$F706, Transactions_History!$H$6:$H$1355, "&lt;="&amp;YEAR(Portfolio_History!R$1))-
SUMIFS(Transactions_History!$G$6:$G$1355, Transactions_History!$C$6:$C$1355, "Redeem", Transactions_History!$I$6:$I$1355, Portfolio_History!$F706, Transactions_History!$H$6:$H$1355, "&lt;="&amp;YEAR(Portfolio_History!R$1))</f>
        <v>-7389593</v>
      </c>
      <c r="S706" s="4">
        <f>SUMIFS(Transactions_History!$G$6:$G$1355, Transactions_History!$C$6:$C$1355, "Acquire", Transactions_History!$I$6:$I$1355, Portfolio_History!$F706, Transactions_History!$H$6:$H$1355, "&lt;="&amp;YEAR(Portfolio_History!S$1))-
SUMIFS(Transactions_History!$G$6:$G$1355, Transactions_History!$C$6:$C$1355, "Redeem", Transactions_History!$I$6:$I$1355, Portfolio_History!$F706, Transactions_History!$H$6:$H$1355, "&lt;="&amp;YEAR(Portfolio_History!S$1))</f>
        <v>-7389593</v>
      </c>
      <c r="T706" s="4">
        <f>SUMIFS(Transactions_History!$G$6:$G$1355, Transactions_History!$C$6:$C$1355, "Acquire", Transactions_History!$I$6:$I$1355, Portfolio_History!$F706, Transactions_History!$H$6:$H$1355, "&lt;="&amp;YEAR(Portfolio_History!T$1))-
SUMIFS(Transactions_History!$G$6:$G$1355, Transactions_History!$C$6:$C$1355, "Redeem", Transactions_History!$I$6:$I$1355, Portfolio_History!$F706, Transactions_History!$H$6:$H$1355, "&lt;="&amp;YEAR(Portfolio_History!T$1))</f>
        <v>-695966</v>
      </c>
      <c r="U706" s="4">
        <f>SUMIFS(Transactions_History!$G$6:$G$1355, Transactions_History!$C$6:$C$1355, "Acquire", Transactions_History!$I$6:$I$1355, Portfolio_History!$F706, Transactions_History!$H$6:$H$1355, "&lt;="&amp;YEAR(Portfolio_History!U$1))-
SUMIFS(Transactions_History!$G$6:$G$1355, Transactions_History!$C$6:$C$1355, "Redeem", Transactions_History!$I$6:$I$1355, Portfolio_History!$F706, Transactions_History!$H$6:$H$1355, "&lt;="&amp;YEAR(Portfolio_History!U$1))</f>
        <v>0</v>
      </c>
      <c r="V706" s="4">
        <f>SUMIFS(Transactions_History!$G$6:$G$1355, Transactions_History!$C$6:$C$1355, "Acquire", Transactions_History!$I$6:$I$1355, Portfolio_History!$F706, Transactions_History!$H$6:$H$1355, "&lt;="&amp;YEAR(Portfolio_History!V$1))-
SUMIFS(Transactions_History!$G$6:$G$1355, Transactions_History!$C$6:$C$1355, "Redeem", Transactions_History!$I$6:$I$1355, Portfolio_History!$F706, Transactions_History!$H$6:$H$1355, "&lt;="&amp;YEAR(Portfolio_History!V$1))</f>
        <v>0</v>
      </c>
      <c r="W706" s="4">
        <f>SUMIFS(Transactions_History!$G$6:$G$1355, Transactions_History!$C$6:$C$1355, "Acquire", Transactions_History!$I$6:$I$1355, Portfolio_History!$F706, Transactions_History!$H$6:$H$1355, "&lt;="&amp;YEAR(Portfolio_History!W$1))-
SUMIFS(Transactions_History!$G$6:$G$1355, Transactions_History!$C$6:$C$1355, "Redeem", Transactions_History!$I$6:$I$1355, Portfolio_History!$F706, Transactions_History!$H$6:$H$1355, "&lt;="&amp;YEAR(Portfolio_History!W$1))</f>
        <v>0</v>
      </c>
      <c r="X706" s="4">
        <f>SUMIFS(Transactions_History!$G$6:$G$1355, Transactions_History!$C$6:$C$1355, "Acquire", Transactions_History!$I$6:$I$1355, Portfolio_History!$F706, Transactions_History!$H$6:$H$1355, "&lt;="&amp;YEAR(Portfolio_History!X$1))-
SUMIFS(Transactions_History!$G$6:$G$1355, Transactions_History!$C$6:$C$1355, "Redeem", Transactions_History!$I$6:$I$1355, Portfolio_History!$F706, Transactions_History!$H$6:$H$1355, "&lt;="&amp;YEAR(Portfolio_History!X$1))</f>
        <v>0</v>
      </c>
      <c r="Y706" s="4">
        <f>SUMIFS(Transactions_History!$G$6:$G$1355, Transactions_History!$C$6:$C$1355, "Acquire", Transactions_History!$I$6:$I$1355, Portfolio_History!$F706, Transactions_History!$H$6:$H$1355, "&lt;="&amp;YEAR(Portfolio_History!Y$1))-
SUMIFS(Transactions_History!$G$6:$G$1355, Transactions_History!$C$6:$C$1355, "Redeem", Transactions_History!$I$6:$I$1355, Portfolio_History!$F706, Transactions_History!$H$6:$H$1355, "&lt;="&amp;YEAR(Portfolio_History!Y$1))</f>
        <v>0</v>
      </c>
    </row>
    <row r="707" spans="1:25" x14ac:dyDescent="0.35">
      <c r="A707" s="172" t="s">
        <v>34</v>
      </c>
      <c r="B707" s="172">
        <v>3.125</v>
      </c>
      <c r="C707" s="172">
        <v>2010</v>
      </c>
      <c r="D707" s="173">
        <v>40057</v>
      </c>
      <c r="E707" s="63">
        <v>2009</v>
      </c>
      <c r="F707" s="170" t="str">
        <f t="shared" si="12"/>
        <v>SI certificates_3.125_2010</v>
      </c>
      <c r="G707" s="4">
        <f>SUMIFS(Transactions_History!$G$6:$G$1355, Transactions_History!$C$6:$C$1355, "Acquire", Transactions_History!$I$6:$I$1355, Portfolio_History!$F707, Transactions_History!$H$6:$H$1355, "&lt;="&amp;YEAR(Portfolio_History!G$1))-
SUMIFS(Transactions_History!$G$6:$G$1355, Transactions_History!$C$6:$C$1355, "Redeem", Transactions_History!$I$6:$I$1355, Portfolio_History!$F707, Transactions_History!$H$6:$H$1355, "&lt;="&amp;YEAR(Portfolio_History!G$1))</f>
        <v>0</v>
      </c>
      <c r="H707" s="4">
        <f>SUMIFS(Transactions_History!$G$6:$G$1355, Transactions_History!$C$6:$C$1355, "Acquire", Transactions_History!$I$6:$I$1355, Portfolio_History!$F707, Transactions_History!$H$6:$H$1355, "&lt;="&amp;YEAR(Portfolio_History!H$1))-
SUMIFS(Transactions_History!$G$6:$G$1355, Transactions_History!$C$6:$C$1355, "Redeem", Transactions_History!$I$6:$I$1355, Portfolio_History!$F707, Transactions_History!$H$6:$H$1355, "&lt;="&amp;YEAR(Portfolio_History!H$1))</f>
        <v>0</v>
      </c>
      <c r="I707" s="4">
        <f>SUMIFS(Transactions_History!$G$6:$G$1355, Transactions_History!$C$6:$C$1355, "Acquire", Transactions_History!$I$6:$I$1355, Portfolio_History!$F707, Transactions_History!$H$6:$H$1355, "&lt;="&amp;YEAR(Portfolio_History!I$1))-
SUMIFS(Transactions_History!$G$6:$G$1355, Transactions_History!$C$6:$C$1355, "Redeem", Transactions_History!$I$6:$I$1355, Portfolio_History!$F707, Transactions_History!$H$6:$H$1355, "&lt;="&amp;YEAR(Portfolio_History!I$1))</f>
        <v>0</v>
      </c>
      <c r="J707" s="4">
        <f>SUMIFS(Transactions_History!$G$6:$G$1355, Transactions_History!$C$6:$C$1355, "Acquire", Transactions_History!$I$6:$I$1355, Portfolio_History!$F707, Transactions_History!$H$6:$H$1355, "&lt;="&amp;YEAR(Portfolio_History!J$1))-
SUMIFS(Transactions_History!$G$6:$G$1355, Transactions_History!$C$6:$C$1355, "Redeem", Transactions_History!$I$6:$I$1355, Portfolio_History!$F707, Transactions_History!$H$6:$H$1355, "&lt;="&amp;YEAR(Portfolio_History!J$1))</f>
        <v>0</v>
      </c>
      <c r="K707" s="4">
        <f>SUMIFS(Transactions_History!$G$6:$G$1355, Transactions_History!$C$6:$C$1355, "Acquire", Transactions_History!$I$6:$I$1355, Portfolio_History!$F707, Transactions_History!$H$6:$H$1355, "&lt;="&amp;YEAR(Portfolio_History!K$1))-
SUMIFS(Transactions_History!$G$6:$G$1355, Transactions_History!$C$6:$C$1355, "Redeem", Transactions_History!$I$6:$I$1355, Portfolio_History!$F707, Transactions_History!$H$6:$H$1355, "&lt;="&amp;YEAR(Portfolio_History!K$1))</f>
        <v>0</v>
      </c>
      <c r="L707" s="4">
        <f>SUMIFS(Transactions_History!$G$6:$G$1355, Transactions_History!$C$6:$C$1355, "Acquire", Transactions_History!$I$6:$I$1355, Portfolio_History!$F707, Transactions_History!$H$6:$H$1355, "&lt;="&amp;YEAR(Portfolio_History!L$1))-
SUMIFS(Transactions_History!$G$6:$G$1355, Transactions_History!$C$6:$C$1355, "Redeem", Transactions_History!$I$6:$I$1355, Portfolio_History!$F707, Transactions_History!$H$6:$H$1355, "&lt;="&amp;YEAR(Portfolio_History!L$1))</f>
        <v>0</v>
      </c>
      <c r="M707" s="4">
        <f>SUMIFS(Transactions_History!$G$6:$G$1355, Transactions_History!$C$6:$C$1355, "Acquire", Transactions_History!$I$6:$I$1355, Portfolio_History!$F707, Transactions_History!$H$6:$H$1355, "&lt;="&amp;YEAR(Portfolio_History!M$1))-
SUMIFS(Transactions_History!$G$6:$G$1355, Transactions_History!$C$6:$C$1355, "Redeem", Transactions_History!$I$6:$I$1355, Portfolio_History!$F707, Transactions_History!$H$6:$H$1355, "&lt;="&amp;YEAR(Portfolio_History!M$1))</f>
        <v>0</v>
      </c>
      <c r="N707" s="4">
        <f>SUMIFS(Transactions_History!$G$6:$G$1355, Transactions_History!$C$6:$C$1355, "Acquire", Transactions_History!$I$6:$I$1355, Portfolio_History!$F707, Transactions_History!$H$6:$H$1355, "&lt;="&amp;YEAR(Portfolio_History!N$1))-
SUMIFS(Transactions_History!$G$6:$G$1355, Transactions_History!$C$6:$C$1355, "Redeem", Transactions_History!$I$6:$I$1355, Portfolio_History!$F707, Transactions_History!$H$6:$H$1355, "&lt;="&amp;YEAR(Portfolio_History!N$1))</f>
        <v>0</v>
      </c>
      <c r="O707" s="4">
        <f>SUMIFS(Transactions_History!$G$6:$G$1355, Transactions_History!$C$6:$C$1355, "Acquire", Transactions_History!$I$6:$I$1355, Portfolio_History!$F707, Transactions_History!$H$6:$H$1355, "&lt;="&amp;YEAR(Portfolio_History!O$1))-
SUMIFS(Transactions_History!$G$6:$G$1355, Transactions_History!$C$6:$C$1355, "Redeem", Transactions_History!$I$6:$I$1355, Portfolio_History!$F707, Transactions_History!$H$6:$H$1355, "&lt;="&amp;YEAR(Portfolio_History!O$1))</f>
        <v>0</v>
      </c>
      <c r="P707" s="4">
        <f>SUMIFS(Transactions_History!$G$6:$G$1355, Transactions_History!$C$6:$C$1355, "Acquire", Transactions_History!$I$6:$I$1355, Portfolio_History!$F707, Transactions_History!$H$6:$H$1355, "&lt;="&amp;YEAR(Portfolio_History!P$1))-
SUMIFS(Transactions_History!$G$6:$G$1355, Transactions_History!$C$6:$C$1355, "Redeem", Transactions_History!$I$6:$I$1355, Portfolio_History!$F707, Transactions_History!$H$6:$H$1355, "&lt;="&amp;YEAR(Portfolio_History!P$1))</f>
        <v>0</v>
      </c>
      <c r="Q707" s="4">
        <f>SUMIFS(Transactions_History!$G$6:$G$1355, Transactions_History!$C$6:$C$1355, "Acquire", Transactions_History!$I$6:$I$1355, Portfolio_History!$F707, Transactions_History!$H$6:$H$1355, "&lt;="&amp;YEAR(Portfolio_History!Q$1))-
SUMIFS(Transactions_History!$G$6:$G$1355, Transactions_History!$C$6:$C$1355, "Redeem", Transactions_History!$I$6:$I$1355, Portfolio_History!$F707, Transactions_History!$H$6:$H$1355, "&lt;="&amp;YEAR(Portfolio_History!Q$1))</f>
        <v>0</v>
      </c>
      <c r="R707" s="4">
        <f>SUMIFS(Transactions_History!$G$6:$G$1355, Transactions_History!$C$6:$C$1355, "Acquire", Transactions_History!$I$6:$I$1355, Portfolio_History!$F707, Transactions_History!$H$6:$H$1355, "&lt;="&amp;YEAR(Portfolio_History!R$1))-
SUMIFS(Transactions_History!$G$6:$G$1355, Transactions_History!$C$6:$C$1355, "Redeem", Transactions_History!$I$6:$I$1355, Portfolio_History!$F707, Transactions_History!$H$6:$H$1355, "&lt;="&amp;YEAR(Portfolio_History!R$1))</f>
        <v>0</v>
      </c>
      <c r="S707" s="4">
        <f>SUMIFS(Transactions_History!$G$6:$G$1355, Transactions_History!$C$6:$C$1355, "Acquire", Transactions_History!$I$6:$I$1355, Portfolio_History!$F707, Transactions_History!$H$6:$H$1355, "&lt;="&amp;YEAR(Portfolio_History!S$1))-
SUMIFS(Transactions_History!$G$6:$G$1355, Transactions_History!$C$6:$C$1355, "Redeem", Transactions_History!$I$6:$I$1355, Portfolio_History!$F707, Transactions_History!$H$6:$H$1355, "&lt;="&amp;YEAR(Portfolio_History!S$1))</f>
        <v>0</v>
      </c>
      <c r="T707" s="4">
        <f>SUMIFS(Transactions_History!$G$6:$G$1355, Transactions_History!$C$6:$C$1355, "Acquire", Transactions_History!$I$6:$I$1355, Portfolio_History!$F707, Transactions_History!$H$6:$H$1355, "&lt;="&amp;YEAR(Portfolio_History!T$1))-
SUMIFS(Transactions_History!$G$6:$G$1355, Transactions_History!$C$6:$C$1355, "Redeem", Transactions_History!$I$6:$I$1355, Portfolio_History!$F707, Transactions_History!$H$6:$H$1355, "&lt;="&amp;YEAR(Portfolio_History!T$1))</f>
        <v>0</v>
      </c>
      <c r="U707" s="4">
        <f>SUMIFS(Transactions_History!$G$6:$G$1355, Transactions_History!$C$6:$C$1355, "Acquire", Transactions_History!$I$6:$I$1355, Portfolio_History!$F707, Transactions_History!$H$6:$H$1355, "&lt;="&amp;YEAR(Portfolio_History!U$1))-
SUMIFS(Transactions_History!$G$6:$G$1355, Transactions_History!$C$6:$C$1355, "Redeem", Transactions_History!$I$6:$I$1355, Portfolio_History!$F707, Transactions_History!$H$6:$H$1355, "&lt;="&amp;YEAR(Portfolio_History!U$1))</f>
        <v>0</v>
      </c>
      <c r="V707" s="4">
        <f>SUMIFS(Transactions_History!$G$6:$G$1355, Transactions_History!$C$6:$C$1355, "Acquire", Transactions_History!$I$6:$I$1355, Portfolio_History!$F707, Transactions_History!$H$6:$H$1355, "&lt;="&amp;YEAR(Portfolio_History!V$1))-
SUMIFS(Transactions_History!$G$6:$G$1355, Transactions_History!$C$6:$C$1355, "Redeem", Transactions_History!$I$6:$I$1355, Portfolio_History!$F707, Transactions_History!$H$6:$H$1355, "&lt;="&amp;YEAR(Portfolio_History!V$1))</f>
        <v>0</v>
      </c>
      <c r="W707" s="4">
        <f>SUMIFS(Transactions_History!$G$6:$G$1355, Transactions_History!$C$6:$C$1355, "Acquire", Transactions_History!$I$6:$I$1355, Portfolio_History!$F707, Transactions_History!$H$6:$H$1355, "&lt;="&amp;YEAR(Portfolio_History!W$1))-
SUMIFS(Transactions_History!$G$6:$G$1355, Transactions_History!$C$6:$C$1355, "Redeem", Transactions_History!$I$6:$I$1355, Portfolio_History!$F707, Transactions_History!$H$6:$H$1355, "&lt;="&amp;YEAR(Portfolio_History!W$1))</f>
        <v>0</v>
      </c>
      <c r="X707" s="4">
        <f>SUMIFS(Transactions_History!$G$6:$G$1355, Transactions_History!$C$6:$C$1355, "Acquire", Transactions_History!$I$6:$I$1355, Portfolio_History!$F707, Transactions_History!$H$6:$H$1355, "&lt;="&amp;YEAR(Portfolio_History!X$1))-
SUMIFS(Transactions_History!$G$6:$G$1355, Transactions_History!$C$6:$C$1355, "Redeem", Transactions_History!$I$6:$I$1355, Portfolio_History!$F707, Transactions_History!$H$6:$H$1355, "&lt;="&amp;YEAR(Portfolio_History!X$1))</f>
        <v>0</v>
      </c>
      <c r="Y707" s="4">
        <f>SUMIFS(Transactions_History!$G$6:$G$1355, Transactions_History!$C$6:$C$1355, "Acquire", Transactions_History!$I$6:$I$1355, Portfolio_History!$F707, Transactions_History!$H$6:$H$1355, "&lt;="&amp;YEAR(Portfolio_History!Y$1))-
SUMIFS(Transactions_History!$G$6:$G$1355, Transactions_History!$C$6:$C$1355, "Redeem", Transactions_History!$I$6:$I$1355, Portfolio_History!$F707, Transactions_History!$H$6:$H$1355, "&lt;="&amp;YEAR(Portfolio_History!Y$1))</f>
        <v>0</v>
      </c>
    </row>
    <row r="708" spans="1:25" x14ac:dyDescent="0.35">
      <c r="A708" s="172" t="s">
        <v>39</v>
      </c>
      <c r="B708" s="172">
        <v>6.5</v>
      </c>
      <c r="C708" s="172">
        <v>2010</v>
      </c>
      <c r="D708" s="173">
        <v>36678</v>
      </c>
      <c r="E708" s="63">
        <v>2009</v>
      </c>
      <c r="F708" s="170" t="str">
        <f t="shared" si="12"/>
        <v>SI bonds_6.5_2010</v>
      </c>
      <c r="G708" s="4">
        <f>SUMIFS(Transactions_History!$G$6:$G$1355, Transactions_History!$C$6:$C$1355, "Acquire", Transactions_History!$I$6:$I$1355, Portfolio_History!$F708, Transactions_History!$H$6:$H$1355, "&lt;="&amp;YEAR(Portfolio_History!G$1))-
SUMIFS(Transactions_History!$G$6:$G$1355, Transactions_History!$C$6:$C$1355, "Redeem", Transactions_History!$I$6:$I$1355, Portfolio_History!$F708, Transactions_History!$H$6:$H$1355, "&lt;="&amp;YEAR(Portfolio_History!G$1))</f>
        <v>-39637348</v>
      </c>
      <c r="H708" s="4">
        <f>SUMIFS(Transactions_History!$G$6:$G$1355, Transactions_History!$C$6:$C$1355, "Acquire", Transactions_History!$I$6:$I$1355, Portfolio_History!$F708, Transactions_History!$H$6:$H$1355, "&lt;="&amp;YEAR(Portfolio_History!H$1))-
SUMIFS(Transactions_History!$G$6:$G$1355, Transactions_History!$C$6:$C$1355, "Redeem", Transactions_History!$I$6:$I$1355, Portfolio_History!$F708, Transactions_History!$H$6:$H$1355, "&lt;="&amp;YEAR(Portfolio_History!H$1))</f>
        <v>-39637348</v>
      </c>
      <c r="I708" s="4">
        <f>SUMIFS(Transactions_History!$G$6:$G$1355, Transactions_History!$C$6:$C$1355, "Acquire", Transactions_History!$I$6:$I$1355, Portfolio_History!$F708, Transactions_History!$H$6:$H$1355, "&lt;="&amp;YEAR(Portfolio_History!I$1))-
SUMIFS(Transactions_History!$G$6:$G$1355, Transactions_History!$C$6:$C$1355, "Redeem", Transactions_History!$I$6:$I$1355, Portfolio_History!$F708, Transactions_History!$H$6:$H$1355, "&lt;="&amp;YEAR(Portfolio_History!I$1))</f>
        <v>-39637348</v>
      </c>
      <c r="J708" s="4">
        <f>SUMIFS(Transactions_History!$G$6:$G$1355, Transactions_History!$C$6:$C$1355, "Acquire", Transactions_History!$I$6:$I$1355, Portfolio_History!$F708, Transactions_History!$H$6:$H$1355, "&lt;="&amp;YEAR(Portfolio_History!J$1))-
SUMIFS(Transactions_History!$G$6:$G$1355, Transactions_History!$C$6:$C$1355, "Redeem", Transactions_History!$I$6:$I$1355, Portfolio_History!$F708, Transactions_History!$H$6:$H$1355, "&lt;="&amp;YEAR(Portfolio_History!J$1))</f>
        <v>-39637348</v>
      </c>
      <c r="K708" s="4">
        <f>SUMIFS(Transactions_History!$G$6:$G$1355, Transactions_History!$C$6:$C$1355, "Acquire", Transactions_History!$I$6:$I$1355, Portfolio_History!$F708, Transactions_History!$H$6:$H$1355, "&lt;="&amp;YEAR(Portfolio_History!K$1))-
SUMIFS(Transactions_History!$G$6:$G$1355, Transactions_History!$C$6:$C$1355, "Redeem", Transactions_History!$I$6:$I$1355, Portfolio_History!$F708, Transactions_History!$H$6:$H$1355, "&lt;="&amp;YEAR(Portfolio_History!K$1))</f>
        <v>-39637348</v>
      </c>
      <c r="L708" s="4">
        <f>SUMIFS(Transactions_History!$G$6:$G$1355, Transactions_History!$C$6:$C$1355, "Acquire", Transactions_History!$I$6:$I$1355, Portfolio_History!$F708, Transactions_History!$H$6:$H$1355, "&lt;="&amp;YEAR(Portfolio_History!L$1))-
SUMIFS(Transactions_History!$G$6:$G$1355, Transactions_History!$C$6:$C$1355, "Redeem", Transactions_History!$I$6:$I$1355, Portfolio_History!$F708, Transactions_History!$H$6:$H$1355, "&lt;="&amp;YEAR(Portfolio_History!L$1))</f>
        <v>-39637348</v>
      </c>
      <c r="M708" s="4">
        <f>SUMIFS(Transactions_History!$G$6:$G$1355, Transactions_History!$C$6:$C$1355, "Acquire", Transactions_History!$I$6:$I$1355, Portfolio_History!$F708, Transactions_History!$H$6:$H$1355, "&lt;="&amp;YEAR(Portfolio_History!M$1))-
SUMIFS(Transactions_History!$G$6:$G$1355, Transactions_History!$C$6:$C$1355, "Redeem", Transactions_History!$I$6:$I$1355, Portfolio_History!$F708, Transactions_History!$H$6:$H$1355, "&lt;="&amp;YEAR(Portfolio_History!M$1))</f>
        <v>-39637348</v>
      </c>
      <c r="N708" s="4">
        <f>SUMIFS(Transactions_History!$G$6:$G$1355, Transactions_History!$C$6:$C$1355, "Acquire", Transactions_History!$I$6:$I$1355, Portfolio_History!$F708, Transactions_History!$H$6:$H$1355, "&lt;="&amp;YEAR(Portfolio_History!N$1))-
SUMIFS(Transactions_History!$G$6:$G$1355, Transactions_History!$C$6:$C$1355, "Redeem", Transactions_History!$I$6:$I$1355, Portfolio_History!$F708, Transactions_History!$H$6:$H$1355, "&lt;="&amp;YEAR(Portfolio_History!N$1))</f>
        <v>-39637348</v>
      </c>
      <c r="O708" s="4">
        <f>SUMIFS(Transactions_History!$G$6:$G$1355, Transactions_History!$C$6:$C$1355, "Acquire", Transactions_History!$I$6:$I$1355, Portfolio_History!$F708, Transactions_History!$H$6:$H$1355, "&lt;="&amp;YEAR(Portfolio_History!O$1))-
SUMIFS(Transactions_History!$G$6:$G$1355, Transactions_History!$C$6:$C$1355, "Redeem", Transactions_History!$I$6:$I$1355, Portfolio_History!$F708, Transactions_History!$H$6:$H$1355, "&lt;="&amp;YEAR(Portfolio_History!O$1))</f>
        <v>-39637348</v>
      </c>
      <c r="P708" s="4">
        <f>SUMIFS(Transactions_History!$G$6:$G$1355, Transactions_History!$C$6:$C$1355, "Acquire", Transactions_History!$I$6:$I$1355, Portfolio_History!$F708, Transactions_History!$H$6:$H$1355, "&lt;="&amp;YEAR(Portfolio_History!P$1))-
SUMIFS(Transactions_History!$G$6:$G$1355, Transactions_History!$C$6:$C$1355, "Redeem", Transactions_History!$I$6:$I$1355, Portfolio_History!$F708, Transactions_History!$H$6:$H$1355, "&lt;="&amp;YEAR(Portfolio_History!P$1))</f>
        <v>-39637348</v>
      </c>
      <c r="Q708" s="4">
        <f>SUMIFS(Transactions_History!$G$6:$G$1355, Transactions_History!$C$6:$C$1355, "Acquire", Transactions_History!$I$6:$I$1355, Portfolio_History!$F708, Transactions_History!$H$6:$H$1355, "&lt;="&amp;YEAR(Portfolio_History!Q$1))-
SUMIFS(Transactions_History!$G$6:$G$1355, Transactions_History!$C$6:$C$1355, "Redeem", Transactions_History!$I$6:$I$1355, Portfolio_History!$F708, Transactions_History!$H$6:$H$1355, "&lt;="&amp;YEAR(Portfolio_History!Q$1))</f>
        <v>-39637348</v>
      </c>
      <c r="R708" s="4">
        <f>SUMIFS(Transactions_History!$G$6:$G$1355, Transactions_History!$C$6:$C$1355, "Acquire", Transactions_History!$I$6:$I$1355, Portfolio_History!$F708, Transactions_History!$H$6:$H$1355, "&lt;="&amp;YEAR(Portfolio_History!R$1))-
SUMIFS(Transactions_History!$G$6:$G$1355, Transactions_History!$C$6:$C$1355, "Redeem", Transactions_History!$I$6:$I$1355, Portfolio_History!$F708, Transactions_History!$H$6:$H$1355, "&lt;="&amp;YEAR(Portfolio_History!R$1))</f>
        <v>-39637348</v>
      </c>
      <c r="S708" s="4">
        <f>SUMIFS(Transactions_History!$G$6:$G$1355, Transactions_History!$C$6:$C$1355, "Acquire", Transactions_History!$I$6:$I$1355, Portfolio_History!$F708, Transactions_History!$H$6:$H$1355, "&lt;="&amp;YEAR(Portfolio_History!S$1))-
SUMIFS(Transactions_History!$G$6:$G$1355, Transactions_History!$C$6:$C$1355, "Redeem", Transactions_History!$I$6:$I$1355, Portfolio_History!$F708, Transactions_History!$H$6:$H$1355, "&lt;="&amp;YEAR(Portfolio_History!S$1))</f>
        <v>-39637348</v>
      </c>
      <c r="T708" s="4">
        <f>SUMIFS(Transactions_History!$G$6:$G$1355, Transactions_History!$C$6:$C$1355, "Acquire", Transactions_History!$I$6:$I$1355, Portfolio_History!$F708, Transactions_History!$H$6:$H$1355, "&lt;="&amp;YEAR(Portfolio_History!T$1))-
SUMIFS(Transactions_History!$G$6:$G$1355, Transactions_History!$C$6:$C$1355, "Redeem", Transactions_History!$I$6:$I$1355, Portfolio_History!$F708, Transactions_History!$H$6:$H$1355, "&lt;="&amp;YEAR(Portfolio_History!T$1))</f>
        <v>-1317108</v>
      </c>
      <c r="U708" s="4">
        <f>SUMIFS(Transactions_History!$G$6:$G$1355, Transactions_History!$C$6:$C$1355, "Acquire", Transactions_History!$I$6:$I$1355, Portfolio_History!$F708, Transactions_History!$H$6:$H$1355, "&lt;="&amp;YEAR(Portfolio_History!U$1))-
SUMIFS(Transactions_History!$G$6:$G$1355, Transactions_History!$C$6:$C$1355, "Redeem", Transactions_History!$I$6:$I$1355, Portfolio_History!$F708, Transactions_History!$H$6:$H$1355, "&lt;="&amp;YEAR(Portfolio_History!U$1))</f>
        <v>0</v>
      </c>
      <c r="V708" s="4">
        <f>SUMIFS(Transactions_History!$G$6:$G$1355, Transactions_History!$C$6:$C$1355, "Acquire", Transactions_History!$I$6:$I$1355, Portfolio_History!$F708, Transactions_History!$H$6:$H$1355, "&lt;="&amp;YEAR(Portfolio_History!V$1))-
SUMIFS(Transactions_History!$G$6:$G$1355, Transactions_History!$C$6:$C$1355, "Redeem", Transactions_History!$I$6:$I$1355, Portfolio_History!$F708, Transactions_History!$H$6:$H$1355, "&lt;="&amp;YEAR(Portfolio_History!V$1))</f>
        <v>0</v>
      </c>
      <c r="W708" s="4">
        <f>SUMIFS(Transactions_History!$G$6:$G$1355, Transactions_History!$C$6:$C$1355, "Acquire", Transactions_History!$I$6:$I$1355, Portfolio_History!$F708, Transactions_History!$H$6:$H$1355, "&lt;="&amp;YEAR(Portfolio_History!W$1))-
SUMIFS(Transactions_History!$G$6:$G$1355, Transactions_History!$C$6:$C$1355, "Redeem", Transactions_History!$I$6:$I$1355, Portfolio_History!$F708, Transactions_History!$H$6:$H$1355, "&lt;="&amp;YEAR(Portfolio_History!W$1))</f>
        <v>0</v>
      </c>
      <c r="X708" s="4">
        <f>SUMIFS(Transactions_History!$G$6:$G$1355, Transactions_History!$C$6:$C$1355, "Acquire", Transactions_History!$I$6:$I$1355, Portfolio_History!$F708, Transactions_History!$H$6:$H$1355, "&lt;="&amp;YEAR(Portfolio_History!X$1))-
SUMIFS(Transactions_History!$G$6:$G$1355, Transactions_History!$C$6:$C$1355, "Redeem", Transactions_History!$I$6:$I$1355, Portfolio_History!$F708, Transactions_History!$H$6:$H$1355, "&lt;="&amp;YEAR(Portfolio_History!X$1))</f>
        <v>0</v>
      </c>
      <c r="Y708" s="4">
        <f>SUMIFS(Transactions_History!$G$6:$G$1355, Transactions_History!$C$6:$C$1355, "Acquire", Transactions_History!$I$6:$I$1355, Portfolio_History!$F708, Transactions_History!$H$6:$H$1355, "&lt;="&amp;YEAR(Portfolio_History!Y$1))-
SUMIFS(Transactions_History!$G$6:$G$1355, Transactions_History!$C$6:$C$1355, "Redeem", Transactions_History!$I$6:$I$1355, Portfolio_History!$F708, Transactions_History!$H$6:$H$1355, "&lt;="&amp;YEAR(Portfolio_History!Y$1))</f>
        <v>0</v>
      </c>
    </row>
    <row r="709" spans="1:25" x14ac:dyDescent="0.35">
      <c r="A709" s="172" t="s">
        <v>39</v>
      </c>
      <c r="B709" s="172">
        <v>6.875</v>
      </c>
      <c r="C709" s="172">
        <v>2010</v>
      </c>
      <c r="D709" s="173">
        <v>35582</v>
      </c>
      <c r="E709" s="63">
        <v>2009</v>
      </c>
      <c r="F709" s="170" t="str">
        <f t="shared" si="12"/>
        <v>SI bonds_6.875_2010</v>
      </c>
      <c r="G709" s="4">
        <f>SUMIFS(Transactions_History!$G$6:$G$1355, Transactions_History!$C$6:$C$1355, "Acquire", Transactions_History!$I$6:$I$1355, Portfolio_History!$F709, Transactions_History!$H$6:$H$1355, "&lt;="&amp;YEAR(Portfolio_History!G$1))-
SUMIFS(Transactions_History!$G$6:$G$1355, Transactions_History!$C$6:$C$1355, "Redeem", Transactions_History!$I$6:$I$1355, Portfolio_History!$F709, Transactions_History!$H$6:$H$1355, "&lt;="&amp;YEAR(Portfolio_History!G$1))</f>
        <v>-8420792</v>
      </c>
      <c r="H709" s="4">
        <f>SUMIFS(Transactions_History!$G$6:$G$1355, Transactions_History!$C$6:$C$1355, "Acquire", Transactions_History!$I$6:$I$1355, Portfolio_History!$F709, Transactions_History!$H$6:$H$1355, "&lt;="&amp;YEAR(Portfolio_History!H$1))-
SUMIFS(Transactions_History!$G$6:$G$1355, Transactions_History!$C$6:$C$1355, "Redeem", Transactions_History!$I$6:$I$1355, Portfolio_History!$F709, Transactions_History!$H$6:$H$1355, "&lt;="&amp;YEAR(Portfolio_History!H$1))</f>
        <v>-8420792</v>
      </c>
      <c r="I709" s="4">
        <f>SUMIFS(Transactions_History!$G$6:$G$1355, Transactions_History!$C$6:$C$1355, "Acquire", Transactions_History!$I$6:$I$1355, Portfolio_History!$F709, Transactions_History!$H$6:$H$1355, "&lt;="&amp;YEAR(Portfolio_History!I$1))-
SUMIFS(Transactions_History!$G$6:$G$1355, Transactions_History!$C$6:$C$1355, "Redeem", Transactions_History!$I$6:$I$1355, Portfolio_History!$F709, Transactions_History!$H$6:$H$1355, "&lt;="&amp;YEAR(Portfolio_History!I$1))</f>
        <v>-8420792</v>
      </c>
      <c r="J709" s="4">
        <f>SUMIFS(Transactions_History!$G$6:$G$1355, Transactions_History!$C$6:$C$1355, "Acquire", Transactions_History!$I$6:$I$1355, Portfolio_History!$F709, Transactions_History!$H$6:$H$1355, "&lt;="&amp;YEAR(Portfolio_History!J$1))-
SUMIFS(Transactions_History!$G$6:$G$1355, Transactions_History!$C$6:$C$1355, "Redeem", Transactions_History!$I$6:$I$1355, Portfolio_History!$F709, Transactions_History!$H$6:$H$1355, "&lt;="&amp;YEAR(Portfolio_History!J$1))</f>
        <v>-8420792</v>
      </c>
      <c r="K709" s="4">
        <f>SUMIFS(Transactions_History!$G$6:$G$1355, Transactions_History!$C$6:$C$1355, "Acquire", Transactions_History!$I$6:$I$1355, Portfolio_History!$F709, Transactions_History!$H$6:$H$1355, "&lt;="&amp;YEAR(Portfolio_History!K$1))-
SUMIFS(Transactions_History!$G$6:$G$1355, Transactions_History!$C$6:$C$1355, "Redeem", Transactions_History!$I$6:$I$1355, Portfolio_History!$F709, Transactions_History!$H$6:$H$1355, "&lt;="&amp;YEAR(Portfolio_History!K$1))</f>
        <v>-8420792</v>
      </c>
      <c r="L709" s="4">
        <f>SUMIFS(Transactions_History!$G$6:$G$1355, Transactions_History!$C$6:$C$1355, "Acquire", Transactions_History!$I$6:$I$1355, Portfolio_History!$F709, Transactions_History!$H$6:$H$1355, "&lt;="&amp;YEAR(Portfolio_History!L$1))-
SUMIFS(Transactions_History!$G$6:$G$1355, Transactions_History!$C$6:$C$1355, "Redeem", Transactions_History!$I$6:$I$1355, Portfolio_History!$F709, Transactions_History!$H$6:$H$1355, "&lt;="&amp;YEAR(Portfolio_History!L$1))</f>
        <v>-8420792</v>
      </c>
      <c r="M709" s="4">
        <f>SUMIFS(Transactions_History!$G$6:$G$1355, Transactions_History!$C$6:$C$1355, "Acquire", Transactions_History!$I$6:$I$1355, Portfolio_History!$F709, Transactions_History!$H$6:$H$1355, "&lt;="&amp;YEAR(Portfolio_History!M$1))-
SUMIFS(Transactions_History!$G$6:$G$1355, Transactions_History!$C$6:$C$1355, "Redeem", Transactions_History!$I$6:$I$1355, Portfolio_History!$F709, Transactions_History!$H$6:$H$1355, "&lt;="&amp;YEAR(Portfolio_History!M$1))</f>
        <v>-8420792</v>
      </c>
      <c r="N709" s="4">
        <f>SUMIFS(Transactions_History!$G$6:$G$1355, Transactions_History!$C$6:$C$1355, "Acquire", Transactions_History!$I$6:$I$1355, Portfolio_History!$F709, Transactions_History!$H$6:$H$1355, "&lt;="&amp;YEAR(Portfolio_History!N$1))-
SUMIFS(Transactions_History!$G$6:$G$1355, Transactions_History!$C$6:$C$1355, "Redeem", Transactions_History!$I$6:$I$1355, Portfolio_History!$F709, Transactions_History!$H$6:$H$1355, "&lt;="&amp;YEAR(Portfolio_History!N$1))</f>
        <v>-8420792</v>
      </c>
      <c r="O709" s="4">
        <f>SUMIFS(Transactions_History!$G$6:$G$1355, Transactions_History!$C$6:$C$1355, "Acquire", Transactions_History!$I$6:$I$1355, Portfolio_History!$F709, Transactions_History!$H$6:$H$1355, "&lt;="&amp;YEAR(Portfolio_History!O$1))-
SUMIFS(Transactions_History!$G$6:$G$1355, Transactions_History!$C$6:$C$1355, "Redeem", Transactions_History!$I$6:$I$1355, Portfolio_History!$F709, Transactions_History!$H$6:$H$1355, "&lt;="&amp;YEAR(Portfolio_History!O$1))</f>
        <v>-8420792</v>
      </c>
      <c r="P709" s="4">
        <f>SUMIFS(Transactions_History!$G$6:$G$1355, Transactions_History!$C$6:$C$1355, "Acquire", Transactions_History!$I$6:$I$1355, Portfolio_History!$F709, Transactions_History!$H$6:$H$1355, "&lt;="&amp;YEAR(Portfolio_History!P$1))-
SUMIFS(Transactions_History!$G$6:$G$1355, Transactions_History!$C$6:$C$1355, "Redeem", Transactions_History!$I$6:$I$1355, Portfolio_History!$F709, Transactions_History!$H$6:$H$1355, "&lt;="&amp;YEAR(Portfolio_History!P$1))</f>
        <v>-8420792</v>
      </c>
      <c r="Q709" s="4">
        <f>SUMIFS(Transactions_History!$G$6:$G$1355, Transactions_History!$C$6:$C$1355, "Acquire", Transactions_History!$I$6:$I$1355, Portfolio_History!$F709, Transactions_History!$H$6:$H$1355, "&lt;="&amp;YEAR(Portfolio_History!Q$1))-
SUMIFS(Transactions_History!$G$6:$G$1355, Transactions_History!$C$6:$C$1355, "Redeem", Transactions_History!$I$6:$I$1355, Portfolio_History!$F709, Transactions_History!$H$6:$H$1355, "&lt;="&amp;YEAR(Portfolio_History!Q$1))</f>
        <v>-8420792</v>
      </c>
      <c r="R709" s="4">
        <f>SUMIFS(Transactions_History!$G$6:$G$1355, Transactions_History!$C$6:$C$1355, "Acquire", Transactions_History!$I$6:$I$1355, Portfolio_History!$F709, Transactions_History!$H$6:$H$1355, "&lt;="&amp;YEAR(Portfolio_History!R$1))-
SUMIFS(Transactions_History!$G$6:$G$1355, Transactions_History!$C$6:$C$1355, "Redeem", Transactions_History!$I$6:$I$1355, Portfolio_History!$F709, Transactions_History!$H$6:$H$1355, "&lt;="&amp;YEAR(Portfolio_History!R$1))</f>
        <v>-8420792</v>
      </c>
      <c r="S709" s="4">
        <f>SUMIFS(Transactions_History!$G$6:$G$1355, Transactions_History!$C$6:$C$1355, "Acquire", Transactions_History!$I$6:$I$1355, Portfolio_History!$F709, Transactions_History!$H$6:$H$1355, "&lt;="&amp;YEAR(Portfolio_History!S$1))-
SUMIFS(Transactions_History!$G$6:$G$1355, Transactions_History!$C$6:$C$1355, "Redeem", Transactions_History!$I$6:$I$1355, Portfolio_History!$F709, Transactions_History!$H$6:$H$1355, "&lt;="&amp;YEAR(Portfolio_History!S$1))</f>
        <v>-8420792</v>
      </c>
      <c r="T709" s="4">
        <f>SUMIFS(Transactions_History!$G$6:$G$1355, Transactions_History!$C$6:$C$1355, "Acquire", Transactions_History!$I$6:$I$1355, Portfolio_History!$F709, Transactions_History!$H$6:$H$1355, "&lt;="&amp;YEAR(Portfolio_History!T$1))-
SUMIFS(Transactions_History!$G$6:$G$1355, Transactions_History!$C$6:$C$1355, "Redeem", Transactions_History!$I$6:$I$1355, Portfolio_History!$F709, Transactions_History!$H$6:$H$1355, "&lt;="&amp;YEAR(Portfolio_History!T$1))</f>
        <v>-4445520</v>
      </c>
      <c r="U709" s="4">
        <f>SUMIFS(Transactions_History!$G$6:$G$1355, Transactions_History!$C$6:$C$1355, "Acquire", Transactions_History!$I$6:$I$1355, Portfolio_History!$F709, Transactions_History!$H$6:$H$1355, "&lt;="&amp;YEAR(Portfolio_History!U$1))-
SUMIFS(Transactions_History!$G$6:$G$1355, Transactions_History!$C$6:$C$1355, "Redeem", Transactions_History!$I$6:$I$1355, Portfolio_History!$F709, Transactions_History!$H$6:$H$1355, "&lt;="&amp;YEAR(Portfolio_History!U$1))</f>
        <v>0</v>
      </c>
      <c r="V709" s="4">
        <f>SUMIFS(Transactions_History!$G$6:$G$1355, Transactions_History!$C$6:$C$1355, "Acquire", Transactions_History!$I$6:$I$1355, Portfolio_History!$F709, Transactions_History!$H$6:$H$1355, "&lt;="&amp;YEAR(Portfolio_History!V$1))-
SUMIFS(Transactions_History!$G$6:$G$1355, Transactions_History!$C$6:$C$1355, "Redeem", Transactions_History!$I$6:$I$1355, Portfolio_History!$F709, Transactions_History!$H$6:$H$1355, "&lt;="&amp;YEAR(Portfolio_History!V$1))</f>
        <v>0</v>
      </c>
      <c r="W709" s="4">
        <f>SUMIFS(Transactions_History!$G$6:$G$1355, Transactions_History!$C$6:$C$1355, "Acquire", Transactions_History!$I$6:$I$1355, Portfolio_History!$F709, Transactions_History!$H$6:$H$1355, "&lt;="&amp;YEAR(Portfolio_History!W$1))-
SUMIFS(Transactions_History!$G$6:$G$1355, Transactions_History!$C$6:$C$1355, "Redeem", Transactions_History!$I$6:$I$1355, Portfolio_History!$F709, Transactions_History!$H$6:$H$1355, "&lt;="&amp;YEAR(Portfolio_History!W$1))</f>
        <v>0</v>
      </c>
      <c r="X709" s="4">
        <f>SUMIFS(Transactions_History!$G$6:$G$1355, Transactions_History!$C$6:$C$1355, "Acquire", Transactions_History!$I$6:$I$1355, Portfolio_History!$F709, Transactions_History!$H$6:$H$1355, "&lt;="&amp;YEAR(Portfolio_History!X$1))-
SUMIFS(Transactions_History!$G$6:$G$1355, Transactions_History!$C$6:$C$1355, "Redeem", Transactions_History!$I$6:$I$1355, Portfolio_History!$F709, Transactions_History!$H$6:$H$1355, "&lt;="&amp;YEAR(Portfolio_History!X$1))</f>
        <v>0</v>
      </c>
      <c r="Y709" s="4">
        <f>SUMIFS(Transactions_History!$G$6:$G$1355, Transactions_History!$C$6:$C$1355, "Acquire", Transactions_History!$I$6:$I$1355, Portfolio_History!$F709, Transactions_History!$H$6:$H$1355, "&lt;="&amp;YEAR(Portfolio_History!Y$1))-
SUMIFS(Transactions_History!$G$6:$G$1355, Transactions_History!$C$6:$C$1355, "Redeem", Transactions_History!$I$6:$I$1355, Portfolio_History!$F709, Transactions_History!$H$6:$H$1355, "&lt;="&amp;YEAR(Portfolio_History!Y$1))</f>
        <v>0</v>
      </c>
    </row>
    <row r="710" spans="1:25" x14ac:dyDescent="0.35">
      <c r="A710" s="172" t="s">
        <v>34</v>
      </c>
      <c r="B710" s="172">
        <v>3</v>
      </c>
      <c r="C710" s="172">
        <v>2010</v>
      </c>
      <c r="D710" s="173">
        <v>40087</v>
      </c>
      <c r="E710" s="63">
        <v>2009</v>
      </c>
      <c r="F710" s="170" t="str">
        <f t="shared" si="12"/>
        <v>SI certificates_3_2010</v>
      </c>
      <c r="G710" s="4">
        <f>SUMIFS(Transactions_History!$G$6:$G$1355, Transactions_History!$C$6:$C$1355, "Acquire", Transactions_History!$I$6:$I$1355, Portfolio_History!$F710, Transactions_History!$H$6:$H$1355, "&lt;="&amp;YEAR(Portfolio_History!G$1))-
SUMIFS(Transactions_History!$G$6:$G$1355, Transactions_History!$C$6:$C$1355, "Redeem", Transactions_History!$I$6:$I$1355, Portfolio_History!$F710, Transactions_History!$H$6:$H$1355, "&lt;="&amp;YEAR(Portfolio_History!G$1))</f>
        <v>0</v>
      </c>
      <c r="H710" s="4">
        <f>SUMIFS(Transactions_History!$G$6:$G$1355, Transactions_History!$C$6:$C$1355, "Acquire", Transactions_History!$I$6:$I$1355, Portfolio_History!$F710, Transactions_History!$H$6:$H$1355, "&lt;="&amp;YEAR(Portfolio_History!H$1))-
SUMIFS(Transactions_History!$G$6:$G$1355, Transactions_History!$C$6:$C$1355, "Redeem", Transactions_History!$I$6:$I$1355, Portfolio_History!$F710, Transactions_History!$H$6:$H$1355, "&lt;="&amp;YEAR(Portfolio_History!H$1))</f>
        <v>0</v>
      </c>
      <c r="I710" s="4">
        <f>SUMIFS(Transactions_History!$G$6:$G$1355, Transactions_History!$C$6:$C$1355, "Acquire", Transactions_History!$I$6:$I$1355, Portfolio_History!$F710, Transactions_History!$H$6:$H$1355, "&lt;="&amp;YEAR(Portfolio_History!I$1))-
SUMIFS(Transactions_History!$G$6:$G$1355, Transactions_History!$C$6:$C$1355, "Redeem", Transactions_History!$I$6:$I$1355, Portfolio_History!$F710, Transactions_History!$H$6:$H$1355, "&lt;="&amp;YEAR(Portfolio_History!I$1))</f>
        <v>0</v>
      </c>
      <c r="J710" s="4">
        <f>SUMIFS(Transactions_History!$G$6:$G$1355, Transactions_History!$C$6:$C$1355, "Acquire", Transactions_History!$I$6:$I$1355, Portfolio_History!$F710, Transactions_History!$H$6:$H$1355, "&lt;="&amp;YEAR(Portfolio_History!J$1))-
SUMIFS(Transactions_History!$G$6:$G$1355, Transactions_History!$C$6:$C$1355, "Redeem", Transactions_History!$I$6:$I$1355, Portfolio_History!$F710, Transactions_History!$H$6:$H$1355, "&lt;="&amp;YEAR(Portfolio_History!J$1))</f>
        <v>0</v>
      </c>
      <c r="K710" s="4">
        <f>SUMIFS(Transactions_History!$G$6:$G$1355, Transactions_History!$C$6:$C$1355, "Acquire", Transactions_History!$I$6:$I$1355, Portfolio_History!$F710, Transactions_History!$H$6:$H$1355, "&lt;="&amp;YEAR(Portfolio_History!K$1))-
SUMIFS(Transactions_History!$G$6:$G$1355, Transactions_History!$C$6:$C$1355, "Redeem", Transactions_History!$I$6:$I$1355, Portfolio_History!$F710, Transactions_History!$H$6:$H$1355, "&lt;="&amp;YEAR(Portfolio_History!K$1))</f>
        <v>0</v>
      </c>
      <c r="L710" s="4">
        <f>SUMIFS(Transactions_History!$G$6:$G$1355, Transactions_History!$C$6:$C$1355, "Acquire", Transactions_History!$I$6:$I$1355, Portfolio_History!$F710, Transactions_History!$H$6:$H$1355, "&lt;="&amp;YEAR(Portfolio_History!L$1))-
SUMIFS(Transactions_History!$G$6:$G$1355, Transactions_History!$C$6:$C$1355, "Redeem", Transactions_History!$I$6:$I$1355, Portfolio_History!$F710, Transactions_History!$H$6:$H$1355, "&lt;="&amp;YEAR(Portfolio_History!L$1))</f>
        <v>0</v>
      </c>
      <c r="M710" s="4">
        <f>SUMIFS(Transactions_History!$G$6:$G$1355, Transactions_History!$C$6:$C$1355, "Acquire", Transactions_History!$I$6:$I$1355, Portfolio_History!$F710, Transactions_History!$H$6:$H$1355, "&lt;="&amp;YEAR(Portfolio_History!M$1))-
SUMIFS(Transactions_History!$G$6:$G$1355, Transactions_History!$C$6:$C$1355, "Redeem", Transactions_History!$I$6:$I$1355, Portfolio_History!$F710, Transactions_History!$H$6:$H$1355, "&lt;="&amp;YEAR(Portfolio_History!M$1))</f>
        <v>0</v>
      </c>
      <c r="N710" s="4">
        <f>SUMIFS(Transactions_History!$G$6:$G$1355, Transactions_History!$C$6:$C$1355, "Acquire", Transactions_History!$I$6:$I$1355, Portfolio_History!$F710, Transactions_History!$H$6:$H$1355, "&lt;="&amp;YEAR(Portfolio_History!N$1))-
SUMIFS(Transactions_History!$G$6:$G$1355, Transactions_History!$C$6:$C$1355, "Redeem", Transactions_History!$I$6:$I$1355, Portfolio_History!$F710, Transactions_History!$H$6:$H$1355, "&lt;="&amp;YEAR(Portfolio_History!N$1))</f>
        <v>0</v>
      </c>
      <c r="O710" s="4">
        <f>SUMIFS(Transactions_History!$G$6:$G$1355, Transactions_History!$C$6:$C$1355, "Acquire", Transactions_History!$I$6:$I$1355, Portfolio_History!$F710, Transactions_History!$H$6:$H$1355, "&lt;="&amp;YEAR(Portfolio_History!O$1))-
SUMIFS(Transactions_History!$G$6:$G$1355, Transactions_History!$C$6:$C$1355, "Redeem", Transactions_History!$I$6:$I$1355, Portfolio_History!$F710, Transactions_History!$H$6:$H$1355, "&lt;="&amp;YEAR(Portfolio_History!O$1))</f>
        <v>0</v>
      </c>
      <c r="P710" s="4">
        <f>SUMIFS(Transactions_History!$G$6:$G$1355, Transactions_History!$C$6:$C$1355, "Acquire", Transactions_History!$I$6:$I$1355, Portfolio_History!$F710, Transactions_History!$H$6:$H$1355, "&lt;="&amp;YEAR(Portfolio_History!P$1))-
SUMIFS(Transactions_History!$G$6:$G$1355, Transactions_History!$C$6:$C$1355, "Redeem", Transactions_History!$I$6:$I$1355, Portfolio_History!$F710, Transactions_History!$H$6:$H$1355, "&lt;="&amp;YEAR(Portfolio_History!P$1))</f>
        <v>0</v>
      </c>
      <c r="Q710" s="4">
        <f>SUMIFS(Transactions_History!$G$6:$G$1355, Transactions_History!$C$6:$C$1355, "Acquire", Transactions_History!$I$6:$I$1355, Portfolio_History!$F710, Transactions_History!$H$6:$H$1355, "&lt;="&amp;YEAR(Portfolio_History!Q$1))-
SUMIFS(Transactions_History!$G$6:$G$1355, Transactions_History!$C$6:$C$1355, "Redeem", Transactions_History!$I$6:$I$1355, Portfolio_History!$F710, Transactions_History!$H$6:$H$1355, "&lt;="&amp;YEAR(Portfolio_History!Q$1))</f>
        <v>0</v>
      </c>
      <c r="R710" s="4">
        <f>SUMIFS(Transactions_History!$G$6:$G$1355, Transactions_History!$C$6:$C$1355, "Acquire", Transactions_History!$I$6:$I$1355, Portfolio_History!$F710, Transactions_History!$H$6:$H$1355, "&lt;="&amp;YEAR(Portfolio_History!R$1))-
SUMIFS(Transactions_History!$G$6:$G$1355, Transactions_History!$C$6:$C$1355, "Redeem", Transactions_History!$I$6:$I$1355, Portfolio_History!$F710, Transactions_History!$H$6:$H$1355, "&lt;="&amp;YEAR(Portfolio_History!R$1))</f>
        <v>0</v>
      </c>
      <c r="S710" s="4">
        <f>SUMIFS(Transactions_History!$G$6:$G$1355, Transactions_History!$C$6:$C$1355, "Acquire", Transactions_History!$I$6:$I$1355, Portfolio_History!$F710, Transactions_History!$H$6:$H$1355, "&lt;="&amp;YEAR(Portfolio_History!S$1))-
SUMIFS(Transactions_History!$G$6:$G$1355, Transactions_History!$C$6:$C$1355, "Redeem", Transactions_History!$I$6:$I$1355, Portfolio_History!$F710, Transactions_History!$H$6:$H$1355, "&lt;="&amp;YEAR(Portfolio_History!S$1))</f>
        <v>0</v>
      </c>
      <c r="T710" s="4">
        <f>SUMIFS(Transactions_History!$G$6:$G$1355, Transactions_History!$C$6:$C$1355, "Acquire", Transactions_History!$I$6:$I$1355, Portfolio_History!$F710, Transactions_History!$H$6:$H$1355, "&lt;="&amp;YEAR(Portfolio_History!T$1))-
SUMIFS(Transactions_History!$G$6:$G$1355, Transactions_History!$C$6:$C$1355, "Redeem", Transactions_History!$I$6:$I$1355, Portfolio_History!$F710, Transactions_History!$H$6:$H$1355, "&lt;="&amp;YEAR(Portfolio_History!T$1))</f>
        <v>0</v>
      </c>
      <c r="U710" s="4">
        <f>SUMIFS(Transactions_History!$G$6:$G$1355, Transactions_History!$C$6:$C$1355, "Acquire", Transactions_History!$I$6:$I$1355, Portfolio_History!$F710, Transactions_History!$H$6:$H$1355, "&lt;="&amp;YEAR(Portfolio_History!U$1))-
SUMIFS(Transactions_History!$G$6:$G$1355, Transactions_History!$C$6:$C$1355, "Redeem", Transactions_History!$I$6:$I$1355, Portfolio_History!$F710, Transactions_History!$H$6:$H$1355, "&lt;="&amp;YEAR(Portfolio_History!U$1))</f>
        <v>0</v>
      </c>
      <c r="V710" s="4">
        <f>SUMIFS(Transactions_History!$G$6:$G$1355, Transactions_History!$C$6:$C$1355, "Acquire", Transactions_History!$I$6:$I$1355, Portfolio_History!$F710, Transactions_History!$H$6:$H$1355, "&lt;="&amp;YEAR(Portfolio_History!V$1))-
SUMIFS(Transactions_History!$G$6:$G$1355, Transactions_History!$C$6:$C$1355, "Redeem", Transactions_History!$I$6:$I$1355, Portfolio_History!$F710, Transactions_History!$H$6:$H$1355, "&lt;="&amp;YEAR(Portfolio_History!V$1))</f>
        <v>0</v>
      </c>
      <c r="W710" s="4">
        <f>SUMIFS(Transactions_History!$G$6:$G$1355, Transactions_History!$C$6:$C$1355, "Acquire", Transactions_History!$I$6:$I$1355, Portfolio_History!$F710, Transactions_History!$H$6:$H$1355, "&lt;="&amp;YEAR(Portfolio_History!W$1))-
SUMIFS(Transactions_History!$G$6:$G$1355, Transactions_History!$C$6:$C$1355, "Redeem", Transactions_History!$I$6:$I$1355, Portfolio_History!$F710, Transactions_History!$H$6:$H$1355, "&lt;="&amp;YEAR(Portfolio_History!W$1))</f>
        <v>0</v>
      </c>
      <c r="X710" s="4">
        <f>SUMIFS(Transactions_History!$G$6:$G$1355, Transactions_History!$C$6:$C$1355, "Acquire", Transactions_History!$I$6:$I$1355, Portfolio_History!$F710, Transactions_History!$H$6:$H$1355, "&lt;="&amp;YEAR(Portfolio_History!X$1))-
SUMIFS(Transactions_History!$G$6:$G$1355, Transactions_History!$C$6:$C$1355, "Redeem", Transactions_History!$I$6:$I$1355, Portfolio_History!$F710, Transactions_History!$H$6:$H$1355, "&lt;="&amp;YEAR(Portfolio_History!X$1))</f>
        <v>0</v>
      </c>
      <c r="Y710" s="4">
        <f>SUMIFS(Transactions_History!$G$6:$G$1355, Transactions_History!$C$6:$C$1355, "Acquire", Transactions_History!$I$6:$I$1355, Portfolio_History!$F710, Transactions_History!$H$6:$H$1355, "&lt;="&amp;YEAR(Portfolio_History!Y$1))-
SUMIFS(Transactions_History!$G$6:$G$1355, Transactions_History!$C$6:$C$1355, "Redeem", Transactions_History!$I$6:$I$1355, Portfolio_History!$F710, Transactions_History!$H$6:$H$1355, "&lt;="&amp;YEAR(Portfolio_History!Y$1))</f>
        <v>0</v>
      </c>
    </row>
    <row r="711" spans="1:25" x14ac:dyDescent="0.35">
      <c r="A711" s="172" t="s">
        <v>34</v>
      </c>
      <c r="B711" s="172">
        <v>3.125</v>
      </c>
      <c r="C711" s="172">
        <v>2010</v>
      </c>
      <c r="D711" s="173">
        <v>40118</v>
      </c>
      <c r="E711" s="63">
        <v>2009</v>
      </c>
      <c r="F711" s="170" t="str">
        <f t="shared" si="12"/>
        <v>SI certificates_3.125_2010</v>
      </c>
      <c r="G711" s="4">
        <f>SUMIFS(Transactions_History!$G$6:$G$1355, Transactions_History!$C$6:$C$1355, "Acquire", Transactions_History!$I$6:$I$1355, Portfolio_History!$F711, Transactions_History!$H$6:$H$1355, "&lt;="&amp;YEAR(Portfolio_History!G$1))-
SUMIFS(Transactions_History!$G$6:$G$1355, Transactions_History!$C$6:$C$1355, "Redeem", Transactions_History!$I$6:$I$1355, Portfolio_History!$F711, Transactions_History!$H$6:$H$1355, "&lt;="&amp;YEAR(Portfolio_History!G$1))</f>
        <v>0</v>
      </c>
      <c r="H711" s="4">
        <f>SUMIFS(Transactions_History!$G$6:$G$1355, Transactions_History!$C$6:$C$1355, "Acquire", Transactions_History!$I$6:$I$1355, Portfolio_History!$F711, Transactions_History!$H$6:$H$1355, "&lt;="&amp;YEAR(Portfolio_History!H$1))-
SUMIFS(Transactions_History!$G$6:$G$1355, Transactions_History!$C$6:$C$1355, "Redeem", Transactions_History!$I$6:$I$1355, Portfolio_History!$F711, Transactions_History!$H$6:$H$1355, "&lt;="&amp;YEAR(Portfolio_History!H$1))</f>
        <v>0</v>
      </c>
      <c r="I711" s="4">
        <f>SUMIFS(Transactions_History!$G$6:$G$1355, Transactions_History!$C$6:$C$1355, "Acquire", Transactions_History!$I$6:$I$1355, Portfolio_History!$F711, Transactions_History!$H$6:$H$1355, "&lt;="&amp;YEAR(Portfolio_History!I$1))-
SUMIFS(Transactions_History!$G$6:$G$1355, Transactions_History!$C$6:$C$1355, "Redeem", Transactions_History!$I$6:$I$1355, Portfolio_History!$F711, Transactions_History!$H$6:$H$1355, "&lt;="&amp;YEAR(Portfolio_History!I$1))</f>
        <v>0</v>
      </c>
      <c r="J711" s="4">
        <f>SUMIFS(Transactions_History!$G$6:$G$1355, Transactions_History!$C$6:$C$1355, "Acquire", Transactions_History!$I$6:$I$1355, Portfolio_History!$F711, Transactions_History!$H$6:$H$1355, "&lt;="&amp;YEAR(Portfolio_History!J$1))-
SUMIFS(Transactions_History!$G$6:$G$1355, Transactions_History!$C$6:$C$1355, "Redeem", Transactions_History!$I$6:$I$1355, Portfolio_History!$F711, Transactions_History!$H$6:$H$1355, "&lt;="&amp;YEAR(Portfolio_History!J$1))</f>
        <v>0</v>
      </c>
      <c r="K711" s="4">
        <f>SUMIFS(Transactions_History!$G$6:$G$1355, Transactions_History!$C$6:$C$1355, "Acquire", Transactions_History!$I$6:$I$1355, Portfolio_History!$F711, Transactions_History!$H$6:$H$1355, "&lt;="&amp;YEAR(Portfolio_History!K$1))-
SUMIFS(Transactions_History!$G$6:$G$1355, Transactions_History!$C$6:$C$1355, "Redeem", Transactions_History!$I$6:$I$1355, Portfolio_History!$F711, Transactions_History!$H$6:$H$1355, "&lt;="&amp;YEAR(Portfolio_History!K$1))</f>
        <v>0</v>
      </c>
      <c r="L711" s="4">
        <f>SUMIFS(Transactions_History!$G$6:$G$1355, Transactions_History!$C$6:$C$1355, "Acquire", Transactions_History!$I$6:$I$1355, Portfolio_History!$F711, Transactions_History!$H$6:$H$1355, "&lt;="&amp;YEAR(Portfolio_History!L$1))-
SUMIFS(Transactions_History!$G$6:$G$1355, Transactions_History!$C$6:$C$1355, "Redeem", Transactions_History!$I$6:$I$1355, Portfolio_History!$F711, Transactions_History!$H$6:$H$1355, "&lt;="&amp;YEAR(Portfolio_History!L$1))</f>
        <v>0</v>
      </c>
      <c r="M711" s="4">
        <f>SUMIFS(Transactions_History!$G$6:$G$1355, Transactions_History!$C$6:$C$1355, "Acquire", Transactions_History!$I$6:$I$1355, Portfolio_History!$F711, Transactions_History!$H$6:$H$1355, "&lt;="&amp;YEAR(Portfolio_History!M$1))-
SUMIFS(Transactions_History!$G$6:$G$1355, Transactions_History!$C$6:$C$1355, "Redeem", Transactions_History!$I$6:$I$1355, Portfolio_History!$F711, Transactions_History!$H$6:$H$1355, "&lt;="&amp;YEAR(Portfolio_History!M$1))</f>
        <v>0</v>
      </c>
      <c r="N711" s="4">
        <f>SUMIFS(Transactions_History!$G$6:$G$1355, Transactions_History!$C$6:$C$1355, "Acquire", Transactions_History!$I$6:$I$1355, Portfolio_History!$F711, Transactions_History!$H$6:$H$1355, "&lt;="&amp;YEAR(Portfolio_History!N$1))-
SUMIFS(Transactions_History!$G$6:$G$1355, Transactions_History!$C$6:$C$1355, "Redeem", Transactions_History!$I$6:$I$1355, Portfolio_History!$F711, Transactions_History!$H$6:$H$1355, "&lt;="&amp;YEAR(Portfolio_History!N$1))</f>
        <v>0</v>
      </c>
      <c r="O711" s="4">
        <f>SUMIFS(Transactions_History!$G$6:$G$1355, Transactions_History!$C$6:$C$1355, "Acquire", Transactions_History!$I$6:$I$1355, Portfolio_History!$F711, Transactions_History!$H$6:$H$1355, "&lt;="&amp;YEAR(Portfolio_History!O$1))-
SUMIFS(Transactions_History!$G$6:$G$1355, Transactions_History!$C$6:$C$1355, "Redeem", Transactions_History!$I$6:$I$1355, Portfolio_History!$F711, Transactions_History!$H$6:$H$1355, "&lt;="&amp;YEAR(Portfolio_History!O$1))</f>
        <v>0</v>
      </c>
      <c r="P711" s="4">
        <f>SUMIFS(Transactions_History!$G$6:$G$1355, Transactions_History!$C$6:$C$1355, "Acquire", Transactions_History!$I$6:$I$1355, Portfolio_History!$F711, Transactions_History!$H$6:$H$1355, "&lt;="&amp;YEAR(Portfolio_History!P$1))-
SUMIFS(Transactions_History!$G$6:$G$1355, Transactions_History!$C$6:$C$1355, "Redeem", Transactions_History!$I$6:$I$1355, Portfolio_History!$F711, Transactions_History!$H$6:$H$1355, "&lt;="&amp;YEAR(Portfolio_History!P$1))</f>
        <v>0</v>
      </c>
      <c r="Q711" s="4">
        <f>SUMIFS(Transactions_History!$G$6:$G$1355, Transactions_History!$C$6:$C$1355, "Acquire", Transactions_History!$I$6:$I$1355, Portfolio_History!$F711, Transactions_History!$H$6:$H$1355, "&lt;="&amp;YEAR(Portfolio_History!Q$1))-
SUMIFS(Transactions_History!$G$6:$G$1355, Transactions_History!$C$6:$C$1355, "Redeem", Transactions_History!$I$6:$I$1355, Portfolio_History!$F711, Transactions_History!$H$6:$H$1355, "&lt;="&amp;YEAR(Portfolio_History!Q$1))</f>
        <v>0</v>
      </c>
      <c r="R711" s="4">
        <f>SUMIFS(Transactions_History!$G$6:$G$1355, Transactions_History!$C$6:$C$1355, "Acquire", Transactions_History!$I$6:$I$1355, Portfolio_History!$F711, Transactions_History!$H$6:$H$1355, "&lt;="&amp;YEAR(Portfolio_History!R$1))-
SUMIFS(Transactions_History!$G$6:$G$1355, Transactions_History!$C$6:$C$1355, "Redeem", Transactions_History!$I$6:$I$1355, Portfolio_History!$F711, Transactions_History!$H$6:$H$1355, "&lt;="&amp;YEAR(Portfolio_History!R$1))</f>
        <v>0</v>
      </c>
      <c r="S711" s="4">
        <f>SUMIFS(Transactions_History!$G$6:$G$1355, Transactions_History!$C$6:$C$1355, "Acquire", Transactions_History!$I$6:$I$1355, Portfolio_History!$F711, Transactions_History!$H$6:$H$1355, "&lt;="&amp;YEAR(Portfolio_History!S$1))-
SUMIFS(Transactions_History!$G$6:$G$1355, Transactions_History!$C$6:$C$1355, "Redeem", Transactions_History!$I$6:$I$1355, Portfolio_History!$F711, Transactions_History!$H$6:$H$1355, "&lt;="&amp;YEAR(Portfolio_History!S$1))</f>
        <v>0</v>
      </c>
      <c r="T711" s="4">
        <f>SUMIFS(Transactions_History!$G$6:$G$1355, Transactions_History!$C$6:$C$1355, "Acquire", Transactions_History!$I$6:$I$1355, Portfolio_History!$F711, Transactions_History!$H$6:$H$1355, "&lt;="&amp;YEAR(Portfolio_History!T$1))-
SUMIFS(Transactions_History!$G$6:$G$1355, Transactions_History!$C$6:$C$1355, "Redeem", Transactions_History!$I$6:$I$1355, Portfolio_History!$F711, Transactions_History!$H$6:$H$1355, "&lt;="&amp;YEAR(Portfolio_History!T$1))</f>
        <v>0</v>
      </c>
      <c r="U711" s="4">
        <f>SUMIFS(Transactions_History!$G$6:$G$1355, Transactions_History!$C$6:$C$1355, "Acquire", Transactions_History!$I$6:$I$1355, Portfolio_History!$F711, Transactions_History!$H$6:$H$1355, "&lt;="&amp;YEAR(Portfolio_History!U$1))-
SUMIFS(Transactions_History!$G$6:$G$1355, Transactions_History!$C$6:$C$1355, "Redeem", Transactions_History!$I$6:$I$1355, Portfolio_History!$F711, Transactions_History!$H$6:$H$1355, "&lt;="&amp;YEAR(Portfolio_History!U$1))</f>
        <v>0</v>
      </c>
      <c r="V711" s="4">
        <f>SUMIFS(Transactions_History!$G$6:$G$1355, Transactions_History!$C$6:$C$1355, "Acquire", Transactions_History!$I$6:$I$1355, Portfolio_History!$F711, Transactions_History!$H$6:$H$1355, "&lt;="&amp;YEAR(Portfolio_History!V$1))-
SUMIFS(Transactions_History!$G$6:$G$1355, Transactions_History!$C$6:$C$1355, "Redeem", Transactions_History!$I$6:$I$1355, Portfolio_History!$F711, Transactions_History!$H$6:$H$1355, "&lt;="&amp;YEAR(Portfolio_History!V$1))</f>
        <v>0</v>
      </c>
      <c r="W711" s="4">
        <f>SUMIFS(Transactions_History!$G$6:$G$1355, Transactions_History!$C$6:$C$1355, "Acquire", Transactions_History!$I$6:$I$1355, Portfolio_History!$F711, Transactions_History!$H$6:$H$1355, "&lt;="&amp;YEAR(Portfolio_History!W$1))-
SUMIFS(Transactions_History!$G$6:$G$1355, Transactions_History!$C$6:$C$1355, "Redeem", Transactions_History!$I$6:$I$1355, Portfolio_History!$F711, Transactions_History!$H$6:$H$1355, "&lt;="&amp;YEAR(Portfolio_History!W$1))</f>
        <v>0</v>
      </c>
      <c r="X711" s="4">
        <f>SUMIFS(Transactions_History!$G$6:$G$1355, Transactions_History!$C$6:$C$1355, "Acquire", Transactions_History!$I$6:$I$1355, Portfolio_History!$F711, Transactions_History!$H$6:$H$1355, "&lt;="&amp;YEAR(Portfolio_History!X$1))-
SUMIFS(Transactions_History!$G$6:$G$1355, Transactions_History!$C$6:$C$1355, "Redeem", Transactions_History!$I$6:$I$1355, Portfolio_History!$F711, Transactions_History!$H$6:$H$1355, "&lt;="&amp;YEAR(Portfolio_History!X$1))</f>
        <v>0</v>
      </c>
      <c r="Y711" s="4">
        <f>SUMIFS(Transactions_History!$G$6:$G$1355, Transactions_History!$C$6:$C$1355, "Acquire", Transactions_History!$I$6:$I$1355, Portfolio_History!$F711, Transactions_History!$H$6:$H$1355, "&lt;="&amp;YEAR(Portfolio_History!Y$1))-
SUMIFS(Transactions_History!$G$6:$G$1355, Transactions_History!$C$6:$C$1355, "Redeem", Transactions_History!$I$6:$I$1355, Portfolio_History!$F711, Transactions_History!$H$6:$H$1355, "&lt;="&amp;YEAR(Portfolio_History!Y$1))</f>
        <v>0</v>
      </c>
    </row>
    <row r="712" spans="1:25" x14ac:dyDescent="0.35">
      <c r="A712" s="172" t="s">
        <v>39</v>
      </c>
      <c r="B712" s="172">
        <v>3.5</v>
      </c>
      <c r="C712" s="172">
        <v>2011</v>
      </c>
      <c r="D712" s="173">
        <v>37773</v>
      </c>
      <c r="E712" s="63">
        <v>2009</v>
      </c>
      <c r="F712" s="170" t="str">
        <f t="shared" si="12"/>
        <v>SI bonds_3.5_2011</v>
      </c>
      <c r="G712" s="4">
        <f>SUMIFS(Transactions_History!$G$6:$G$1355, Transactions_History!$C$6:$C$1355, "Acquire", Transactions_History!$I$6:$I$1355, Portfolio_History!$F712, Transactions_History!$H$6:$H$1355, "&lt;="&amp;YEAR(Portfolio_History!G$1))-
SUMIFS(Transactions_History!$G$6:$G$1355, Transactions_History!$C$6:$C$1355, "Redeem", Transactions_History!$I$6:$I$1355, Portfolio_History!$F712, Transactions_History!$H$6:$H$1355, "&lt;="&amp;YEAR(Portfolio_History!G$1))</f>
        <v>-10628879</v>
      </c>
      <c r="H712" s="4">
        <f>SUMIFS(Transactions_History!$G$6:$G$1355, Transactions_History!$C$6:$C$1355, "Acquire", Transactions_History!$I$6:$I$1355, Portfolio_History!$F712, Transactions_History!$H$6:$H$1355, "&lt;="&amp;YEAR(Portfolio_History!H$1))-
SUMIFS(Transactions_History!$G$6:$G$1355, Transactions_History!$C$6:$C$1355, "Redeem", Transactions_History!$I$6:$I$1355, Portfolio_History!$F712, Transactions_History!$H$6:$H$1355, "&lt;="&amp;YEAR(Portfolio_History!H$1))</f>
        <v>-10628879</v>
      </c>
      <c r="I712" s="4">
        <f>SUMIFS(Transactions_History!$G$6:$G$1355, Transactions_History!$C$6:$C$1355, "Acquire", Transactions_History!$I$6:$I$1355, Portfolio_History!$F712, Transactions_History!$H$6:$H$1355, "&lt;="&amp;YEAR(Portfolio_History!I$1))-
SUMIFS(Transactions_History!$G$6:$G$1355, Transactions_History!$C$6:$C$1355, "Redeem", Transactions_History!$I$6:$I$1355, Portfolio_History!$F712, Transactions_History!$H$6:$H$1355, "&lt;="&amp;YEAR(Portfolio_History!I$1))</f>
        <v>-10628879</v>
      </c>
      <c r="J712" s="4">
        <f>SUMIFS(Transactions_History!$G$6:$G$1355, Transactions_History!$C$6:$C$1355, "Acquire", Transactions_History!$I$6:$I$1355, Portfolio_History!$F712, Transactions_History!$H$6:$H$1355, "&lt;="&amp;YEAR(Portfolio_History!J$1))-
SUMIFS(Transactions_History!$G$6:$G$1355, Transactions_History!$C$6:$C$1355, "Redeem", Transactions_History!$I$6:$I$1355, Portfolio_History!$F712, Transactions_History!$H$6:$H$1355, "&lt;="&amp;YEAR(Portfolio_History!J$1))</f>
        <v>-10628879</v>
      </c>
      <c r="K712" s="4">
        <f>SUMIFS(Transactions_History!$G$6:$G$1355, Transactions_History!$C$6:$C$1355, "Acquire", Transactions_History!$I$6:$I$1355, Portfolio_History!$F712, Transactions_History!$H$6:$H$1355, "&lt;="&amp;YEAR(Portfolio_History!K$1))-
SUMIFS(Transactions_History!$G$6:$G$1355, Transactions_History!$C$6:$C$1355, "Redeem", Transactions_History!$I$6:$I$1355, Portfolio_History!$F712, Transactions_History!$H$6:$H$1355, "&lt;="&amp;YEAR(Portfolio_History!K$1))</f>
        <v>-10628879</v>
      </c>
      <c r="L712" s="4">
        <f>SUMIFS(Transactions_History!$G$6:$G$1355, Transactions_History!$C$6:$C$1355, "Acquire", Transactions_History!$I$6:$I$1355, Portfolio_History!$F712, Transactions_History!$H$6:$H$1355, "&lt;="&amp;YEAR(Portfolio_History!L$1))-
SUMIFS(Transactions_History!$G$6:$G$1355, Transactions_History!$C$6:$C$1355, "Redeem", Transactions_History!$I$6:$I$1355, Portfolio_History!$F712, Transactions_History!$H$6:$H$1355, "&lt;="&amp;YEAR(Portfolio_History!L$1))</f>
        <v>-10628879</v>
      </c>
      <c r="M712" s="4">
        <f>SUMIFS(Transactions_History!$G$6:$G$1355, Transactions_History!$C$6:$C$1355, "Acquire", Transactions_History!$I$6:$I$1355, Portfolio_History!$F712, Transactions_History!$H$6:$H$1355, "&lt;="&amp;YEAR(Portfolio_History!M$1))-
SUMIFS(Transactions_History!$G$6:$G$1355, Transactions_History!$C$6:$C$1355, "Redeem", Transactions_History!$I$6:$I$1355, Portfolio_History!$F712, Transactions_History!$H$6:$H$1355, "&lt;="&amp;YEAR(Portfolio_History!M$1))</f>
        <v>-10628879</v>
      </c>
      <c r="N712" s="4">
        <f>SUMIFS(Transactions_History!$G$6:$G$1355, Transactions_History!$C$6:$C$1355, "Acquire", Transactions_History!$I$6:$I$1355, Portfolio_History!$F712, Transactions_History!$H$6:$H$1355, "&lt;="&amp;YEAR(Portfolio_History!N$1))-
SUMIFS(Transactions_History!$G$6:$G$1355, Transactions_History!$C$6:$C$1355, "Redeem", Transactions_History!$I$6:$I$1355, Portfolio_History!$F712, Transactions_History!$H$6:$H$1355, "&lt;="&amp;YEAR(Portfolio_History!N$1))</f>
        <v>-10628879</v>
      </c>
      <c r="O712" s="4">
        <f>SUMIFS(Transactions_History!$G$6:$G$1355, Transactions_History!$C$6:$C$1355, "Acquire", Transactions_History!$I$6:$I$1355, Portfolio_History!$F712, Transactions_History!$H$6:$H$1355, "&lt;="&amp;YEAR(Portfolio_History!O$1))-
SUMIFS(Transactions_History!$G$6:$G$1355, Transactions_History!$C$6:$C$1355, "Redeem", Transactions_History!$I$6:$I$1355, Portfolio_History!$F712, Transactions_History!$H$6:$H$1355, "&lt;="&amp;YEAR(Portfolio_History!O$1))</f>
        <v>-10628879</v>
      </c>
      <c r="P712" s="4">
        <f>SUMIFS(Transactions_History!$G$6:$G$1355, Transactions_History!$C$6:$C$1355, "Acquire", Transactions_History!$I$6:$I$1355, Portfolio_History!$F712, Transactions_History!$H$6:$H$1355, "&lt;="&amp;YEAR(Portfolio_History!P$1))-
SUMIFS(Transactions_History!$G$6:$G$1355, Transactions_History!$C$6:$C$1355, "Redeem", Transactions_History!$I$6:$I$1355, Portfolio_History!$F712, Transactions_History!$H$6:$H$1355, "&lt;="&amp;YEAR(Portfolio_History!P$1))</f>
        <v>-10628879</v>
      </c>
      <c r="Q712" s="4">
        <f>SUMIFS(Transactions_History!$G$6:$G$1355, Transactions_History!$C$6:$C$1355, "Acquire", Transactions_History!$I$6:$I$1355, Portfolio_History!$F712, Transactions_History!$H$6:$H$1355, "&lt;="&amp;YEAR(Portfolio_History!Q$1))-
SUMIFS(Transactions_History!$G$6:$G$1355, Transactions_History!$C$6:$C$1355, "Redeem", Transactions_History!$I$6:$I$1355, Portfolio_History!$F712, Transactions_History!$H$6:$H$1355, "&lt;="&amp;YEAR(Portfolio_History!Q$1))</f>
        <v>-10628879</v>
      </c>
      <c r="R712" s="4">
        <f>SUMIFS(Transactions_History!$G$6:$G$1355, Transactions_History!$C$6:$C$1355, "Acquire", Transactions_History!$I$6:$I$1355, Portfolio_History!$F712, Transactions_History!$H$6:$H$1355, "&lt;="&amp;YEAR(Portfolio_History!R$1))-
SUMIFS(Transactions_History!$G$6:$G$1355, Transactions_History!$C$6:$C$1355, "Redeem", Transactions_History!$I$6:$I$1355, Portfolio_History!$F712, Transactions_History!$H$6:$H$1355, "&lt;="&amp;YEAR(Portfolio_History!R$1))</f>
        <v>-10628879</v>
      </c>
      <c r="S712" s="4">
        <f>SUMIFS(Transactions_History!$G$6:$G$1355, Transactions_History!$C$6:$C$1355, "Acquire", Transactions_History!$I$6:$I$1355, Portfolio_History!$F712, Transactions_History!$H$6:$H$1355, "&lt;="&amp;YEAR(Portfolio_History!S$1))-
SUMIFS(Transactions_History!$G$6:$G$1355, Transactions_History!$C$6:$C$1355, "Redeem", Transactions_History!$I$6:$I$1355, Portfolio_History!$F712, Transactions_History!$H$6:$H$1355, "&lt;="&amp;YEAR(Portfolio_History!S$1))</f>
        <v>-10628879</v>
      </c>
      <c r="T712" s="4">
        <f>SUMIFS(Transactions_History!$G$6:$G$1355, Transactions_History!$C$6:$C$1355, "Acquire", Transactions_History!$I$6:$I$1355, Portfolio_History!$F712, Transactions_History!$H$6:$H$1355, "&lt;="&amp;YEAR(Portfolio_History!T$1))-
SUMIFS(Transactions_History!$G$6:$G$1355, Transactions_History!$C$6:$C$1355, "Redeem", Transactions_History!$I$6:$I$1355, Portfolio_History!$F712, Transactions_History!$H$6:$H$1355, "&lt;="&amp;YEAR(Portfolio_History!T$1))</f>
        <v>-1115128</v>
      </c>
      <c r="U712" s="4">
        <f>SUMIFS(Transactions_History!$G$6:$G$1355, Transactions_History!$C$6:$C$1355, "Acquire", Transactions_History!$I$6:$I$1355, Portfolio_History!$F712, Transactions_History!$H$6:$H$1355, "&lt;="&amp;YEAR(Portfolio_History!U$1))-
SUMIFS(Transactions_History!$G$6:$G$1355, Transactions_History!$C$6:$C$1355, "Redeem", Transactions_History!$I$6:$I$1355, Portfolio_History!$F712, Transactions_History!$H$6:$H$1355, "&lt;="&amp;YEAR(Portfolio_History!U$1))</f>
        <v>0</v>
      </c>
      <c r="V712" s="4">
        <f>SUMIFS(Transactions_History!$G$6:$G$1355, Transactions_History!$C$6:$C$1355, "Acquire", Transactions_History!$I$6:$I$1355, Portfolio_History!$F712, Transactions_History!$H$6:$H$1355, "&lt;="&amp;YEAR(Portfolio_History!V$1))-
SUMIFS(Transactions_History!$G$6:$G$1355, Transactions_History!$C$6:$C$1355, "Redeem", Transactions_History!$I$6:$I$1355, Portfolio_History!$F712, Transactions_History!$H$6:$H$1355, "&lt;="&amp;YEAR(Portfolio_History!V$1))</f>
        <v>0</v>
      </c>
      <c r="W712" s="4">
        <f>SUMIFS(Transactions_History!$G$6:$G$1355, Transactions_History!$C$6:$C$1355, "Acquire", Transactions_History!$I$6:$I$1355, Portfolio_History!$F712, Transactions_History!$H$6:$H$1355, "&lt;="&amp;YEAR(Portfolio_History!W$1))-
SUMIFS(Transactions_History!$G$6:$G$1355, Transactions_History!$C$6:$C$1355, "Redeem", Transactions_History!$I$6:$I$1355, Portfolio_History!$F712, Transactions_History!$H$6:$H$1355, "&lt;="&amp;YEAR(Portfolio_History!W$1))</f>
        <v>0</v>
      </c>
      <c r="X712" s="4">
        <f>SUMIFS(Transactions_History!$G$6:$G$1355, Transactions_History!$C$6:$C$1355, "Acquire", Transactions_History!$I$6:$I$1355, Portfolio_History!$F712, Transactions_History!$H$6:$H$1355, "&lt;="&amp;YEAR(Portfolio_History!X$1))-
SUMIFS(Transactions_History!$G$6:$G$1355, Transactions_History!$C$6:$C$1355, "Redeem", Transactions_History!$I$6:$I$1355, Portfolio_History!$F712, Transactions_History!$H$6:$H$1355, "&lt;="&amp;YEAR(Portfolio_History!X$1))</f>
        <v>0</v>
      </c>
      <c r="Y712" s="4">
        <f>SUMIFS(Transactions_History!$G$6:$G$1355, Transactions_History!$C$6:$C$1355, "Acquire", Transactions_History!$I$6:$I$1355, Portfolio_History!$F712, Transactions_History!$H$6:$H$1355, "&lt;="&amp;YEAR(Portfolio_History!Y$1))-
SUMIFS(Transactions_History!$G$6:$G$1355, Transactions_History!$C$6:$C$1355, "Redeem", Transactions_History!$I$6:$I$1355, Portfolio_History!$F712, Transactions_History!$H$6:$H$1355, "&lt;="&amp;YEAR(Portfolio_History!Y$1))</f>
        <v>0</v>
      </c>
    </row>
    <row r="713" spans="1:25" x14ac:dyDescent="0.35">
      <c r="A713" s="172" t="s">
        <v>39</v>
      </c>
      <c r="B713" s="172">
        <v>4</v>
      </c>
      <c r="C713" s="172">
        <v>2011</v>
      </c>
      <c r="D713" s="173">
        <v>39600</v>
      </c>
      <c r="E713" s="63">
        <v>2009</v>
      </c>
      <c r="F713" s="170" t="str">
        <f t="shared" si="12"/>
        <v>SI bonds_4_2011</v>
      </c>
      <c r="G713" s="4">
        <f>SUMIFS(Transactions_History!$G$6:$G$1355, Transactions_History!$C$6:$C$1355, "Acquire", Transactions_History!$I$6:$I$1355, Portfolio_History!$F713, Transactions_History!$H$6:$H$1355, "&lt;="&amp;YEAR(Portfolio_History!G$1))-
SUMIFS(Transactions_History!$G$6:$G$1355, Transactions_History!$C$6:$C$1355, "Redeem", Transactions_History!$I$6:$I$1355, Portfolio_History!$F713, Transactions_History!$H$6:$H$1355, "&lt;="&amp;YEAR(Portfolio_History!G$1))</f>
        <v>0</v>
      </c>
      <c r="H713" s="4">
        <f>SUMIFS(Transactions_History!$G$6:$G$1355, Transactions_History!$C$6:$C$1355, "Acquire", Transactions_History!$I$6:$I$1355, Portfolio_History!$F713, Transactions_History!$H$6:$H$1355, "&lt;="&amp;YEAR(Portfolio_History!H$1))-
SUMIFS(Transactions_History!$G$6:$G$1355, Transactions_History!$C$6:$C$1355, "Redeem", Transactions_History!$I$6:$I$1355, Portfolio_History!$F713, Transactions_History!$H$6:$H$1355, "&lt;="&amp;YEAR(Portfolio_History!H$1))</f>
        <v>0</v>
      </c>
      <c r="I713" s="4">
        <f>SUMIFS(Transactions_History!$G$6:$G$1355, Transactions_History!$C$6:$C$1355, "Acquire", Transactions_History!$I$6:$I$1355, Portfolio_History!$F713, Transactions_History!$H$6:$H$1355, "&lt;="&amp;YEAR(Portfolio_History!I$1))-
SUMIFS(Transactions_History!$G$6:$G$1355, Transactions_History!$C$6:$C$1355, "Redeem", Transactions_History!$I$6:$I$1355, Portfolio_History!$F713, Transactions_History!$H$6:$H$1355, "&lt;="&amp;YEAR(Portfolio_History!I$1))</f>
        <v>0</v>
      </c>
      <c r="J713" s="4">
        <f>SUMIFS(Transactions_History!$G$6:$G$1355, Transactions_History!$C$6:$C$1355, "Acquire", Transactions_History!$I$6:$I$1355, Portfolio_History!$F713, Transactions_History!$H$6:$H$1355, "&lt;="&amp;YEAR(Portfolio_History!J$1))-
SUMIFS(Transactions_History!$G$6:$G$1355, Transactions_History!$C$6:$C$1355, "Redeem", Transactions_History!$I$6:$I$1355, Portfolio_History!$F713, Transactions_History!$H$6:$H$1355, "&lt;="&amp;YEAR(Portfolio_History!J$1))</f>
        <v>0</v>
      </c>
      <c r="K713" s="4">
        <f>SUMIFS(Transactions_History!$G$6:$G$1355, Transactions_History!$C$6:$C$1355, "Acquire", Transactions_History!$I$6:$I$1355, Portfolio_History!$F713, Transactions_History!$H$6:$H$1355, "&lt;="&amp;YEAR(Portfolio_History!K$1))-
SUMIFS(Transactions_History!$G$6:$G$1355, Transactions_History!$C$6:$C$1355, "Redeem", Transactions_History!$I$6:$I$1355, Portfolio_History!$F713, Transactions_History!$H$6:$H$1355, "&lt;="&amp;YEAR(Portfolio_History!K$1))</f>
        <v>0</v>
      </c>
      <c r="L713" s="4">
        <f>SUMIFS(Transactions_History!$G$6:$G$1355, Transactions_History!$C$6:$C$1355, "Acquire", Transactions_History!$I$6:$I$1355, Portfolio_History!$F713, Transactions_History!$H$6:$H$1355, "&lt;="&amp;YEAR(Portfolio_History!L$1))-
SUMIFS(Transactions_History!$G$6:$G$1355, Transactions_History!$C$6:$C$1355, "Redeem", Transactions_History!$I$6:$I$1355, Portfolio_History!$F713, Transactions_History!$H$6:$H$1355, "&lt;="&amp;YEAR(Portfolio_History!L$1))</f>
        <v>0</v>
      </c>
      <c r="M713" s="4">
        <f>SUMIFS(Transactions_History!$G$6:$G$1355, Transactions_History!$C$6:$C$1355, "Acquire", Transactions_History!$I$6:$I$1355, Portfolio_History!$F713, Transactions_History!$H$6:$H$1355, "&lt;="&amp;YEAR(Portfolio_History!M$1))-
SUMIFS(Transactions_History!$G$6:$G$1355, Transactions_History!$C$6:$C$1355, "Redeem", Transactions_History!$I$6:$I$1355, Portfolio_History!$F713, Transactions_History!$H$6:$H$1355, "&lt;="&amp;YEAR(Portfolio_History!M$1))</f>
        <v>0</v>
      </c>
      <c r="N713" s="4">
        <f>SUMIFS(Transactions_History!$G$6:$G$1355, Transactions_History!$C$6:$C$1355, "Acquire", Transactions_History!$I$6:$I$1355, Portfolio_History!$F713, Transactions_History!$H$6:$H$1355, "&lt;="&amp;YEAR(Portfolio_History!N$1))-
SUMIFS(Transactions_History!$G$6:$G$1355, Transactions_History!$C$6:$C$1355, "Redeem", Transactions_History!$I$6:$I$1355, Portfolio_History!$F713, Transactions_History!$H$6:$H$1355, "&lt;="&amp;YEAR(Portfolio_History!N$1))</f>
        <v>0</v>
      </c>
      <c r="O713" s="4">
        <f>SUMIFS(Transactions_History!$G$6:$G$1355, Transactions_History!$C$6:$C$1355, "Acquire", Transactions_History!$I$6:$I$1355, Portfolio_History!$F713, Transactions_History!$H$6:$H$1355, "&lt;="&amp;YEAR(Portfolio_History!O$1))-
SUMIFS(Transactions_History!$G$6:$G$1355, Transactions_History!$C$6:$C$1355, "Redeem", Transactions_History!$I$6:$I$1355, Portfolio_History!$F713, Transactions_History!$H$6:$H$1355, "&lt;="&amp;YEAR(Portfolio_History!O$1))</f>
        <v>0</v>
      </c>
      <c r="P713" s="4">
        <f>SUMIFS(Transactions_History!$G$6:$G$1355, Transactions_History!$C$6:$C$1355, "Acquire", Transactions_History!$I$6:$I$1355, Portfolio_History!$F713, Transactions_History!$H$6:$H$1355, "&lt;="&amp;YEAR(Portfolio_History!P$1))-
SUMIFS(Transactions_History!$G$6:$G$1355, Transactions_History!$C$6:$C$1355, "Redeem", Transactions_History!$I$6:$I$1355, Portfolio_History!$F713, Transactions_History!$H$6:$H$1355, "&lt;="&amp;YEAR(Portfolio_History!P$1))</f>
        <v>0</v>
      </c>
      <c r="Q713" s="4">
        <f>SUMIFS(Transactions_History!$G$6:$G$1355, Transactions_History!$C$6:$C$1355, "Acquire", Transactions_History!$I$6:$I$1355, Portfolio_History!$F713, Transactions_History!$H$6:$H$1355, "&lt;="&amp;YEAR(Portfolio_History!Q$1))-
SUMIFS(Transactions_History!$G$6:$G$1355, Transactions_History!$C$6:$C$1355, "Redeem", Transactions_History!$I$6:$I$1355, Portfolio_History!$F713, Transactions_History!$H$6:$H$1355, "&lt;="&amp;YEAR(Portfolio_History!Q$1))</f>
        <v>0</v>
      </c>
      <c r="R713" s="4">
        <f>SUMIFS(Transactions_History!$G$6:$G$1355, Transactions_History!$C$6:$C$1355, "Acquire", Transactions_History!$I$6:$I$1355, Portfolio_History!$F713, Transactions_History!$H$6:$H$1355, "&lt;="&amp;YEAR(Portfolio_History!R$1))-
SUMIFS(Transactions_History!$G$6:$G$1355, Transactions_History!$C$6:$C$1355, "Redeem", Transactions_History!$I$6:$I$1355, Portfolio_History!$F713, Transactions_History!$H$6:$H$1355, "&lt;="&amp;YEAR(Portfolio_History!R$1))</f>
        <v>0</v>
      </c>
      <c r="S713" s="4">
        <f>SUMIFS(Transactions_History!$G$6:$G$1355, Transactions_History!$C$6:$C$1355, "Acquire", Transactions_History!$I$6:$I$1355, Portfolio_History!$F713, Transactions_History!$H$6:$H$1355, "&lt;="&amp;YEAR(Portfolio_History!S$1))-
SUMIFS(Transactions_History!$G$6:$G$1355, Transactions_History!$C$6:$C$1355, "Redeem", Transactions_History!$I$6:$I$1355, Portfolio_History!$F713, Transactions_History!$H$6:$H$1355, "&lt;="&amp;YEAR(Portfolio_History!S$1))</f>
        <v>0</v>
      </c>
      <c r="T713" s="4">
        <f>SUMIFS(Transactions_History!$G$6:$G$1355, Transactions_History!$C$6:$C$1355, "Acquire", Transactions_History!$I$6:$I$1355, Portfolio_History!$F713, Transactions_History!$H$6:$H$1355, "&lt;="&amp;YEAR(Portfolio_History!T$1))-
SUMIFS(Transactions_History!$G$6:$G$1355, Transactions_History!$C$6:$C$1355, "Redeem", Transactions_History!$I$6:$I$1355, Portfolio_History!$F713, Transactions_History!$H$6:$H$1355, "&lt;="&amp;YEAR(Portfolio_History!T$1))</f>
        <v>12075192</v>
      </c>
      <c r="U713" s="4">
        <f>SUMIFS(Transactions_History!$G$6:$G$1355, Transactions_History!$C$6:$C$1355, "Acquire", Transactions_History!$I$6:$I$1355, Portfolio_History!$F713, Transactions_History!$H$6:$H$1355, "&lt;="&amp;YEAR(Portfolio_History!U$1))-
SUMIFS(Transactions_History!$G$6:$G$1355, Transactions_History!$C$6:$C$1355, "Redeem", Transactions_History!$I$6:$I$1355, Portfolio_History!$F713, Transactions_History!$H$6:$H$1355, "&lt;="&amp;YEAR(Portfolio_History!U$1))</f>
        <v>12697764</v>
      </c>
      <c r="V713" s="4">
        <f>SUMIFS(Transactions_History!$G$6:$G$1355, Transactions_History!$C$6:$C$1355, "Acquire", Transactions_History!$I$6:$I$1355, Portfolio_History!$F713, Transactions_History!$H$6:$H$1355, "&lt;="&amp;YEAR(Portfolio_History!V$1))-
SUMIFS(Transactions_History!$G$6:$G$1355, Transactions_History!$C$6:$C$1355, "Redeem", Transactions_History!$I$6:$I$1355, Portfolio_History!$F713, Transactions_History!$H$6:$H$1355, "&lt;="&amp;YEAR(Portfolio_History!V$1))</f>
        <v>0</v>
      </c>
      <c r="W713" s="4">
        <f>SUMIFS(Transactions_History!$G$6:$G$1355, Transactions_History!$C$6:$C$1355, "Acquire", Transactions_History!$I$6:$I$1355, Portfolio_History!$F713, Transactions_History!$H$6:$H$1355, "&lt;="&amp;YEAR(Portfolio_History!W$1))-
SUMIFS(Transactions_History!$G$6:$G$1355, Transactions_History!$C$6:$C$1355, "Redeem", Transactions_History!$I$6:$I$1355, Portfolio_History!$F713, Transactions_History!$H$6:$H$1355, "&lt;="&amp;YEAR(Portfolio_History!W$1))</f>
        <v>0</v>
      </c>
      <c r="X713" s="4">
        <f>SUMIFS(Transactions_History!$G$6:$G$1355, Transactions_History!$C$6:$C$1355, "Acquire", Transactions_History!$I$6:$I$1355, Portfolio_History!$F713, Transactions_History!$H$6:$H$1355, "&lt;="&amp;YEAR(Portfolio_History!X$1))-
SUMIFS(Transactions_History!$G$6:$G$1355, Transactions_History!$C$6:$C$1355, "Redeem", Transactions_History!$I$6:$I$1355, Portfolio_History!$F713, Transactions_History!$H$6:$H$1355, "&lt;="&amp;YEAR(Portfolio_History!X$1))</f>
        <v>0</v>
      </c>
      <c r="Y713" s="4">
        <f>SUMIFS(Transactions_History!$G$6:$G$1355, Transactions_History!$C$6:$C$1355, "Acquire", Transactions_History!$I$6:$I$1355, Portfolio_History!$F713, Transactions_History!$H$6:$H$1355, "&lt;="&amp;YEAR(Portfolio_History!Y$1))-
SUMIFS(Transactions_History!$G$6:$G$1355, Transactions_History!$C$6:$C$1355, "Redeem", Transactions_History!$I$6:$I$1355, Portfolio_History!$F713, Transactions_History!$H$6:$H$1355, "&lt;="&amp;YEAR(Portfolio_History!Y$1))</f>
        <v>0</v>
      </c>
    </row>
    <row r="714" spans="1:25" x14ac:dyDescent="0.35">
      <c r="A714" s="172" t="s">
        <v>39</v>
      </c>
      <c r="B714" s="172">
        <v>4.125</v>
      </c>
      <c r="C714" s="172">
        <v>2011</v>
      </c>
      <c r="D714" s="173">
        <v>38504</v>
      </c>
      <c r="E714" s="63">
        <v>2009</v>
      </c>
      <c r="F714" s="170" t="str">
        <f t="shared" si="12"/>
        <v>SI bonds_4.125_2011</v>
      </c>
      <c r="G714" s="4">
        <f>SUMIFS(Transactions_History!$G$6:$G$1355, Transactions_History!$C$6:$C$1355, "Acquire", Transactions_History!$I$6:$I$1355, Portfolio_History!$F714, Transactions_History!$H$6:$H$1355, "&lt;="&amp;YEAR(Portfolio_History!G$1))-
SUMIFS(Transactions_History!$G$6:$G$1355, Transactions_History!$C$6:$C$1355, "Redeem", Transactions_History!$I$6:$I$1355, Portfolio_History!$F714, Transactions_History!$H$6:$H$1355, "&lt;="&amp;YEAR(Portfolio_History!G$1))</f>
        <v>-11194332</v>
      </c>
      <c r="H714" s="4">
        <f>SUMIFS(Transactions_History!$G$6:$G$1355, Transactions_History!$C$6:$C$1355, "Acquire", Transactions_History!$I$6:$I$1355, Portfolio_History!$F714, Transactions_History!$H$6:$H$1355, "&lt;="&amp;YEAR(Portfolio_History!H$1))-
SUMIFS(Transactions_History!$G$6:$G$1355, Transactions_History!$C$6:$C$1355, "Redeem", Transactions_History!$I$6:$I$1355, Portfolio_History!$F714, Transactions_History!$H$6:$H$1355, "&lt;="&amp;YEAR(Portfolio_History!H$1))</f>
        <v>-11194332</v>
      </c>
      <c r="I714" s="4">
        <f>SUMIFS(Transactions_History!$G$6:$G$1355, Transactions_History!$C$6:$C$1355, "Acquire", Transactions_History!$I$6:$I$1355, Portfolio_History!$F714, Transactions_History!$H$6:$H$1355, "&lt;="&amp;YEAR(Portfolio_History!I$1))-
SUMIFS(Transactions_History!$G$6:$G$1355, Transactions_History!$C$6:$C$1355, "Redeem", Transactions_History!$I$6:$I$1355, Portfolio_History!$F714, Transactions_History!$H$6:$H$1355, "&lt;="&amp;YEAR(Portfolio_History!I$1))</f>
        <v>-11194332</v>
      </c>
      <c r="J714" s="4">
        <f>SUMIFS(Transactions_History!$G$6:$G$1355, Transactions_History!$C$6:$C$1355, "Acquire", Transactions_History!$I$6:$I$1355, Portfolio_History!$F714, Transactions_History!$H$6:$H$1355, "&lt;="&amp;YEAR(Portfolio_History!J$1))-
SUMIFS(Transactions_History!$G$6:$G$1355, Transactions_History!$C$6:$C$1355, "Redeem", Transactions_History!$I$6:$I$1355, Portfolio_History!$F714, Transactions_History!$H$6:$H$1355, "&lt;="&amp;YEAR(Portfolio_History!J$1))</f>
        <v>-11194332</v>
      </c>
      <c r="K714" s="4">
        <f>SUMIFS(Transactions_History!$G$6:$G$1355, Transactions_History!$C$6:$C$1355, "Acquire", Transactions_History!$I$6:$I$1355, Portfolio_History!$F714, Transactions_History!$H$6:$H$1355, "&lt;="&amp;YEAR(Portfolio_History!K$1))-
SUMIFS(Transactions_History!$G$6:$G$1355, Transactions_History!$C$6:$C$1355, "Redeem", Transactions_History!$I$6:$I$1355, Portfolio_History!$F714, Transactions_History!$H$6:$H$1355, "&lt;="&amp;YEAR(Portfolio_History!K$1))</f>
        <v>-11194332</v>
      </c>
      <c r="L714" s="4">
        <f>SUMIFS(Transactions_History!$G$6:$G$1355, Transactions_History!$C$6:$C$1355, "Acquire", Transactions_History!$I$6:$I$1355, Portfolio_History!$F714, Transactions_History!$H$6:$H$1355, "&lt;="&amp;YEAR(Portfolio_History!L$1))-
SUMIFS(Transactions_History!$G$6:$G$1355, Transactions_History!$C$6:$C$1355, "Redeem", Transactions_History!$I$6:$I$1355, Portfolio_History!$F714, Transactions_History!$H$6:$H$1355, "&lt;="&amp;YEAR(Portfolio_History!L$1))</f>
        <v>-11194332</v>
      </c>
      <c r="M714" s="4">
        <f>SUMIFS(Transactions_History!$G$6:$G$1355, Transactions_History!$C$6:$C$1355, "Acquire", Transactions_History!$I$6:$I$1355, Portfolio_History!$F714, Transactions_History!$H$6:$H$1355, "&lt;="&amp;YEAR(Portfolio_History!M$1))-
SUMIFS(Transactions_History!$G$6:$G$1355, Transactions_History!$C$6:$C$1355, "Redeem", Transactions_History!$I$6:$I$1355, Portfolio_History!$F714, Transactions_History!$H$6:$H$1355, "&lt;="&amp;YEAR(Portfolio_History!M$1))</f>
        <v>-11194332</v>
      </c>
      <c r="N714" s="4">
        <f>SUMIFS(Transactions_History!$G$6:$G$1355, Transactions_History!$C$6:$C$1355, "Acquire", Transactions_History!$I$6:$I$1355, Portfolio_History!$F714, Transactions_History!$H$6:$H$1355, "&lt;="&amp;YEAR(Portfolio_History!N$1))-
SUMIFS(Transactions_History!$G$6:$G$1355, Transactions_History!$C$6:$C$1355, "Redeem", Transactions_History!$I$6:$I$1355, Portfolio_History!$F714, Transactions_History!$H$6:$H$1355, "&lt;="&amp;YEAR(Portfolio_History!N$1))</f>
        <v>-11194332</v>
      </c>
      <c r="O714" s="4">
        <f>SUMIFS(Transactions_History!$G$6:$G$1355, Transactions_History!$C$6:$C$1355, "Acquire", Transactions_History!$I$6:$I$1355, Portfolio_History!$F714, Transactions_History!$H$6:$H$1355, "&lt;="&amp;YEAR(Portfolio_History!O$1))-
SUMIFS(Transactions_History!$G$6:$G$1355, Transactions_History!$C$6:$C$1355, "Redeem", Transactions_History!$I$6:$I$1355, Portfolio_History!$F714, Transactions_History!$H$6:$H$1355, "&lt;="&amp;YEAR(Portfolio_History!O$1))</f>
        <v>-11194332</v>
      </c>
      <c r="P714" s="4">
        <f>SUMIFS(Transactions_History!$G$6:$G$1355, Transactions_History!$C$6:$C$1355, "Acquire", Transactions_History!$I$6:$I$1355, Portfolio_History!$F714, Transactions_History!$H$6:$H$1355, "&lt;="&amp;YEAR(Portfolio_History!P$1))-
SUMIFS(Transactions_History!$G$6:$G$1355, Transactions_History!$C$6:$C$1355, "Redeem", Transactions_History!$I$6:$I$1355, Portfolio_History!$F714, Transactions_History!$H$6:$H$1355, "&lt;="&amp;YEAR(Portfolio_History!P$1))</f>
        <v>-11194332</v>
      </c>
      <c r="Q714" s="4">
        <f>SUMIFS(Transactions_History!$G$6:$G$1355, Transactions_History!$C$6:$C$1355, "Acquire", Transactions_History!$I$6:$I$1355, Portfolio_History!$F714, Transactions_History!$H$6:$H$1355, "&lt;="&amp;YEAR(Portfolio_History!Q$1))-
SUMIFS(Transactions_History!$G$6:$G$1355, Transactions_History!$C$6:$C$1355, "Redeem", Transactions_History!$I$6:$I$1355, Portfolio_History!$F714, Transactions_History!$H$6:$H$1355, "&lt;="&amp;YEAR(Portfolio_History!Q$1))</f>
        <v>-11194332</v>
      </c>
      <c r="R714" s="4">
        <f>SUMIFS(Transactions_History!$G$6:$G$1355, Transactions_History!$C$6:$C$1355, "Acquire", Transactions_History!$I$6:$I$1355, Portfolio_History!$F714, Transactions_History!$H$6:$H$1355, "&lt;="&amp;YEAR(Portfolio_History!R$1))-
SUMIFS(Transactions_History!$G$6:$G$1355, Transactions_History!$C$6:$C$1355, "Redeem", Transactions_History!$I$6:$I$1355, Portfolio_History!$F714, Transactions_History!$H$6:$H$1355, "&lt;="&amp;YEAR(Portfolio_History!R$1))</f>
        <v>-11194332</v>
      </c>
      <c r="S714" s="4">
        <f>SUMIFS(Transactions_History!$G$6:$G$1355, Transactions_History!$C$6:$C$1355, "Acquire", Transactions_History!$I$6:$I$1355, Portfolio_History!$F714, Transactions_History!$H$6:$H$1355, "&lt;="&amp;YEAR(Portfolio_History!S$1))-
SUMIFS(Transactions_History!$G$6:$G$1355, Transactions_History!$C$6:$C$1355, "Redeem", Transactions_History!$I$6:$I$1355, Portfolio_History!$F714, Transactions_History!$H$6:$H$1355, "&lt;="&amp;YEAR(Portfolio_History!S$1))</f>
        <v>-9795883</v>
      </c>
      <c r="T714" s="4">
        <f>SUMIFS(Transactions_History!$G$6:$G$1355, Transactions_History!$C$6:$C$1355, "Acquire", Transactions_History!$I$6:$I$1355, Portfolio_History!$F714, Transactions_History!$H$6:$H$1355, "&lt;="&amp;YEAR(Portfolio_History!T$1))-
SUMIFS(Transactions_History!$G$6:$G$1355, Transactions_History!$C$6:$C$1355, "Redeem", Transactions_History!$I$6:$I$1355, Portfolio_History!$F714, Transactions_History!$H$6:$H$1355, "&lt;="&amp;YEAR(Portfolio_History!T$1))</f>
        <v>-677386</v>
      </c>
      <c r="U714" s="4">
        <f>SUMIFS(Transactions_History!$G$6:$G$1355, Transactions_History!$C$6:$C$1355, "Acquire", Transactions_History!$I$6:$I$1355, Portfolio_History!$F714, Transactions_History!$H$6:$H$1355, "&lt;="&amp;YEAR(Portfolio_History!U$1))-
SUMIFS(Transactions_History!$G$6:$G$1355, Transactions_History!$C$6:$C$1355, "Redeem", Transactions_History!$I$6:$I$1355, Portfolio_History!$F714, Transactions_History!$H$6:$H$1355, "&lt;="&amp;YEAR(Portfolio_History!U$1))</f>
        <v>0</v>
      </c>
      <c r="V714" s="4">
        <f>SUMIFS(Transactions_History!$G$6:$G$1355, Transactions_History!$C$6:$C$1355, "Acquire", Transactions_History!$I$6:$I$1355, Portfolio_History!$F714, Transactions_History!$H$6:$H$1355, "&lt;="&amp;YEAR(Portfolio_History!V$1))-
SUMIFS(Transactions_History!$G$6:$G$1355, Transactions_History!$C$6:$C$1355, "Redeem", Transactions_History!$I$6:$I$1355, Portfolio_History!$F714, Transactions_History!$H$6:$H$1355, "&lt;="&amp;YEAR(Portfolio_History!V$1))</f>
        <v>0</v>
      </c>
      <c r="W714" s="4">
        <f>SUMIFS(Transactions_History!$G$6:$G$1355, Transactions_History!$C$6:$C$1355, "Acquire", Transactions_History!$I$6:$I$1355, Portfolio_History!$F714, Transactions_History!$H$6:$H$1355, "&lt;="&amp;YEAR(Portfolio_History!W$1))-
SUMIFS(Transactions_History!$G$6:$G$1355, Transactions_History!$C$6:$C$1355, "Redeem", Transactions_History!$I$6:$I$1355, Portfolio_History!$F714, Transactions_History!$H$6:$H$1355, "&lt;="&amp;YEAR(Portfolio_History!W$1))</f>
        <v>0</v>
      </c>
      <c r="X714" s="4">
        <f>SUMIFS(Transactions_History!$G$6:$G$1355, Transactions_History!$C$6:$C$1355, "Acquire", Transactions_History!$I$6:$I$1355, Portfolio_History!$F714, Transactions_History!$H$6:$H$1355, "&lt;="&amp;YEAR(Portfolio_History!X$1))-
SUMIFS(Transactions_History!$G$6:$G$1355, Transactions_History!$C$6:$C$1355, "Redeem", Transactions_History!$I$6:$I$1355, Portfolio_History!$F714, Transactions_History!$H$6:$H$1355, "&lt;="&amp;YEAR(Portfolio_History!X$1))</f>
        <v>0</v>
      </c>
      <c r="Y714" s="4">
        <f>SUMIFS(Transactions_History!$G$6:$G$1355, Transactions_History!$C$6:$C$1355, "Acquire", Transactions_History!$I$6:$I$1355, Portfolio_History!$F714, Transactions_History!$H$6:$H$1355, "&lt;="&amp;YEAR(Portfolio_History!Y$1))-
SUMIFS(Transactions_History!$G$6:$G$1355, Transactions_History!$C$6:$C$1355, "Redeem", Transactions_History!$I$6:$I$1355, Portfolio_History!$F714, Transactions_History!$H$6:$H$1355, "&lt;="&amp;YEAR(Portfolio_History!Y$1))</f>
        <v>0</v>
      </c>
    </row>
    <row r="715" spans="1:25" x14ac:dyDescent="0.35">
      <c r="A715" s="172" t="s">
        <v>39</v>
      </c>
      <c r="B715" s="172">
        <v>4.625</v>
      </c>
      <c r="C715" s="172">
        <v>2011</v>
      </c>
      <c r="D715" s="173">
        <v>38139</v>
      </c>
      <c r="E715" s="63">
        <v>2009</v>
      </c>
      <c r="F715" s="170" t="str">
        <f t="shared" si="12"/>
        <v>SI bonds_4.625_2011</v>
      </c>
      <c r="G715" s="4">
        <f>SUMIFS(Transactions_History!$G$6:$G$1355, Transactions_History!$C$6:$C$1355, "Acquire", Transactions_History!$I$6:$I$1355, Portfolio_History!$F715, Transactions_History!$H$6:$H$1355, "&lt;="&amp;YEAR(Portfolio_History!G$1))-
SUMIFS(Transactions_History!$G$6:$G$1355, Transactions_History!$C$6:$C$1355, "Redeem", Transactions_History!$I$6:$I$1355, Portfolio_History!$F715, Transactions_History!$H$6:$H$1355, "&lt;="&amp;YEAR(Portfolio_History!G$1))</f>
        <v>-10023161</v>
      </c>
      <c r="H715" s="4">
        <f>SUMIFS(Transactions_History!$G$6:$G$1355, Transactions_History!$C$6:$C$1355, "Acquire", Transactions_History!$I$6:$I$1355, Portfolio_History!$F715, Transactions_History!$H$6:$H$1355, "&lt;="&amp;YEAR(Portfolio_History!H$1))-
SUMIFS(Transactions_History!$G$6:$G$1355, Transactions_History!$C$6:$C$1355, "Redeem", Transactions_History!$I$6:$I$1355, Portfolio_History!$F715, Transactions_History!$H$6:$H$1355, "&lt;="&amp;YEAR(Portfolio_History!H$1))</f>
        <v>-10023161</v>
      </c>
      <c r="I715" s="4">
        <f>SUMIFS(Transactions_History!$G$6:$G$1355, Transactions_History!$C$6:$C$1355, "Acquire", Transactions_History!$I$6:$I$1355, Portfolio_History!$F715, Transactions_History!$H$6:$H$1355, "&lt;="&amp;YEAR(Portfolio_History!I$1))-
SUMIFS(Transactions_History!$G$6:$G$1355, Transactions_History!$C$6:$C$1355, "Redeem", Transactions_History!$I$6:$I$1355, Portfolio_History!$F715, Transactions_History!$H$6:$H$1355, "&lt;="&amp;YEAR(Portfolio_History!I$1))</f>
        <v>-10023161</v>
      </c>
      <c r="J715" s="4">
        <f>SUMIFS(Transactions_History!$G$6:$G$1355, Transactions_History!$C$6:$C$1355, "Acquire", Transactions_History!$I$6:$I$1355, Portfolio_History!$F715, Transactions_History!$H$6:$H$1355, "&lt;="&amp;YEAR(Portfolio_History!J$1))-
SUMIFS(Transactions_History!$G$6:$G$1355, Transactions_History!$C$6:$C$1355, "Redeem", Transactions_History!$I$6:$I$1355, Portfolio_History!$F715, Transactions_History!$H$6:$H$1355, "&lt;="&amp;YEAR(Portfolio_History!J$1))</f>
        <v>-10023161</v>
      </c>
      <c r="K715" s="4">
        <f>SUMIFS(Transactions_History!$G$6:$G$1355, Transactions_History!$C$6:$C$1355, "Acquire", Transactions_History!$I$6:$I$1355, Portfolio_History!$F715, Transactions_History!$H$6:$H$1355, "&lt;="&amp;YEAR(Portfolio_History!K$1))-
SUMIFS(Transactions_History!$G$6:$G$1355, Transactions_History!$C$6:$C$1355, "Redeem", Transactions_History!$I$6:$I$1355, Portfolio_History!$F715, Transactions_History!$H$6:$H$1355, "&lt;="&amp;YEAR(Portfolio_History!K$1))</f>
        <v>-10023161</v>
      </c>
      <c r="L715" s="4">
        <f>SUMIFS(Transactions_History!$G$6:$G$1355, Transactions_History!$C$6:$C$1355, "Acquire", Transactions_History!$I$6:$I$1355, Portfolio_History!$F715, Transactions_History!$H$6:$H$1355, "&lt;="&amp;YEAR(Portfolio_History!L$1))-
SUMIFS(Transactions_History!$G$6:$G$1355, Transactions_History!$C$6:$C$1355, "Redeem", Transactions_History!$I$6:$I$1355, Portfolio_History!$F715, Transactions_History!$H$6:$H$1355, "&lt;="&amp;YEAR(Portfolio_History!L$1))</f>
        <v>-10023161</v>
      </c>
      <c r="M715" s="4">
        <f>SUMIFS(Transactions_History!$G$6:$G$1355, Transactions_History!$C$6:$C$1355, "Acquire", Transactions_History!$I$6:$I$1355, Portfolio_History!$F715, Transactions_History!$H$6:$H$1355, "&lt;="&amp;YEAR(Portfolio_History!M$1))-
SUMIFS(Transactions_History!$G$6:$G$1355, Transactions_History!$C$6:$C$1355, "Redeem", Transactions_History!$I$6:$I$1355, Portfolio_History!$F715, Transactions_History!$H$6:$H$1355, "&lt;="&amp;YEAR(Portfolio_History!M$1))</f>
        <v>-10023161</v>
      </c>
      <c r="N715" s="4">
        <f>SUMIFS(Transactions_History!$G$6:$G$1355, Transactions_History!$C$6:$C$1355, "Acquire", Transactions_History!$I$6:$I$1355, Portfolio_History!$F715, Transactions_History!$H$6:$H$1355, "&lt;="&amp;YEAR(Portfolio_History!N$1))-
SUMIFS(Transactions_History!$G$6:$G$1355, Transactions_History!$C$6:$C$1355, "Redeem", Transactions_History!$I$6:$I$1355, Portfolio_History!$F715, Transactions_History!$H$6:$H$1355, "&lt;="&amp;YEAR(Portfolio_History!N$1))</f>
        <v>-10023161</v>
      </c>
      <c r="O715" s="4">
        <f>SUMIFS(Transactions_History!$G$6:$G$1355, Transactions_History!$C$6:$C$1355, "Acquire", Transactions_History!$I$6:$I$1355, Portfolio_History!$F715, Transactions_History!$H$6:$H$1355, "&lt;="&amp;YEAR(Portfolio_History!O$1))-
SUMIFS(Transactions_History!$G$6:$G$1355, Transactions_History!$C$6:$C$1355, "Redeem", Transactions_History!$I$6:$I$1355, Portfolio_History!$F715, Transactions_History!$H$6:$H$1355, "&lt;="&amp;YEAR(Portfolio_History!O$1))</f>
        <v>-10023161</v>
      </c>
      <c r="P715" s="4">
        <f>SUMIFS(Transactions_History!$G$6:$G$1355, Transactions_History!$C$6:$C$1355, "Acquire", Transactions_History!$I$6:$I$1355, Portfolio_History!$F715, Transactions_History!$H$6:$H$1355, "&lt;="&amp;YEAR(Portfolio_History!P$1))-
SUMIFS(Transactions_History!$G$6:$G$1355, Transactions_History!$C$6:$C$1355, "Redeem", Transactions_History!$I$6:$I$1355, Portfolio_History!$F715, Transactions_History!$H$6:$H$1355, "&lt;="&amp;YEAR(Portfolio_History!P$1))</f>
        <v>-10023161</v>
      </c>
      <c r="Q715" s="4">
        <f>SUMIFS(Transactions_History!$G$6:$G$1355, Transactions_History!$C$6:$C$1355, "Acquire", Transactions_History!$I$6:$I$1355, Portfolio_History!$F715, Transactions_History!$H$6:$H$1355, "&lt;="&amp;YEAR(Portfolio_History!Q$1))-
SUMIFS(Transactions_History!$G$6:$G$1355, Transactions_History!$C$6:$C$1355, "Redeem", Transactions_History!$I$6:$I$1355, Portfolio_History!$F715, Transactions_History!$H$6:$H$1355, "&lt;="&amp;YEAR(Portfolio_History!Q$1))</f>
        <v>-10023161</v>
      </c>
      <c r="R715" s="4">
        <f>SUMIFS(Transactions_History!$G$6:$G$1355, Transactions_History!$C$6:$C$1355, "Acquire", Transactions_History!$I$6:$I$1355, Portfolio_History!$F715, Transactions_History!$H$6:$H$1355, "&lt;="&amp;YEAR(Portfolio_History!R$1))-
SUMIFS(Transactions_History!$G$6:$G$1355, Transactions_History!$C$6:$C$1355, "Redeem", Transactions_History!$I$6:$I$1355, Portfolio_History!$F715, Transactions_History!$H$6:$H$1355, "&lt;="&amp;YEAR(Portfolio_History!R$1))</f>
        <v>-10023161</v>
      </c>
      <c r="S715" s="4">
        <f>SUMIFS(Transactions_History!$G$6:$G$1355, Transactions_History!$C$6:$C$1355, "Acquire", Transactions_History!$I$6:$I$1355, Portfolio_History!$F715, Transactions_History!$H$6:$H$1355, "&lt;="&amp;YEAR(Portfolio_History!S$1))-
SUMIFS(Transactions_History!$G$6:$G$1355, Transactions_History!$C$6:$C$1355, "Redeem", Transactions_History!$I$6:$I$1355, Portfolio_History!$F715, Transactions_History!$H$6:$H$1355, "&lt;="&amp;YEAR(Portfolio_History!S$1))</f>
        <v>-855497</v>
      </c>
      <c r="T715" s="4">
        <f>SUMIFS(Transactions_History!$G$6:$G$1355, Transactions_History!$C$6:$C$1355, "Acquire", Transactions_History!$I$6:$I$1355, Portfolio_History!$F715, Transactions_History!$H$6:$H$1355, "&lt;="&amp;YEAR(Portfolio_History!T$1))-
SUMIFS(Transactions_History!$G$6:$G$1355, Transactions_History!$C$6:$C$1355, "Redeem", Transactions_History!$I$6:$I$1355, Portfolio_History!$F715, Transactions_History!$H$6:$H$1355, "&lt;="&amp;YEAR(Portfolio_History!T$1))</f>
        <v>-240146</v>
      </c>
      <c r="U715" s="4">
        <f>SUMIFS(Transactions_History!$G$6:$G$1355, Transactions_History!$C$6:$C$1355, "Acquire", Transactions_History!$I$6:$I$1355, Portfolio_History!$F715, Transactions_History!$H$6:$H$1355, "&lt;="&amp;YEAR(Portfolio_History!U$1))-
SUMIFS(Transactions_History!$G$6:$G$1355, Transactions_History!$C$6:$C$1355, "Redeem", Transactions_History!$I$6:$I$1355, Portfolio_History!$F715, Transactions_History!$H$6:$H$1355, "&lt;="&amp;YEAR(Portfolio_History!U$1))</f>
        <v>0</v>
      </c>
      <c r="V715" s="4">
        <f>SUMIFS(Transactions_History!$G$6:$G$1355, Transactions_History!$C$6:$C$1355, "Acquire", Transactions_History!$I$6:$I$1355, Portfolio_History!$F715, Transactions_History!$H$6:$H$1355, "&lt;="&amp;YEAR(Portfolio_History!V$1))-
SUMIFS(Transactions_History!$G$6:$G$1355, Transactions_History!$C$6:$C$1355, "Redeem", Transactions_History!$I$6:$I$1355, Portfolio_History!$F715, Transactions_History!$H$6:$H$1355, "&lt;="&amp;YEAR(Portfolio_History!V$1))</f>
        <v>0</v>
      </c>
      <c r="W715" s="4">
        <f>SUMIFS(Transactions_History!$G$6:$G$1355, Transactions_History!$C$6:$C$1355, "Acquire", Transactions_History!$I$6:$I$1355, Portfolio_History!$F715, Transactions_History!$H$6:$H$1355, "&lt;="&amp;YEAR(Portfolio_History!W$1))-
SUMIFS(Transactions_History!$G$6:$G$1355, Transactions_History!$C$6:$C$1355, "Redeem", Transactions_History!$I$6:$I$1355, Portfolio_History!$F715, Transactions_History!$H$6:$H$1355, "&lt;="&amp;YEAR(Portfolio_History!W$1))</f>
        <v>0</v>
      </c>
      <c r="X715" s="4">
        <f>SUMIFS(Transactions_History!$G$6:$G$1355, Transactions_History!$C$6:$C$1355, "Acquire", Transactions_History!$I$6:$I$1355, Portfolio_History!$F715, Transactions_History!$H$6:$H$1355, "&lt;="&amp;YEAR(Portfolio_History!X$1))-
SUMIFS(Transactions_History!$G$6:$G$1355, Transactions_History!$C$6:$C$1355, "Redeem", Transactions_History!$I$6:$I$1355, Portfolio_History!$F715, Transactions_History!$H$6:$H$1355, "&lt;="&amp;YEAR(Portfolio_History!X$1))</f>
        <v>0</v>
      </c>
      <c r="Y715" s="4">
        <f>SUMIFS(Transactions_History!$G$6:$G$1355, Transactions_History!$C$6:$C$1355, "Acquire", Transactions_History!$I$6:$I$1355, Portfolio_History!$F715, Transactions_History!$H$6:$H$1355, "&lt;="&amp;YEAR(Portfolio_History!Y$1))-
SUMIFS(Transactions_History!$G$6:$G$1355, Transactions_History!$C$6:$C$1355, "Redeem", Transactions_History!$I$6:$I$1355, Portfolio_History!$F715, Transactions_History!$H$6:$H$1355, "&lt;="&amp;YEAR(Portfolio_History!Y$1))</f>
        <v>0</v>
      </c>
    </row>
    <row r="716" spans="1:25" x14ac:dyDescent="0.35">
      <c r="A716" s="172" t="s">
        <v>34</v>
      </c>
      <c r="B716" s="172">
        <v>2.875</v>
      </c>
      <c r="C716" s="172">
        <v>2010</v>
      </c>
      <c r="D716" s="173">
        <v>40148</v>
      </c>
      <c r="E716" s="63">
        <v>2009</v>
      </c>
      <c r="F716" s="170" t="str">
        <f t="shared" si="12"/>
        <v>SI certificates_2.875_2010</v>
      </c>
      <c r="G716" s="4">
        <f>SUMIFS(Transactions_History!$G$6:$G$1355, Transactions_History!$C$6:$C$1355, "Acquire", Transactions_History!$I$6:$I$1355, Portfolio_History!$F716, Transactions_History!$H$6:$H$1355, "&lt;="&amp;YEAR(Portfolio_History!G$1))-
SUMIFS(Transactions_History!$G$6:$G$1355, Transactions_History!$C$6:$C$1355, "Redeem", Transactions_History!$I$6:$I$1355, Portfolio_History!$F716, Transactions_History!$H$6:$H$1355, "&lt;="&amp;YEAR(Portfolio_History!G$1))</f>
        <v>0</v>
      </c>
      <c r="H716" s="4">
        <f>SUMIFS(Transactions_History!$G$6:$G$1355, Transactions_History!$C$6:$C$1355, "Acquire", Transactions_History!$I$6:$I$1355, Portfolio_History!$F716, Transactions_History!$H$6:$H$1355, "&lt;="&amp;YEAR(Portfolio_History!H$1))-
SUMIFS(Transactions_History!$G$6:$G$1355, Transactions_History!$C$6:$C$1355, "Redeem", Transactions_History!$I$6:$I$1355, Portfolio_History!$F716, Transactions_History!$H$6:$H$1355, "&lt;="&amp;YEAR(Portfolio_History!H$1))</f>
        <v>0</v>
      </c>
      <c r="I716" s="4">
        <f>SUMIFS(Transactions_History!$G$6:$G$1355, Transactions_History!$C$6:$C$1355, "Acquire", Transactions_History!$I$6:$I$1355, Portfolio_History!$F716, Transactions_History!$H$6:$H$1355, "&lt;="&amp;YEAR(Portfolio_History!I$1))-
SUMIFS(Transactions_History!$G$6:$G$1355, Transactions_History!$C$6:$C$1355, "Redeem", Transactions_History!$I$6:$I$1355, Portfolio_History!$F716, Transactions_History!$H$6:$H$1355, "&lt;="&amp;YEAR(Portfolio_History!I$1))</f>
        <v>0</v>
      </c>
      <c r="J716" s="4">
        <f>SUMIFS(Transactions_History!$G$6:$G$1355, Transactions_History!$C$6:$C$1355, "Acquire", Transactions_History!$I$6:$I$1355, Portfolio_History!$F716, Transactions_History!$H$6:$H$1355, "&lt;="&amp;YEAR(Portfolio_History!J$1))-
SUMIFS(Transactions_History!$G$6:$G$1355, Transactions_History!$C$6:$C$1355, "Redeem", Transactions_History!$I$6:$I$1355, Portfolio_History!$F716, Transactions_History!$H$6:$H$1355, "&lt;="&amp;YEAR(Portfolio_History!J$1))</f>
        <v>0</v>
      </c>
      <c r="K716" s="4">
        <f>SUMIFS(Transactions_History!$G$6:$G$1355, Transactions_History!$C$6:$C$1355, "Acquire", Transactions_History!$I$6:$I$1355, Portfolio_History!$F716, Transactions_History!$H$6:$H$1355, "&lt;="&amp;YEAR(Portfolio_History!K$1))-
SUMIFS(Transactions_History!$G$6:$G$1355, Transactions_History!$C$6:$C$1355, "Redeem", Transactions_History!$I$6:$I$1355, Portfolio_History!$F716, Transactions_History!$H$6:$H$1355, "&lt;="&amp;YEAR(Portfolio_History!K$1))</f>
        <v>0</v>
      </c>
      <c r="L716" s="4">
        <f>SUMIFS(Transactions_History!$G$6:$G$1355, Transactions_History!$C$6:$C$1355, "Acquire", Transactions_History!$I$6:$I$1355, Portfolio_History!$F716, Transactions_History!$H$6:$H$1355, "&lt;="&amp;YEAR(Portfolio_History!L$1))-
SUMIFS(Transactions_History!$G$6:$G$1355, Transactions_History!$C$6:$C$1355, "Redeem", Transactions_History!$I$6:$I$1355, Portfolio_History!$F716, Transactions_History!$H$6:$H$1355, "&lt;="&amp;YEAR(Portfolio_History!L$1))</f>
        <v>0</v>
      </c>
      <c r="M716" s="4">
        <f>SUMIFS(Transactions_History!$G$6:$G$1355, Transactions_History!$C$6:$C$1355, "Acquire", Transactions_History!$I$6:$I$1355, Portfolio_History!$F716, Transactions_History!$H$6:$H$1355, "&lt;="&amp;YEAR(Portfolio_History!M$1))-
SUMIFS(Transactions_History!$G$6:$G$1355, Transactions_History!$C$6:$C$1355, "Redeem", Transactions_History!$I$6:$I$1355, Portfolio_History!$F716, Transactions_History!$H$6:$H$1355, "&lt;="&amp;YEAR(Portfolio_History!M$1))</f>
        <v>0</v>
      </c>
      <c r="N716" s="4">
        <f>SUMIFS(Transactions_History!$G$6:$G$1355, Transactions_History!$C$6:$C$1355, "Acquire", Transactions_History!$I$6:$I$1355, Portfolio_History!$F716, Transactions_History!$H$6:$H$1355, "&lt;="&amp;YEAR(Portfolio_History!N$1))-
SUMIFS(Transactions_History!$G$6:$G$1355, Transactions_History!$C$6:$C$1355, "Redeem", Transactions_History!$I$6:$I$1355, Portfolio_History!$F716, Transactions_History!$H$6:$H$1355, "&lt;="&amp;YEAR(Portfolio_History!N$1))</f>
        <v>0</v>
      </c>
      <c r="O716" s="4">
        <f>SUMIFS(Transactions_History!$G$6:$G$1355, Transactions_History!$C$6:$C$1355, "Acquire", Transactions_History!$I$6:$I$1355, Portfolio_History!$F716, Transactions_History!$H$6:$H$1355, "&lt;="&amp;YEAR(Portfolio_History!O$1))-
SUMIFS(Transactions_History!$G$6:$G$1355, Transactions_History!$C$6:$C$1355, "Redeem", Transactions_History!$I$6:$I$1355, Portfolio_History!$F716, Transactions_History!$H$6:$H$1355, "&lt;="&amp;YEAR(Portfolio_History!O$1))</f>
        <v>0</v>
      </c>
      <c r="P716" s="4">
        <f>SUMIFS(Transactions_History!$G$6:$G$1355, Transactions_History!$C$6:$C$1355, "Acquire", Transactions_History!$I$6:$I$1355, Portfolio_History!$F716, Transactions_History!$H$6:$H$1355, "&lt;="&amp;YEAR(Portfolio_History!P$1))-
SUMIFS(Transactions_History!$G$6:$G$1355, Transactions_History!$C$6:$C$1355, "Redeem", Transactions_History!$I$6:$I$1355, Portfolio_History!$F716, Transactions_History!$H$6:$H$1355, "&lt;="&amp;YEAR(Portfolio_History!P$1))</f>
        <v>0</v>
      </c>
      <c r="Q716" s="4">
        <f>SUMIFS(Transactions_History!$G$6:$G$1355, Transactions_History!$C$6:$C$1355, "Acquire", Transactions_History!$I$6:$I$1355, Portfolio_History!$F716, Transactions_History!$H$6:$H$1355, "&lt;="&amp;YEAR(Portfolio_History!Q$1))-
SUMIFS(Transactions_History!$G$6:$G$1355, Transactions_History!$C$6:$C$1355, "Redeem", Transactions_History!$I$6:$I$1355, Portfolio_History!$F716, Transactions_History!$H$6:$H$1355, "&lt;="&amp;YEAR(Portfolio_History!Q$1))</f>
        <v>0</v>
      </c>
      <c r="R716" s="4">
        <f>SUMIFS(Transactions_History!$G$6:$G$1355, Transactions_History!$C$6:$C$1355, "Acquire", Transactions_History!$I$6:$I$1355, Portfolio_History!$F716, Transactions_History!$H$6:$H$1355, "&lt;="&amp;YEAR(Portfolio_History!R$1))-
SUMIFS(Transactions_History!$G$6:$G$1355, Transactions_History!$C$6:$C$1355, "Redeem", Transactions_History!$I$6:$I$1355, Portfolio_History!$F716, Transactions_History!$H$6:$H$1355, "&lt;="&amp;YEAR(Portfolio_History!R$1))</f>
        <v>0</v>
      </c>
      <c r="S716" s="4">
        <f>SUMIFS(Transactions_History!$G$6:$G$1355, Transactions_History!$C$6:$C$1355, "Acquire", Transactions_History!$I$6:$I$1355, Portfolio_History!$F716, Transactions_History!$H$6:$H$1355, "&lt;="&amp;YEAR(Portfolio_History!S$1))-
SUMIFS(Transactions_History!$G$6:$G$1355, Transactions_History!$C$6:$C$1355, "Redeem", Transactions_History!$I$6:$I$1355, Portfolio_History!$F716, Transactions_History!$H$6:$H$1355, "&lt;="&amp;YEAR(Portfolio_History!S$1))</f>
        <v>0</v>
      </c>
      <c r="T716" s="4">
        <f>SUMIFS(Transactions_History!$G$6:$G$1355, Transactions_History!$C$6:$C$1355, "Acquire", Transactions_History!$I$6:$I$1355, Portfolio_History!$F716, Transactions_History!$H$6:$H$1355, "&lt;="&amp;YEAR(Portfolio_History!T$1))-
SUMIFS(Transactions_History!$G$6:$G$1355, Transactions_History!$C$6:$C$1355, "Redeem", Transactions_History!$I$6:$I$1355, Portfolio_History!$F716, Transactions_History!$H$6:$H$1355, "&lt;="&amp;YEAR(Portfolio_History!T$1))</f>
        <v>56159385</v>
      </c>
      <c r="U716" s="4">
        <f>SUMIFS(Transactions_History!$G$6:$G$1355, Transactions_History!$C$6:$C$1355, "Acquire", Transactions_History!$I$6:$I$1355, Portfolio_History!$F716, Transactions_History!$H$6:$H$1355, "&lt;="&amp;YEAR(Portfolio_History!U$1))-
SUMIFS(Transactions_History!$G$6:$G$1355, Transactions_History!$C$6:$C$1355, "Redeem", Transactions_History!$I$6:$I$1355, Portfolio_History!$F716, Transactions_History!$H$6:$H$1355, "&lt;="&amp;YEAR(Portfolio_History!U$1))</f>
        <v>0</v>
      </c>
      <c r="V716" s="4">
        <f>SUMIFS(Transactions_History!$G$6:$G$1355, Transactions_History!$C$6:$C$1355, "Acquire", Transactions_History!$I$6:$I$1355, Portfolio_History!$F716, Transactions_History!$H$6:$H$1355, "&lt;="&amp;YEAR(Portfolio_History!V$1))-
SUMIFS(Transactions_History!$G$6:$G$1355, Transactions_History!$C$6:$C$1355, "Redeem", Transactions_History!$I$6:$I$1355, Portfolio_History!$F716, Transactions_History!$H$6:$H$1355, "&lt;="&amp;YEAR(Portfolio_History!V$1))</f>
        <v>0</v>
      </c>
      <c r="W716" s="4">
        <f>SUMIFS(Transactions_History!$G$6:$G$1355, Transactions_History!$C$6:$C$1355, "Acquire", Transactions_History!$I$6:$I$1355, Portfolio_History!$F716, Transactions_History!$H$6:$H$1355, "&lt;="&amp;YEAR(Portfolio_History!W$1))-
SUMIFS(Transactions_History!$G$6:$G$1355, Transactions_History!$C$6:$C$1355, "Redeem", Transactions_History!$I$6:$I$1355, Portfolio_History!$F716, Transactions_History!$H$6:$H$1355, "&lt;="&amp;YEAR(Portfolio_History!W$1))</f>
        <v>0</v>
      </c>
      <c r="X716" s="4">
        <f>SUMIFS(Transactions_History!$G$6:$G$1355, Transactions_History!$C$6:$C$1355, "Acquire", Transactions_History!$I$6:$I$1355, Portfolio_History!$F716, Transactions_History!$H$6:$H$1355, "&lt;="&amp;YEAR(Portfolio_History!X$1))-
SUMIFS(Transactions_History!$G$6:$G$1355, Transactions_History!$C$6:$C$1355, "Redeem", Transactions_History!$I$6:$I$1355, Portfolio_History!$F716, Transactions_History!$H$6:$H$1355, "&lt;="&amp;YEAR(Portfolio_History!X$1))</f>
        <v>0</v>
      </c>
      <c r="Y716" s="4">
        <f>SUMIFS(Transactions_History!$G$6:$G$1355, Transactions_History!$C$6:$C$1355, "Acquire", Transactions_History!$I$6:$I$1355, Portfolio_History!$F716, Transactions_History!$H$6:$H$1355, "&lt;="&amp;YEAR(Portfolio_History!Y$1))-
SUMIFS(Transactions_History!$G$6:$G$1355, Transactions_History!$C$6:$C$1355, "Redeem", Transactions_History!$I$6:$I$1355, Portfolio_History!$F716, Transactions_History!$H$6:$H$1355, "&lt;="&amp;YEAR(Portfolio_History!Y$1))</f>
        <v>0</v>
      </c>
    </row>
    <row r="717" spans="1:25" x14ac:dyDescent="0.35">
      <c r="A717" s="172" t="s">
        <v>34</v>
      </c>
      <c r="B717" s="172">
        <v>4</v>
      </c>
      <c r="C717" s="172">
        <v>2008</v>
      </c>
      <c r="D717" s="173">
        <v>39448</v>
      </c>
      <c r="E717" s="63">
        <v>2008</v>
      </c>
      <c r="F717" s="170" t="str">
        <f t="shared" si="12"/>
        <v>SI certificates_4_2008</v>
      </c>
      <c r="G717" s="4">
        <f>SUMIFS(Transactions_History!$G$6:$G$1355, Transactions_History!$C$6:$C$1355, "Acquire", Transactions_History!$I$6:$I$1355, Portfolio_History!$F717, Transactions_History!$H$6:$H$1355, "&lt;="&amp;YEAR(Portfolio_History!G$1))-
SUMIFS(Transactions_History!$G$6:$G$1355, Transactions_History!$C$6:$C$1355, "Redeem", Transactions_History!$I$6:$I$1355, Portfolio_History!$F717, Transactions_History!$H$6:$H$1355, "&lt;="&amp;YEAR(Portfolio_History!G$1))</f>
        <v>-82235931</v>
      </c>
      <c r="H717" s="4">
        <f>SUMIFS(Transactions_History!$G$6:$G$1355, Transactions_History!$C$6:$C$1355, "Acquire", Transactions_History!$I$6:$I$1355, Portfolio_History!$F717, Transactions_History!$H$6:$H$1355, "&lt;="&amp;YEAR(Portfolio_History!H$1))-
SUMIFS(Transactions_History!$G$6:$G$1355, Transactions_History!$C$6:$C$1355, "Redeem", Transactions_History!$I$6:$I$1355, Portfolio_History!$F717, Transactions_History!$H$6:$H$1355, "&lt;="&amp;YEAR(Portfolio_History!H$1))</f>
        <v>-82235931</v>
      </c>
      <c r="I717" s="4">
        <f>SUMIFS(Transactions_History!$G$6:$G$1355, Transactions_History!$C$6:$C$1355, "Acquire", Transactions_History!$I$6:$I$1355, Portfolio_History!$F717, Transactions_History!$H$6:$H$1355, "&lt;="&amp;YEAR(Portfolio_History!I$1))-
SUMIFS(Transactions_History!$G$6:$G$1355, Transactions_History!$C$6:$C$1355, "Redeem", Transactions_History!$I$6:$I$1355, Portfolio_History!$F717, Transactions_History!$H$6:$H$1355, "&lt;="&amp;YEAR(Portfolio_History!I$1))</f>
        <v>-82235931</v>
      </c>
      <c r="J717" s="4">
        <f>SUMIFS(Transactions_History!$G$6:$G$1355, Transactions_History!$C$6:$C$1355, "Acquire", Transactions_History!$I$6:$I$1355, Portfolio_History!$F717, Transactions_History!$H$6:$H$1355, "&lt;="&amp;YEAR(Portfolio_History!J$1))-
SUMIFS(Transactions_History!$G$6:$G$1355, Transactions_History!$C$6:$C$1355, "Redeem", Transactions_History!$I$6:$I$1355, Portfolio_History!$F717, Transactions_History!$H$6:$H$1355, "&lt;="&amp;YEAR(Portfolio_History!J$1))</f>
        <v>-82235931</v>
      </c>
      <c r="K717" s="4">
        <f>SUMIFS(Transactions_History!$G$6:$G$1355, Transactions_History!$C$6:$C$1355, "Acquire", Transactions_History!$I$6:$I$1355, Portfolio_History!$F717, Transactions_History!$H$6:$H$1355, "&lt;="&amp;YEAR(Portfolio_History!K$1))-
SUMIFS(Transactions_History!$G$6:$G$1355, Transactions_History!$C$6:$C$1355, "Redeem", Transactions_History!$I$6:$I$1355, Portfolio_History!$F717, Transactions_History!$H$6:$H$1355, "&lt;="&amp;YEAR(Portfolio_History!K$1))</f>
        <v>-82235931</v>
      </c>
      <c r="L717" s="4">
        <f>SUMIFS(Transactions_History!$G$6:$G$1355, Transactions_History!$C$6:$C$1355, "Acquire", Transactions_History!$I$6:$I$1355, Portfolio_History!$F717, Transactions_History!$H$6:$H$1355, "&lt;="&amp;YEAR(Portfolio_History!L$1))-
SUMIFS(Transactions_History!$G$6:$G$1355, Transactions_History!$C$6:$C$1355, "Redeem", Transactions_History!$I$6:$I$1355, Portfolio_History!$F717, Transactions_History!$H$6:$H$1355, "&lt;="&amp;YEAR(Portfolio_History!L$1))</f>
        <v>-82235931</v>
      </c>
      <c r="M717" s="4">
        <f>SUMIFS(Transactions_History!$G$6:$G$1355, Transactions_History!$C$6:$C$1355, "Acquire", Transactions_History!$I$6:$I$1355, Portfolio_History!$F717, Transactions_History!$H$6:$H$1355, "&lt;="&amp;YEAR(Portfolio_History!M$1))-
SUMIFS(Transactions_History!$G$6:$G$1355, Transactions_History!$C$6:$C$1355, "Redeem", Transactions_History!$I$6:$I$1355, Portfolio_History!$F717, Transactions_History!$H$6:$H$1355, "&lt;="&amp;YEAR(Portfolio_History!M$1))</f>
        <v>-82235931</v>
      </c>
      <c r="N717" s="4">
        <f>SUMIFS(Transactions_History!$G$6:$G$1355, Transactions_History!$C$6:$C$1355, "Acquire", Transactions_History!$I$6:$I$1355, Portfolio_History!$F717, Transactions_History!$H$6:$H$1355, "&lt;="&amp;YEAR(Portfolio_History!N$1))-
SUMIFS(Transactions_History!$G$6:$G$1355, Transactions_History!$C$6:$C$1355, "Redeem", Transactions_History!$I$6:$I$1355, Portfolio_History!$F717, Transactions_History!$H$6:$H$1355, "&lt;="&amp;YEAR(Portfolio_History!N$1))</f>
        <v>-82235931</v>
      </c>
      <c r="O717" s="4">
        <f>SUMIFS(Transactions_History!$G$6:$G$1355, Transactions_History!$C$6:$C$1355, "Acquire", Transactions_History!$I$6:$I$1355, Portfolio_History!$F717, Transactions_History!$H$6:$H$1355, "&lt;="&amp;YEAR(Portfolio_History!O$1))-
SUMIFS(Transactions_History!$G$6:$G$1355, Transactions_History!$C$6:$C$1355, "Redeem", Transactions_History!$I$6:$I$1355, Portfolio_History!$F717, Transactions_History!$H$6:$H$1355, "&lt;="&amp;YEAR(Portfolio_History!O$1))</f>
        <v>-82235931</v>
      </c>
      <c r="P717" s="4">
        <f>SUMIFS(Transactions_History!$G$6:$G$1355, Transactions_History!$C$6:$C$1355, "Acquire", Transactions_History!$I$6:$I$1355, Portfolio_History!$F717, Transactions_History!$H$6:$H$1355, "&lt;="&amp;YEAR(Portfolio_History!P$1))-
SUMIFS(Transactions_History!$G$6:$G$1355, Transactions_History!$C$6:$C$1355, "Redeem", Transactions_History!$I$6:$I$1355, Portfolio_History!$F717, Transactions_History!$H$6:$H$1355, "&lt;="&amp;YEAR(Portfolio_History!P$1))</f>
        <v>-82235931</v>
      </c>
      <c r="Q717" s="4">
        <f>SUMIFS(Transactions_History!$G$6:$G$1355, Transactions_History!$C$6:$C$1355, "Acquire", Transactions_History!$I$6:$I$1355, Portfolio_History!$F717, Transactions_History!$H$6:$H$1355, "&lt;="&amp;YEAR(Portfolio_History!Q$1))-
SUMIFS(Transactions_History!$G$6:$G$1355, Transactions_History!$C$6:$C$1355, "Redeem", Transactions_History!$I$6:$I$1355, Portfolio_History!$F717, Transactions_History!$H$6:$H$1355, "&lt;="&amp;YEAR(Portfolio_History!Q$1))</f>
        <v>-82235931</v>
      </c>
      <c r="R717" s="4">
        <f>SUMIFS(Transactions_History!$G$6:$G$1355, Transactions_History!$C$6:$C$1355, "Acquire", Transactions_History!$I$6:$I$1355, Portfolio_History!$F717, Transactions_History!$H$6:$H$1355, "&lt;="&amp;YEAR(Portfolio_History!R$1))-
SUMIFS(Transactions_History!$G$6:$G$1355, Transactions_History!$C$6:$C$1355, "Redeem", Transactions_History!$I$6:$I$1355, Portfolio_History!$F717, Transactions_History!$H$6:$H$1355, "&lt;="&amp;YEAR(Portfolio_History!R$1))</f>
        <v>-82235931</v>
      </c>
      <c r="S717" s="4">
        <f>SUMIFS(Transactions_History!$G$6:$G$1355, Transactions_History!$C$6:$C$1355, "Acquire", Transactions_History!$I$6:$I$1355, Portfolio_History!$F717, Transactions_History!$H$6:$H$1355, "&lt;="&amp;YEAR(Portfolio_History!S$1))-
SUMIFS(Transactions_History!$G$6:$G$1355, Transactions_History!$C$6:$C$1355, "Redeem", Transactions_History!$I$6:$I$1355, Portfolio_History!$F717, Transactions_History!$H$6:$H$1355, "&lt;="&amp;YEAR(Portfolio_History!S$1))</f>
        <v>-82235931</v>
      </c>
      <c r="T717" s="4">
        <f>SUMIFS(Transactions_History!$G$6:$G$1355, Transactions_History!$C$6:$C$1355, "Acquire", Transactions_History!$I$6:$I$1355, Portfolio_History!$F717, Transactions_History!$H$6:$H$1355, "&lt;="&amp;YEAR(Portfolio_History!T$1))-
SUMIFS(Transactions_History!$G$6:$G$1355, Transactions_History!$C$6:$C$1355, "Redeem", Transactions_History!$I$6:$I$1355, Portfolio_History!$F717, Transactions_History!$H$6:$H$1355, "&lt;="&amp;YEAR(Portfolio_History!T$1))</f>
        <v>-82235931</v>
      </c>
      <c r="U717" s="4">
        <f>SUMIFS(Transactions_History!$G$6:$G$1355, Transactions_History!$C$6:$C$1355, "Acquire", Transactions_History!$I$6:$I$1355, Portfolio_History!$F717, Transactions_History!$H$6:$H$1355, "&lt;="&amp;YEAR(Portfolio_History!U$1))-
SUMIFS(Transactions_History!$G$6:$G$1355, Transactions_History!$C$6:$C$1355, "Redeem", Transactions_History!$I$6:$I$1355, Portfolio_History!$F717, Transactions_History!$H$6:$H$1355, "&lt;="&amp;YEAR(Portfolio_History!U$1))</f>
        <v>-82235931</v>
      </c>
      <c r="V717" s="4">
        <f>SUMIFS(Transactions_History!$G$6:$G$1355, Transactions_History!$C$6:$C$1355, "Acquire", Transactions_History!$I$6:$I$1355, Portfolio_History!$F717, Transactions_History!$H$6:$H$1355, "&lt;="&amp;YEAR(Portfolio_History!V$1))-
SUMIFS(Transactions_History!$G$6:$G$1355, Transactions_History!$C$6:$C$1355, "Redeem", Transactions_History!$I$6:$I$1355, Portfolio_History!$F717, Transactions_History!$H$6:$H$1355, "&lt;="&amp;YEAR(Portfolio_History!V$1))</f>
        <v>0</v>
      </c>
      <c r="W717" s="4">
        <f>SUMIFS(Transactions_History!$G$6:$G$1355, Transactions_History!$C$6:$C$1355, "Acquire", Transactions_History!$I$6:$I$1355, Portfolio_History!$F717, Transactions_History!$H$6:$H$1355, "&lt;="&amp;YEAR(Portfolio_History!W$1))-
SUMIFS(Transactions_History!$G$6:$G$1355, Transactions_History!$C$6:$C$1355, "Redeem", Transactions_History!$I$6:$I$1355, Portfolio_History!$F717, Transactions_History!$H$6:$H$1355, "&lt;="&amp;YEAR(Portfolio_History!W$1))</f>
        <v>0</v>
      </c>
      <c r="X717" s="4">
        <f>SUMIFS(Transactions_History!$G$6:$G$1355, Transactions_History!$C$6:$C$1355, "Acquire", Transactions_History!$I$6:$I$1355, Portfolio_History!$F717, Transactions_History!$H$6:$H$1355, "&lt;="&amp;YEAR(Portfolio_History!X$1))-
SUMIFS(Transactions_History!$G$6:$G$1355, Transactions_History!$C$6:$C$1355, "Redeem", Transactions_History!$I$6:$I$1355, Portfolio_History!$F717, Transactions_History!$H$6:$H$1355, "&lt;="&amp;YEAR(Portfolio_History!X$1))</f>
        <v>0</v>
      </c>
      <c r="Y717" s="4">
        <f>SUMIFS(Transactions_History!$G$6:$G$1355, Transactions_History!$C$6:$C$1355, "Acquire", Transactions_History!$I$6:$I$1355, Portfolio_History!$F717, Transactions_History!$H$6:$H$1355, "&lt;="&amp;YEAR(Portfolio_History!Y$1))-
SUMIFS(Transactions_History!$G$6:$G$1355, Transactions_History!$C$6:$C$1355, "Redeem", Transactions_History!$I$6:$I$1355, Portfolio_History!$F717, Transactions_History!$H$6:$H$1355, "&lt;="&amp;YEAR(Portfolio_History!Y$1))</f>
        <v>0</v>
      </c>
    </row>
    <row r="718" spans="1:25" x14ac:dyDescent="0.35">
      <c r="A718" s="172" t="s">
        <v>34</v>
      </c>
      <c r="B718" s="172">
        <v>4</v>
      </c>
      <c r="C718" s="172">
        <v>2008</v>
      </c>
      <c r="D718" s="173">
        <v>39417</v>
      </c>
      <c r="E718" s="63">
        <v>2008</v>
      </c>
      <c r="F718" s="170" t="str">
        <f t="shared" si="12"/>
        <v>SI certificates_4_2008</v>
      </c>
      <c r="G718" s="4">
        <f>SUMIFS(Transactions_History!$G$6:$G$1355, Transactions_History!$C$6:$C$1355, "Acquire", Transactions_History!$I$6:$I$1355, Portfolio_History!$F718, Transactions_History!$H$6:$H$1355, "&lt;="&amp;YEAR(Portfolio_History!G$1))-
SUMIFS(Transactions_History!$G$6:$G$1355, Transactions_History!$C$6:$C$1355, "Redeem", Transactions_History!$I$6:$I$1355, Portfolio_History!$F718, Transactions_History!$H$6:$H$1355, "&lt;="&amp;YEAR(Portfolio_History!G$1))</f>
        <v>-82235931</v>
      </c>
      <c r="H718" s="4">
        <f>SUMIFS(Transactions_History!$G$6:$G$1355, Transactions_History!$C$6:$C$1355, "Acquire", Transactions_History!$I$6:$I$1355, Portfolio_History!$F718, Transactions_History!$H$6:$H$1355, "&lt;="&amp;YEAR(Portfolio_History!H$1))-
SUMIFS(Transactions_History!$G$6:$G$1355, Transactions_History!$C$6:$C$1355, "Redeem", Transactions_History!$I$6:$I$1355, Portfolio_History!$F718, Transactions_History!$H$6:$H$1355, "&lt;="&amp;YEAR(Portfolio_History!H$1))</f>
        <v>-82235931</v>
      </c>
      <c r="I718" s="4">
        <f>SUMIFS(Transactions_History!$G$6:$G$1355, Transactions_History!$C$6:$C$1355, "Acquire", Transactions_History!$I$6:$I$1355, Portfolio_History!$F718, Transactions_History!$H$6:$H$1355, "&lt;="&amp;YEAR(Portfolio_History!I$1))-
SUMIFS(Transactions_History!$G$6:$G$1355, Transactions_History!$C$6:$C$1355, "Redeem", Transactions_History!$I$6:$I$1355, Portfolio_History!$F718, Transactions_History!$H$6:$H$1355, "&lt;="&amp;YEAR(Portfolio_History!I$1))</f>
        <v>-82235931</v>
      </c>
      <c r="J718" s="4">
        <f>SUMIFS(Transactions_History!$G$6:$G$1355, Transactions_History!$C$6:$C$1355, "Acquire", Transactions_History!$I$6:$I$1355, Portfolio_History!$F718, Transactions_History!$H$6:$H$1355, "&lt;="&amp;YEAR(Portfolio_History!J$1))-
SUMIFS(Transactions_History!$G$6:$G$1355, Transactions_History!$C$6:$C$1355, "Redeem", Transactions_History!$I$6:$I$1355, Portfolio_History!$F718, Transactions_History!$H$6:$H$1355, "&lt;="&amp;YEAR(Portfolio_History!J$1))</f>
        <v>-82235931</v>
      </c>
      <c r="K718" s="4">
        <f>SUMIFS(Transactions_History!$G$6:$G$1355, Transactions_History!$C$6:$C$1355, "Acquire", Transactions_History!$I$6:$I$1355, Portfolio_History!$F718, Transactions_History!$H$6:$H$1355, "&lt;="&amp;YEAR(Portfolio_History!K$1))-
SUMIFS(Transactions_History!$G$6:$G$1355, Transactions_History!$C$6:$C$1355, "Redeem", Transactions_History!$I$6:$I$1355, Portfolio_History!$F718, Transactions_History!$H$6:$H$1355, "&lt;="&amp;YEAR(Portfolio_History!K$1))</f>
        <v>-82235931</v>
      </c>
      <c r="L718" s="4">
        <f>SUMIFS(Transactions_History!$G$6:$G$1355, Transactions_History!$C$6:$C$1355, "Acquire", Transactions_History!$I$6:$I$1355, Portfolio_History!$F718, Transactions_History!$H$6:$H$1355, "&lt;="&amp;YEAR(Portfolio_History!L$1))-
SUMIFS(Transactions_History!$G$6:$G$1355, Transactions_History!$C$6:$C$1355, "Redeem", Transactions_History!$I$6:$I$1355, Portfolio_History!$F718, Transactions_History!$H$6:$H$1355, "&lt;="&amp;YEAR(Portfolio_History!L$1))</f>
        <v>-82235931</v>
      </c>
      <c r="M718" s="4">
        <f>SUMIFS(Transactions_History!$G$6:$G$1355, Transactions_History!$C$6:$C$1355, "Acquire", Transactions_History!$I$6:$I$1355, Portfolio_History!$F718, Transactions_History!$H$6:$H$1355, "&lt;="&amp;YEAR(Portfolio_History!M$1))-
SUMIFS(Transactions_History!$G$6:$G$1355, Transactions_History!$C$6:$C$1355, "Redeem", Transactions_History!$I$6:$I$1355, Portfolio_History!$F718, Transactions_History!$H$6:$H$1355, "&lt;="&amp;YEAR(Portfolio_History!M$1))</f>
        <v>-82235931</v>
      </c>
      <c r="N718" s="4">
        <f>SUMIFS(Transactions_History!$G$6:$G$1355, Transactions_History!$C$6:$C$1355, "Acquire", Transactions_History!$I$6:$I$1355, Portfolio_History!$F718, Transactions_History!$H$6:$H$1355, "&lt;="&amp;YEAR(Portfolio_History!N$1))-
SUMIFS(Transactions_History!$G$6:$G$1355, Transactions_History!$C$6:$C$1355, "Redeem", Transactions_History!$I$6:$I$1355, Portfolio_History!$F718, Transactions_History!$H$6:$H$1355, "&lt;="&amp;YEAR(Portfolio_History!N$1))</f>
        <v>-82235931</v>
      </c>
      <c r="O718" s="4">
        <f>SUMIFS(Transactions_History!$G$6:$G$1355, Transactions_History!$C$6:$C$1355, "Acquire", Transactions_History!$I$6:$I$1355, Portfolio_History!$F718, Transactions_History!$H$6:$H$1355, "&lt;="&amp;YEAR(Portfolio_History!O$1))-
SUMIFS(Transactions_History!$G$6:$G$1355, Transactions_History!$C$6:$C$1355, "Redeem", Transactions_History!$I$6:$I$1355, Portfolio_History!$F718, Transactions_History!$H$6:$H$1355, "&lt;="&amp;YEAR(Portfolio_History!O$1))</f>
        <v>-82235931</v>
      </c>
      <c r="P718" s="4">
        <f>SUMIFS(Transactions_History!$G$6:$G$1355, Transactions_History!$C$6:$C$1355, "Acquire", Transactions_History!$I$6:$I$1355, Portfolio_History!$F718, Transactions_History!$H$6:$H$1355, "&lt;="&amp;YEAR(Portfolio_History!P$1))-
SUMIFS(Transactions_History!$G$6:$G$1355, Transactions_History!$C$6:$C$1355, "Redeem", Transactions_History!$I$6:$I$1355, Portfolio_History!$F718, Transactions_History!$H$6:$H$1355, "&lt;="&amp;YEAR(Portfolio_History!P$1))</f>
        <v>-82235931</v>
      </c>
      <c r="Q718" s="4">
        <f>SUMIFS(Transactions_History!$G$6:$G$1355, Transactions_History!$C$6:$C$1355, "Acquire", Transactions_History!$I$6:$I$1355, Portfolio_History!$F718, Transactions_History!$H$6:$H$1355, "&lt;="&amp;YEAR(Portfolio_History!Q$1))-
SUMIFS(Transactions_History!$G$6:$G$1355, Transactions_History!$C$6:$C$1355, "Redeem", Transactions_History!$I$6:$I$1355, Portfolio_History!$F718, Transactions_History!$H$6:$H$1355, "&lt;="&amp;YEAR(Portfolio_History!Q$1))</f>
        <v>-82235931</v>
      </c>
      <c r="R718" s="4">
        <f>SUMIFS(Transactions_History!$G$6:$G$1355, Transactions_History!$C$6:$C$1355, "Acquire", Transactions_History!$I$6:$I$1355, Portfolio_History!$F718, Transactions_History!$H$6:$H$1355, "&lt;="&amp;YEAR(Portfolio_History!R$1))-
SUMIFS(Transactions_History!$G$6:$G$1355, Transactions_History!$C$6:$C$1355, "Redeem", Transactions_History!$I$6:$I$1355, Portfolio_History!$F718, Transactions_History!$H$6:$H$1355, "&lt;="&amp;YEAR(Portfolio_History!R$1))</f>
        <v>-82235931</v>
      </c>
      <c r="S718" s="4">
        <f>SUMIFS(Transactions_History!$G$6:$G$1355, Transactions_History!$C$6:$C$1355, "Acquire", Transactions_History!$I$6:$I$1355, Portfolio_History!$F718, Transactions_History!$H$6:$H$1355, "&lt;="&amp;YEAR(Portfolio_History!S$1))-
SUMIFS(Transactions_History!$G$6:$G$1355, Transactions_History!$C$6:$C$1355, "Redeem", Transactions_History!$I$6:$I$1355, Portfolio_History!$F718, Transactions_History!$H$6:$H$1355, "&lt;="&amp;YEAR(Portfolio_History!S$1))</f>
        <v>-82235931</v>
      </c>
      <c r="T718" s="4">
        <f>SUMIFS(Transactions_History!$G$6:$G$1355, Transactions_History!$C$6:$C$1355, "Acquire", Transactions_History!$I$6:$I$1355, Portfolio_History!$F718, Transactions_History!$H$6:$H$1355, "&lt;="&amp;YEAR(Portfolio_History!T$1))-
SUMIFS(Transactions_History!$G$6:$G$1355, Transactions_History!$C$6:$C$1355, "Redeem", Transactions_History!$I$6:$I$1355, Portfolio_History!$F718, Transactions_History!$H$6:$H$1355, "&lt;="&amp;YEAR(Portfolio_History!T$1))</f>
        <v>-82235931</v>
      </c>
      <c r="U718" s="4">
        <f>SUMIFS(Transactions_History!$G$6:$G$1355, Transactions_History!$C$6:$C$1355, "Acquire", Transactions_History!$I$6:$I$1355, Portfolio_History!$F718, Transactions_History!$H$6:$H$1355, "&lt;="&amp;YEAR(Portfolio_History!U$1))-
SUMIFS(Transactions_History!$G$6:$G$1355, Transactions_History!$C$6:$C$1355, "Redeem", Transactions_History!$I$6:$I$1355, Portfolio_History!$F718, Transactions_History!$H$6:$H$1355, "&lt;="&amp;YEAR(Portfolio_History!U$1))</f>
        <v>-82235931</v>
      </c>
      <c r="V718" s="4">
        <f>SUMIFS(Transactions_History!$G$6:$G$1355, Transactions_History!$C$6:$C$1355, "Acquire", Transactions_History!$I$6:$I$1355, Portfolio_History!$F718, Transactions_History!$H$6:$H$1355, "&lt;="&amp;YEAR(Portfolio_History!V$1))-
SUMIFS(Transactions_History!$G$6:$G$1355, Transactions_History!$C$6:$C$1355, "Redeem", Transactions_History!$I$6:$I$1355, Portfolio_History!$F718, Transactions_History!$H$6:$H$1355, "&lt;="&amp;YEAR(Portfolio_History!V$1))</f>
        <v>0</v>
      </c>
      <c r="W718" s="4">
        <f>SUMIFS(Transactions_History!$G$6:$G$1355, Transactions_History!$C$6:$C$1355, "Acquire", Transactions_History!$I$6:$I$1355, Portfolio_History!$F718, Transactions_History!$H$6:$H$1355, "&lt;="&amp;YEAR(Portfolio_History!W$1))-
SUMIFS(Transactions_History!$G$6:$G$1355, Transactions_History!$C$6:$C$1355, "Redeem", Transactions_History!$I$6:$I$1355, Portfolio_History!$F718, Transactions_History!$H$6:$H$1355, "&lt;="&amp;YEAR(Portfolio_History!W$1))</f>
        <v>0</v>
      </c>
      <c r="X718" s="4">
        <f>SUMIFS(Transactions_History!$G$6:$G$1355, Transactions_History!$C$6:$C$1355, "Acquire", Transactions_History!$I$6:$I$1355, Portfolio_History!$F718, Transactions_History!$H$6:$H$1355, "&lt;="&amp;YEAR(Portfolio_History!X$1))-
SUMIFS(Transactions_History!$G$6:$G$1355, Transactions_History!$C$6:$C$1355, "Redeem", Transactions_History!$I$6:$I$1355, Portfolio_History!$F718, Transactions_History!$H$6:$H$1355, "&lt;="&amp;YEAR(Portfolio_History!X$1))</f>
        <v>0</v>
      </c>
      <c r="Y718" s="4">
        <f>SUMIFS(Transactions_History!$G$6:$G$1355, Transactions_History!$C$6:$C$1355, "Acquire", Transactions_History!$I$6:$I$1355, Portfolio_History!$F718, Transactions_History!$H$6:$H$1355, "&lt;="&amp;YEAR(Portfolio_History!Y$1))-
SUMIFS(Transactions_History!$G$6:$G$1355, Transactions_History!$C$6:$C$1355, "Redeem", Transactions_History!$I$6:$I$1355, Portfolio_History!$F718, Transactions_History!$H$6:$H$1355, "&lt;="&amp;YEAR(Portfolio_History!Y$1))</f>
        <v>0</v>
      </c>
    </row>
    <row r="719" spans="1:25" x14ac:dyDescent="0.35">
      <c r="A719" s="172" t="s">
        <v>34</v>
      </c>
      <c r="B719" s="172">
        <v>3.5</v>
      </c>
      <c r="C719" s="172">
        <v>2008</v>
      </c>
      <c r="D719" s="173">
        <v>39479</v>
      </c>
      <c r="E719" s="63">
        <v>2008</v>
      </c>
      <c r="F719" s="170" t="str">
        <f t="shared" si="12"/>
        <v>SI certificates_3.5_2008</v>
      </c>
      <c r="G719" s="4">
        <f>SUMIFS(Transactions_History!$G$6:$G$1355, Transactions_History!$C$6:$C$1355, "Acquire", Transactions_History!$I$6:$I$1355, Portfolio_History!$F719, Transactions_History!$H$6:$H$1355, "&lt;="&amp;YEAR(Portfolio_History!G$1))-
SUMIFS(Transactions_History!$G$6:$G$1355, Transactions_History!$C$6:$C$1355, "Redeem", Transactions_History!$I$6:$I$1355, Portfolio_History!$F719, Transactions_History!$H$6:$H$1355, "&lt;="&amp;YEAR(Portfolio_History!G$1))</f>
        <v>0</v>
      </c>
      <c r="H719" s="4">
        <f>SUMIFS(Transactions_History!$G$6:$G$1355, Transactions_History!$C$6:$C$1355, "Acquire", Transactions_History!$I$6:$I$1355, Portfolio_History!$F719, Transactions_History!$H$6:$H$1355, "&lt;="&amp;YEAR(Portfolio_History!H$1))-
SUMIFS(Transactions_History!$G$6:$G$1355, Transactions_History!$C$6:$C$1355, "Redeem", Transactions_History!$I$6:$I$1355, Portfolio_History!$F719, Transactions_History!$H$6:$H$1355, "&lt;="&amp;YEAR(Portfolio_History!H$1))</f>
        <v>0</v>
      </c>
      <c r="I719" s="4">
        <f>SUMIFS(Transactions_History!$G$6:$G$1355, Transactions_History!$C$6:$C$1355, "Acquire", Transactions_History!$I$6:$I$1355, Portfolio_History!$F719, Transactions_History!$H$6:$H$1355, "&lt;="&amp;YEAR(Portfolio_History!I$1))-
SUMIFS(Transactions_History!$G$6:$G$1355, Transactions_History!$C$6:$C$1355, "Redeem", Transactions_History!$I$6:$I$1355, Portfolio_History!$F719, Transactions_History!$H$6:$H$1355, "&lt;="&amp;YEAR(Portfolio_History!I$1))</f>
        <v>0</v>
      </c>
      <c r="J719" s="4">
        <f>SUMIFS(Transactions_History!$G$6:$G$1355, Transactions_History!$C$6:$C$1355, "Acquire", Transactions_History!$I$6:$I$1355, Portfolio_History!$F719, Transactions_History!$H$6:$H$1355, "&lt;="&amp;YEAR(Portfolio_History!J$1))-
SUMIFS(Transactions_History!$G$6:$G$1355, Transactions_History!$C$6:$C$1355, "Redeem", Transactions_History!$I$6:$I$1355, Portfolio_History!$F719, Transactions_History!$H$6:$H$1355, "&lt;="&amp;YEAR(Portfolio_History!J$1))</f>
        <v>0</v>
      </c>
      <c r="K719" s="4">
        <f>SUMIFS(Transactions_History!$G$6:$G$1355, Transactions_History!$C$6:$C$1355, "Acquire", Transactions_History!$I$6:$I$1355, Portfolio_History!$F719, Transactions_History!$H$6:$H$1355, "&lt;="&amp;YEAR(Portfolio_History!K$1))-
SUMIFS(Transactions_History!$G$6:$G$1355, Transactions_History!$C$6:$C$1355, "Redeem", Transactions_History!$I$6:$I$1355, Portfolio_History!$F719, Transactions_History!$H$6:$H$1355, "&lt;="&amp;YEAR(Portfolio_History!K$1))</f>
        <v>0</v>
      </c>
      <c r="L719" s="4">
        <f>SUMIFS(Transactions_History!$G$6:$G$1355, Transactions_History!$C$6:$C$1355, "Acquire", Transactions_History!$I$6:$I$1355, Portfolio_History!$F719, Transactions_History!$H$6:$H$1355, "&lt;="&amp;YEAR(Portfolio_History!L$1))-
SUMIFS(Transactions_History!$G$6:$G$1355, Transactions_History!$C$6:$C$1355, "Redeem", Transactions_History!$I$6:$I$1355, Portfolio_History!$F719, Transactions_History!$H$6:$H$1355, "&lt;="&amp;YEAR(Portfolio_History!L$1))</f>
        <v>0</v>
      </c>
      <c r="M719" s="4">
        <f>SUMIFS(Transactions_History!$G$6:$G$1355, Transactions_History!$C$6:$C$1355, "Acquire", Transactions_History!$I$6:$I$1355, Portfolio_History!$F719, Transactions_History!$H$6:$H$1355, "&lt;="&amp;YEAR(Portfolio_History!M$1))-
SUMIFS(Transactions_History!$G$6:$G$1355, Transactions_History!$C$6:$C$1355, "Redeem", Transactions_History!$I$6:$I$1355, Portfolio_History!$F719, Transactions_History!$H$6:$H$1355, "&lt;="&amp;YEAR(Portfolio_History!M$1))</f>
        <v>0</v>
      </c>
      <c r="N719" s="4">
        <f>SUMIFS(Transactions_History!$G$6:$G$1355, Transactions_History!$C$6:$C$1355, "Acquire", Transactions_History!$I$6:$I$1355, Portfolio_History!$F719, Transactions_History!$H$6:$H$1355, "&lt;="&amp;YEAR(Portfolio_History!N$1))-
SUMIFS(Transactions_History!$G$6:$G$1355, Transactions_History!$C$6:$C$1355, "Redeem", Transactions_History!$I$6:$I$1355, Portfolio_History!$F719, Transactions_History!$H$6:$H$1355, "&lt;="&amp;YEAR(Portfolio_History!N$1))</f>
        <v>0</v>
      </c>
      <c r="O719" s="4">
        <f>SUMIFS(Transactions_History!$G$6:$G$1355, Transactions_History!$C$6:$C$1355, "Acquire", Transactions_History!$I$6:$I$1355, Portfolio_History!$F719, Transactions_History!$H$6:$H$1355, "&lt;="&amp;YEAR(Portfolio_History!O$1))-
SUMIFS(Transactions_History!$G$6:$G$1355, Transactions_History!$C$6:$C$1355, "Redeem", Transactions_History!$I$6:$I$1355, Portfolio_History!$F719, Transactions_History!$H$6:$H$1355, "&lt;="&amp;YEAR(Portfolio_History!O$1))</f>
        <v>0</v>
      </c>
      <c r="P719" s="4">
        <f>SUMIFS(Transactions_History!$G$6:$G$1355, Transactions_History!$C$6:$C$1355, "Acquire", Transactions_History!$I$6:$I$1355, Portfolio_History!$F719, Transactions_History!$H$6:$H$1355, "&lt;="&amp;YEAR(Portfolio_History!P$1))-
SUMIFS(Transactions_History!$G$6:$G$1355, Transactions_History!$C$6:$C$1355, "Redeem", Transactions_History!$I$6:$I$1355, Portfolio_History!$F719, Transactions_History!$H$6:$H$1355, "&lt;="&amp;YEAR(Portfolio_History!P$1))</f>
        <v>0</v>
      </c>
      <c r="Q719" s="4">
        <f>SUMIFS(Transactions_History!$G$6:$G$1355, Transactions_History!$C$6:$C$1355, "Acquire", Transactions_History!$I$6:$I$1355, Portfolio_History!$F719, Transactions_History!$H$6:$H$1355, "&lt;="&amp;YEAR(Portfolio_History!Q$1))-
SUMIFS(Transactions_History!$G$6:$G$1355, Transactions_History!$C$6:$C$1355, "Redeem", Transactions_History!$I$6:$I$1355, Portfolio_History!$F719, Transactions_History!$H$6:$H$1355, "&lt;="&amp;YEAR(Portfolio_History!Q$1))</f>
        <v>0</v>
      </c>
      <c r="R719" s="4">
        <f>SUMIFS(Transactions_History!$G$6:$G$1355, Transactions_History!$C$6:$C$1355, "Acquire", Transactions_History!$I$6:$I$1355, Portfolio_History!$F719, Transactions_History!$H$6:$H$1355, "&lt;="&amp;YEAR(Portfolio_History!R$1))-
SUMIFS(Transactions_History!$G$6:$G$1355, Transactions_History!$C$6:$C$1355, "Redeem", Transactions_History!$I$6:$I$1355, Portfolio_History!$F719, Transactions_History!$H$6:$H$1355, "&lt;="&amp;YEAR(Portfolio_History!R$1))</f>
        <v>0</v>
      </c>
      <c r="S719" s="4">
        <f>SUMIFS(Transactions_History!$G$6:$G$1355, Transactions_History!$C$6:$C$1355, "Acquire", Transactions_History!$I$6:$I$1355, Portfolio_History!$F719, Transactions_History!$H$6:$H$1355, "&lt;="&amp;YEAR(Portfolio_History!S$1))-
SUMIFS(Transactions_History!$G$6:$G$1355, Transactions_History!$C$6:$C$1355, "Redeem", Transactions_History!$I$6:$I$1355, Portfolio_History!$F719, Transactions_History!$H$6:$H$1355, "&lt;="&amp;YEAR(Portfolio_History!S$1))</f>
        <v>0</v>
      </c>
      <c r="T719" s="4">
        <f>SUMIFS(Transactions_History!$G$6:$G$1355, Transactions_History!$C$6:$C$1355, "Acquire", Transactions_History!$I$6:$I$1355, Portfolio_History!$F719, Transactions_History!$H$6:$H$1355, "&lt;="&amp;YEAR(Portfolio_History!T$1))-
SUMIFS(Transactions_History!$G$6:$G$1355, Transactions_History!$C$6:$C$1355, "Redeem", Transactions_History!$I$6:$I$1355, Portfolio_History!$F719, Transactions_History!$H$6:$H$1355, "&lt;="&amp;YEAR(Portfolio_History!T$1))</f>
        <v>0</v>
      </c>
      <c r="U719" s="4">
        <f>SUMIFS(Transactions_History!$G$6:$G$1355, Transactions_History!$C$6:$C$1355, "Acquire", Transactions_History!$I$6:$I$1355, Portfolio_History!$F719, Transactions_History!$H$6:$H$1355, "&lt;="&amp;YEAR(Portfolio_History!U$1))-
SUMIFS(Transactions_History!$G$6:$G$1355, Transactions_History!$C$6:$C$1355, "Redeem", Transactions_History!$I$6:$I$1355, Portfolio_History!$F719, Transactions_History!$H$6:$H$1355, "&lt;="&amp;YEAR(Portfolio_History!U$1))</f>
        <v>0</v>
      </c>
      <c r="V719" s="4">
        <f>SUMIFS(Transactions_History!$G$6:$G$1355, Transactions_History!$C$6:$C$1355, "Acquire", Transactions_History!$I$6:$I$1355, Portfolio_History!$F719, Transactions_History!$H$6:$H$1355, "&lt;="&amp;YEAR(Portfolio_History!V$1))-
SUMIFS(Transactions_History!$G$6:$G$1355, Transactions_History!$C$6:$C$1355, "Redeem", Transactions_History!$I$6:$I$1355, Portfolio_History!$F719, Transactions_History!$H$6:$H$1355, "&lt;="&amp;YEAR(Portfolio_History!V$1))</f>
        <v>0</v>
      </c>
      <c r="W719" s="4">
        <f>SUMIFS(Transactions_History!$G$6:$G$1355, Transactions_History!$C$6:$C$1355, "Acquire", Transactions_History!$I$6:$I$1355, Portfolio_History!$F719, Transactions_History!$H$6:$H$1355, "&lt;="&amp;YEAR(Portfolio_History!W$1))-
SUMIFS(Transactions_History!$G$6:$G$1355, Transactions_History!$C$6:$C$1355, "Redeem", Transactions_History!$I$6:$I$1355, Portfolio_History!$F719, Transactions_History!$H$6:$H$1355, "&lt;="&amp;YEAR(Portfolio_History!W$1))</f>
        <v>0</v>
      </c>
      <c r="X719" s="4">
        <f>SUMIFS(Transactions_History!$G$6:$G$1355, Transactions_History!$C$6:$C$1355, "Acquire", Transactions_History!$I$6:$I$1355, Portfolio_History!$F719, Transactions_History!$H$6:$H$1355, "&lt;="&amp;YEAR(Portfolio_History!X$1))-
SUMIFS(Transactions_History!$G$6:$G$1355, Transactions_History!$C$6:$C$1355, "Redeem", Transactions_History!$I$6:$I$1355, Portfolio_History!$F719, Transactions_History!$H$6:$H$1355, "&lt;="&amp;YEAR(Portfolio_History!X$1))</f>
        <v>0</v>
      </c>
      <c r="Y719" s="4">
        <f>SUMIFS(Transactions_History!$G$6:$G$1355, Transactions_History!$C$6:$C$1355, "Acquire", Transactions_History!$I$6:$I$1355, Portfolio_History!$F719, Transactions_History!$H$6:$H$1355, "&lt;="&amp;YEAR(Portfolio_History!Y$1))-
SUMIFS(Transactions_History!$G$6:$G$1355, Transactions_History!$C$6:$C$1355, "Redeem", Transactions_History!$I$6:$I$1355, Portfolio_History!$F719, Transactions_History!$H$6:$H$1355, "&lt;="&amp;YEAR(Portfolio_History!Y$1))</f>
        <v>0</v>
      </c>
    </row>
    <row r="720" spans="1:25" x14ac:dyDescent="0.35">
      <c r="A720" s="172" t="s">
        <v>34</v>
      </c>
      <c r="B720" s="172">
        <v>3.375</v>
      </c>
      <c r="C720" s="172">
        <v>2008</v>
      </c>
      <c r="D720" s="173">
        <v>39508</v>
      </c>
      <c r="E720" s="63">
        <v>2008</v>
      </c>
      <c r="F720" s="170" t="str">
        <f t="shared" si="12"/>
        <v>SI certificates_3.375_2008</v>
      </c>
      <c r="G720" s="4">
        <f>SUMIFS(Transactions_History!$G$6:$G$1355, Transactions_History!$C$6:$C$1355, "Acquire", Transactions_History!$I$6:$I$1355, Portfolio_History!$F720, Transactions_History!$H$6:$H$1355, "&lt;="&amp;YEAR(Portfolio_History!G$1))-
SUMIFS(Transactions_History!$G$6:$G$1355, Transactions_History!$C$6:$C$1355, "Redeem", Transactions_History!$I$6:$I$1355, Portfolio_History!$F720, Transactions_History!$H$6:$H$1355, "&lt;="&amp;YEAR(Portfolio_History!G$1))</f>
        <v>0</v>
      </c>
      <c r="H720" s="4">
        <f>SUMIFS(Transactions_History!$G$6:$G$1355, Transactions_History!$C$6:$C$1355, "Acquire", Transactions_History!$I$6:$I$1355, Portfolio_History!$F720, Transactions_History!$H$6:$H$1355, "&lt;="&amp;YEAR(Portfolio_History!H$1))-
SUMIFS(Transactions_History!$G$6:$G$1355, Transactions_History!$C$6:$C$1355, "Redeem", Transactions_History!$I$6:$I$1355, Portfolio_History!$F720, Transactions_History!$H$6:$H$1355, "&lt;="&amp;YEAR(Portfolio_History!H$1))</f>
        <v>0</v>
      </c>
      <c r="I720" s="4">
        <f>SUMIFS(Transactions_History!$G$6:$G$1355, Transactions_History!$C$6:$C$1355, "Acquire", Transactions_History!$I$6:$I$1355, Portfolio_History!$F720, Transactions_History!$H$6:$H$1355, "&lt;="&amp;YEAR(Portfolio_History!I$1))-
SUMIFS(Transactions_History!$G$6:$G$1355, Transactions_History!$C$6:$C$1355, "Redeem", Transactions_History!$I$6:$I$1355, Portfolio_History!$F720, Transactions_History!$H$6:$H$1355, "&lt;="&amp;YEAR(Portfolio_History!I$1))</f>
        <v>0</v>
      </c>
      <c r="J720" s="4">
        <f>SUMIFS(Transactions_History!$G$6:$G$1355, Transactions_History!$C$6:$C$1355, "Acquire", Transactions_History!$I$6:$I$1355, Portfolio_History!$F720, Transactions_History!$H$6:$H$1355, "&lt;="&amp;YEAR(Portfolio_History!J$1))-
SUMIFS(Transactions_History!$G$6:$G$1355, Transactions_History!$C$6:$C$1355, "Redeem", Transactions_History!$I$6:$I$1355, Portfolio_History!$F720, Transactions_History!$H$6:$H$1355, "&lt;="&amp;YEAR(Portfolio_History!J$1))</f>
        <v>0</v>
      </c>
      <c r="K720" s="4">
        <f>SUMIFS(Transactions_History!$G$6:$G$1355, Transactions_History!$C$6:$C$1355, "Acquire", Transactions_History!$I$6:$I$1355, Portfolio_History!$F720, Transactions_History!$H$6:$H$1355, "&lt;="&amp;YEAR(Portfolio_History!K$1))-
SUMIFS(Transactions_History!$G$6:$G$1355, Transactions_History!$C$6:$C$1355, "Redeem", Transactions_History!$I$6:$I$1355, Portfolio_History!$F720, Transactions_History!$H$6:$H$1355, "&lt;="&amp;YEAR(Portfolio_History!K$1))</f>
        <v>0</v>
      </c>
      <c r="L720" s="4">
        <f>SUMIFS(Transactions_History!$G$6:$G$1355, Transactions_History!$C$6:$C$1355, "Acquire", Transactions_History!$I$6:$I$1355, Portfolio_History!$F720, Transactions_History!$H$6:$H$1355, "&lt;="&amp;YEAR(Portfolio_History!L$1))-
SUMIFS(Transactions_History!$G$6:$G$1355, Transactions_History!$C$6:$C$1355, "Redeem", Transactions_History!$I$6:$I$1355, Portfolio_History!$F720, Transactions_History!$H$6:$H$1355, "&lt;="&amp;YEAR(Portfolio_History!L$1))</f>
        <v>0</v>
      </c>
      <c r="M720" s="4">
        <f>SUMIFS(Transactions_History!$G$6:$G$1355, Transactions_History!$C$6:$C$1355, "Acquire", Transactions_History!$I$6:$I$1355, Portfolio_History!$F720, Transactions_History!$H$6:$H$1355, "&lt;="&amp;YEAR(Portfolio_History!M$1))-
SUMIFS(Transactions_History!$G$6:$G$1355, Transactions_History!$C$6:$C$1355, "Redeem", Transactions_History!$I$6:$I$1355, Portfolio_History!$F720, Transactions_History!$H$6:$H$1355, "&lt;="&amp;YEAR(Portfolio_History!M$1))</f>
        <v>0</v>
      </c>
      <c r="N720" s="4">
        <f>SUMIFS(Transactions_History!$G$6:$G$1355, Transactions_History!$C$6:$C$1355, "Acquire", Transactions_History!$I$6:$I$1355, Portfolio_History!$F720, Transactions_History!$H$6:$H$1355, "&lt;="&amp;YEAR(Portfolio_History!N$1))-
SUMIFS(Transactions_History!$G$6:$G$1355, Transactions_History!$C$6:$C$1355, "Redeem", Transactions_History!$I$6:$I$1355, Portfolio_History!$F720, Transactions_History!$H$6:$H$1355, "&lt;="&amp;YEAR(Portfolio_History!N$1))</f>
        <v>0</v>
      </c>
      <c r="O720" s="4">
        <f>SUMIFS(Transactions_History!$G$6:$G$1355, Transactions_History!$C$6:$C$1355, "Acquire", Transactions_History!$I$6:$I$1355, Portfolio_History!$F720, Transactions_History!$H$6:$H$1355, "&lt;="&amp;YEAR(Portfolio_History!O$1))-
SUMIFS(Transactions_History!$G$6:$G$1355, Transactions_History!$C$6:$C$1355, "Redeem", Transactions_History!$I$6:$I$1355, Portfolio_History!$F720, Transactions_History!$H$6:$H$1355, "&lt;="&amp;YEAR(Portfolio_History!O$1))</f>
        <v>0</v>
      </c>
      <c r="P720" s="4">
        <f>SUMIFS(Transactions_History!$G$6:$G$1355, Transactions_History!$C$6:$C$1355, "Acquire", Transactions_History!$I$6:$I$1355, Portfolio_History!$F720, Transactions_History!$H$6:$H$1355, "&lt;="&amp;YEAR(Portfolio_History!P$1))-
SUMIFS(Transactions_History!$G$6:$G$1355, Transactions_History!$C$6:$C$1355, "Redeem", Transactions_History!$I$6:$I$1355, Portfolio_History!$F720, Transactions_History!$H$6:$H$1355, "&lt;="&amp;YEAR(Portfolio_History!P$1))</f>
        <v>0</v>
      </c>
      <c r="Q720" s="4">
        <f>SUMIFS(Transactions_History!$G$6:$G$1355, Transactions_History!$C$6:$C$1355, "Acquire", Transactions_History!$I$6:$I$1355, Portfolio_History!$F720, Transactions_History!$H$6:$H$1355, "&lt;="&amp;YEAR(Portfolio_History!Q$1))-
SUMIFS(Transactions_History!$G$6:$G$1355, Transactions_History!$C$6:$C$1355, "Redeem", Transactions_History!$I$6:$I$1355, Portfolio_History!$F720, Transactions_History!$H$6:$H$1355, "&lt;="&amp;YEAR(Portfolio_History!Q$1))</f>
        <v>0</v>
      </c>
      <c r="R720" s="4">
        <f>SUMIFS(Transactions_History!$G$6:$G$1355, Transactions_History!$C$6:$C$1355, "Acquire", Transactions_History!$I$6:$I$1355, Portfolio_History!$F720, Transactions_History!$H$6:$H$1355, "&lt;="&amp;YEAR(Portfolio_History!R$1))-
SUMIFS(Transactions_History!$G$6:$G$1355, Transactions_History!$C$6:$C$1355, "Redeem", Transactions_History!$I$6:$I$1355, Portfolio_History!$F720, Transactions_History!$H$6:$H$1355, "&lt;="&amp;YEAR(Portfolio_History!R$1))</f>
        <v>0</v>
      </c>
      <c r="S720" s="4">
        <f>SUMIFS(Transactions_History!$G$6:$G$1355, Transactions_History!$C$6:$C$1355, "Acquire", Transactions_History!$I$6:$I$1355, Portfolio_History!$F720, Transactions_History!$H$6:$H$1355, "&lt;="&amp;YEAR(Portfolio_History!S$1))-
SUMIFS(Transactions_History!$G$6:$G$1355, Transactions_History!$C$6:$C$1355, "Redeem", Transactions_History!$I$6:$I$1355, Portfolio_History!$F720, Transactions_History!$H$6:$H$1355, "&lt;="&amp;YEAR(Portfolio_History!S$1))</f>
        <v>0</v>
      </c>
      <c r="T720" s="4">
        <f>SUMIFS(Transactions_History!$G$6:$G$1355, Transactions_History!$C$6:$C$1355, "Acquire", Transactions_History!$I$6:$I$1355, Portfolio_History!$F720, Transactions_History!$H$6:$H$1355, "&lt;="&amp;YEAR(Portfolio_History!T$1))-
SUMIFS(Transactions_History!$G$6:$G$1355, Transactions_History!$C$6:$C$1355, "Redeem", Transactions_History!$I$6:$I$1355, Portfolio_History!$F720, Transactions_History!$H$6:$H$1355, "&lt;="&amp;YEAR(Portfolio_History!T$1))</f>
        <v>0</v>
      </c>
      <c r="U720" s="4">
        <f>SUMIFS(Transactions_History!$G$6:$G$1355, Transactions_History!$C$6:$C$1355, "Acquire", Transactions_History!$I$6:$I$1355, Portfolio_History!$F720, Transactions_History!$H$6:$H$1355, "&lt;="&amp;YEAR(Portfolio_History!U$1))-
SUMIFS(Transactions_History!$G$6:$G$1355, Transactions_History!$C$6:$C$1355, "Redeem", Transactions_History!$I$6:$I$1355, Portfolio_History!$F720, Transactions_History!$H$6:$H$1355, "&lt;="&amp;YEAR(Portfolio_History!U$1))</f>
        <v>0</v>
      </c>
      <c r="V720" s="4">
        <f>SUMIFS(Transactions_History!$G$6:$G$1355, Transactions_History!$C$6:$C$1355, "Acquire", Transactions_History!$I$6:$I$1355, Portfolio_History!$F720, Transactions_History!$H$6:$H$1355, "&lt;="&amp;YEAR(Portfolio_History!V$1))-
SUMIFS(Transactions_History!$G$6:$G$1355, Transactions_History!$C$6:$C$1355, "Redeem", Transactions_History!$I$6:$I$1355, Portfolio_History!$F720, Transactions_History!$H$6:$H$1355, "&lt;="&amp;YEAR(Portfolio_History!V$1))</f>
        <v>0</v>
      </c>
      <c r="W720" s="4">
        <f>SUMIFS(Transactions_History!$G$6:$G$1355, Transactions_History!$C$6:$C$1355, "Acquire", Transactions_History!$I$6:$I$1355, Portfolio_History!$F720, Transactions_History!$H$6:$H$1355, "&lt;="&amp;YEAR(Portfolio_History!W$1))-
SUMIFS(Transactions_History!$G$6:$G$1355, Transactions_History!$C$6:$C$1355, "Redeem", Transactions_History!$I$6:$I$1355, Portfolio_History!$F720, Transactions_History!$H$6:$H$1355, "&lt;="&amp;YEAR(Portfolio_History!W$1))</f>
        <v>0</v>
      </c>
      <c r="X720" s="4">
        <f>SUMIFS(Transactions_History!$G$6:$G$1355, Transactions_History!$C$6:$C$1355, "Acquire", Transactions_History!$I$6:$I$1355, Portfolio_History!$F720, Transactions_History!$H$6:$H$1355, "&lt;="&amp;YEAR(Portfolio_History!X$1))-
SUMIFS(Transactions_History!$G$6:$G$1355, Transactions_History!$C$6:$C$1355, "Redeem", Transactions_History!$I$6:$I$1355, Portfolio_History!$F720, Transactions_History!$H$6:$H$1355, "&lt;="&amp;YEAR(Portfolio_History!X$1))</f>
        <v>0</v>
      </c>
      <c r="Y720" s="4">
        <f>SUMIFS(Transactions_History!$G$6:$G$1355, Transactions_History!$C$6:$C$1355, "Acquire", Transactions_History!$I$6:$I$1355, Portfolio_History!$F720, Transactions_History!$H$6:$H$1355, "&lt;="&amp;YEAR(Portfolio_History!Y$1))-
SUMIFS(Transactions_History!$G$6:$G$1355, Transactions_History!$C$6:$C$1355, "Redeem", Transactions_History!$I$6:$I$1355, Portfolio_History!$F720, Transactions_History!$H$6:$H$1355, "&lt;="&amp;YEAR(Portfolio_History!Y$1))</f>
        <v>0</v>
      </c>
    </row>
    <row r="721" spans="1:25" x14ac:dyDescent="0.35">
      <c r="A721" s="172" t="s">
        <v>34</v>
      </c>
      <c r="B721" s="172">
        <v>3.375</v>
      </c>
      <c r="C721" s="172">
        <v>2008</v>
      </c>
      <c r="D721" s="173">
        <v>39539</v>
      </c>
      <c r="E721" s="63">
        <v>2008</v>
      </c>
      <c r="F721" s="170" t="str">
        <f t="shared" si="12"/>
        <v>SI certificates_3.375_2008</v>
      </c>
      <c r="G721" s="4">
        <f>SUMIFS(Transactions_History!$G$6:$G$1355, Transactions_History!$C$6:$C$1355, "Acquire", Transactions_History!$I$6:$I$1355, Portfolio_History!$F721, Transactions_History!$H$6:$H$1355, "&lt;="&amp;YEAR(Portfolio_History!G$1))-
SUMIFS(Transactions_History!$G$6:$G$1355, Transactions_History!$C$6:$C$1355, "Redeem", Transactions_History!$I$6:$I$1355, Portfolio_History!$F721, Transactions_History!$H$6:$H$1355, "&lt;="&amp;YEAR(Portfolio_History!G$1))</f>
        <v>0</v>
      </c>
      <c r="H721" s="4">
        <f>SUMIFS(Transactions_History!$G$6:$G$1355, Transactions_History!$C$6:$C$1355, "Acquire", Transactions_History!$I$6:$I$1355, Portfolio_History!$F721, Transactions_History!$H$6:$H$1355, "&lt;="&amp;YEAR(Portfolio_History!H$1))-
SUMIFS(Transactions_History!$G$6:$G$1355, Transactions_History!$C$6:$C$1355, "Redeem", Transactions_History!$I$6:$I$1355, Portfolio_History!$F721, Transactions_History!$H$6:$H$1355, "&lt;="&amp;YEAR(Portfolio_History!H$1))</f>
        <v>0</v>
      </c>
      <c r="I721" s="4">
        <f>SUMIFS(Transactions_History!$G$6:$G$1355, Transactions_History!$C$6:$C$1355, "Acquire", Transactions_History!$I$6:$I$1355, Portfolio_History!$F721, Transactions_History!$H$6:$H$1355, "&lt;="&amp;YEAR(Portfolio_History!I$1))-
SUMIFS(Transactions_History!$G$6:$G$1355, Transactions_History!$C$6:$C$1355, "Redeem", Transactions_History!$I$6:$I$1355, Portfolio_History!$F721, Transactions_History!$H$6:$H$1355, "&lt;="&amp;YEAR(Portfolio_History!I$1))</f>
        <v>0</v>
      </c>
      <c r="J721" s="4">
        <f>SUMIFS(Transactions_History!$G$6:$G$1355, Transactions_History!$C$6:$C$1355, "Acquire", Transactions_History!$I$6:$I$1355, Portfolio_History!$F721, Transactions_History!$H$6:$H$1355, "&lt;="&amp;YEAR(Portfolio_History!J$1))-
SUMIFS(Transactions_History!$G$6:$G$1355, Transactions_History!$C$6:$C$1355, "Redeem", Transactions_History!$I$6:$I$1355, Portfolio_History!$F721, Transactions_History!$H$6:$H$1355, "&lt;="&amp;YEAR(Portfolio_History!J$1))</f>
        <v>0</v>
      </c>
      <c r="K721" s="4">
        <f>SUMIFS(Transactions_History!$G$6:$G$1355, Transactions_History!$C$6:$C$1355, "Acquire", Transactions_History!$I$6:$I$1355, Portfolio_History!$F721, Transactions_History!$H$6:$H$1355, "&lt;="&amp;YEAR(Portfolio_History!K$1))-
SUMIFS(Transactions_History!$G$6:$G$1355, Transactions_History!$C$6:$C$1355, "Redeem", Transactions_History!$I$6:$I$1355, Portfolio_History!$F721, Transactions_History!$H$6:$H$1355, "&lt;="&amp;YEAR(Portfolio_History!K$1))</f>
        <v>0</v>
      </c>
      <c r="L721" s="4">
        <f>SUMIFS(Transactions_History!$G$6:$G$1355, Transactions_History!$C$6:$C$1355, "Acquire", Transactions_History!$I$6:$I$1355, Portfolio_History!$F721, Transactions_History!$H$6:$H$1355, "&lt;="&amp;YEAR(Portfolio_History!L$1))-
SUMIFS(Transactions_History!$G$6:$G$1355, Transactions_History!$C$6:$C$1355, "Redeem", Transactions_History!$I$6:$I$1355, Portfolio_History!$F721, Transactions_History!$H$6:$H$1355, "&lt;="&amp;YEAR(Portfolio_History!L$1))</f>
        <v>0</v>
      </c>
      <c r="M721" s="4">
        <f>SUMIFS(Transactions_History!$G$6:$G$1355, Transactions_History!$C$6:$C$1355, "Acquire", Transactions_History!$I$6:$I$1355, Portfolio_History!$F721, Transactions_History!$H$6:$H$1355, "&lt;="&amp;YEAR(Portfolio_History!M$1))-
SUMIFS(Transactions_History!$G$6:$G$1355, Transactions_History!$C$6:$C$1355, "Redeem", Transactions_History!$I$6:$I$1355, Portfolio_History!$F721, Transactions_History!$H$6:$H$1355, "&lt;="&amp;YEAR(Portfolio_History!M$1))</f>
        <v>0</v>
      </c>
      <c r="N721" s="4">
        <f>SUMIFS(Transactions_History!$G$6:$G$1355, Transactions_History!$C$6:$C$1355, "Acquire", Transactions_History!$I$6:$I$1355, Portfolio_History!$F721, Transactions_History!$H$6:$H$1355, "&lt;="&amp;YEAR(Portfolio_History!N$1))-
SUMIFS(Transactions_History!$G$6:$G$1355, Transactions_History!$C$6:$C$1355, "Redeem", Transactions_History!$I$6:$I$1355, Portfolio_History!$F721, Transactions_History!$H$6:$H$1355, "&lt;="&amp;YEAR(Portfolio_History!N$1))</f>
        <v>0</v>
      </c>
      <c r="O721" s="4">
        <f>SUMIFS(Transactions_History!$G$6:$G$1355, Transactions_History!$C$6:$C$1355, "Acquire", Transactions_History!$I$6:$I$1355, Portfolio_History!$F721, Transactions_History!$H$6:$H$1355, "&lt;="&amp;YEAR(Portfolio_History!O$1))-
SUMIFS(Transactions_History!$G$6:$G$1355, Transactions_History!$C$6:$C$1355, "Redeem", Transactions_History!$I$6:$I$1355, Portfolio_History!$F721, Transactions_History!$H$6:$H$1355, "&lt;="&amp;YEAR(Portfolio_History!O$1))</f>
        <v>0</v>
      </c>
      <c r="P721" s="4">
        <f>SUMIFS(Transactions_History!$G$6:$G$1355, Transactions_History!$C$6:$C$1355, "Acquire", Transactions_History!$I$6:$I$1355, Portfolio_History!$F721, Transactions_History!$H$6:$H$1355, "&lt;="&amp;YEAR(Portfolio_History!P$1))-
SUMIFS(Transactions_History!$G$6:$G$1355, Transactions_History!$C$6:$C$1355, "Redeem", Transactions_History!$I$6:$I$1355, Portfolio_History!$F721, Transactions_History!$H$6:$H$1355, "&lt;="&amp;YEAR(Portfolio_History!P$1))</f>
        <v>0</v>
      </c>
      <c r="Q721" s="4">
        <f>SUMIFS(Transactions_History!$G$6:$G$1355, Transactions_History!$C$6:$C$1355, "Acquire", Transactions_History!$I$6:$I$1355, Portfolio_History!$F721, Transactions_History!$H$6:$H$1355, "&lt;="&amp;YEAR(Portfolio_History!Q$1))-
SUMIFS(Transactions_History!$G$6:$G$1355, Transactions_History!$C$6:$C$1355, "Redeem", Transactions_History!$I$6:$I$1355, Portfolio_History!$F721, Transactions_History!$H$6:$H$1355, "&lt;="&amp;YEAR(Portfolio_History!Q$1))</f>
        <v>0</v>
      </c>
      <c r="R721" s="4">
        <f>SUMIFS(Transactions_History!$G$6:$G$1355, Transactions_History!$C$6:$C$1355, "Acquire", Transactions_History!$I$6:$I$1355, Portfolio_History!$F721, Transactions_History!$H$6:$H$1355, "&lt;="&amp;YEAR(Portfolio_History!R$1))-
SUMIFS(Transactions_History!$G$6:$G$1355, Transactions_History!$C$6:$C$1355, "Redeem", Transactions_History!$I$6:$I$1355, Portfolio_History!$F721, Transactions_History!$H$6:$H$1355, "&lt;="&amp;YEAR(Portfolio_History!R$1))</f>
        <v>0</v>
      </c>
      <c r="S721" s="4">
        <f>SUMIFS(Transactions_History!$G$6:$G$1355, Transactions_History!$C$6:$C$1355, "Acquire", Transactions_History!$I$6:$I$1355, Portfolio_History!$F721, Transactions_History!$H$6:$H$1355, "&lt;="&amp;YEAR(Portfolio_History!S$1))-
SUMIFS(Transactions_History!$G$6:$G$1355, Transactions_History!$C$6:$C$1355, "Redeem", Transactions_History!$I$6:$I$1355, Portfolio_History!$F721, Transactions_History!$H$6:$H$1355, "&lt;="&amp;YEAR(Portfolio_History!S$1))</f>
        <v>0</v>
      </c>
      <c r="T721" s="4">
        <f>SUMIFS(Transactions_History!$G$6:$G$1355, Transactions_History!$C$6:$C$1355, "Acquire", Transactions_History!$I$6:$I$1355, Portfolio_History!$F721, Transactions_History!$H$6:$H$1355, "&lt;="&amp;YEAR(Portfolio_History!T$1))-
SUMIFS(Transactions_History!$G$6:$G$1355, Transactions_History!$C$6:$C$1355, "Redeem", Transactions_History!$I$6:$I$1355, Portfolio_History!$F721, Transactions_History!$H$6:$H$1355, "&lt;="&amp;YEAR(Portfolio_History!T$1))</f>
        <v>0</v>
      </c>
      <c r="U721" s="4">
        <f>SUMIFS(Transactions_History!$G$6:$G$1355, Transactions_History!$C$6:$C$1355, "Acquire", Transactions_History!$I$6:$I$1355, Portfolio_History!$F721, Transactions_History!$H$6:$H$1355, "&lt;="&amp;YEAR(Portfolio_History!U$1))-
SUMIFS(Transactions_History!$G$6:$G$1355, Transactions_History!$C$6:$C$1355, "Redeem", Transactions_History!$I$6:$I$1355, Portfolio_History!$F721, Transactions_History!$H$6:$H$1355, "&lt;="&amp;YEAR(Portfolio_History!U$1))</f>
        <v>0</v>
      </c>
      <c r="V721" s="4">
        <f>SUMIFS(Transactions_History!$G$6:$G$1355, Transactions_History!$C$6:$C$1355, "Acquire", Transactions_History!$I$6:$I$1355, Portfolio_History!$F721, Transactions_History!$H$6:$H$1355, "&lt;="&amp;YEAR(Portfolio_History!V$1))-
SUMIFS(Transactions_History!$G$6:$G$1355, Transactions_History!$C$6:$C$1355, "Redeem", Transactions_History!$I$6:$I$1355, Portfolio_History!$F721, Transactions_History!$H$6:$H$1355, "&lt;="&amp;YEAR(Portfolio_History!V$1))</f>
        <v>0</v>
      </c>
      <c r="W721" s="4">
        <f>SUMIFS(Transactions_History!$G$6:$G$1355, Transactions_History!$C$6:$C$1355, "Acquire", Transactions_History!$I$6:$I$1355, Portfolio_History!$F721, Transactions_History!$H$6:$H$1355, "&lt;="&amp;YEAR(Portfolio_History!W$1))-
SUMIFS(Transactions_History!$G$6:$G$1355, Transactions_History!$C$6:$C$1355, "Redeem", Transactions_History!$I$6:$I$1355, Portfolio_History!$F721, Transactions_History!$H$6:$H$1355, "&lt;="&amp;YEAR(Portfolio_History!W$1))</f>
        <v>0</v>
      </c>
      <c r="X721" s="4">
        <f>SUMIFS(Transactions_History!$G$6:$G$1355, Transactions_History!$C$6:$C$1355, "Acquire", Transactions_History!$I$6:$I$1355, Portfolio_History!$F721, Transactions_History!$H$6:$H$1355, "&lt;="&amp;YEAR(Portfolio_History!X$1))-
SUMIFS(Transactions_History!$G$6:$G$1355, Transactions_History!$C$6:$C$1355, "Redeem", Transactions_History!$I$6:$I$1355, Portfolio_History!$F721, Transactions_History!$H$6:$H$1355, "&lt;="&amp;YEAR(Portfolio_History!X$1))</f>
        <v>0</v>
      </c>
      <c r="Y721" s="4">
        <f>SUMIFS(Transactions_History!$G$6:$G$1355, Transactions_History!$C$6:$C$1355, "Acquire", Transactions_History!$I$6:$I$1355, Portfolio_History!$F721, Transactions_History!$H$6:$H$1355, "&lt;="&amp;YEAR(Portfolio_History!Y$1))-
SUMIFS(Transactions_History!$G$6:$G$1355, Transactions_History!$C$6:$C$1355, "Redeem", Transactions_History!$I$6:$I$1355, Portfolio_History!$F721, Transactions_History!$H$6:$H$1355, "&lt;="&amp;YEAR(Portfolio_History!Y$1))</f>
        <v>0</v>
      </c>
    </row>
    <row r="722" spans="1:25" x14ac:dyDescent="0.35">
      <c r="A722" s="172" t="s">
        <v>34</v>
      </c>
      <c r="B722" s="172">
        <v>3.75</v>
      </c>
      <c r="C722" s="172">
        <v>2008</v>
      </c>
      <c r="D722" s="173">
        <v>39569</v>
      </c>
      <c r="E722" s="63">
        <v>2008</v>
      </c>
      <c r="F722" s="170" t="str">
        <f t="shared" si="12"/>
        <v>SI certificates_3.75_2008</v>
      </c>
      <c r="G722" s="4">
        <f>SUMIFS(Transactions_History!$G$6:$G$1355, Transactions_History!$C$6:$C$1355, "Acquire", Transactions_History!$I$6:$I$1355, Portfolio_History!$F722, Transactions_History!$H$6:$H$1355, "&lt;="&amp;YEAR(Portfolio_History!G$1))-
SUMIFS(Transactions_History!$G$6:$G$1355, Transactions_History!$C$6:$C$1355, "Redeem", Transactions_History!$I$6:$I$1355, Portfolio_History!$F722, Transactions_History!$H$6:$H$1355, "&lt;="&amp;YEAR(Portfolio_History!G$1))</f>
        <v>0</v>
      </c>
      <c r="H722" s="4">
        <f>SUMIFS(Transactions_History!$G$6:$G$1355, Transactions_History!$C$6:$C$1355, "Acquire", Transactions_History!$I$6:$I$1355, Portfolio_History!$F722, Transactions_History!$H$6:$H$1355, "&lt;="&amp;YEAR(Portfolio_History!H$1))-
SUMIFS(Transactions_History!$G$6:$G$1355, Transactions_History!$C$6:$C$1355, "Redeem", Transactions_History!$I$6:$I$1355, Portfolio_History!$F722, Transactions_History!$H$6:$H$1355, "&lt;="&amp;YEAR(Portfolio_History!H$1))</f>
        <v>0</v>
      </c>
      <c r="I722" s="4">
        <f>SUMIFS(Transactions_History!$G$6:$G$1355, Transactions_History!$C$6:$C$1355, "Acquire", Transactions_History!$I$6:$I$1355, Portfolio_History!$F722, Transactions_History!$H$6:$H$1355, "&lt;="&amp;YEAR(Portfolio_History!I$1))-
SUMIFS(Transactions_History!$G$6:$G$1355, Transactions_History!$C$6:$C$1355, "Redeem", Transactions_History!$I$6:$I$1355, Portfolio_History!$F722, Transactions_History!$H$6:$H$1355, "&lt;="&amp;YEAR(Portfolio_History!I$1))</f>
        <v>0</v>
      </c>
      <c r="J722" s="4">
        <f>SUMIFS(Transactions_History!$G$6:$G$1355, Transactions_History!$C$6:$C$1355, "Acquire", Transactions_History!$I$6:$I$1355, Portfolio_History!$F722, Transactions_History!$H$6:$H$1355, "&lt;="&amp;YEAR(Portfolio_History!J$1))-
SUMIFS(Transactions_History!$G$6:$G$1355, Transactions_History!$C$6:$C$1355, "Redeem", Transactions_History!$I$6:$I$1355, Portfolio_History!$F722, Transactions_History!$H$6:$H$1355, "&lt;="&amp;YEAR(Portfolio_History!J$1))</f>
        <v>0</v>
      </c>
      <c r="K722" s="4">
        <f>SUMIFS(Transactions_History!$G$6:$G$1355, Transactions_History!$C$6:$C$1355, "Acquire", Transactions_History!$I$6:$I$1355, Portfolio_History!$F722, Transactions_History!$H$6:$H$1355, "&lt;="&amp;YEAR(Portfolio_History!K$1))-
SUMIFS(Transactions_History!$G$6:$G$1355, Transactions_History!$C$6:$C$1355, "Redeem", Transactions_History!$I$6:$I$1355, Portfolio_History!$F722, Transactions_History!$H$6:$H$1355, "&lt;="&amp;YEAR(Portfolio_History!K$1))</f>
        <v>0</v>
      </c>
      <c r="L722" s="4">
        <f>SUMIFS(Transactions_History!$G$6:$G$1355, Transactions_History!$C$6:$C$1355, "Acquire", Transactions_History!$I$6:$I$1355, Portfolio_History!$F722, Transactions_History!$H$6:$H$1355, "&lt;="&amp;YEAR(Portfolio_History!L$1))-
SUMIFS(Transactions_History!$G$6:$G$1355, Transactions_History!$C$6:$C$1355, "Redeem", Transactions_History!$I$6:$I$1355, Portfolio_History!$F722, Transactions_History!$H$6:$H$1355, "&lt;="&amp;YEAR(Portfolio_History!L$1))</f>
        <v>0</v>
      </c>
      <c r="M722" s="4">
        <f>SUMIFS(Transactions_History!$G$6:$G$1355, Transactions_History!$C$6:$C$1355, "Acquire", Transactions_History!$I$6:$I$1355, Portfolio_History!$F722, Transactions_History!$H$6:$H$1355, "&lt;="&amp;YEAR(Portfolio_History!M$1))-
SUMIFS(Transactions_History!$G$6:$G$1355, Transactions_History!$C$6:$C$1355, "Redeem", Transactions_History!$I$6:$I$1355, Portfolio_History!$F722, Transactions_History!$H$6:$H$1355, "&lt;="&amp;YEAR(Portfolio_History!M$1))</f>
        <v>0</v>
      </c>
      <c r="N722" s="4">
        <f>SUMIFS(Transactions_History!$G$6:$G$1355, Transactions_History!$C$6:$C$1355, "Acquire", Transactions_History!$I$6:$I$1355, Portfolio_History!$F722, Transactions_History!$H$6:$H$1355, "&lt;="&amp;YEAR(Portfolio_History!N$1))-
SUMIFS(Transactions_History!$G$6:$G$1355, Transactions_History!$C$6:$C$1355, "Redeem", Transactions_History!$I$6:$I$1355, Portfolio_History!$F722, Transactions_History!$H$6:$H$1355, "&lt;="&amp;YEAR(Portfolio_History!N$1))</f>
        <v>0</v>
      </c>
      <c r="O722" s="4">
        <f>SUMIFS(Transactions_History!$G$6:$G$1355, Transactions_History!$C$6:$C$1355, "Acquire", Transactions_History!$I$6:$I$1355, Portfolio_History!$F722, Transactions_History!$H$6:$H$1355, "&lt;="&amp;YEAR(Portfolio_History!O$1))-
SUMIFS(Transactions_History!$G$6:$G$1355, Transactions_History!$C$6:$C$1355, "Redeem", Transactions_History!$I$6:$I$1355, Portfolio_History!$F722, Transactions_History!$H$6:$H$1355, "&lt;="&amp;YEAR(Portfolio_History!O$1))</f>
        <v>0</v>
      </c>
      <c r="P722" s="4">
        <f>SUMIFS(Transactions_History!$G$6:$G$1355, Transactions_History!$C$6:$C$1355, "Acquire", Transactions_History!$I$6:$I$1355, Portfolio_History!$F722, Transactions_History!$H$6:$H$1355, "&lt;="&amp;YEAR(Portfolio_History!P$1))-
SUMIFS(Transactions_History!$G$6:$G$1355, Transactions_History!$C$6:$C$1355, "Redeem", Transactions_History!$I$6:$I$1355, Portfolio_History!$F722, Transactions_History!$H$6:$H$1355, "&lt;="&amp;YEAR(Portfolio_History!P$1))</f>
        <v>0</v>
      </c>
      <c r="Q722" s="4">
        <f>SUMIFS(Transactions_History!$G$6:$G$1355, Transactions_History!$C$6:$C$1355, "Acquire", Transactions_History!$I$6:$I$1355, Portfolio_History!$F722, Transactions_History!$H$6:$H$1355, "&lt;="&amp;YEAR(Portfolio_History!Q$1))-
SUMIFS(Transactions_History!$G$6:$G$1355, Transactions_History!$C$6:$C$1355, "Redeem", Transactions_History!$I$6:$I$1355, Portfolio_History!$F722, Transactions_History!$H$6:$H$1355, "&lt;="&amp;YEAR(Portfolio_History!Q$1))</f>
        <v>0</v>
      </c>
      <c r="R722" s="4">
        <f>SUMIFS(Transactions_History!$G$6:$G$1355, Transactions_History!$C$6:$C$1355, "Acquire", Transactions_History!$I$6:$I$1355, Portfolio_History!$F722, Transactions_History!$H$6:$H$1355, "&lt;="&amp;YEAR(Portfolio_History!R$1))-
SUMIFS(Transactions_History!$G$6:$G$1355, Transactions_History!$C$6:$C$1355, "Redeem", Transactions_History!$I$6:$I$1355, Portfolio_History!$F722, Transactions_History!$H$6:$H$1355, "&lt;="&amp;YEAR(Portfolio_History!R$1))</f>
        <v>0</v>
      </c>
      <c r="S722" s="4">
        <f>SUMIFS(Transactions_History!$G$6:$G$1355, Transactions_History!$C$6:$C$1355, "Acquire", Transactions_History!$I$6:$I$1355, Portfolio_History!$F722, Transactions_History!$H$6:$H$1355, "&lt;="&amp;YEAR(Portfolio_History!S$1))-
SUMIFS(Transactions_History!$G$6:$G$1355, Transactions_History!$C$6:$C$1355, "Redeem", Transactions_History!$I$6:$I$1355, Portfolio_History!$F722, Transactions_History!$H$6:$H$1355, "&lt;="&amp;YEAR(Portfolio_History!S$1))</f>
        <v>0</v>
      </c>
      <c r="T722" s="4">
        <f>SUMIFS(Transactions_History!$G$6:$G$1355, Transactions_History!$C$6:$C$1355, "Acquire", Transactions_History!$I$6:$I$1355, Portfolio_History!$F722, Transactions_History!$H$6:$H$1355, "&lt;="&amp;YEAR(Portfolio_History!T$1))-
SUMIFS(Transactions_History!$G$6:$G$1355, Transactions_History!$C$6:$C$1355, "Redeem", Transactions_History!$I$6:$I$1355, Portfolio_History!$F722, Transactions_History!$H$6:$H$1355, "&lt;="&amp;YEAR(Portfolio_History!T$1))</f>
        <v>0</v>
      </c>
      <c r="U722" s="4">
        <f>SUMIFS(Transactions_History!$G$6:$G$1355, Transactions_History!$C$6:$C$1355, "Acquire", Transactions_History!$I$6:$I$1355, Portfolio_History!$F722, Transactions_History!$H$6:$H$1355, "&lt;="&amp;YEAR(Portfolio_History!U$1))-
SUMIFS(Transactions_History!$G$6:$G$1355, Transactions_History!$C$6:$C$1355, "Redeem", Transactions_History!$I$6:$I$1355, Portfolio_History!$F722, Transactions_History!$H$6:$H$1355, "&lt;="&amp;YEAR(Portfolio_History!U$1))</f>
        <v>0</v>
      </c>
      <c r="V722" s="4">
        <f>SUMIFS(Transactions_History!$G$6:$G$1355, Transactions_History!$C$6:$C$1355, "Acquire", Transactions_History!$I$6:$I$1355, Portfolio_History!$F722, Transactions_History!$H$6:$H$1355, "&lt;="&amp;YEAR(Portfolio_History!V$1))-
SUMIFS(Transactions_History!$G$6:$G$1355, Transactions_History!$C$6:$C$1355, "Redeem", Transactions_History!$I$6:$I$1355, Portfolio_History!$F722, Transactions_History!$H$6:$H$1355, "&lt;="&amp;YEAR(Portfolio_History!V$1))</f>
        <v>0</v>
      </c>
      <c r="W722" s="4">
        <f>SUMIFS(Transactions_History!$G$6:$G$1355, Transactions_History!$C$6:$C$1355, "Acquire", Transactions_History!$I$6:$I$1355, Portfolio_History!$F722, Transactions_History!$H$6:$H$1355, "&lt;="&amp;YEAR(Portfolio_History!W$1))-
SUMIFS(Transactions_History!$G$6:$G$1355, Transactions_History!$C$6:$C$1355, "Redeem", Transactions_History!$I$6:$I$1355, Portfolio_History!$F722, Transactions_History!$H$6:$H$1355, "&lt;="&amp;YEAR(Portfolio_History!W$1))</f>
        <v>0</v>
      </c>
      <c r="X722" s="4">
        <f>SUMIFS(Transactions_History!$G$6:$G$1355, Transactions_History!$C$6:$C$1355, "Acquire", Transactions_History!$I$6:$I$1355, Portfolio_History!$F722, Transactions_History!$H$6:$H$1355, "&lt;="&amp;YEAR(Portfolio_History!X$1))-
SUMIFS(Transactions_History!$G$6:$G$1355, Transactions_History!$C$6:$C$1355, "Redeem", Transactions_History!$I$6:$I$1355, Portfolio_History!$F722, Transactions_History!$H$6:$H$1355, "&lt;="&amp;YEAR(Portfolio_History!X$1))</f>
        <v>0</v>
      </c>
      <c r="Y722" s="4">
        <f>SUMIFS(Transactions_History!$G$6:$G$1355, Transactions_History!$C$6:$C$1355, "Acquire", Transactions_History!$I$6:$I$1355, Portfolio_History!$F722, Transactions_History!$H$6:$H$1355, "&lt;="&amp;YEAR(Portfolio_History!Y$1))-
SUMIFS(Transactions_History!$G$6:$G$1355, Transactions_History!$C$6:$C$1355, "Redeem", Transactions_History!$I$6:$I$1355, Portfolio_History!$F722, Transactions_History!$H$6:$H$1355, "&lt;="&amp;YEAR(Portfolio_History!Y$1))</f>
        <v>0</v>
      </c>
    </row>
    <row r="723" spans="1:25" x14ac:dyDescent="0.35">
      <c r="A723" s="172" t="s">
        <v>39</v>
      </c>
      <c r="B723" s="172">
        <v>4</v>
      </c>
      <c r="C723" s="172">
        <v>2009</v>
      </c>
      <c r="D723" s="173">
        <v>39600</v>
      </c>
      <c r="E723" s="63">
        <v>2008</v>
      </c>
      <c r="F723" s="170" t="str">
        <f t="shared" si="12"/>
        <v>SI bonds_4_2009</v>
      </c>
      <c r="G723" s="4">
        <f>SUMIFS(Transactions_History!$G$6:$G$1355, Transactions_History!$C$6:$C$1355, "Acquire", Transactions_History!$I$6:$I$1355, Portfolio_History!$F723, Transactions_History!$H$6:$H$1355, "&lt;="&amp;YEAR(Portfolio_History!G$1))-
SUMIFS(Transactions_History!$G$6:$G$1355, Transactions_History!$C$6:$C$1355, "Redeem", Transactions_History!$I$6:$I$1355, Portfolio_History!$F723, Transactions_History!$H$6:$H$1355, "&lt;="&amp;YEAR(Portfolio_History!G$1))</f>
        <v>0</v>
      </c>
      <c r="H723" s="4">
        <f>SUMIFS(Transactions_History!$G$6:$G$1355, Transactions_History!$C$6:$C$1355, "Acquire", Transactions_History!$I$6:$I$1355, Portfolio_History!$F723, Transactions_History!$H$6:$H$1355, "&lt;="&amp;YEAR(Portfolio_History!H$1))-
SUMIFS(Transactions_History!$G$6:$G$1355, Transactions_History!$C$6:$C$1355, "Redeem", Transactions_History!$I$6:$I$1355, Portfolio_History!$F723, Transactions_History!$H$6:$H$1355, "&lt;="&amp;YEAR(Portfolio_History!H$1))</f>
        <v>0</v>
      </c>
      <c r="I723" s="4">
        <f>SUMIFS(Transactions_History!$G$6:$G$1355, Transactions_History!$C$6:$C$1355, "Acquire", Transactions_History!$I$6:$I$1355, Portfolio_History!$F723, Transactions_History!$H$6:$H$1355, "&lt;="&amp;YEAR(Portfolio_History!I$1))-
SUMIFS(Transactions_History!$G$6:$G$1355, Transactions_History!$C$6:$C$1355, "Redeem", Transactions_History!$I$6:$I$1355, Portfolio_History!$F723, Transactions_History!$H$6:$H$1355, "&lt;="&amp;YEAR(Portfolio_History!I$1))</f>
        <v>0</v>
      </c>
      <c r="J723" s="4">
        <f>SUMIFS(Transactions_History!$G$6:$G$1355, Transactions_History!$C$6:$C$1355, "Acquire", Transactions_History!$I$6:$I$1355, Portfolio_History!$F723, Transactions_History!$H$6:$H$1355, "&lt;="&amp;YEAR(Portfolio_History!J$1))-
SUMIFS(Transactions_History!$G$6:$G$1355, Transactions_History!$C$6:$C$1355, "Redeem", Transactions_History!$I$6:$I$1355, Portfolio_History!$F723, Transactions_History!$H$6:$H$1355, "&lt;="&amp;YEAR(Portfolio_History!J$1))</f>
        <v>0</v>
      </c>
      <c r="K723" s="4">
        <f>SUMIFS(Transactions_History!$G$6:$G$1355, Transactions_History!$C$6:$C$1355, "Acquire", Transactions_History!$I$6:$I$1355, Portfolio_History!$F723, Transactions_History!$H$6:$H$1355, "&lt;="&amp;YEAR(Portfolio_History!K$1))-
SUMIFS(Transactions_History!$G$6:$G$1355, Transactions_History!$C$6:$C$1355, "Redeem", Transactions_History!$I$6:$I$1355, Portfolio_History!$F723, Transactions_History!$H$6:$H$1355, "&lt;="&amp;YEAR(Portfolio_History!K$1))</f>
        <v>0</v>
      </c>
      <c r="L723" s="4">
        <f>SUMIFS(Transactions_History!$G$6:$G$1355, Transactions_History!$C$6:$C$1355, "Acquire", Transactions_History!$I$6:$I$1355, Portfolio_History!$F723, Transactions_History!$H$6:$H$1355, "&lt;="&amp;YEAR(Portfolio_History!L$1))-
SUMIFS(Transactions_History!$G$6:$G$1355, Transactions_History!$C$6:$C$1355, "Redeem", Transactions_History!$I$6:$I$1355, Portfolio_History!$F723, Transactions_History!$H$6:$H$1355, "&lt;="&amp;YEAR(Portfolio_History!L$1))</f>
        <v>0</v>
      </c>
      <c r="M723" s="4">
        <f>SUMIFS(Transactions_History!$G$6:$G$1355, Transactions_History!$C$6:$C$1355, "Acquire", Transactions_History!$I$6:$I$1355, Portfolio_History!$F723, Transactions_History!$H$6:$H$1355, "&lt;="&amp;YEAR(Portfolio_History!M$1))-
SUMIFS(Transactions_History!$G$6:$G$1355, Transactions_History!$C$6:$C$1355, "Redeem", Transactions_History!$I$6:$I$1355, Portfolio_History!$F723, Transactions_History!$H$6:$H$1355, "&lt;="&amp;YEAR(Portfolio_History!M$1))</f>
        <v>0</v>
      </c>
      <c r="N723" s="4">
        <f>SUMIFS(Transactions_History!$G$6:$G$1355, Transactions_History!$C$6:$C$1355, "Acquire", Transactions_History!$I$6:$I$1355, Portfolio_History!$F723, Transactions_History!$H$6:$H$1355, "&lt;="&amp;YEAR(Portfolio_History!N$1))-
SUMIFS(Transactions_History!$G$6:$G$1355, Transactions_History!$C$6:$C$1355, "Redeem", Transactions_History!$I$6:$I$1355, Portfolio_History!$F723, Transactions_History!$H$6:$H$1355, "&lt;="&amp;YEAR(Portfolio_History!N$1))</f>
        <v>0</v>
      </c>
      <c r="O723" s="4">
        <f>SUMIFS(Transactions_History!$G$6:$G$1355, Transactions_History!$C$6:$C$1355, "Acquire", Transactions_History!$I$6:$I$1355, Portfolio_History!$F723, Transactions_History!$H$6:$H$1355, "&lt;="&amp;YEAR(Portfolio_History!O$1))-
SUMIFS(Transactions_History!$G$6:$G$1355, Transactions_History!$C$6:$C$1355, "Redeem", Transactions_History!$I$6:$I$1355, Portfolio_History!$F723, Transactions_History!$H$6:$H$1355, "&lt;="&amp;YEAR(Portfolio_History!O$1))</f>
        <v>0</v>
      </c>
      <c r="P723" s="4">
        <f>SUMIFS(Transactions_History!$G$6:$G$1355, Transactions_History!$C$6:$C$1355, "Acquire", Transactions_History!$I$6:$I$1355, Portfolio_History!$F723, Transactions_History!$H$6:$H$1355, "&lt;="&amp;YEAR(Portfolio_History!P$1))-
SUMIFS(Transactions_History!$G$6:$G$1355, Transactions_History!$C$6:$C$1355, "Redeem", Transactions_History!$I$6:$I$1355, Portfolio_History!$F723, Transactions_History!$H$6:$H$1355, "&lt;="&amp;YEAR(Portfolio_History!P$1))</f>
        <v>0</v>
      </c>
      <c r="Q723" s="4">
        <f>SUMIFS(Transactions_History!$G$6:$G$1355, Transactions_History!$C$6:$C$1355, "Acquire", Transactions_History!$I$6:$I$1355, Portfolio_History!$F723, Transactions_History!$H$6:$H$1355, "&lt;="&amp;YEAR(Portfolio_History!Q$1))-
SUMIFS(Transactions_History!$G$6:$G$1355, Transactions_History!$C$6:$C$1355, "Redeem", Transactions_History!$I$6:$I$1355, Portfolio_History!$F723, Transactions_History!$H$6:$H$1355, "&lt;="&amp;YEAR(Portfolio_History!Q$1))</f>
        <v>0</v>
      </c>
      <c r="R723" s="4">
        <f>SUMIFS(Transactions_History!$G$6:$G$1355, Transactions_History!$C$6:$C$1355, "Acquire", Transactions_History!$I$6:$I$1355, Portfolio_History!$F723, Transactions_History!$H$6:$H$1355, "&lt;="&amp;YEAR(Portfolio_History!R$1))-
SUMIFS(Transactions_History!$G$6:$G$1355, Transactions_History!$C$6:$C$1355, "Redeem", Transactions_History!$I$6:$I$1355, Portfolio_History!$F723, Transactions_History!$H$6:$H$1355, "&lt;="&amp;YEAR(Portfolio_History!R$1))</f>
        <v>0</v>
      </c>
      <c r="S723" s="4">
        <f>SUMIFS(Transactions_History!$G$6:$G$1355, Transactions_History!$C$6:$C$1355, "Acquire", Transactions_History!$I$6:$I$1355, Portfolio_History!$F723, Transactions_History!$H$6:$H$1355, "&lt;="&amp;YEAR(Portfolio_History!S$1))-
SUMIFS(Transactions_History!$G$6:$G$1355, Transactions_History!$C$6:$C$1355, "Redeem", Transactions_History!$I$6:$I$1355, Portfolio_History!$F723, Transactions_History!$H$6:$H$1355, "&lt;="&amp;YEAR(Portfolio_History!S$1))</f>
        <v>0</v>
      </c>
      <c r="T723" s="4">
        <f>SUMIFS(Transactions_History!$G$6:$G$1355, Transactions_History!$C$6:$C$1355, "Acquire", Transactions_History!$I$6:$I$1355, Portfolio_History!$F723, Transactions_History!$H$6:$H$1355, "&lt;="&amp;YEAR(Portfolio_History!T$1))-
SUMIFS(Transactions_History!$G$6:$G$1355, Transactions_History!$C$6:$C$1355, "Redeem", Transactions_History!$I$6:$I$1355, Portfolio_History!$F723, Transactions_History!$H$6:$H$1355, "&lt;="&amp;YEAR(Portfolio_History!T$1))</f>
        <v>0</v>
      </c>
      <c r="U723" s="4">
        <f>SUMIFS(Transactions_History!$G$6:$G$1355, Transactions_History!$C$6:$C$1355, "Acquire", Transactions_History!$I$6:$I$1355, Portfolio_History!$F723, Transactions_History!$H$6:$H$1355, "&lt;="&amp;YEAR(Portfolio_History!U$1))-
SUMIFS(Transactions_History!$G$6:$G$1355, Transactions_History!$C$6:$C$1355, "Redeem", Transactions_History!$I$6:$I$1355, Portfolio_History!$F723, Transactions_History!$H$6:$H$1355, "&lt;="&amp;YEAR(Portfolio_History!U$1))</f>
        <v>4526627</v>
      </c>
      <c r="V723" s="4">
        <f>SUMIFS(Transactions_History!$G$6:$G$1355, Transactions_History!$C$6:$C$1355, "Acquire", Transactions_History!$I$6:$I$1355, Portfolio_History!$F723, Transactions_History!$H$6:$H$1355, "&lt;="&amp;YEAR(Portfolio_History!V$1))-
SUMIFS(Transactions_History!$G$6:$G$1355, Transactions_History!$C$6:$C$1355, "Redeem", Transactions_History!$I$6:$I$1355, Portfolio_History!$F723, Transactions_History!$H$6:$H$1355, "&lt;="&amp;YEAR(Portfolio_History!V$1))</f>
        <v>0</v>
      </c>
      <c r="W723" s="4">
        <f>SUMIFS(Transactions_History!$G$6:$G$1355, Transactions_History!$C$6:$C$1355, "Acquire", Transactions_History!$I$6:$I$1355, Portfolio_History!$F723, Transactions_History!$H$6:$H$1355, "&lt;="&amp;YEAR(Portfolio_History!W$1))-
SUMIFS(Transactions_History!$G$6:$G$1355, Transactions_History!$C$6:$C$1355, "Redeem", Transactions_History!$I$6:$I$1355, Portfolio_History!$F723, Transactions_History!$H$6:$H$1355, "&lt;="&amp;YEAR(Portfolio_History!W$1))</f>
        <v>0</v>
      </c>
      <c r="X723" s="4">
        <f>SUMIFS(Transactions_History!$G$6:$G$1355, Transactions_History!$C$6:$C$1355, "Acquire", Transactions_History!$I$6:$I$1355, Portfolio_History!$F723, Transactions_History!$H$6:$H$1355, "&lt;="&amp;YEAR(Portfolio_History!X$1))-
SUMIFS(Transactions_History!$G$6:$G$1355, Transactions_History!$C$6:$C$1355, "Redeem", Transactions_History!$I$6:$I$1355, Portfolio_History!$F723, Transactions_History!$H$6:$H$1355, "&lt;="&amp;YEAR(Portfolio_History!X$1))</f>
        <v>0</v>
      </c>
      <c r="Y723" s="4">
        <f>SUMIFS(Transactions_History!$G$6:$G$1355, Transactions_History!$C$6:$C$1355, "Acquire", Transactions_History!$I$6:$I$1355, Portfolio_History!$F723, Transactions_History!$H$6:$H$1355, "&lt;="&amp;YEAR(Portfolio_History!Y$1))-
SUMIFS(Transactions_History!$G$6:$G$1355, Transactions_History!$C$6:$C$1355, "Redeem", Transactions_History!$I$6:$I$1355, Portfolio_History!$F723, Transactions_History!$H$6:$H$1355, "&lt;="&amp;YEAR(Portfolio_History!Y$1))</f>
        <v>0</v>
      </c>
    </row>
    <row r="724" spans="1:25" x14ac:dyDescent="0.35">
      <c r="A724" s="172" t="s">
        <v>39</v>
      </c>
      <c r="B724" s="172">
        <v>4</v>
      </c>
      <c r="C724" s="172">
        <v>2010</v>
      </c>
      <c r="D724" s="173">
        <v>39600</v>
      </c>
      <c r="E724" s="63">
        <v>2008</v>
      </c>
      <c r="F724" s="170" t="str">
        <f t="shared" si="12"/>
        <v>SI bonds_4_2010</v>
      </c>
      <c r="G724" s="4">
        <f>SUMIFS(Transactions_History!$G$6:$G$1355, Transactions_History!$C$6:$C$1355, "Acquire", Transactions_History!$I$6:$I$1355, Portfolio_History!$F724, Transactions_History!$H$6:$H$1355, "&lt;="&amp;YEAR(Portfolio_History!G$1))-
SUMIFS(Transactions_History!$G$6:$G$1355, Transactions_History!$C$6:$C$1355, "Redeem", Transactions_History!$I$6:$I$1355, Portfolio_History!$F724, Transactions_History!$H$6:$H$1355, "&lt;="&amp;YEAR(Portfolio_History!G$1))</f>
        <v>0</v>
      </c>
      <c r="H724" s="4">
        <f>SUMIFS(Transactions_History!$G$6:$G$1355, Transactions_History!$C$6:$C$1355, "Acquire", Transactions_History!$I$6:$I$1355, Portfolio_History!$F724, Transactions_History!$H$6:$H$1355, "&lt;="&amp;YEAR(Portfolio_History!H$1))-
SUMIFS(Transactions_History!$G$6:$G$1355, Transactions_History!$C$6:$C$1355, "Redeem", Transactions_History!$I$6:$I$1355, Portfolio_History!$F724, Transactions_History!$H$6:$H$1355, "&lt;="&amp;YEAR(Portfolio_History!H$1))</f>
        <v>0</v>
      </c>
      <c r="I724" s="4">
        <f>SUMIFS(Transactions_History!$G$6:$G$1355, Transactions_History!$C$6:$C$1355, "Acquire", Transactions_History!$I$6:$I$1355, Portfolio_History!$F724, Transactions_History!$H$6:$H$1355, "&lt;="&amp;YEAR(Portfolio_History!I$1))-
SUMIFS(Transactions_History!$G$6:$G$1355, Transactions_History!$C$6:$C$1355, "Redeem", Transactions_History!$I$6:$I$1355, Portfolio_History!$F724, Transactions_History!$H$6:$H$1355, "&lt;="&amp;YEAR(Portfolio_History!I$1))</f>
        <v>0</v>
      </c>
      <c r="J724" s="4">
        <f>SUMIFS(Transactions_History!$G$6:$G$1355, Transactions_History!$C$6:$C$1355, "Acquire", Transactions_History!$I$6:$I$1355, Portfolio_History!$F724, Transactions_History!$H$6:$H$1355, "&lt;="&amp;YEAR(Portfolio_History!J$1))-
SUMIFS(Transactions_History!$G$6:$G$1355, Transactions_History!$C$6:$C$1355, "Redeem", Transactions_History!$I$6:$I$1355, Portfolio_History!$F724, Transactions_History!$H$6:$H$1355, "&lt;="&amp;YEAR(Portfolio_History!J$1))</f>
        <v>0</v>
      </c>
      <c r="K724" s="4">
        <f>SUMIFS(Transactions_History!$G$6:$G$1355, Transactions_History!$C$6:$C$1355, "Acquire", Transactions_History!$I$6:$I$1355, Portfolio_History!$F724, Transactions_History!$H$6:$H$1355, "&lt;="&amp;YEAR(Portfolio_History!K$1))-
SUMIFS(Transactions_History!$G$6:$G$1355, Transactions_History!$C$6:$C$1355, "Redeem", Transactions_History!$I$6:$I$1355, Portfolio_History!$F724, Transactions_History!$H$6:$H$1355, "&lt;="&amp;YEAR(Portfolio_History!K$1))</f>
        <v>0</v>
      </c>
      <c r="L724" s="4">
        <f>SUMIFS(Transactions_History!$G$6:$G$1355, Transactions_History!$C$6:$C$1355, "Acquire", Transactions_History!$I$6:$I$1355, Portfolio_History!$F724, Transactions_History!$H$6:$H$1355, "&lt;="&amp;YEAR(Portfolio_History!L$1))-
SUMIFS(Transactions_History!$G$6:$G$1355, Transactions_History!$C$6:$C$1355, "Redeem", Transactions_History!$I$6:$I$1355, Portfolio_History!$F724, Transactions_History!$H$6:$H$1355, "&lt;="&amp;YEAR(Portfolio_History!L$1))</f>
        <v>0</v>
      </c>
      <c r="M724" s="4">
        <f>SUMIFS(Transactions_History!$G$6:$G$1355, Transactions_History!$C$6:$C$1355, "Acquire", Transactions_History!$I$6:$I$1355, Portfolio_History!$F724, Transactions_History!$H$6:$H$1355, "&lt;="&amp;YEAR(Portfolio_History!M$1))-
SUMIFS(Transactions_History!$G$6:$G$1355, Transactions_History!$C$6:$C$1355, "Redeem", Transactions_History!$I$6:$I$1355, Portfolio_History!$F724, Transactions_History!$H$6:$H$1355, "&lt;="&amp;YEAR(Portfolio_History!M$1))</f>
        <v>0</v>
      </c>
      <c r="N724" s="4">
        <f>SUMIFS(Transactions_History!$G$6:$G$1355, Transactions_History!$C$6:$C$1355, "Acquire", Transactions_History!$I$6:$I$1355, Portfolio_History!$F724, Transactions_History!$H$6:$H$1355, "&lt;="&amp;YEAR(Portfolio_History!N$1))-
SUMIFS(Transactions_History!$G$6:$G$1355, Transactions_History!$C$6:$C$1355, "Redeem", Transactions_History!$I$6:$I$1355, Portfolio_History!$F724, Transactions_History!$H$6:$H$1355, "&lt;="&amp;YEAR(Portfolio_History!N$1))</f>
        <v>0</v>
      </c>
      <c r="O724" s="4">
        <f>SUMIFS(Transactions_History!$G$6:$G$1355, Transactions_History!$C$6:$C$1355, "Acquire", Transactions_History!$I$6:$I$1355, Portfolio_History!$F724, Transactions_History!$H$6:$H$1355, "&lt;="&amp;YEAR(Portfolio_History!O$1))-
SUMIFS(Transactions_History!$G$6:$G$1355, Transactions_History!$C$6:$C$1355, "Redeem", Transactions_History!$I$6:$I$1355, Portfolio_History!$F724, Transactions_History!$H$6:$H$1355, "&lt;="&amp;YEAR(Portfolio_History!O$1))</f>
        <v>0</v>
      </c>
      <c r="P724" s="4">
        <f>SUMIFS(Transactions_History!$G$6:$G$1355, Transactions_History!$C$6:$C$1355, "Acquire", Transactions_History!$I$6:$I$1355, Portfolio_History!$F724, Transactions_History!$H$6:$H$1355, "&lt;="&amp;YEAR(Portfolio_History!P$1))-
SUMIFS(Transactions_History!$G$6:$G$1355, Transactions_History!$C$6:$C$1355, "Redeem", Transactions_History!$I$6:$I$1355, Portfolio_History!$F724, Transactions_History!$H$6:$H$1355, "&lt;="&amp;YEAR(Portfolio_History!P$1))</f>
        <v>0</v>
      </c>
      <c r="Q724" s="4">
        <f>SUMIFS(Transactions_History!$G$6:$G$1355, Transactions_History!$C$6:$C$1355, "Acquire", Transactions_History!$I$6:$I$1355, Portfolio_History!$F724, Transactions_History!$H$6:$H$1355, "&lt;="&amp;YEAR(Portfolio_History!Q$1))-
SUMIFS(Transactions_History!$G$6:$G$1355, Transactions_History!$C$6:$C$1355, "Redeem", Transactions_History!$I$6:$I$1355, Portfolio_History!$F724, Transactions_History!$H$6:$H$1355, "&lt;="&amp;YEAR(Portfolio_History!Q$1))</f>
        <v>0</v>
      </c>
      <c r="R724" s="4">
        <f>SUMIFS(Transactions_History!$G$6:$G$1355, Transactions_History!$C$6:$C$1355, "Acquire", Transactions_History!$I$6:$I$1355, Portfolio_History!$F724, Transactions_History!$H$6:$H$1355, "&lt;="&amp;YEAR(Portfolio_History!R$1))-
SUMIFS(Transactions_History!$G$6:$G$1355, Transactions_History!$C$6:$C$1355, "Redeem", Transactions_History!$I$6:$I$1355, Portfolio_History!$F724, Transactions_History!$H$6:$H$1355, "&lt;="&amp;YEAR(Portfolio_History!R$1))</f>
        <v>0</v>
      </c>
      <c r="S724" s="4">
        <f>SUMIFS(Transactions_History!$G$6:$G$1355, Transactions_History!$C$6:$C$1355, "Acquire", Transactions_History!$I$6:$I$1355, Portfolio_History!$F724, Transactions_History!$H$6:$H$1355, "&lt;="&amp;YEAR(Portfolio_History!S$1))-
SUMIFS(Transactions_History!$G$6:$G$1355, Transactions_History!$C$6:$C$1355, "Redeem", Transactions_History!$I$6:$I$1355, Portfolio_History!$F724, Transactions_History!$H$6:$H$1355, "&lt;="&amp;YEAR(Portfolio_History!S$1))</f>
        <v>0</v>
      </c>
      <c r="T724" s="4">
        <f>SUMIFS(Transactions_History!$G$6:$G$1355, Transactions_History!$C$6:$C$1355, "Acquire", Transactions_History!$I$6:$I$1355, Portfolio_History!$F724, Transactions_History!$H$6:$H$1355, "&lt;="&amp;YEAR(Portfolio_History!T$1))-
SUMIFS(Transactions_History!$G$6:$G$1355, Transactions_History!$C$6:$C$1355, "Redeem", Transactions_History!$I$6:$I$1355, Portfolio_History!$F724, Transactions_History!$H$6:$H$1355, "&lt;="&amp;YEAR(Portfolio_History!T$1))</f>
        <v>0</v>
      </c>
      <c r="U724" s="4">
        <f>SUMIFS(Transactions_History!$G$6:$G$1355, Transactions_History!$C$6:$C$1355, "Acquire", Transactions_History!$I$6:$I$1355, Portfolio_History!$F724, Transactions_History!$H$6:$H$1355, "&lt;="&amp;YEAR(Portfolio_History!U$1))-
SUMIFS(Transactions_History!$G$6:$G$1355, Transactions_History!$C$6:$C$1355, "Redeem", Transactions_History!$I$6:$I$1355, Portfolio_History!$F724, Transactions_History!$H$6:$H$1355, "&lt;="&amp;YEAR(Portfolio_History!U$1))</f>
        <v>12697764</v>
      </c>
      <c r="V724" s="4">
        <f>SUMIFS(Transactions_History!$G$6:$G$1355, Transactions_History!$C$6:$C$1355, "Acquire", Transactions_History!$I$6:$I$1355, Portfolio_History!$F724, Transactions_History!$H$6:$H$1355, "&lt;="&amp;YEAR(Portfolio_History!V$1))-
SUMIFS(Transactions_History!$G$6:$G$1355, Transactions_History!$C$6:$C$1355, "Redeem", Transactions_History!$I$6:$I$1355, Portfolio_History!$F724, Transactions_History!$H$6:$H$1355, "&lt;="&amp;YEAR(Portfolio_History!V$1))</f>
        <v>0</v>
      </c>
      <c r="W724" s="4">
        <f>SUMIFS(Transactions_History!$G$6:$G$1355, Transactions_History!$C$6:$C$1355, "Acquire", Transactions_History!$I$6:$I$1355, Portfolio_History!$F724, Transactions_History!$H$6:$H$1355, "&lt;="&amp;YEAR(Portfolio_History!W$1))-
SUMIFS(Transactions_History!$G$6:$G$1355, Transactions_History!$C$6:$C$1355, "Redeem", Transactions_History!$I$6:$I$1355, Portfolio_History!$F724, Transactions_History!$H$6:$H$1355, "&lt;="&amp;YEAR(Portfolio_History!W$1))</f>
        <v>0</v>
      </c>
      <c r="X724" s="4">
        <f>SUMIFS(Transactions_History!$G$6:$G$1355, Transactions_History!$C$6:$C$1355, "Acquire", Transactions_History!$I$6:$I$1355, Portfolio_History!$F724, Transactions_History!$H$6:$H$1355, "&lt;="&amp;YEAR(Portfolio_History!X$1))-
SUMIFS(Transactions_History!$G$6:$G$1355, Transactions_History!$C$6:$C$1355, "Redeem", Transactions_History!$I$6:$I$1355, Portfolio_History!$F724, Transactions_History!$H$6:$H$1355, "&lt;="&amp;YEAR(Portfolio_History!X$1))</f>
        <v>0</v>
      </c>
      <c r="Y724" s="4">
        <f>SUMIFS(Transactions_History!$G$6:$G$1355, Transactions_History!$C$6:$C$1355, "Acquire", Transactions_History!$I$6:$I$1355, Portfolio_History!$F724, Transactions_History!$H$6:$H$1355, "&lt;="&amp;YEAR(Portfolio_History!Y$1))-
SUMIFS(Transactions_History!$G$6:$G$1355, Transactions_History!$C$6:$C$1355, "Redeem", Transactions_History!$I$6:$I$1355, Portfolio_History!$F724, Transactions_History!$H$6:$H$1355, "&lt;="&amp;YEAR(Portfolio_History!Y$1))</f>
        <v>0</v>
      </c>
    </row>
    <row r="725" spans="1:25" x14ac:dyDescent="0.35">
      <c r="A725" s="172" t="s">
        <v>39</v>
      </c>
      <c r="B725" s="172">
        <v>4</v>
      </c>
      <c r="C725" s="172">
        <v>2011</v>
      </c>
      <c r="D725" s="173">
        <v>39600</v>
      </c>
      <c r="E725" s="63">
        <v>2008</v>
      </c>
      <c r="F725" s="170" t="str">
        <f t="shared" si="12"/>
        <v>SI bonds_4_2011</v>
      </c>
      <c r="G725" s="4">
        <f>SUMIFS(Transactions_History!$G$6:$G$1355, Transactions_History!$C$6:$C$1355, "Acquire", Transactions_History!$I$6:$I$1355, Portfolio_History!$F725, Transactions_History!$H$6:$H$1355, "&lt;="&amp;YEAR(Portfolio_History!G$1))-
SUMIFS(Transactions_History!$G$6:$G$1355, Transactions_History!$C$6:$C$1355, "Redeem", Transactions_History!$I$6:$I$1355, Portfolio_History!$F725, Transactions_History!$H$6:$H$1355, "&lt;="&amp;YEAR(Portfolio_History!G$1))</f>
        <v>0</v>
      </c>
      <c r="H725" s="4">
        <f>SUMIFS(Transactions_History!$G$6:$G$1355, Transactions_History!$C$6:$C$1355, "Acquire", Transactions_History!$I$6:$I$1355, Portfolio_History!$F725, Transactions_History!$H$6:$H$1355, "&lt;="&amp;YEAR(Portfolio_History!H$1))-
SUMIFS(Transactions_History!$G$6:$G$1355, Transactions_History!$C$6:$C$1355, "Redeem", Transactions_History!$I$6:$I$1355, Portfolio_History!$F725, Transactions_History!$H$6:$H$1355, "&lt;="&amp;YEAR(Portfolio_History!H$1))</f>
        <v>0</v>
      </c>
      <c r="I725" s="4">
        <f>SUMIFS(Transactions_History!$G$6:$G$1355, Transactions_History!$C$6:$C$1355, "Acquire", Transactions_History!$I$6:$I$1355, Portfolio_History!$F725, Transactions_History!$H$6:$H$1355, "&lt;="&amp;YEAR(Portfolio_History!I$1))-
SUMIFS(Transactions_History!$G$6:$G$1355, Transactions_History!$C$6:$C$1355, "Redeem", Transactions_History!$I$6:$I$1355, Portfolio_History!$F725, Transactions_History!$H$6:$H$1355, "&lt;="&amp;YEAR(Portfolio_History!I$1))</f>
        <v>0</v>
      </c>
      <c r="J725" s="4">
        <f>SUMIFS(Transactions_History!$G$6:$G$1355, Transactions_History!$C$6:$C$1355, "Acquire", Transactions_History!$I$6:$I$1355, Portfolio_History!$F725, Transactions_History!$H$6:$H$1355, "&lt;="&amp;YEAR(Portfolio_History!J$1))-
SUMIFS(Transactions_History!$G$6:$G$1355, Transactions_History!$C$6:$C$1355, "Redeem", Transactions_History!$I$6:$I$1355, Portfolio_History!$F725, Transactions_History!$H$6:$H$1355, "&lt;="&amp;YEAR(Portfolio_History!J$1))</f>
        <v>0</v>
      </c>
      <c r="K725" s="4">
        <f>SUMIFS(Transactions_History!$G$6:$G$1355, Transactions_History!$C$6:$C$1355, "Acquire", Transactions_History!$I$6:$I$1355, Portfolio_History!$F725, Transactions_History!$H$6:$H$1355, "&lt;="&amp;YEAR(Portfolio_History!K$1))-
SUMIFS(Transactions_History!$G$6:$G$1355, Transactions_History!$C$6:$C$1355, "Redeem", Transactions_History!$I$6:$I$1355, Portfolio_History!$F725, Transactions_History!$H$6:$H$1355, "&lt;="&amp;YEAR(Portfolio_History!K$1))</f>
        <v>0</v>
      </c>
      <c r="L725" s="4">
        <f>SUMIFS(Transactions_History!$G$6:$G$1355, Transactions_History!$C$6:$C$1355, "Acquire", Transactions_History!$I$6:$I$1355, Portfolio_History!$F725, Transactions_History!$H$6:$H$1355, "&lt;="&amp;YEAR(Portfolio_History!L$1))-
SUMIFS(Transactions_History!$G$6:$G$1355, Transactions_History!$C$6:$C$1355, "Redeem", Transactions_History!$I$6:$I$1355, Portfolio_History!$F725, Transactions_History!$H$6:$H$1355, "&lt;="&amp;YEAR(Portfolio_History!L$1))</f>
        <v>0</v>
      </c>
      <c r="M725" s="4">
        <f>SUMIFS(Transactions_History!$G$6:$G$1355, Transactions_History!$C$6:$C$1355, "Acquire", Transactions_History!$I$6:$I$1355, Portfolio_History!$F725, Transactions_History!$H$6:$H$1355, "&lt;="&amp;YEAR(Portfolio_History!M$1))-
SUMIFS(Transactions_History!$G$6:$G$1355, Transactions_History!$C$6:$C$1355, "Redeem", Transactions_History!$I$6:$I$1355, Portfolio_History!$F725, Transactions_History!$H$6:$H$1355, "&lt;="&amp;YEAR(Portfolio_History!M$1))</f>
        <v>0</v>
      </c>
      <c r="N725" s="4">
        <f>SUMIFS(Transactions_History!$G$6:$G$1355, Transactions_History!$C$6:$C$1355, "Acquire", Transactions_History!$I$6:$I$1355, Portfolio_History!$F725, Transactions_History!$H$6:$H$1355, "&lt;="&amp;YEAR(Portfolio_History!N$1))-
SUMIFS(Transactions_History!$G$6:$G$1355, Transactions_History!$C$6:$C$1355, "Redeem", Transactions_History!$I$6:$I$1355, Portfolio_History!$F725, Transactions_History!$H$6:$H$1355, "&lt;="&amp;YEAR(Portfolio_History!N$1))</f>
        <v>0</v>
      </c>
      <c r="O725" s="4">
        <f>SUMIFS(Transactions_History!$G$6:$G$1355, Transactions_History!$C$6:$C$1355, "Acquire", Transactions_History!$I$6:$I$1355, Portfolio_History!$F725, Transactions_History!$H$6:$H$1355, "&lt;="&amp;YEAR(Portfolio_History!O$1))-
SUMIFS(Transactions_History!$G$6:$G$1355, Transactions_History!$C$6:$C$1355, "Redeem", Transactions_History!$I$6:$I$1355, Portfolio_History!$F725, Transactions_History!$H$6:$H$1355, "&lt;="&amp;YEAR(Portfolio_History!O$1))</f>
        <v>0</v>
      </c>
      <c r="P725" s="4">
        <f>SUMIFS(Transactions_History!$G$6:$G$1355, Transactions_History!$C$6:$C$1355, "Acquire", Transactions_History!$I$6:$I$1355, Portfolio_History!$F725, Transactions_History!$H$6:$H$1355, "&lt;="&amp;YEAR(Portfolio_History!P$1))-
SUMIFS(Transactions_History!$G$6:$G$1355, Transactions_History!$C$6:$C$1355, "Redeem", Transactions_History!$I$6:$I$1355, Portfolio_History!$F725, Transactions_History!$H$6:$H$1355, "&lt;="&amp;YEAR(Portfolio_History!P$1))</f>
        <v>0</v>
      </c>
      <c r="Q725" s="4">
        <f>SUMIFS(Transactions_History!$G$6:$G$1355, Transactions_History!$C$6:$C$1355, "Acquire", Transactions_History!$I$6:$I$1355, Portfolio_History!$F725, Transactions_History!$H$6:$H$1355, "&lt;="&amp;YEAR(Portfolio_History!Q$1))-
SUMIFS(Transactions_History!$G$6:$G$1355, Transactions_History!$C$6:$C$1355, "Redeem", Transactions_History!$I$6:$I$1355, Portfolio_History!$F725, Transactions_History!$H$6:$H$1355, "&lt;="&amp;YEAR(Portfolio_History!Q$1))</f>
        <v>0</v>
      </c>
      <c r="R725" s="4">
        <f>SUMIFS(Transactions_History!$G$6:$G$1355, Transactions_History!$C$6:$C$1355, "Acquire", Transactions_History!$I$6:$I$1355, Portfolio_History!$F725, Transactions_History!$H$6:$H$1355, "&lt;="&amp;YEAR(Portfolio_History!R$1))-
SUMIFS(Transactions_History!$G$6:$G$1355, Transactions_History!$C$6:$C$1355, "Redeem", Transactions_History!$I$6:$I$1355, Portfolio_History!$F725, Transactions_History!$H$6:$H$1355, "&lt;="&amp;YEAR(Portfolio_History!R$1))</f>
        <v>0</v>
      </c>
      <c r="S725" s="4">
        <f>SUMIFS(Transactions_History!$G$6:$G$1355, Transactions_History!$C$6:$C$1355, "Acquire", Transactions_History!$I$6:$I$1355, Portfolio_History!$F725, Transactions_History!$H$6:$H$1355, "&lt;="&amp;YEAR(Portfolio_History!S$1))-
SUMIFS(Transactions_History!$G$6:$G$1355, Transactions_History!$C$6:$C$1355, "Redeem", Transactions_History!$I$6:$I$1355, Portfolio_History!$F725, Transactions_History!$H$6:$H$1355, "&lt;="&amp;YEAR(Portfolio_History!S$1))</f>
        <v>0</v>
      </c>
      <c r="T725" s="4">
        <f>SUMIFS(Transactions_History!$G$6:$G$1355, Transactions_History!$C$6:$C$1355, "Acquire", Transactions_History!$I$6:$I$1355, Portfolio_History!$F725, Transactions_History!$H$6:$H$1355, "&lt;="&amp;YEAR(Portfolio_History!T$1))-
SUMIFS(Transactions_History!$G$6:$G$1355, Transactions_History!$C$6:$C$1355, "Redeem", Transactions_History!$I$6:$I$1355, Portfolio_History!$F725, Transactions_History!$H$6:$H$1355, "&lt;="&amp;YEAR(Portfolio_History!T$1))</f>
        <v>12075192</v>
      </c>
      <c r="U725" s="4">
        <f>SUMIFS(Transactions_History!$G$6:$G$1355, Transactions_History!$C$6:$C$1355, "Acquire", Transactions_History!$I$6:$I$1355, Portfolio_History!$F725, Transactions_History!$H$6:$H$1355, "&lt;="&amp;YEAR(Portfolio_History!U$1))-
SUMIFS(Transactions_History!$G$6:$G$1355, Transactions_History!$C$6:$C$1355, "Redeem", Transactions_History!$I$6:$I$1355, Portfolio_History!$F725, Transactions_History!$H$6:$H$1355, "&lt;="&amp;YEAR(Portfolio_History!U$1))</f>
        <v>12697764</v>
      </c>
      <c r="V725" s="4">
        <f>SUMIFS(Transactions_History!$G$6:$G$1355, Transactions_History!$C$6:$C$1355, "Acquire", Transactions_History!$I$6:$I$1355, Portfolio_History!$F725, Transactions_History!$H$6:$H$1355, "&lt;="&amp;YEAR(Portfolio_History!V$1))-
SUMIFS(Transactions_History!$G$6:$G$1355, Transactions_History!$C$6:$C$1355, "Redeem", Transactions_History!$I$6:$I$1355, Portfolio_History!$F725, Transactions_History!$H$6:$H$1355, "&lt;="&amp;YEAR(Portfolio_History!V$1))</f>
        <v>0</v>
      </c>
      <c r="W725" s="4">
        <f>SUMIFS(Transactions_History!$G$6:$G$1355, Transactions_History!$C$6:$C$1355, "Acquire", Transactions_History!$I$6:$I$1355, Portfolio_History!$F725, Transactions_History!$H$6:$H$1355, "&lt;="&amp;YEAR(Portfolio_History!W$1))-
SUMIFS(Transactions_History!$G$6:$G$1355, Transactions_History!$C$6:$C$1355, "Redeem", Transactions_History!$I$6:$I$1355, Portfolio_History!$F725, Transactions_History!$H$6:$H$1355, "&lt;="&amp;YEAR(Portfolio_History!W$1))</f>
        <v>0</v>
      </c>
      <c r="X725" s="4">
        <f>SUMIFS(Transactions_History!$G$6:$G$1355, Transactions_History!$C$6:$C$1355, "Acquire", Transactions_History!$I$6:$I$1355, Portfolio_History!$F725, Transactions_History!$H$6:$H$1355, "&lt;="&amp;YEAR(Portfolio_History!X$1))-
SUMIFS(Transactions_History!$G$6:$G$1355, Transactions_History!$C$6:$C$1355, "Redeem", Transactions_History!$I$6:$I$1355, Portfolio_History!$F725, Transactions_History!$H$6:$H$1355, "&lt;="&amp;YEAR(Portfolio_History!X$1))</f>
        <v>0</v>
      </c>
      <c r="Y725" s="4">
        <f>SUMIFS(Transactions_History!$G$6:$G$1355, Transactions_History!$C$6:$C$1355, "Acquire", Transactions_History!$I$6:$I$1355, Portfolio_History!$F725, Transactions_History!$H$6:$H$1355, "&lt;="&amp;YEAR(Portfolio_History!Y$1))-
SUMIFS(Transactions_History!$G$6:$G$1355, Transactions_History!$C$6:$C$1355, "Redeem", Transactions_History!$I$6:$I$1355, Portfolio_History!$F725, Transactions_History!$H$6:$H$1355, "&lt;="&amp;YEAR(Portfolio_History!Y$1))</f>
        <v>0</v>
      </c>
    </row>
    <row r="726" spans="1:25" x14ac:dyDescent="0.35">
      <c r="A726" s="172" t="s">
        <v>39</v>
      </c>
      <c r="B726" s="172">
        <v>4</v>
      </c>
      <c r="C726" s="172">
        <v>2012</v>
      </c>
      <c r="D726" s="173">
        <v>39600</v>
      </c>
      <c r="E726" s="63">
        <v>2008</v>
      </c>
      <c r="F726" s="170" t="str">
        <f t="shared" si="12"/>
        <v>SI bonds_4_2012</v>
      </c>
      <c r="G726" s="4">
        <f>SUMIFS(Transactions_History!$G$6:$G$1355, Transactions_History!$C$6:$C$1355, "Acquire", Transactions_History!$I$6:$I$1355, Portfolio_History!$F726, Transactions_History!$H$6:$H$1355, "&lt;="&amp;YEAR(Portfolio_History!G$1))-
SUMIFS(Transactions_History!$G$6:$G$1355, Transactions_History!$C$6:$C$1355, "Redeem", Transactions_History!$I$6:$I$1355, Portfolio_History!$F726, Transactions_History!$H$6:$H$1355, "&lt;="&amp;YEAR(Portfolio_History!G$1))</f>
        <v>0</v>
      </c>
      <c r="H726" s="4">
        <f>SUMIFS(Transactions_History!$G$6:$G$1355, Transactions_History!$C$6:$C$1355, "Acquire", Transactions_History!$I$6:$I$1355, Portfolio_History!$F726, Transactions_History!$H$6:$H$1355, "&lt;="&amp;YEAR(Portfolio_History!H$1))-
SUMIFS(Transactions_History!$G$6:$G$1355, Transactions_History!$C$6:$C$1355, "Redeem", Transactions_History!$I$6:$I$1355, Portfolio_History!$F726, Transactions_History!$H$6:$H$1355, "&lt;="&amp;YEAR(Portfolio_History!H$1))</f>
        <v>0</v>
      </c>
      <c r="I726" s="4">
        <f>SUMIFS(Transactions_History!$G$6:$G$1355, Transactions_History!$C$6:$C$1355, "Acquire", Transactions_History!$I$6:$I$1355, Portfolio_History!$F726, Transactions_History!$H$6:$H$1355, "&lt;="&amp;YEAR(Portfolio_History!I$1))-
SUMIFS(Transactions_History!$G$6:$G$1355, Transactions_History!$C$6:$C$1355, "Redeem", Transactions_History!$I$6:$I$1355, Portfolio_History!$F726, Transactions_History!$H$6:$H$1355, "&lt;="&amp;YEAR(Portfolio_History!I$1))</f>
        <v>0</v>
      </c>
      <c r="J726" s="4">
        <f>SUMIFS(Transactions_History!$G$6:$G$1355, Transactions_History!$C$6:$C$1355, "Acquire", Transactions_History!$I$6:$I$1355, Portfolio_History!$F726, Transactions_History!$H$6:$H$1355, "&lt;="&amp;YEAR(Portfolio_History!J$1))-
SUMIFS(Transactions_History!$G$6:$G$1355, Transactions_History!$C$6:$C$1355, "Redeem", Transactions_History!$I$6:$I$1355, Portfolio_History!$F726, Transactions_History!$H$6:$H$1355, "&lt;="&amp;YEAR(Portfolio_History!J$1))</f>
        <v>0</v>
      </c>
      <c r="K726" s="4">
        <f>SUMIFS(Transactions_History!$G$6:$G$1355, Transactions_History!$C$6:$C$1355, "Acquire", Transactions_History!$I$6:$I$1355, Portfolio_History!$F726, Transactions_History!$H$6:$H$1355, "&lt;="&amp;YEAR(Portfolio_History!K$1))-
SUMIFS(Transactions_History!$G$6:$G$1355, Transactions_History!$C$6:$C$1355, "Redeem", Transactions_History!$I$6:$I$1355, Portfolio_History!$F726, Transactions_History!$H$6:$H$1355, "&lt;="&amp;YEAR(Portfolio_History!K$1))</f>
        <v>0</v>
      </c>
      <c r="L726" s="4">
        <f>SUMIFS(Transactions_History!$G$6:$G$1355, Transactions_History!$C$6:$C$1355, "Acquire", Transactions_History!$I$6:$I$1355, Portfolio_History!$F726, Transactions_History!$H$6:$H$1355, "&lt;="&amp;YEAR(Portfolio_History!L$1))-
SUMIFS(Transactions_History!$G$6:$G$1355, Transactions_History!$C$6:$C$1355, "Redeem", Transactions_History!$I$6:$I$1355, Portfolio_History!$F726, Transactions_History!$H$6:$H$1355, "&lt;="&amp;YEAR(Portfolio_History!L$1))</f>
        <v>0</v>
      </c>
      <c r="M726" s="4">
        <f>SUMIFS(Transactions_History!$G$6:$G$1355, Transactions_History!$C$6:$C$1355, "Acquire", Transactions_History!$I$6:$I$1355, Portfolio_History!$F726, Transactions_History!$H$6:$H$1355, "&lt;="&amp;YEAR(Portfolio_History!M$1))-
SUMIFS(Transactions_History!$G$6:$G$1355, Transactions_History!$C$6:$C$1355, "Redeem", Transactions_History!$I$6:$I$1355, Portfolio_History!$F726, Transactions_History!$H$6:$H$1355, "&lt;="&amp;YEAR(Portfolio_History!M$1))</f>
        <v>0</v>
      </c>
      <c r="N726" s="4">
        <f>SUMIFS(Transactions_History!$G$6:$G$1355, Transactions_History!$C$6:$C$1355, "Acquire", Transactions_History!$I$6:$I$1355, Portfolio_History!$F726, Transactions_History!$H$6:$H$1355, "&lt;="&amp;YEAR(Portfolio_History!N$1))-
SUMIFS(Transactions_History!$G$6:$G$1355, Transactions_History!$C$6:$C$1355, "Redeem", Transactions_History!$I$6:$I$1355, Portfolio_History!$F726, Transactions_History!$H$6:$H$1355, "&lt;="&amp;YEAR(Portfolio_History!N$1))</f>
        <v>0</v>
      </c>
      <c r="O726" s="4">
        <f>SUMIFS(Transactions_History!$G$6:$G$1355, Transactions_History!$C$6:$C$1355, "Acquire", Transactions_History!$I$6:$I$1355, Portfolio_History!$F726, Transactions_History!$H$6:$H$1355, "&lt;="&amp;YEAR(Portfolio_History!O$1))-
SUMIFS(Transactions_History!$G$6:$G$1355, Transactions_History!$C$6:$C$1355, "Redeem", Transactions_History!$I$6:$I$1355, Portfolio_History!$F726, Transactions_History!$H$6:$H$1355, "&lt;="&amp;YEAR(Portfolio_History!O$1))</f>
        <v>0</v>
      </c>
      <c r="P726" s="4">
        <f>SUMIFS(Transactions_History!$G$6:$G$1355, Transactions_History!$C$6:$C$1355, "Acquire", Transactions_History!$I$6:$I$1355, Portfolio_History!$F726, Transactions_History!$H$6:$H$1355, "&lt;="&amp;YEAR(Portfolio_History!P$1))-
SUMIFS(Transactions_History!$G$6:$G$1355, Transactions_History!$C$6:$C$1355, "Redeem", Transactions_History!$I$6:$I$1355, Portfolio_History!$F726, Transactions_History!$H$6:$H$1355, "&lt;="&amp;YEAR(Portfolio_History!P$1))</f>
        <v>0</v>
      </c>
      <c r="Q726" s="4">
        <f>SUMIFS(Transactions_History!$G$6:$G$1355, Transactions_History!$C$6:$C$1355, "Acquire", Transactions_History!$I$6:$I$1355, Portfolio_History!$F726, Transactions_History!$H$6:$H$1355, "&lt;="&amp;YEAR(Portfolio_History!Q$1))-
SUMIFS(Transactions_History!$G$6:$G$1355, Transactions_History!$C$6:$C$1355, "Redeem", Transactions_History!$I$6:$I$1355, Portfolio_History!$F726, Transactions_History!$H$6:$H$1355, "&lt;="&amp;YEAR(Portfolio_History!Q$1))</f>
        <v>0</v>
      </c>
      <c r="R726" s="4">
        <f>SUMIFS(Transactions_History!$G$6:$G$1355, Transactions_History!$C$6:$C$1355, "Acquire", Transactions_History!$I$6:$I$1355, Portfolio_History!$F726, Transactions_History!$H$6:$H$1355, "&lt;="&amp;YEAR(Portfolio_History!R$1))-
SUMIFS(Transactions_History!$G$6:$G$1355, Transactions_History!$C$6:$C$1355, "Redeem", Transactions_History!$I$6:$I$1355, Portfolio_History!$F726, Transactions_History!$H$6:$H$1355, "&lt;="&amp;YEAR(Portfolio_History!R$1))</f>
        <v>9125781</v>
      </c>
      <c r="S726" s="4">
        <f>SUMIFS(Transactions_History!$G$6:$G$1355, Transactions_History!$C$6:$C$1355, "Acquire", Transactions_History!$I$6:$I$1355, Portfolio_History!$F726, Transactions_History!$H$6:$H$1355, "&lt;="&amp;YEAR(Portfolio_History!S$1))-
SUMIFS(Transactions_History!$G$6:$G$1355, Transactions_History!$C$6:$C$1355, "Redeem", Transactions_History!$I$6:$I$1355, Portfolio_History!$F726, Transactions_History!$H$6:$H$1355, "&lt;="&amp;YEAR(Portfolio_History!S$1))</f>
        <v>12075193</v>
      </c>
      <c r="T726" s="4">
        <f>SUMIFS(Transactions_History!$G$6:$G$1355, Transactions_History!$C$6:$C$1355, "Acquire", Transactions_History!$I$6:$I$1355, Portfolio_History!$F726, Transactions_History!$H$6:$H$1355, "&lt;="&amp;YEAR(Portfolio_History!T$1))-
SUMIFS(Transactions_History!$G$6:$G$1355, Transactions_History!$C$6:$C$1355, "Redeem", Transactions_History!$I$6:$I$1355, Portfolio_History!$F726, Transactions_History!$H$6:$H$1355, "&lt;="&amp;YEAR(Portfolio_History!T$1))</f>
        <v>12697765</v>
      </c>
      <c r="U726" s="4">
        <f>SUMIFS(Transactions_History!$G$6:$G$1355, Transactions_History!$C$6:$C$1355, "Acquire", Transactions_History!$I$6:$I$1355, Portfolio_History!$F726, Transactions_History!$H$6:$H$1355, "&lt;="&amp;YEAR(Portfolio_History!U$1))-
SUMIFS(Transactions_History!$G$6:$G$1355, Transactions_History!$C$6:$C$1355, "Redeem", Transactions_History!$I$6:$I$1355, Portfolio_History!$F726, Transactions_History!$H$6:$H$1355, "&lt;="&amp;YEAR(Portfolio_History!U$1))</f>
        <v>12697765</v>
      </c>
      <c r="V726" s="4">
        <f>SUMIFS(Transactions_History!$G$6:$G$1355, Transactions_History!$C$6:$C$1355, "Acquire", Transactions_History!$I$6:$I$1355, Portfolio_History!$F726, Transactions_History!$H$6:$H$1355, "&lt;="&amp;YEAR(Portfolio_History!V$1))-
SUMIFS(Transactions_History!$G$6:$G$1355, Transactions_History!$C$6:$C$1355, "Redeem", Transactions_History!$I$6:$I$1355, Portfolio_History!$F726, Transactions_History!$H$6:$H$1355, "&lt;="&amp;YEAR(Portfolio_History!V$1))</f>
        <v>0</v>
      </c>
      <c r="W726" s="4">
        <f>SUMIFS(Transactions_History!$G$6:$G$1355, Transactions_History!$C$6:$C$1355, "Acquire", Transactions_History!$I$6:$I$1355, Portfolio_History!$F726, Transactions_History!$H$6:$H$1355, "&lt;="&amp;YEAR(Portfolio_History!W$1))-
SUMIFS(Transactions_History!$G$6:$G$1355, Transactions_History!$C$6:$C$1355, "Redeem", Transactions_History!$I$6:$I$1355, Portfolio_History!$F726, Transactions_History!$H$6:$H$1355, "&lt;="&amp;YEAR(Portfolio_History!W$1))</f>
        <v>0</v>
      </c>
      <c r="X726" s="4">
        <f>SUMIFS(Transactions_History!$G$6:$G$1355, Transactions_History!$C$6:$C$1355, "Acquire", Transactions_History!$I$6:$I$1355, Portfolio_History!$F726, Transactions_History!$H$6:$H$1355, "&lt;="&amp;YEAR(Portfolio_History!X$1))-
SUMIFS(Transactions_History!$G$6:$G$1355, Transactions_History!$C$6:$C$1355, "Redeem", Transactions_History!$I$6:$I$1355, Portfolio_History!$F726, Transactions_History!$H$6:$H$1355, "&lt;="&amp;YEAR(Portfolio_History!X$1))</f>
        <v>0</v>
      </c>
      <c r="Y726" s="4">
        <f>SUMIFS(Transactions_History!$G$6:$G$1355, Transactions_History!$C$6:$C$1355, "Acquire", Transactions_History!$I$6:$I$1355, Portfolio_History!$F726, Transactions_History!$H$6:$H$1355, "&lt;="&amp;YEAR(Portfolio_History!Y$1))-
SUMIFS(Transactions_History!$G$6:$G$1355, Transactions_History!$C$6:$C$1355, "Redeem", Transactions_History!$I$6:$I$1355, Portfolio_History!$F726, Transactions_History!$H$6:$H$1355, "&lt;="&amp;YEAR(Portfolio_History!Y$1))</f>
        <v>0</v>
      </c>
    </row>
    <row r="727" spans="1:25" x14ac:dyDescent="0.35">
      <c r="A727" s="172" t="s">
        <v>39</v>
      </c>
      <c r="B727" s="172">
        <v>4</v>
      </c>
      <c r="C727" s="172">
        <v>2013</v>
      </c>
      <c r="D727" s="173">
        <v>39600</v>
      </c>
      <c r="E727" s="63">
        <v>2008</v>
      </c>
      <c r="F727" s="170" t="str">
        <f t="shared" si="12"/>
        <v>SI bonds_4_2013</v>
      </c>
      <c r="G727" s="4">
        <f>SUMIFS(Transactions_History!$G$6:$G$1355, Transactions_History!$C$6:$C$1355, "Acquire", Transactions_History!$I$6:$I$1355, Portfolio_History!$F727, Transactions_History!$H$6:$H$1355, "&lt;="&amp;YEAR(Portfolio_History!G$1))-
SUMIFS(Transactions_History!$G$6:$G$1355, Transactions_History!$C$6:$C$1355, "Redeem", Transactions_History!$I$6:$I$1355, Portfolio_History!$F727, Transactions_History!$H$6:$H$1355, "&lt;="&amp;YEAR(Portfolio_History!G$1))</f>
        <v>0</v>
      </c>
      <c r="H727" s="4">
        <f>SUMIFS(Transactions_History!$G$6:$G$1355, Transactions_History!$C$6:$C$1355, "Acquire", Transactions_History!$I$6:$I$1355, Portfolio_History!$F727, Transactions_History!$H$6:$H$1355, "&lt;="&amp;YEAR(Portfolio_History!H$1))-
SUMIFS(Transactions_History!$G$6:$G$1355, Transactions_History!$C$6:$C$1355, "Redeem", Transactions_History!$I$6:$I$1355, Portfolio_History!$F727, Transactions_History!$H$6:$H$1355, "&lt;="&amp;YEAR(Portfolio_History!H$1))</f>
        <v>0</v>
      </c>
      <c r="I727" s="4">
        <f>SUMIFS(Transactions_History!$G$6:$G$1355, Transactions_History!$C$6:$C$1355, "Acquire", Transactions_History!$I$6:$I$1355, Portfolio_History!$F727, Transactions_History!$H$6:$H$1355, "&lt;="&amp;YEAR(Portfolio_History!I$1))-
SUMIFS(Transactions_History!$G$6:$G$1355, Transactions_History!$C$6:$C$1355, "Redeem", Transactions_History!$I$6:$I$1355, Portfolio_History!$F727, Transactions_History!$H$6:$H$1355, "&lt;="&amp;YEAR(Portfolio_History!I$1))</f>
        <v>0</v>
      </c>
      <c r="J727" s="4">
        <f>SUMIFS(Transactions_History!$G$6:$G$1355, Transactions_History!$C$6:$C$1355, "Acquire", Transactions_History!$I$6:$I$1355, Portfolio_History!$F727, Transactions_History!$H$6:$H$1355, "&lt;="&amp;YEAR(Portfolio_History!J$1))-
SUMIFS(Transactions_History!$G$6:$G$1355, Transactions_History!$C$6:$C$1355, "Redeem", Transactions_History!$I$6:$I$1355, Portfolio_History!$F727, Transactions_History!$H$6:$H$1355, "&lt;="&amp;YEAR(Portfolio_History!J$1))</f>
        <v>0</v>
      </c>
      <c r="K727" s="4">
        <f>SUMIFS(Transactions_History!$G$6:$G$1355, Transactions_History!$C$6:$C$1355, "Acquire", Transactions_History!$I$6:$I$1355, Portfolio_History!$F727, Transactions_History!$H$6:$H$1355, "&lt;="&amp;YEAR(Portfolio_History!K$1))-
SUMIFS(Transactions_History!$G$6:$G$1355, Transactions_History!$C$6:$C$1355, "Redeem", Transactions_History!$I$6:$I$1355, Portfolio_History!$F727, Transactions_History!$H$6:$H$1355, "&lt;="&amp;YEAR(Portfolio_History!K$1))</f>
        <v>0</v>
      </c>
      <c r="L727" s="4">
        <f>SUMIFS(Transactions_History!$G$6:$G$1355, Transactions_History!$C$6:$C$1355, "Acquire", Transactions_History!$I$6:$I$1355, Portfolio_History!$F727, Transactions_History!$H$6:$H$1355, "&lt;="&amp;YEAR(Portfolio_History!L$1))-
SUMIFS(Transactions_History!$G$6:$G$1355, Transactions_History!$C$6:$C$1355, "Redeem", Transactions_History!$I$6:$I$1355, Portfolio_History!$F727, Transactions_History!$H$6:$H$1355, "&lt;="&amp;YEAR(Portfolio_History!L$1))</f>
        <v>0</v>
      </c>
      <c r="M727" s="4">
        <f>SUMIFS(Transactions_History!$G$6:$G$1355, Transactions_History!$C$6:$C$1355, "Acquire", Transactions_History!$I$6:$I$1355, Portfolio_History!$F727, Transactions_History!$H$6:$H$1355, "&lt;="&amp;YEAR(Portfolio_History!M$1))-
SUMIFS(Transactions_History!$G$6:$G$1355, Transactions_History!$C$6:$C$1355, "Redeem", Transactions_History!$I$6:$I$1355, Portfolio_History!$F727, Transactions_History!$H$6:$H$1355, "&lt;="&amp;YEAR(Portfolio_History!M$1))</f>
        <v>0</v>
      </c>
      <c r="N727" s="4">
        <f>SUMIFS(Transactions_History!$G$6:$G$1355, Transactions_History!$C$6:$C$1355, "Acquire", Transactions_History!$I$6:$I$1355, Portfolio_History!$F727, Transactions_History!$H$6:$H$1355, "&lt;="&amp;YEAR(Portfolio_History!N$1))-
SUMIFS(Transactions_History!$G$6:$G$1355, Transactions_History!$C$6:$C$1355, "Redeem", Transactions_History!$I$6:$I$1355, Portfolio_History!$F727, Transactions_History!$H$6:$H$1355, "&lt;="&amp;YEAR(Portfolio_History!N$1))</f>
        <v>0</v>
      </c>
      <c r="O727" s="4">
        <f>SUMIFS(Transactions_History!$G$6:$G$1355, Transactions_History!$C$6:$C$1355, "Acquire", Transactions_History!$I$6:$I$1355, Portfolio_History!$F727, Transactions_History!$H$6:$H$1355, "&lt;="&amp;YEAR(Portfolio_History!O$1))-
SUMIFS(Transactions_History!$G$6:$G$1355, Transactions_History!$C$6:$C$1355, "Redeem", Transactions_History!$I$6:$I$1355, Portfolio_History!$F727, Transactions_History!$H$6:$H$1355, "&lt;="&amp;YEAR(Portfolio_History!O$1))</f>
        <v>0</v>
      </c>
      <c r="P727" s="4">
        <f>SUMIFS(Transactions_History!$G$6:$G$1355, Transactions_History!$C$6:$C$1355, "Acquire", Transactions_History!$I$6:$I$1355, Portfolio_History!$F727, Transactions_History!$H$6:$H$1355, "&lt;="&amp;YEAR(Portfolio_History!P$1))-
SUMIFS(Transactions_History!$G$6:$G$1355, Transactions_History!$C$6:$C$1355, "Redeem", Transactions_History!$I$6:$I$1355, Portfolio_History!$F727, Transactions_History!$H$6:$H$1355, "&lt;="&amp;YEAR(Portfolio_History!P$1))</f>
        <v>0</v>
      </c>
      <c r="Q727" s="4">
        <f>SUMIFS(Transactions_History!$G$6:$G$1355, Transactions_History!$C$6:$C$1355, "Acquire", Transactions_History!$I$6:$I$1355, Portfolio_History!$F727, Transactions_History!$H$6:$H$1355, "&lt;="&amp;YEAR(Portfolio_History!Q$1))-
SUMIFS(Transactions_History!$G$6:$G$1355, Transactions_History!$C$6:$C$1355, "Redeem", Transactions_History!$I$6:$I$1355, Portfolio_History!$F727, Transactions_History!$H$6:$H$1355, "&lt;="&amp;YEAR(Portfolio_History!Q$1))</f>
        <v>3300605</v>
      </c>
      <c r="R727" s="4">
        <f>SUMIFS(Transactions_History!$G$6:$G$1355, Transactions_History!$C$6:$C$1355, "Acquire", Transactions_History!$I$6:$I$1355, Portfolio_History!$F727, Transactions_History!$H$6:$H$1355, "&lt;="&amp;YEAR(Portfolio_History!R$1))-
SUMIFS(Transactions_History!$G$6:$G$1355, Transactions_History!$C$6:$C$1355, "Redeem", Transactions_History!$I$6:$I$1355, Portfolio_History!$F727, Transactions_History!$H$6:$H$1355, "&lt;="&amp;YEAR(Portfolio_History!R$1))</f>
        <v>12075192</v>
      </c>
      <c r="S727" s="4">
        <f>SUMIFS(Transactions_History!$G$6:$G$1355, Transactions_History!$C$6:$C$1355, "Acquire", Transactions_History!$I$6:$I$1355, Portfolio_History!$F727, Transactions_History!$H$6:$H$1355, "&lt;="&amp;YEAR(Portfolio_History!S$1))-
SUMIFS(Transactions_History!$G$6:$G$1355, Transactions_History!$C$6:$C$1355, "Redeem", Transactions_History!$I$6:$I$1355, Portfolio_History!$F727, Transactions_History!$H$6:$H$1355, "&lt;="&amp;YEAR(Portfolio_History!S$1))</f>
        <v>12697764</v>
      </c>
      <c r="T727" s="4">
        <f>SUMIFS(Transactions_History!$G$6:$G$1355, Transactions_History!$C$6:$C$1355, "Acquire", Transactions_History!$I$6:$I$1355, Portfolio_History!$F727, Transactions_History!$H$6:$H$1355, "&lt;="&amp;YEAR(Portfolio_History!T$1))-
SUMIFS(Transactions_History!$G$6:$G$1355, Transactions_History!$C$6:$C$1355, "Redeem", Transactions_History!$I$6:$I$1355, Portfolio_History!$F727, Transactions_History!$H$6:$H$1355, "&lt;="&amp;YEAR(Portfolio_History!T$1))</f>
        <v>12697764</v>
      </c>
      <c r="U727" s="4">
        <f>SUMIFS(Transactions_History!$G$6:$G$1355, Transactions_History!$C$6:$C$1355, "Acquire", Transactions_History!$I$6:$I$1355, Portfolio_History!$F727, Transactions_History!$H$6:$H$1355, "&lt;="&amp;YEAR(Portfolio_History!U$1))-
SUMIFS(Transactions_History!$G$6:$G$1355, Transactions_History!$C$6:$C$1355, "Redeem", Transactions_History!$I$6:$I$1355, Portfolio_History!$F727, Transactions_History!$H$6:$H$1355, "&lt;="&amp;YEAR(Portfolio_History!U$1))</f>
        <v>12697764</v>
      </c>
      <c r="V727" s="4">
        <f>SUMIFS(Transactions_History!$G$6:$G$1355, Transactions_History!$C$6:$C$1355, "Acquire", Transactions_History!$I$6:$I$1355, Portfolio_History!$F727, Transactions_History!$H$6:$H$1355, "&lt;="&amp;YEAR(Portfolio_History!V$1))-
SUMIFS(Transactions_History!$G$6:$G$1355, Transactions_History!$C$6:$C$1355, "Redeem", Transactions_History!$I$6:$I$1355, Portfolio_History!$F727, Transactions_History!$H$6:$H$1355, "&lt;="&amp;YEAR(Portfolio_History!V$1))</f>
        <v>0</v>
      </c>
      <c r="W727" s="4">
        <f>SUMIFS(Transactions_History!$G$6:$G$1355, Transactions_History!$C$6:$C$1355, "Acquire", Transactions_History!$I$6:$I$1355, Portfolio_History!$F727, Transactions_History!$H$6:$H$1355, "&lt;="&amp;YEAR(Portfolio_History!W$1))-
SUMIFS(Transactions_History!$G$6:$G$1355, Transactions_History!$C$6:$C$1355, "Redeem", Transactions_History!$I$6:$I$1355, Portfolio_History!$F727, Transactions_History!$H$6:$H$1355, "&lt;="&amp;YEAR(Portfolio_History!W$1))</f>
        <v>0</v>
      </c>
      <c r="X727" s="4">
        <f>SUMIFS(Transactions_History!$G$6:$G$1355, Transactions_History!$C$6:$C$1355, "Acquire", Transactions_History!$I$6:$I$1355, Portfolio_History!$F727, Transactions_History!$H$6:$H$1355, "&lt;="&amp;YEAR(Portfolio_History!X$1))-
SUMIFS(Transactions_History!$G$6:$G$1355, Transactions_History!$C$6:$C$1355, "Redeem", Transactions_History!$I$6:$I$1355, Portfolio_History!$F727, Transactions_History!$H$6:$H$1355, "&lt;="&amp;YEAR(Portfolio_History!X$1))</f>
        <v>0</v>
      </c>
      <c r="Y727" s="4">
        <f>SUMIFS(Transactions_History!$G$6:$G$1355, Transactions_History!$C$6:$C$1355, "Acquire", Transactions_History!$I$6:$I$1355, Portfolio_History!$F727, Transactions_History!$H$6:$H$1355, "&lt;="&amp;YEAR(Portfolio_History!Y$1))-
SUMIFS(Transactions_History!$G$6:$G$1355, Transactions_History!$C$6:$C$1355, "Redeem", Transactions_History!$I$6:$I$1355, Portfolio_History!$F727, Transactions_History!$H$6:$H$1355, "&lt;="&amp;YEAR(Portfolio_History!Y$1))</f>
        <v>0</v>
      </c>
    </row>
    <row r="728" spans="1:25" x14ac:dyDescent="0.35">
      <c r="A728" s="172" t="s">
        <v>39</v>
      </c>
      <c r="B728" s="172">
        <v>4</v>
      </c>
      <c r="C728" s="172">
        <v>2014</v>
      </c>
      <c r="D728" s="173">
        <v>39600</v>
      </c>
      <c r="E728" s="63">
        <v>2008</v>
      </c>
      <c r="F728" s="170" t="str">
        <f t="shared" si="12"/>
        <v>SI bonds_4_2014</v>
      </c>
      <c r="G728" s="4">
        <f>SUMIFS(Transactions_History!$G$6:$G$1355, Transactions_History!$C$6:$C$1355, "Acquire", Transactions_History!$I$6:$I$1355, Portfolio_History!$F728, Transactions_History!$H$6:$H$1355, "&lt;="&amp;YEAR(Portfolio_History!G$1))-
SUMIFS(Transactions_History!$G$6:$G$1355, Transactions_History!$C$6:$C$1355, "Redeem", Transactions_History!$I$6:$I$1355, Portfolio_History!$F728, Transactions_History!$H$6:$H$1355, "&lt;="&amp;YEAR(Portfolio_History!G$1))</f>
        <v>0</v>
      </c>
      <c r="H728" s="4">
        <f>SUMIFS(Transactions_History!$G$6:$G$1355, Transactions_History!$C$6:$C$1355, "Acquire", Transactions_History!$I$6:$I$1355, Portfolio_History!$F728, Transactions_History!$H$6:$H$1355, "&lt;="&amp;YEAR(Portfolio_History!H$1))-
SUMIFS(Transactions_History!$G$6:$G$1355, Transactions_History!$C$6:$C$1355, "Redeem", Transactions_History!$I$6:$I$1355, Portfolio_History!$F728, Transactions_History!$H$6:$H$1355, "&lt;="&amp;YEAR(Portfolio_History!H$1))</f>
        <v>0</v>
      </c>
      <c r="I728" s="4">
        <f>SUMIFS(Transactions_History!$G$6:$G$1355, Transactions_History!$C$6:$C$1355, "Acquire", Transactions_History!$I$6:$I$1355, Portfolio_History!$F728, Transactions_History!$H$6:$H$1355, "&lt;="&amp;YEAR(Portfolio_History!I$1))-
SUMIFS(Transactions_History!$G$6:$G$1355, Transactions_History!$C$6:$C$1355, "Redeem", Transactions_History!$I$6:$I$1355, Portfolio_History!$F728, Transactions_History!$H$6:$H$1355, "&lt;="&amp;YEAR(Portfolio_History!I$1))</f>
        <v>0</v>
      </c>
      <c r="J728" s="4">
        <f>SUMIFS(Transactions_History!$G$6:$G$1355, Transactions_History!$C$6:$C$1355, "Acquire", Transactions_History!$I$6:$I$1355, Portfolio_History!$F728, Transactions_History!$H$6:$H$1355, "&lt;="&amp;YEAR(Portfolio_History!J$1))-
SUMIFS(Transactions_History!$G$6:$G$1355, Transactions_History!$C$6:$C$1355, "Redeem", Transactions_History!$I$6:$I$1355, Portfolio_History!$F728, Transactions_History!$H$6:$H$1355, "&lt;="&amp;YEAR(Portfolio_History!J$1))</f>
        <v>0</v>
      </c>
      <c r="K728" s="4">
        <f>SUMIFS(Transactions_History!$G$6:$G$1355, Transactions_History!$C$6:$C$1355, "Acquire", Transactions_History!$I$6:$I$1355, Portfolio_History!$F728, Transactions_History!$H$6:$H$1355, "&lt;="&amp;YEAR(Portfolio_History!K$1))-
SUMIFS(Transactions_History!$G$6:$G$1355, Transactions_History!$C$6:$C$1355, "Redeem", Transactions_History!$I$6:$I$1355, Portfolio_History!$F728, Transactions_History!$H$6:$H$1355, "&lt;="&amp;YEAR(Portfolio_History!K$1))</f>
        <v>0</v>
      </c>
      <c r="L728" s="4">
        <f>SUMIFS(Transactions_History!$G$6:$G$1355, Transactions_History!$C$6:$C$1355, "Acquire", Transactions_History!$I$6:$I$1355, Portfolio_History!$F728, Transactions_History!$H$6:$H$1355, "&lt;="&amp;YEAR(Portfolio_History!L$1))-
SUMIFS(Transactions_History!$G$6:$G$1355, Transactions_History!$C$6:$C$1355, "Redeem", Transactions_History!$I$6:$I$1355, Portfolio_History!$F728, Transactions_History!$H$6:$H$1355, "&lt;="&amp;YEAR(Portfolio_History!L$1))</f>
        <v>0</v>
      </c>
      <c r="M728" s="4">
        <f>SUMIFS(Transactions_History!$G$6:$G$1355, Transactions_History!$C$6:$C$1355, "Acquire", Transactions_History!$I$6:$I$1355, Portfolio_History!$F728, Transactions_History!$H$6:$H$1355, "&lt;="&amp;YEAR(Portfolio_History!M$1))-
SUMIFS(Transactions_History!$G$6:$G$1355, Transactions_History!$C$6:$C$1355, "Redeem", Transactions_History!$I$6:$I$1355, Portfolio_History!$F728, Transactions_History!$H$6:$H$1355, "&lt;="&amp;YEAR(Portfolio_History!M$1))</f>
        <v>0</v>
      </c>
      <c r="N728" s="4">
        <f>SUMIFS(Transactions_History!$G$6:$G$1355, Transactions_History!$C$6:$C$1355, "Acquire", Transactions_History!$I$6:$I$1355, Portfolio_History!$F728, Transactions_History!$H$6:$H$1355, "&lt;="&amp;YEAR(Portfolio_History!N$1))-
SUMIFS(Transactions_History!$G$6:$G$1355, Transactions_History!$C$6:$C$1355, "Redeem", Transactions_History!$I$6:$I$1355, Portfolio_History!$F728, Transactions_History!$H$6:$H$1355, "&lt;="&amp;YEAR(Portfolio_History!N$1))</f>
        <v>0</v>
      </c>
      <c r="O728" s="4">
        <f>SUMIFS(Transactions_History!$G$6:$G$1355, Transactions_History!$C$6:$C$1355, "Acquire", Transactions_History!$I$6:$I$1355, Portfolio_History!$F728, Transactions_History!$H$6:$H$1355, "&lt;="&amp;YEAR(Portfolio_History!O$1))-
SUMIFS(Transactions_History!$G$6:$G$1355, Transactions_History!$C$6:$C$1355, "Redeem", Transactions_History!$I$6:$I$1355, Portfolio_History!$F728, Transactions_History!$H$6:$H$1355, "&lt;="&amp;YEAR(Portfolio_History!O$1))</f>
        <v>0</v>
      </c>
      <c r="P728" s="4">
        <f>SUMIFS(Transactions_History!$G$6:$G$1355, Transactions_History!$C$6:$C$1355, "Acquire", Transactions_History!$I$6:$I$1355, Portfolio_History!$F728, Transactions_History!$H$6:$H$1355, "&lt;="&amp;YEAR(Portfolio_History!P$1))-
SUMIFS(Transactions_History!$G$6:$G$1355, Transactions_History!$C$6:$C$1355, "Redeem", Transactions_History!$I$6:$I$1355, Portfolio_History!$F728, Transactions_History!$H$6:$H$1355, "&lt;="&amp;YEAR(Portfolio_History!P$1))</f>
        <v>0</v>
      </c>
      <c r="Q728" s="4">
        <f>SUMIFS(Transactions_History!$G$6:$G$1355, Transactions_History!$C$6:$C$1355, "Acquire", Transactions_History!$I$6:$I$1355, Portfolio_History!$F728, Transactions_History!$H$6:$H$1355, "&lt;="&amp;YEAR(Portfolio_History!Q$1))-
SUMIFS(Transactions_History!$G$6:$G$1355, Transactions_History!$C$6:$C$1355, "Redeem", Transactions_History!$I$6:$I$1355, Portfolio_History!$F728, Transactions_History!$H$6:$H$1355, "&lt;="&amp;YEAR(Portfolio_History!Q$1))</f>
        <v>12075192</v>
      </c>
      <c r="R728" s="4">
        <f>SUMIFS(Transactions_History!$G$6:$G$1355, Transactions_History!$C$6:$C$1355, "Acquire", Transactions_History!$I$6:$I$1355, Portfolio_History!$F728, Transactions_History!$H$6:$H$1355, "&lt;="&amp;YEAR(Portfolio_History!R$1))-
SUMIFS(Transactions_History!$G$6:$G$1355, Transactions_History!$C$6:$C$1355, "Redeem", Transactions_History!$I$6:$I$1355, Portfolio_History!$F728, Transactions_History!$H$6:$H$1355, "&lt;="&amp;YEAR(Portfolio_History!R$1))</f>
        <v>12075192</v>
      </c>
      <c r="S728" s="4">
        <f>SUMIFS(Transactions_History!$G$6:$G$1355, Transactions_History!$C$6:$C$1355, "Acquire", Transactions_History!$I$6:$I$1355, Portfolio_History!$F728, Transactions_History!$H$6:$H$1355, "&lt;="&amp;YEAR(Portfolio_History!S$1))-
SUMIFS(Transactions_History!$G$6:$G$1355, Transactions_History!$C$6:$C$1355, "Redeem", Transactions_History!$I$6:$I$1355, Portfolio_History!$F728, Transactions_History!$H$6:$H$1355, "&lt;="&amp;YEAR(Portfolio_History!S$1))</f>
        <v>12697764</v>
      </c>
      <c r="T728" s="4">
        <f>SUMIFS(Transactions_History!$G$6:$G$1355, Transactions_History!$C$6:$C$1355, "Acquire", Transactions_History!$I$6:$I$1355, Portfolio_History!$F728, Transactions_History!$H$6:$H$1355, "&lt;="&amp;YEAR(Portfolio_History!T$1))-
SUMIFS(Transactions_History!$G$6:$G$1355, Transactions_History!$C$6:$C$1355, "Redeem", Transactions_History!$I$6:$I$1355, Portfolio_History!$F728, Transactions_History!$H$6:$H$1355, "&lt;="&amp;YEAR(Portfolio_History!T$1))</f>
        <v>12697764</v>
      </c>
      <c r="U728" s="4">
        <f>SUMIFS(Transactions_History!$G$6:$G$1355, Transactions_History!$C$6:$C$1355, "Acquire", Transactions_History!$I$6:$I$1355, Portfolio_History!$F728, Transactions_History!$H$6:$H$1355, "&lt;="&amp;YEAR(Portfolio_History!U$1))-
SUMIFS(Transactions_History!$G$6:$G$1355, Transactions_History!$C$6:$C$1355, "Redeem", Transactions_History!$I$6:$I$1355, Portfolio_History!$F728, Transactions_History!$H$6:$H$1355, "&lt;="&amp;YEAR(Portfolio_History!U$1))</f>
        <v>12697764</v>
      </c>
      <c r="V728" s="4">
        <f>SUMIFS(Transactions_History!$G$6:$G$1355, Transactions_History!$C$6:$C$1355, "Acquire", Transactions_History!$I$6:$I$1355, Portfolio_History!$F728, Transactions_History!$H$6:$H$1355, "&lt;="&amp;YEAR(Portfolio_History!V$1))-
SUMIFS(Transactions_History!$G$6:$G$1355, Transactions_History!$C$6:$C$1355, "Redeem", Transactions_History!$I$6:$I$1355, Portfolio_History!$F728, Transactions_History!$H$6:$H$1355, "&lt;="&amp;YEAR(Portfolio_History!V$1))</f>
        <v>0</v>
      </c>
      <c r="W728" s="4">
        <f>SUMIFS(Transactions_History!$G$6:$G$1355, Transactions_History!$C$6:$C$1355, "Acquire", Transactions_History!$I$6:$I$1355, Portfolio_History!$F728, Transactions_History!$H$6:$H$1355, "&lt;="&amp;YEAR(Portfolio_History!W$1))-
SUMIFS(Transactions_History!$G$6:$G$1355, Transactions_History!$C$6:$C$1355, "Redeem", Transactions_History!$I$6:$I$1355, Portfolio_History!$F728, Transactions_History!$H$6:$H$1355, "&lt;="&amp;YEAR(Portfolio_History!W$1))</f>
        <v>0</v>
      </c>
      <c r="X728" s="4">
        <f>SUMIFS(Transactions_History!$G$6:$G$1355, Transactions_History!$C$6:$C$1355, "Acquire", Transactions_History!$I$6:$I$1355, Portfolio_History!$F728, Transactions_History!$H$6:$H$1355, "&lt;="&amp;YEAR(Portfolio_History!X$1))-
SUMIFS(Transactions_History!$G$6:$G$1355, Transactions_History!$C$6:$C$1355, "Redeem", Transactions_History!$I$6:$I$1355, Portfolio_History!$F728, Transactions_History!$H$6:$H$1355, "&lt;="&amp;YEAR(Portfolio_History!X$1))</f>
        <v>0</v>
      </c>
      <c r="Y728" s="4">
        <f>SUMIFS(Transactions_History!$G$6:$G$1355, Transactions_History!$C$6:$C$1355, "Acquire", Transactions_History!$I$6:$I$1355, Portfolio_History!$F728, Transactions_History!$H$6:$H$1355, "&lt;="&amp;YEAR(Portfolio_History!Y$1))-
SUMIFS(Transactions_History!$G$6:$G$1355, Transactions_History!$C$6:$C$1355, "Redeem", Transactions_History!$I$6:$I$1355, Portfolio_History!$F728, Transactions_History!$H$6:$H$1355, "&lt;="&amp;YEAR(Portfolio_History!Y$1))</f>
        <v>0</v>
      </c>
    </row>
    <row r="729" spans="1:25" x14ac:dyDescent="0.35">
      <c r="A729" s="172" t="s">
        <v>39</v>
      </c>
      <c r="B729" s="172">
        <v>4</v>
      </c>
      <c r="C729" s="172">
        <v>2015</v>
      </c>
      <c r="D729" s="173">
        <v>39600</v>
      </c>
      <c r="E729" s="63">
        <v>2008</v>
      </c>
      <c r="F729" s="170" t="str">
        <f t="shared" si="12"/>
        <v>SI bonds_4_2015</v>
      </c>
      <c r="G729" s="4">
        <f>SUMIFS(Transactions_History!$G$6:$G$1355, Transactions_History!$C$6:$C$1355, "Acquire", Transactions_History!$I$6:$I$1355, Portfolio_History!$F729, Transactions_History!$H$6:$H$1355, "&lt;="&amp;YEAR(Portfolio_History!G$1))-
SUMIFS(Transactions_History!$G$6:$G$1355, Transactions_History!$C$6:$C$1355, "Redeem", Transactions_History!$I$6:$I$1355, Portfolio_History!$F729, Transactions_History!$H$6:$H$1355, "&lt;="&amp;YEAR(Portfolio_History!G$1))</f>
        <v>0</v>
      </c>
      <c r="H729" s="4">
        <f>SUMIFS(Transactions_History!$G$6:$G$1355, Transactions_History!$C$6:$C$1355, "Acquire", Transactions_History!$I$6:$I$1355, Portfolio_History!$F729, Transactions_History!$H$6:$H$1355, "&lt;="&amp;YEAR(Portfolio_History!H$1))-
SUMIFS(Transactions_History!$G$6:$G$1355, Transactions_History!$C$6:$C$1355, "Redeem", Transactions_History!$I$6:$I$1355, Portfolio_History!$F729, Transactions_History!$H$6:$H$1355, "&lt;="&amp;YEAR(Portfolio_History!H$1))</f>
        <v>0</v>
      </c>
      <c r="I729" s="4">
        <f>SUMIFS(Transactions_History!$G$6:$G$1355, Transactions_History!$C$6:$C$1355, "Acquire", Transactions_History!$I$6:$I$1355, Portfolio_History!$F729, Transactions_History!$H$6:$H$1355, "&lt;="&amp;YEAR(Portfolio_History!I$1))-
SUMIFS(Transactions_History!$G$6:$G$1355, Transactions_History!$C$6:$C$1355, "Redeem", Transactions_History!$I$6:$I$1355, Portfolio_History!$F729, Transactions_History!$H$6:$H$1355, "&lt;="&amp;YEAR(Portfolio_History!I$1))</f>
        <v>0</v>
      </c>
      <c r="J729" s="4">
        <f>SUMIFS(Transactions_History!$G$6:$G$1355, Transactions_History!$C$6:$C$1355, "Acquire", Transactions_History!$I$6:$I$1355, Portfolio_History!$F729, Transactions_History!$H$6:$H$1355, "&lt;="&amp;YEAR(Portfolio_History!J$1))-
SUMIFS(Transactions_History!$G$6:$G$1355, Transactions_History!$C$6:$C$1355, "Redeem", Transactions_History!$I$6:$I$1355, Portfolio_History!$F729, Transactions_History!$H$6:$H$1355, "&lt;="&amp;YEAR(Portfolio_History!J$1))</f>
        <v>0</v>
      </c>
      <c r="K729" s="4">
        <f>SUMIFS(Transactions_History!$G$6:$G$1355, Transactions_History!$C$6:$C$1355, "Acquire", Transactions_History!$I$6:$I$1355, Portfolio_History!$F729, Transactions_History!$H$6:$H$1355, "&lt;="&amp;YEAR(Portfolio_History!K$1))-
SUMIFS(Transactions_History!$G$6:$G$1355, Transactions_History!$C$6:$C$1355, "Redeem", Transactions_History!$I$6:$I$1355, Portfolio_History!$F729, Transactions_History!$H$6:$H$1355, "&lt;="&amp;YEAR(Portfolio_History!K$1))</f>
        <v>0</v>
      </c>
      <c r="L729" s="4">
        <f>SUMIFS(Transactions_History!$G$6:$G$1355, Transactions_History!$C$6:$C$1355, "Acquire", Transactions_History!$I$6:$I$1355, Portfolio_History!$F729, Transactions_History!$H$6:$H$1355, "&lt;="&amp;YEAR(Portfolio_History!L$1))-
SUMIFS(Transactions_History!$G$6:$G$1355, Transactions_History!$C$6:$C$1355, "Redeem", Transactions_History!$I$6:$I$1355, Portfolio_History!$F729, Transactions_History!$H$6:$H$1355, "&lt;="&amp;YEAR(Portfolio_History!L$1))</f>
        <v>0</v>
      </c>
      <c r="M729" s="4">
        <f>SUMIFS(Transactions_History!$G$6:$G$1355, Transactions_History!$C$6:$C$1355, "Acquire", Transactions_History!$I$6:$I$1355, Portfolio_History!$F729, Transactions_History!$H$6:$H$1355, "&lt;="&amp;YEAR(Portfolio_History!M$1))-
SUMIFS(Transactions_History!$G$6:$G$1355, Transactions_History!$C$6:$C$1355, "Redeem", Transactions_History!$I$6:$I$1355, Portfolio_History!$F729, Transactions_History!$H$6:$H$1355, "&lt;="&amp;YEAR(Portfolio_History!M$1))</f>
        <v>0</v>
      </c>
      <c r="N729" s="4">
        <f>SUMIFS(Transactions_History!$G$6:$G$1355, Transactions_History!$C$6:$C$1355, "Acquire", Transactions_History!$I$6:$I$1355, Portfolio_History!$F729, Transactions_History!$H$6:$H$1355, "&lt;="&amp;YEAR(Portfolio_History!N$1))-
SUMIFS(Transactions_History!$G$6:$G$1355, Transactions_History!$C$6:$C$1355, "Redeem", Transactions_History!$I$6:$I$1355, Portfolio_History!$F729, Transactions_History!$H$6:$H$1355, "&lt;="&amp;YEAR(Portfolio_History!N$1))</f>
        <v>0</v>
      </c>
      <c r="O729" s="4">
        <f>SUMIFS(Transactions_History!$G$6:$G$1355, Transactions_History!$C$6:$C$1355, "Acquire", Transactions_History!$I$6:$I$1355, Portfolio_History!$F729, Transactions_History!$H$6:$H$1355, "&lt;="&amp;YEAR(Portfolio_History!O$1))-
SUMIFS(Transactions_History!$G$6:$G$1355, Transactions_History!$C$6:$C$1355, "Redeem", Transactions_History!$I$6:$I$1355, Portfolio_History!$F729, Transactions_History!$H$6:$H$1355, "&lt;="&amp;YEAR(Portfolio_History!O$1))</f>
        <v>977473</v>
      </c>
      <c r="P729" s="4">
        <f>SUMIFS(Transactions_History!$G$6:$G$1355, Transactions_History!$C$6:$C$1355, "Acquire", Transactions_History!$I$6:$I$1355, Portfolio_History!$F729, Transactions_History!$H$6:$H$1355, "&lt;="&amp;YEAR(Portfolio_History!P$1))-
SUMIFS(Transactions_History!$G$6:$G$1355, Transactions_History!$C$6:$C$1355, "Redeem", Transactions_History!$I$6:$I$1355, Portfolio_History!$F729, Transactions_History!$H$6:$H$1355, "&lt;="&amp;YEAR(Portfolio_History!P$1))</f>
        <v>12075192</v>
      </c>
      <c r="Q729" s="4">
        <f>SUMIFS(Transactions_History!$G$6:$G$1355, Transactions_History!$C$6:$C$1355, "Acquire", Transactions_History!$I$6:$I$1355, Portfolio_History!$F729, Transactions_History!$H$6:$H$1355, "&lt;="&amp;YEAR(Portfolio_History!Q$1))-
SUMIFS(Transactions_History!$G$6:$G$1355, Transactions_History!$C$6:$C$1355, "Redeem", Transactions_History!$I$6:$I$1355, Portfolio_History!$F729, Transactions_History!$H$6:$H$1355, "&lt;="&amp;YEAR(Portfolio_History!Q$1))</f>
        <v>12075192</v>
      </c>
      <c r="R729" s="4">
        <f>SUMIFS(Transactions_History!$G$6:$G$1355, Transactions_History!$C$6:$C$1355, "Acquire", Transactions_History!$I$6:$I$1355, Portfolio_History!$F729, Transactions_History!$H$6:$H$1355, "&lt;="&amp;YEAR(Portfolio_History!R$1))-
SUMIFS(Transactions_History!$G$6:$G$1355, Transactions_History!$C$6:$C$1355, "Redeem", Transactions_History!$I$6:$I$1355, Portfolio_History!$F729, Transactions_History!$H$6:$H$1355, "&lt;="&amp;YEAR(Portfolio_History!R$1))</f>
        <v>12697764</v>
      </c>
      <c r="S729" s="4">
        <f>SUMIFS(Transactions_History!$G$6:$G$1355, Transactions_History!$C$6:$C$1355, "Acquire", Transactions_History!$I$6:$I$1355, Portfolio_History!$F729, Transactions_History!$H$6:$H$1355, "&lt;="&amp;YEAR(Portfolio_History!S$1))-
SUMIFS(Transactions_History!$G$6:$G$1355, Transactions_History!$C$6:$C$1355, "Redeem", Transactions_History!$I$6:$I$1355, Portfolio_History!$F729, Transactions_History!$H$6:$H$1355, "&lt;="&amp;YEAR(Portfolio_History!S$1))</f>
        <v>12697764</v>
      </c>
      <c r="T729" s="4">
        <f>SUMIFS(Transactions_History!$G$6:$G$1355, Transactions_History!$C$6:$C$1355, "Acquire", Transactions_History!$I$6:$I$1355, Portfolio_History!$F729, Transactions_History!$H$6:$H$1355, "&lt;="&amp;YEAR(Portfolio_History!T$1))-
SUMIFS(Transactions_History!$G$6:$G$1355, Transactions_History!$C$6:$C$1355, "Redeem", Transactions_History!$I$6:$I$1355, Portfolio_History!$F729, Transactions_History!$H$6:$H$1355, "&lt;="&amp;YEAR(Portfolio_History!T$1))</f>
        <v>12697764</v>
      </c>
      <c r="U729" s="4">
        <f>SUMIFS(Transactions_History!$G$6:$G$1355, Transactions_History!$C$6:$C$1355, "Acquire", Transactions_History!$I$6:$I$1355, Portfolio_History!$F729, Transactions_History!$H$6:$H$1355, "&lt;="&amp;YEAR(Portfolio_History!U$1))-
SUMIFS(Transactions_History!$G$6:$G$1355, Transactions_History!$C$6:$C$1355, "Redeem", Transactions_History!$I$6:$I$1355, Portfolio_History!$F729, Transactions_History!$H$6:$H$1355, "&lt;="&amp;YEAR(Portfolio_History!U$1))</f>
        <v>12697764</v>
      </c>
      <c r="V729" s="4">
        <f>SUMIFS(Transactions_History!$G$6:$G$1355, Transactions_History!$C$6:$C$1355, "Acquire", Transactions_History!$I$6:$I$1355, Portfolio_History!$F729, Transactions_History!$H$6:$H$1355, "&lt;="&amp;YEAR(Portfolio_History!V$1))-
SUMIFS(Transactions_History!$G$6:$G$1355, Transactions_History!$C$6:$C$1355, "Redeem", Transactions_History!$I$6:$I$1355, Portfolio_History!$F729, Transactions_History!$H$6:$H$1355, "&lt;="&amp;YEAR(Portfolio_History!V$1))</f>
        <v>0</v>
      </c>
      <c r="W729" s="4">
        <f>SUMIFS(Transactions_History!$G$6:$G$1355, Transactions_History!$C$6:$C$1355, "Acquire", Transactions_History!$I$6:$I$1355, Portfolio_History!$F729, Transactions_History!$H$6:$H$1355, "&lt;="&amp;YEAR(Portfolio_History!W$1))-
SUMIFS(Transactions_History!$G$6:$G$1355, Transactions_History!$C$6:$C$1355, "Redeem", Transactions_History!$I$6:$I$1355, Portfolio_History!$F729, Transactions_History!$H$6:$H$1355, "&lt;="&amp;YEAR(Portfolio_History!W$1))</f>
        <v>0</v>
      </c>
      <c r="X729" s="4">
        <f>SUMIFS(Transactions_History!$G$6:$G$1355, Transactions_History!$C$6:$C$1355, "Acquire", Transactions_History!$I$6:$I$1355, Portfolio_History!$F729, Transactions_History!$H$6:$H$1355, "&lt;="&amp;YEAR(Portfolio_History!X$1))-
SUMIFS(Transactions_History!$G$6:$G$1355, Transactions_History!$C$6:$C$1355, "Redeem", Transactions_History!$I$6:$I$1355, Portfolio_History!$F729, Transactions_History!$H$6:$H$1355, "&lt;="&amp;YEAR(Portfolio_History!X$1))</f>
        <v>0</v>
      </c>
      <c r="Y729" s="4">
        <f>SUMIFS(Transactions_History!$G$6:$G$1355, Transactions_History!$C$6:$C$1355, "Acquire", Transactions_History!$I$6:$I$1355, Portfolio_History!$F729, Transactions_History!$H$6:$H$1355, "&lt;="&amp;YEAR(Portfolio_History!Y$1))-
SUMIFS(Transactions_History!$G$6:$G$1355, Transactions_History!$C$6:$C$1355, "Redeem", Transactions_History!$I$6:$I$1355, Portfolio_History!$F729, Transactions_History!$H$6:$H$1355, "&lt;="&amp;YEAR(Portfolio_History!Y$1))</f>
        <v>0</v>
      </c>
    </row>
    <row r="730" spans="1:25" x14ac:dyDescent="0.35">
      <c r="A730" s="172" t="s">
        <v>39</v>
      </c>
      <c r="B730" s="172">
        <v>4</v>
      </c>
      <c r="C730" s="172">
        <v>2016</v>
      </c>
      <c r="D730" s="173">
        <v>39600</v>
      </c>
      <c r="E730" s="63">
        <v>2008</v>
      </c>
      <c r="F730" s="170" t="str">
        <f t="shared" si="12"/>
        <v>SI bonds_4_2016</v>
      </c>
      <c r="G730" s="4">
        <f>SUMIFS(Transactions_History!$G$6:$G$1355, Transactions_History!$C$6:$C$1355, "Acquire", Transactions_History!$I$6:$I$1355, Portfolio_History!$F730, Transactions_History!$H$6:$H$1355, "&lt;="&amp;YEAR(Portfolio_History!G$1))-
SUMIFS(Transactions_History!$G$6:$G$1355, Transactions_History!$C$6:$C$1355, "Redeem", Transactions_History!$I$6:$I$1355, Portfolio_History!$F730, Transactions_History!$H$6:$H$1355, "&lt;="&amp;YEAR(Portfolio_History!G$1))</f>
        <v>0</v>
      </c>
      <c r="H730" s="4">
        <f>SUMIFS(Transactions_History!$G$6:$G$1355, Transactions_History!$C$6:$C$1355, "Acquire", Transactions_History!$I$6:$I$1355, Portfolio_History!$F730, Transactions_History!$H$6:$H$1355, "&lt;="&amp;YEAR(Portfolio_History!H$1))-
SUMIFS(Transactions_History!$G$6:$G$1355, Transactions_History!$C$6:$C$1355, "Redeem", Transactions_History!$I$6:$I$1355, Portfolio_History!$F730, Transactions_History!$H$6:$H$1355, "&lt;="&amp;YEAR(Portfolio_History!H$1))</f>
        <v>0</v>
      </c>
      <c r="I730" s="4">
        <f>SUMIFS(Transactions_History!$G$6:$G$1355, Transactions_History!$C$6:$C$1355, "Acquire", Transactions_History!$I$6:$I$1355, Portfolio_History!$F730, Transactions_History!$H$6:$H$1355, "&lt;="&amp;YEAR(Portfolio_History!I$1))-
SUMIFS(Transactions_History!$G$6:$G$1355, Transactions_History!$C$6:$C$1355, "Redeem", Transactions_History!$I$6:$I$1355, Portfolio_History!$F730, Transactions_History!$H$6:$H$1355, "&lt;="&amp;YEAR(Portfolio_History!I$1))</f>
        <v>0</v>
      </c>
      <c r="J730" s="4">
        <f>SUMIFS(Transactions_History!$G$6:$G$1355, Transactions_History!$C$6:$C$1355, "Acquire", Transactions_History!$I$6:$I$1355, Portfolio_History!$F730, Transactions_History!$H$6:$H$1355, "&lt;="&amp;YEAR(Portfolio_History!J$1))-
SUMIFS(Transactions_History!$G$6:$G$1355, Transactions_History!$C$6:$C$1355, "Redeem", Transactions_History!$I$6:$I$1355, Portfolio_History!$F730, Transactions_History!$H$6:$H$1355, "&lt;="&amp;YEAR(Portfolio_History!J$1))</f>
        <v>0</v>
      </c>
      <c r="K730" s="4">
        <f>SUMIFS(Transactions_History!$G$6:$G$1355, Transactions_History!$C$6:$C$1355, "Acquire", Transactions_History!$I$6:$I$1355, Portfolio_History!$F730, Transactions_History!$H$6:$H$1355, "&lt;="&amp;YEAR(Portfolio_History!K$1))-
SUMIFS(Transactions_History!$G$6:$G$1355, Transactions_History!$C$6:$C$1355, "Redeem", Transactions_History!$I$6:$I$1355, Portfolio_History!$F730, Transactions_History!$H$6:$H$1355, "&lt;="&amp;YEAR(Portfolio_History!K$1))</f>
        <v>0</v>
      </c>
      <c r="L730" s="4">
        <f>SUMIFS(Transactions_History!$G$6:$G$1355, Transactions_History!$C$6:$C$1355, "Acquire", Transactions_History!$I$6:$I$1355, Portfolio_History!$F730, Transactions_History!$H$6:$H$1355, "&lt;="&amp;YEAR(Portfolio_History!L$1))-
SUMIFS(Transactions_History!$G$6:$G$1355, Transactions_History!$C$6:$C$1355, "Redeem", Transactions_History!$I$6:$I$1355, Portfolio_History!$F730, Transactions_History!$H$6:$H$1355, "&lt;="&amp;YEAR(Portfolio_History!L$1))</f>
        <v>0</v>
      </c>
      <c r="M730" s="4">
        <f>SUMIFS(Transactions_History!$G$6:$G$1355, Transactions_History!$C$6:$C$1355, "Acquire", Transactions_History!$I$6:$I$1355, Portfolio_History!$F730, Transactions_History!$H$6:$H$1355, "&lt;="&amp;YEAR(Portfolio_History!M$1))-
SUMIFS(Transactions_History!$G$6:$G$1355, Transactions_History!$C$6:$C$1355, "Redeem", Transactions_History!$I$6:$I$1355, Portfolio_History!$F730, Transactions_History!$H$6:$H$1355, "&lt;="&amp;YEAR(Portfolio_History!M$1))</f>
        <v>0</v>
      </c>
      <c r="N730" s="4">
        <f>SUMIFS(Transactions_History!$G$6:$G$1355, Transactions_History!$C$6:$C$1355, "Acquire", Transactions_History!$I$6:$I$1355, Portfolio_History!$F730, Transactions_History!$H$6:$H$1355, "&lt;="&amp;YEAR(Portfolio_History!N$1))-
SUMIFS(Transactions_History!$G$6:$G$1355, Transactions_History!$C$6:$C$1355, "Redeem", Transactions_History!$I$6:$I$1355, Portfolio_History!$F730, Transactions_History!$H$6:$H$1355, "&lt;="&amp;YEAR(Portfolio_History!N$1))</f>
        <v>0</v>
      </c>
      <c r="O730" s="4">
        <f>SUMIFS(Transactions_History!$G$6:$G$1355, Transactions_History!$C$6:$C$1355, "Acquire", Transactions_History!$I$6:$I$1355, Portfolio_History!$F730, Transactions_History!$H$6:$H$1355, "&lt;="&amp;YEAR(Portfolio_History!O$1))-
SUMIFS(Transactions_History!$G$6:$G$1355, Transactions_History!$C$6:$C$1355, "Redeem", Transactions_History!$I$6:$I$1355, Portfolio_History!$F730, Transactions_History!$H$6:$H$1355, "&lt;="&amp;YEAR(Portfolio_History!O$1))</f>
        <v>12075192</v>
      </c>
      <c r="P730" s="4">
        <f>SUMIFS(Transactions_History!$G$6:$G$1355, Transactions_History!$C$6:$C$1355, "Acquire", Transactions_History!$I$6:$I$1355, Portfolio_History!$F730, Transactions_History!$H$6:$H$1355, "&lt;="&amp;YEAR(Portfolio_History!P$1))-
SUMIFS(Transactions_History!$G$6:$G$1355, Transactions_History!$C$6:$C$1355, "Redeem", Transactions_History!$I$6:$I$1355, Portfolio_History!$F730, Transactions_History!$H$6:$H$1355, "&lt;="&amp;YEAR(Portfolio_History!P$1))</f>
        <v>12075192</v>
      </c>
      <c r="Q730" s="4">
        <f>SUMIFS(Transactions_History!$G$6:$G$1355, Transactions_History!$C$6:$C$1355, "Acquire", Transactions_History!$I$6:$I$1355, Portfolio_History!$F730, Transactions_History!$H$6:$H$1355, "&lt;="&amp;YEAR(Portfolio_History!Q$1))-
SUMIFS(Transactions_History!$G$6:$G$1355, Transactions_History!$C$6:$C$1355, "Redeem", Transactions_History!$I$6:$I$1355, Portfolio_History!$F730, Transactions_History!$H$6:$H$1355, "&lt;="&amp;YEAR(Portfolio_History!Q$1))</f>
        <v>12075192</v>
      </c>
      <c r="R730" s="4">
        <f>SUMIFS(Transactions_History!$G$6:$G$1355, Transactions_History!$C$6:$C$1355, "Acquire", Transactions_History!$I$6:$I$1355, Portfolio_History!$F730, Transactions_History!$H$6:$H$1355, "&lt;="&amp;YEAR(Portfolio_History!R$1))-
SUMIFS(Transactions_History!$G$6:$G$1355, Transactions_History!$C$6:$C$1355, "Redeem", Transactions_History!$I$6:$I$1355, Portfolio_History!$F730, Transactions_History!$H$6:$H$1355, "&lt;="&amp;YEAR(Portfolio_History!R$1))</f>
        <v>12697764</v>
      </c>
      <c r="S730" s="4">
        <f>SUMIFS(Transactions_History!$G$6:$G$1355, Transactions_History!$C$6:$C$1355, "Acquire", Transactions_History!$I$6:$I$1355, Portfolio_History!$F730, Transactions_History!$H$6:$H$1355, "&lt;="&amp;YEAR(Portfolio_History!S$1))-
SUMIFS(Transactions_History!$G$6:$G$1355, Transactions_History!$C$6:$C$1355, "Redeem", Transactions_History!$I$6:$I$1355, Portfolio_History!$F730, Transactions_History!$H$6:$H$1355, "&lt;="&amp;YEAR(Portfolio_History!S$1))</f>
        <v>12697764</v>
      </c>
      <c r="T730" s="4">
        <f>SUMIFS(Transactions_History!$G$6:$G$1355, Transactions_History!$C$6:$C$1355, "Acquire", Transactions_History!$I$6:$I$1355, Portfolio_History!$F730, Transactions_History!$H$6:$H$1355, "&lt;="&amp;YEAR(Portfolio_History!T$1))-
SUMIFS(Transactions_History!$G$6:$G$1355, Transactions_History!$C$6:$C$1355, "Redeem", Transactions_History!$I$6:$I$1355, Portfolio_History!$F730, Transactions_History!$H$6:$H$1355, "&lt;="&amp;YEAR(Portfolio_History!T$1))</f>
        <v>12697764</v>
      </c>
      <c r="U730" s="4">
        <f>SUMIFS(Transactions_History!$G$6:$G$1355, Transactions_History!$C$6:$C$1355, "Acquire", Transactions_History!$I$6:$I$1355, Portfolio_History!$F730, Transactions_History!$H$6:$H$1355, "&lt;="&amp;YEAR(Portfolio_History!U$1))-
SUMIFS(Transactions_History!$G$6:$G$1355, Transactions_History!$C$6:$C$1355, "Redeem", Transactions_History!$I$6:$I$1355, Portfolio_History!$F730, Transactions_History!$H$6:$H$1355, "&lt;="&amp;YEAR(Portfolio_History!U$1))</f>
        <v>12697764</v>
      </c>
      <c r="V730" s="4">
        <f>SUMIFS(Transactions_History!$G$6:$G$1355, Transactions_History!$C$6:$C$1355, "Acquire", Transactions_History!$I$6:$I$1355, Portfolio_History!$F730, Transactions_History!$H$6:$H$1355, "&lt;="&amp;YEAR(Portfolio_History!V$1))-
SUMIFS(Transactions_History!$G$6:$G$1355, Transactions_History!$C$6:$C$1355, "Redeem", Transactions_History!$I$6:$I$1355, Portfolio_History!$F730, Transactions_History!$H$6:$H$1355, "&lt;="&amp;YEAR(Portfolio_History!V$1))</f>
        <v>0</v>
      </c>
      <c r="W730" s="4">
        <f>SUMIFS(Transactions_History!$G$6:$G$1355, Transactions_History!$C$6:$C$1355, "Acquire", Transactions_History!$I$6:$I$1355, Portfolio_History!$F730, Transactions_History!$H$6:$H$1355, "&lt;="&amp;YEAR(Portfolio_History!W$1))-
SUMIFS(Transactions_History!$G$6:$G$1355, Transactions_History!$C$6:$C$1355, "Redeem", Transactions_History!$I$6:$I$1355, Portfolio_History!$F730, Transactions_History!$H$6:$H$1355, "&lt;="&amp;YEAR(Portfolio_History!W$1))</f>
        <v>0</v>
      </c>
      <c r="X730" s="4">
        <f>SUMIFS(Transactions_History!$G$6:$G$1355, Transactions_History!$C$6:$C$1355, "Acquire", Transactions_History!$I$6:$I$1355, Portfolio_History!$F730, Transactions_History!$H$6:$H$1355, "&lt;="&amp;YEAR(Portfolio_History!X$1))-
SUMIFS(Transactions_History!$G$6:$G$1355, Transactions_History!$C$6:$C$1355, "Redeem", Transactions_History!$I$6:$I$1355, Portfolio_History!$F730, Transactions_History!$H$6:$H$1355, "&lt;="&amp;YEAR(Portfolio_History!X$1))</f>
        <v>0</v>
      </c>
      <c r="Y730" s="4">
        <f>SUMIFS(Transactions_History!$G$6:$G$1355, Transactions_History!$C$6:$C$1355, "Acquire", Transactions_History!$I$6:$I$1355, Portfolio_History!$F730, Transactions_History!$H$6:$H$1355, "&lt;="&amp;YEAR(Portfolio_History!Y$1))-
SUMIFS(Transactions_History!$G$6:$G$1355, Transactions_History!$C$6:$C$1355, "Redeem", Transactions_History!$I$6:$I$1355, Portfolio_History!$F730, Transactions_History!$H$6:$H$1355, "&lt;="&amp;YEAR(Portfolio_History!Y$1))</f>
        <v>0</v>
      </c>
    </row>
    <row r="731" spans="1:25" x14ac:dyDescent="0.35">
      <c r="A731" s="172" t="s">
        <v>39</v>
      </c>
      <c r="B731" s="172">
        <v>4</v>
      </c>
      <c r="C731" s="172">
        <v>2017</v>
      </c>
      <c r="D731" s="173">
        <v>39600</v>
      </c>
      <c r="E731" s="63">
        <v>2008</v>
      </c>
      <c r="F731" s="170" t="str">
        <f t="shared" si="12"/>
        <v>SI bonds_4_2017</v>
      </c>
      <c r="G731" s="4">
        <f>SUMIFS(Transactions_History!$G$6:$G$1355, Transactions_History!$C$6:$C$1355, "Acquire", Transactions_History!$I$6:$I$1355, Portfolio_History!$F731, Transactions_History!$H$6:$H$1355, "&lt;="&amp;YEAR(Portfolio_History!G$1))-
SUMIFS(Transactions_History!$G$6:$G$1355, Transactions_History!$C$6:$C$1355, "Redeem", Transactions_History!$I$6:$I$1355, Portfolio_History!$F731, Transactions_History!$H$6:$H$1355, "&lt;="&amp;YEAR(Portfolio_History!G$1))</f>
        <v>0</v>
      </c>
      <c r="H731" s="4">
        <f>SUMIFS(Transactions_History!$G$6:$G$1355, Transactions_History!$C$6:$C$1355, "Acquire", Transactions_History!$I$6:$I$1355, Portfolio_History!$F731, Transactions_History!$H$6:$H$1355, "&lt;="&amp;YEAR(Portfolio_History!H$1))-
SUMIFS(Transactions_History!$G$6:$G$1355, Transactions_History!$C$6:$C$1355, "Redeem", Transactions_History!$I$6:$I$1355, Portfolio_History!$F731, Transactions_History!$H$6:$H$1355, "&lt;="&amp;YEAR(Portfolio_History!H$1))</f>
        <v>0</v>
      </c>
      <c r="I731" s="4">
        <f>SUMIFS(Transactions_History!$G$6:$G$1355, Transactions_History!$C$6:$C$1355, "Acquire", Transactions_History!$I$6:$I$1355, Portfolio_History!$F731, Transactions_History!$H$6:$H$1355, "&lt;="&amp;YEAR(Portfolio_History!I$1))-
SUMIFS(Transactions_History!$G$6:$G$1355, Transactions_History!$C$6:$C$1355, "Redeem", Transactions_History!$I$6:$I$1355, Portfolio_History!$F731, Transactions_History!$H$6:$H$1355, "&lt;="&amp;YEAR(Portfolio_History!I$1))</f>
        <v>0</v>
      </c>
      <c r="J731" s="4">
        <f>SUMIFS(Transactions_History!$G$6:$G$1355, Transactions_History!$C$6:$C$1355, "Acquire", Transactions_History!$I$6:$I$1355, Portfolio_History!$F731, Transactions_History!$H$6:$H$1355, "&lt;="&amp;YEAR(Portfolio_History!J$1))-
SUMIFS(Transactions_History!$G$6:$G$1355, Transactions_History!$C$6:$C$1355, "Redeem", Transactions_History!$I$6:$I$1355, Portfolio_History!$F731, Transactions_History!$H$6:$H$1355, "&lt;="&amp;YEAR(Portfolio_History!J$1))</f>
        <v>0</v>
      </c>
      <c r="K731" s="4">
        <f>SUMIFS(Transactions_History!$G$6:$G$1355, Transactions_History!$C$6:$C$1355, "Acquire", Transactions_History!$I$6:$I$1355, Portfolio_History!$F731, Transactions_History!$H$6:$H$1355, "&lt;="&amp;YEAR(Portfolio_History!K$1))-
SUMIFS(Transactions_History!$G$6:$G$1355, Transactions_History!$C$6:$C$1355, "Redeem", Transactions_History!$I$6:$I$1355, Portfolio_History!$F731, Transactions_History!$H$6:$H$1355, "&lt;="&amp;YEAR(Portfolio_History!K$1))</f>
        <v>0</v>
      </c>
      <c r="L731" s="4">
        <f>SUMIFS(Transactions_History!$G$6:$G$1355, Transactions_History!$C$6:$C$1355, "Acquire", Transactions_History!$I$6:$I$1355, Portfolio_History!$F731, Transactions_History!$H$6:$H$1355, "&lt;="&amp;YEAR(Portfolio_History!L$1))-
SUMIFS(Transactions_History!$G$6:$G$1355, Transactions_History!$C$6:$C$1355, "Redeem", Transactions_History!$I$6:$I$1355, Portfolio_History!$F731, Transactions_History!$H$6:$H$1355, "&lt;="&amp;YEAR(Portfolio_History!L$1))</f>
        <v>0</v>
      </c>
      <c r="M731" s="4">
        <f>SUMIFS(Transactions_History!$G$6:$G$1355, Transactions_History!$C$6:$C$1355, "Acquire", Transactions_History!$I$6:$I$1355, Portfolio_History!$F731, Transactions_History!$H$6:$H$1355, "&lt;="&amp;YEAR(Portfolio_History!M$1))-
SUMIFS(Transactions_History!$G$6:$G$1355, Transactions_History!$C$6:$C$1355, "Redeem", Transactions_History!$I$6:$I$1355, Portfolio_History!$F731, Transactions_History!$H$6:$H$1355, "&lt;="&amp;YEAR(Portfolio_History!M$1))</f>
        <v>0</v>
      </c>
      <c r="N731" s="4">
        <f>SUMIFS(Transactions_History!$G$6:$G$1355, Transactions_History!$C$6:$C$1355, "Acquire", Transactions_History!$I$6:$I$1355, Portfolio_History!$F731, Transactions_History!$H$6:$H$1355, "&lt;="&amp;YEAR(Portfolio_History!N$1))-
SUMIFS(Transactions_History!$G$6:$G$1355, Transactions_History!$C$6:$C$1355, "Redeem", Transactions_History!$I$6:$I$1355, Portfolio_History!$F731, Transactions_History!$H$6:$H$1355, "&lt;="&amp;YEAR(Portfolio_History!N$1))</f>
        <v>12075192</v>
      </c>
      <c r="O731" s="4">
        <f>SUMIFS(Transactions_History!$G$6:$G$1355, Transactions_History!$C$6:$C$1355, "Acquire", Transactions_History!$I$6:$I$1355, Portfolio_History!$F731, Transactions_History!$H$6:$H$1355, "&lt;="&amp;YEAR(Portfolio_History!O$1))-
SUMIFS(Transactions_History!$G$6:$G$1355, Transactions_History!$C$6:$C$1355, "Redeem", Transactions_History!$I$6:$I$1355, Portfolio_History!$F731, Transactions_History!$H$6:$H$1355, "&lt;="&amp;YEAR(Portfolio_History!O$1))</f>
        <v>12075192</v>
      </c>
      <c r="P731" s="4">
        <f>SUMIFS(Transactions_History!$G$6:$G$1355, Transactions_History!$C$6:$C$1355, "Acquire", Transactions_History!$I$6:$I$1355, Portfolio_History!$F731, Transactions_History!$H$6:$H$1355, "&lt;="&amp;YEAR(Portfolio_History!P$1))-
SUMIFS(Transactions_History!$G$6:$G$1355, Transactions_History!$C$6:$C$1355, "Redeem", Transactions_History!$I$6:$I$1355, Portfolio_History!$F731, Transactions_History!$H$6:$H$1355, "&lt;="&amp;YEAR(Portfolio_History!P$1))</f>
        <v>12075192</v>
      </c>
      <c r="Q731" s="4">
        <f>SUMIFS(Transactions_History!$G$6:$G$1355, Transactions_History!$C$6:$C$1355, "Acquire", Transactions_History!$I$6:$I$1355, Portfolio_History!$F731, Transactions_History!$H$6:$H$1355, "&lt;="&amp;YEAR(Portfolio_History!Q$1))-
SUMIFS(Transactions_History!$G$6:$G$1355, Transactions_History!$C$6:$C$1355, "Redeem", Transactions_History!$I$6:$I$1355, Portfolio_History!$F731, Transactions_History!$H$6:$H$1355, "&lt;="&amp;YEAR(Portfolio_History!Q$1))</f>
        <v>12697763</v>
      </c>
      <c r="R731" s="4">
        <f>SUMIFS(Transactions_History!$G$6:$G$1355, Transactions_History!$C$6:$C$1355, "Acquire", Transactions_History!$I$6:$I$1355, Portfolio_History!$F731, Transactions_History!$H$6:$H$1355, "&lt;="&amp;YEAR(Portfolio_History!R$1))-
SUMIFS(Transactions_History!$G$6:$G$1355, Transactions_History!$C$6:$C$1355, "Redeem", Transactions_History!$I$6:$I$1355, Portfolio_History!$F731, Transactions_History!$H$6:$H$1355, "&lt;="&amp;YEAR(Portfolio_History!R$1))</f>
        <v>12697763</v>
      </c>
      <c r="S731" s="4">
        <f>SUMIFS(Transactions_History!$G$6:$G$1355, Transactions_History!$C$6:$C$1355, "Acquire", Transactions_History!$I$6:$I$1355, Portfolio_History!$F731, Transactions_History!$H$6:$H$1355, "&lt;="&amp;YEAR(Portfolio_History!S$1))-
SUMIFS(Transactions_History!$G$6:$G$1355, Transactions_History!$C$6:$C$1355, "Redeem", Transactions_History!$I$6:$I$1355, Portfolio_History!$F731, Transactions_History!$H$6:$H$1355, "&lt;="&amp;YEAR(Portfolio_History!S$1))</f>
        <v>12697763</v>
      </c>
      <c r="T731" s="4">
        <f>SUMIFS(Transactions_History!$G$6:$G$1355, Transactions_History!$C$6:$C$1355, "Acquire", Transactions_History!$I$6:$I$1355, Portfolio_History!$F731, Transactions_History!$H$6:$H$1355, "&lt;="&amp;YEAR(Portfolio_History!T$1))-
SUMIFS(Transactions_History!$G$6:$G$1355, Transactions_History!$C$6:$C$1355, "Redeem", Transactions_History!$I$6:$I$1355, Portfolio_History!$F731, Transactions_History!$H$6:$H$1355, "&lt;="&amp;YEAR(Portfolio_History!T$1))</f>
        <v>12697763</v>
      </c>
      <c r="U731" s="4">
        <f>SUMIFS(Transactions_History!$G$6:$G$1355, Transactions_History!$C$6:$C$1355, "Acquire", Transactions_History!$I$6:$I$1355, Portfolio_History!$F731, Transactions_History!$H$6:$H$1355, "&lt;="&amp;YEAR(Portfolio_History!U$1))-
SUMIFS(Transactions_History!$G$6:$G$1355, Transactions_History!$C$6:$C$1355, "Redeem", Transactions_History!$I$6:$I$1355, Portfolio_History!$F731, Transactions_History!$H$6:$H$1355, "&lt;="&amp;YEAR(Portfolio_History!U$1))</f>
        <v>12697763</v>
      </c>
      <c r="V731" s="4">
        <f>SUMIFS(Transactions_History!$G$6:$G$1355, Transactions_History!$C$6:$C$1355, "Acquire", Transactions_History!$I$6:$I$1355, Portfolio_History!$F731, Transactions_History!$H$6:$H$1355, "&lt;="&amp;YEAR(Portfolio_History!V$1))-
SUMIFS(Transactions_History!$G$6:$G$1355, Transactions_History!$C$6:$C$1355, "Redeem", Transactions_History!$I$6:$I$1355, Portfolio_History!$F731, Transactions_History!$H$6:$H$1355, "&lt;="&amp;YEAR(Portfolio_History!V$1))</f>
        <v>0</v>
      </c>
      <c r="W731" s="4">
        <f>SUMIFS(Transactions_History!$G$6:$G$1355, Transactions_History!$C$6:$C$1355, "Acquire", Transactions_History!$I$6:$I$1355, Portfolio_History!$F731, Transactions_History!$H$6:$H$1355, "&lt;="&amp;YEAR(Portfolio_History!W$1))-
SUMIFS(Transactions_History!$G$6:$G$1355, Transactions_History!$C$6:$C$1355, "Redeem", Transactions_History!$I$6:$I$1355, Portfolio_History!$F731, Transactions_History!$H$6:$H$1355, "&lt;="&amp;YEAR(Portfolio_History!W$1))</f>
        <v>0</v>
      </c>
      <c r="X731" s="4">
        <f>SUMIFS(Transactions_History!$G$6:$G$1355, Transactions_History!$C$6:$C$1355, "Acquire", Transactions_History!$I$6:$I$1355, Portfolio_History!$F731, Transactions_History!$H$6:$H$1355, "&lt;="&amp;YEAR(Portfolio_History!X$1))-
SUMIFS(Transactions_History!$G$6:$G$1355, Transactions_History!$C$6:$C$1355, "Redeem", Transactions_History!$I$6:$I$1355, Portfolio_History!$F731, Transactions_History!$H$6:$H$1355, "&lt;="&amp;YEAR(Portfolio_History!X$1))</f>
        <v>0</v>
      </c>
      <c r="Y731" s="4">
        <f>SUMIFS(Transactions_History!$G$6:$G$1355, Transactions_History!$C$6:$C$1355, "Acquire", Transactions_History!$I$6:$I$1355, Portfolio_History!$F731, Transactions_History!$H$6:$H$1355, "&lt;="&amp;YEAR(Portfolio_History!Y$1))-
SUMIFS(Transactions_History!$G$6:$G$1355, Transactions_History!$C$6:$C$1355, "Redeem", Transactions_History!$I$6:$I$1355, Portfolio_History!$F731, Transactions_History!$H$6:$H$1355, "&lt;="&amp;YEAR(Portfolio_History!Y$1))</f>
        <v>0</v>
      </c>
    </row>
    <row r="732" spans="1:25" x14ac:dyDescent="0.35">
      <c r="A732" s="172" t="s">
        <v>39</v>
      </c>
      <c r="B732" s="172">
        <v>4</v>
      </c>
      <c r="C732" s="172">
        <v>2018</v>
      </c>
      <c r="D732" s="173">
        <v>39600</v>
      </c>
      <c r="E732" s="63">
        <v>2008</v>
      </c>
      <c r="F732" s="170" t="str">
        <f t="shared" si="12"/>
        <v>SI bonds_4_2018</v>
      </c>
      <c r="G732" s="4">
        <f>SUMIFS(Transactions_History!$G$6:$G$1355, Transactions_History!$C$6:$C$1355, "Acquire", Transactions_History!$I$6:$I$1355, Portfolio_History!$F732, Transactions_History!$H$6:$H$1355, "&lt;="&amp;YEAR(Portfolio_History!G$1))-
SUMIFS(Transactions_History!$G$6:$G$1355, Transactions_History!$C$6:$C$1355, "Redeem", Transactions_History!$I$6:$I$1355, Portfolio_History!$F732, Transactions_History!$H$6:$H$1355, "&lt;="&amp;YEAR(Portfolio_History!G$1))</f>
        <v>0</v>
      </c>
      <c r="H732" s="4">
        <f>SUMIFS(Transactions_History!$G$6:$G$1355, Transactions_History!$C$6:$C$1355, "Acquire", Transactions_History!$I$6:$I$1355, Portfolio_History!$F732, Transactions_History!$H$6:$H$1355, "&lt;="&amp;YEAR(Portfolio_History!H$1))-
SUMIFS(Transactions_History!$G$6:$G$1355, Transactions_History!$C$6:$C$1355, "Redeem", Transactions_History!$I$6:$I$1355, Portfolio_History!$F732, Transactions_History!$H$6:$H$1355, "&lt;="&amp;YEAR(Portfolio_History!H$1))</f>
        <v>0</v>
      </c>
      <c r="I732" s="4">
        <f>SUMIFS(Transactions_History!$G$6:$G$1355, Transactions_History!$C$6:$C$1355, "Acquire", Transactions_History!$I$6:$I$1355, Portfolio_History!$F732, Transactions_History!$H$6:$H$1355, "&lt;="&amp;YEAR(Portfolio_History!I$1))-
SUMIFS(Transactions_History!$G$6:$G$1355, Transactions_History!$C$6:$C$1355, "Redeem", Transactions_History!$I$6:$I$1355, Portfolio_History!$F732, Transactions_History!$H$6:$H$1355, "&lt;="&amp;YEAR(Portfolio_History!I$1))</f>
        <v>0</v>
      </c>
      <c r="J732" s="4">
        <f>SUMIFS(Transactions_History!$G$6:$G$1355, Transactions_History!$C$6:$C$1355, "Acquire", Transactions_History!$I$6:$I$1355, Portfolio_History!$F732, Transactions_History!$H$6:$H$1355, "&lt;="&amp;YEAR(Portfolio_History!J$1))-
SUMIFS(Transactions_History!$G$6:$G$1355, Transactions_History!$C$6:$C$1355, "Redeem", Transactions_History!$I$6:$I$1355, Portfolio_History!$F732, Transactions_History!$H$6:$H$1355, "&lt;="&amp;YEAR(Portfolio_History!J$1))</f>
        <v>0</v>
      </c>
      <c r="K732" s="4">
        <f>SUMIFS(Transactions_History!$G$6:$G$1355, Transactions_History!$C$6:$C$1355, "Acquire", Transactions_History!$I$6:$I$1355, Portfolio_History!$F732, Transactions_History!$H$6:$H$1355, "&lt;="&amp;YEAR(Portfolio_History!K$1))-
SUMIFS(Transactions_History!$G$6:$G$1355, Transactions_History!$C$6:$C$1355, "Redeem", Transactions_History!$I$6:$I$1355, Portfolio_History!$F732, Transactions_History!$H$6:$H$1355, "&lt;="&amp;YEAR(Portfolio_History!K$1))</f>
        <v>0</v>
      </c>
      <c r="L732" s="4">
        <f>SUMIFS(Transactions_History!$G$6:$G$1355, Transactions_History!$C$6:$C$1355, "Acquire", Transactions_History!$I$6:$I$1355, Portfolio_History!$F732, Transactions_History!$H$6:$H$1355, "&lt;="&amp;YEAR(Portfolio_History!L$1))-
SUMIFS(Transactions_History!$G$6:$G$1355, Transactions_History!$C$6:$C$1355, "Redeem", Transactions_History!$I$6:$I$1355, Portfolio_History!$F732, Transactions_History!$H$6:$H$1355, "&lt;="&amp;YEAR(Portfolio_History!L$1))</f>
        <v>12075192</v>
      </c>
      <c r="M732" s="4">
        <f>SUMIFS(Transactions_History!$G$6:$G$1355, Transactions_History!$C$6:$C$1355, "Acquire", Transactions_History!$I$6:$I$1355, Portfolio_History!$F732, Transactions_History!$H$6:$H$1355, "&lt;="&amp;YEAR(Portfolio_History!M$1))-
SUMIFS(Transactions_History!$G$6:$G$1355, Transactions_History!$C$6:$C$1355, "Redeem", Transactions_History!$I$6:$I$1355, Portfolio_History!$F732, Transactions_History!$H$6:$H$1355, "&lt;="&amp;YEAR(Portfolio_History!M$1))</f>
        <v>12075192</v>
      </c>
      <c r="N732" s="4">
        <f>SUMIFS(Transactions_History!$G$6:$G$1355, Transactions_History!$C$6:$C$1355, "Acquire", Transactions_History!$I$6:$I$1355, Portfolio_History!$F732, Transactions_History!$H$6:$H$1355, "&lt;="&amp;YEAR(Portfolio_History!N$1))-
SUMIFS(Transactions_History!$G$6:$G$1355, Transactions_History!$C$6:$C$1355, "Redeem", Transactions_History!$I$6:$I$1355, Portfolio_History!$F732, Transactions_History!$H$6:$H$1355, "&lt;="&amp;YEAR(Portfolio_History!N$1))</f>
        <v>12075192</v>
      </c>
      <c r="O732" s="4">
        <f>SUMIFS(Transactions_History!$G$6:$G$1355, Transactions_History!$C$6:$C$1355, "Acquire", Transactions_History!$I$6:$I$1355, Portfolio_History!$F732, Transactions_History!$H$6:$H$1355, "&lt;="&amp;YEAR(Portfolio_History!O$1))-
SUMIFS(Transactions_History!$G$6:$G$1355, Transactions_History!$C$6:$C$1355, "Redeem", Transactions_History!$I$6:$I$1355, Portfolio_History!$F732, Transactions_History!$H$6:$H$1355, "&lt;="&amp;YEAR(Portfolio_History!O$1))</f>
        <v>12075192</v>
      </c>
      <c r="P732" s="4">
        <f>SUMIFS(Transactions_History!$G$6:$G$1355, Transactions_History!$C$6:$C$1355, "Acquire", Transactions_History!$I$6:$I$1355, Portfolio_History!$F732, Transactions_History!$H$6:$H$1355, "&lt;="&amp;YEAR(Portfolio_History!P$1))-
SUMIFS(Transactions_History!$G$6:$G$1355, Transactions_History!$C$6:$C$1355, "Redeem", Transactions_History!$I$6:$I$1355, Portfolio_History!$F732, Transactions_History!$H$6:$H$1355, "&lt;="&amp;YEAR(Portfolio_History!P$1))</f>
        <v>12697763</v>
      </c>
      <c r="Q732" s="4">
        <f>SUMIFS(Transactions_History!$G$6:$G$1355, Transactions_History!$C$6:$C$1355, "Acquire", Transactions_History!$I$6:$I$1355, Portfolio_History!$F732, Transactions_History!$H$6:$H$1355, "&lt;="&amp;YEAR(Portfolio_History!Q$1))-
SUMIFS(Transactions_History!$G$6:$G$1355, Transactions_History!$C$6:$C$1355, "Redeem", Transactions_History!$I$6:$I$1355, Portfolio_History!$F732, Transactions_History!$H$6:$H$1355, "&lt;="&amp;YEAR(Portfolio_History!Q$1))</f>
        <v>12697763</v>
      </c>
      <c r="R732" s="4">
        <f>SUMIFS(Transactions_History!$G$6:$G$1355, Transactions_History!$C$6:$C$1355, "Acquire", Transactions_History!$I$6:$I$1355, Portfolio_History!$F732, Transactions_History!$H$6:$H$1355, "&lt;="&amp;YEAR(Portfolio_History!R$1))-
SUMIFS(Transactions_History!$G$6:$G$1355, Transactions_History!$C$6:$C$1355, "Redeem", Transactions_History!$I$6:$I$1355, Portfolio_History!$F732, Transactions_History!$H$6:$H$1355, "&lt;="&amp;YEAR(Portfolio_History!R$1))</f>
        <v>12697763</v>
      </c>
      <c r="S732" s="4">
        <f>SUMIFS(Transactions_History!$G$6:$G$1355, Transactions_History!$C$6:$C$1355, "Acquire", Transactions_History!$I$6:$I$1355, Portfolio_History!$F732, Transactions_History!$H$6:$H$1355, "&lt;="&amp;YEAR(Portfolio_History!S$1))-
SUMIFS(Transactions_History!$G$6:$G$1355, Transactions_History!$C$6:$C$1355, "Redeem", Transactions_History!$I$6:$I$1355, Portfolio_History!$F732, Transactions_History!$H$6:$H$1355, "&lt;="&amp;YEAR(Portfolio_History!S$1))</f>
        <v>12697763</v>
      </c>
      <c r="T732" s="4">
        <f>SUMIFS(Transactions_History!$G$6:$G$1355, Transactions_History!$C$6:$C$1355, "Acquire", Transactions_History!$I$6:$I$1355, Portfolio_History!$F732, Transactions_History!$H$6:$H$1355, "&lt;="&amp;YEAR(Portfolio_History!T$1))-
SUMIFS(Transactions_History!$G$6:$G$1355, Transactions_History!$C$6:$C$1355, "Redeem", Transactions_History!$I$6:$I$1355, Portfolio_History!$F732, Transactions_History!$H$6:$H$1355, "&lt;="&amp;YEAR(Portfolio_History!T$1))</f>
        <v>12697763</v>
      </c>
      <c r="U732" s="4">
        <f>SUMIFS(Transactions_History!$G$6:$G$1355, Transactions_History!$C$6:$C$1355, "Acquire", Transactions_History!$I$6:$I$1355, Portfolio_History!$F732, Transactions_History!$H$6:$H$1355, "&lt;="&amp;YEAR(Portfolio_History!U$1))-
SUMIFS(Transactions_History!$G$6:$G$1355, Transactions_History!$C$6:$C$1355, "Redeem", Transactions_History!$I$6:$I$1355, Portfolio_History!$F732, Transactions_History!$H$6:$H$1355, "&lt;="&amp;YEAR(Portfolio_History!U$1))</f>
        <v>12697763</v>
      </c>
      <c r="V732" s="4">
        <f>SUMIFS(Transactions_History!$G$6:$G$1355, Transactions_History!$C$6:$C$1355, "Acquire", Transactions_History!$I$6:$I$1355, Portfolio_History!$F732, Transactions_History!$H$6:$H$1355, "&lt;="&amp;YEAR(Portfolio_History!V$1))-
SUMIFS(Transactions_History!$G$6:$G$1355, Transactions_History!$C$6:$C$1355, "Redeem", Transactions_History!$I$6:$I$1355, Portfolio_History!$F732, Transactions_History!$H$6:$H$1355, "&lt;="&amp;YEAR(Portfolio_History!V$1))</f>
        <v>0</v>
      </c>
      <c r="W732" s="4">
        <f>SUMIFS(Transactions_History!$G$6:$G$1355, Transactions_History!$C$6:$C$1355, "Acquire", Transactions_History!$I$6:$I$1355, Portfolio_History!$F732, Transactions_History!$H$6:$H$1355, "&lt;="&amp;YEAR(Portfolio_History!W$1))-
SUMIFS(Transactions_History!$G$6:$G$1355, Transactions_History!$C$6:$C$1355, "Redeem", Transactions_History!$I$6:$I$1355, Portfolio_History!$F732, Transactions_History!$H$6:$H$1355, "&lt;="&amp;YEAR(Portfolio_History!W$1))</f>
        <v>0</v>
      </c>
      <c r="X732" s="4">
        <f>SUMIFS(Transactions_History!$G$6:$G$1355, Transactions_History!$C$6:$C$1355, "Acquire", Transactions_History!$I$6:$I$1355, Portfolio_History!$F732, Transactions_History!$H$6:$H$1355, "&lt;="&amp;YEAR(Portfolio_History!X$1))-
SUMIFS(Transactions_History!$G$6:$G$1355, Transactions_History!$C$6:$C$1355, "Redeem", Transactions_History!$I$6:$I$1355, Portfolio_History!$F732, Transactions_History!$H$6:$H$1355, "&lt;="&amp;YEAR(Portfolio_History!X$1))</f>
        <v>0</v>
      </c>
      <c r="Y732" s="4">
        <f>SUMIFS(Transactions_History!$G$6:$G$1355, Transactions_History!$C$6:$C$1355, "Acquire", Transactions_History!$I$6:$I$1355, Portfolio_History!$F732, Transactions_History!$H$6:$H$1355, "&lt;="&amp;YEAR(Portfolio_History!Y$1))-
SUMIFS(Transactions_History!$G$6:$G$1355, Transactions_History!$C$6:$C$1355, "Redeem", Transactions_History!$I$6:$I$1355, Portfolio_History!$F732, Transactions_History!$H$6:$H$1355, "&lt;="&amp;YEAR(Portfolio_History!Y$1))</f>
        <v>0</v>
      </c>
    </row>
    <row r="733" spans="1:25" x14ac:dyDescent="0.35">
      <c r="A733" s="172" t="s">
        <v>39</v>
      </c>
      <c r="B733" s="172">
        <v>4</v>
      </c>
      <c r="C733" s="172">
        <v>2019</v>
      </c>
      <c r="D733" s="173">
        <v>39600</v>
      </c>
      <c r="E733" s="63">
        <v>2008</v>
      </c>
      <c r="F733" s="170" t="str">
        <f t="shared" si="12"/>
        <v>SI bonds_4_2019</v>
      </c>
      <c r="G733" s="4">
        <f>SUMIFS(Transactions_History!$G$6:$G$1355, Transactions_History!$C$6:$C$1355, "Acquire", Transactions_History!$I$6:$I$1355, Portfolio_History!$F733, Transactions_History!$H$6:$H$1355, "&lt;="&amp;YEAR(Portfolio_History!G$1))-
SUMIFS(Transactions_History!$G$6:$G$1355, Transactions_History!$C$6:$C$1355, "Redeem", Transactions_History!$I$6:$I$1355, Portfolio_History!$F733, Transactions_History!$H$6:$H$1355, "&lt;="&amp;YEAR(Portfolio_History!G$1))</f>
        <v>0</v>
      </c>
      <c r="H733" s="4">
        <f>SUMIFS(Transactions_History!$G$6:$G$1355, Transactions_History!$C$6:$C$1355, "Acquire", Transactions_History!$I$6:$I$1355, Portfolio_History!$F733, Transactions_History!$H$6:$H$1355, "&lt;="&amp;YEAR(Portfolio_History!H$1))-
SUMIFS(Transactions_History!$G$6:$G$1355, Transactions_History!$C$6:$C$1355, "Redeem", Transactions_History!$I$6:$I$1355, Portfolio_History!$F733, Transactions_History!$H$6:$H$1355, "&lt;="&amp;YEAR(Portfolio_History!H$1))</f>
        <v>0</v>
      </c>
      <c r="I733" s="4">
        <f>SUMIFS(Transactions_History!$G$6:$G$1355, Transactions_History!$C$6:$C$1355, "Acquire", Transactions_History!$I$6:$I$1355, Portfolio_History!$F733, Transactions_History!$H$6:$H$1355, "&lt;="&amp;YEAR(Portfolio_History!I$1))-
SUMIFS(Transactions_History!$G$6:$G$1355, Transactions_History!$C$6:$C$1355, "Redeem", Transactions_History!$I$6:$I$1355, Portfolio_History!$F733, Transactions_History!$H$6:$H$1355, "&lt;="&amp;YEAR(Portfolio_History!I$1))</f>
        <v>0</v>
      </c>
      <c r="J733" s="4">
        <f>SUMIFS(Transactions_History!$G$6:$G$1355, Transactions_History!$C$6:$C$1355, "Acquire", Transactions_History!$I$6:$I$1355, Portfolio_History!$F733, Transactions_History!$H$6:$H$1355, "&lt;="&amp;YEAR(Portfolio_History!J$1))-
SUMIFS(Transactions_History!$G$6:$G$1355, Transactions_History!$C$6:$C$1355, "Redeem", Transactions_History!$I$6:$I$1355, Portfolio_History!$F733, Transactions_History!$H$6:$H$1355, "&lt;="&amp;YEAR(Portfolio_History!J$1))</f>
        <v>0</v>
      </c>
      <c r="K733" s="4">
        <f>SUMIFS(Transactions_History!$G$6:$G$1355, Transactions_History!$C$6:$C$1355, "Acquire", Transactions_History!$I$6:$I$1355, Portfolio_History!$F733, Transactions_History!$H$6:$H$1355, "&lt;="&amp;YEAR(Portfolio_History!K$1))-
SUMIFS(Transactions_History!$G$6:$G$1355, Transactions_History!$C$6:$C$1355, "Redeem", Transactions_History!$I$6:$I$1355, Portfolio_History!$F733, Transactions_History!$H$6:$H$1355, "&lt;="&amp;YEAR(Portfolio_History!K$1))</f>
        <v>0</v>
      </c>
      <c r="L733" s="4">
        <f>SUMIFS(Transactions_History!$G$6:$G$1355, Transactions_History!$C$6:$C$1355, "Acquire", Transactions_History!$I$6:$I$1355, Portfolio_History!$F733, Transactions_History!$H$6:$H$1355, "&lt;="&amp;YEAR(Portfolio_History!L$1))-
SUMIFS(Transactions_History!$G$6:$G$1355, Transactions_History!$C$6:$C$1355, "Redeem", Transactions_History!$I$6:$I$1355, Portfolio_History!$F733, Transactions_History!$H$6:$H$1355, "&lt;="&amp;YEAR(Portfolio_History!L$1))</f>
        <v>12075192</v>
      </c>
      <c r="M733" s="4">
        <f>SUMIFS(Transactions_History!$G$6:$G$1355, Transactions_History!$C$6:$C$1355, "Acquire", Transactions_History!$I$6:$I$1355, Portfolio_History!$F733, Transactions_History!$H$6:$H$1355, "&lt;="&amp;YEAR(Portfolio_History!M$1))-
SUMIFS(Transactions_History!$G$6:$G$1355, Transactions_History!$C$6:$C$1355, "Redeem", Transactions_History!$I$6:$I$1355, Portfolio_History!$F733, Transactions_History!$H$6:$H$1355, "&lt;="&amp;YEAR(Portfolio_History!M$1))</f>
        <v>12075192</v>
      </c>
      <c r="N733" s="4">
        <f>SUMIFS(Transactions_History!$G$6:$G$1355, Transactions_History!$C$6:$C$1355, "Acquire", Transactions_History!$I$6:$I$1355, Portfolio_History!$F733, Transactions_History!$H$6:$H$1355, "&lt;="&amp;YEAR(Portfolio_History!N$1))-
SUMIFS(Transactions_History!$G$6:$G$1355, Transactions_History!$C$6:$C$1355, "Redeem", Transactions_History!$I$6:$I$1355, Portfolio_History!$F733, Transactions_History!$H$6:$H$1355, "&lt;="&amp;YEAR(Portfolio_History!N$1))</f>
        <v>12075192</v>
      </c>
      <c r="O733" s="4">
        <f>SUMIFS(Transactions_History!$G$6:$G$1355, Transactions_History!$C$6:$C$1355, "Acquire", Transactions_History!$I$6:$I$1355, Portfolio_History!$F733, Transactions_History!$H$6:$H$1355, "&lt;="&amp;YEAR(Portfolio_History!O$1))-
SUMIFS(Transactions_History!$G$6:$G$1355, Transactions_History!$C$6:$C$1355, "Redeem", Transactions_History!$I$6:$I$1355, Portfolio_History!$F733, Transactions_History!$H$6:$H$1355, "&lt;="&amp;YEAR(Portfolio_History!O$1))</f>
        <v>12075192</v>
      </c>
      <c r="P733" s="4">
        <f>SUMIFS(Transactions_History!$G$6:$G$1355, Transactions_History!$C$6:$C$1355, "Acquire", Transactions_History!$I$6:$I$1355, Portfolio_History!$F733, Transactions_History!$H$6:$H$1355, "&lt;="&amp;YEAR(Portfolio_History!P$1))-
SUMIFS(Transactions_History!$G$6:$G$1355, Transactions_History!$C$6:$C$1355, "Redeem", Transactions_History!$I$6:$I$1355, Portfolio_History!$F733, Transactions_History!$H$6:$H$1355, "&lt;="&amp;YEAR(Portfolio_History!P$1))</f>
        <v>12697763</v>
      </c>
      <c r="Q733" s="4">
        <f>SUMIFS(Transactions_History!$G$6:$G$1355, Transactions_History!$C$6:$C$1355, "Acquire", Transactions_History!$I$6:$I$1355, Portfolio_History!$F733, Transactions_History!$H$6:$H$1355, "&lt;="&amp;YEAR(Portfolio_History!Q$1))-
SUMIFS(Transactions_History!$G$6:$G$1355, Transactions_History!$C$6:$C$1355, "Redeem", Transactions_History!$I$6:$I$1355, Portfolio_History!$F733, Transactions_History!$H$6:$H$1355, "&lt;="&amp;YEAR(Portfolio_History!Q$1))</f>
        <v>12697763</v>
      </c>
      <c r="R733" s="4">
        <f>SUMIFS(Transactions_History!$G$6:$G$1355, Transactions_History!$C$6:$C$1355, "Acquire", Transactions_History!$I$6:$I$1355, Portfolio_History!$F733, Transactions_History!$H$6:$H$1355, "&lt;="&amp;YEAR(Portfolio_History!R$1))-
SUMIFS(Transactions_History!$G$6:$G$1355, Transactions_History!$C$6:$C$1355, "Redeem", Transactions_History!$I$6:$I$1355, Portfolio_History!$F733, Transactions_History!$H$6:$H$1355, "&lt;="&amp;YEAR(Portfolio_History!R$1))</f>
        <v>12697763</v>
      </c>
      <c r="S733" s="4">
        <f>SUMIFS(Transactions_History!$G$6:$G$1355, Transactions_History!$C$6:$C$1355, "Acquire", Transactions_History!$I$6:$I$1355, Portfolio_History!$F733, Transactions_History!$H$6:$H$1355, "&lt;="&amp;YEAR(Portfolio_History!S$1))-
SUMIFS(Transactions_History!$G$6:$G$1355, Transactions_History!$C$6:$C$1355, "Redeem", Transactions_History!$I$6:$I$1355, Portfolio_History!$F733, Transactions_History!$H$6:$H$1355, "&lt;="&amp;YEAR(Portfolio_History!S$1))</f>
        <v>12697763</v>
      </c>
      <c r="T733" s="4">
        <f>SUMIFS(Transactions_History!$G$6:$G$1355, Transactions_History!$C$6:$C$1355, "Acquire", Transactions_History!$I$6:$I$1355, Portfolio_History!$F733, Transactions_History!$H$6:$H$1355, "&lt;="&amp;YEAR(Portfolio_History!T$1))-
SUMIFS(Transactions_History!$G$6:$G$1355, Transactions_History!$C$6:$C$1355, "Redeem", Transactions_History!$I$6:$I$1355, Portfolio_History!$F733, Transactions_History!$H$6:$H$1355, "&lt;="&amp;YEAR(Portfolio_History!T$1))</f>
        <v>12697763</v>
      </c>
      <c r="U733" s="4">
        <f>SUMIFS(Transactions_History!$G$6:$G$1355, Transactions_History!$C$6:$C$1355, "Acquire", Transactions_History!$I$6:$I$1355, Portfolio_History!$F733, Transactions_History!$H$6:$H$1355, "&lt;="&amp;YEAR(Portfolio_History!U$1))-
SUMIFS(Transactions_History!$G$6:$G$1355, Transactions_History!$C$6:$C$1355, "Redeem", Transactions_History!$I$6:$I$1355, Portfolio_History!$F733, Transactions_History!$H$6:$H$1355, "&lt;="&amp;YEAR(Portfolio_History!U$1))</f>
        <v>12697763</v>
      </c>
      <c r="V733" s="4">
        <f>SUMIFS(Transactions_History!$G$6:$G$1355, Transactions_History!$C$6:$C$1355, "Acquire", Transactions_History!$I$6:$I$1355, Portfolio_History!$F733, Transactions_History!$H$6:$H$1355, "&lt;="&amp;YEAR(Portfolio_History!V$1))-
SUMIFS(Transactions_History!$G$6:$G$1355, Transactions_History!$C$6:$C$1355, "Redeem", Transactions_History!$I$6:$I$1355, Portfolio_History!$F733, Transactions_History!$H$6:$H$1355, "&lt;="&amp;YEAR(Portfolio_History!V$1))</f>
        <v>0</v>
      </c>
      <c r="W733" s="4">
        <f>SUMIFS(Transactions_History!$G$6:$G$1355, Transactions_History!$C$6:$C$1355, "Acquire", Transactions_History!$I$6:$I$1355, Portfolio_History!$F733, Transactions_History!$H$6:$H$1355, "&lt;="&amp;YEAR(Portfolio_History!W$1))-
SUMIFS(Transactions_History!$G$6:$G$1355, Transactions_History!$C$6:$C$1355, "Redeem", Transactions_History!$I$6:$I$1355, Portfolio_History!$F733, Transactions_History!$H$6:$H$1355, "&lt;="&amp;YEAR(Portfolio_History!W$1))</f>
        <v>0</v>
      </c>
      <c r="X733" s="4">
        <f>SUMIFS(Transactions_History!$G$6:$G$1355, Transactions_History!$C$6:$C$1355, "Acquire", Transactions_History!$I$6:$I$1355, Portfolio_History!$F733, Transactions_History!$H$6:$H$1355, "&lt;="&amp;YEAR(Portfolio_History!X$1))-
SUMIFS(Transactions_History!$G$6:$G$1355, Transactions_History!$C$6:$C$1355, "Redeem", Transactions_History!$I$6:$I$1355, Portfolio_History!$F733, Transactions_History!$H$6:$H$1355, "&lt;="&amp;YEAR(Portfolio_History!X$1))</f>
        <v>0</v>
      </c>
      <c r="Y733" s="4">
        <f>SUMIFS(Transactions_History!$G$6:$G$1355, Transactions_History!$C$6:$C$1355, "Acquire", Transactions_History!$I$6:$I$1355, Portfolio_History!$F733, Transactions_History!$H$6:$H$1355, "&lt;="&amp;YEAR(Portfolio_History!Y$1))-
SUMIFS(Transactions_History!$G$6:$G$1355, Transactions_History!$C$6:$C$1355, "Redeem", Transactions_History!$I$6:$I$1355, Portfolio_History!$F733, Transactions_History!$H$6:$H$1355, "&lt;="&amp;YEAR(Portfolio_History!Y$1))</f>
        <v>0</v>
      </c>
    </row>
    <row r="734" spans="1:25" x14ac:dyDescent="0.35">
      <c r="A734" s="172" t="s">
        <v>39</v>
      </c>
      <c r="B734" s="172">
        <v>4</v>
      </c>
      <c r="C734" s="172">
        <v>2020</v>
      </c>
      <c r="D734" s="173">
        <v>39600</v>
      </c>
      <c r="E734" s="63">
        <v>2008</v>
      </c>
      <c r="F734" s="170" t="str">
        <f t="shared" si="12"/>
        <v>SI bonds_4_2020</v>
      </c>
      <c r="G734" s="4">
        <f>SUMIFS(Transactions_History!$G$6:$G$1355, Transactions_History!$C$6:$C$1355, "Acquire", Transactions_History!$I$6:$I$1355, Portfolio_History!$F734, Transactions_History!$H$6:$H$1355, "&lt;="&amp;YEAR(Portfolio_History!G$1))-
SUMIFS(Transactions_History!$G$6:$G$1355, Transactions_History!$C$6:$C$1355, "Redeem", Transactions_History!$I$6:$I$1355, Portfolio_History!$F734, Transactions_History!$H$6:$H$1355, "&lt;="&amp;YEAR(Portfolio_History!G$1))</f>
        <v>0</v>
      </c>
      <c r="H734" s="4">
        <f>SUMIFS(Transactions_History!$G$6:$G$1355, Transactions_History!$C$6:$C$1355, "Acquire", Transactions_History!$I$6:$I$1355, Portfolio_History!$F734, Transactions_History!$H$6:$H$1355, "&lt;="&amp;YEAR(Portfolio_History!H$1))-
SUMIFS(Transactions_History!$G$6:$G$1355, Transactions_History!$C$6:$C$1355, "Redeem", Transactions_History!$I$6:$I$1355, Portfolio_History!$F734, Transactions_History!$H$6:$H$1355, "&lt;="&amp;YEAR(Portfolio_History!H$1))</f>
        <v>0</v>
      </c>
      <c r="I734" s="4">
        <f>SUMIFS(Transactions_History!$G$6:$G$1355, Transactions_History!$C$6:$C$1355, "Acquire", Transactions_History!$I$6:$I$1355, Portfolio_History!$F734, Transactions_History!$H$6:$H$1355, "&lt;="&amp;YEAR(Portfolio_History!I$1))-
SUMIFS(Transactions_History!$G$6:$G$1355, Transactions_History!$C$6:$C$1355, "Redeem", Transactions_History!$I$6:$I$1355, Portfolio_History!$F734, Transactions_History!$H$6:$H$1355, "&lt;="&amp;YEAR(Portfolio_History!I$1))</f>
        <v>0</v>
      </c>
      <c r="J734" s="4">
        <f>SUMIFS(Transactions_History!$G$6:$G$1355, Transactions_History!$C$6:$C$1355, "Acquire", Transactions_History!$I$6:$I$1355, Portfolio_History!$F734, Transactions_History!$H$6:$H$1355, "&lt;="&amp;YEAR(Portfolio_History!J$1))-
SUMIFS(Transactions_History!$G$6:$G$1355, Transactions_History!$C$6:$C$1355, "Redeem", Transactions_History!$I$6:$I$1355, Portfolio_History!$F734, Transactions_History!$H$6:$H$1355, "&lt;="&amp;YEAR(Portfolio_History!J$1))</f>
        <v>0</v>
      </c>
      <c r="K734" s="4">
        <f>SUMIFS(Transactions_History!$G$6:$G$1355, Transactions_History!$C$6:$C$1355, "Acquire", Transactions_History!$I$6:$I$1355, Portfolio_History!$F734, Transactions_History!$H$6:$H$1355, "&lt;="&amp;YEAR(Portfolio_History!K$1))-
SUMIFS(Transactions_History!$G$6:$G$1355, Transactions_History!$C$6:$C$1355, "Redeem", Transactions_History!$I$6:$I$1355, Portfolio_History!$F734, Transactions_History!$H$6:$H$1355, "&lt;="&amp;YEAR(Portfolio_History!K$1))</f>
        <v>12075192</v>
      </c>
      <c r="L734" s="4">
        <f>SUMIFS(Transactions_History!$G$6:$G$1355, Transactions_History!$C$6:$C$1355, "Acquire", Transactions_History!$I$6:$I$1355, Portfolio_History!$F734, Transactions_History!$H$6:$H$1355, "&lt;="&amp;YEAR(Portfolio_History!L$1))-
SUMIFS(Transactions_History!$G$6:$G$1355, Transactions_History!$C$6:$C$1355, "Redeem", Transactions_History!$I$6:$I$1355, Portfolio_History!$F734, Transactions_History!$H$6:$H$1355, "&lt;="&amp;YEAR(Portfolio_History!L$1))</f>
        <v>12075192</v>
      </c>
      <c r="M734" s="4">
        <f>SUMIFS(Transactions_History!$G$6:$G$1355, Transactions_History!$C$6:$C$1355, "Acquire", Transactions_History!$I$6:$I$1355, Portfolio_History!$F734, Transactions_History!$H$6:$H$1355, "&lt;="&amp;YEAR(Portfolio_History!M$1))-
SUMIFS(Transactions_History!$G$6:$G$1355, Transactions_History!$C$6:$C$1355, "Redeem", Transactions_History!$I$6:$I$1355, Portfolio_History!$F734, Transactions_History!$H$6:$H$1355, "&lt;="&amp;YEAR(Portfolio_History!M$1))</f>
        <v>12075192</v>
      </c>
      <c r="N734" s="4">
        <f>SUMIFS(Transactions_History!$G$6:$G$1355, Transactions_History!$C$6:$C$1355, "Acquire", Transactions_History!$I$6:$I$1355, Portfolio_History!$F734, Transactions_History!$H$6:$H$1355, "&lt;="&amp;YEAR(Portfolio_History!N$1))-
SUMIFS(Transactions_History!$G$6:$G$1355, Transactions_History!$C$6:$C$1355, "Redeem", Transactions_History!$I$6:$I$1355, Portfolio_History!$F734, Transactions_History!$H$6:$H$1355, "&lt;="&amp;YEAR(Portfolio_History!N$1))</f>
        <v>12075192</v>
      </c>
      <c r="O734" s="4">
        <f>SUMIFS(Transactions_History!$G$6:$G$1355, Transactions_History!$C$6:$C$1355, "Acquire", Transactions_History!$I$6:$I$1355, Portfolio_History!$F734, Transactions_History!$H$6:$H$1355, "&lt;="&amp;YEAR(Portfolio_History!O$1))-
SUMIFS(Transactions_History!$G$6:$G$1355, Transactions_History!$C$6:$C$1355, "Redeem", Transactions_History!$I$6:$I$1355, Portfolio_History!$F734, Transactions_History!$H$6:$H$1355, "&lt;="&amp;YEAR(Portfolio_History!O$1))</f>
        <v>12075192</v>
      </c>
      <c r="P734" s="4">
        <f>SUMIFS(Transactions_History!$G$6:$G$1355, Transactions_History!$C$6:$C$1355, "Acquire", Transactions_History!$I$6:$I$1355, Portfolio_History!$F734, Transactions_History!$H$6:$H$1355, "&lt;="&amp;YEAR(Portfolio_History!P$1))-
SUMIFS(Transactions_History!$G$6:$G$1355, Transactions_History!$C$6:$C$1355, "Redeem", Transactions_History!$I$6:$I$1355, Portfolio_History!$F734, Transactions_History!$H$6:$H$1355, "&lt;="&amp;YEAR(Portfolio_History!P$1))</f>
        <v>12697764</v>
      </c>
      <c r="Q734" s="4">
        <f>SUMIFS(Transactions_History!$G$6:$G$1355, Transactions_History!$C$6:$C$1355, "Acquire", Transactions_History!$I$6:$I$1355, Portfolio_History!$F734, Transactions_History!$H$6:$H$1355, "&lt;="&amp;YEAR(Portfolio_History!Q$1))-
SUMIFS(Transactions_History!$G$6:$G$1355, Transactions_History!$C$6:$C$1355, "Redeem", Transactions_History!$I$6:$I$1355, Portfolio_History!$F734, Transactions_History!$H$6:$H$1355, "&lt;="&amp;YEAR(Portfolio_History!Q$1))</f>
        <v>12697764</v>
      </c>
      <c r="R734" s="4">
        <f>SUMIFS(Transactions_History!$G$6:$G$1355, Transactions_History!$C$6:$C$1355, "Acquire", Transactions_History!$I$6:$I$1355, Portfolio_History!$F734, Transactions_History!$H$6:$H$1355, "&lt;="&amp;YEAR(Portfolio_History!R$1))-
SUMIFS(Transactions_History!$G$6:$G$1355, Transactions_History!$C$6:$C$1355, "Redeem", Transactions_History!$I$6:$I$1355, Portfolio_History!$F734, Transactions_History!$H$6:$H$1355, "&lt;="&amp;YEAR(Portfolio_History!R$1))</f>
        <v>12697764</v>
      </c>
      <c r="S734" s="4">
        <f>SUMIFS(Transactions_History!$G$6:$G$1355, Transactions_History!$C$6:$C$1355, "Acquire", Transactions_History!$I$6:$I$1355, Portfolio_History!$F734, Transactions_History!$H$6:$H$1355, "&lt;="&amp;YEAR(Portfolio_History!S$1))-
SUMIFS(Transactions_History!$G$6:$G$1355, Transactions_History!$C$6:$C$1355, "Redeem", Transactions_History!$I$6:$I$1355, Portfolio_History!$F734, Transactions_History!$H$6:$H$1355, "&lt;="&amp;YEAR(Portfolio_History!S$1))</f>
        <v>12697764</v>
      </c>
      <c r="T734" s="4">
        <f>SUMIFS(Transactions_History!$G$6:$G$1355, Transactions_History!$C$6:$C$1355, "Acquire", Transactions_History!$I$6:$I$1355, Portfolio_History!$F734, Transactions_History!$H$6:$H$1355, "&lt;="&amp;YEAR(Portfolio_History!T$1))-
SUMIFS(Transactions_History!$G$6:$G$1355, Transactions_History!$C$6:$C$1355, "Redeem", Transactions_History!$I$6:$I$1355, Portfolio_History!$F734, Transactions_History!$H$6:$H$1355, "&lt;="&amp;YEAR(Portfolio_History!T$1))</f>
        <v>12697764</v>
      </c>
      <c r="U734" s="4">
        <f>SUMIFS(Transactions_History!$G$6:$G$1355, Transactions_History!$C$6:$C$1355, "Acquire", Transactions_History!$I$6:$I$1355, Portfolio_History!$F734, Transactions_History!$H$6:$H$1355, "&lt;="&amp;YEAR(Portfolio_History!U$1))-
SUMIFS(Transactions_History!$G$6:$G$1355, Transactions_History!$C$6:$C$1355, "Redeem", Transactions_History!$I$6:$I$1355, Portfolio_History!$F734, Transactions_History!$H$6:$H$1355, "&lt;="&amp;YEAR(Portfolio_History!U$1))</f>
        <v>12697764</v>
      </c>
      <c r="V734" s="4">
        <f>SUMIFS(Transactions_History!$G$6:$G$1355, Transactions_History!$C$6:$C$1355, "Acquire", Transactions_History!$I$6:$I$1355, Portfolio_History!$F734, Transactions_History!$H$6:$H$1355, "&lt;="&amp;YEAR(Portfolio_History!V$1))-
SUMIFS(Transactions_History!$G$6:$G$1355, Transactions_History!$C$6:$C$1355, "Redeem", Transactions_History!$I$6:$I$1355, Portfolio_History!$F734, Transactions_History!$H$6:$H$1355, "&lt;="&amp;YEAR(Portfolio_History!V$1))</f>
        <v>0</v>
      </c>
      <c r="W734" s="4">
        <f>SUMIFS(Transactions_History!$G$6:$G$1355, Transactions_History!$C$6:$C$1355, "Acquire", Transactions_History!$I$6:$I$1355, Portfolio_History!$F734, Transactions_History!$H$6:$H$1355, "&lt;="&amp;YEAR(Portfolio_History!W$1))-
SUMIFS(Transactions_History!$G$6:$G$1355, Transactions_History!$C$6:$C$1355, "Redeem", Transactions_History!$I$6:$I$1355, Portfolio_History!$F734, Transactions_History!$H$6:$H$1355, "&lt;="&amp;YEAR(Portfolio_History!W$1))</f>
        <v>0</v>
      </c>
      <c r="X734" s="4">
        <f>SUMIFS(Transactions_History!$G$6:$G$1355, Transactions_History!$C$6:$C$1355, "Acquire", Transactions_History!$I$6:$I$1355, Portfolio_History!$F734, Transactions_History!$H$6:$H$1355, "&lt;="&amp;YEAR(Portfolio_History!X$1))-
SUMIFS(Transactions_History!$G$6:$G$1355, Transactions_History!$C$6:$C$1355, "Redeem", Transactions_History!$I$6:$I$1355, Portfolio_History!$F734, Transactions_History!$H$6:$H$1355, "&lt;="&amp;YEAR(Portfolio_History!X$1))</f>
        <v>0</v>
      </c>
      <c r="Y734" s="4">
        <f>SUMIFS(Transactions_History!$G$6:$G$1355, Transactions_History!$C$6:$C$1355, "Acquire", Transactions_History!$I$6:$I$1355, Portfolio_History!$F734, Transactions_History!$H$6:$H$1355, "&lt;="&amp;YEAR(Portfolio_History!Y$1))-
SUMIFS(Transactions_History!$G$6:$G$1355, Transactions_History!$C$6:$C$1355, "Redeem", Transactions_History!$I$6:$I$1355, Portfolio_History!$F734, Transactions_History!$H$6:$H$1355, "&lt;="&amp;YEAR(Portfolio_History!Y$1))</f>
        <v>0</v>
      </c>
    </row>
    <row r="735" spans="1:25" x14ac:dyDescent="0.35">
      <c r="A735" s="172" t="s">
        <v>39</v>
      </c>
      <c r="B735" s="172">
        <v>4</v>
      </c>
      <c r="C735" s="172">
        <v>2021</v>
      </c>
      <c r="D735" s="173">
        <v>39600</v>
      </c>
      <c r="E735" s="63">
        <v>2008</v>
      </c>
      <c r="F735" s="170" t="str">
        <f t="shared" si="12"/>
        <v>SI bonds_4_2021</v>
      </c>
      <c r="G735" s="4">
        <f>SUMIFS(Transactions_History!$G$6:$G$1355, Transactions_History!$C$6:$C$1355, "Acquire", Transactions_History!$I$6:$I$1355, Portfolio_History!$F735, Transactions_History!$H$6:$H$1355, "&lt;="&amp;YEAR(Portfolio_History!G$1))-
SUMIFS(Transactions_History!$G$6:$G$1355, Transactions_History!$C$6:$C$1355, "Redeem", Transactions_History!$I$6:$I$1355, Portfolio_History!$F735, Transactions_History!$H$6:$H$1355, "&lt;="&amp;YEAR(Portfolio_History!G$1))</f>
        <v>0</v>
      </c>
      <c r="H735" s="4">
        <f>SUMIFS(Transactions_History!$G$6:$G$1355, Transactions_History!$C$6:$C$1355, "Acquire", Transactions_History!$I$6:$I$1355, Portfolio_History!$F735, Transactions_History!$H$6:$H$1355, "&lt;="&amp;YEAR(Portfolio_History!H$1))-
SUMIFS(Transactions_History!$G$6:$G$1355, Transactions_History!$C$6:$C$1355, "Redeem", Transactions_History!$I$6:$I$1355, Portfolio_History!$F735, Transactions_History!$H$6:$H$1355, "&lt;="&amp;YEAR(Portfolio_History!H$1))</f>
        <v>0</v>
      </c>
      <c r="I735" s="4">
        <f>SUMIFS(Transactions_History!$G$6:$G$1355, Transactions_History!$C$6:$C$1355, "Acquire", Transactions_History!$I$6:$I$1355, Portfolio_History!$F735, Transactions_History!$H$6:$H$1355, "&lt;="&amp;YEAR(Portfolio_History!I$1))-
SUMIFS(Transactions_History!$G$6:$G$1355, Transactions_History!$C$6:$C$1355, "Redeem", Transactions_History!$I$6:$I$1355, Portfolio_History!$F735, Transactions_History!$H$6:$H$1355, "&lt;="&amp;YEAR(Portfolio_History!I$1))</f>
        <v>0</v>
      </c>
      <c r="J735" s="4">
        <f>SUMIFS(Transactions_History!$G$6:$G$1355, Transactions_History!$C$6:$C$1355, "Acquire", Transactions_History!$I$6:$I$1355, Portfolio_History!$F735, Transactions_History!$H$6:$H$1355, "&lt;="&amp;YEAR(Portfolio_History!J$1))-
SUMIFS(Transactions_History!$G$6:$G$1355, Transactions_History!$C$6:$C$1355, "Redeem", Transactions_History!$I$6:$I$1355, Portfolio_History!$F735, Transactions_History!$H$6:$H$1355, "&lt;="&amp;YEAR(Portfolio_History!J$1))</f>
        <v>12075192</v>
      </c>
      <c r="K735" s="4">
        <f>SUMIFS(Transactions_History!$G$6:$G$1355, Transactions_History!$C$6:$C$1355, "Acquire", Transactions_History!$I$6:$I$1355, Portfolio_History!$F735, Transactions_History!$H$6:$H$1355, "&lt;="&amp;YEAR(Portfolio_History!K$1))-
SUMIFS(Transactions_History!$G$6:$G$1355, Transactions_History!$C$6:$C$1355, "Redeem", Transactions_History!$I$6:$I$1355, Portfolio_History!$F735, Transactions_History!$H$6:$H$1355, "&lt;="&amp;YEAR(Portfolio_History!K$1))</f>
        <v>12075192</v>
      </c>
      <c r="L735" s="4">
        <f>SUMIFS(Transactions_History!$G$6:$G$1355, Transactions_History!$C$6:$C$1355, "Acquire", Transactions_History!$I$6:$I$1355, Portfolio_History!$F735, Transactions_History!$H$6:$H$1355, "&lt;="&amp;YEAR(Portfolio_History!L$1))-
SUMIFS(Transactions_History!$G$6:$G$1355, Transactions_History!$C$6:$C$1355, "Redeem", Transactions_History!$I$6:$I$1355, Portfolio_History!$F735, Transactions_History!$H$6:$H$1355, "&lt;="&amp;YEAR(Portfolio_History!L$1))</f>
        <v>12075192</v>
      </c>
      <c r="M735" s="4">
        <f>SUMIFS(Transactions_History!$G$6:$G$1355, Transactions_History!$C$6:$C$1355, "Acquire", Transactions_History!$I$6:$I$1355, Portfolio_History!$F735, Transactions_History!$H$6:$H$1355, "&lt;="&amp;YEAR(Portfolio_History!M$1))-
SUMIFS(Transactions_History!$G$6:$G$1355, Transactions_History!$C$6:$C$1355, "Redeem", Transactions_History!$I$6:$I$1355, Portfolio_History!$F735, Transactions_History!$H$6:$H$1355, "&lt;="&amp;YEAR(Portfolio_History!M$1))</f>
        <v>12075192</v>
      </c>
      <c r="N735" s="4">
        <f>SUMIFS(Transactions_History!$G$6:$G$1355, Transactions_History!$C$6:$C$1355, "Acquire", Transactions_History!$I$6:$I$1355, Portfolio_History!$F735, Transactions_History!$H$6:$H$1355, "&lt;="&amp;YEAR(Portfolio_History!N$1))-
SUMIFS(Transactions_History!$G$6:$G$1355, Transactions_History!$C$6:$C$1355, "Redeem", Transactions_History!$I$6:$I$1355, Portfolio_History!$F735, Transactions_History!$H$6:$H$1355, "&lt;="&amp;YEAR(Portfolio_History!N$1))</f>
        <v>12075192</v>
      </c>
      <c r="O735" s="4">
        <f>SUMIFS(Transactions_History!$G$6:$G$1355, Transactions_History!$C$6:$C$1355, "Acquire", Transactions_History!$I$6:$I$1355, Portfolio_History!$F735, Transactions_History!$H$6:$H$1355, "&lt;="&amp;YEAR(Portfolio_History!O$1))-
SUMIFS(Transactions_History!$G$6:$G$1355, Transactions_History!$C$6:$C$1355, "Redeem", Transactions_History!$I$6:$I$1355, Portfolio_History!$F735, Transactions_History!$H$6:$H$1355, "&lt;="&amp;YEAR(Portfolio_History!O$1))</f>
        <v>12697764</v>
      </c>
      <c r="P735" s="4">
        <f>SUMIFS(Transactions_History!$G$6:$G$1355, Transactions_History!$C$6:$C$1355, "Acquire", Transactions_History!$I$6:$I$1355, Portfolio_History!$F735, Transactions_History!$H$6:$H$1355, "&lt;="&amp;YEAR(Portfolio_History!P$1))-
SUMIFS(Transactions_History!$G$6:$G$1355, Transactions_History!$C$6:$C$1355, "Redeem", Transactions_History!$I$6:$I$1355, Portfolio_History!$F735, Transactions_History!$H$6:$H$1355, "&lt;="&amp;YEAR(Portfolio_History!P$1))</f>
        <v>12697764</v>
      </c>
      <c r="Q735" s="4">
        <f>SUMIFS(Transactions_History!$G$6:$G$1355, Transactions_History!$C$6:$C$1355, "Acquire", Transactions_History!$I$6:$I$1355, Portfolio_History!$F735, Transactions_History!$H$6:$H$1355, "&lt;="&amp;YEAR(Portfolio_History!Q$1))-
SUMIFS(Transactions_History!$G$6:$G$1355, Transactions_History!$C$6:$C$1355, "Redeem", Transactions_History!$I$6:$I$1355, Portfolio_History!$F735, Transactions_History!$H$6:$H$1355, "&lt;="&amp;YEAR(Portfolio_History!Q$1))</f>
        <v>12697764</v>
      </c>
      <c r="R735" s="4">
        <f>SUMIFS(Transactions_History!$G$6:$G$1355, Transactions_History!$C$6:$C$1355, "Acquire", Transactions_History!$I$6:$I$1355, Portfolio_History!$F735, Transactions_History!$H$6:$H$1355, "&lt;="&amp;YEAR(Portfolio_History!R$1))-
SUMIFS(Transactions_History!$G$6:$G$1355, Transactions_History!$C$6:$C$1355, "Redeem", Transactions_History!$I$6:$I$1355, Portfolio_History!$F735, Transactions_History!$H$6:$H$1355, "&lt;="&amp;YEAR(Portfolio_History!R$1))</f>
        <v>12697764</v>
      </c>
      <c r="S735" s="4">
        <f>SUMIFS(Transactions_History!$G$6:$G$1355, Transactions_History!$C$6:$C$1355, "Acquire", Transactions_History!$I$6:$I$1355, Portfolio_History!$F735, Transactions_History!$H$6:$H$1355, "&lt;="&amp;YEAR(Portfolio_History!S$1))-
SUMIFS(Transactions_History!$G$6:$G$1355, Transactions_History!$C$6:$C$1355, "Redeem", Transactions_History!$I$6:$I$1355, Portfolio_History!$F735, Transactions_History!$H$6:$H$1355, "&lt;="&amp;YEAR(Portfolio_History!S$1))</f>
        <v>12697764</v>
      </c>
      <c r="T735" s="4">
        <f>SUMIFS(Transactions_History!$G$6:$G$1355, Transactions_History!$C$6:$C$1355, "Acquire", Transactions_History!$I$6:$I$1355, Portfolio_History!$F735, Transactions_History!$H$6:$H$1355, "&lt;="&amp;YEAR(Portfolio_History!T$1))-
SUMIFS(Transactions_History!$G$6:$G$1355, Transactions_History!$C$6:$C$1355, "Redeem", Transactions_History!$I$6:$I$1355, Portfolio_History!$F735, Transactions_History!$H$6:$H$1355, "&lt;="&amp;YEAR(Portfolio_History!T$1))</f>
        <v>12697764</v>
      </c>
      <c r="U735" s="4">
        <f>SUMIFS(Transactions_History!$G$6:$G$1355, Transactions_History!$C$6:$C$1355, "Acquire", Transactions_History!$I$6:$I$1355, Portfolio_History!$F735, Transactions_History!$H$6:$H$1355, "&lt;="&amp;YEAR(Portfolio_History!U$1))-
SUMIFS(Transactions_History!$G$6:$G$1355, Transactions_History!$C$6:$C$1355, "Redeem", Transactions_History!$I$6:$I$1355, Portfolio_History!$F735, Transactions_History!$H$6:$H$1355, "&lt;="&amp;YEAR(Portfolio_History!U$1))</f>
        <v>12697764</v>
      </c>
      <c r="V735" s="4">
        <f>SUMIFS(Transactions_History!$G$6:$G$1355, Transactions_History!$C$6:$C$1355, "Acquire", Transactions_History!$I$6:$I$1355, Portfolio_History!$F735, Transactions_History!$H$6:$H$1355, "&lt;="&amp;YEAR(Portfolio_History!V$1))-
SUMIFS(Transactions_History!$G$6:$G$1355, Transactions_History!$C$6:$C$1355, "Redeem", Transactions_History!$I$6:$I$1355, Portfolio_History!$F735, Transactions_History!$H$6:$H$1355, "&lt;="&amp;YEAR(Portfolio_History!V$1))</f>
        <v>0</v>
      </c>
      <c r="W735" s="4">
        <f>SUMIFS(Transactions_History!$G$6:$G$1355, Transactions_History!$C$6:$C$1355, "Acquire", Transactions_History!$I$6:$I$1355, Portfolio_History!$F735, Transactions_History!$H$6:$H$1355, "&lt;="&amp;YEAR(Portfolio_History!W$1))-
SUMIFS(Transactions_History!$G$6:$G$1355, Transactions_History!$C$6:$C$1355, "Redeem", Transactions_History!$I$6:$I$1355, Portfolio_History!$F735, Transactions_History!$H$6:$H$1355, "&lt;="&amp;YEAR(Portfolio_History!W$1))</f>
        <v>0</v>
      </c>
      <c r="X735" s="4">
        <f>SUMIFS(Transactions_History!$G$6:$G$1355, Transactions_History!$C$6:$C$1355, "Acquire", Transactions_History!$I$6:$I$1355, Portfolio_History!$F735, Transactions_History!$H$6:$H$1355, "&lt;="&amp;YEAR(Portfolio_History!X$1))-
SUMIFS(Transactions_History!$G$6:$G$1355, Transactions_History!$C$6:$C$1355, "Redeem", Transactions_History!$I$6:$I$1355, Portfolio_History!$F735, Transactions_History!$H$6:$H$1355, "&lt;="&amp;YEAR(Portfolio_History!X$1))</f>
        <v>0</v>
      </c>
      <c r="Y735" s="4">
        <f>SUMIFS(Transactions_History!$G$6:$G$1355, Transactions_History!$C$6:$C$1355, "Acquire", Transactions_History!$I$6:$I$1355, Portfolio_History!$F735, Transactions_History!$H$6:$H$1355, "&lt;="&amp;YEAR(Portfolio_History!Y$1))-
SUMIFS(Transactions_History!$G$6:$G$1355, Transactions_History!$C$6:$C$1355, "Redeem", Transactions_History!$I$6:$I$1355, Portfolio_History!$F735, Transactions_History!$H$6:$H$1355, "&lt;="&amp;YEAR(Portfolio_History!Y$1))</f>
        <v>0</v>
      </c>
    </row>
    <row r="736" spans="1:25" x14ac:dyDescent="0.35">
      <c r="A736" s="172" t="s">
        <v>39</v>
      </c>
      <c r="B736" s="172">
        <v>4</v>
      </c>
      <c r="C736" s="172">
        <v>2022</v>
      </c>
      <c r="D736" s="173">
        <v>39600</v>
      </c>
      <c r="E736" s="63">
        <v>2008</v>
      </c>
      <c r="F736" s="170" t="str">
        <f t="shared" si="12"/>
        <v>SI bonds_4_2022</v>
      </c>
      <c r="G736" s="4">
        <f>SUMIFS(Transactions_History!$G$6:$G$1355, Transactions_History!$C$6:$C$1355, "Acquire", Transactions_History!$I$6:$I$1355, Portfolio_History!$F736, Transactions_History!$H$6:$H$1355, "&lt;="&amp;YEAR(Portfolio_History!G$1))-
SUMIFS(Transactions_History!$G$6:$G$1355, Transactions_History!$C$6:$C$1355, "Redeem", Transactions_History!$I$6:$I$1355, Portfolio_History!$F736, Transactions_History!$H$6:$H$1355, "&lt;="&amp;YEAR(Portfolio_History!G$1))</f>
        <v>0</v>
      </c>
      <c r="H736" s="4">
        <f>SUMIFS(Transactions_History!$G$6:$G$1355, Transactions_History!$C$6:$C$1355, "Acquire", Transactions_History!$I$6:$I$1355, Portfolio_History!$F736, Transactions_History!$H$6:$H$1355, "&lt;="&amp;YEAR(Portfolio_History!H$1))-
SUMIFS(Transactions_History!$G$6:$G$1355, Transactions_History!$C$6:$C$1355, "Redeem", Transactions_History!$I$6:$I$1355, Portfolio_History!$F736, Transactions_History!$H$6:$H$1355, "&lt;="&amp;YEAR(Portfolio_History!H$1))</f>
        <v>0</v>
      </c>
      <c r="I736" s="4">
        <f>SUMIFS(Transactions_History!$G$6:$G$1355, Transactions_History!$C$6:$C$1355, "Acquire", Transactions_History!$I$6:$I$1355, Portfolio_History!$F736, Transactions_History!$H$6:$H$1355, "&lt;="&amp;YEAR(Portfolio_History!I$1))-
SUMIFS(Transactions_History!$G$6:$G$1355, Transactions_History!$C$6:$C$1355, "Redeem", Transactions_History!$I$6:$I$1355, Portfolio_History!$F736, Transactions_History!$H$6:$H$1355, "&lt;="&amp;YEAR(Portfolio_History!I$1))</f>
        <v>12075192</v>
      </c>
      <c r="J736" s="4">
        <f>SUMIFS(Transactions_History!$G$6:$G$1355, Transactions_History!$C$6:$C$1355, "Acquire", Transactions_History!$I$6:$I$1355, Portfolio_History!$F736, Transactions_History!$H$6:$H$1355, "&lt;="&amp;YEAR(Portfolio_History!J$1))-
SUMIFS(Transactions_History!$G$6:$G$1355, Transactions_History!$C$6:$C$1355, "Redeem", Transactions_History!$I$6:$I$1355, Portfolio_History!$F736, Transactions_History!$H$6:$H$1355, "&lt;="&amp;YEAR(Portfolio_History!J$1))</f>
        <v>12075192</v>
      </c>
      <c r="K736" s="4">
        <f>SUMIFS(Transactions_History!$G$6:$G$1355, Transactions_History!$C$6:$C$1355, "Acquire", Transactions_History!$I$6:$I$1355, Portfolio_History!$F736, Transactions_History!$H$6:$H$1355, "&lt;="&amp;YEAR(Portfolio_History!K$1))-
SUMIFS(Transactions_History!$G$6:$G$1355, Transactions_History!$C$6:$C$1355, "Redeem", Transactions_History!$I$6:$I$1355, Portfolio_History!$F736, Transactions_History!$H$6:$H$1355, "&lt;="&amp;YEAR(Portfolio_History!K$1))</f>
        <v>12075192</v>
      </c>
      <c r="L736" s="4">
        <f>SUMIFS(Transactions_History!$G$6:$G$1355, Transactions_History!$C$6:$C$1355, "Acquire", Transactions_History!$I$6:$I$1355, Portfolio_History!$F736, Transactions_History!$H$6:$H$1355, "&lt;="&amp;YEAR(Portfolio_History!L$1))-
SUMIFS(Transactions_History!$G$6:$G$1355, Transactions_History!$C$6:$C$1355, "Redeem", Transactions_History!$I$6:$I$1355, Portfolio_History!$F736, Transactions_History!$H$6:$H$1355, "&lt;="&amp;YEAR(Portfolio_History!L$1))</f>
        <v>12075192</v>
      </c>
      <c r="M736" s="4">
        <f>SUMIFS(Transactions_History!$G$6:$G$1355, Transactions_History!$C$6:$C$1355, "Acquire", Transactions_History!$I$6:$I$1355, Portfolio_History!$F736, Transactions_History!$H$6:$H$1355, "&lt;="&amp;YEAR(Portfolio_History!M$1))-
SUMIFS(Transactions_History!$G$6:$G$1355, Transactions_History!$C$6:$C$1355, "Redeem", Transactions_History!$I$6:$I$1355, Portfolio_History!$F736, Transactions_History!$H$6:$H$1355, "&lt;="&amp;YEAR(Portfolio_History!M$1))</f>
        <v>12075192</v>
      </c>
      <c r="N736" s="4">
        <f>SUMIFS(Transactions_History!$G$6:$G$1355, Transactions_History!$C$6:$C$1355, "Acquire", Transactions_History!$I$6:$I$1355, Portfolio_History!$F736, Transactions_History!$H$6:$H$1355, "&lt;="&amp;YEAR(Portfolio_History!N$1))-
SUMIFS(Transactions_History!$G$6:$G$1355, Transactions_History!$C$6:$C$1355, "Redeem", Transactions_History!$I$6:$I$1355, Portfolio_History!$F736, Transactions_History!$H$6:$H$1355, "&lt;="&amp;YEAR(Portfolio_History!N$1))</f>
        <v>12075192</v>
      </c>
      <c r="O736" s="4">
        <f>SUMIFS(Transactions_History!$G$6:$G$1355, Transactions_History!$C$6:$C$1355, "Acquire", Transactions_History!$I$6:$I$1355, Portfolio_History!$F736, Transactions_History!$H$6:$H$1355, "&lt;="&amp;YEAR(Portfolio_History!O$1))-
SUMIFS(Transactions_History!$G$6:$G$1355, Transactions_History!$C$6:$C$1355, "Redeem", Transactions_History!$I$6:$I$1355, Portfolio_History!$F736, Transactions_History!$H$6:$H$1355, "&lt;="&amp;YEAR(Portfolio_History!O$1))</f>
        <v>12697764</v>
      </c>
      <c r="P736" s="4">
        <f>SUMIFS(Transactions_History!$G$6:$G$1355, Transactions_History!$C$6:$C$1355, "Acquire", Transactions_History!$I$6:$I$1355, Portfolio_History!$F736, Transactions_History!$H$6:$H$1355, "&lt;="&amp;YEAR(Portfolio_History!P$1))-
SUMIFS(Transactions_History!$G$6:$G$1355, Transactions_History!$C$6:$C$1355, "Redeem", Transactions_History!$I$6:$I$1355, Portfolio_History!$F736, Transactions_History!$H$6:$H$1355, "&lt;="&amp;YEAR(Portfolio_History!P$1))</f>
        <v>12697764</v>
      </c>
      <c r="Q736" s="4">
        <f>SUMIFS(Transactions_History!$G$6:$G$1355, Transactions_History!$C$6:$C$1355, "Acquire", Transactions_History!$I$6:$I$1355, Portfolio_History!$F736, Transactions_History!$H$6:$H$1355, "&lt;="&amp;YEAR(Portfolio_History!Q$1))-
SUMIFS(Transactions_History!$G$6:$G$1355, Transactions_History!$C$6:$C$1355, "Redeem", Transactions_History!$I$6:$I$1355, Portfolio_History!$F736, Transactions_History!$H$6:$H$1355, "&lt;="&amp;YEAR(Portfolio_History!Q$1))</f>
        <v>12697764</v>
      </c>
      <c r="R736" s="4">
        <f>SUMIFS(Transactions_History!$G$6:$G$1355, Transactions_History!$C$6:$C$1355, "Acquire", Transactions_History!$I$6:$I$1355, Portfolio_History!$F736, Transactions_History!$H$6:$H$1355, "&lt;="&amp;YEAR(Portfolio_History!R$1))-
SUMIFS(Transactions_History!$G$6:$G$1355, Transactions_History!$C$6:$C$1355, "Redeem", Transactions_History!$I$6:$I$1355, Portfolio_History!$F736, Transactions_History!$H$6:$H$1355, "&lt;="&amp;YEAR(Portfolio_History!R$1))</f>
        <v>12697764</v>
      </c>
      <c r="S736" s="4">
        <f>SUMIFS(Transactions_History!$G$6:$G$1355, Transactions_History!$C$6:$C$1355, "Acquire", Transactions_History!$I$6:$I$1355, Portfolio_History!$F736, Transactions_History!$H$6:$H$1355, "&lt;="&amp;YEAR(Portfolio_History!S$1))-
SUMIFS(Transactions_History!$G$6:$G$1355, Transactions_History!$C$6:$C$1355, "Redeem", Transactions_History!$I$6:$I$1355, Portfolio_History!$F736, Transactions_History!$H$6:$H$1355, "&lt;="&amp;YEAR(Portfolio_History!S$1))</f>
        <v>12697764</v>
      </c>
      <c r="T736" s="4">
        <f>SUMIFS(Transactions_History!$G$6:$G$1355, Transactions_History!$C$6:$C$1355, "Acquire", Transactions_History!$I$6:$I$1355, Portfolio_History!$F736, Transactions_History!$H$6:$H$1355, "&lt;="&amp;YEAR(Portfolio_History!T$1))-
SUMIFS(Transactions_History!$G$6:$G$1355, Transactions_History!$C$6:$C$1355, "Redeem", Transactions_History!$I$6:$I$1355, Portfolio_History!$F736, Transactions_History!$H$6:$H$1355, "&lt;="&amp;YEAR(Portfolio_History!T$1))</f>
        <v>12697764</v>
      </c>
      <c r="U736" s="4">
        <f>SUMIFS(Transactions_History!$G$6:$G$1355, Transactions_History!$C$6:$C$1355, "Acquire", Transactions_History!$I$6:$I$1355, Portfolio_History!$F736, Transactions_History!$H$6:$H$1355, "&lt;="&amp;YEAR(Portfolio_History!U$1))-
SUMIFS(Transactions_History!$G$6:$G$1355, Transactions_History!$C$6:$C$1355, "Redeem", Transactions_History!$I$6:$I$1355, Portfolio_History!$F736, Transactions_History!$H$6:$H$1355, "&lt;="&amp;YEAR(Portfolio_History!U$1))</f>
        <v>12697764</v>
      </c>
      <c r="V736" s="4">
        <f>SUMIFS(Transactions_History!$G$6:$G$1355, Transactions_History!$C$6:$C$1355, "Acquire", Transactions_History!$I$6:$I$1355, Portfolio_History!$F736, Transactions_History!$H$6:$H$1355, "&lt;="&amp;YEAR(Portfolio_History!V$1))-
SUMIFS(Transactions_History!$G$6:$G$1355, Transactions_History!$C$6:$C$1355, "Redeem", Transactions_History!$I$6:$I$1355, Portfolio_History!$F736, Transactions_History!$H$6:$H$1355, "&lt;="&amp;YEAR(Portfolio_History!V$1))</f>
        <v>0</v>
      </c>
      <c r="W736" s="4">
        <f>SUMIFS(Transactions_History!$G$6:$G$1355, Transactions_History!$C$6:$C$1355, "Acquire", Transactions_History!$I$6:$I$1355, Portfolio_History!$F736, Transactions_History!$H$6:$H$1355, "&lt;="&amp;YEAR(Portfolio_History!W$1))-
SUMIFS(Transactions_History!$G$6:$G$1355, Transactions_History!$C$6:$C$1355, "Redeem", Transactions_History!$I$6:$I$1355, Portfolio_History!$F736, Transactions_History!$H$6:$H$1355, "&lt;="&amp;YEAR(Portfolio_History!W$1))</f>
        <v>0</v>
      </c>
      <c r="X736" s="4">
        <f>SUMIFS(Transactions_History!$G$6:$G$1355, Transactions_History!$C$6:$C$1355, "Acquire", Transactions_History!$I$6:$I$1355, Portfolio_History!$F736, Transactions_History!$H$6:$H$1355, "&lt;="&amp;YEAR(Portfolio_History!X$1))-
SUMIFS(Transactions_History!$G$6:$G$1355, Transactions_History!$C$6:$C$1355, "Redeem", Transactions_History!$I$6:$I$1355, Portfolio_History!$F736, Transactions_History!$H$6:$H$1355, "&lt;="&amp;YEAR(Portfolio_History!X$1))</f>
        <v>0</v>
      </c>
      <c r="Y736" s="4">
        <f>SUMIFS(Transactions_History!$G$6:$G$1355, Transactions_History!$C$6:$C$1355, "Acquire", Transactions_History!$I$6:$I$1355, Portfolio_History!$F736, Transactions_History!$H$6:$H$1355, "&lt;="&amp;YEAR(Portfolio_History!Y$1))-
SUMIFS(Transactions_History!$G$6:$G$1355, Transactions_History!$C$6:$C$1355, "Redeem", Transactions_History!$I$6:$I$1355, Portfolio_History!$F736, Transactions_History!$H$6:$H$1355, "&lt;="&amp;YEAR(Portfolio_History!Y$1))</f>
        <v>0</v>
      </c>
    </row>
    <row r="737" spans="1:25" x14ac:dyDescent="0.35">
      <c r="A737" s="172" t="s">
        <v>39</v>
      </c>
      <c r="B737" s="172">
        <v>4</v>
      </c>
      <c r="C737" s="172">
        <v>2023</v>
      </c>
      <c r="D737" s="173">
        <v>39600</v>
      </c>
      <c r="E737" s="63">
        <v>2008</v>
      </c>
      <c r="F737" s="170" t="str">
        <f t="shared" si="12"/>
        <v>SI bonds_4_2023</v>
      </c>
      <c r="G737" s="4">
        <f>SUMIFS(Transactions_History!$G$6:$G$1355, Transactions_History!$C$6:$C$1355, "Acquire", Transactions_History!$I$6:$I$1355, Portfolio_History!$F737, Transactions_History!$H$6:$H$1355, "&lt;="&amp;YEAR(Portfolio_History!G$1))-
SUMIFS(Transactions_History!$G$6:$G$1355, Transactions_History!$C$6:$C$1355, "Redeem", Transactions_History!$I$6:$I$1355, Portfolio_History!$F737, Transactions_History!$H$6:$H$1355, "&lt;="&amp;YEAR(Portfolio_History!G$1))</f>
        <v>0</v>
      </c>
      <c r="H737" s="4">
        <f>SUMIFS(Transactions_History!$G$6:$G$1355, Transactions_History!$C$6:$C$1355, "Acquire", Transactions_History!$I$6:$I$1355, Portfolio_History!$F737, Transactions_History!$H$6:$H$1355, "&lt;="&amp;YEAR(Portfolio_History!H$1))-
SUMIFS(Transactions_History!$G$6:$G$1355, Transactions_History!$C$6:$C$1355, "Redeem", Transactions_History!$I$6:$I$1355, Portfolio_History!$F737, Transactions_History!$H$6:$H$1355, "&lt;="&amp;YEAR(Portfolio_History!H$1))</f>
        <v>157358447</v>
      </c>
      <c r="I737" s="4">
        <f>SUMIFS(Transactions_History!$G$6:$G$1355, Transactions_History!$C$6:$C$1355, "Acquire", Transactions_History!$I$6:$I$1355, Portfolio_History!$F737, Transactions_History!$H$6:$H$1355, "&lt;="&amp;YEAR(Portfolio_History!I$1))-
SUMIFS(Transactions_History!$G$6:$G$1355, Transactions_History!$C$6:$C$1355, "Redeem", Transactions_History!$I$6:$I$1355, Portfolio_History!$F737, Transactions_History!$H$6:$H$1355, "&lt;="&amp;YEAR(Portfolio_History!I$1))</f>
        <v>157358447</v>
      </c>
      <c r="J737" s="4">
        <f>SUMIFS(Transactions_History!$G$6:$G$1355, Transactions_History!$C$6:$C$1355, "Acquire", Transactions_History!$I$6:$I$1355, Portfolio_History!$F737, Transactions_History!$H$6:$H$1355, "&lt;="&amp;YEAR(Portfolio_History!J$1))-
SUMIFS(Transactions_History!$G$6:$G$1355, Transactions_History!$C$6:$C$1355, "Redeem", Transactions_History!$I$6:$I$1355, Portfolio_History!$F737, Transactions_History!$H$6:$H$1355, "&lt;="&amp;YEAR(Portfolio_History!J$1))</f>
        <v>157358447</v>
      </c>
      <c r="K737" s="4">
        <f>SUMIFS(Transactions_History!$G$6:$G$1355, Transactions_History!$C$6:$C$1355, "Acquire", Transactions_History!$I$6:$I$1355, Portfolio_History!$F737, Transactions_History!$H$6:$H$1355, "&lt;="&amp;YEAR(Portfolio_History!K$1))-
SUMIFS(Transactions_History!$G$6:$G$1355, Transactions_History!$C$6:$C$1355, "Redeem", Transactions_History!$I$6:$I$1355, Portfolio_History!$F737, Transactions_History!$H$6:$H$1355, "&lt;="&amp;YEAR(Portfolio_History!K$1))</f>
        <v>157358447</v>
      </c>
      <c r="L737" s="4">
        <f>SUMIFS(Transactions_History!$G$6:$G$1355, Transactions_History!$C$6:$C$1355, "Acquire", Transactions_History!$I$6:$I$1355, Portfolio_History!$F737, Transactions_History!$H$6:$H$1355, "&lt;="&amp;YEAR(Portfolio_History!L$1))-
SUMIFS(Transactions_History!$G$6:$G$1355, Transactions_History!$C$6:$C$1355, "Redeem", Transactions_History!$I$6:$I$1355, Portfolio_History!$F737, Transactions_History!$H$6:$H$1355, "&lt;="&amp;YEAR(Portfolio_History!L$1))</f>
        <v>157358447</v>
      </c>
      <c r="M737" s="4">
        <f>SUMIFS(Transactions_History!$G$6:$G$1355, Transactions_History!$C$6:$C$1355, "Acquire", Transactions_History!$I$6:$I$1355, Portfolio_History!$F737, Transactions_History!$H$6:$H$1355, "&lt;="&amp;YEAR(Portfolio_History!M$1))-
SUMIFS(Transactions_History!$G$6:$G$1355, Transactions_History!$C$6:$C$1355, "Redeem", Transactions_History!$I$6:$I$1355, Portfolio_History!$F737, Transactions_History!$H$6:$H$1355, "&lt;="&amp;YEAR(Portfolio_History!M$1))</f>
        <v>157358447</v>
      </c>
      <c r="N737" s="4">
        <f>SUMIFS(Transactions_History!$G$6:$G$1355, Transactions_History!$C$6:$C$1355, "Acquire", Transactions_History!$I$6:$I$1355, Portfolio_History!$F737, Transactions_History!$H$6:$H$1355, "&lt;="&amp;YEAR(Portfolio_History!N$1))-
SUMIFS(Transactions_History!$G$6:$G$1355, Transactions_History!$C$6:$C$1355, "Redeem", Transactions_History!$I$6:$I$1355, Portfolio_History!$F737, Transactions_History!$H$6:$H$1355, "&lt;="&amp;YEAR(Portfolio_History!N$1))</f>
        <v>157358447</v>
      </c>
      <c r="O737" s="4">
        <f>SUMIFS(Transactions_History!$G$6:$G$1355, Transactions_History!$C$6:$C$1355, "Acquire", Transactions_History!$I$6:$I$1355, Portfolio_History!$F737, Transactions_History!$H$6:$H$1355, "&lt;="&amp;YEAR(Portfolio_History!O$1))-
SUMIFS(Transactions_History!$G$6:$G$1355, Transactions_History!$C$6:$C$1355, "Redeem", Transactions_History!$I$6:$I$1355, Portfolio_History!$F737, Transactions_History!$H$6:$H$1355, "&lt;="&amp;YEAR(Portfolio_History!O$1))</f>
        <v>157358447</v>
      </c>
      <c r="P737" s="4">
        <f>SUMIFS(Transactions_History!$G$6:$G$1355, Transactions_History!$C$6:$C$1355, "Acquire", Transactions_History!$I$6:$I$1355, Portfolio_History!$F737, Transactions_History!$H$6:$H$1355, "&lt;="&amp;YEAR(Portfolio_History!P$1))-
SUMIFS(Transactions_History!$G$6:$G$1355, Transactions_History!$C$6:$C$1355, "Redeem", Transactions_History!$I$6:$I$1355, Portfolio_History!$F737, Transactions_History!$H$6:$H$1355, "&lt;="&amp;YEAR(Portfolio_History!P$1))</f>
        <v>157358447</v>
      </c>
      <c r="Q737" s="4">
        <f>SUMIFS(Transactions_History!$G$6:$G$1355, Transactions_History!$C$6:$C$1355, "Acquire", Transactions_History!$I$6:$I$1355, Portfolio_History!$F737, Transactions_History!$H$6:$H$1355, "&lt;="&amp;YEAR(Portfolio_History!Q$1))-
SUMIFS(Transactions_History!$G$6:$G$1355, Transactions_History!$C$6:$C$1355, "Redeem", Transactions_History!$I$6:$I$1355, Portfolio_History!$F737, Transactions_History!$H$6:$H$1355, "&lt;="&amp;YEAR(Portfolio_History!Q$1))</f>
        <v>157358447</v>
      </c>
      <c r="R737" s="4">
        <f>SUMIFS(Transactions_History!$G$6:$G$1355, Transactions_History!$C$6:$C$1355, "Acquire", Transactions_History!$I$6:$I$1355, Portfolio_History!$F737, Transactions_History!$H$6:$H$1355, "&lt;="&amp;YEAR(Portfolio_History!R$1))-
SUMIFS(Transactions_History!$G$6:$G$1355, Transactions_History!$C$6:$C$1355, "Redeem", Transactions_History!$I$6:$I$1355, Portfolio_History!$F737, Transactions_History!$H$6:$H$1355, "&lt;="&amp;YEAR(Portfolio_History!R$1))</f>
        <v>157358447</v>
      </c>
      <c r="S737" s="4">
        <f>SUMIFS(Transactions_History!$G$6:$G$1355, Transactions_History!$C$6:$C$1355, "Acquire", Transactions_History!$I$6:$I$1355, Portfolio_History!$F737, Transactions_History!$H$6:$H$1355, "&lt;="&amp;YEAR(Portfolio_History!S$1))-
SUMIFS(Transactions_History!$G$6:$G$1355, Transactions_History!$C$6:$C$1355, "Redeem", Transactions_History!$I$6:$I$1355, Portfolio_History!$F737, Transactions_History!$H$6:$H$1355, "&lt;="&amp;YEAR(Portfolio_History!S$1))</f>
        <v>157358447</v>
      </c>
      <c r="T737" s="4">
        <f>SUMIFS(Transactions_History!$G$6:$G$1355, Transactions_History!$C$6:$C$1355, "Acquire", Transactions_History!$I$6:$I$1355, Portfolio_History!$F737, Transactions_History!$H$6:$H$1355, "&lt;="&amp;YEAR(Portfolio_History!T$1))-
SUMIFS(Transactions_History!$G$6:$G$1355, Transactions_History!$C$6:$C$1355, "Redeem", Transactions_History!$I$6:$I$1355, Portfolio_History!$F737, Transactions_History!$H$6:$H$1355, "&lt;="&amp;YEAR(Portfolio_History!T$1))</f>
        <v>157358447</v>
      </c>
      <c r="U737" s="4">
        <f>SUMIFS(Transactions_History!$G$6:$G$1355, Transactions_History!$C$6:$C$1355, "Acquire", Transactions_History!$I$6:$I$1355, Portfolio_History!$F737, Transactions_History!$H$6:$H$1355, "&lt;="&amp;YEAR(Portfolio_History!U$1))-
SUMIFS(Transactions_History!$G$6:$G$1355, Transactions_History!$C$6:$C$1355, "Redeem", Transactions_History!$I$6:$I$1355, Portfolio_History!$F737, Transactions_History!$H$6:$H$1355, "&lt;="&amp;YEAR(Portfolio_History!U$1))</f>
        <v>157358447</v>
      </c>
      <c r="V737" s="4">
        <f>SUMIFS(Transactions_History!$G$6:$G$1355, Transactions_History!$C$6:$C$1355, "Acquire", Transactions_History!$I$6:$I$1355, Portfolio_History!$F737, Transactions_History!$H$6:$H$1355, "&lt;="&amp;YEAR(Portfolio_History!V$1))-
SUMIFS(Transactions_History!$G$6:$G$1355, Transactions_History!$C$6:$C$1355, "Redeem", Transactions_History!$I$6:$I$1355, Portfolio_History!$F737, Transactions_History!$H$6:$H$1355, "&lt;="&amp;YEAR(Portfolio_History!V$1))</f>
        <v>0</v>
      </c>
      <c r="W737" s="4">
        <f>SUMIFS(Transactions_History!$G$6:$G$1355, Transactions_History!$C$6:$C$1355, "Acquire", Transactions_History!$I$6:$I$1355, Portfolio_History!$F737, Transactions_History!$H$6:$H$1355, "&lt;="&amp;YEAR(Portfolio_History!W$1))-
SUMIFS(Transactions_History!$G$6:$G$1355, Transactions_History!$C$6:$C$1355, "Redeem", Transactions_History!$I$6:$I$1355, Portfolio_History!$F737, Transactions_History!$H$6:$H$1355, "&lt;="&amp;YEAR(Portfolio_History!W$1))</f>
        <v>0</v>
      </c>
      <c r="X737" s="4">
        <f>SUMIFS(Transactions_History!$G$6:$G$1355, Transactions_History!$C$6:$C$1355, "Acquire", Transactions_History!$I$6:$I$1355, Portfolio_History!$F737, Transactions_History!$H$6:$H$1355, "&lt;="&amp;YEAR(Portfolio_History!X$1))-
SUMIFS(Transactions_History!$G$6:$G$1355, Transactions_History!$C$6:$C$1355, "Redeem", Transactions_History!$I$6:$I$1355, Portfolio_History!$F737, Transactions_History!$H$6:$H$1355, "&lt;="&amp;YEAR(Portfolio_History!X$1))</f>
        <v>0</v>
      </c>
      <c r="Y737" s="4">
        <f>SUMIFS(Transactions_History!$G$6:$G$1355, Transactions_History!$C$6:$C$1355, "Acquire", Transactions_History!$I$6:$I$1355, Portfolio_History!$F737, Transactions_History!$H$6:$H$1355, "&lt;="&amp;YEAR(Portfolio_History!Y$1))-
SUMIFS(Transactions_History!$G$6:$G$1355, Transactions_History!$C$6:$C$1355, "Redeem", Transactions_History!$I$6:$I$1355, Portfolio_History!$F737, Transactions_History!$H$6:$H$1355, "&lt;="&amp;YEAR(Portfolio_History!Y$1))</f>
        <v>0</v>
      </c>
    </row>
    <row r="738" spans="1:25" x14ac:dyDescent="0.35">
      <c r="A738" s="172" t="s">
        <v>39</v>
      </c>
      <c r="B738" s="172">
        <v>5.125</v>
      </c>
      <c r="C738" s="172">
        <v>2008</v>
      </c>
      <c r="D738" s="173">
        <v>38869</v>
      </c>
      <c r="E738" s="63">
        <v>2008</v>
      </c>
      <c r="F738" s="170" t="str">
        <f t="shared" si="12"/>
        <v>SI bonds_5.125_2008</v>
      </c>
      <c r="G738" s="4">
        <f>SUMIFS(Transactions_History!$G$6:$G$1355, Transactions_History!$C$6:$C$1355, "Acquire", Transactions_History!$I$6:$I$1355, Portfolio_History!$F738, Transactions_History!$H$6:$H$1355, "&lt;="&amp;YEAR(Portfolio_History!G$1))-
SUMIFS(Transactions_History!$G$6:$G$1355, Transactions_History!$C$6:$C$1355, "Redeem", Transactions_History!$I$6:$I$1355, Portfolio_History!$F738, Transactions_History!$H$6:$H$1355, "&lt;="&amp;YEAR(Portfolio_History!G$1))</f>
        <v>-11567865</v>
      </c>
      <c r="H738" s="4">
        <f>SUMIFS(Transactions_History!$G$6:$G$1355, Transactions_History!$C$6:$C$1355, "Acquire", Transactions_History!$I$6:$I$1355, Portfolio_History!$F738, Transactions_History!$H$6:$H$1355, "&lt;="&amp;YEAR(Portfolio_History!H$1))-
SUMIFS(Transactions_History!$G$6:$G$1355, Transactions_History!$C$6:$C$1355, "Redeem", Transactions_History!$I$6:$I$1355, Portfolio_History!$F738, Transactions_History!$H$6:$H$1355, "&lt;="&amp;YEAR(Portfolio_History!H$1))</f>
        <v>-11567865</v>
      </c>
      <c r="I738" s="4">
        <f>SUMIFS(Transactions_History!$G$6:$G$1355, Transactions_History!$C$6:$C$1355, "Acquire", Transactions_History!$I$6:$I$1355, Portfolio_History!$F738, Transactions_History!$H$6:$H$1355, "&lt;="&amp;YEAR(Portfolio_History!I$1))-
SUMIFS(Transactions_History!$G$6:$G$1355, Transactions_History!$C$6:$C$1355, "Redeem", Transactions_History!$I$6:$I$1355, Portfolio_History!$F738, Transactions_History!$H$6:$H$1355, "&lt;="&amp;YEAR(Portfolio_History!I$1))</f>
        <v>-11567865</v>
      </c>
      <c r="J738" s="4">
        <f>SUMIFS(Transactions_History!$G$6:$G$1355, Transactions_History!$C$6:$C$1355, "Acquire", Transactions_History!$I$6:$I$1355, Portfolio_History!$F738, Transactions_History!$H$6:$H$1355, "&lt;="&amp;YEAR(Portfolio_History!J$1))-
SUMIFS(Transactions_History!$G$6:$G$1355, Transactions_History!$C$6:$C$1355, "Redeem", Transactions_History!$I$6:$I$1355, Portfolio_History!$F738, Transactions_History!$H$6:$H$1355, "&lt;="&amp;YEAR(Portfolio_History!J$1))</f>
        <v>-11567865</v>
      </c>
      <c r="K738" s="4">
        <f>SUMIFS(Transactions_History!$G$6:$G$1355, Transactions_History!$C$6:$C$1355, "Acquire", Transactions_History!$I$6:$I$1355, Portfolio_History!$F738, Transactions_History!$H$6:$H$1355, "&lt;="&amp;YEAR(Portfolio_History!K$1))-
SUMIFS(Transactions_History!$G$6:$G$1355, Transactions_History!$C$6:$C$1355, "Redeem", Transactions_History!$I$6:$I$1355, Portfolio_History!$F738, Transactions_History!$H$6:$H$1355, "&lt;="&amp;YEAR(Portfolio_History!K$1))</f>
        <v>-11567865</v>
      </c>
      <c r="L738" s="4">
        <f>SUMIFS(Transactions_History!$G$6:$G$1355, Transactions_History!$C$6:$C$1355, "Acquire", Transactions_History!$I$6:$I$1355, Portfolio_History!$F738, Transactions_History!$H$6:$H$1355, "&lt;="&amp;YEAR(Portfolio_History!L$1))-
SUMIFS(Transactions_History!$G$6:$G$1355, Transactions_History!$C$6:$C$1355, "Redeem", Transactions_History!$I$6:$I$1355, Portfolio_History!$F738, Transactions_History!$H$6:$H$1355, "&lt;="&amp;YEAR(Portfolio_History!L$1))</f>
        <v>-11567865</v>
      </c>
      <c r="M738" s="4">
        <f>SUMIFS(Transactions_History!$G$6:$G$1355, Transactions_History!$C$6:$C$1355, "Acquire", Transactions_History!$I$6:$I$1355, Portfolio_History!$F738, Transactions_History!$H$6:$H$1355, "&lt;="&amp;YEAR(Portfolio_History!M$1))-
SUMIFS(Transactions_History!$G$6:$G$1355, Transactions_History!$C$6:$C$1355, "Redeem", Transactions_History!$I$6:$I$1355, Portfolio_History!$F738, Transactions_History!$H$6:$H$1355, "&lt;="&amp;YEAR(Portfolio_History!M$1))</f>
        <v>-11567865</v>
      </c>
      <c r="N738" s="4">
        <f>SUMIFS(Transactions_History!$G$6:$G$1355, Transactions_History!$C$6:$C$1355, "Acquire", Transactions_History!$I$6:$I$1355, Portfolio_History!$F738, Transactions_History!$H$6:$H$1355, "&lt;="&amp;YEAR(Portfolio_History!N$1))-
SUMIFS(Transactions_History!$G$6:$G$1355, Transactions_History!$C$6:$C$1355, "Redeem", Transactions_History!$I$6:$I$1355, Portfolio_History!$F738, Transactions_History!$H$6:$H$1355, "&lt;="&amp;YEAR(Portfolio_History!N$1))</f>
        <v>-11567865</v>
      </c>
      <c r="O738" s="4">
        <f>SUMIFS(Transactions_History!$G$6:$G$1355, Transactions_History!$C$6:$C$1355, "Acquire", Transactions_History!$I$6:$I$1355, Portfolio_History!$F738, Transactions_History!$H$6:$H$1355, "&lt;="&amp;YEAR(Portfolio_History!O$1))-
SUMIFS(Transactions_History!$G$6:$G$1355, Transactions_History!$C$6:$C$1355, "Redeem", Transactions_History!$I$6:$I$1355, Portfolio_History!$F738, Transactions_History!$H$6:$H$1355, "&lt;="&amp;YEAR(Portfolio_History!O$1))</f>
        <v>-11567865</v>
      </c>
      <c r="P738" s="4">
        <f>SUMIFS(Transactions_History!$G$6:$G$1355, Transactions_History!$C$6:$C$1355, "Acquire", Transactions_History!$I$6:$I$1355, Portfolio_History!$F738, Transactions_History!$H$6:$H$1355, "&lt;="&amp;YEAR(Portfolio_History!P$1))-
SUMIFS(Transactions_History!$G$6:$G$1355, Transactions_History!$C$6:$C$1355, "Redeem", Transactions_History!$I$6:$I$1355, Portfolio_History!$F738, Transactions_History!$H$6:$H$1355, "&lt;="&amp;YEAR(Portfolio_History!P$1))</f>
        <v>-11567865</v>
      </c>
      <c r="Q738" s="4">
        <f>SUMIFS(Transactions_History!$G$6:$G$1355, Transactions_History!$C$6:$C$1355, "Acquire", Transactions_History!$I$6:$I$1355, Portfolio_History!$F738, Transactions_History!$H$6:$H$1355, "&lt;="&amp;YEAR(Portfolio_History!Q$1))-
SUMIFS(Transactions_History!$G$6:$G$1355, Transactions_History!$C$6:$C$1355, "Redeem", Transactions_History!$I$6:$I$1355, Portfolio_History!$F738, Transactions_History!$H$6:$H$1355, "&lt;="&amp;YEAR(Portfolio_History!Q$1))</f>
        <v>-11567865</v>
      </c>
      <c r="R738" s="4">
        <f>SUMIFS(Transactions_History!$G$6:$G$1355, Transactions_History!$C$6:$C$1355, "Acquire", Transactions_History!$I$6:$I$1355, Portfolio_History!$F738, Transactions_History!$H$6:$H$1355, "&lt;="&amp;YEAR(Portfolio_History!R$1))-
SUMIFS(Transactions_History!$G$6:$G$1355, Transactions_History!$C$6:$C$1355, "Redeem", Transactions_History!$I$6:$I$1355, Portfolio_History!$F738, Transactions_History!$H$6:$H$1355, "&lt;="&amp;YEAR(Portfolio_History!R$1))</f>
        <v>-11567865</v>
      </c>
      <c r="S738" s="4">
        <f>SUMIFS(Transactions_History!$G$6:$G$1355, Transactions_History!$C$6:$C$1355, "Acquire", Transactions_History!$I$6:$I$1355, Portfolio_History!$F738, Transactions_History!$H$6:$H$1355, "&lt;="&amp;YEAR(Portfolio_History!S$1))-
SUMIFS(Transactions_History!$G$6:$G$1355, Transactions_History!$C$6:$C$1355, "Redeem", Transactions_History!$I$6:$I$1355, Portfolio_History!$F738, Transactions_History!$H$6:$H$1355, "&lt;="&amp;YEAR(Portfolio_History!S$1))</f>
        <v>-11567865</v>
      </c>
      <c r="T738" s="4">
        <f>SUMIFS(Transactions_History!$G$6:$G$1355, Transactions_History!$C$6:$C$1355, "Acquire", Transactions_History!$I$6:$I$1355, Portfolio_History!$F738, Transactions_History!$H$6:$H$1355, "&lt;="&amp;YEAR(Portfolio_History!T$1))-
SUMIFS(Transactions_History!$G$6:$G$1355, Transactions_History!$C$6:$C$1355, "Redeem", Transactions_History!$I$6:$I$1355, Portfolio_History!$F738, Transactions_History!$H$6:$H$1355, "&lt;="&amp;YEAR(Portfolio_History!T$1))</f>
        <v>-11567865</v>
      </c>
      <c r="U738" s="4">
        <f>SUMIFS(Transactions_History!$G$6:$G$1355, Transactions_History!$C$6:$C$1355, "Acquire", Transactions_History!$I$6:$I$1355, Portfolio_History!$F738, Transactions_History!$H$6:$H$1355, "&lt;="&amp;YEAR(Portfolio_History!U$1))-
SUMIFS(Transactions_History!$G$6:$G$1355, Transactions_History!$C$6:$C$1355, "Redeem", Transactions_History!$I$6:$I$1355, Portfolio_History!$F738, Transactions_History!$H$6:$H$1355, "&lt;="&amp;YEAR(Portfolio_History!U$1))</f>
        <v>-11567865</v>
      </c>
      <c r="V738" s="4">
        <f>SUMIFS(Transactions_History!$G$6:$G$1355, Transactions_History!$C$6:$C$1355, "Acquire", Transactions_History!$I$6:$I$1355, Portfolio_History!$F738, Transactions_History!$H$6:$H$1355, "&lt;="&amp;YEAR(Portfolio_History!V$1))-
SUMIFS(Transactions_History!$G$6:$G$1355, Transactions_History!$C$6:$C$1355, "Redeem", Transactions_History!$I$6:$I$1355, Portfolio_History!$F738, Transactions_History!$H$6:$H$1355, "&lt;="&amp;YEAR(Portfolio_History!V$1))</f>
        <v>0</v>
      </c>
      <c r="W738" s="4">
        <f>SUMIFS(Transactions_History!$G$6:$G$1355, Transactions_History!$C$6:$C$1355, "Acquire", Transactions_History!$I$6:$I$1355, Portfolio_History!$F738, Transactions_History!$H$6:$H$1355, "&lt;="&amp;YEAR(Portfolio_History!W$1))-
SUMIFS(Transactions_History!$G$6:$G$1355, Transactions_History!$C$6:$C$1355, "Redeem", Transactions_History!$I$6:$I$1355, Portfolio_History!$F738, Transactions_History!$H$6:$H$1355, "&lt;="&amp;YEAR(Portfolio_History!W$1))</f>
        <v>0</v>
      </c>
      <c r="X738" s="4">
        <f>SUMIFS(Transactions_History!$G$6:$G$1355, Transactions_History!$C$6:$C$1355, "Acquire", Transactions_History!$I$6:$I$1355, Portfolio_History!$F738, Transactions_History!$H$6:$H$1355, "&lt;="&amp;YEAR(Portfolio_History!X$1))-
SUMIFS(Transactions_History!$G$6:$G$1355, Transactions_History!$C$6:$C$1355, "Redeem", Transactions_History!$I$6:$I$1355, Portfolio_History!$F738, Transactions_History!$H$6:$H$1355, "&lt;="&amp;YEAR(Portfolio_History!X$1))</f>
        <v>0</v>
      </c>
      <c r="Y738" s="4">
        <f>SUMIFS(Transactions_History!$G$6:$G$1355, Transactions_History!$C$6:$C$1355, "Acquire", Transactions_History!$I$6:$I$1355, Portfolio_History!$F738, Transactions_History!$H$6:$H$1355, "&lt;="&amp;YEAR(Portfolio_History!Y$1))-
SUMIFS(Transactions_History!$G$6:$G$1355, Transactions_History!$C$6:$C$1355, "Redeem", Transactions_History!$I$6:$I$1355, Portfolio_History!$F738, Transactions_History!$H$6:$H$1355, "&lt;="&amp;YEAR(Portfolio_History!Y$1))</f>
        <v>0</v>
      </c>
    </row>
    <row r="739" spans="1:25" x14ac:dyDescent="0.35">
      <c r="A739" s="172" t="s">
        <v>39</v>
      </c>
      <c r="B739" s="172">
        <v>5.25</v>
      </c>
      <c r="C739" s="172">
        <v>2008</v>
      </c>
      <c r="D739" s="173">
        <v>37408</v>
      </c>
      <c r="E739" s="63">
        <v>2008</v>
      </c>
      <c r="F739" s="170" t="str">
        <f t="shared" si="12"/>
        <v>SI bonds_5.25_2008</v>
      </c>
      <c r="G739" s="4">
        <f>SUMIFS(Transactions_History!$G$6:$G$1355, Transactions_History!$C$6:$C$1355, "Acquire", Transactions_History!$I$6:$I$1355, Portfolio_History!$F739, Transactions_History!$H$6:$H$1355, "&lt;="&amp;YEAR(Portfolio_History!G$1))-
SUMIFS(Transactions_History!$G$6:$G$1355, Transactions_History!$C$6:$C$1355, "Redeem", Transactions_History!$I$6:$I$1355, Portfolio_History!$F739, Transactions_History!$H$6:$H$1355, "&lt;="&amp;YEAR(Portfolio_History!G$1))</f>
        <v>-9235912</v>
      </c>
      <c r="H739" s="4">
        <f>SUMIFS(Transactions_History!$G$6:$G$1355, Transactions_History!$C$6:$C$1355, "Acquire", Transactions_History!$I$6:$I$1355, Portfolio_History!$F739, Transactions_History!$H$6:$H$1355, "&lt;="&amp;YEAR(Portfolio_History!H$1))-
SUMIFS(Transactions_History!$G$6:$G$1355, Transactions_History!$C$6:$C$1355, "Redeem", Transactions_History!$I$6:$I$1355, Portfolio_History!$F739, Transactions_History!$H$6:$H$1355, "&lt;="&amp;YEAR(Portfolio_History!H$1))</f>
        <v>-9235912</v>
      </c>
      <c r="I739" s="4">
        <f>SUMIFS(Transactions_History!$G$6:$G$1355, Transactions_History!$C$6:$C$1355, "Acquire", Transactions_History!$I$6:$I$1355, Portfolio_History!$F739, Transactions_History!$H$6:$H$1355, "&lt;="&amp;YEAR(Portfolio_History!I$1))-
SUMIFS(Transactions_History!$G$6:$G$1355, Transactions_History!$C$6:$C$1355, "Redeem", Transactions_History!$I$6:$I$1355, Portfolio_History!$F739, Transactions_History!$H$6:$H$1355, "&lt;="&amp;YEAR(Portfolio_History!I$1))</f>
        <v>-9235912</v>
      </c>
      <c r="J739" s="4">
        <f>SUMIFS(Transactions_History!$G$6:$G$1355, Transactions_History!$C$6:$C$1355, "Acquire", Transactions_History!$I$6:$I$1355, Portfolio_History!$F739, Transactions_History!$H$6:$H$1355, "&lt;="&amp;YEAR(Portfolio_History!J$1))-
SUMIFS(Transactions_History!$G$6:$G$1355, Transactions_History!$C$6:$C$1355, "Redeem", Transactions_History!$I$6:$I$1355, Portfolio_History!$F739, Transactions_History!$H$6:$H$1355, "&lt;="&amp;YEAR(Portfolio_History!J$1))</f>
        <v>-9235912</v>
      </c>
      <c r="K739" s="4">
        <f>SUMIFS(Transactions_History!$G$6:$G$1355, Transactions_History!$C$6:$C$1355, "Acquire", Transactions_History!$I$6:$I$1355, Portfolio_History!$F739, Transactions_History!$H$6:$H$1355, "&lt;="&amp;YEAR(Portfolio_History!K$1))-
SUMIFS(Transactions_History!$G$6:$G$1355, Transactions_History!$C$6:$C$1355, "Redeem", Transactions_History!$I$6:$I$1355, Portfolio_History!$F739, Transactions_History!$H$6:$H$1355, "&lt;="&amp;YEAR(Portfolio_History!K$1))</f>
        <v>-9235912</v>
      </c>
      <c r="L739" s="4">
        <f>SUMIFS(Transactions_History!$G$6:$G$1355, Transactions_History!$C$6:$C$1355, "Acquire", Transactions_History!$I$6:$I$1355, Portfolio_History!$F739, Transactions_History!$H$6:$H$1355, "&lt;="&amp;YEAR(Portfolio_History!L$1))-
SUMIFS(Transactions_History!$G$6:$G$1355, Transactions_History!$C$6:$C$1355, "Redeem", Transactions_History!$I$6:$I$1355, Portfolio_History!$F739, Transactions_History!$H$6:$H$1355, "&lt;="&amp;YEAR(Portfolio_History!L$1))</f>
        <v>-9235912</v>
      </c>
      <c r="M739" s="4">
        <f>SUMIFS(Transactions_History!$G$6:$G$1355, Transactions_History!$C$6:$C$1355, "Acquire", Transactions_History!$I$6:$I$1355, Portfolio_History!$F739, Transactions_History!$H$6:$H$1355, "&lt;="&amp;YEAR(Portfolio_History!M$1))-
SUMIFS(Transactions_History!$G$6:$G$1355, Transactions_History!$C$6:$C$1355, "Redeem", Transactions_History!$I$6:$I$1355, Portfolio_History!$F739, Transactions_History!$H$6:$H$1355, "&lt;="&amp;YEAR(Portfolio_History!M$1))</f>
        <v>-9235912</v>
      </c>
      <c r="N739" s="4">
        <f>SUMIFS(Transactions_History!$G$6:$G$1355, Transactions_History!$C$6:$C$1355, "Acquire", Transactions_History!$I$6:$I$1355, Portfolio_History!$F739, Transactions_History!$H$6:$H$1355, "&lt;="&amp;YEAR(Portfolio_History!N$1))-
SUMIFS(Transactions_History!$G$6:$G$1355, Transactions_History!$C$6:$C$1355, "Redeem", Transactions_History!$I$6:$I$1355, Portfolio_History!$F739, Transactions_History!$H$6:$H$1355, "&lt;="&amp;YEAR(Portfolio_History!N$1))</f>
        <v>-9235912</v>
      </c>
      <c r="O739" s="4">
        <f>SUMIFS(Transactions_History!$G$6:$G$1355, Transactions_History!$C$6:$C$1355, "Acquire", Transactions_History!$I$6:$I$1355, Portfolio_History!$F739, Transactions_History!$H$6:$H$1355, "&lt;="&amp;YEAR(Portfolio_History!O$1))-
SUMIFS(Transactions_History!$G$6:$G$1355, Transactions_History!$C$6:$C$1355, "Redeem", Transactions_History!$I$6:$I$1355, Portfolio_History!$F739, Transactions_History!$H$6:$H$1355, "&lt;="&amp;YEAR(Portfolio_History!O$1))</f>
        <v>-9235912</v>
      </c>
      <c r="P739" s="4">
        <f>SUMIFS(Transactions_History!$G$6:$G$1355, Transactions_History!$C$6:$C$1355, "Acquire", Transactions_History!$I$6:$I$1355, Portfolio_History!$F739, Transactions_History!$H$6:$H$1355, "&lt;="&amp;YEAR(Portfolio_History!P$1))-
SUMIFS(Transactions_History!$G$6:$G$1355, Transactions_History!$C$6:$C$1355, "Redeem", Transactions_History!$I$6:$I$1355, Portfolio_History!$F739, Transactions_History!$H$6:$H$1355, "&lt;="&amp;YEAR(Portfolio_History!P$1))</f>
        <v>-9235912</v>
      </c>
      <c r="Q739" s="4">
        <f>SUMIFS(Transactions_History!$G$6:$G$1355, Transactions_History!$C$6:$C$1355, "Acquire", Transactions_History!$I$6:$I$1355, Portfolio_History!$F739, Transactions_History!$H$6:$H$1355, "&lt;="&amp;YEAR(Portfolio_History!Q$1))-
SUMIFS(Transactions_History!$G$6:$G$1355, Transactions_History!$C$6:$C$1355, "Redeem", Transactions_History!$I$6:$I$1355, Portfolio_History!$F739, Transactions_History!$H$6:$H$1355, "&lt;="&amp;YEAR(Portfolio_History!Q$1))</f>
        <v>-9235912</v>
      </c>
      <c r="R739" s="4">
        <f>SUMIFS(Transactions_History!$G$6:$G$1355, Transactions_History!$C$6:$C$1355, "Acquire", Transactions_History!$I$6:$I$1355, Portfolio_History!$F739, Transactions_History!$H$6:$H$1355, "&lt;="&amp;YEAR(Portfolio_History!R$1))-
SUMIFS(Transactions_History!$G$6:$G$1355, Transactions_History!$C$6:$C$1355, "Redeem", Transactions_History!$I$6:$I$1355, Portfolio_History!$F739, Transactions_History!$H$6:$H$1355, "&lt;="&amp;YEAR(Portfolio_History!R$1))</f>
        <v>-9235912</v>
      </c>
      <c r="S739" s="4">
        <f>SUMIFS(Transactions_History!$G$6:$G$1355, Transactions_History!$C$6:$C$1355, "Acquire", Transactions_History!$I$6:$I$1355, Portfolio_History!$F739, Transactions_History!$H$6:$H$1355, "&lt;="&amp;YEAR(Portfolio_History!S$1))-
SUMIFS(Transactions_History!$G$6:$G$1355, Transactions_History!$C$6:$C$1355, "Redeem", Transactions_History!$I$6:$I$1355, Portfolio_History!$F739, Transactions_History!$H$6:$H$1355, "&lt;="&amp;YEAR(Portfolio_History!S$1))</f>
        <v>-9235912</v>
      </c>
      <c r="T739" s="4">
        <f>SUMIFS(Transactions_History!$G$6:$G$1355, Transactions_History!$C$6:$C$1355, "Acquire", Transactions_History!$I$6:$I$1355, Portfolio_History!$F739, Transactions_History!$H$6:$H$1355, "&lt;="&amp;YEAR(Portfolio_History!T$1))-
SUMIFS(Transactions_History!$G$6:$G$1355, Transactions_History!$C$6:$C$1355, "Redeem", Transactions_History!$I$6:$I$1355, Portfolio_History!$F739, Transactions_History!$H$6:$H$1355, "&lt;="&amp;YEAR(Portfolio_History!T$1))</f>
        <v>-9235912</v>
      </c>
      <c r="U739" s="4">
        <f>SUMIFS(Transactions_History!$G$6:$G$1355, Transactions_History!$C$6:$C$1355, "Acquire", Transactions_History!$I$6:$I$1355, Portfolio_History!$F739, Transactions_History!$H$6:$H$1355, "&lt;="&amp;YEAR(Portfolio_History!U$1))-
SUMIFS(Transactions_History!$G$6:$G$1355, Transactions_History!$C$6:$C$1355, "Redeem", Transactions_History!$I$6:$I$1355, Portfolio_History!$F739, Transactions_History!$H$6:$H$1355, "&lt;="&amp;YEAR(Portfolio_History!U$1))</f>
        <v>-9235912</v>
      </c>
      <c r="V739" s="4">
        <f>SUMIFS(Transactions_History!$G$6:$G$1355, Transactions_History!$C$6:$C$1355, "Acquire", Transactions_History!$I$6:$I$1355, Portfolio_History!$F739, Transactions_History!$H$6:$H$1355, "&lt;="&amp;YEAR(Portfolio_History!V$1))-
SUMIFS(Transactions_History!$G$6:$G$1355, Transactions_History!$C$6:$C$1355, "Redeem", Transactions_History!$I$6:$I$1355, Portfolio_History!$F739, Transactions_History!$H$6:$H$1355, "&lt;="&amp;YEAR(Portfolio_History!V$1))</f>
        <v>0</v>
      </c>
      <c r="W739" s="4">
        <f>SUMIFS(Transactions_History!$G$6:$G$1355, Transactions_History!$C$6:$C$1355, "Acquire", Transactions_History!$I$6:$I$1355, Portfolio_History!$F739, Transactions_History!$H$6:$H$1355, "&lt;="&amp;YEAR(Portfolio_History!W$1))-
SUMIFS(Transactions_History!$G$6:$G$1355, Transactions_History!$C$6:$C$1355, "Redeem", Transactions_History!$I$6:$I$1355, Portfolio_History!$F739, Transactions_History!$H$6:$H$1355, "&lt;="&amp;YEAR(Portfolio_History!W$1))</f>
        <v>0</v>
      </c>
      <c r="X739" s="4">
        <f>SUMIFS(Transactions_History!$G$6:$G$1355, Transactions_History!$C$6:$C$1355, "Acquire", Transactions_History!$I$6:$I$1355, Portfolio_History!$F739, Transactions_History!$H$6:$H$1355, "&lt;="&amp;YEAR(Portfolio_History!X$1))-
SUMIFS(Transactions_History!$G$6:$G$1355, Transactions_History!$C$6:$C$1355, "Redeem", Transactions_History!$I$6:$I$1355, Portfolio_History!$F739, Transactions_History!$H$6:$H$1355, "&lt;="&amp;YEAR(Portfolio_History!X$1))</f>
        <v>0</v>
      </c>
      <c r="Y739" s="4">
        <f>SUMIFS(Transactions_History!$G$6:$G$1355, Transactions_History!$C$6:$C$1355, "Acquire", Transactions_History!$I$6:$I$1355, Portfolio_History!$F739, Transactions_History!$H$6:$H$1355, "&lt;="&amp;YEAR(Portfolio_History!Y$1))-
SUMIFS(Transactions_History!$G$6:$G$1355, Transactions_History!$C$6:$C$1355, "Redeem", Transactions_History!$I$6:$I$1355, Portfolio_History!$F739, Transactions_History!$H$6:$H$1355, "&lt;="&amp;YEAR(Portfolio_History!Y$1))</f>
        <v>0</v>
      </c>
    </row>
    <row r="740" spans="1:25" x14ac:dyDescent="0.35">
      <c r="A740" s="172" t="s">
        <v>39</v>
      </c>
      <c r="B740" s="172">
        <v>5.625</v>
      </c>
      <c r="C740" s="172">
        <v>2008</v>
      </c>
      <c r="D740" s="173">
        <v>37043</v>
      </c>
      <c r="E740" s="63">
        <v>2008</v>
      </c>
      <c r="F740" s="170" t="str">
        <f t="shared" si="12"/>
        <v>SI bonds_5.625_2008</v>
      </c>
      <c r="G740" s="4">
        <f>SUMIFS(Transactions_History!$G$6:$G$1355, Transactions_History!$C$6:$C$1355, "Acquire", Transactions_History!$I$6:$I$1355, Portfolio_History!$F740, Transactions_History!$H$6:$H$1355, "&lt;="&amp;YEAR(Portfolio_History!G$1))-
SUMIFS(Transactions_History!$G$6:$G$1355, Transactions_History!$C$6:$C$1355, "Redeem", Transactions_History!$I$6:$I$1355, Portfolio_History!$F740, Transactions_History!$H$6:$H$1355, "&lt;="&amp;YEAR(Portfolio_History!G$1))</f>
        <v>-9826770</v>
      </c>
      <c r="H740" s="4">
        <f>SUMIFS(Transactions_History!$G$6:$G$1355, Transactions_History!$C$6:$C$1355, "Acquire", Transactions_History!$I$6:$I$1355, Portfolio_History!$F740, Transactions_History!$H$6:$H$1355, "&lt;="&amp;YEAR(Portfolio_History!H$1))-
SUMIFS(Transactions_History!$G$6:$G$1355, Transactions_History!$C$6:$C$1355, "Redeem", Transactions_History!$I$6:$I$1355, Portfolio_History!$F740, Transactions_History!$H$6:$H$1355, "&lt;="&amp;YEAR(Portfolio_History!H$1))</f>
        <v>-9826770</v>
      </c>
      <c r="I740" s="4">
        <f>SUMIFS(Transactions_History!$G$6:$G$1355, Transactions_History!$C$6:$C$1355, "Acquire", Transactions_History!$I$6:$I$1355, Portfolio_History!$F740, Transactions_History!$H$6:$H$1355, "&lt;="&amp;YEAR(Portfolio_History!I$1))-
SUMIFS(Transactions_History!$G$6:$G$1355, Transactions_History!$C$6:$C$1355, "Redeem", Transactions_History!$I$6:$I$1355, Portfolio_History!$F740, Transactions_History!$H$6:$H$1355, "&lt;="&amp;YEAR(Portfolio_History!I$1))</f>
        <v>-9826770</v>
      </c>
      <c r="J740" s="4">
        <f>SUMIFS(Transactions_History!$G$6:$G$1355, Transactions_History!$C$6:$C$1355, "Acquire", Transactions_History!$I$6:$I$1355, Portfolio_History!$F740, Transactions_History!$H$6:$H$1355, "&lt;="&amp;YEAR(Portfolio_History!J$1))-
SUMIFS(Transactions_History!$G$6:$G$1355, Transactions_History!$C$6:$C$1355, "Redeem", Transactions_History!$I$6:$I$1355, Portfolio_History!$F740, Transactions_History!$H$6:$H$1355, "&lt;="&amp;YEAR(Portfolio_History!J$1))</f>
        <v>-9826770</v>
      </c>
      <c r="K740" s="4">
        <f>SUMIFS(Transactions_History!$G$6:$G$1355, Transactions_History!$C$6:$C$1355, "Acquire", Transactions_History!$I$6:$I$1355, Portfolio_History!$F740, Transactions_History!$H$6:$H$1355, "&lt;="&amp;YEAR(Portfolio_History!K$1))-
SUMIFS(Transactions_History!$G$6:$G$1355, Transactions_History!$C$6:$C$1355, "Redeem", Transactions_History!$I$6:$I$1355, Portfolio_History!$F740, Transactions_History!$H$6:$H$1355, "&lt;="&amp;YEAR(Portfolio_History!K$1))</f>
        <v>-9826770</v>
      </c>
      <c r="L740" s="4">
        <f>SUMIFS(Transactions_History!$G$6:$G$1355, Transactions_History!$C$6:$C$1355, "Acquire", Transactions_History!$I$6:$I$1355, Portfolio_History!$F740, Transactions_History!$H$6:$H$1355, "&lt;="&amp;YEAR(Portfolio_History!L$1))-
SUMIFS(Transactions_History!$G$6:$G$1355, Transactions_History!$C$6:$C$1355, "Redeem", Transactions_History!$I$6:$I$1355, Portfolio_History!$F740, Transactions_History!$H$6:$H$1355, "&lt;="&amp;YEAR(Portfolio_History!L$1))</f>
        <v>-9826770</v>
      </c>
      <c r="M740" s="4">
        <f>SUMIFS(Transactions_History!$G$6:$G$1355, Transactions_History!$C$6:$C$1355, "Acquire", Transactions_History!$I$6:$I$1355, Portfolio_History!$F740, Transactions_History!$H$6:$H$1355, "&lt;="&amp;YEAR(Portfolio_History!M$1))-
SUMIFS(Transactions_History!$G$6:$G$1355, Transactions_History!$C$6:$C$1355, "Redeem", Transactions_History!$I$6:$I$1355, Portfolio_History!$F740, Transactions_History!$H$6:$H$1355, "&lt;="&amp;YEAR(Portfolio_History!M$1))</f>
        <v>-9826770</v>
      </c>
      <c r="N740" s="4">
        <f>SUMIFS(Transactions_History!$G$6:$G$1355, Transactions_History!$C$6:$C$1355, "Acquire", Transactions_History!$I$6:$I$1355, Portfolio_History!$F740, Transactions_History!$H$6:$H$1355, "&lt;="&amp;YEAR(Portfolio_History!N$1))-
SUMIFS(Transactions_History!$G$6:$G$1355, Transactions_History!$C$6:$C$1355, "Redeem", Transactions_History!$I$6:$I$1355, Portfolio_History!$F740, Transactions_History!$H$6:$H$1355, "&lt;="&amp;YEAR(Portfolio_History!N$1))</f>
        <v>-9826770</v>
      </c>
      <c r="O740" s="4">
        <f>SUMIFS(Transactions_History!$G$6:$G$1355, Transactions_History!$C$6:$C$1355, "Acquire", Transactions_History!$I$6:$I$1355, Portfolio_History!$F740, Transactions_History!$H$6:$H$1355, "&lt;="&amp;YEAR(Portfolio_History!O$1))-
SUMIFS(Transactions_History!$G$6:$G$1355, Transactions_History!$C$6:$C$1355, "Redeem", Transactions_History!$I$6:$I$1355, Portfolio_History!$F740, Transactions_History!$H$6:$H$1355, "&lt;="&amp;YEAR(Portfolio_History!O$1))</f>
        <v>-9826770</v>
      </c>
      <c r="P740" s="4">
        <f>SUMIFS(Transactions_History!$G$6:$G$1355, Transactions_History!$C$6:$C$1355, "Acquire", Transactions_History!$I$6:$I$1355, Portfolio_History!$F740, Transactions_History!$H$6:$H$1355, "&lt;="&amp;YEAR(Portfolio_History!P$1))-
SUMIFS(Transactions_History!$G$6:$G$1355, Transactions_History!$C$6:$C$1355, "Redeem", Transactions_History!$I$6:$I$1355, Portfolio_History!$F740, Transactions_History!$H$6:$H$1355, "&lt;="&amp;YEAR(Portfolio_History!P$1))</f>
        <v>-9826770</v>
      </c>
      <c r="Q740" s="4">
        <f>SUMIFS(Transactions_History!$G$6:$G$1355, Transactions_History!$C$6:$C$1355, "Acquire", Transactions_History!$I$6:$I$1355, Portfolio_History!$F740, Transactions_History!$H$6:$H$1355, "&lt;="&amp;YEAR(Portfolio_History!Q$1))-
SUMIFS(Transactions_History!$G$6:$G$1355, Transactions_History!$C$6:$C$1355, "Redeem", Transactions_History!$I$6:$I$1355, Portfolio_History!$F740, Transactions_History!$H$6:$H$1355, "&lt;="&amp;YEAR(Portfolio_History!Q$1))</f>
        <v>-9826770</v>
      </c>
      <c r="R740" s="4">
        <f>SUMIFS(Transactions_History!$G$6:$G$1355, Transactions_History!$C$6:$C$1355, "Acquire", Transactions_History!$I$6:$I$1355, Portfolio_History!$F740, Transactions_History!$H$6:$H$1355, "&lt;="&amp;YEAR(Portfolio_History!R$1))-
SUMIFS(Transactions_History!$G$6:$G$1355, Transactions_History!$C$6:$C$1355, "Redeem", Transactions_History!$I$6:$I$1355, Portfolio_History!$F740, Transactions_History!$H$6:$H$1355, "&lt;="&amp;YEAR(Portfolio_History!R$1))</f>
        <v>-9826770</v>
      </c>
      <c r="S740" s="4">
        <f>SUMIFS(Transactions_History!$G$6:$G$1355, Transactions_History!$C$6:$C$1355, "Acquire", Transactions_History!$I$6:$I$1355, Portfolio_History!$F740, Transactions_History!$H$6:$H$1355, "&lt;="&amp;YEAR(Portfolio_History!S$1))-
SUMIFS(Transactions_History!$G$6:$G$1355, Transactions_History!$C$6:$C$1355, "Redeem", Transactions_History!$I$6:$I$1355, Portfolio_History!$F740, Transactions_History!$H$6:$H$1355, "&lt;="&amp;YEAR(Portfolio_History!S$1))</f>
        <v>-9826770</v>
      </c>
      <c r="T740" s="4">
        <f>SUMIFS(Transactions_History!$G$6:$G$1355, Transactions_History!$C$6:$C$1355, "Acquire", Transactions_History!$I$6:$I$1355, Portfolio_History!$F740, Transactions_History!$H$6:$H$1355, "&lt;="&amp;YEAR(Portfolio_History!T$1))-
SUMIFS(Transactions_History!$G$6:$G$1355, Transactions_History!$C$6:$C$1355, "Redeem", Transactions_History!$I$6:$I$1355, Portfolio_History!$F740, Transactions_History!$H$6:$H$1355, "&lt;="&amp;YEAR(Portfolio_History!T$1))</f>
        <v>-9826770</v>
      </c>
      <c r="U740" s="4">
        <f>SUMIFS(Transactions_History!$G$6:$G$1355, Transactions_History!$C$6:$C$1355, "Acquire", Transactions_History!$I$6:$I$1355, Portfolio_History!$F740, Transactions_History!$H$6:$H$1355, "&lt;="&amp;YEAR(Portfolio_History!U$1))-
SUMIFS(Transactions_History!$G$6:$G$1355, Transactions_History!$C$6:$C$1355, "Redeem", Transactions_History!$I$6:$I$1355, Portfolio_History!$F740, Transactions_History!$H$6:$H$1355, "&lt;="&amp;YEAR(Portfolio_History!U$1))</f>
        <v>-9826770</v>
      </c>
      <c r="V740" s="4">
        <f>SUMIFS(Transactions_History!$G$6:$G$1355, Transactions_History!$C$6:$C$1355, "Acquire", Transactions_History!$I$6:$I$1355, Portfolio_History!$F740, Transactions_History!$H$6:$H$1355, "&lt;="&amp;YEAR(Portfolio_History!V$1))-
SUMIFS(Transactions_History!$G$6:$G$1355, Transactions_History!$C$6:$C$1355, "Redeem", Transactions_History!$I$6:$I$1355, Portfolio_History!$F740, Transactions_History!$H$6:$H$1355, "&lt;="&amp;YEAR(Portfolio_History!V$1))</f>
        <v>0</v>
      </c>
      <c r="W740" s="4">
        <f>SUMIFS(Transactions_History!$G$6:$G$1355, Transactions_History!$C$6:$C$1355, "Acquire", Transactions_History!$I$6:$I$1355, Portfolio_History!$F740, Transactions_History!$H$6:$H$1355, "&lt;="&amp;YEAR(Portfolio_History!W$1))-
SUMIFS(Transactions_History!$G$6:$G$1355, Transactions_History!$C$6:$C$1355, "Redeem", Transactions_History!$I$6:$I$1355, Portfolio_History!$F740, Transactions_History!$H$6:$H$1355, "&lt;="&amp;YEAR(Portfolio_History!W$1))</f>
        <v>0</v>
      </c>
      <c r="X740" s="4">
        <f>SUMIFS(Transactions_History!$G$6:$G$1355, Transactions_History!$C$6:$C$1355, "Acquire", Transactions_History!$I$6:$I$1355, Portfolio_History!$F740, Transactions_History!$H$6:$H$1355, "&lt;="&amp;YEAR(Portfolio_History!X$1))-
SUMIFS(Transactions_History!$G$6:$G$1355, Transactions_History!$C$6:$C$1355, "Redeem", Transactions_History!$I$6:$I$1355, Portfolio_History!$F740, Transactions_History!$H$6:$H$1355, "&lt;="&amp;YEAR(Portfolio_History!X$1))</f>
        <v>0</v>
      </c>
      <c r="Y740" s="4">
        <f>SUMIFS(Transactions_History!$G$6:$G$1355, Transactions_History!$C$6:$C$1355, "Acquire", Transactions_History!$I$6:$I$1355, Portfolio_History!$F740, Transactions_History!$H$6:$H$1355, "&lt;="&amp;YEAR(Portfolio_History!Y$1))-
SUMIFS(Transactions_History!$G$6:$G$1355, Transactions_History!$C$6:$C$1355, "Redeem", Transactions_History!$I$6:$I$1355, Portfolio_History!$F740, Transactions_History!$H$6:$H$1355, "&lt;="&amp;YEAR(Portfolio_History!Y$1))</f>
        <v>0</v>
      </c>
    </row>
    <row r="741" spans="1:25" x14ac:dyDescent="0.35">
      <c r="A741" s="172" t="s">
        <v>39</v>
      </c>
      <c r="B741" s="172">
        <v>5.875</v>
      </c>
      <c r="C741" s="172">
        <v>2008</v>
      </c>
      <c r="D741" s="173">
        <v>35947</v>
      </c>
      <c r="E741" s="63">
        <v>2008</v>
      </c>
      <c r="F741" s="170" t="str">
        <f t="shared" si="12"/>
        <v>SI bonds_5.875_2008</v>
      </c>
      <c r="G741" s="4">
        <f>SUMIFS(Transactions_History!$G$6:$G$1355, Transactions_History!$C$6:$C$1355, "Acquire", Transactions_History!$I$6:$I$1355, Portfolio_History!$F741, Transactions_History!$H$6:$H$1355, "&lt;="&amp;YEAR(Portfolio_History!G$1))-
SUMIFS(Transactions_History!$G$6:$G$1355, Transactions_History!$C$6:$C$1355, "Redeem", Transactions_History!$I$6:$I$1355, Portfolio_History!$F741, Transactions_History!$H$6:$H$1355, "&lt;="&amp;YEAR(Portfolio_History!G$1))</f>
        <v>-7085559</v>
      </c>
      <c r="H741" s="4">
        <f>SUMIFS(Transactions_History!$G$6:$G$1355, Transactions_History!$C$6:$C$1355, "Acquire", Transactions_History!$I$6:$I$1355, Portfolio_History!$F741, Transactions_History!$H$6:$H$1355, "&lt;="&amp;YEAR(Portfolio_History!H$1))-
SUMIFS(Transactions_History!$G$6:$G$1355, Transactions_History!$C$6:$C$1355, "Redeem", Transactions_History!$I$6:$I$1355, Portfolio_History!$F741, Transactions_History!$H$6:$H$1355, "&lt;="&amp;YEAR(Portfolio_History!H$1))</f>
        <v>-7085559</v>
      </c>
      <c r="I741" s="4">
        <f>SUMIFS(Transactions_History!$G$6:$G$1355, Transactions_History!$C$6:$C$1355, "Acquire", Transactions_History!$I$6:$I$1355, Portfolio_History!$F741, Transactions_History!$H$6:$H$1355, "&lt;="&amp;YEAR(Portfolio_History!I$1))-
SUMIFS(Transactions_History!$G$6:$G$1355, Transactions_History!$C$6:$C$1355, "Redeem", Transactions_History!$I$6:$I$1355, Portfolio_History!$F741, Transactions_History!$H$6:$H$1355, "&lt;="&amp;YEAR(Portfolio_History!I$1))</f>
        <v>-7085559</v>
      </c>
      <c r="J741" s="4">
        <f>SUMIFS(Transactions_History!$G$6:$G$1355, Transactions_History!$C$6:$C$1355, "Acquire", Transactions_History!$I$6:$I$1355, Portfolio_History!$F741, Transactions_History!$H$6:$H$1355, "&lt;="&amp;YEAR(Portfolio_History!J$1))-
SUMIFS(Transactions_History!$G$6:$G$1355, Transactions_History!$C$6:$C$1355, "Redeem", Transactions_History!$I$6:$I$1355, Portfolio_History!$F741, Transactions_History!$H$6:$H$1355, "&lt;="&amp;YEAR(Portfolio_History!J$1))</f>
        <v>-7085559</v>
      </c>
      <c r="K741" s="4">
        <f>SUMIFS(Transactions_History!$G$6:$G$1355, Transactions_History!$C$6:$C$1355, "Acquire", Transactions_History!$I$6:$I$1355, Portfolio_History!$F741, Transactions_History!$H$6:$H$1355, "&lt;="&amp;YEAR(Portfolio_History!K$1))-
SUMIFS(Transactions_History!$G$6:$G$1355, Transactions_History!$C$6:$C$1355, "Redeem", Transactions_History!$I$6:$I$1355, Portfolio_History!$F741, Transactions_History!$H$6:$H$1355, "&lt;="&amp;YEAR(Portfolio_History!K$1))</f>
        <v>-7085559</v>
      </c>
      <c r="L741" s="4">
        <f>SUMIFS(Transactions_History!$G$6:$G$1355, Transactions_History!$C$6:$C$1355, "Acquire", Transactions_History!$I$6:$I$1355, Portfolio_History!$F741, Transactions_History!$H$6:$H$1355, "&lt;="&amp;YEAR(Portfolio_History!L$1))-
SUMIFS(Transactions_History!$G$6:$G$1355, Transactions_History!$C$6:$C$1355, "Redeem", Transactions_History!$I$6:$I$1355, Portfolio_History!$F741, Transactions_History!$H$6:$H$1355, "&lt;="&amp;YEAR(Portfolio_History!L$1))</f>
        <v>-7085559</v>
      </c>
      <c r="M741" s="4">
        <f>SUMIFS(Transactions_History!$G$6:$G$1355, Transactions_History!$C$6:$C$1355, "Acquire", Transactions_History!$I$6:$I$1355, Portfolio_History!$F741, Transactions_History!$H$6:$H$1355, "&lt;="&amp;YEAR(Portfolio_History!M$1))-
SUMIFS(Transactions_History!$G$6:$G$1355, Transactions_History!$C$6:$C$1355, "Redeem", Transactions_History!$I$6:$I$1355, Portfolio_History!$F741, Transactions_History!$H$6:$H$1355, "&lt;="&amp;YEAR(Portfolio_History!M$1))</f>
        <v>-7085559</v>
      </c>
      <c r="N741" s="4">
        <f>SUMIFS(Transactions_History!$G$6:$G$1355, Transactions_History!$C$6:$C$1355, "Acquire", Transactions_History!$I$6:$I$1355, Portfolio_History!$F741, Transactions_History!$H$6:$H$1355, "&lt;="&amp;YEAR(Portfolio_History!N$1))-
SUMIFS(Transactions_History!$G$6:$G$1355, Transactions_History!$C$6:$C$1355, "Redeem", Transactions_History!$I$6:$I$1355, Portfolio_History!$F741, Transactions_History!$H$6:$H$1355, "&lt;="&amp;YEAR(Portfolio_History!N$1))</f>
        <v>-7085559</v>
      </c>
      <c r="O741" s="4">
        <f>SUMIFS(Transactions_History!$G$6:$G$1355, Transactions_History!$C$6:$C$1355, "Acquire", Transactions_History!$I$6:$I$1355, Portfolio_History!$F741, Transactions_History!$H$6:$H$1355, "&lt;="&amp;YEAR(Portfolio_History!O$1))-
SUMIFS(Transactions_History!$G$6:$G$1355, Transactions_History!$C$6:$C$1355, "Redeem", Transactions_History!$I$6:$I$1355, Portfolio_History!$F741, Transactions_History!$H$6:$H$1355, "&lt;="&amp;YEAR(Portfolio_History!O$1))</f>
        <v>-7085559</v>
      </c>
      <c r="P741" s="4">
        <f>SUMIFS(Transactions_History!$G$6:$G$1355, Transactions_History!$C$6:$C$1355, "Acquire", Transactions_History!$I$6:$I$1355, Portfolio_History!$F741, Transactions_History!$H$6:$H$1355, "&lt;="&amp;YEAR(Portfolio_History!P$1))-
SUMIFS(Transactions_History!$G$6:$G$1355, Transactions_History!$C$6:$C$1355, "Redeem", Transactions_History!$I$6:$I$1355, Portfolio_History!$F741, Transactions_History!$H$6:$H$1355, "&lt;="&amp;YEAR(Portfolio_History!P$1))</f>
        <v>-7085559</v>
      </c>
      <c r="Q741" s="4">
        <f>SUMIFS(Transactions_History!$G$6:$G$1355, Transactions_History!$C$6:$C$1355, "Acquire", Transactions_History!$I$6:$I$1355, Portfolio_History!$F741, Transactions_History!$H$6:$H$1355, "&lt;="&amp;YEAR(Portfolio_History!Q$1))-
SUMIFS(Transactions_History!$G$6:$G$1355, Transactions_History!$C$6:$C$1355, "Redeem", Transactions_History!$I$6:$I$1355, Portfolio_History!$F741, Transactions_History!$H$6:$H$1355, "&lt;="&amp;YEAR(Portfolio_History!Q$1))</f>
        <v>-7085559</v>
      </c>
      <c r="R741" s="4">
        <f>SUMIFS(Transactions_History!$G$6:$G$1355, Transactions_History!$C$6:$C$1355, "Acquire", Transactions_History!$I$6:$I$1355, Portfolio_History!$F741, Transactions_History!$H$6:$H$1355, "&lt;="&amp;YEAR(Portfolio_History!R$1))-
SUMIFS(Transactions_History!$G$6:$G$1355, Transactions_History!$C$6:$C$1355, "Redeem", Transactions_History!$I$6:$I$1355, Portfolio_History!$F741, Transactions_History!$H$6:$H$1355, "&lt;="&amp;YEAR(Portfolio_History!R$1))</f>
        <v>-7085559</v>
      </c>
      <c r="S741" s="4">
        <f>SUMIFS(Transactions_History!$G$6:$G$1355, Transactions_History!$C$6:$C$1355, "Acquire", Transactions_History!$I$6:$I$1355, Portfolio_History!$F741, Transactions_History!$H$6:$H$1355, "&lt;="&amp;YEAR(Portfolio_History!S$1))-
SUMIFS(Transactions_History!$G$6:$G$1355, Transactions_History!$C$6:$C$1355, "Redeem", Transactions_History!$I$6:$I$1355, Portfolio_History!$F741, Transactions_History!$H$6:$H$1355, "&lt;="&amp;YEAR(Portfolio_History!S$1))</f>
        <v>-7085559</v>
      </c>
      <c r="T741" s="4">
        <f>SUMIFS(Transactions_History!$G$6:$G$1355, Transactions_History!$C$6:$C$1355, "Acquire", Transactions_History!$I$6:$I$1355, Portfolio_History!$F741, Transactions_History!$H$6:$H$1355, "&lt;="&amp;YEAR(Portfolio_History!T$1))-
SUMIFS(Transactions_History!$G$6:$G$1355, Transactions_History!$C$6:$C$1355, "Redeem", Transactions_History!$I$6:$I$1355, Portfolio_History!$F741, Transactions_History!$H$6:$H$1355, "&lt;="&amp;YEAR(Portfolio_History!T$1))</f>
        <v>-7085559</v>
      </c>
      <c r="U741" s="4">
        <f>SUMIFS(Transactions_History!$G$6:$G$1355, Transactions_History!$C$6:$C$1355, "Acquire", Transactions_History!$I$6:$I$1355, Portfolio_History!$F741, Transactions_History!$H$6:$H$1355, "&lt;="&amp;YEAR(Portfolio_History!U$1))-
SUMIFS(Transactions_History!$G$6:$G$1355, Transactions_History!$C$6:$C$1355, "Redeem", Transactions_History!$I$6:$I$1355, Portfolio_History!$F741, Transactions_History!$H$6:$H$1355, "&lt;="&amp;YEAR(Portfolio_History!U$1))</f>
        <v>-7085559</v>
      </c>
      <c r="V741" s="4">
        <f>SUMIFS(Transactions_History!$G$6:$G$1355, Transactions_History!$C$6:$C$1355, "Acquire", Transactions_History!$I$6:$I$1355, Portfolio_History!$F741, Transactions_History!$H$6:$H$1355, "&lt;="&amp;YEAR(Portfolio_History!V$1))-
SUMIFS(Transactions_History!$G$6:$G$1355, Transactions_History!$C$6:$C$1355, "Redeem", Transactions_History!$I$6:$I$1355, Portfolio_History!$F741, Transactions_History!$H$6:$H$1355, "&lt;="&amp;YEAR(Portfolio_History!V$1))</f>
        <v>0</v>
      </c>
      <c r="W741" s="4">
        <f>SUMIFS(Transactions_History!$G$6:$G$1355, Transactions_History!$C$6:$C$1355, "Acquire", Transactions_History!$I$6:$I$1355, Portfolio_History!$F741, Transactions_History!$H$6:$H$1355, "&lt;="&amp;YEAR(Portfolio_History!W$1))-
SUMIFS(Transactions_History!$G$6:$G$1355, Transactions_History!$C$6:$C$1355, "Redeem", Transactions_History!$I$6:$I$1355, Portfolio_History!$F741, Transactions_History!$H$6:$H$1355, "&lt;="&amp;YEAR(Portfolio_History!W$1))</f>
        <v>0</v>
      </c>
      <c r="X741" s="4">
        <f>SUMIFS(Transactions_History!$G$6:$G$1355, Transactions_History!$C$6:$C$1355, "Acquire", Transactions_History!$I$6:$I$1355, Portfolio_History!$F741, Transactions_History!$H$6:$H$1355, "&lt;="&amp;YEAR(Portfolio_History!X$1))-
SUMIFS(Transactions_History!$G$6:$G$1355, Transactions_History!$C$6:$C$1355, "Redeem", Transactions_History!$I$6:$I$1355, Portfolio_History!$F741, Transactions_History!$H$6:$H$1355, "&lt;="&amp;YEAR(Portfolio_History!X$1))</f>
        <v>0</v>
      </c>
      <c r="Y741" s="4">
        <f>SUMIFS(Transactions_History!$G$6:$G$1355, Transactions_History!$C$6:$C$1355, "Acquire", Transactions_History!$I$6:$I$1355, Portfolio_History!$F741, Transactions_History!$H$6:$H$1355, "&lt;="&amp;YEAR(Portfolio_History!Y$1))-
SUMIFS(Transactions_History!$G$6:$G$1355, Transactions_History!$C$6:$C$1355, "Redeem", Transactions_History!$I$6:$I$1355, Portfolio_History!$F741, Transactions_History!$H$6:$H$1355, "&lt;="&amp;YEAR(Portfolio_History!Y$1))</f>
        <v>0</v>
      </c>
    </row>
    <row r="742" spans="1:25" x14ac:dyDescent="0.35">
      <c r="A742" s="172" t="s">
        <v>39</v>
      </c>
      <c r="B742" s="172">
        <v>6</v>
      </c>
      <c r="C742" s="172">
        <v>2008</v>
      </c>
      <c r="D742" s="173">
        <v>36312</v>
      </c>
      <c r="E742" s="63">
        <v>2008</v>
      </c>
      <c r="F742" s="170" t="str">
        <f t="shared" si="12"/>
        <v>SI bonds_6_2008</v>
      </c>
      <c r="G742" s="4">
        <f>SUMIFS(Transactions_History!$G$6:$G$1355, Transactions_History!$C$6:$C$1355, "Acquire", Transactions_History!$I$6:$I$1355, Portfolio_History!$F742, Transactions_History!$H$6:$H$1355, "&lt;="&amp;YEAR(Portfolio_History!G$1))-
SUMIFS(Transactions_History!$G$6:$G$1355, Transactions_History!$C$6:$C$1355, "Redeem", Transactions_History!$I$6:$I$1355, Portfolio_History!$F742, Transactions_History!$H$6:$H$1355, "&lt;="&amp;YEAR(Portfolio_History!G$1))</f>
        <v>-7389593</v>
      </c>
      <c r="H742" s="4">
        <f>SUMIFS(Transactions_History!$G$6:$G$1355, Transactions_History!$C$6:$C$1355, "Acquire", Transactions_History!$I$6:$I$1355, Portfolio_History!$F742, Transactions_History!$H$6:$H$1355, "&lt;="&amp;YEAR(Portfolio_History!H$1))-
SUMIFS(Transactions_History!$G$6:$G$1355, Transactions_History!$C$6:$C$1355, "Redeem", Transactions_History!$I$6:$I$1355, Portfolio_History!$F742, Transactions_History!$H$6:$H$1355, "&lt;="&amp;YEAR(Portfolio_History!H$1))</f>
        <v>-7389593</v>
      </c>
      <c r="I742" s="4">
        <f>SUMIFS(Transactions_History!$G$6:$G$1355, Transactions_History!$C$6:$C$1355, "Acquire", Transactions_History!$I$6:$I$1355, Portfolio_History!$F742, Transactions_History!$H$6:$H$1355, "&lt;="&amp;YEAR(Portfolio_History!I$1))-
SUMIFS(Transactions_History!$G$6:$G$1355, Transactions_History!$C$6:$C$1355, "Redeem", Transactions_History!$I$6:$I$1355, Portfolio_History!$F742, Transactions_History!$H$6:$H$1355, "&lt;="&amp;YEAR(Portfolio_History!I$1))</f>
        <v>-7389593</v>
      </c>
      <c r="J742" s="4">
        <f>SUMIFS(Transactions_History!$G$6:$G$1355, Transactions_History!$C$6:$C$1355, "Acquire", Transactions_History!$I$6:$I$1355, Portfolio_History!$F742, Transactions_History!$H$6:$H$1355, "&lt;="&amp;YEAR(Portfolio_History!J$1))-
SUMIFS(Transactions_History!$G$6:$G$1355, Transactions_History!$C$6:$C$1355, "Redeem", Transactions_History!$I$6:$I$1355, Portfolio_History!$F742, Transactions_History!$H$6:$H$1355, "&lt;="&amp;YEAR(Portfolio_History!J$1))</f>
        <v>-7389593</v>
      </c>
      <c r="K742" s="4">
        <f>SUMIFS(Transactions_History!$G$6:$G$1355, Transactions_History!$C$6:$C$1355, "Acquire", Transactions_History!$I$6:$I$1355, Portfolio_History!$F742, Transactions_History!$H$6:$H$1355, "&lt;="&amp;YEAR(Portfolio_History!K$1))-
SUMIFS(Transactions_History!$G$6:$G$1355, Transactions_History!$C$6:$C$1355, "Redeem", Transactions_History!$I$6:$I$1355, Portfolio_History!$F742, Transactions_History!$H$6:$H$1355, "&lt;="&amp;YEAR(Portfolio_History!K$1))</f>
        <v>-7389593</v>
      </c>
      <c r="L742" s="4">
        <f>SUMIFS(Transactions_History!$G$6:$G$1355, Transactions_History!$C$6:$C$1355, "Acquire", Transactions_History!$I$6:$I$1355, Portfolio_History!$F742, Transactions_History!$H$6:$H$1355, "&lt;="&amp;YEAR(Portfolio_History!L$1))-
SUMIFS(Transactions_History!$G$6:$G$1355, Transactions_History!$C$6:$C$1355, "Redeem", Transactions_History!$I$6:$I$1355, Portfolio_History!$F742, Transactions_History!$H$6:$H$1355, "&lt;="&amp;YEAR(Portfolio_History!L$1))</f>
        <v>-7389593</v>
      </c>
      <c r="M742" s="4">
        <f>SUMIFS(Transactions_History!$G$6:$G$1355, Transactions_History!$C$6:$C$1355, "Acquire", Transactions_History!$I$6:$I$1355, Portfolio_History!$F742, Transactions_History!$H$6:$H$1355, "&lt;="&amp;YEAR(Portfolio_History!M$1))-
SUMIFS(Transactions_History!$G$6:$G$1355, Transactions_History!$C$6:$C$1355, "Redeem", Transactions_History!$I$6:$I$1355, Portfolio_History!$F742, Transactions_History!$H$6:$H$1355, "&lt;="&amp;YEAR(Portfolio_History!M$1))</f>
        <v>-7389593</v>
      </c>
      <c r="N742" s="4">
        <f>SUMIFS(Transactions_History!$G$6:$G$1355, Transactions_History!$C$6:$C$1355, "Acquire", Transactions_History!$I$6:$I$1355, Portfolio_History!$F742, Transactions_History!$H$6:$H$1355, "&lt;="&amp;YEAR(Portfolio_History!N$1))-
SUMIFS(Transactions_History!$G$6:$G$1355, Transactions_History!$C$6:$C$1355, "Redeem", Transactions_History!$I$6:$I$1355, Portfolio_History!$F742, Transactions_History!$H$6:$H$1355, "&lt;="&amp;YEAR(Portfolio_History!N$1))</f>
        <v>-7389593</v>
      </c>
      <c r="O742" s="4">
        <f>SUMIFS(Transactions_History!$G$6:$G$1355, Transactions_History!$C$6:$C$1355, "Acquire", Transactions_History!$I$6:$I$1355, Portfolio_History!$F742, Transactions_History!$H$6:$H$1355, "&lt;="&amp;YEAR(Portfolio_History!O$1))-
SUMIFS(Transactions_History!$G$6:$G$1355, Transactions_History!$C$6:$C$1355, "Redeem", Transactions_History!$I$6:$I$1355, Portfolio_History!$F742, Transactions_History!$H$6:$H$1355, "&lt;="&amp;YEAR(Portfolio_History!O$1))</f>
        <v>-7389593</v>
      </c>
      <c r="P742" s="4">
        <f>SUMIFS(Transactions_History!$G$6:$G$1355, Transactions_History!$C$6:$C$1355, "Acquire", Transactions_History!$I$6:$I$1355, Portfolio_History!$F742, Transactions_History!$H$6:$H$1355, "&lt;="&amp;YEAR(Portfolio_History!P$1))-
SUMIFS(Transactions_History!$G$6:$G$1355, Transactions_History!$C$6:$C$1355, "Redeem", Transactions_History!$I$6:$I$1355, Portfolio_History!$F742, Transactions_History!$H$6:$H$1355, "&lt;="&amp;YEAR(Portfolio_History!P$1))</f>
        <v>-7389593</v>
      </c>
      <c r="Q742" s="4">
        <f>SUMIFS(Transactions_History!$G$6:$G$1355, Transactions_History!$C$6:$C$1355, "Acquire", Transactions_History!$I$6:$I$1355, Portfolio_History!$F742, Transactions_History!$H$6:$H$1355, "&lt;="&amp;YEAR(Portfolio_History!Q$1))-
SUMIFS(Transactions_History!$G$6:$G$1355, Transactions_History!$C$6:$C$1355, "Redeem", Transactions_History!$I$6:$I$1355, Portfolio_History!$F742, Transactions_History!$H$6:$H$1355, "&lt;="&amp;YEAR(Portfolio_History!Q$1))</f>
        <v>-7389593</v>
      </c>
      <c r="R742" s="4">
        <f>SUMIFS(Transactions_History!$G$6:$G$1355, Transactions_History!$C$6:$C$1355, "Acquire", Transactions_History!$I$6:$I$1355, Portfolio_History!$F742, Transactions_History!$H$6:$H$1355, "&lt;="&amp;YEAR(Portfolio_History!R$1))-
SUMIFS(Transactions_History!$G$6:$G$1355, Transactions_History!$C$6:$C$1355, "Redeem", Transactions_History!$I$6:$I$1355, Portfolio_History!$F742, Transactions_History!$H$6:$H$1355, "&lt;="&amp;YEAR(Portfolio_History!R$1))</f>
        <v>-7389593</v>
      </c>
      <c r="S742" s="4">
        <f>SUMIFS(Transactions_History!$G$6:$G$1355, Transactions_History!$C$6:$C$1355, "Acquire", Transactions_History!$I$6:$I$1355, Portfolio_History!$F742, Transactions_History!$H$6:$H$1355, "&lt;="&amp;YEAR(Portfolio_History!S$1))-
SUMIFS(Transactions_History!$G$6:$G$1355, Transactions_History!$C$6:$C$1355, "Redeem", Transactions_History!$I$6:$I$1355, Portfolio_History!$F742, Transactions_History!$H$6:$H$1355, "&lt;="&amp;YEAR(Portfolio_History!S$1))</f>
        <v>-7389593</v>
      </c>
      <c r="T742" s="4">
        <f>SUMIFS(Transactions_History!$G$6:$G$1355, Transactions_History!$C$6:$C$1355, "Acquire", Transactions_History!$I$6:$I$1355, Portfolio_History!$F742, Transactions_History!$H$6:$H$1355, "&lt;="&amp;YEAR(Portfolio_History!T$1))-
SUMIFS(Transactions_History!$G$6:$G$1355, Transactions_History!$C$6:$C$1355, "Redeem", Transactions_History!$I$6:$I$1355, Portfolio_History!$F742, Transactions_History!$H$6:$H$1355, "&lt;="&amp;YEAR(Portfolio_History!T$1))</f>
        <v>-7389593</v>
      </c>
      <c r="U742" s="4">
        <f>SUMIFS(Transactions_History!$G$6:$G$1355, Transactions_History!$C$6:$C$1355, "Acquire", Transactions_History!$I$6:$I$1355, Portfolio_History!$F742, Transactions_History!$H$6:$H$1355, "&lt;="&amp;YEAR(Portfolio_History!U$1))-
SUMIFS(Transactions_History!$G$6:$G$1355, Transactions_History!$C$6:$C$1355, "Redeem", Transactions_History!$I$6:$I$1355, Portfolio_History!$F742, Transactions_History!$H$6:$H$1355, "&lt;="&amp;YEAR(Portfolio_History!U$1))</f>
        <v>-7389593</v>
      </c>
      <c r="V742" s="4">
        <f>SUMIFS(Transactions_History!$G$6:$G$1355, Transactions_History!$C$6:$C$1355, "Acquire", Transactions_History!$I$6:$I$1355, Portfolio_History!$F742, Transactions_History!$H$6:$H$1355, "&lt;="&amp;YEAR(Portfolio_History!V$1))-
SUMIFS(Transactions_History!$G$6:$G$1355, Transactions_History!$C$6:$C$1355, "Redeem", Transactions_History!$I$6:$I$1355, Portfolio_History!$F742, Transactions_History!$H$6:$H$1355, "&lt;="&amp;YEAR(Portfolio_History!V$1))</f>
        <v>0</v>
      </c>
      <c r="W742" s="4">
        <f>SUMIFS(Transactions_History!$G$6:$G$1355, Transactions_History!$C$6:$C$1355, "Acquire", Transactions_History!$I$6:$I$1355, Portfolio_History!$F742, Transactions_History!$H$6:$H$1355, "&lt;="&amp;YEAR(Portfolio_History!W$1))-
SUMIFS(Transactions_History!$G$6:$G$1355, Transactions_History!$C$6:$C$1355, "Redeem", Transactions_History!$I$6:$I$1355, Portfolio_History!$F742, Transactions_History!$H$6:$H$1355, "&lt;="&amp;YEAR(Portfolio_History!W$1))</f>
        <v>0</v>
      </c>
      <c r="X742" s="4">
        <f>SUMIFS(Transactions_History!$G$6:$G$1355, Transactions_History!$C$6:$C$1355, "Acquire", Transactions_History!$I$6:$I$1355, Portfolio_History!$F742, Transactions_History!$H$6:$H$1355, "&lt;="&amp;YEAR(Portfolio_History!X$1))-
SUMIFS(Transactions_History!$G$6:$G$1355, Transactions_History!$C$6:$C$1355, "Redeem", Transactions_History!$I$6:$I$1355, Portfolio_History!$F742, Transactions_History!$H$6:$H$1355, "&lt;="&amp;YEAR(Portfolio_History!X$1))</f>
        <v>0</v>
      </c>
      <c r="Y742" s="4">
        <f>SUMIFS(Transactions_History!$G$6:$G$1355, Transactions_History!$C$6:$C$1355, "Acquire", Transactions_History!$I$6:$I$1355, Portfolio_History!$F742, Transactions_History!$H$6:$H$1355, "&lt;="&amp;YEAR(Portfolio_History!Y$1))-
SUMIFS(Transactions_History!$G$6:$G$1355, Transactions_History!$C$6:$C$1355, "Redeem", Transactions_History!$I$6:$I$1355, Portfolio_History!$F742, Transactions_History!$H$6:$H$1355, "&lt;="&amp;YEAR(Portfolio_History!Y$1))</f>
        <v>0</v>
      </c>
    </row>
    <row r="743" spans="1:25" x14ac:dyDescent="0.35">
      <c r="A743" s="172" t="s">
        <v>39</v>
      </c>
      <c r="B743" s="172">
        <v>6.25</v>
      </c>
      <c r="C743" s="172">
        <v>2008</v>
      </c>
      <c r="D743" s="173">
        <v>34121</v>
      </c>
      <c r="E743" s="63">
        <v>2008</v>
      </c>
      <c r="F743" s="170" t="str">
        <f t="shared" si="12"/>
        <v>SI bonds_6.25_2008</v>
      </c>
      <c r="G743" s="4">
        <f>SUMIFS(Transactions_History!$G$6:$G$1355, Transactions_History!$C$6:$C$1355, "Acquire", Transactions_History!$I$6:$I$1355, Portfolio_History!$F743, Transactions_History!$H$6:$H$1355, "&lt;="&amp;YEAR(Portfolio_History!G$1))-
SUMIFS(Transactions_History!$G$6:$G$1355, Transactions_History!$C$6:$C$1355, "Redeem", Transactions_History!$I$6:$I$1355, Portfolio_History!$F743, Transactions_History!$H$6:$H$1355, "&lt;="&amp;YEAR(Portfolio_History!G$1))</f>
        <v>-23350034</v>
      </c>
      <c r="H743" s="4">
        <f>SUMIFS(Transactions_History!$G$6:$G$1355, Transactions_History!$C$6:$C$1355, "Acquire", Transactions_History!$I$6:$I$1355, Portfolio_History!$F743, Transactions_History!$H$6:$H$1355, "&lt;="&amp;YEAR(Portfolio_History!H$1))-
SUMIFS(Transactions_History!$G$6:$G$1355, Transactions_History!$C$6:$C$1355, "Redeem", Transactions_History!$I$6:$I$1355, Portfolio_History!$F743, Transactions_History!$H$6:$H$1355, "&lt;="&amp;YEAR(Portfolio_History!H$1))</f>
        <v>-23350034</v>
      </c>
      <c r="I743" s="4">
        <f>SUMIFS(Transactions_History!$G$6:$G$1355, Transactions_History!$C$6:$C$1355, "Acquire", Transactions_History!$I$6:$I$1355, Portfolio_History!$F743, Transactions_History!$H$6:$H$1355, "&lt;="&amp;YEAR(Portfolio_History!I$1))-
SUMIFS(Transactions_History!$G$6:$G$1355, Transactions_History!$C$6:$C$1355, "Redeem", Transactions_History!$I$6:$I$1355, Portfolio_History!$F743, Transactions_History!$H$6:$H$1355, "&lt;="&amp;YEAR(Portfolio_History!I$1))</f>
        <v>-23350034</v>
      </c>
      <c r="J743" s="4">
        <f>SUMIFS(Transactions_History!$G$6:$G$1355, Transactions_History!$C$6:$C$1355, "Acquire", Transactions_History!$I$6:$I$1355, Portfolio_History!$F743, Transactions_History!$H$6:$H$1355, "&lt;="&amp;YEAR(Portfolio_History!J$1))-
SUMIFS(Transactions_History!$G$6:$G$1355, Transactions_History!$C$6:$C$1355, "Redeem", Transactions_History!$I$6:$I$1355, Portfolio_History!$F743, Transactions_History!$H$6:$H$1355, "&lt;="&amp;YEAR(Portfolio_History!J$1))</f>
        <v>-23350034</v>
      </c>
      <c r="K743" s="4">
        <f>SUMIFS(Transactions_History!$G$6:$G$1355, Transactions_History!$C$6:$C$1355, "Acquire", Transactions_History!$I$6:$I$1355, Portfolio_History!$F743, Transactions_History!$H$6:$H$1355, "&lt;="&amp;YEAR(Portfolio_History!K$1))-
SUMIFS(Transactions_History!$G$6:$G$1355, Transactions_History!$C$6:$C$1355, "Redeem", Transactions_History!$I$6:$I$1355, Portfolio_History!$F743, Transactions_History!$H$6:$H$1355, "&lt;="&amp;YEAR(Portfolio_History!K$1))</f>
        <v>-23350034</v>
      </c>
      <c r="L743" s="4">
        <f>SUMIFS(Transactions_History!$G$6:$G$1355, Transactions_History!$C$6:$C$1355, "Acquire", Transactions_History!$I$6:$I$1355, Portfolio_History!$F743, Transactions_History!$H$6:$H$1355, "&lt;="&amp;YEAR(Portfolio_History!L$1))-
SUMIFS(Transactions_History!$G$6:$G$1355, Transactions_History!$C$6:$C$1355, "Redeem", Transactions_History!$I$6:$I$1355, Portfolio_History!$F743, Transactions_History!$H$6:$H$1355, "&lt;="&amp;YEAR(Portfolio_History!L$1))</f>
        <v>-23350034</v>
      </c>
      <c r="M743" s="4">
        <f>SUMIFS(Transactions_History!$G$6:$G$1355, Transactions_History!$C$6:$C$1355, "Acquire", Transactions_History!$I$6:$I$1355, Portfolio_History!$F743, Transactions_History!$H$6:$H$1355, "&lt;="&amp;YEAR(Portfolio_History!M$1))-
SUMIFS(Transactions_History!$G$6:$G$1355, Transactions_History!$C$6:$C$1355, "Redeem", Transactions_History!$I$6:$I$1355, Portfolio_History!$F743, Transactions_History!$H$6:$H$1355, "&lt;="&amp;YEAR(Portfolio_History!M$1))</f>
        <v>-23350034</v>
      </c>
      <c r="N743" s="4">
        <f>SUMIFS(Transactions_History!$G$6:$G$1355, Transactions_History!$C$6:$C$1355, "Acquire", Transactions_History!$I$6:$I$1355, Portfolio_History!$F743, Transactions_History!$H$6:$H$1355, "&lt;="&amp;YEAR(Portfolio_History!N$1))-
SUMIFS(Transactions_History!$G$6:$G$1355, Transactions_History!$C$6:$C$1355, "Redeem", Transactions_History!$I$6:$I$1355, Portfolio_History!$F743, Transactions_History!$H$6:$H$1355, "&lt;="&amp;YEAR(Portfolio_History!N$1))</f>
        <v>-23350034</v>
      </c>
      <c r="O743" s="4">
        <f>SUMIFS(Transactions_History!$G$6:$G$1355, Transactions_History!$C$6:$C$1355, "Acquire", Transactions_History!$I$6:$I$1355, Portfolio_History!$F743, Transactions_History!$H$6:$H$1355, "&lt;="&amp;YEAR(Portfolio_History!O$1))-
SUMIFS(Transactions_History!$G$6:$G$1355, Transactions_History!$C$6:$C$1355, "Redeem", Transactions_History!$I$6:$I$1355, Portfolio_History!$F743, Transactions_History!$H$6:$H$1355, "&lt;="&amp;YEAR(Portfolio_History!O$1))</f>
        <v>-23350034</v>
      </c>
      <c r="P743" s="4">
        <f>SUMIFS(Transactions_History!$G$6:$G$1355, Transactions_History!$C$6:$C$1355, "Acquire", Transactions_History!$I$6:$I$1355, Portfolio_History!$F743, Transactions_History!$H$6:$H$1355, "&lt;="&amp;YEAR(Portfolio_History!P$1))-
SUMIFS(Transactions_History!$G$6:$G$1355, Transactions_History!$C$6:$C$1355, "Redeem", Transactions_History!$I$6:$I$1355, Portfolio_History!$F743, Transactions_History!$H$6:$H$1355, "&lt;="&amp;YEAR(Portfolio_History!P$1))</f>
        <v>-23350034</v>
      </c>
      <c r="Q743" s="4">
        <f>SUMIFS(Transactions_History!$G$6:$G$1355, Transactions_History!$C$6:$C$1355, "Acquire", Transactions_History!$I$6:$I$1355, Portfolio_History!$F743, Transactions_History!$H$6:$H$1355, "&lt;="&amp;YEAR(Portfolio_History!Q$1))-
SUMIFS(Transactions_History!$G$6:$G$1355, Transactions_History!$C$6:$C$1355, "Redeem", Transactions_History!$I$6:$I$1355, Portfolio_History!$F743, Transactions_History!$H$6:$H$1355, "&lt;="&amp;YEAR(Portfolio_History!Q$1))</f>
        <v>-23350034</v>
      </c>
      <c r="R743" s="4">
        <f>SUMIFS(Transactions_History!$G$6:$G$1355, Transactions_History!$C$6:$C$1355, "Acquire", Transactions_History!$I$6:$I$1355, Portfolio_History!$F743, Transactions_History!$H$6:$H$1355, "&lt;="&amp;YEAR(Portfolio_History!R$1))-
SUMIFS(Transactions_History!$G$6:$G$1355, Transactions_History!$C$6:$C$1355, "Redeem", Transactions_History!$I$6:$I$1355, Portfolio_History!$F743, Transactions_History!$H$6:$H$1355, "&lt;="&amp;YEAR(Portfolio_History!R$1))</f>
        <v>-23350034</v>
      </c>
      <c r="S743" s="4">
        <f>SUMIFS(Transactions_History!$G$6:$G$1355, Transactions_History!$C$6:$C$1355, "Acquire", Transactions_History!$I$6:$I$1355, Portfolio_History!$F743, Transactions_History!$H$6:$H$1355, "&lt;="&amp;YEAR(Portfolio_History!S$1))-
SUMIFS(Transactions_History!$G$6:$G$1355, Transactions_History!$C$6:$C$1355, "Redeem", Transactions_History!$I$6:$I$1355, Portfolio_History!$F743, Transactions_History!$H$6:$H$1355, "&lt;="&amp;YEAR(Portfolio_History!S$1))</f>
        <v>-23350034</v>
      </c>
      <c r="T743" s="4">
        <f>SUMIFS(Transactions_History!$G$6:$G$1355, Transactions_History!$C$6:$C$1355, "Acquire", Transactions_History!$I$6:$I$1355, Portfolio_History!$F743, Transactions_History!$H$6:$H$1355, "&lt;="&amp;YEAR(Portfolio_History!T$1))-
SUMIFS(Transactions_History!$G$6:$G$1355, Transactions_History!$C$6:$C$1355, "Redeem", Transactions_History!$I$6:$I$1355, Portfolio_History!$F743, Transactions_History!$H$6:$H$1355, "&lt;="&amp;YEAR(Portfolio_History!T$1))</f>
        <v>-23350034</v>
      </c>
      <c r="U743" s="4">
        <f>SUMIFS(Transactions_History!$G$6:$G$1355, Transactions_History!$C$6:$C$1355, "Acquire", Transactions_History!$I$6:$I$1355, Portfolio_History!$F743, Transactions_History!$H$6:$H$1355, "&lt;="&amp;YEAR(Portfolio_History!U$1))-
SUMIFS(Transactions_History!$G$6:$G$1355, Transactions_History!$C$6:$C$1355, "Redeem", Transactions_History!$I$6:$I$1355, Portfolio_History!$F743, Transactions_History!$H$6:$H$1355, "&lt;="&amp;YEAR(Portfolio_History!U$1))</f>
        <v>-23350034</v>
      </c>
      <c r="V743" s="4">
        <f>SUMIFS(Transactions_History!$G$6:$G$1355, Transactions_History!$C$6:$C$1355, "Acquire", Transactions_History!$I$6:$I$1355, Portfolio_History!$F743, Transactions_History!$H$6:$H$1355, "&lt;="&amp;YEAR(Portfolio_History!V$1))-
SUMIFS(Transactions_History!$G$6:$G$1355, Transactions_History!$C$6:$C$1355, "Redeem", Transactions_History!$I$6:$I$1355, Portfolio_History!$F743, Transactions_History!$H$6:$H$1355, "&lt;="&amp;YEAR(Portfolio_History!V$1))</f>
        <v>0</v>
      </c>
      <c r="W743" s="4">
        <f>SUMIFS(Transactions_History!$G$6:$G$1355, Transactions_History!$C$6:$C$1355, "Acquire", Transactions_History!$I$6:$I$1355, Portfolio_History!$F743, Transactions_History!$H$6:$H$1355, "&lt;="&amp;YEAR(Portfolio_History!W$1))-
SUMIFS(Transactions_History!$G$6:$G$1355, Transactions_History!$C$6:$C$1355, "Redeem", Transactions_History!$I$6:$I$1355, Portfolio_History!$F743, Transactions_History!$H$6:$H$1355, "&lt;="&amp;YEAR(Portfolio_History!W$1))</f>
        <v>0</v>
      </c>
      <c r="X743" s="4">
        <f>SUMIFS(Transactions_History!$G$6:$G$1355, Transactions_History!$C$6:$C$1355, "Acquire", Transactions_History!$I$6:$I$1355, Portfolio_History!$F743, Transactions_History!$H$6:$H$1355, "&lt;="&amp;YEAR(Portfolio_History!X$1))-
SUMIFS(Transactions_History!$G$6:$G$1355, Transactions_History!$C$6:$C$1355, "Redeem", Transactions_History!$I$6:$I$1355, Portfolio_History!$F743, Transactions_History!$H$6:$H$1355, "&lt;="&amp;YEAR(Portfolio_History!X$1))</f>
        <v>0</v>
      </c>
      <c r="Y743" s="4">
        <f>SUMIFS(Transactions_History!$G$6:$G$1355, Transactions_History!$C$6:$C$1355, "Acquire", Transactions_History!$I$6:$I$1355, Portfolio_History!$F743, Transactions_History!$H$6:$H$1355, "&lt;="&amp;YEAR(Portfolio_History!Y$1))-
SUMIFS(Transactions_History!$G$6:$G$1355, Transactions_History!$C$6:$C$1355, "Redeem", Transactions_History!$I$6:$I$1355, Portfolio_History!$F743, Transactions_History!$H$6:$H$1355, "&lt;="&amp;YEAR(Portfolio_History!Y$1))</f>
        <v>0</v>
      </c>
    </row>
    <row r="744" spans="1:25" x14ac:dyDescent="0.35">
      <c r="A744" s="172" t="s">
        <v>39</v>
      </c>
      <c r="B744" s="172">
        <v>6.5</v>
      </c>
      <c r="C744" s="172">
        <v>2008</v>
      </c>
      <c r="D744" s="173">
        <v>34851</v>
      </c>
      <c r="E744" s="63">
        <v>2008</v>
      </c>
      <c r="F744" s="170" t="str">
        <f t="shared" si="12"/>
        <v>SI bonds_6.5_2008</v>
      </c>
      <c r="G744" s="4">
        <f>SUMIFS(Transactions_History!$G$6:$G$1355, Transactions_History!$C$6:$C$1355, "Acquire", Transactions_History!$I$6:$I$1355, Portfolio_History!$F744, Transactions_History!$H$6:$H$1355, "&lt;="&amp;YEAR(Portfolio_History!G$1))-
SUMIFS(Transactions_History!$G$6:$G$1355, Transactions_History!$C$6:$C$1355, "Redeem", Transactions_History!$I$6:$I$1355, Portfolio_History!$F744, Transactions_History!$H$6:$H$1355, "&lt;="&amp;YEAR(Portfolio_History!G$1))</f>
        <v>-15389878</v>
      </c>
      <c r="H744" s="4">
        <f>SUMIFS(Transactions_History!$G$6:$G$1355, Transactions_History!$C$6:$C$1355, "Acquire", Transactions_History!$I$6:$I$1355, Portfolio_History!$F744, Transactions_History!$H$6:$H$1355, "&lt;="&amp;YEAR(Portfolio_History!H$1))-
SUMIFS(Transactions_History!$G$6:$G$1355, Transactions_History!$C$6:$C$1355, "Redeem", Transactions_History!$I$6:$I$1355, Portfolio_History!$F744, Transactions_History!$H$6:$H$1355, "&lt;="&amp;YEAR(Portfolio_History!H$1))</f>
        <v>-15389878</v>
      </c>
      <c r="I744" s="4">
        <f>SUMIFS(Transactions_History!$G$6:$G$1355, Transactions_History!$C$6:$C$1355, "Acquire", Transactions_History!$I$6:$I$1355, Portfolio_History!$F744, Transactions_History!$H$6:$H$1355, "&lt;="&amp;YEAR(Portfolio_History!I$1))-
SUMIFS(Transactions_History!$G$6:$G$1355, Transactions_History!$C$6:$C$1355, "Redeem", Transactions_History!$I$6:$I$1355, Portfolio_History!$F744, Transactions_History!$H$6:$H$1355, "&lt;="&amp;YEAR(Portfolio_History!I$1))</f>
        <v>-15389878</v>
      </c>
      <c r="J744" s="4">
        <f>SUMIFS(Transactions_History!$G$6:$G$1355, Transactions_History!$C$6:$C$1355, "Acquire", Transactions_History!$I$6:$I$1355, Portfolio_History!$F744, Transactions_History!$H$6:$H$1355, "&lt;="&amp;YEAR(Portfolio_History!J$1))-
SUMIFS(Transactions_History!$G$6:$G$1355, Transactions_History!$C$6:$C$1355, "Redeem", Transactions_History!$I$6:$I$1355, Portfolio_History!$F744, Transactions_History!$H$6:$H$1355, "&lt;="&amp;YEAR(Portfolio_History!J$1))</f>
        <v>-15389878</v>
      </c>
      <c r="K744" s="4">
        <f>SUMIFS(Transactions_History!$G$6:$G$1355, Transactions_History!$C$6:$C$1355, "Acquire", Transactions_History!$I$6:$I$1355, Portfolio_History!$F744, Transactions_History!$H$6:$H$1355, "&lt;="&amp;YEAR(Portfolio_History!K$1))-
SUMIFS(Transactions_History!$G$6:$G$1355, Transactions_History!$C$6:$C$1355, "Redeem", Transactions_History!$I$6:$I$1355, Portfolio_History!$F744, Transactions_History!$H$6:$H$1355, "&lt;="&amp;YEAR(Portfolio_History!K$1))</f>
        <v>-15389878</v>
      </c>
      <c r="L744" s="4">
        <f>SUMIFS(Transactions_History!$G$6:$G$1355, Transactions_History!$C$6:$C$1355, "Acquire", Transactions_History!$I$6:$I$1355, Portfolio_History!$F744, Transactions_History!$H$6:$H$1355, "&lt;="&amp;YEAR(Portfolio_History!L$1))-
SUMIFS(Transactions_History!$G$6:$G$1355, Transactions_History!$C$6:$C$1355, "Redeem", Transactions_History!$I$6:$I$1355, Portfolio_History!$F744, Transactions_History!$H$6:$H$1355, "&lt;="&amp;YEAR(Portfolio_History!L$1))</f>
        <v>-15389878</v>
      </c>
      <c r="M744" s="4">
        <f>SUMIFS(Transactions_History!$G$6:$G$1355, Transactions_History!$C$6:$C$1355, "Acquire", Transactions_History!$I$6:$I$1355, Portfolio_History!$F744, Transactions_History!$H$6:$H$1355, "&lt;="&amp;YEAR(Portfolio_History!M$1))-
SUMIFS(Transactions_History!$G$6:$G$1355, Transactions_History!$C$6:$C$1355, "Redeem", Transactions_History!$I$6:$I$1355, Portfolio_History!$F744, Transactions_History!$H$6:$H$1355, "&lt;="&amp;YEAR(Portfolio_History!M$1))</f>
        <v>-15389878</v>
      </c>
      <c r="N744" s="4">
        <f>SUMIFS(Transactions_History!$G$6:$G$1355, Transactions_History!$C$6:$C$1355, "Acquire", Transactions_History!$I$6:$I$1355, Portfolio_History!$F744, Transactions_History!$H$6:$H$1355, "&lt;="&amp;YEAR(Portfolio_History!N$1))-
SUMIFS(Transactions_History!$G$6:$G$1355, Transactions_History!$C$6:$C$1355, "Redeem", Transactions_History!$I$6:$I$1355, Portfolio_History!$F744, Transactions_History!$H$6:$H$1355, "&lt;="&amp;YEAR(Portfolio_History!N$1))</f>
        <v>-15389878</v>
      </c>
      <c r="O744" s="4">
        <f>SUMIFS(Transactions_History!$G$6:$G$1355, Transactions_History!$C$6:$C$1355, "Acquire", Transactions_History!$I$6:$I$1355, Portfolio_History!$F744, Transactions_History!$H$6:$H$1355, "&lt;="&amp;YEAR(Portfolio_History!O$1))-
SUMIFS(Transactions_History!$G$6:$G$1355, Transactions_History!$C$6:$C$1355, "Redeem", Transactions_History!$I$6:$I$1355, Portfolio_History!$F744, Transactions_History!$H$6:$H$1355, "&lt;="&amp;YEAR(Portfolio_History!O$1))</f>
        <v>-15389878</v>
      </c>
      <c r="P744" s="4">
        <f>SUMIFS(Transactions_History!$G$6:$G$1355, Transactions_History!$C$6:$C$1355, "Acquire", Transactions_History!$I$6:$I$1355, Portfolio_History!$F744, Transactions_History!$H$6:$H$1355, "&lt;="&amp;YEAR(Portfolio_History!P$1))-
SUMIFS(Transactions_History!$G$6:$G$1355, Transactions_History!$C$6:$C$1355, "Redeem", Transactions_History!$I$6:$I$1355, Portfolio_History!$F744, Transactions_History!$H$6:$H$1355, "&lt;="&amp;YEAR(Portfolio_History!P$1))</f>
        <v>-15389878</v>
      </c>
      <c r="Q744" s="4">
        <f>SUMIFS(Transactions_History!$G$6:$G$1355, Transactions_History!$C$6:$C$1355, "Acquire", Transactions_History!$I$6:$I$1355, Portfolio_History!$F744, Transactions_History!$H$6:$H$1355, "&lt;="&amp;YEAR(Portfolio_History!Q$1))-
SUMIFS(Transactions_History!$G$6:$G$1355, Transactions_History!$C$6:$C$1355, "Redeem", Transactions_History!$I$6:$I$1355, Portfolio_History!$F744, Transactions_History!$H$6:$H$1355, "&lt;="&amp;YEAR(Portfolio_History!Q$1))</f>
        <v>-15389878</v>
      </c>
      <c r="R744" s="4">
        <f>SUMIFS(Transactions_History!$G$6:$G$1355, Transactions_History!$C$6:$C$1355, "Acquire", Transactions_History!$I$6:$I$1355, Portfolio_History!$F744, Transactions_History!$H$6:$H$1355, "&lt;="&amp;YEAR(Portfolio_History!R$1))-
SUMIFS(Transactions_History!$G$6:$G$1355, Transactions_History!$C$6:$C$1355, "Redeem", Transactions_History!$I$6:$I$1355, Portfolio_History!$F744, Transactions_History!$H$6:$H$1355, "&lt;="&amp;YEAR(Portfolio_History!R$1))</f>
        <v>-15389878</v>
      </c>
      <c r="S744" s="4">
        <f>SUMIFS(Transactions_History!$G$6:$G$1355, Transactions_History!$C$6:$C$1355, "Acquire", Transactions_History!$I$6:$I$1355, Portfolio_History!$F744, Transactions_History!$H$6:$H$1355, "&lt;="&amp;YEAR(Portfolio_History!S$1))-
SUMIFS(Transactions_History!$G$6:$G$1355, Transactions_History!$C$6:$C$1355, "Redeem", Transactions_History!$I$6:$I$1355, Portfolio_History!$F744, Transactions_History!$H$6:$H$1355, "&lt;="&amp;YEAR(Portfolio_History!S$1))</f>
        <v>-15389878</v>
      </c>
      <c r="T744" s="4">
        <f>SUMIFS(Transactions_History!$G$6:$G$1355, Transactions_History!$C$6:$C$1355, "Acquire", Transactions_History!$I$6:$I$1355, Portfolio_History!$F744, Transactions_History!$H$6:$H$1355, "&lt;="&amp;YEAR(Portfolio_History!T$1))-
SUMIFS(Transactions_History!$G$6:$G$1355, Transactions_History!$C$6:$C$1355, "Redeem", Transactions_History!$I$6:$I$1355, Portfolio_History!$F744, Transactions_History!$H$6:$H$1355, "&lt;="&amp;YEAR(Portfolio_History!T$1))</f>
        <v>-15389878</v>
      </c>
      <c r="U744" s="4">
        <f>SUMIFS(Transactions_History!$G$6:$G$1355, Transactions_History!$C$6:$C$1355, "Acquire", Transactions_History!$I$6:$I$1355, Portfolio_History!$F744, Transactions_History!$H$6:$H$1355, "&lt;="&amp;YEAR(Portfolio_History!U$1))-
SUMIFS(Transactions_History!$G$6:$G$1355, Transactions_History!$C$6:$C$1355, "Redeem", Transactions_History!$I$6:$I$1355, Portfolio_History!$F744, Transactions_History!$H$6:$H$1355, "&lt;="&amp;YEAR(Portfolio_History!U$1))</f>
        <v>-15389878</v>
      </c>
      <c r="V744" s="4">
        <f>SUMIFS(Transactions_History!$G$6:$G$1355, Transactions_History!$C$6:$C$1355, "Acquire", Transactions_History!$I$6:$I$1355, Portfolio_History!$F744, Transactions_History!$H$6:$H$1355, "&lt;="&amp;YEAR(Portfolio_History!V$1))-
SUMIFS(Transactions_History!$G$6:$G$1355, Transactions_History!$C$6:$C$1355, "Redeem", Transactions_History!$I$6:$I$1355, Portfolio_History!$F744, Transactions_History!$H$6:$H$1355, "&lt;="&amp;YEAR(Portfolio_History!V$1))</f>
        <v>0</v>
      </c>
      <c r="W744" s="4">
        <f>SUMIFS(Transactions_History!$G$6:$G$1355, Transactions_History!$C$6:$C$1355, "Acquire", Transactions_History!$I$6:$I$1355, Portfolio_History!$F744, Transactions_History!$H$6:$H$1355, "&lt;="&amp;YEAR(Portfolio_History!W$1))-
SUMIFS(Transactions_History!$G$6:$G$1355, Transactions_History!$C$6:$C$1355, "Redeem", Transactions_History!$I$6:$I$1355, Portfolio_History!$F744, Transactions_History!$H$6:$H$1355, "&lt;="&amp;YEAR(Portfolio_History!W$1))</f>
        <v>0</v>
      </c>
      <c r="X744" s="4">
        <f>SUMIFS(Transactions_History!$G$6:$G$1355, Transactions_History!$C$6:$C$1355, "Acquire", Transactions_History!$I$6:$I$1355, Portfolio_History!$F744, Transactions_History!$H$6:$H$1355, "&lt;="&amp;YEAR(Portfolio_History!X$1))-
SUMIFS(Transactions_History!$G$6:$G$1355, Transactions_History!$C$6:$C$1355, "Redeem", Transactions_History!$I$6:$I$1355, Portfolio_History!$F744, Transactions_History!$H$6:$H$1355, "&lt;="&amp;YEAR(Portfolio_History!X$1))</f>
        <v>0</v>
      </c>
      <c r="Y744" s="4">
        <f>SUMIFS(Transactions_History!$G$6:$G$1355, Transactions_History!$C$6:$C$1355, "Acquire", Transactions_History!$I$6:$I$1355, Portfolio_History!$F744, Transactions_History!$H$6:$H$1355, "&lt;="&amp;YEAR(Portfolio_History!Y$1))-
SUMIFS(Transactions_History!$G$6:$G$1355, Transactions_History!$C$6:$C$1355, "Redeem", Transactions_History!$I$6:$I$1355, Portfolio_History!$F744, Transactions_History!$H$6:$H$1355, "&lt;="&amp;YEAR(Portfolio_History!Y$1))</f>
        <v>0</v>
      </c>
    </row>
    <row r="745" spans="1:25" x14ac:dyDescent="0.35">
      <c r="A745" s="172" t="s">
        <v>39</v>
      </c>
      <c r="B745" s="172">
        <v>6.5</v>
      </c>
      <c r="C745" s="172">
        <v>2008</v>
      </c>
      <c r="D745" s="173">
        <v>36678</v>
      </c>
      <c r="E745" s="63">
        <v>2008</v>
      </c>
      <c r="F745" s="170" t="str">
        <f t="shared" si="12"/>
        <v>SI bonds_6.5_2008</v>
      </c>
      <c r="G745" s="4">
        <f>SUMIFS(Transactions_History!$G$6:$G$1355, Transactions_History!$C$6:$C$1355, "Acquire", Transactions_History!$I$6:$I$1355, Portfolio_History!$F745, Transactions_History!$H$6:$H$1355, "&lt;="&amp;YEAR(Portfolio_History!G$1))-
SUMIFS(Transactions_History!$G$6:$G$1355, Transactions_History!$C$6:$C$1355, "Redeem", Transactions_History!$I$6:$I$1355, Portfolio_History!$F745, Transactions_History!$H$6:$H$1355, "&lt;="&amp;YEAR(Portfolio_History!G$1))</f>
        <v>-15389878</v>
      </c>
      <c r="H745" s="4">
        <f>SUMIFS(Transactions_History!$G$6:$G$1355, Transactions_History!$C$6:$C$1355, "Acquire", Transactions_History!$I$6:$I$1355, Portfolio_History!$F745, Transactions_History!$H$6:$H$1355, "&lt;="&amp;YEAR(Portfolio_History!H$1))-
SUMIFS(Transactions_History!$G$6:$G$1355, Transactions_History!$C$6:$C$1355, "Redeem", Transactions_History!$I$6:$I$1355, Portfolio_History!$F745, Transactions_History!$H$6:$H$1355, "&lt;="&amp;YEAR(Portfolio_History!H$1))</f>
        <v>-15389878</v>
      </c>
      <c r="I745" s="4">
        <f>SUMIFS(Transactions_History!$G$6:$G$1355, Transactions_History!$C$6:$C$1355, "Acquire", Transactions_History!$I$6:$I$1355, Portfolio_History!$F745, Transactions_History!$H$6:$H$1355, "&lt;="&amp;YEAR(Portfolio_History!I$1))-
SUMIFS(Transactions_History!$G$6:$G$1355, Transactions_History!$C$6:$C$1355, "Redeem", Transactions_History!$I$6:$I$1355, Portfolio_History!$F745, Transactions_History!$H$6:$H$1355, "&lt;="&amp;YEAR(Portfolio_History!I$1))</f>
        <v>-15389878</v>
      </c>
      <c r="J745" s="4">
        <f>SUMIFS(Transactions_History!$G$6:$G$1355, Transactions_History!$C$6:$C$1355, "Acquire", Transactions_History!$I$6:$I$1355, Portfolio_History!$F745, Transactions_History!$H$6:$H$1355, "&lt;="&amp;YEAR(Portfolio_History!J$1))-
SUMIFS(Transactions_History!$G$6:$G$1355, Transactions_History!$C$6:$C$1355, "Redeem", Transactions_History!$I$6:$I$1355, Portfolio_History!$F745, Transactions_History!$H$6:$H$1355, "&lt;="&amp;YEAR(Portfolio_History!J$1))</f>
        <v>-15389878</v>
      </c>
      <c r="K745" s="4">
        <f>SUMIFS(Transactions_History!$G$6:$G$1355, Transactions_History!$C$6:$C$1355, "Acquire", Transactions_History!$I$6:$I$1355, Portfolio_History!$F745, Transactions_History!$H$6:$H$1355, "&lt;="&amp;YEAR(Portfolio_History!K$1))-
SUMIFS(Transactions_History!$G$6:$G$1355, Transactions_History!$C$6:$C$1355, "Redeem", Transactions_History!$I$6:$I$1355, Portfolio_History!$F745, Transactions_History!$H$6:$H$1355, "&lt;="&amp;YEAR(Portfolio_History!K$1))</f>
        <v>-15389878</v>
      </c>
      <c r="L745" s="4">
        <f>SUMIFS(Transactions_History!$G$6:$G$1355, Transactions_History!$C$6:$C$1355, "Acquire", Transactions_History!$I$6:$I$1355, Portfolio_History!$F745, Transactions_History!$H$6:$H$1355, "&lt;="&amp;YEAR(Portfolio_History!L$1))-
SUMIFS(Transactions_History!$G$6:$G$1355, Transactions_History!$C$6:$C$1355, "Redeem", Transactions_History!$I$6:$I$1355, Portfolio_History!$F745, Transactions_History!$H$6:$H$1355, "&lt;="&amp;YEAR(Portfolio_History!L$1))</f>
        <v>-15389878</v>
      </c>
      <c r="M745" s="4">
        <f>SUMIFS(Transactions_History!$G$6:$G$1355, Transactions_History!$C$6:$C$1355, "Acquire", Transactions_History!$I$6:$I$1355, Portfolio_History!$F745, Transactions_History!$H$6:$H$1355, "&lt;="&amp;YEAR(Portfolio_History!M$1))-
SUMIFS(Transactions_History!$G$6:$G$1355, Transactions_History!$C$6:$C$1355, "Redeem", Transactions_History!$I$6:$I$1355, Portfolio_History!$F745, Transactions_History!$H$6:$H$1355, "&lt;="&amp;YEAR(Portfolio_History!M$1))</f>
        <v>-15389878</v>
      </c>
      <c r="N745" s="4">
        <f>SUMIFS(Transactions_History!$G$6:$G$1355, Transactions_History!$C$6:$C$1355, "Acquire", Transactions_History!$I$6:$I$1355, Portfolio_History!$F745, Transactions_History!$H$6:$H$1355, "&lt;="&amp;YEAR(Portfolio_History!N$1))-
SUMIFS(Transactions_History!$G$6:$G$1355, Transactions_History!$C$6:$C$1355, "Redeem", Transactions_History!$I$6:$I$1355, Portfolio_History!$F745, Transactions_History!$H$6:$H$1355, "&lt;="&amp;YEAR(Portfolio_History!N$1))</f>
        <v>-15389878</v>
      </c>
      <c r="O745" s="4">
        <f>SUMIFS(Transactions_History!$G$6:$G$1355, Transactions_History!$C$6:$C$1355, "Acquire", Transactions_History!$I$6:$I$1355, Portfolio_History!$F745, Transactions_History!$H$6:$H$1355, "&lt;="&amp;YEAR(Portfolio_History!O$1))-
SUMIFS(Transactions_History!$G$6:$G$1355, Transactions_History!$C$6:$C$1355, "Redeem", Transactions_History!$I$6:$I$1355, Portfolio_History!$F745, Transactions_History!$H$6:$H$1355, "&lt;="&amp;YEAR(Portfolio_History!O$1))</f>
        <v>-15389878</v>
      </c>
      <c r="P745" s="4">
        <f>SUMIFS(Transactions_History!$G$6:$G$1355, Transactions_History!$C$6:$C$1355, "Acquire", Transactions_History!$I$6:$I$1355, Portfolio_History!$F745, Transactions_History!$H$6:$H$1355, "&lt;="&amp;YEAR(Portfolio_History!P$1))-
SUMIFS(Transactions_History!$G$6:$G$1355, Transactions_History!$C$6:$C$1355, "Redeem", Transactions_History!$I$6:$I$1355, Portfolio_History!$F745, Transactions_History!$H$6:$H$1355, "&lt;="&amp;YEAR(Portfolio_History!P$1))</f>
        <v>-15389878</v>
      </c>
      <c r="Q745" s="4">
        <f>SUMIFS(Transactions_History!$G$6:$G$1355, Transactions_History!$C$6:$C$1355, "Acquire", Transactions_History!$I$6:$I$1355, Portfolio_History!$F745, Transactions_History!$H$6:$H$1355, "&lt;="&amp;YEAR(Portfolio_History!Q$1))-
SUMIFS(Transactions_History!$G$6:$G$1355, Transactions_History!$C$6:$C$1355, "Redeem", Transactions_History!$I$6:$I$1355, Portfolio_History!$F745, Transactions_History!$H$6:$H$1355, "&lt;="&amp;YEAR(Portfolio_History!Q$1))</f>
        <v>-15389878</v>
      </c>
      <c r="R745" s="4">
        <f>SUMIFS(Transactions_History!$G$6:$G$1355, Transactions_History!$C$6:$C$1355, "Acquire", Transactions_History!$I$6:$I$1355, Portfolio_History!$F745, Transactions_History!$H$6:$H$1355, "&lt;="&amp;YEAR(Portfolio_History!R$1))-
SUMIFS(Transactions_History!$G$6:$G$1355, Transactions_History!$C$6:$C$1355, "Redeem", Transactions_History!$I$6:$I$1355, Portfolio_History!$F745, Transactions_History!$H$6:$H$1355, "&lt;="&amp;YEAR(Portfolio_History!R$1))</f>
        <v>-15389878</v>
      </c>
      <c r="S745" s="4">
        <f>SUMIFS(Transactions_History!$G$6:$G$1355, Transactions_History!$C$6:$C$1355, "Acquire", Transactions_History!$I$6:$I$1355, Portfolio_History!$F745, Transactions_History!$H$6:$H$1355, "&lt;="&amp;YEAR(Portfolio_History!S$1))-
SUMIFS(Transactions_History!$G$6:$G$1355, Transactions_History!$C$6:$C$1355, "Redeem", Transactions_History!$I$6:$I$1355, Portfolio_History!$F745, Transactions_History!$H$6:$H$1355, "&lt;="&amp;YEAR(Portfolio_History!S$1))</f>
        <v>-15389878</v>
      </c>
      <c r="T745" s="4">
        <f>SUMIFS(Transactions_History!$G$6:$G$1355, Transactions_History!$C$6:$C$1355, "Acquire", Transactions_History!$I$6:$I$1355, Portfolio_History!$F745, Transactions_History!$H$6:$H$1355, "&lt;="&amp;YEAR(Portfolio_History!T$1))-
SUMIFS(Transactions_History!$G$6:$G$1355, Transactions_History!$C$6:$C$1355, "Redeem", Transactions_History!$I$6:$I$1355, Portfolio_History!$F745, Transactions_History!$H$6:$H$1355, "&lt;="&amp;YEAR(Portfolio_History!T$1))</f>
        <v>-15389878</v>
      </c>
      <c r="U745" s="4">
        <f>SUMIFS(Transactions_History!$G$6:$G$1355, Transactions_History!$C$6:$C$1355, "Acquire", Transactions_History!$I$6:$I$1355, Portfolio_History!$F745, Transactions_History!$H$6:$H$1355, "&lt;="&amp;YEAR(Portfolio_History!U$1))-
SUMIFS(Transactions_History!$G$6:$G$1355, Transactions_History!$C$6:$C$1355, "Redeem", Transactions_History!$I$6:$I$1355, Portfolio_History!$F745, Transactions_History!$H$6:$H$1355, "&lt;="&amp;YEAR(Portfolio_History!U$1))</f>
        <v>-15389878</v>
      </c>
      <c r="V745" s="4">
        <f>SUMIFS(Transactions_History!$G$6:$G$1355, Transactions_History!$C$6:$C$1355, "Acquire", Transactions_History!$I$6:$I$1355, Portfolio_History!$F745, Transactions_History!$H$6:$H$1355, "&lt;="&amp;YEAR(Portfolio_History!V$1))-
SUMIFS(Transactions_History!$G$6:$G$1355, Transactions_History!$C$6:$C$1355, "Redeem", Transactions_History!$I$6:$I$1355, Portfolio_History!$F745, Transactions_History!$H$6:$H$1355, "&lt;="&amp;YEAR(Portfolio_History!V$1))</f>
        <v>0</v>
      </c>
      <c r="W745" s="4">
        <f>SUMIFS(Transactions_History!$G$6:$G$1355, Transactions_History!$C$6:$C$1355, "Acquire", Transactions_History!$I$6:$I$1355, Portfolio_History!$F745, Transactions_History!$H$6:$H$1355, "&lt;="&amp;YEAR(Portfolio_History!W$1))-
SUMIFS(Transactions_History!$G$6:$G$1355, Transactions_History!$C$6:$C$1355, "Redeem", Transactions_History!$I$6:$I$1355, Portfolio_History!$F745, Transactions_History!$H$6:$H$1355, "&lt;="&amp;YEAR(Portfolio_History!W$1))</f>
        <v>0</v>
      </c>
      <c r="X745" s="4">
        <f>SUMIFS(Transactions_History!$G$6:$G$1355, Transactions_History!$C$6:$C$1355, "Acquire", Transactions_History!$I$6:$I$1355, Portfolio_History!$F745, Transactions_History!$H$6:$H$1355, "&lt;="&amp;YEAR(Portfolio_History!X$1))-
SUMIFS(Transactions_History!$G$6:$G$1355, Transactions_History!$C$6:$C$1355, "Redeem", Transactions_History!$I$6:$I$1355, Portfolio_History!$F745, Transactions_History!$H$6:$H$1355, "&lt;="&amp;YEAR(Portfolio_History!X$1))</f>
        <v>0</v>
      </c>
      <c r="Y745" s="4">
        <f>SUMIFS(Transactions_History!$G$6:$G$1355, Transactions_History!$C$6:$C$1355, "Acquire", Transactions_History!$I$6:$I$1355, Portfolio_History!$F745, Transactions_History!$H$6:$H$1355, "&lt;="&amp;YEAR(Portfolio_History!Y$1))-
SUMIFS(Transactions_History!$G$6:$G$1355, Transactions_History!$C$6:$C$1355, "Redeem", Transactions_History!$I$6:$I$1355, Portfolio_History!$F745, Transactions_History!$H$6:$H$1355, "&lt;="&amp;YEAR(Portfolio_History!Y$1))</f>
        <v>0</v>
      </c>
    </row>
    <row r="746" spans="1:25" x14ac:dyDescent="0.35">
      <c r="A746" s="172" t="s">
        <v>39</v>
      </c>
      <c r="B746" s="172">
        <v>6.875</v>
      </c>
      <c r="C746" s="172">
        <v>2008</v>
      </c>
      <c r="D746" s="173">
        <v>35582</v>
      </c>
      <c r="E746" s="63">
        <v>2008</v>
      </c>
      <c r="F746" s="170" t="str">
        <f t="shared" si="12"/>
        <v>SI bonds_6.875_2008</v>
      </c>
      <c r="G746" s="4">
        <f>SUMIFS(Transactions_History!$G$6:$G$1355, Transactions_History!$C$6:$C$1355, "Acquire", Transactions_History!$I$6:$I$1355, Portfolio_History!$F746, Transactions_History!$H$6:$H$1355, "&lt;="&amp;YEAR(Portfolio_History!G$1))-
SUMIFS(Transactions_History!$G$6:$G$1355, Transactions_History!$C$6:$C$1355, "Redeem", Transactions_History!$I$6:$I$1355, Portfolio_History!$F746, Transactions_History!$H$6:$H$1355, "&lt;="&amp;YEAR(Portfolio_History!G$1))</f>
        <v>-4240520</v>
      </c>
      <c r="H746" s="4">
        <f>SUMIFS(Transactions_History!$G$6:$G$1355, Transactions_History!$C$6:$C$1355, "Acquire", Transactions_History!$I$6:$I$1355, Portfolio_History!$F746, Transactions_History!$H$6:$H$1355, "&lt;="&amp;YEAR(Portfolio_History!H$1))-
SUMIFS(Transactions_History!$G$6:$G$1355, Transactions_History!$C$6:$C$1355, "Redeem", Transactions_History!$I$6:$I$1355, Portfolio_History!$F746, Transactions_History!$H$6:$H$1355, "&lt;="&amp;YEAR(Portfolio_History!H$1))</f>
        <v>-4240520</v>
      </c>
      <c r="I746" s="4">
        <f>SUMIFS(Transactions_History!$G$6:$G$1355, Transactions_History!$C$6:$C$1355, "Acquire", Transactions_History!$I$6:$I$1355, Portfolio_History!$F746, Transactions_History!$H$6:$H$1355, "&lt;="&amp;YEAR(Portfolio_History!I$1))-
SUMIFS(Transactions_History!$G$6:$G$1355, Transactions_History!$C$6:$C$1355, "Redeem", Transactions_History!$I$6:$I$1355, Portfolio_History!$F746, Transactions_History!$H$6:$H$1355, "&lt;="&amp;YEAR(Portfolio_History!I$1))</f>
        <v>-4240520</v>
      </c>
      <c r="J746" s="4">
        <f>SUMIFS(Transactions_History!$G$6:$G$1355, Transactions_History!$C$6:$C$1355, "Acquire", Transactions_History!$I$6:$I$1355, Portfolio_History!$F746, Transactions_History!$H$6:$H$1355, "&lt;="&amp;YEAR(Portfolio_History!J$1))-
SUMIFS(Transactions_History!$G$6:$G$1355, Transactions_History!$C$6:$C$1355, "Redeem", Transactions_History!$I$6:$I$1355, Portfolio_History!$F746, Transactions_History!$H$6:$H$1355, "&lt;="&amp;YEAR(Portfolio_History!J$1))</f>
        <v>-4240520</v>
      </c>
      <c r="K746" s="4">
        <f>SUMIFS(Transactions_History!$G$6:$G$1355, Transactions_History!$C$6:$C$1355, "Acquire", Transactions_History!$I$6:$I$1355, Portfolio_History!$F746, Transactions_History!$H$6:$H$1355, "&lt;="&amp;YEAR(Portfolio_History!K$1))-
SUMIFS(Transactions_History!$G$6:$G$1355, Transactions_History!$C$6:$C$1355, "Redeem", Transactions_History!$I$6:$I$1355, Portfolio_History!$F746, Transactions_History!$H$6:$H$1355, "&lt;="&amp;YEAR(Portfolio_History!K$1))</f>
        <v>-4240520</v>
      </c>
      <c r="L746" s="4">
        <f>SUMIFS(Transactions_History!$G$6:$G$1355, Transactions_History!$C$6:$C$1355, "Acquire", Transactions_History!$I$6:$I$1355, Portfolio_History!$F746, Transactions_History!$H$6:$H$1355, "&lt;="&amp;YEAR(Portfolio_History!L$1))-
SUMIFS(Transactions_History!$G$6:$G$1355, Transactions_History!$C$6:$C$1355, "Redeem", Transactions_History!$I$6:$I$1355, Portfolio_History!$F746, Transactions_History!$H$6:$H$1355, "&lt;="&amp;YEAR(Portfolio_History!L$1))</f>
        <v>-4240520</v>
      </c>
      <c r="M746" s="4">
        <f>SUMIFS(Transactions_History!$G$6:$G$1355, Transactions_History!$C$6:$C$1355, "Acquire", Transactions_History!$I$6:$I$1355, Portfolio_History!$F746, Transactions_History!$H$6:$H$1355, "&lt;="&amp;YEAR(Portfolio_History!M$1))-
SUMIFS(Transactions_History!$G$6:$G$1355, Transactions_History!$C$6:$C$1355, "Redeem", Transactions_History!$I$6:$I$1355, Portfolio_History!$F746, Transactions_History!$H$6:$H$1355, "&lt;="&amp;YEAR(Portfolio_History!M$1))</f>
        <v>-4240520</v>
      </c>
      <c r="N746" s="4">
        <f>SUMIFS(Transactions_History!$G$6:$G$1355, Transactions_History!$C$6:$C$1355, "Acquire", Transactions_History!$I$6:$I$1355, Portfolio_History!$F746, Transactions_History!$H$6:$H$1355, "&lt;="&amp;YEAR(Portfolio_History!N$1))-
SUMIFS(Transactions_History!$G$6:$G$1355, Transactions_History!$C$6:$C$1355, "Redeem", Transactions_History!$I$6:$I$1355, Portfolio_History!$F746, Transactions_History!$H$6:$H$1355, "&lt;="&amp;YEAR(Portfolio_History!N$1))</f>
        <v>-4240520</v>
      </c>
      <c r="O746" s="4">
        <f>SUMIFS(Transactions_History!$G$6:$G$1355, Transactions_History!$C$6:$C$1355, "Acquire", Transactions_History!$I$6:$I$1355, Portfolio_History!$F746, Transactions_History!$H$6:$H$1355, "&lt;="&amp;YEAR(Portfolio_History!O$1))-
SUMIFS(Transactions_History!$G$6:$G$1355, Transactions_History!$C$6:$C$1355, "Redeem", Transactions_History!$I$6:$I$1355, Portfolio_History!$F746, Transactions_History!$H$6:$H$1355, "&lt;="&amp;YEAR(Portfolio_History!O$1))</f>
        <v>-4240520</v>
      </c>
      <c r="P746" s="4">
        <f>SUMIFS(Transactions_History!$G$6:$G$1355, Transactions_History!$C$6:$C$1355, "Acquire", Transactions_History!$I$6:$I$1355, Portfolio_History!$F746, Transactions_History!$H$6:$H$1355, "&lt;="&amp;YEAR(Portfolio_History!P$1))-
SUMIFS(Transactions_History!$G$6:$G$1355, Transactions_History!$C$6:$C$1355, "Redeem", Transactions_History!$I$6:$I$1355, Portfolio_History!$F746, Transactions_History!$H$6:$H$1355, "&lt;="&amp;YEAR(Portfolio_History!P$1))</f>
        <v>-4240520</v>
      </c>
      <c r="Q746" s="4">
        <f>SUMIFS(Transactions_History!$G$6:$G$1355, Transactions_History!$C$6:$C$1355, "Acquire", Transactions_History!$I$6:$I$1355, Portfolio_History!$F746, Transactions_History!$H$6:$H$1355, "&lt;="&amp;YEAR(Portfolio_History!Q$1))-
SUMIFS(Transactions_History!$G$6:$G$1355, Transactions_History!$C$6:$C$1355, "Redeem", Transactions_History!$I$6:$I$1355, Portfolio_History!$F746, Transactions_History!$H$6:$H$1355, "&lt;="&amp;YEAR(Portfolio_History!Q$1))</f>
        <v>-4240520</v>
      </c>
      <c r="R746" s="4">
        <f>SUMIFS(Transactions_History!$G$6:$G$1355, Transactions_History!$C$6:$C$1355, "Acquire", Transactions_History!$I$6:$I$1355, Portfolio_History!$F746, Transactions_History!$H$6:$H$1355, "&lt;="&amp;YEAR(Portfolio_History!R$1))-
SUMIFS(Transactions_History!$G$6:$G$1355, Transactions_History!$C$6:$C$1355, "Redeem", Transactions_History!$I$6:$I$1355, Portfolio_History!$F746, Transactions_History!$H$6:$H$1355, "&lt;="&amp;YEAR(Portfolio_History!R$1))</f>
        <v>-4240520</v>
      </c>
      <c r="S746" s="4">
        <f>SUMIFS(Transactions_History!$G$6:$G$1355, Transactions_History!$C$6:$C$1355, "Acquire", Transactions_History!$I$6:$I$1355, Portfolio_History!$F746, Transactions_History!$H$6:$H$1355, "&lt;="&amp;YEAR(Portfolio_History!S$1))-
SUMIFS(Transactions_History!$G$6:$G$1355, Transactions_History!$C$6:$C$1355, "Redeem", Transactions_History!$I$6:$I$1355, Portfolio_History!$F746, Transactions_History!$H$6:$H$1355, "&lt;="&amp;YEAR(Portfolio_History!S$1))</f>
        <v>-4240520</v>
      </c>
      <c r="T746" s="4">
        <f>SUMIFS(Transactions_History!$G$6:$G$1355, Transactions_History!$C$6:$C$1355, "Acquire", Transactions_History!$I$6:$I$1355, Portfolio_History!$F746, Transactions_History!$H$6:$H$1355, "&lt;="&amp;YEAR(Portfolio_History!T$1))-
SUMIFS(Transactions_History!$G$6:$G$1355, Transactions_History!$C$6:$C$1355, "Redeem", Transactions_History!$I$6:$I$1355, Portfolio_History!$F746, Transactions_History!$H$6:$H$1355, "&lt;="&amp;YEAR(Portfolio_History!T$1))</f>
        <v>-4240520</v>
      </c>
      <c r="U746" s="4">
        <f>SUMIFS(Transactions_History!$G$6:$G$1355, Transactions_History!$C$6:$C$1355, "Acquire", Transactions_History!$I$6:$I$1355, Portfolio_History!$F746, Transactions_History!$H$6:$H$1355, "&lt;="&amp;YEAR(Portfolio_History!U$1))-
SUMIFS(Transactions_History!$G$6:$G$1355, Transactions_History!$C$6:$C$1355, "Redeem", Transactions_History!$I$6:$I$1355, Portfolio_History!$F746, Transactions_History!$H$6:$H$1355, "&lt;="&amp;YEAR(Portfolio_History!U$1))</f>
        <v>-4240520</v>
      </c>
      <c r="V746" s="4">
        <f>SUMIFS(Transactions_History!$G$6:$G$1355, Transactions_History!$C$6:$C$1355, "Acquire", Transactions_History!$I$6:$I$1355, Portfolio_History!$F746, Transactions_History!$H$6:$H$1355, "&lt;="&amp;YEAR(Portfolio_History!V$1))-
SUMIFS(Transactions_History!$G$6:$G$1355, Transactions_History!$C$6:$C$1355, "Redeem", Transactions_History!$I$6:$I$1355, Portfolio_History!$F746, Transactions_History!$H$6:$H$1355, "&lt;="&amp;YEAR(Portfolio_History!V$1))</f>
        <v>0</v>
      </c>
      <c r="W746" s="4">
        <f>SUMIFS(Transactions_History!$G$6:$G$1355, Transactions_History!$C$6:$C$1355, "Acquire", Transactions_History!$I$6:$I$1355, Portfolio_History!$F746, Transactions_History!$H$6:$H$1355, "&lt;="&amp;YEAR(Portfolio_History!W$1))-
SUMIFS(Transactions_History!$G$6:$G$1355, Transactions_History!$C$6:$C$1355, "Redeem", Transactions_History!$I$6:$I$1355, Portfolio_History!$F746, Transactions_History!$H$6:$H$1355, "&lt;="&amp;YEAR(Portfolio_History!W$1))</f>
        <v>0</v>
      </c>
      <c r="X746" s="4">
        <f>SUMIFS(Transactions_History!$G$6:$G$1355, Transactions_History!$C$6:$C$1355, "Acquire", Transactions_History!$I$6:$I$1355, Portfolio_History!$F746, Transactions_History!$H$6:$H$1355, "&lt;="&amp;YEAR(Portfolio_History!X$1))-
SUMIFS(Transactions_History!$G$6:$G$1355, Transactions_History!$C$6:$C$1355, "Redeem", Transactions_History!$I$6:$I$1355, Portfolio_History!$F746, Transactions_History!$H$6:$H$1355, "&lt;="&amp;YEAR(Portfolio_History!X$1))</f>
        <v>0</v>
      </c>
      <c r="Y746" s="4">
        <f>SUMIFS(Transactions_History!$G$6:$G$1355, Transactions_History!$C$6:$C$1355, "Acquire", Transactions_History!$I$6:$I$1355, Portfolio_History!$F746, Transactions_History!$H$6:$H$1355, "&lt;="&amp;YEAR(Portfolio_History!Y$1))-
SUMIFS(Transactions_History!$G$6:$G$1355, Transactions_History!$C$6:$C$1355, "Redeem", Transactions_History!$I$6:$I$1355, Portfolio_History!$F746, Transactions_History!$H$6:$H$1355, "&lt;="&amp;YEAR(Portfolio_History!Y$1))</f>
        <v>0</v>
      </c>
    </row>
    <row r="747" spans="1:25" x14ac:dyDescent="0.35">
      <c r="A747" s="172" t="s">
        <v>39</v>
      </c>
      <c r="B747" s="172">
        <v>7</v>
      </c>
      <c r="C747" s="172">
        <v>2008</v>
      </c>
      <c r="D747" s="173">
        <v>35217</v>
      </c>
      <c r="E747" s="63">
        <v>2008</v>
      </c>
      <c r="F747" s="170" t="str">
        <f t="shared" si="12"/>
        <v>SI bonds_7_2008</v>
      </c>
      <c r="G747" s="4">
        <f>SUMIFS(Transactions_History!$G$6:$G$1355, Transactions_History!$C$6:$C$1355, "Acquire", Transactions_History!$I$6:$I$1355, Portfolio_History!$F747, Transactions_History!$H$6:$H$1355, "&lt;="&amp;YEAR(Portfolio_History!G$1))-
SUMIFS(Transactions_History!$G$6:$G$1355, Transactions_History!$C$6:$C$1355, "Redeem", Transactions_History!$I$6:$I$1355, Portfolio_History!$F747, Transactions_History!$H$6:$H$1355, "&lt;="&amp;YEAR(Portfolio_History!G$1))</f>
        <v>-4487631</v>
      </c>
      <c r="H747" s="4">
        <f>SUMIFS(Transactions_History!$G$6:$G$1355, Transactions_History!$C$6:$C$1355, "Acquire", Transactions_History!$I$6:$I$1355, Portfolio_History!$F747, Transactions_History!$H$6:$H$1355, "&lt;="&amp;YEAR(Portfolio_History!H$1))-
SUMIFS(Transactions_History!$G$6:$G$1355, Transactions_History!$C$6:$C$1355, "Redeem", Transactions_History!$I$6:$I$1355, Portfolio_History!$F747, Transactions_History!$H$6:$H$1355, "&lt;="&amp;YEAR(Portfolio_History!H$1))</f>
        <v>-4487631</v>
      </c>
      <c r="I747" s="4">
        <f>SUMIFS(Transactions_History!$G$6:$G$1355, Transactions_History!$C$6:$C$1355, "Acquire", Transactions_History!$I$6:$I$1355, Portfolio_History!$F747, Transactions_History!$H$6:$H$1355, "&lt;="&amp;YEAR(Portfolio_History!I$1))-
SUMIFS(Transactions_History!$G$6:$G$1355, Transactions_History!$C$6:$C$1355, "Redeem", Transactions_History!$I$6:$I$1355, Portfolio_History!$F747, Transactions_History!$H$6:$H$1355, "&lt;="&amp;YEAR(Portfolio_History!I$1))</f>
        <v>-4487631</v>
      </c>
      <c r="J747" s="4">
        <f>SUMIFS(Transactions_History!$G$6:$G$1355, Transactions_History!$C$6:$C$1355, "Acquire", Transactions_History!$I$6:$I$1355, Portfolio_History!$F747, Transactions_History!$H$6:$H$1355, "&lt;="&amp;YEAR(Portfolio_History!J$1))-
SUMIFS(Transactions_History!$G$6:$G$1355, Transactions_History!$C$6:$C$1355, "Redeem", Transactions_History!$I$6:$I$1355, Portfolio_History!$F747, Transactions_History!$H$6:$H$1355, "&lt;="&amp;YEAR(Portfolio_History!J$1))</f>
        <v>-4487631</v>
      </c>
      <c r="K747" s="4">
        <f>SUMIFS(Transactions_History!$G$6:$G$1355, Transactions_History!$C$6:$C$1355, "Acquire", Transactions_History!$I$6:$I$1355, Portfolio_History!$F747, Transactions_History!$H$6:$H$1355, "&lt;="&amp;YEAR(Portfolio_History!K$1))-
SUMIFS(Transactions_History!$G$6:$G$1355, Transactions_History!$C$6:$C$1355, "Redeem", Transactions_History!$I$6:$I$1355, Portfolio_History!$F747, Transactions_History!$H$6:$H$1355, "&lt;="&amp;YEAR(Portfolio_History!K$1))</f>
        <v>-4487631</v>
      </c>
      <c r="L747" s="4">
        <f>SUMIFS(Transactions_History!$G$6:$G$1355, Transactions_History!$C$6:$C$1355, "Acquire", Transactions_History!$I$6:$I$1355, Portfolio_History!$F747, Transactions_History!$H$6:$H$1355, "&lt;="&amp;YEAR(Portfolio_History!L$1))-
SUMIFS(Transactions_History!$G$6:$G$1355, Transactions_History!$C$6:$C$1355, "Redeem", Transactions_History!$I$6:$I$1355, Portfolio_History!$F747, Transactions_History!$H$6:$H$1355, "&lt;="&amp;YEAR(Portfolio_History!L$1))</f>
        <v>-4487631</v>
      </c>
      <c r="M747" s="4">
        <f>SUMIFS(Transactions_History!$G$6:$G$1355, Transactions_History!$C$6:$C$1355, "Acquire", Transactions_History!$I$6:$I$1355, Portfolio_History!$F747, Transactions_History!$H$6:$H$1355, "&lt;="&amp;YEAR(Portfolio_History!M$1))-
SUMIFS(Transactions_History!$G$6:$G$1355, Transactions_History!$C$6:$C$1355, "Redeem", Transactions_History!$I$6:$I$1355, Portfolio_History!$F747, Transactions_History!$H$6:$H$1355, "&lt;="&amp;YEAR(Portfolio_History!M$1))</f>
        <v>-4487631</v>
      </c>
      <c r="N747" s="4">
        <f>SUMIFS(Transactions_History!$G$6:$G$1355, Transactions_History!$C$6:$C$1355, "Acquire", Transactions_History!$I$6:$I$1355, Portfolio_History!$F747, Transactions_History!$H$6:$H$1355, "&lt;="&amp;YEAR(Portfolio_History!N$1))-
SUMIFS(Transactions_History!$G$6:$G$1355, Transactions_History!$C$6:$C$1355, "Redeem", Transactions_History!$I$6:$I$1355, Portfolio_History!$F747, Transactions_History!$H$6:$H$1355, "&lt;="&amp;YEAR(Portfolio_History!N$1))</f>
        <v>-4487631</v>
      </c>
      <c r="O747" s="4">
        <f>SUMIFS(Transactions_History!$G$6:$G$1355, Transactions_History!$C$6:$C$1355, "Acquire", Transactions_History!$I$6:$I$1355, Portfolio_History!$F747, Transactions_History!$H$6:$H$1355, "&lt;="&amp;YEAR(Portfolio_History!O$1))-
SUMIFS(Transactions_History!$G$6:$G$1355, Transactions_History!$C$6:$C$1355, "Redeem", Transactions_History!$I$6:$I$1355, Portfolio_History!$F747, Transactions_History!$H$6:$H$1355, "&lt;="&amp;YEAR(Portfolio_History!O$1))</f>
        <v>-4487631</v>
      </c>
      <c r="P747" s="4">
        <f>SUMIFS(Transactions_History!$G$6:$G$1355, Transactions_History!$C$6:$C$1355, "Acquire", Transactions_History!$I$6:$I$1355, Portfolio_History!$F747, Transactions_History!$H$6:$H$1355, "&lt;="&amp;YEAR(Portfolio_History!P$1))-
SUMIFS(Transactions_History!$G$6:$G$1355, Transactions_History!$C$6:$C$1355, "Redeem", Transactions_History!$I$6:$I$1355, Portfolio_History!$F747, Transactions_History!$H$6:$H$1355, "&lt;="&amp;YEAR(Portfolio_History!P$1))</f>
        <v>-4487631</v>
      </c>
      <c r="Q747" s="4">
        <f>SUMIFS(Transactions_History!$G$6:$G$1355, Transactions_History!$C$6:$C$1355, "Acquire", Transactions_History!$I$6:$I$1355, Portfolio_History!$F747, Transactions_History!$H$6:$H$1355, "&lt;="&amp;YEAR(Portfolio_History!Q$1))-
SUMIFS(Transactions_History!$G$6:$G$1355, Transactions_History!$C$6:$C$1355, "Redeem", Transactions_History!$I$6:$I$1355, Portfolio_History!$F747, Transactions_History!$H$6:$H$1355, "&lt;="&amp;YEAR(Portfolio_History!Q$1))</f>
        <v>-4487631</v>
      </c>
      <c r="R747" s="4">
        <f>SUMIFS(Transactions_History!$G$6:$G$1355, Transactions_History!$C$6:$C$1355, "Acquire", Transactions_History!$I$6:$I$1355, Portfolio_History!$F747, Transactions_History!$H$6:$H$1355, "&lt;="&amp;YEAR(Portfolio_History!R$1))-
SUMIFS(Transactions_History!$G$6:$G$1355, Transactions_History!$C$6:$C$1355, "Redeem", Transactions_History!$I$6:$I$1355, Portfolio_History!$F747, Transactions_History!$H$6:$H$1355, "&lt;="&amp;YEAR(Portfolio_History!R$1))</f>
        <v>-4487631</v>
      </c>
      <c r="S747" s="4">
        <f>SUMIFS(Transactions_History!$G$6:$G$1355, Transactions_History!$C$6:$C$1355, "Acquire", Transactions_History!$I$6:$I$1355, Portfolio_History!$F747, Transactions_History!$H$6:$H$1355, "&lt;="&amp;YEAR(Portfolio_History!S$1))-
SUMIFS(Transactions_History!$G$6:$G$1355, Transactions_History!$C$6:$C$1355, "Redeem", Transactions_History!$I$6:$I$1355, Portfolio_History!$F747, Transactions_History!$H$6:$H$1355, "&lt;="&amp;YEAR(Portfolio_History!S$1))</f>
        <v>-4487631</v>
      </c>
      <c r="T747" s="4">
        <f>SUMIFS(Transactions_History!$G$6:$G$1355, Transactions_History!$C$6:$C$1355, "Acquire", Transactions_History!$I$6:$I$1355, Portfolio_History!$F747, Transactions_History!$H$6:$H$1355, "&lt;="&amp;YEAR(Portfolio_History!T$1))-
SUMIFS(Transactions_History!$G$6:$G$1355, Transactions_History!$C$6:$C$1355, "Redeem", Transactions_History!$I$6:$I$1355, Portfolio_History!$F747, Transactions_History!$H$6:$H$1355, "&lt;="&amp;YEAR(Portfolio_History!T$1))</f>
        <v>-4487631</v>
      </c>
      <c r="U747" s="4">
        <f>SUMIFS(Transactions_History!$G$6:$G$1355, Transactions_History!$C$6:$C$1355, "Acquire", Transactions_History!$I$6:$I$1355, Portfolio_History!$F747, Transactions_History!$H$6:$H$1355, "&lt;="&amp;YEAR(Portfolio_History!U$1))-
SUMIFS(Transactions_History!$G$6:$G$1355, Transactions_History!$C$6:$C$1355, "Redeem", Transactions_History!$I$6:$I$1355, Portfolio_History!$F747, Transactions_History!$H$6:$H$1355, "&lt;="&amp;YEAR(Portfolio_History!U$1))</f>
        <v>-4487631</v>
      </c>
      <c r="V747" s="4">
        <f>SUMIFS(Transactions_History!$G$6:$G$1355, Transactions_History!$C$6:$C$1355, "Acquire", Transactions_History!$I$6:$I$1355, Portfolio_History!$F747, Transactions_History!$H$6:$H$1355, "&lt;="&amp;YEAR(Portfolio_History!V$1))-
SUMIFS(Transactions_History!$G$6:$G$1355, Transactions_History!$C$6:$C$1355, "Redeem", Transactions_History!$I$6:$I$1355, Portfolio_History!$F747, Transactions_History!$H$6:$H$1355, "&lt;="&amp;YEAR(Portfolio_History!V$1))</f>
        <v>0</v>
      </c>
      <c r="W747" s="4">
        <f>SUMIFS(Transactions_History!$G$6:$G$1355, Transactions_History!$C$6:$C$1355, "Acquire", Transactions_History!$I$6:$I$1355, Portfolio_History!$F747, Transactions_History!$H$6:$H$1355, "&lt;="&amp;YEAR(Portfolio_History!W$1))-
SUMIFS(Transactions_History!$G$6:$G$1355, Transactions_History!$C$6:$C$1355, "Redeem", Transactions_History!$I$6:$I$1355, Portfolio_History!$F747, Transactions_History!$H$6:$H$1355, "&lt;="&amp;YEAR(Portfolio_History!W$1))</f>
        <v>0</v>
      </c>
      <c r="X747" s="4">
        <f>SUMIFS(Transactions_History!$G$6:$G$1355, Transactions_History!$C$6:$C$1355, "Acquire", Transactions_History!$I$6:$I$1355, Portfolio_History!$F747, Transactions_History!$H$6:$H$1355, "&lt;="&amp;YEAR(Portfolio_History!X$1))-
SUMIFS(Transactions_History!$G$6:$G$1355, Transactions_History!$C$6:$C$1355, "Redeem", Transactions_History!$I$6:$I$1355, Portfolio_History!$F747, Transactions_History!$H$6:$H$1355, "&lt;="&amp;YEAR(Portfolio_History!X$1))</f>
        <v>0</v>
      </c>
      <c r="Y747" s="4">
        <f>SUMIFS(Transactions_History!$G$6:$G$1355, Transactions_History!$C$6:$C$1355, "Acquire", Transactions_History!$I$6:$I$1355, Portfolio_History!$F747, Transactions_History!$H$6:$H$1355, "&lt;="&amp;YEAR(Portfolio_History!Y$1))-
SUMIFS(Transactions_History!$G$6:$G$1355, Transactions_History!$C$6:$C$1355, "Redeem", Transactions_History!$I$6:$I$1355, Portfolio_History!$F747, Transactions_History!$H$6:$H$1355, "&lt;="&amp;YEAR(Portfolio_History!Y$1))</f>
        <v>0</v>
      </c>
    </row>
    <row r="748" spans="1:25" x14ac:dyDescent="0.35">
      <c r="A748" s="172" t="s">
        <v>39</v>
      </c>
      <c r="B748" s="172">
        <v>7.25</v>
      </c>
      <c r="C748" s="172">
        <v>2008</v>
      </c>
      <c r="D748" s="173">
        <v>34486</v>
      </c>
      <c r="E748" s="63">
        <v>2008</v>
      </c>
      <c r="F748" s="170" t="str">
        <f t="shared" si="12"/>
        <v>SI bonds_7.25_2008</v>
      </c>
      <c r="G748" s="4">
        <f>SUMIFS(Transactions_History!$G$6:$G$1355, Transactions_History!$C$6:$C$1355, "Acquire", Transactions_History!$I$6:$I$1355, Portfolio_History!$F748, Transactions_History!$H$6:$H$1355, "&lt;="&amp;YEAR(Portfolio_History!G$1))-
SUMIFS(Transactions_History!$G$6:$G$1355, Transactions_History!$C$6:$C$1355, "Redeem", Transactions_History!$I$6:$I$1355, Portfolio_History!$F748, Transactions_History!$H$6:$H$1355, "&lt;="&amp;YEAR(Portfolio_History!G$1))</f>
        <v>-3961557</v>
      </c>
      <c r="H748" s="4">
        <f>SUMIFS(Transactions_History!$G$6:$G$1355, Transactions_History!$C$6:$C$1355, "Acquire", Transactions_History!$I$6:$I$1355, Portfolio_History!$F748, Transactions_History!$H$6:$H$1355, "&lt;="&amp;YEAR(Portfolio_History!H$1))-
SUMIFS(Transactions_History!$G$6:$G$1355, Transactions_History!$C$6:$C$1355, "Redeem", Transactions_History!$I$6:$I$1355, Portfolio_History!$F748, Transactions_History!$H$6:$H$1355, "&lt;="&amp;YEAR(Portfolio_History!H$1))</f>
        <v>-3961557</v>
      </c>
      <c r="I748" s="4">
        <f>SUMIFS(Transactions_History!$G$6:$G$1355, Transactions_History!$C$6:$C$1355, "Acquire", Transactions_History!$I$6:$I$1355, Portfolio_History!$F748, Transactions_History!$H$6:$H$1355, "&lt;="&amp;YEAR(Portfolio_History!I$1))-
SUMIFS(Transactions_History!$G$6:$G$1355, Transactions_History!$C$6:$C$1355, "Redeem", Transactions_History!$I$6:$I$1355, Portfolio_History!$F748, Transactions_History!$H$6:$H$1355, "&lt;="&amp;YEAR(Portfolio_History!I$1))</f>
        <v>-3961557</v>
      </c>
      <c r="J748" s="4">
        <f>SUMIFS(Transactions_History!$G$6:$G$1355, Transactions_History!$C$6:$C$1355, "Acquire", Transactions_History!$I$6:$I$1355, Portfolio_History!$F748, Transactions_History!$H$6:$H$1355, "&lt;="&amp;YEAR(Portfolio_History!J$1))-
SUMIFS(Transactions_History!$G$6:$G$1355, Transactions_History!$C$6:$C$1355, "Redeem", Transactions_History!$I$6:$I$1355, Portfolio_History!$F748, Transactions_History!$H$6:$H$1355, "&lt;="&amp;YEAR(Portfolio_History!J$1))</f>
        <v>-3961557</v>
      </c>
      <c r="K748" s="4">
        <f>SUMIFS(Transactions_History!$G$6:$G$1355, Transactions_History!$C$6:$C$1355, "Acquire", Transactions_History!$I$6:$I$1355, Portfolio_History!$F748, Transactions_History!$H$6:$H$1355, "&lt;="&amp;YEAR(Portfolio_History!K$1))-
SUMIFS(Transactions_History!$G$6:$G$1355, Transactions_History!$C$6:$C$1355, "Redeem", Transactions_History!$I$6:$I$1355, Portfolio_History!$F748, Transactions_History!$H$6:$H$1355, "&lt;="&amp;YEAR(Portfolio_History!K$1))</f>
        <v>-3961557</v>
      </c>
      <c r="L748" s="4">
        <f>SUMIFS(Transactions_History!$G$6:$G$1355, Transactions_History!$C$6:$C$1355, "Acquire", Transactions_History!$I$6:$I$1355, Portfolio_History!$F748, Transactions_History!$H$6:$H$1355, "&lt;="&amp;YEAR(Portfolio_History!L$1))-
SUMIFS(Transactions_History!$G$6:$G$1355, Transactions_History!$C$6:$C$1355, "Redeem", Transactions_History!$I$6:$I$1355, Portfolio_History!$F748, Transactions_History!$H$6:$H$1355, "&lt;="&amp;YEAR(Portfolio_History!L$1))</f>
        <v>-3961557</v>
      </c>
      <c r="M748" s="4">
        <f>SUMIFS(Transactions_History!$G$6:$G$1355, Transactions_History!$C$6:$C$1355, "Acquire", Transactions_History!$I$6:$I$1355, Portfolio_History!$F748, Transactions_History!$H$6:$H$1355, "&lt;="&amp;YEAR(Portfolio_History!M$1))-
SUMIFS(Transactions_History!$G$6:$G$1355, Transactions_History!$C$6:$C$1355, "Redeem", Transactions_History!$I$6:$I$1355, Portfolio_History!$F748, Transactions_History!$H$6:$H$1355, "&lt;="&amp;YEAR(Portfolio_History!M$1))</f>
        <v>-3961557</v>
      </c>
      <c r="N748" s="4">
        <f>SUMIFS(Transactions_History!$G$6:$G$1355, Transactions_History!$C$6:$C$1355, "Acquire", Transactions_History!$I$6:$I$1355, Portfolio_History!$F748, Transactions_History!$H$6:$H$1355, "&lt;="&amp;YEAR(Portfolio_History!N$1))-
SUMIFS(Transactions_History!$G$6:$G$1355, Transactions_History!$C$6:$C$1355, "Redeem", Transactions_History!$I$6:$I$1355, Portfolio_History!$F748, Transactions_History!$H$6:$H$1355, "&lt;="&amp;YEAR(Portfolio_History!N$1))</f>
        <v>-3961557</v>
      </c>
      <c r="O748" s="4">
        <f>SUMIFS(Transactions_History!$G$6:$G$1355, Transactions_History!$C$6:$C$1355, "Acquire", Transactions_History!$I$6:$I$1355, Portfolio_History!$F748, Transactions_History!$H$6:$H$1355, "&lt;="&amp;YEAR(Portfolio_History!O$1))-
SUMIFS(Transactions_History!$G$6:$G$1355, Transactions_History!$C$6:$C$1355, "Redeem", Transactions_History!$I$6:$I$1355, Portfolio_History!$F748, Transactions_History!$H$6:$H$1355, "&lt;="&amp;YEAR(Portfolio_History!O$1))</f>
        <v>-3961557</v>
      </c>
      <c r="P748" s="4">
        <f>SUMIFS(Transactions_History!$G$6:$G$1355, Transactions_History!$C$6:$C$1355, "Acquire", Transactions_History!$I$6:$I$1355, Portfolio_History!$F748, Transactions_History!$H$6:$H$1355, "&lt;="&amp;YEAR(Portfolio_History!P$1))-
SUMIFS(Transactions_History!$G$6:$G$1355, Transactions_History!$C$6:$C$1355, "Redeem", Transactions_History!$I$6:$I$1355, Portfolio_History!$F748, Transactions_History!$H$6:$H$1355, "&lt;="&amp;YEAR(Portfolio_History!P$1))</f>
        <v>-3961557</v>
      </c>
      <c r="Q748" s="4">
        <f>SUMIFS(Transactions_History!$G$6:$G$1355, Transactions_History!$C$6:$C$1355, "Acquire", Transactions_History!$I$6:$I$1355, Portfolio_History!$F748, Transactions_History!$H$6:$H$1355, "&lt;="&amp;YEAR(Portfolio_History!Q$1))-
SUMIFS(Transactions_History!$G$6:$G$1355, Transactions_History!$C$6:$C$1355, "Redeem", Transactions_History!$I$6:$I$1355, Portfolio_History!$F748, Transactions_History!$H$6:$H$1355, "&lt;="&amp;YEAR(Portfolio_History!Q$1))</f>
        <v>-3961557</v>
      </c>
      <c r="R748" s="4">
        <f>SUMIFS(Transactions_History!$G$6:$G$1355, Transactions_History!$C$6:$C$1355, "Acquire", Transactions_History!$I$6:$I$1355, Portfolio_History!$F748, Transactions_History!$H$6:$H$1355, "&lt;="&amp;YEAR(Portfolio_History!R$1))-
SUMIFS(Transactions_History!$G$6:$G$1355, Transactions_History!$C$6:$C$1355, "Redeem", Transactions_History!$I$6:$I$1355, Portfolio_History!$F748, Transactions_History!$H$6:$H$1355, "&lt;="&amp;YEAR(Portfolio_History!R$1))</f>
        <v>-3961557</v>
      </c>
      <c r="S748" s="4">
        <f>SUMIFS(Transactions_History!$G$6:$G$1355, Transactions_History!$C$6:$C$1355, "Acquire", Transactions_History!$I$6:$I$1355, Portfolio_History!$F748, Transactions_History!$H$6:$H$1355, "&lt;="&amp;YEAR(Portfolio_History!S$1))-
SUMIFS(Transactions_History!$G$6:$G$1355, Transactions_History!$C$6:$C$1355, "Redeem", Transactions_History!$I$6:$I$1355, Portfolio_History!$F748, Transactions_History!$H$6:$H$1355, "&lt;="&amp;YEAR(Portfolio_History!S$1))</f>
        <v>-3961557</v>
      </c>
      <c r="T748" s="4">
        <f>SUMIFS(Transactions_History!$G$6:$G$1355, Transactions_History!$C$6:$C$1355, "Acquire", Transactions_History!$I$6:$I$1355, Portfolio_History!$F748, Transactions_History!$H$6:$H$1355, "&lt;="&amp;YEAR(Portfolio_History!T$1))-
SUMIFS(Transactions_History!$G$6:$G$1355, Transactions_History!$C$6:$C$1355, "Redeem", Transactions_History!$I$6:$I$1355, Portfolio_History!$F748, Transactions_History!$H$6:$H$1355, "&lt;="&amp;YEAR(Portfolio_History!T$1))</f>
        <v>-3961557</v>
      </c>
      <c r="U748" s="4">
        <f>SUMIFS(Transactions_History!$G$6:$G$1355, Transactions_History!$C$6:$C$1355, "Acquire", Transactions_History!$I$6:$I$1355, Portfolio_History!$F748, Transactions_History!$H$6:$H$1355, "&lt;="&amp;YEAR(Portfolio_History!U$1))-
SUMIFS(Transactions_History!$G$6:$G$1355, Transactions_History!$C$6:$C$1355, "Redeem", Transactions_History!$I$6:$I$1355, Portfolio_History!$F748, Transactions_History!$H$6:$H$1355, "&lt;="&amp;YEAR(Portfolio_History!U$1))</f>
        <v>-3961557</v>
      </c>
      <c r="V748" s="4">
        <f>SUMIFS(Transactions_History!$G$6:$G$1355, Transactions_History!$C$6:$C$1355, "Acquire", Transactions_History!$I$6:$I$1355, Portfolio_History!$F748, Transactions_History!$H$6:$H$1355, "&lt;="&amp;YEAR(Portfolio_History!V$1))-
SUMIFS(Transactions_History!$G$6:$G$1355, Transactions_History!$C$6:$C$1355, "Redeem", Transactions_History!$I$6:$I$1355, Portfolio_History!$F748, Transactions_History!$H$6:$H$1355, "&lt;="&amp;YEAR(Portfolio_History!V$1))</f>
        <v>0</v>
      </c>
      <c r="W748" s="4">
        <f>SUMIFS(Transactions_History!$G$6:$G$1355, Transactions_History!$C$6:$C$1355, "Acquire", Transactions_History!$I$6:$I$1355, Portfolio_History!$F748, Transactions_History!$H$6:$H$1355, "&lt;="&amp;YEAR(Portfolio_History!W$1))-
SUMIFS(Transactions_History!$G$6:$G$1355, Transactions_History!$C$6:$C$1355, "Redeem", Transactions_History!$I$6:$I$1355, Portfolio_History!$F748, Transactions_History!$H$6:$H$1355, "&lt;="&amp;YEAR(Portfolio_History!W$1))</f>
        <v>0</v>
      </c>
      <c r="X748" s="4">
        <f>SUMIFS(Transactions_History!$G$6:$G$1355, Transactions_History!$C$6:$C$1355, "Acquire", Transactions_History!$I$6:$I$1355, Portfolio_History!$F748, Transactions_History!$H$6:$H$1355, "&lt;="&amp;YEAR(Portfolio_History!X$1))-
SUMIFS(Transactions_History!$G$6:$G$1355, Transactions_History!$C$6:$C$1355, "Redeem", Transactions_History!$I$6:$I$1355, Portfolio_History!$F748, Transactions_History!$H$6:$H$1355, "&lt;="&amp;YEAR(Portfolio_History!X$1))</f>
        <v>0</v>
      </c>
      <c r="Y748" s="4">
        <f>SUMIFS(Transactions_History!$G$6:$G$1355, Transactions_History!$C$6:$C$1355, "Acquire", Transactions_History!$I$6:$I$1355, Portfolio_History!$F748, Transactions_History!$H$6:$H$1355, "&lt;="&amp;YEAR(Portfolio_History!Y$1))-
SUMIFS(Transactions_History!$G$6:$G$1355, Transactions_History!$C$6:$C$1355, "Redeem", Transactions_History!$I$6:$I$1355, Portfolio_History!$F748, Transactions_History!$H$6:$H$1355, "&lt;="&amp;YEAR(Portfolio_History!Y$1))</f>
        <v>0</v>
      </c>
    </row>
    <row r="749" spans="1:25" x14ac:dyDescent="0.35">
      <c r="A749" s="172" t="s">
        <v>34</v>
      </c>
      <c r="B749" s="172">
        <v>4</v>
      </c>
      <c r="C749" s="172">
        <v>2008</v>
      </c>
      <c r="D749" s="173">
        <v>39600</v>
      </c>
      <c r="E749" s="63">
        <v>2008</v>
      </c>
      <c r="F749" s="170" t="str">
        <f t="shared" si="12"/>
        <v>SI certificates_4_2008</v>
      </c>
      <c r="G749" s="4">
        <f>SUMIFS(Transactions_History!$G$6:$G$1355, Transactions_History!$C$6:$C$1355, "Acquire", Transactions_History!$I$6:$I$1355, Portfolio_History!$F749, Transactions_History!$H$6:$H$1355, "&lt;="&amp;YEAR(Portfolio_History!G$1))-
SUMIFS(Transactions_History!$G$6:$G$1355, Transactions_History!$C$6:$C$1355, "Redeem", Transactions_History!$I$6:$I$1355, Portfolio_History!$F749, Transactions_History!$H$6:$H$1355, "&lt;="&amp;YEAR(Portfolio_History!G$1))</f>
        <v>-82235931</v>
      </c>
      <c r="H749" s="4">
        <f>SUMIFS(Transactions_History!$G$6:$G$1355, Transactions_History!$C$6:$C$1355, "Acquire", Transactions_History!$I$6:$I$1355, Portfolio_History!$F749, Transactions_History!$H$6:$H$1355, "&lt;="&amp;YEAR(Portfolio_History!H$1))-
SUMIFS(Transactions_History!$G$6:$G$1355, Transactions_History!$C$6:$C$1355, "Redeem", Transactions_History!$I$6:$I$1355, Portfolio_History!$F749, Transactions_History!$H$6:$H$1355, "&lt;="&amp;YEAR(Portfolio_History!H$1))</f>
        <v>-82235931</v>
      </c>
      <c r="I749" s="4">
        <f>SUMIFS(Transactions_History!$G$6:$G$1355, Transactions_History!$C$6:$C$1355, "Acquire", Transactions_History!$I$6:$I$1355, Portfolio_History!$F749, Transactions_History!$H$6:$H$1355, "&lt;="&amp;YEAR(Portfolio_History!I$1))-
SUMIFS(Transactions_History!$G$6:$G$1355, Transactions_History!$C$6:$C$1355, "Redeem", Transactions_History!$I$6:$I$1355, Portfolio_History!$F749, Transactions_History!$H$6:$H$1355, "&lt;="&amp;YEAR(Portfolio_History!I$1))</f>
        <v>-82235931</v>
      </c>
      <c r="J749" s="4">
        <f>SUMIFS(Transactions_History!$G$6:$G$1355, Transactions_History!$C$6:$C$1355, "Acquire", Transactions_History!$I$6:$I$1355, Portfolio_History!$F749, Transactions_History!$H$6:$H$1355, "&lt;="&amp;YEAR(Portfolio_History!J$1))-
SUMIFS(Transactions_History!$G$6:$G$1355, Transactions_History!$C$6:$C$1355, "Redeem", Transactions_History!$I$6:$I$1355, Portfolio_History!$F749, Transactions_History!$H$6:$H$1355, "&lt;="&amp;YEAR(Portfolio_History!J$1))</f>
        <v>-82235931</v>
      </c>
      <c r="K749" s="4">
        <f>SUMIFS(Transactions_History!$G$6:$G$1355, Transactions_History!$C$6:$C$1355, "Acquire", Transactions_History!$I$6:$I$1355, Portfolio_History!$F749, Transactions_History!$H$6:$H$1355, "&lt;="&amp;YEAR(Portfolio_History!K$1))-
SUMIFS(Transactions_History!$G$6:$G$1355, Transactions_History!$C$6:$C$1355, "Redeem", Transactions_History!$I$6:$I$1355, Portfolio_History!$F749, Transactions_History!$H$6:$H$1355, "&lt;="&amp;YEAR(Portfolio_History!K$1))</f>
        <v>-82235931</v>
      </c>
      <c r="L749" s="4">
        <f>SUMIFS(Transactions_History!$G$6:$G$1355, Transactions_History!$C$6:$C$1355, "Acquire", Transactions_History!$I$6:$I$1355, Portfolio_History!$F749, Transactions_History!$H$6:$H$1355, "&lt;="&amp;YEAR(Portfolio_History!L$1))-
SUMIFS(Transactions_History!$G$6:$G$1355, Transactions_History!$C$6:$C$1355, "Redeem", Transactions_History!$I$6:$I$1355, Portfolio_History!$F749, Transactions_History!$H$6:$H$1355, "&lt;="&amp;YEAR(Portfolio_History!L$1))</f>
        <v>-82235931</v>
      </c>
      <c r="M749" s="4">
        <f>SUMIFS(Transactions_History!$G$6:$G$1355, Transactions_History!$C$6:$C$1355, "Acquire", Transactions_History!$I$6:$I$1355, Portfolio_History!$F749, Transactions_History!$H$6:$H$1355, "&lt;="&amp;YEAR(Portfolio_History!M$1))-
SUMIFS(Transactions_History!$G$6:$G$1355, Transactions_History!$C$6:$C$1355, "Redeem", Transactions_History!$I$6:$I$1355, Portfolio_History!$F749, Transactions_History!$H$6:$H$1355, "&lt;="&amp;YEAR(Portfolio_History!M$1))</f>
        <v>-82235931</v>
      </c>
      <c r="N749" s="4">
        <f>SUMIFS(Transactions_History!$G$6:$G$1355, Transactions_History!$C$6:$C$1355, "Acquire", Transactions_History!$I$6:$I$1355, Portfolio_History!$F749, Transactions_History!$H$6:$H$1355, "&lt;="&amp;YEAR(Portfolio_History!N$1))-
SUMIFS(Transactions_History!$G$6:$G$1355, Transactions_History!$C$6:$C$1355, "Redeem", Transactions_History!$I$6:$I$1355, Portfolio_History!$F749, Transactions_History!$H$6:$H$1355, "&lt;="&amp;YEAR(Portfolio_History!N$1))</f>
        <v>-82235931</v>
      </c>
      <c r="O749" s="4">
        <f>SUMIFS(Transactions_History!$G$6:$G$1355, Transactions_History!$C$6:$C$1355, "Acquire", Transactions_History!$I$6:$I$1355, Portfolio_History!$F749, Transactions_History!$H$6:$H$1355, "&lt;="&amp;YEAR(Portfolio_History!O$1))-
SUMIFS(Transactions_History!$G$6:$G$1355, Transactions_History!$C$6:$C$1355, "Redeem", Transactions_History!$I$6:$I$1355, Portfolio_History!$F749, Transactions_History!$H$6:$H$1355, "&lt;="&amp;YEAR(Portfolio_History!O$1))</f>
        <v>-82235931</v>
      </c>
      <c r="P749" s="4">
        <f>SUMIFS(Transactions_History!$G$6:$G$1355, Transactions_History!$C$6:$C$1355, "Acquire", Transactions_History!$I$6:$I$1355, Portfolio_History!$F749, Transactions_History!$H$6:$H$1355, "&lt;="&amp;YEAR(Portfolio_History!P$1))-
SUMIFS(Transactions_History!$G$6:$G$1355, Transactions_History!$C$6:$C$1355, "Redeem", Transactions_History!$I$6:$I$1355, Portfolio_History!$F749, Transactions_History!$H$6:$H$1355, "&lt;="&amp;YEAR(Portfolio_History!P$1))</f>
        <v>-82235931</v>
      </c>
      <c r="Q749" s="4">
        <f>SUMIFS(Transactions_History!$G$6:$G$1355, Transactions_History!$C$6:$C$1355, "Acquire", Transactions_History!$I$6:$I$1355, Portfolio_History!$F749, Transactions_History!$H$6:$H$1355, "&lt;="&amp;YEAR(Portfolio_History!Q$1))-
SUMIFS(Transactions_History!$G$6:$G$1355, Transactions_History!$C$6:$C$1355, "Redeem", Transactions_History!$I$6:$I$1355, Portfolio_History!$F749, Transactions_History!$H$6:$H$1355, "&lt;="&amp;YEAR(Portfolio_History!Q$1))</f>
        <v>-82235931</v>
      </c>
      <c r="R749" s="4">
        <f>SUMIFS(Transactions_History!$G$6:$G$1355, Transactions_History!$C$6:$C$1355, "Acquire", Transactions_History!$I$6:$I$1355, Portfolio_History!$F749, Transactions_History!$H$6:$H$1355, "&lt;="&amp;YEAR(Portfolio_History!R$1))-
SUMIFS(Transactions_History!$G$6:$G$1355, Transactions_History!$C$6:$C$1355, "Redeem", Transactions_History!$I$6:$I$1355, Portfolio_History!$F749, Transactions_History!$H$6:$H$1355, "&lt;="&amp;YEAR(Portfolio_History!R$1))</f>
        <v>-82235931</v>
      </c>
      <c r="S749" s="4">
        <f>SUMIFS(Transactions_History!$G$6:$G$1355, Transactions_History!$C$6:$C$1355, "Acquire", Transactions_History!$I$6:$I$1355, Portfolio_History!$F749, Transactions_History!$H$6:$H$1355, "&lt;="&amp;YEAR(Portfolio_History!S$1))-
SUMIFS(Transactions_History!$G$6:$G$1355, Transactions_History!$C$6:$C$1355, "Redeem", Transactions_History!$I$6:$I$1355, Portfolio_History!$F749, Transactions_History!$H$6:$H$1355, "&lt;="&amp;YEAR(Portfolio_History!S$1))</f>
        <v>-82235931</v>
      </c>
      <c r="T749" s="4">
        <f>SUMIFS(Transactions_History!$G$6:$G$1355, Transactions_History!$C$6:$C$1355, "Acquire", Transactions_History!$I$6:$I$1355, Portfolio_History!$F749, Transactions_History!$H$6:$H$1355, "&lt;="&amp;YEAR(Portfolio_History!T$1))-
SUMIFS(Transactions_History!$G$6:$G$1355, Transactions_History!$C$6:$C$1355, "Redeem", Transactions_History!$I$6:$I$1355, Portfolio_History!$F749, Transactions_History!$H$6:$H$1355, "&lt;="&amp;YEAR(Portfolio_History!T$1))</f>
        <v>-82235931</v>
      </c>
      <c r="U749" s="4">
        <f>SUMIFS(Transactions_History!$G$6:$G$1355, Transactions_History!$C$6:$C$1355, "Acquire", Transactions_History!$I$6:$I$1355, Portfolio_History!$F749, Transactions_History!$H$6:$H$1355, "&lt;="&amp;YEAR(Portfolio_History!U$1))-
SUMIFS(Transactions_History!$G$6:$G$1355, Transactions_History!$C$6:$C$1355, "Redeem", Transactions_History!$I$6:$I$1355, Portfolio_History!$F749, Transactions_History!$H$6:$H$1355, "&lt;="&amp;YEAR(Portfolio_History!U$1))</f>
        <v>-82235931</v>
      </c>
      <c r="V749" s="4">
        <f>SUMIFS(Transactions_History!$G$6:$G$1355, Transactions_History!$C$6:$C$1355, "Acquire", Transactions_History!$I$6:$I$1355, Portfolio_History!$F749, Transactions_History!$H$6:$H$1355, "&lt;="&amp;YEAR(Portfolio_History!V$1))-
SUMIFS(Transactions_History!$G$6:$G$1355, Transactions_History!$C$6:$C$1355, "Redeem", Transactions_History!$I$6:$I$1355, Portfolio_History!$F749, Transactions_History!$H$6:$H$1355, "&lt;="&amp;YEAR(Portfolio_History!V$1))</f>
        <v>0</v>
      </c>
      <c r="W749" s="4">
        <f>SUMIFS(Transactions_History!$G$6:$G$1355, Transactions_History!$C$6:$C$1355, "Acquire", Transactions_History!$I$6:$I$1355, Portfolio_History!$F749, Transactions_History!$H$6:$H$1355, "&lt;="&amp;YEAR(Portfolio_History!W$1))-
SUMIFS(Transactions_History!$G$6:$G$1355, Transactions_History!$C$6:$C$1355, "Redeem", Transactions_History!$I$6:$I$1355, Portfolio_History!$F749, Transactions_History!$H$6:$H$1355, "&lt;="&amp;YEAR(Portfolio_History!W$1))</f>
        <v>0</v>
      </c>
      <c r="X749" s="4">
        <f>SUMIFS(Transactions_History!$G$6:$G$1355, Transactions_History!$C$6:$C$1355, "Acquire", Transactions_History!$I$6:$I$1355, Portfolio_History!$F749, Transactions_History!$H$6:$H$1355, "&lt;="&amp;YEAR(Portfolio_History!X$1))-
SUMIFS(Transactions_History!$G$6:$G$1355, Transactions_History!$C$6:$C$1355, "Redeem", Transactions_History!$I$6:$I$1355, Portfolio_History!$F749, Transactions_History!$H$6:$H$1355, "&lt;="&amp;YEAR(Portfolio_History!X$1))</f>
        <v>0</v>
      </c>
      <c r="Y749" s="4">
        <f>SUMIFS(Transactions_History!$G$6:$G$1355, Transactions_History!$C$6:$C$1355, "Acquire", Transactions_History!$I$6:$I$1355, Portfolio_History!$F749, Transactions_History!$H$6:$H$1355, "&lt;="&amp;YEAR(Portfolio_History!Y$1))-
SUMIFS(Transactions_History!$G$6:$G$1355, Transactions_History!$C$6:$C$1355, "Redeem", Transactions_History!$I$6:$I$1355, Portfolio_History!$F749, Transactions_History!$H$6:$H$1355, "&lt;="&amp;YEAR(Portfolio_History!Y$1))</f>
        <v>0</v>
      </c>
    </row>
    <row r="750" spans="1:25" x14ac:dyDescent="0.35">
      <c r="A750" s="172" t="s">
        <v>34</v>
      </c>
      <c r="B750" s="172">
        <v>4.5</v>
      </c>
      <c r="C750" s="172">
        <v>2008</v>
      </c>
      <c r="D750" s="173">
        <v>39387</v>
      </c>
      <c r="E750" s="63">
        <v>2008</v>
      </c>
      <c r="F750" s="170" t="str">
        <f t="shared" si="12"/>
        <v>SI certificates_4.5_2008</v>
      </c>
      <c r="G750" s="4">
        <f>SUMIFS(Transactions_History!$G$6:$G$1355, Transactions_History!$C$6:$C$1355, "Acquire", Transactions_History!$I$6:$I$1355, Portfolio_History!$F750, Transactions_History!$H$6:$H$1355, "&lt;="&amp;YEAR(Portfolio_History!G$1))-
SUMIFS(Transactions_History!$G$6:$G$1355, Transactions_History!$C$6:$C$1355, "Redeem", Transactions_History!$I$6:$I$1355, Portfolio_History!$F750, Transactions_History!$H$6:$H$1355, "&lt;="&amp;YEAR(Portfolio_History!G$1))</f>
        <v>-13370722</v>
      </c>
      <c r="H750" s="4">
        <f>SUMIFS(Transactions_History!$G$6:$G$1355, Transactions_History!$C$6:$C$1355, "Acquire", Transactions_History!$I$6:$I$1355, Portfolio_History!$F750, Transactions_History!$H$6:$H$1355, "&lt;="&amp;YEAR(Portfolio_History!H$1))-
SUMIFS(Transactions_History!$G$6:$G$1355, Transactions_History!$C$6:$C$1355, "Redeem", Transactions_History!$I$6:$I$1355, Portfolio_History!$F750, Transactions_History!$H$6:$H$1355, "&lt;="&amp;YEAR(Portfolio_History!H$1))</f>
        <v>-13370722</v>
      </c>
      <c r="I750" s="4">
        <f>SUMIFS(Transactions_History!$G$6:$G$1355, Transactions_History!$C$6:$C$1355, "Acquire", Transactions_History!$I$6:$I$1355, Portfolio_History!$F750, Transactions_History!$H$6:$H$1355, "&lt;="&amp;YEAR(Portfolio_History!I$1))-
SUMIFS(Transactions_History!$G$6:$G$1355, Transactions_History!$C$6:$C$1355, "Redeem", Transactions_History!$I$6:$I$1355, Portfolio_History!$F750, Transactions_History!$H$6:$H$1355, "&lt;="&amp;YEAR(Portfolio_History!I$1))</f>
        <v>-13370722</v>
      </c>
      <c r="J750" s="4">
        <f>SUMIFS(Transactions_History!$G$6:$G$1355, Transactions_History!$C$6:$C$1355, "Acquire", Transactions_History!$I$6:$I$1355, Portfolio_History!$F750, Transactions_History!$H$6:$H$1355, "&lt;="&amp;YEAR(Portfolio_History!J$1))-
SUMIFS(Transactions_History!$G$6:$G$1355, Transactions_History!$C$6:$C$1355, "Redeem", Transactions_History!$I$6:$I$1355, Portfolio_History!$F750, Transactions_History!$H$6:$H$1355, "&lt;="&amp;YEAR(Portfolio_History!J$1))</f>
        <v>-13370722</v>
      </c>
      <c r="K750" s="4">
        <f>SUMIFS(Transactions_History!$G$6:$G$1355, Transactions_History!$C$6:$C$1355, "Acquire", Transactions_History!$I$6:$I$1355, Portfolio_History!$F750, Transactions_History!$H$6:$H$1355, "&lt;="&amp;YEAR(Portfolio_History!K$1))-
SUMIFS(Transactions_History!$G$6:$G$1355, Transactions_History!$C$6:$C$1355, "Redeem", Transactions_History!$I$6:$I$1355, Portfolio_History!$F750, Transactions_History!$H$6:$H$1355, "&lt;="&amp;YEAR(Portfolio_History!K$1))</f>
        <v>-13370722</v>
      </c>
      <c r="L750" s="4">
        <f>SUMIFS(Transactions_History!$G$6:$G$1355, Transactions_History!$C$6:$C$1355, "Acquire", Transactions_History!$I$6:$I$1355, Portfolio_History!$F750, Transactions_History!$H$6:$H$1355, "&lt;="&amp;YEAR(Portfolio_History!L$1))-
SUMIFS(Transactions_History!$G$6:$G$1355, Transactions_History!$C$6:$C$1355, "Redeem", Transactions_History!$I$6:$I$1355, Portfolio_History!$F750, Transactions_History!$H$6:$H$1355, "&lt;="&amp;YEAR(Portfolio_History!L$1))</f>
        <v>-13370722</v>
      </c>
      <c r="M750" s="4">
        <f>SUMIFS(Transactions_History!$G$6:$G$1355, Transactions_History!$C$6:$C$1355, "Acquire", Transactions_History!$I$6:$I$1355, Portfolio_History!$F750, Transactions_History!$H$6:$H$1355, "&lt;="&amp;YEAR(Portfolio_History!M$1))-
SUMIFS(Transactions_History!$G$6:$G$1355, Transactions_History!$C$6:$C$1355, "Redeem", Transactions_History!$I$6:$I$1355, Portfolio_History!$F750, Transactions_History!$H$6:$H$1355, "&lt;="&amp;YEAR(Portfolio_History!M$1))</f>
        <v>-13370722</v>
      </c>
      <c r="N750" s="4">
        <f>SUMIFS(Transactions_History!$G$6:$G$1355, Transactions_History!$C$6:$C$1355, "Acquire", Transactions_History!$I$6:$I$1355, Portfolio_History!$F750, Transactions_History!$H$6:$H$1355, "&lt;="&amp;YEAR(Portfolio_History!N$1))-
SUMIFS(Transactions_History!$G$6:$G$1355, Transactions_History!$C$6:$C$1355, "Redeem", Transactions_History!$I$6:$I$1355, Portfolio_History!$F750, Transactions_History!$H$6:$H$1355, "&lt;="&amp;YEAR(Portfolio_History!N$1))</f>
        <v>-13370722</v>
      </c>
      <c r="O750" s="4">
        <f>SUMIFS(Transactions_History!$G$6:$G$1355, Transactions_History!$C$6:$C$1355, "Acquire", Transactions_History!$I$6:$I$1355, Portfolio_History!$F750, Transactions_History!$H$6:$H$1355, "&lt;="&amp;YEAR(Portfolio_History!O$1))-
SUMIFS(Transactions_History!$G$6:$G$1355, Transactions_History!$C$6:$C$1355, "Redeem", Transactions_History!$I$6:$I$1355, Portfolio_History!$F750, Transactions_History!$H$6:$H$1355, "&lt;="&amp;YEAR(Portfolio_History!O$1))</f>
        <v>-13370722</v>
      </c>
      <c r="P750" s="4">
        <f>SUMIFS(Transactions_History!$G$6:$G$1355, Transactions_History!$C$6:$C$1355, "Acquire", Transactions_History!$I$6:$I$1355, Portfolio_History!$F750, Transactions_History!$H$6:$H$1355, "&lt;="&amp;YEAR(Portfolio_History!P$1))-
SUMIFS(Transactions_History!$G$6:$G$1355, Transactions_History!$C$6:$C$1355, "Redeem", Transactions_History!$I$6:$I$1355, Portfolio_History!$F750, Transactions_History!$H$6:$H$1355, "&lt;="&amp;YEAR(Portfolio_History!P$1))</f>
        <v>-13370722</v>
      </c>
      <c r="Q750" s="4">
        <f>SUMIFS(Transactions_History!$G$6:$G$1355, Transactions_History!$C$6:$C$1355, "Acquire", Transactions_History!$I$6:$I$1355, Portfolio_History!$F750, Transactions_History!$H$6:$H$1355, "&lt;="&amp;YEAR(Portfolio_History!Q$1))-
SUMIFS(Transactions_History!$G$6:$G$1355, Transactions_History!$C$6:$C$1355, "Redeem", Transactions_History!$I$6:$I$1355, Portfolio_History!$F750, Transactions_History!$H$6:$H$1355, "&lt;="&amp;YEAR(Portfolio_History!Q$1))</f>
        <v>-13370722</v>
      </c>
      <c r="R750" s="4">
        <f>SUMIFS(Transactions_History!$G$6:$G$1355, Transactions_History!$C$6:$C$1355, "Acquire", Transactions_History!$I$6:$I$1355, Portfolio_History!$F750, Transactions_History!$H$6:$H$1355, "&lt;="&amp;YEAR(Portfolio_History!R$1))-
SUMIFS(Transactions_History!$G$6:$G$1355, Transactions_History!$C$6:$C$1355, "Redeem", Transactions_History!$I$6:$I$1355, Portfolio_History!$F750, Transactions_History!$H$6:$H$1355, "&lt;="&amp;YEAR(Portfolio_History!R$1))</f>
        <v>-13370722</v>
      </c>
      <c r="S750" s="4">
        <f>SUMIFS(Transactions_History!$G$6:$G$1355, Transactions_History!$C$6:$C$1355, "Acquire", Transactions_History!$I$6:$I$1355, Portfolio_History!$F750, Transactions_History!$H$6:$H$1355, "&lt;="&amp;YEAR(Portfolio_History!S$1))-
SUMIFS(Transactions_History!$G$6:$G$1355, Transactions_History!$C$6:$C$1355, "Redeem", Transactions_History!$I$6:$I$1355, Portfolio_History!$F750, Transactions_History!$H$6:$H$1355, "&lt;="&amp;YEAR(Portfolio_History!S$1))</f>
        <v>-13370722</v>
      </c>
      <c r="T750" s="4">
        <f>SUMIFS(Transactions_History!$G$6:$G$1355, Transactions_History!$C$6:$C$1355, "Acquire", Transactions_History!$I$6:$I$1355, Portfolio_History!$F750, Transactions_History!$H$6:$H$1355, "&lt;="&amp;YEAR(Portfolio_History!T$1))-
SUMIFS(Transactions_History!$G$6:$G$1355, Transactions_History!$C$6:$C$1355, "Redeem", Transactions_History!$I$6:$I$1355, Portfolio_History!$F750, Transactions_History!$H$6:$H$1355, "&lt;="&amp;YEAR(Portfolio_History!T$1))</f>
        <v>-13370722</v>
      </c>
      <c r="U750" s="4">
        <f>SUMIFS(Transactions_History!$G$6:$G$1355, Transactions_History!$C$6:$C$1355, "Acquire", Transactions_History!$I$6:$I$1355, Portfolio_History!$F750, Transactions_History!$H$6:$H$1355, "&lt;="&amp;YEAR(Portfolio_History!U$1))-
SUMIFS(Transactions_History!$G$6:$G$1355, Transactions_History!$C$6:$C$1355, "Redeem", Transactions_History!$I$6:$I$1355, Portfolio_History!$F750, Transactions_History!$H$6:$H$1355, "&lt;="&amp;YEAR(Portfolio_History!U$1))</f>
        <v>-13370722</v>
      </c>
      <c r="V750" s="4">
        <f>SUMIFS(Transactions_History!$G$6:$G$1355, Transactions_History!$C$6:$C$1355, "Acquire", Transactions_History!$I$6:$I$1355, Portfolio_History!$F750, Transactions_History!$H$6:$H$1355, "&lt;="&amp;YEAR(Portfolio_History!V$1))-
SUMIFS(Transactions_History!$G$6:$G$1355, Transactions_History!$C$6:$C$1355, "Redeem", Transactions_History!$I$6:$I$1355, Portfolio_History!$F750, Transactions_History!$H$6:$H$1355, "&lt;="&amp;YEAR(Portfolio_History!V$1))</f>
        <v>0</v>
      </c>
      <c r="W750" s="4">
        <f>SUMIFS(Transactions_History!$G$6:$G$1355, Transactions_History!$C$6:$C$1355, "Acquire", Transactions_History!$I$6:$I$1355, Portfolio_History!$F750, Transactions_History!$H$6:$H$1355, "&lt;="&amp;YEAR(Portfolio_History!W$1))-
SUMIFS(Transactions_History!$G$6:$G$1355, Transactions_History!$C$6:$C$1355, "Redeem", Transactions_History!$I$6:$I$1355, Portfolio_History!$F750, Transactions_History!$H$6:$H$1355, "&lt;="&amp;YEAR(Portfolio_History!W$1))</f>
        <v>0</v>
      </c>
      <c r="X750" s="4">
        <f>SUMIFS(Transactions_History!$G$6:$G$1355, Transactions_History!$C$6:$C$1355, "Acquire", Transactions_History!$I$6:$I$1355, Portfolio_History!$F750, Transactions_History!$H$6:$H$1355, "&lt;="&amp;YEAR(Portfolio_History!X$1))-
SUMIFS(Transactions_History!$G$6:$G$1355, Transactions_History!$C$6:$C$1355, "Redeem", Transactions_History!$I$6:$I$1355, Portfolio_History!$F750, Transactions_History!$H$6:$H$1355, "&lt;="&amp;YEAR(Portfolio_History!X$1))</f>
        <v>0</v>
      </c>
      <c r="Y750" s="4">
        <f>SUMIFS(Transactions_History!$G$6:$G$1355, Transactions_History!$C$6:$C$1355, "Acquire", Transactions_History!$I$6:$I$1355, Portfolio_History!$F750, Transactions_History!$H$6:$H$1355, "&lt;="&amp;YEAR(Portfolio_History!Y$1))-
SUMIFS(Transactions_History!$G$6:$G$1355, Transactions_History!$C$6:$C$1355, "Redeem", Transactions_History!$I$6:$I$1355, Portfolio_History!$F750, Transactions_History!$H$6:$H$1355, "&lt;="&amp;YEAR(Portfolio_History!Y$1))</f>
        <v>0</v>
      </c>
    </row>
    <row r="751" spans="1:25" x14ac:dyDescent="0.35">
      <c r="A751" s="172" t="s">
        <v>34</v>
      </c>
      <c r="B751" s="172">
        <v>5</v>
      </c>
      <c r="C751" s="172">
        <v>2008</v>
      </c>
      <c r="D751" s="173">
        <v>39264</v>
      </c>
      <c r="E751" s="63">
        <v>2008</v>
      </c>
      <c r="F751" s="170" t="str">
        <f t="shared" si="12"/>
        <v>SI certificates_5_2008</v>
      </c>
      <c r="G751" s="4">
        <f>SUMIFS(Transactions_History!$G$6:$G$1355, Transactions_History!$C$6:$C$1355, "Acquire", Transactions_History!$I$6:$I$1355, Portfolio_History!$F751, Transactions_History!$H$6:$H$1355, "&lt;="&amp;YEAR(Portfolio_History!G$1))-
SUMIFS(Transactions_History!$G$6:$G$1355, Transactions_History!$C$6:$C$1355, "Redeem", Transactions_History!$I$6:$I$1355, Portfolio_History!$F751, Transactions_History!$H$6:$H$1355, "&lt;="&amp;YEAR(Portfolio_History!G$1))</f>
        <v>-22046087</v>
      </c>
      <c r="H751" s="4">
        <f>SUMIFS(Transactions_History!$G$6:$G$1355, Transactions_History!$C$6:$C$1355, "Acquire", Transactions_History!$I$6:$I$1355, Portfolio_History!$F751, Transactions_History!$H$6:$H$1355, "&lt;="&amp;YEAR(Portfolio_History!H$1))-
SUMIFS(Transactions_History!$G$6:$G$1355, Transactions_History!$C$6:$C$1355, "Redeem", Transactions_History!$I$6:$I$1355, Portfolio_History!$F751, Transactions_History!$H$6:$H$1355, "&lt;="&amp;YEAR(Portfolio_History!H$1))</f>
        <v>-22046087</v>
      </c>
      <c r="I751" s="4">
        <f>SUMIFS(Transactions_History!$G$6:$G$1355, Transactions_History!$C$6:$C$1355, "Acquire", Transactions_History!$I$6:$I$1355, Portfolio_History!$F751, Transactions_History!$H$6:$H$1355, "&lt;="&amp;YEAR(Portfolio_History!I$1))-
SUMIFS(Transactions_History!$G$6:$G$1355, Transactions_History!$C$6:$C$1355, "Redeem", Transactions_History!$I$6:$I$1355, Portfolio_History!$F751, Transactions_History!$H$6:$H$1355, "&lt;="&amp;YEAR(Portfolio_History!I$1))</f>
        <v>-22046087</v>
      </c>
      <c r="J751" s="4">
        <f>SUMIFS(Transactions_History!$G$6:$G$1355, Transactions_History!$C$6:$C$1355, "Acquire", Transactions_History!$I$6:$I$1355, Portfolio_History!$F751, Transactions_History!$H$6:$H$1355, "&lt;="&amp;YEAR(Portfolio_History!J$1))-
SUMIFS(Transactions_History!$G$6:$G$1355, Transactions_History!$C$6:$C$1355, "Redeem", Transactions_History!$I$6:$I$1355, Portfolio_History!$F751, Transactions_History!$H$6:$H$1355, "&lt;="&amp;YEAR(Portfolio_History!J$1))</f>
        <v>-22046087</v>
      </c>
      <c r="K751" s="4">
        <f>SUMIFS(Transactions_History!$G$6:$G$1355, Transactions_History!$C$6:$C$1355, "Acquire", Transactions_History!$I$6:$I$1355, Portfolio_History!$F751, Transactions_History!$H$6:$H$1355, "&lt;="&amp;YEAR(Portfolio_History!K$1))-
SUMIFS(Transactions_History!$G$6:$G$1355, Transactions_History!$C$6:$C$1355, "Redeem", Transactions_History!$I$6:$I$1355, Portfolio_History!$F751, Transactions_History!$H$6:$H$1355, "&lt;="&amp;YEAR(Portfolio_History!K$1))</f>
        <v>-22046087</v>
      </c>
      <c r="L751" s="4">
        <f>SUMIFS(Transactions_History!$G$6:$G$1355, Transactions_History!$C$6:$C$1355, "Acquire", Transactions_History!$I$6:$I$1355, Portfolio_History!$F751, Transactions_History!$H$6:$H$1355, "&lt;="&amp;YEAR(Portfolio_History!L$1))-
SUMIFS(Transactions_History!$G$6:$G$1355, Transactions_History!$C$6:$C$1355, "Redeem", Transactions_History!$I$6:$I$1355, Portfolio_History!$F751, Transactions_History!$H$6:$H$1355, "&lt;="&amp;YEAR(Portfolio_History!L$1))</f>
        <v>-22046087</v>
      </c>
      <c r="M751" s="4">
        <f>SUMIFS(Transactions_History!$G$6:$G$1355, Transactions_History!$C$6:$C$1355, "Acquire", Transactions_History!$I$6:$I$1355, Portfolio_History!$F751, Transactions_History!$H$6:$H$1355, "&lt;="&amp;YEAR(Portfolio_History!M$1))-
SUMIFS(Transactions_History!$G$6:$G$1355, Transactions_History!$C$6:$C$1355, "Redeem", Transactions_History!$I$6:$I$1355, Portfolio_History!$F751, Transactions_History!$H$6:$H$1355, "&lt;="&amp;YEAR(Portfolio_History!M$1))</f>
        <v>-22046087</v>
      </c>
      <c r="N751" s="4">
        <f>SUMIFS(Transactions_History!$G$6:$G$1355, Transactions_History!$C$6:$C$1355, "Acquire", Transactions_History!$I$6:$I$1355, Portfolio_History!$F751, Transactions_History!$H$6:$H$1355, "&lt;="&amp;YEAR(Portfolio_History!N$1))-
SUMIFS(Transactions_History!$G$6:$G$1355, Transactions_History!$C$6:$C$1355, "Redeem", Transactions_History!$I$6:$I$1355, Portfolio_History!$F751, Transactions_History!$H$6:$H$1355, "&lt;="&amp;YEAR(Portfolio_History!N$1))</f>
        <v>-22046087</v>
      </c>
      <c r="O751" s="4">
        <f>SUMIFS(Transactions_History!$G$6:$G$1355, Transactions_History!$C$6:$C$1355, "Acquire", Transactions_History!$I$6:$I$1355, Portfolio_History!$F751, Transactions_History!$H$6:$H$1355, "&lt;="&amp;YEAR(Portfolio_History!O$1))-
SUMIFS(Transactions_History!$G$6:$G$1355, Transactions_History!$C$6:$C$1355, "Redeem", Transactions_History!$I$6:$I$1355, Portfolio_History!$F751, Transactions_History!$H$6:$H$1355, "&lt;="&amp;YEAR(Portfolio_History!O$1))</f>
        <v>-22046087</v>
      </c>
      <c r="P751" s="4">
        <f>SUMIFS(Transactions_History!$G$6:$G$1355, Transactions_History!$C$6:$C$1355, "Acquire", Transactions_History!$I$6:$I$1355, Portfolio_History!$F751, Transactions_History!$H$6:$H$1355, "&lt;="&amp;YEAR(Portfolio_History!P$1))-
SUMIFS(Transactions_History!$G$6:$G$1355, Transactions_History!$C$6:$C$1355, "Redeem", Transactions_History!$I$6:$I$1355, Portfolio_History!$F751, Transactions_History!$H$6:$H$1355, "&lt;="&amp;YEAR(Portfolio_History!P$1))</f>
        <v>-22046087</v>
      </c>
      <c r="Q751" s="4">
        <f>SUMIFS(Transactions_History!$G$6:$G$1355, Transactions_History!$C$6:$C$1355, "Acquire", Transactions_History!$I$6:$I$1355, Portfolio_History!$F751, Transactions_History!$H$6:$H$1355, "&lt;="&amp;YEAR(Portfolio_History!Q$1))-
SUMIFS(Transactions_History!$G$6:$G$1355, Transactions_History!$C$6:$C$1355, "Redeem", Transactions_History!$I$6:$I$1355, Portfolio_History!$F751, Transactions_History!$H$6:$H$1355, "&lt;="&amp;YEAR(Portfolio_History!Q$1))</f>
        <v>-22046087</v>
      </c>
      <c r="R751" s="4">
        <f>SUMIFS(Transactions_History!$G$6:$G$1355, Transactions_History!$C$6:$C$1355, "Acquire", Transactions_History!$I$6:$I$1355, Portfolio_History!$F751, Transactions_History!$H$6:$H$1355, "&lt;="&amp;YEAR(Portfolio_History!R$1))-
SUMIFS(Transactions_History!$G$6:$G$1355, Transactions_History!$C$6:$C$1355, "Redeem", Transactions_History!$I$6:$I$1355, Portfolio_History!$F751, Transactions_History!$H$6:$H$1355, "&lt;="&amp;YEAR(Portfolio_History!R$1))</f>
        <v>-22046087</v>
      </c>
      <c r="S751" s="4">
        <f>SUMIFS(Transactions_History!$G$6:$G$1355, Transactions_History!$C$6:$C$1355, "Acquire", Transactions_History!$I$6:$I$1355, Portfolio_History!$F751, Transactions_History!$H$6:$H$1355, "&lt;="&amp;YEAR(Portfolio_History!S$1))-
SUMIFS(Transactions_History!$G$6:$G$1355, Transactions_History!$C$6:$C$1355, "Redeem", Transactions_History!$I$6:$I$1355, Portfolio_History!$F751, Transactions_History!$H$6:$H$1355, "&lt;="&amp;YEAR(Portfolio_History!S$1))</f>
        <v>-22046087</v>
      </c>
      <c r="T751" s="4">
        <f>SUMIFS(Transactions_History!$G$6:$G$1355, Transactions_History!$C$6:$C$1355, "Acquire", Transactions_History!$I$6:$I$1355, Portfolio_History!$F751, Transactions_History!$H$6:$H$1355, "&lt;="&amp;YEAR(Portfolio_History!T$1))-
SUMIFS(Transactions_History!$G$6:$G$1355, Transactions_History!$C$6:$C$1355, "Redeem", Transactions_History!$I$6:$I$1355, Portfolio_History!$F751, Transactions_History!$H$6:$H$1355, "&lt;="&amp;YEAR(Portfolio_History!T$1))</f>
        <v>-22046087</v>
      </c>
      <c r="U751" s="4">
        <f>SUMIFS(Transactions_History!$G$6:$G$1355, Transactions_History!$C$6:$C$1355, "Acquire", Transactions_History!$I$6:$I$1355, Portfolio_History!$F751, Transactions_History!$H$6:$H$1355, "&lt;="&amp;YEAR(Portfolio_History!U$1))-
SUMIFS(Transactions_History!$G$6:$G$1355, Transactions_History!$C$6:$C$1355, "Redeem", Transactions_History!$I$6:$I$1355, Portfolio_History!$F751, Transactions_History!$H$6:$H$1355, "&lt;="&amp;YEAR(Portfolio_History!U$1))</f>
        <v>-22046087</v>
      </c>
      <c r="V751" s="4">
        <f>SUMIFS(Transactions_History!$G$6:$G$1355, Transactions_History!$C$6:$C$1355, "Acquire", Transactions_History!$I$6:$I$1355, Portfolio_History!$F751, Transactions_History!$H$6:$H$1355, "&lt;="&amp;YEAR(Portfolio_History!V$1))-
SUMIFS(Transactions_History!$G$6:$G$1355, Transactions_History!$C$6:$C$1355, "Redeem", Transactions_History!$I$6:$I$1355, Portfolio_History!$F751, Transactions_History!$H$6:$H$1355, "&lt;="&amp;YEAR(Portfolio_History!V$1))</f>
        <v>0</v>
      </c>
      <c r="W751" s="4">
        <f>SUMIFS(Transactions_History!$G$6:$G$1355, Transactions_History!$C$6:$C$1355, "Acquire", Transactions_History!$I$6:$I$1355, Portfolio_History!$F751, Transactions_History!$H$6:$H$1355, "&lt;="&amp;YEAR(Portfolio_History!W$1))-
SUMIFS(Transactions_History!$G$6:$G$1355, Transactions_History!$C$6:$C$1355, "Redeem", Transactions_History!$I$6:$I$1355, Portfolio_History!$F751, Transactions_History!$H$6:$H$1355, "&lt;="&amp;YEAR(Portfolio_History!W$1))</f>
        <v>0</v>
      </c>
      <c r="X751" s="4">
        <f>SUMIFS(Transactions_History!$G$6:$G$1355, Transactions_History!$C$6:$C$1355, "Acquire", Transactions_History!$I$6:$I$1355, Portfolio_History!$F751, Transactions_History!$H$6:$H$1355, "&lt;="&amp;YEAR(Portfolio_History!X$1))-
SUMIFS(Transactions_History!$G$6:$G$1355, Transactions_History!$C$6:$C$1355, "Redeem", Transactions_History!$I$6:$I$1355, Portfolio_History!$F751, Transactions_History!$H$6:$H$1355, "&lt;="&amp;YEAR(Portfolio_History!X$1))</f>
        <v>0</v>
      </c>
      <c r="Y751" s="4">
        <f>SUMIFS(Transactions_History!$G$6:$G$1355, Transactions_History!$C$6:$C$1355, "Acquire", Transactions_History!$I$6:$I$1355, Portfolio_History!$F751, Transactions_History!$H$6:$H$1355, "&lt;="&amp;YEAR(Portfolio_History!Y$1))-
SUMIFS(Transactions_History!$G$6:$G$1355, Transactions_History!$C$6:$C$1355, "Redeem", Transactions_History!$I$6:$I$1355, Portfolio_History!$F751, Transactions_History!$H$6:$H$1355, "&lt;="&amp;YEAR(Portfolio_History!Y$1))</f>
        <v>0</v>
      </c>
    </row>
    <row r="752" spans="1:25" x14ac:dyDescent="0.35">
      <c r="A752" s="172" t="s">
        <v>39</v>
      </c>
      <c r="B752" s="172">
        <v>3.5</v>
      </c>
      <c r="C752" s="172">
        <v>2009</v>
      </c>
      <c r="D752" s="173">
        <v>37773</v>
      </c>
      <c r="E752" s="63">
        <v>2008</v>
      </c>
      <c r="F752" s="170" t="str">
        <f t="shared" si="12"/>
        <v>SI bonds_3.5_2009</v>
      </c>
      <c r="G752" s="4">
        <f>SUMIFS(Transactions_History!$G$6:$G$1355, Transactions_History!$C$6:$C$1355, "Acquire", Transactions_History!$I$6:$I$1355, Portfolio_History!$F752, Transactions_History!$H$6:$H$1355, "&lt;="&amp;YEAR(Portfolio_History!G$1))-
SUMIFS(Transactions_History!$G$6:$G$1355, Transactions_History!$C$6:$C$1355, "Redeem", Transactions_History!$I$6:$I$1355, Portfolio_History!$F752, Transactions_History!$H$6:$H$1355, "&lt;="&amp;YEAR(Portfolio_History!G$1))</f>
        <v>-10628879</v>
      </c>
      <c r="H752" s="4">
        <f>SUMIFS(Transactions_History!$G$6:$G$1355, Transactions_History!$C$6:$C$1355, "Acquire", Transactions_History!$I$6:$I$1355, Portfolio_History!$F752, Transactions_History!$H$6:$H$1355, "&lt;="&amp;YEAR(Portfolio_History!H$1))-
SUMIFS(Transactions_History!$G$6:$G$1355, Transactions_History!$C$6:$C$1355, "Redeem", Transactions_History!$I$6:$I$1355, Portfolio_History!$F752, Transactions_History!$H$6:$H$1355, "&lt;="&amp;YEAR(Portfolio_History!H$1))</f>
        <v>-10628879</v>
      </c>
      <c r="I752" s="4">
        <f>SUMIFS(Transactions_History!$G$6:$G$1355, Transactions_History!$C$6:$C$1355, "Acquire", Transactions_History!$I$6:$I$1355, Portfolio_History!$F752, Transactions_History!$H$6:$H$1355, "&lt;="&amp;YEAR(Portfolio_History!I$1))-
SUMIFS(Transactions_History!$G$6:$G$1355, Transactions_History!$C$6:$C$1355, "Redeem", Transactions_History!$I$6:$I$1355, Portfolio_History!$F752, Transactions_History!$H$6:$H$1355, "&lt;="&amp;YEAR(Portfolio_History!I$1))</f>
        <v>-10628879</v>
      </c>
      <c r="J752" s="4">
        <f>SUMIFS(Transactions_History!$G$6:$G$1355, Transactions_History!$C$6:$C$1355, "Acquire", Transactions_History!$I$6:$I$1355, Portfolio_History!$F752, Transactions_History!$H$6:$H$1355, "&lt;="&amp;YEAR(Portfolio_History!J$1))-
SUMIFS(Transactions_History!$G$6:$G$1355, Transactions_History!$C$6:$C$1355, "Redeem", Transactions_History!$I$6:$I$1355, Portfolio_History!$F752, Transactions_History!$H$6:$H$1355, "&lt;="&amp;YEAR(Portfolio_History!J$1))</f>
        <v>-10628879</v>
      </c>
      <c r="K752" s="4">
        <f>SUMIFS(Transactions_History!$G$6:$G$1355, Transactions_History!$C$6:$C$1355, "Acquire", Transactions_History!$I$6:$I$1355, Portfolio_History!$F752, Transactions_History!$H$6:$H$1355, "&lt;="&amp;YEAR(Portfolio_History!K$1))-
SUMIFS(Transactions_History!$G$6:$G$1355, Transactions_History!$C$6:$C$1355, "Redeem", Transactions_History!$I$6:$I$1355, Portfolio_History!$F752, Transactions_History!$H$6:$H$1355, "&lt;="&amp;YEAR(Portfolio_History!K$1))</f>
        <v>-10628879</v>
      </c>
      <c r="L752" s="4">
        <f>SUMIFS(Transactions_History!$G$6:$G$1355, Transactions_History!$C$6:$C$1355, "Acquire", Transactions_History!$I$6:$I$1355, Portfolio_History!$F752, Transactions_History!$H$6:$H$1355, "&lt;="&amp;YEAR(Portfolio_History!L$1))-
SUMIFS(Transactions_History!$G$6:$G$1355, Transactions_History!$C$6:$C$1355, "Redeem", Transactions_History!$I$6:$I$1355, Portfolio_History!$F752, Transactions_History!$H$6:$H$1355, "&lt;="&amp;YEAR(Portfolio_History!L$1))</f>
        <v>-10628879</v>
      </c>
      <c r="M752" s="4">
        <f>SUMIFS(Transactions_History!$G$6:$G$1355, Transactions_History!$C$6:$C$1355, "Acquire", Transactions_History!$I$6:$I$1355, Portfolio_History!$F752, Transactions_History!$H$6:$H$1355, "&lt;="&amp;YEAR(Portfolio_History!M$1))-
SUMIFS(Transactions_History!$G$6:$G$1355, Transactions_History!$C$6:$C$1355, "Redeem", Transactions_History!$I$6:$I$1355, Portfolio_History!$F752, Transactions_History!$H$6:$H$1355, "&lt;="&amp;YEAR(Portfolio_History!M$1))</f>
        <v>-10628879</v>
      </c>
      <c r="N752" s="4">
        <f>SUMIFS(Transactions_History!$G$6:$G$1355, Transactions_History!$C$6:$C$1355, "Acquire", Transactions_History!$I$6:$I$1355, Portfolio_History!$F752, Transactions_History!$H$6:$H$1355, "&lt;="&amp;YEAR(Portfolio_History!N$1))-
SUMIFS(Transactions_History!$G$6:$G$1355, Transactions_History!$C$6:$C$1355, "Redeem", Transactions_History!$I$6:$I$1355, Portfolio_History!$F752, Transactions_History!$H$6:$H$1355, "&lt;="&amp;YEAR(Portfolio_History!N$1))</f>
        <v>-10628879</v>
      </c>
      <c r="O752" s="4">
        <f>SUMIFS(Transactions_History!$G$6:$G$1355, Transactions_History!$C$6:$C$1355, "Acquire", Transactions_History!$I$6:$I$1355, Portfolio_History!$F752, Transactions_History!$H$6:$H$1355, "&lt;="&amp;YEAR(Portfolio_History!O$1))-
SUMIFS(Transactions_History!$G$6:$G$1355, Transactions_History!$C$6:$C$1355, "Redeem", Transactions_History!$I$6:$I$1355, Portfolio_History!$F752, Transactions_History!$H$6:$H$1355, "&lt;="&amp;YEAR(Portfolio_History!O$1))</f>
        <v>-10628879</v>
      </c>
      <c r="P752" s="4">
        <f>SUMIFS(Transactions_History!$G$6:$G$1355, Transactions_History!$C$6:$C$1355, "Acquire", Transactions_History!$I$6:$I$1355, Portfolio_History!$F752, Transactions_History!$H$6:$H$1355, "&lt;="&amp;YEAR(Portfolio_History!P$1))-
SUMIFS(Transactions_History!$G$6:$G$1355, Transactions_History!$C$6:$C$1355, "Redeem", Transactions_History!$I$6:$I$1355, Portfolio_History!$F752, Transactions_History!$H$6:$H$1355, "&lt;="&amp;YEAR(Portfolio_History!P$1))</f>
        <v>-10628879</v>
      </c>
      <c r="Q752" s="4">
        <f>SUMIFS(Transactions_History!$G$6:$G$1355, Transactions_History!$C$6:$C$1355, "Acquire", Transactions_History!$I$6:$I$1355, Portfolio_History!$F752, Transactions_History!$H$6:$H$1355, "&lt;="&amp;YEAR(Portfolio_History!Q$1))-
SUMIFS(Transactions_History!$G$6:$G$1355, Transactions_History!$C$6:$C$1355, "Redeem", Transactions_History!$I$6:$I$1355, Portfolio_History!$F752, Transactions_History!$H$6:$H$1355, "&lt;="&amp;YEAR(Portfolio_History!Q$1))</f>
        <v>-10628879</v>
      </c>
      <c r="R752" s="4">
        <f>SUMIFS(Transactions_History!$G$6:$G$1355, Transactions_History!$C$6:$C$1355, "Acquire", Transactions_History!$I$6:$I$1355, Portfolio_History!$F752, Transactions_History!$H$6:$H$1355, "&lt;="&amp;YEAR(Portfolio_History!R$1))-
SUMIFS(Transactions_History!$G$6:$G$1355, Transactions_History!$C$6:$C$1355, "Redeem", Transactions_History!$I$6:$I$1355, Portfolio_History!$F752, Transactions_History!$H$6:$H$1355, "&lt;="&amp;YEAR(Portfolio_History!R$1))</f>
        <v>-10628879</v>
      </c>
      <c r="S752" s="4">
        <f>SUMIFS(Transactions_History!$G$6:$G$1355, Transactions_History!$C$6:$C$1355, "Acquire", Transactions_History!$I$6:$I$1355, Portfolio_History!$F752, Transactions_History!$H$6:$H$1355, "&lt;="&amp;YEAR(Portfolio_History!S$1))-
SUMIFS(Transactions_History!$G$6:$G$1355, Transactions_History!$C$6:$C$1355, "Redeem", Transactions_History!$I$6:$I$1355, Portfolio_History!$F752, Transactions_History!$H$6:$H$1355, "&lt;="&amp;YEAR(Portfolio_History!S$1))</f>
        <v>-10628879</v>
      </c>
      <c r="T752" s="4">
        <f>SUMIFS(Transactions_History!$G$6:$G$1355, Transactions_History!$C$6:$C$1355, "Acquire", Transactions_History!$I$6:$I$1355, Portfolio_History!$F752, Transactions_History!$H$6:$H$1355, "&lt;="&amp;YEAR(Portfolio_History!T$1))-
SUMIFS(Transactions_History!$G$6:$G$1355, Transactions_History!$C$6:$C$1355, "Redeem", Transactions_History!$I$6:$I$1355, Portfolio_History!$F752, Transactions_History!$H$6:$H$1355, "&lt;="&amp;YEAR(Portfolio_History!T$1))</f>
        <v>-10628879</v>
      </c>
      <c r="U752" s="4">
        <f>SUMIFS(Transactions_History!$G$6:$G$1355, Transactions_History!$C$6:$C$1355, "Acquire", Transactions_History!$I$6:$I$1355, Portfolio_History!$F752, Transactions_History!$H$6:$H$1355, "&lt;="&amp;YEAR(Portfolio_History!U$1))-
SUMIFS(Transactions_History!$G$6:$G$1355, Transactions_History!$C$6:$C$1355, "Redeem", Transactions_History!$I$6:$I$1355, Portfolio_History!$F752, Transactions_History!$H$6:$H$1355, "&lt;="&amp;YEAR(Portfolio_History!U$1))</f>
        <v>-10628879</v>
      </c>
      <c r="V752" s="4">
        <f>SUMIFS(Transactions_History!$G$6:$G$1355, Transactions_History!$C$6:$C$1355, "Acquire", Transactions_History!$I$6:$I$1355, Portfolio_History!$F752, Transactions_History!$H$6:$H$1355, "&lt;="&amp;YEAR(Portfolio_History!V$1))-
SUMIFS(Transactions_History!$G$6:$G$1355, Transactions_History!$C$6:$C$1355, "Redeem", Transactions_History!$I$6:$I$1355, Portfolio_History!$F752, Transactions_History!$H$6:$H$1355, "&lt;="&amp;YEAR(Portfolio_History!V$1))</f>
        <v>0</v>
      </c>
      <c r="W752" s="4">
        <f>SUMIFS(Transactions_History!$G$6:$G$1355, Transactions_History!$C$6:$C$1355, "Acquire", Transactions_History!$I$6:$I$1355, Portfolio_History!$F752, Transactions_History!$H$6:$H$1355, "&lt;="&amp;YEAR(Portfolio_History!W$1))-
SUMIFS(Transactions_History!$G$6:$G$1355, Transactions_History!$C$6:$C$1355, "Redeem", Transactions_History!$I$6:$I$1355, Portfolio_History!$F752, Transactions_History!$H$6:$H$1355, "&lt;="&amp;YEAR(Portfolio_History!W$1))</f>
        <v>0</v>
      </c>
      <c r="X752" s="4">
        <f>SUMIFS(Transactions_History!$G$6:$G$1355, Transactions_History!$C$6:$C$1355, "Acquire", Transactions_History!$I$6:$I$1355, Portfolio_History!$F752, Transactions_History!$H$6:$H$1355, "&lt;="&amp;YEAR(Portfolio_History!X$1))-
SUMIFS(Transactions_History!$G$6:$G$1355, Transactions_History!$C$6:$C$1355, "Redeem", Transactions_History!$I$6:$I$1355, Portfolio_History!$F752, Transactions_History!$H$6:$H$1355, "&lt;="&amp;YEAR(Portfolio_History!X$1))</f>
        <v>0</v>
      </c>
      <c r="Y752" s="4">
        <f>SUMIFS(Transactions_History!$G$6:$G$1355, Transactions_History!$C$6:$C$1355, "Acquire", Transactions_History!$I$6:$I$1355, Portfolio_History!$F752, Transactions_History!$H$6:$H$1355, "&lt;="&amp;YEAR(Portfolio_History!Y$1))-
SUMIFS(Transactions_History!$G$6:$G$1355, Transactions_History!$C$6:$C$1355, "Redeem", Transactions_History!$I$6:$I$1355, Portfolio_History!$F752, Transactions_History!$H$6:$H$1355, "&lt;="&amp;YEAR(Portfolio_History!Y$1))</f>
        <v>0</v>
      </c>
    </row>
    <row r="753" spans="1:25" x14ac:dyDescent="0.35">
      <c r="A753" s="172" t="s">
        <v>39</v>
      </c>
      <c r="B753" s="172">
        <v>4.125</v>
      </c>
      <c r="C753" s="172">
        <v>2009</v>
      </c>
      <c r="D753" s="173">
        <v>38504</v>
      </c>
      <c r="E753" s="63">
        <v>2008</v>
      </c>
      <c r="F753" s="170" t="str">
        <f t="shared" si="12"/>
        <v>SI bonds_4.125_2009</v>
      </c>
      <c r="G753" s="4">
        <f>SUMIFS(Transactions_History!$G$6:$G$1355, Transactions_History!$C$6:$C$1355, "Acquire", Transactions_History!$I$6:$I$1355, Portfolio_History!$F753, Transactions_History!$H$6:$H$1355, "&lt;="&amp;YEAR(Portfolio_History!G$1))-
SUMIFS(Transactions_History!$G$6:$G$1355, Transactions_History!$C$6:$C$1355, "Redeem", Transactions_History!$I$6:$I$1355, Portfolio_History!$F753, Transactions_History!$H$6:$H$1355, "&lt;="&amp;YEAR(Portfolio_History!G$1))</f>
        <v>-11194332</v>
      </c>
      <c r="H753" s="4">
        <f>SUMIFS(Transactions_History!$G$6:$G$1355, Transactions_History!$C$6:$C$1355, "Acquire", Transactions_History!$I$6:$I$1355, Portfolio_History!$F753, Transactions_History!$H$6:$H$1355, "&lt;="&amp;YEAR(Portfolio_History!H$1))-
SUMIFS(Transactions_History!$G$6:$G$1355, Transactions_History!$C$6:$C$1355, "Redeem", Transactions_History!$I$6:$I$1355, Portfolio_History!$F753, Transactions_History!$H$6:$H$1355, "&lt;="&amp;YEAR(Portfolio_History!H$1))</f>
        <v>-11194332</v>
      </c>
      <c r="I753" s="4">
        <f>SUMIFS(Transactions_History!$G$6:$G$1355, Transactions_History!$C$6:$C$1355, "Acquire", Transactions_History!$I$6:$I$1355, Portfolio_History!$F753, Transactions_History!$H$6:$H$1355, "&lt;="&amp;YEAR(Portfolio_History!I$1))-
SUMIFS(Transactions_History!$G$6:$G$1355, Transactions_History!$C$6:$C$1355, "Redeem", Transactions_History!$I$6:$I$1355, Portfolio_History!$F753, Transactions_History!$H$6:$H$1355, "&lt;="&amp;YEAR(Portfolio_History!I$1))</f>
        <v>-11194332</v>
      </c>
      <c r="J753" s="4">
        <f>SUMIFS(Transactions_History!$G$6:$G$1355, Transactions_History!$C$6:$C$1355, "Acquire", Transactions_History!$I$6:$I$1355, Portfolio_History!$F753, Transactions_History!$H$6:$H$1355, "&lt;="&amp;YEAR(Portfolio_History!J$1))-
SUMIFS(Transactions_History!$G$6:$G$1355, Transactions_History!$C$6:$C$1355, "Redeem", Transactions_History!$I$6:$I$1355, Portfolio_History!$F753, Transactions_History!$H$6:$H$1355, "&lt;="&amp;YEAR(Portfolio_History!J$1))</f>
        <v>-11194332</v>
      </c>
      <c r="K753" s="4">
        <f>SUMIFS(Transactions_History!$G$6:$G$1355, Transactions_History!$C$6:$C$1355, "Acquire", Transactions_History!$I$6:$I$1355, Portfolio_History!$F753, Transactions_History!$H$6:$H$1355, "&lt;="&amp;YEAR(Portfolio_History!K$1))-
SUMIFS(Transactions_History!$G$6:$G$1355, Transactions_History!$C$6:$C$1355, "Redeem", Transactions_History!$I$6:$I$1355, Portfolio_History!$F753, Transactions_History!$H$6:$H$1355, "&lt;="&amp;YEAR(Portfolio_History!K$1))</f>
        <v>-11194332</v>
      </c>
      <c r="L753" s="4">
        <f>SUMIFS(Transactions_History!$G$6:$G$1355, Transactions_History!$C$6:$C$1355, "Acquire", Transactions_History!$I$6:$I$1355, Portfolio_History!$F753, Transactions_History!$H$6:$H$1355, "&lt;="&amp;YEAR(Portfolio_History!L$1))-
SUMIFS(Transactions_History!$G$6:$G$1355, Transactions_History!$C$6:$C$1355, "Redeem", Transactions_History!$I$6:$I$1355, Portfolio_History!$F753, Transactions_History!$H$6:$H$1355, "&lt;="&amp;YEAR(Portfolio_History!L$1))</f>
        <v>-11194332</v>
      </c>
      <c r="M753" s="4">
        <f>SUMIFS(Transactions_History!$G$6:$G$1355, Transactions_History!$C$6:$C$1355, "Acquire", Transactions_History!$I$6:$I$1355, Portfolio_History!$F753, Transactions_History!$H$6:$H$1355, "&lt;="&amp;YEAR(Portfolio_History!M$1))-
SUMIFS(Transactions_History!$G$6:$G$1355, Transactions_History!$C$6:$C$1355, "Redeem", Transactions_History!$I$6:$I$1355, Portfolio_History!$F753, Transactions_History!$H$6:$H$1355, "&lt;="&amp;YEAR(Portfolio_History!M$1))</f>
        <v>-11194332</v>
      </c>
      <c r="N753" s="4">
        <f>SUMIFS(Transactions_History!$G$6:$G$1355, Transactions_History!$C$6:$C$1355, "Acquire", Transactions_History!$I$6:$I$1355, Portfolio_History!$F753, Transactions_History!$H$6:$H$1355, "&lt;="&amp;YEAR(Portfolio_History!N$1))-
SUMIFS(Transactions_History!$G$6:$G$1355, Transactions_History!$C$6:$C$1355, "Redeem", Transactions_History!$I$6:$I$1355, Portfolio_History!$F753, Transactions_History!$H$6:$H$1355, "&lt;="&amp;YEAR(Portfolio_History!N$1))</f>
        <v>-11194332</v>
      </c>
      <c r="O753" s="4">
        <f>SUMIFS(Transactions_History!$G$6:$G$1355, Transactions_History!$C$6:$C$1355, "Acquire", Transactions_History!$I$6:$I$1355, Portfolio_History!$F753, Transactions_History!$H$6:$H$1355, "&lt;="&amp;YEAR(Portfolio_History!O$1))-
SUMIFS(Transactions_History!$G$6:$G$1355, Transactions_History!$C$6:$C$1355, "Redeem", Transactions_History!$I$6:$I$1355, Portfolio_History!$F753, Transactions_History!$H$6:$H$1355, "&lt;="&amp;YEAR(Portfolio_History!O$1))</f>
        <v>-11194332</v>
      </c>
      <c r="P753" s="4">
        <f>SUMIFS(Transactions_History!$G$6:$G$1355, Transactions_History!$C$6:$C$1355, "Acquire", Transactions_History!$I$6:$I$1355, Portfolio_History!$F753, Transactions_History!$H$6:$H$1355, "&lt;="&amp;YEAR(Portfolio_History!P$1))-
SUMIFS(Transactions_History!$G$6:$G$1355, Transactions_History!$C$6:$C$1355, "Redeem", Transactions_History!$I$6:$I$1355, Portfolio_History!$F753, Transactions_History!$H$6:$H$1355, "&lt;="&amp;YEAR(Portfolio_History!P$1))</f>
        <v>-11194332</v>
      </c>
      <c r="Q753" s="4">
        <f>SUMIFS(Transactions_History!$G$6:$G$1355, Transactions_History!$C$6:$C$1355, "Acquire", Transactions_History!$I$6:$I$1355, Portfolio_History!$F753, Transactions_History!$H$6:$H$1355, "&lt;="&amp;YEAR(Portfolio_History!Q$1))-
SUMIFS(Transactions_History!$G$6:$G$1355, Transactions_History!$C$6:$C$1355, "Redeem", Transactions_History!$I$6:$I$1355, Portfolio_History!$F753, Transactions_History!$H$6:$H$1355, "&lt;="&amp;YEAR(Portfolio_History!Q$1))</f>
        <v>-11194332</v>
      </c>
      <c r="R753" s="4">
        <f>SUMIFS(Transactions_History!$G$6:$G$1355, Transactions_History!$C$6:$C$1355, "Acquire", Transactions_History!$I$6:$I$1355, Portfolio_History!$F753, Transactions_History!$H$6:$H$1355, "&lt;="&amp;YEAR(Portfolio_History!R$1))-
SUMIFS(Transactions_History!$G$6:$G$1355, Transactions_History!$C$6:$C$1355, "Redeem", Transactions_History!$I$6:$I$1355, Portfolio_History!$F753, Transactions_History!$H$6:$H$1355, "&lt;="&amp;YEAR(Portfolio_History!R$1))</f>
        <v>-11194332</v>
      </c>
      <c r="S753" s="4">
        <f>SUMIFS(Transactions_History!$G$6:$G$1355, Transactions_History!$C$6:$C$1355, "Acquire", Transactions_History!$I$6:$I$1355, Portfolio_History!$F753, Transactions_History!$H$6:$H$1355, "&lt;="&amp;YEAR(Portfolio_History!S$1))-
SUMIFS(Transactions_History!$G$6:$G$1355, Transactions_History!$C$6:$C$1355, "Redeem", Transactions_History!$I$6:$I$1355, Portfolio_History!$F753, Transactions_History!$H$6:$H$1355, "&lt;="&amp;YEAR(Portfolio_History!S$1))</f>
        <v>-11194332</v>
      </c>
      <c r="T753" s="4">
        <f>SUMIFS(Transactions_History!$G$6:$G$1355, Transactions_History!$C$6:$C$1355, "Acquire", Transactions_History!$I$6:$I$1355, Portfolio_History!$F753, Transactions_History!$H$6:$H$1355, "&lt;="&amp;YEAR(Portfolio_History!T$1))-
SUMIFS(Transactions_History!$G$6:$G$1355, Transactions_History!$C$6:$C$1355, "Redeem", Transactions_History!$I$6:$I$1355, Portfolio_History!$F753, Transactions_History!$H$6:$H$1355, "&lt;="&amp;YEAR(Portfolio_History!T$1))</f>
        <v>-11194332</v>
      </c>
      <c r="U753" s="4">
        <f>SUMIFS(Transactions_History!$G$6:$G$1355, Transactions_History!$C$6:$C$1355, "Acquire", Transactions_History!$I$6:$I$1355, Portfolio_History!$F753, Transactions_History!$H$6:$H$1355, "&lt;="&amp;YEAR(Portfolio_History!U$1))-
SUMIFS(Transactions_History!$G$6:$G$1355, Transactions_History!$C$6:$C$1355, "Redeem", Transactions_History!$I$6:$I$1355, Portfolio_History!$F753, Transactions_History!$H$6:$H$1355, "&lt;="&amp;YEAR(Portfolio_History!U$1))</f>
        <v>-677386</v>
      </c>
      <c r="V753" s="4">
        <f>SUMIFS(Transactions_History!$G$6:$G$1355, Transactions_History!$C$6:$C$1355, "Acquire", Transactions_History!$I$6:$I$1355, Portfolio_History!$F753, Transactions_History!$H$6:$H$1355, "&lt;="&amp;YEAR(Portfolio_History!V$1))-
SUMIFS(Transactions_History!$G$6:$G$1355, Transactions_History!$C$6:$C$1355, "Redeem", Transactions_History!$I$6:$I$1355, Portfolio_History!$F753, Transactions_History!$H$6:$H$1355, "&lt;="&amp;YEAR(Portfolio_History!V$1))</f>
        <v>0</v>
      </c>
      <c r="W753" s="4">
        <f>SUMIFS(Transactions_History!$G$6:$G$1355, Transactions_History!$C$6:$C$1355, "Acquire", Transactions_History!$I$6:$I$1355, Portfolio_History!$F753, Transactions_History!$H$6:$H$1355, "&lt;="&amp;YEAR(Portfolio_History!W$1))-
SUMIFS(Transactions_History!$G$6:$G$1355, Transactions_History!$C$6:$C$1355, "Redeem", Transactions_History!$I$6:$I$1355, Portfolio_History!$F753, Transactions_History!$H$6:$H$1355, "&lt;="&amp;YEAR(Portfolio_History!W$1))</f>
        <v>0</v>
      </c>
      <c r="X753" s="4">
        <f>SUMIFS(Transactions_History!$G$6:$G$1355, Transactions_History!$C$6:$C$1355, "Acquire", Transactions_History!$I$6:$I$1355, Portfolio_History!$F753, Transactions_History!$H$6:$H$1355, "&lt;="&amp;YEAR(Portfolio_History!X$1))-
SUMIFS(Transactions_History!$G$6:$G$1355, Transactions_History!$C$6:$C$1355, "Redeem", Transactions_History!$I$6:$I$1355, Portfolio_History!$F753, Transactions_History!$H$6:$H$1355, "&lt;="&amp;YEAR(Portfolio_History!X$1))</f>
        <v>0</v>
      </c>
      <c r="Y753" s="4">
        <f>SUMIFS(Transactions_History!$G$6:$G$1355, Transactions_History!$C$6:$C$1355, "Acquire", Transactions_History!$I$6:$I$1355, Portfolio_History!$F753, Transactions_History!$H$6:$H$1355, "&lt;="&amp;YEAR(Portfolio_History!Y$1))-
SUMIFS(Transactions_History!$G$6:$G$1355, Transactions_History!$C$6:$C$1355, "Redeem", Transactions_History!$I$6:$I$1355, Portfolio_History!$F753, Transactions_History!$H$6:$H$1355, "&lt;="&amp;YEAR(Portfolio_History!Y$1))</f>
        <v>0</v>
      </c>
    </row>
    <row r="754" spans="1:25" x14ac:dyDescent="0.35">
      <c r="A754" s="172" t="s">
        <v>39</v>
      </c>
      <c r="B754" s="172">
        <v>4.625</v>
      </c>
      <c r="C754" s="172">
        <v>2009</v>
      </c>
      <c r="D754" s="173">
        <v>38139</v>
      </c>
      <c r="E754" s="63">
        <v>2008</v>
      </c>
      <c r="F754" s="170" t="str">
        <f t="shared" si="12"/>
        <v>SI bonds_4.625_2009</v>
      </c>
      <c r="G754" s="4">
        <f>SUMIFS(Transactions_History!$G$6:$G$1355, Transactions_History!$C$6:$C$1355, "Acquire", Transactions_History!$I$6:$I$1355, Portfolio_History!$F754, Transactions_History!$H$6:$H$1355, "&lt;="&amp;YEAR(Portfolio_History!G$1))-
SUMIFS(Transactions_History!$G$6:$G$1355, Transactions_History!$C$6:$C$1355, "Redeem", Transactions_History!$I$6:$I$1355, Portfolio_History!$F754, Transactions_History!$H$6:$H$1355, "&lt;="&amp;YEAR(Portfolio_History!G$1))</f>
        <v>-10023161</v>
      </c>
      <c r="H754" s="4">
        <f>SUMIFS(Transactions_History!$G$6:$G$1355, Transactions_History!$C$6:$C$1355, "Acquire", Transactions_History!$I$6:$I$1355, Portfolio_History!$F754, Transactions_History!$H$6:$H$1355, "&lt;="&amp;YEAR(Portfolio_History!H$1))-
SUMIFS(Transactions_History!$G$6:$G$1355, Transactions_History!$C$6:$C$1355, "Redeem", Transactions_History!$I$6:$I$1355, Portfolio_History!$F754, Transactions_History!$H$6:$H$1355, "&lt;="&amp;YEAR(Portfolio_History!H$1))</f>
        <v>-10023161</v>
      </c>
      <c r="I754" s="4">
        <f>SUMIFS(Transactions_History!$G$6:$G$1355, Transactions_History!$C$6:$C$1355, "Acquire", Transactions_History!$I$6:$I$1355, Portfolio_History!$F754, Transactions_History!$H$6:$H$1355, "&lt;="&amp;YEAR(Portfolio_History!I$1))-
SUMIFS(Transactions_History!$G$6:$G$1355, Transactions_History!$C$6:$C$1355, "Redeem", Transactions_History!$I$6:$I$1355, Portfolio_History!$F754, Transactions_History!$H$6:$H$1355, "&lt;="&amp;YEAR(Portfolio_History!I$1))</f>
        <v>-10023161</v>
      </c>
      <c r="J754" s="4">
        <f>SUMIFS(Transactions_History!$G$6:$G$1355, Transactions_History!$C$6:$C$1355, "Acquire", Transactions_History!$I$6:$I$1355, Portfolio_History!$F754, Transactions_History!$H$6:$H$1355, "&lt;="&amp;YEAR(Portfolio_History!J$1))-
SUMIFS(Transactions_History!$G$6:$G$1355, Transactions_History!$C$6:$C$1355, "Redeem", Transactions_History!$I$6:$I$1355, Portfolio_History!$F754, Transactions_History!$H$6:$H$1355, "&lt;="&amp;YEAR(Portfolio_History!J$1))</f>
        <v>-10023161</v>
      </c>
      <c r="K754" s="4">
        <f>SUMIFS(Transactions_History!$G$6:$G$1355, Transactions_History!$C$6:$C$1355, "Acquire", Transactions_History!$I$6:$I$1355, Portfolio_History!$F754, Transactions_History!$H$6:$H$1355, "&lt;="&amp;YEAR(Portfolio_History!K$1))-
SUMIFS(Transactions_History!$G$6:$G$1355, Transactions_History!$C$6:$C$1355, "Redeem", Transactions_History!$I$6:$I$1355, Portfolio_History!$F754, Transactions_History!$H$6:$H$1355, "&lt;="&amp;YEAR(Portfolio_History!K$1))</f>
        <v>-10023161</v>
      </c>
      <c r="L754" s="4">
        <f>SUMIFS(Transactions_History!$G$6:$G$1355, Transactions_History!$C$6:$C$1355, "Acquire", Transactions_History!$I$6:$I$1355, Portfolio_History!$F754, Transactions_History!$H$6:$H$1355, "&lt;="&amp;YEAR(Portfolio_History!L$1))-
SUMIFS(Transactions_History!$G$6:$G$1355, Transactions_History!$C$6:$C$1355, "Redeem", Transactions_History!$I$6:$I$1355, Portfolio_History!$F754, Transactions_History!$H$6:$H$1355, "&lt;="&amp;YEAR(Portfolio_History!L$1))</f>
        <v>-10023161</v>
      </c>
      <c r="M754" s="4">
        <f>SUMIFS(Transactions_History!$G$6:$G$1355, Transactions_History!$C$6:$C$1355, "Acquire", Transactions_History!$I$6:$I$1355, Portfolio_History!$F754, Transactions_History!$H$6:$H$1355, "&lt;="&amp;YEAR(Portfolio_History!M$1))-
SUMIFS(Transactions_History!$G$6:$G$1355, Transactions_History!$C$6:$C$1355, "Redeem", Transactions_History!$I$6:$I$1355, Portfolio_History!$F754, Transactions_History!$H$6:$H$1355, "&lt;="&amp;YEAR(Portfolio_History!M$1))</f>
        <v>-10023161</v>
      </c>
      <c r="N754" s="4">
        <f>SUMIFS(Transactions_History!$G$6:$G$1355, Transactions_History!$C$6:$C$1355, "Acquire", Transactions_History!$I$6:$I$1355, Portfolio_History!$F754, Transactions_History!$H$6:$H$1355, "&lt;="&amp;YEAR(Portfolio_History!N$1))-
SUMIFS(Transactions_History!$G$6:$G$1355, Transactions_History!$C$6:$C$1355, "Redeem", Transactions_History!$I$6:$I$1355, Portfolio_History!$F754, Transactions_History!$H$6:$H$1355, "&lt;="&amp;YEAR(Portfolio_History!N$1))</f>
        <v>-10023161</v>
      </c>
      <c r="O754" s="4">
        <f>SUMIFS(Transactions_History!$G$6:$G$1355, Transactions_History!$C$6:$C$1355, "Acquire", Transactions_History!$I$6:$I$1355, Portfolio_History!$F754, Transactions_History!$H$6:$H$1355, "&lt;="&amp;YEAR(Portfolio_History!O$1))-
SUMIFS(Transactions_History!$G$6:$G$1355, Transactions_History!$C$6:$C$1355, "Redeem", Transactions_History!$I$6:$I$1355, Portfolio_History!$F754, Transactions_History!$H$6:$H$1355, "&lt;="&amp;YEAR(Portfolio_History!O$1))</f>
        <v>-10023161</v>
      </c>
      <c r="P754" s="4">
        <f>SUMIFS(Transactions_History!$G$6:$G$1355, Transactions_History!$C$6:$C$1355, "Acquire", Transactions_History!$I$6:$I$1355, Portfolio_History!$F754, Transactions_History!$H$6:$H$1355, "&lt;="&amp;YEAR(Portfolio_History!P$1))-
SUMIFS(Transactions_History!$G$6:$G$1355, Transactions_History!$C$6:$C$1355, "Redeem", Transactions_History!$I$6:$I$1355, Portfolio_History!$F754, Transactions_History!$H$6:$H$1355, "&lt;="&amp;YEAR(Portfolio_History!P$1))</f>
        <v>-10023161</v>
      </c>
      <c r="Q754" s="4">
        <f>SUMIFS(Transactions_History!$G$6:$G$1355, Transactions_History!$C$6:$C$1355, "Acquire", Transactions_History!$I$6:$I$1355, Portfolio_History!$F754, Transactions_History!$H$6:$H$1355, "&lt;="&amp;YEAR(Portfolio_History!Q$1))-
SUMIFS(Transactions_History!$G$6:$G$1355, Transactions_History!$C$6:$C$1355, "Redeem", Transactions_History!$I$6:$I$1355, Portfolio_History!$F754, Transactions_History!$H$6:$H$1355, "&lt;="&amp;YEAR(Portfolio_History!Q$1))</f>
        <v>-10023161</v>
      </c>
      <c r="R754" s="4">
        <f>SUMIFS(Transactions_History!$G$6:$G$1355, Transactions_History!$C$6:$C$1355, "Acquire", Transactions_History!$I$6:$I$1355, Portfolio_History!$F754, Transactions_History!$H$6:$H$1355, "&lt;="&amp;YEAR(Portfolio_History!R$1))-
SUMIFS(Transactions_History!$G$6:$G$1355, Transactions_History!$C$6:$C$1355, "Redeem", Transactions_History!$I$6:$I$1355, Portfolio_History!$F754, Transactions_History!$H$6:$H$1355, "&lt;="&amp;YEAR(Portfolio_History!R$1))</f>
        <v>-10023161</v>
      </c>
      <c r="S754" s="4">
        <f>SUMIFS(Transactions_History!$G$6:$G$1355, Transactions_History!$C$6:$C$1355, "Acquire", Transactions_History!$I$6:$I$1355, Portfolio_History!$F754, Transactions_History!$H$6:$H$1355, "&lt;="&amp;YEAR(Portfolio_History!S$1))-
SUMIFS(Transactions_History!$G$6:$G$1355, Transactions_History!$C$6:$C$1355, "Redeem", Transactions_History!$I$6:$I$1355, Portfolio_History!$F754, Transactions_History!$H$6:$H$1355, "&lt;="&amp;YEAR(Portfolio_History!S$1))</f>
        <v>-10023161</v>
      </c>
      <c r="T754" s="4">
        <f>SUMIFS(Transactions_History!$G$6:$G$1355, Transactions_History!$C$6:$C$1355, "Acquire", Transactions_History!$I$6:$I$1355, Portfolio_History!$F754, Transactions_History!$H$6:$H$1355, "&lt;="&amp;YEAR(Portfolio_History!T$1))-
SUMIFS(Transactions_History!$G$6:$G$1355, Transactions_History!$C$6:$C$1355, "Redeem", Transactions_History!$I$6:$I$1355, Portfolio_History!$F754, Transactions_History!$H$6:$H$1355, "&lt;="&amp;YEAR(Portfolio_History!T$1))</f>
        <v>-10023161</v>
      </c>
      <c r="U754" s="4">
        <f>SUMIFS(Transactions_History!$G$6:$G$1355, Transactions_History!$C$6:$C$1355, "Acquire", Transactions_History!$I$6:$I$1355, Portfolio_History!$F754, Transactions_History!$H$6:$H$1355, "&lt;="&amp;YEAR(Portfolio_History!U$1))-
SUMIFS(Transactions_History!$G$6:$G$1355, Transactions_History!$C$6:$C$1355, "Redeem", Transactions_History!$I$6:$I$1355, Portfolio_History!$F754, Transactions_History!$H$6:$H$1355, "&lt;="&amp;YEAR(Portfolio_History!U$1))</f>
        <v>-855497</v>
      </c>
      <c r="V754" s="4">
        <f>SUMIFS(Transactions_History!$G$6:$G$1355, Transactions_History!$C$6:$C$1355, "Acquire", Transactions_History!$I$6:$I$1355, Portfolio_History!$F754, Transactions_History!$H$6:$H$1355, "&lt;="&amp;YEAR(Portfolio_History!V$1))-
SUMIFS(Transactions_History!$G$6:$G$1355, Transactions_History!$C$6:$C$1355, "Redeem", Transactions_History!$I$6:$I$1355, Portfolio_History!$F754, Transactions_History!$H$6:$H$1355, "&lt;="&amp;YEAR(Portfolio_History!V$1))</f>
        <v>0</v>
      </c>
      <c r="W754" s="4">
        <f>SUMIFS(Transactions_History!$G$6:$G$1355, Transactions_History!$C$6:$C$1355, "Acquire", Transactions_History!$I$6:$I$1355, Portfolio_History!$F754, Transactions_History!$H$6:$H$1355, "&lt;="&amp;YEAR(Portfolio_History!W$1))-
SUMIFS(Transactions_History!$G$6:$G$1355, Transactions_History!$C$6:$C$1355, "Redeem", Transactions_History!$I$6:$I$1355, Portfolio_History!$F754, Transactions_History!$H$6:$H$1355, "&lt;="&amp;YEAR(Portfolio_History!W$1))</f>
        <v>0</v>
      </c>
      <c r="X754" s="4">
        <f>SUMIFS(Transactions_History!$G$6:$G$1355, Transactions_History!$C$6:$C$1355, "Acquire", Transactions_History!$I$6:$I$1355, Portfolio_History!$F754, Transactions_History!$H$6:$H$1355, "&lt;="&amp;YEAR(Portfolio_History!X$1))-
SUMIFS(Transactions_History!$G$6:$G$1355, Transactions_History!$C$6:$C$1355, "Redeem", Transactions_History!$I$6:$I$1355, Portfolio_History!$F754, Transactions_History!$H$6:$H$1355, "&lt;="&amp;YEAR(Portfolio_History!X$1))</f>
        <v>0</v>
      </c>
      <c r="Y754" s="4">
        <f>SUMIFS(Transactions_History!$G$6:$G$1355, Transactions_History!$C$6:$C$1355, "Acquire", Transactions_History!$I$6:$I$1355, Portfolio_History!$F754, Transactions_History!$H$6:$H$1355, "&lt;="&amp;YEAR(Portfolio_History!Y$1))-
SUMIFS(Transactions_History!$G$6:$G$1355, Transactions_History!$C$6:$C$1355, "Redeem", Transactions_History!$I$6:$I$1355, Portfolio_History!$F754, Transactions_History!$H$6:$H$1355, "&lt;="&amp;YEAR(Portfolio_History!Y$1))</f>
        <v>0</v>
      </c>
    </row>
    <row r="755" spans="1:25" x14ac:dyDescent="0.35">
      <c r="A755" s="172" t="s">
        <v>39</v>
      </c>
      <c r="B755" s="172">
        <v>5</v>
      </c>
      <c r="C755" s="172">
        <v>2009</v>
      </c>
      <c r="D755" s="173">
        <v>39234</v>
      </c>
      <c r="E755" s="63">
        <v>2008</v>
      </c>
      <c r="F755" s="170" t="str">
        <f t="shared" si="12"/>
        <v>SI bonds_5_2009</v>
      </c>
      <c r="G755" s="4">
        <f>SUMIFS(Transactions_History!$G$6:$G$1355, Transactions_History!$C$6:$C$1355, "Acquire", Transactions_History!$I$6:$I$1355, Portfolio_History!$F755, Transactions_History!$H$6:$H$1355, "&lt;="&amp;YEAR(Portfolio_History!G$1))-
SUMIFS(Transactions_History!$G$6:$G$1355, Transactions_History!$C$6:$C$1355, "Redeem", Transactions_History!$I$6:$I$1355, Portfolio_History!$F755, Transactions_History!$H$6:$H$1355, "&lt;="&amp;YEAR(Portfolio_History!G$1))</f>
        <v>-12930820</v>
      </c>
      <c r="H755" s="4">
        <f>SUMIFS(Transactions_History!$G$6:$G$1355, Transactions_History!$C$6:$C$1355, "Acquire", Transactions_History!$I$6:$I$1355, Portfolio_History!$F755, Transactions_History!$H$6:$H$1355, "&lt;="&amp;YEAR(Portfolio_History!H$1))-
SUMIFS(Transactions_History!$G$6:$G$1355, Transactions_History!$C$6:$C$1355, "Redeem", Transactions_History!$I$6:$I$1355, Portfolio_History!$F755, Transactions_History!$H$6:$H$1355, "&lt;="&amp;YEAR(Portfolio_History!H$1))</f>
        <v>-12930820</v>
      </c>
      <c r="I755" s="4">
        <f>SUMIFS(Transactions_History!$G$6:$G$1355, Transactions_History!$C$6:$C$1355, "Acquire", Transactions_History!$I$6:$I$1355, Portfolio_History!$F755, Transactions_History!$H$6:$H$1355, "&lt;="&amp;YEAR(Portfolio_History!I$1))-
SUMIFS(Transactions_History!$G$6:$G$1355, Transactions_History!$C$6:$C$1355, "Redeem", Transactions_History!$I$6:$I$1355, Portfolio_History!$F755, Transactions_History!$H$6:$H$1355, "&lt;="&amp;YEAR(Portfolio_History!I$1))</f>
        <v>-12930820</v>
      </c>
      <c r="J755" s="4">
        <f>SUMIFS(Transactions_History!$G$6:$G$1355, Transactions_History!$C$6:$C$1355, "Acquire", Transactions_History!$I$6:$I$1355, Portfolio_History!$F755, Transactions_History!$H$6:$H$1355, "&lt;="&amp;YEAR(Portfolio_History!J$1))-
SUMIFS(Transactions_History!$G$6:$G$1355, Transactions_History!$C$6:$C$1355, "Redeem", Transactions_History!$I$6:$I$1355, Portfolio_History!$F755, Transactions_History!$H$6:$H$1355, "&lt;="&amp;YEAR(Portfolio_History!J$1))</f>
        <v>-12930820</v>
      </c>
      <c r="K755" s="4">
        <f>SUMIFS(Transactions_History!$G$6:$G$1355, Transactions_History!$C$6:$C$1355, "Acquire", Transactions_History!$I$6:$I$1355, Portfolio_History!$F755, Transactions_History!$H$6:$H$1355, "&lt;="&amp;YEAR(Portfolio_History!K$1))-
SUMIFS(Transactions_History!$G$6:$G$1355, Transactions_History!$C$6:$C$1355, "Redeem", Transactions_History!$I$6:$I$1355, Portfolio_History!$F755, Transactions_History!$H$6:$H$1355, "&lt;="&amp;YEAR(Portfolio_History!K$1))</f>
        <v>-12930820</v>
      </c>
      <c r="L755" s="4">
        <f>SUMIFS(Transactions_History!$G$6:$G$1355, Transactions_History!$C$6:$C$1355, "Acquire", Transactions_History!$I$6:$I$1355, Portfolio_History!$F755, Transactions_History!$H$6:$H$1355, "&lt;="&amp;YEAR(Portfolio_History!L$1))-
SUMIFS(Transactions_History!$G$6:$G$1355, Transactions_History!$C$6:$C$1355, "Redeem", Transactions_History!$I$6:$I$1355, Portfolio_History!$F755, Transactions_History!$H$6:$H$1355, "&lt;="&amp;YEAR(Portfolio_History!L$1))</f>
        <v>-12930820</v>
      </c>
      <c r="M755" s="4">
        <f>SUMIFS(Transactions_History!$G$6:$G$1355, Transactions_History!$C$6:$C$1355, "Acquire", Transactions_History!$I$6:$I$1355, Portfolio_History!$F755, Transactions_History!$H$6:$H$1355, "&lt;="&amp;YEAR(Portfolio_History!M$1))-
SUMIFS(Transactions_History!$G$6:$G$1355, Transactions_History!$C$6:$C$1355, "Redeem", Transactions_History!$I$6:$I$1355, Portfolio_History!$F755, Transactions_History!$H$6:$H$1355, "&lt;="&amp;YEAR(Portfolio_History!M$1))</f>
        <v>-12930820</v>
      </c>
      <c r="N755" s="4">
        <f>SUMIFS(Transactions_History!$G$6:$G$1355, Transactions_History!$C$6:$C$1355, "Acquire", Transactions_History!$I$6:$I$1355, Portfolio_History!$F755, Transactions_History!$H$6:$H$1355, "&lt;="&amp;YEAR(Portfolio_History!N$1))-
SUMIFS(Transactions_History!$G$6:$G$1355, Transactions_History!$C$6:$C$1355, "Redeem", Transactions_History!$I$6:$I$1355, Portfolio_History!$F755, Transactions_History!$H$6:$H$1355, "&lt;="&amp;YEAR(Portfolio_History!N$1))</f>
        <v>-12930820</v>
      </c>
      <c r="O755" s="4">
        <f>SUMIFS(Transactions_History!$G$6:$G$1355, Transactions_History!$C$6:$C$1355, "Acquire", Transactions_History!$I$6:$I$1355, Portfolio_History!$F755, Transactions_History!$H$6:$H$1355, "&lt;="&amp;YEAR(Portfolio_History!O$1))-
SUMIFS(Transactions_History!$G$6:$G$1355, Transactions_History!$C$6:$C$1355, "Redeem", Transactions_History!$I$6:$I$1355, Portfolio_History!$F755, Transactions_History!$H$6:$H$1355, "&lt;="&amp;YEAR(Portfolio_History!O$1))</f>
        <v>-12930820</v>
      </c>
      <c r="P755" s="4">
        <f>SUMIFS(Transactions_History!$G$6:$G$1355, Transactions_History!$C$6:$C$1355, "Acquire", Transactions_History!$I$6:$I$1355, Portfolio_History!$F755, Transactions_History!$H$6:$H$1355, "&lt;="&amp;YEAR(Portfolio_History!P$1))-
SUMIFS(Transactions_History!$G$6:$G$1355, Transactions_History!$C$6:$C$1355, "Redeem", Transactions_History!$I$6:$I$1355, Portfolio_History!$F755, Transactions_History!$H$6:$H$1355, "&lt;="&amp;YEAR(Portfolio_History!P$1))</f>
        <v>-12930820</v>
      </c>
      <c r="Q755" s="4">
        <f>SUMIFS(Transactions_History!$G$6:$G$1355, Transactions_History!$C$6:$C$1355, "Acquire", Transactions_History!$I$6:$I$1355, Portfolio_History!$F755, Transactions_History!$H$6:$H$1355, "&lt;="&amp;YEAR(Portfolio_History!Q$1))-
SUMIFS(Transactions_History!$G$6:$G$1355, Transactions_History!$C$6:$C$1355, "Redeem", Transactions_History!$I$6:$I$1355, Portfolio_History!$F755, Transactions_History!$H$6:$H$1355, "&lt;="&amp;YEAR(Portfolio_History!Q$1))</f>
        <v>-12930820</v>
      </c>
      <c r="R755" s="4">
        <f>SUMIFS(Transactions_History!$G$6:$G$1355, Transactions_History!$C$6:$C$1355, "Acquire", Transactions_History!$I$6:$I$1355, Portfolio_History!$F755, Transactions_History!$H$6:$H$1355, "&lt;="&amp;YEAR(Portfolio_History!R$1))-
SUMIFS(Transactions_History!$G$6:$G$1355, Transactions_History!$C$6:$C$1355, "Redeem", Transactions_History!$I$6:$I$1355, Portfolio_History!$F755, Transactions_History!$H$6:$H$1355, "&lt;="&amp;YEAR(Portfolio_History!R$1))</f>
        <v>-12930820</v>
      </c>
      <c r="S755" s="4">
        <f>SUMIFS(Transactions_History!$G$6:$G$1355, Transactions_History!$C$6:$C$1355, "Acquire", Transactions_History!$I$6:$I$1355, Portfolio_History!$F755, Transactions_History!$H$6:$H$1355, "&lt;="&amp;YEAR(Portfolio_History!S$1))-
SUMIFS(Transactions_History!$G$6:$G$1355, Transactions_History!$C$6:$C$1355, "Redeem", Transactions_History!$I$6:$I$1355, Portfolio_History!$F755, Transactions_History!$H$6:$H$1355, "&lt;="&amp;YEAR(Portfolio_History!S$1))</f>
        <v>-12930820</v>
      </c>
      <c r="T755" s="4">
        <f>SUMIFS(Transactions_History!$G$6:$G$1355, Transactions_History!$C$6:$C$1355, "Acquire", Transactions_History!$I$6:$I$1355, Portfolio_History!$F755, Transactions_History!$H$6:$H$1355, "&lt;="&amp;YEAR(Portfolio_History!T$1))-
SUMIFS(Transactions_History!$G$6:$G$1355, Transactions_History!$C$6:$C$1355, "Redeem", Transactions_History!$I$6:$I$1355, Portfolio_History!$F755, Transactions_History!$H$6:$H$1355, "&lt;="&amp;YEAR(Portfolio_History!T$1))</f>
        <v>-12930820</v>
      </c>
      <c r="U755" s="4">
        <f>SUMIFS(Transactions_History!$G$6:$G$1355, Transactions_History!$C$6:$C$1355, "Acquire", Transactions_History!$I$6:$I$1355, Portfolio_History!$F755, Transactions_History!$H$6:$H$1355, "&lt;="&amp;YEAR(Portfolio_History!U$1))-
SUMIFS(Transactions_History!$G$6:$G$1355, Transactions_History!$C$6:$C$1355, "Redeem", Transactions_History!$I$6:$I$1355, Portfolio_History!$F755, Transactions_History!$H$6:$H$1355, "&lt;="&amp;YEAR(Portfolio_History!U$1))</f>
        <v>-476586</v>
      </c>
      <c r="V755" s="4">
        <f>SUMIFS(Transactions_History!$G$6:$G$1355, Transactions_History!$C$6:$C$1355, "Acquire", Transactions_History!$I$6:$I$1355, Portfolio_History!$F755, Transactions_History!$H$6:$H$1355, "&lt;="&amp;YEAR(Portfolio_History!V$1))-
SUMIFS(Transactions_History!$G$6:$G$1355, Transactions_History!$C$6:$C$1355, "Redeem", Transactions_History!$I$6:$I$1355, Portfolio_History!$F755, Transactions_History!$H$6:$H$1355, "&lt;="&amp;YEAR(Portfolio_History!V$1))</f>
        <v>0</v>
      </c>
      <c r="W755" s="4">
        <f>SUMIFS(Transactions_History!$G$6:$G$1355, Transactions_History!$C$6:$C$1355, "Acquire", Transactions_History!$I$6:$I$1355, Portfolio_History!$F755, Transactions_History!$H$6:$H$1355, "&lt;="&amp;YEAR(Portfolio_History!W$1))-
SUMIFS(Transactions_History!$G$6:$G$1355, Transactions_History!$C$6:$C$1355, "Redeem", Transactions_History!$I$6:$I$1355, Portfolio_History!$F755, Transactions_History!$H$6:$H$1355, "&lt;="&amp;YEAR(Portfolio_History!W$1))</f>
        <v>0</v>
      </c>
      <c r="X755" s="4">
        <f>SUMIFS(Transactions_History!$G$6:$G$1355, Transactions_History!$C$6:$C$1355, "Acquire", Transactions_History!$I$6:$I$1355, Portfolio_History!$F755, Transactions_History!$H$6:$H$1355, "&lt;="&amp;YEAR(Portfolio_History!X$1))-
SUMIFS(Transactions_History!$G$6:$G$1355, Transactions_History!$C$6:$C$1355, "Redeem", Transactions_History!$I$6:$I$1355, Portfolio_History!$F755, Transactions_History!$H$6:$H$1355, "&lt;="&amp;YEAR(Portfolio_History!X$1))</f>
        <v>0</v>
      </c>
      <c r="Y755" s="4">
        <f>SUMIFS(Transactions_History!$G$6:$G$1355, Transactions_History!$C$6:$C$1355, "Acquire", Transactions_History!$I$6:$I$1355, Portfolio_History!$F755, Transactions_History!$H$6:$H$1355, "&lt;="&amp;YEAR(Portfolio_History!Y$1))-
SUMIFS(Transactions_History!$G$6:$G$1355, Transactions_History!$C$6:$C$1355, "Redeem", Transactions_History!$I$6:$I$1355, Portfolio_History!$F755, Transactions_History!$H$6:$H$1355, "&lt;="&amp;YEAR(Portfolio_History!Y$1))</f>
        <v>0</v>
      </c>
    </row>
    <row r="756" spans="1:25" x14ac:dyDescent="0.35">
      <c r="A756" s="172" t="s">
        <v>39</v>
      </c>
      <c r="B756" s="172">
        <v>5.125</v>
      </c>
      <c r="C756" s="172">
        <v>2009</v>
      </c>
      <c r="D756" s="173">
        <v>38869</v>
      </c>
      <c r="E756" s="63">
        <v>2008</v>
      </c>
      <c r="F756" s="170" t="str">
        <f t="shared" si="12"/>
        <v>SI bonds_5.125_2009</v>
      </c>
      <c r="G756" s="4">
        <f>SUMIFS(Transactions_History!$G$6:$G$1355, Transactions_History!$C$6:$C$1355, "Acquire", Transactions_History!$I$6:$I$1355, Portfolio_History!$F756, Transactions_History!$H$6:$H$1355, "&lt;="&amp;YEAR(Portfolio_History!G$1))-
SUMIFS(Transactions_History!$G$6:$G$1355, Transactions_History!$C$6:$C$1355, "Redeem", Transactions_History!$I$6:$I$1355, Portfolio_History!$F756, Transactions_History!$H$6:$H$1355, "&lt;="&amp;YEAR(Portfolio_History!G$1))</f>
        <v>-12232996</v>
      </c>
      <c r="H756" s="4">
        <f>SUMIFS(Transactions_History!$G$6:$G$1355, Transactions_History!$C$6:$C$1355, "Acquire", Transactions_History!$I$6:$I$1355, Portfolio_History!$F756, Transactions_History!$H$6:$H$1355, "&lt;="&amp;YEAR(Portfolio_History!H$1))-
SUMIFS(Transactions_History!$G$6:$G$1355, Transactions_History!$C$6:$C$1355, "Redeem", Transactions_History!$I$6:$I$1355, Portfolio_History!$F756, Transactions_History!$H$6:$H$1355, "&lt;="&amp;YEAR(Portfolio_History!H$1))</f>
        <v>-12232996</v>
      </c>
      <c r="I756" s="4">
        <f>SUMIFS(Transactions_History!$G$6:$G$1355, Transactions_History!$C$6:$C$1355, "Acquire", Transactions_History!$I$6:$I$1355, Portfolio_History!$F756, Transactions_History!$H$6:$H$1355, "&lt;="&amp;YEAR(Portfolio_History!I$1))-
SUMIFS(Transactions_History!$G$6:$G$1355, Transactions_History!$C$6:$C$1355, "Redeem", Transactions_History!$I$6:$I$1355, Portfolio_History!$F756, Transactions_History!$H$6:$H$1355, "&lt;="&amp;YEAR(Portfolio_History!I$1))</f>
        <v>-12232996</v>
      </c>
      <c r="J756" s="4">
        <f>SUMIFS(Transactions_History!$G$6:$G$1355, Transactions_History!$C$6:$C$1355, "Acquire", Transactions_History!$I$6:$I$1355, Portfolio_History!$F756, Transactions_History!$H$6:$H$1355, "&lt;="&amp;YEAR(Portfolio_History!J$1))-
SUMIFS(Transactions_History!$G$6:$G$1355, Transactions_History!$C$6:$C$1355, "Redeem", Transactions_History!$I$6:$I$1355, Portfolio_History!$F756, Transactions_History!$H$6:$H$1355, "&lt;="&amp;YEAR(Portfolio_History!J$1))</f>
        <v>-12232996</v>
      </c>
      <c r="K756" s="4">
        <f>SUMIFS(Transactions_History!$G$6:$G$1355, Transactions_History!$C$6:$C$1355, "Acquire", Transactions_History!$I$6:$I$1355, Portfolio_History!$F756, Transactions_History!$H$6:$H$1355, "&lt;="&amp;YEAR(Portfolio_History!K$1))-
SUMIFS(Transactions_History!$G$6:$G$1355, Transactions_History!$C$6:$C$1355, "Redeem", Transactions_History!$I$6:$I$1355, Portfolio_History!$F756, Transactions_History!$H$6:$H$1355, "&lt;="&amp;YEAR(Portfolio_History!K$1))</f>
        <v>-12232996</v>
      </c>
      <c r="L756" s="4">
        <f>SUMIFS(Transactions_History!$G$6:$G$1355, Transactions_History!$C$6:$C$1355, "Acquire", Transactions_History!$I$6:$I$1355, Portfolio_History!$F756, Transactions_History!$H$6:$H$1355, "&lt;="&amp;YEAR(Portfolio_History!L$1))-
SUMIFS(Transactions_History!$G$6:$G$1355, Transactions_History!$C$6:$C$1355, "Redeem", Transactions_History!$I$6:$I$1355, Portfolio_History!$F756, Transactions_History!$H$6:$H$1355, "&lt;="&amp;YEAR(Portfolio_History!L$1))</f>
        <v>-12232996</v>
      </c>
      <c r="M756" s="4">
        <f>SUMIFS(Transactions_History!$G$6:$G$1355, Transactions_History!$C$6:$C$1355, "Acquire", Transactions_History!$I$6:$I$1355, Portfolio_History!$F756, Transactions_History!$H$6:$H$1355, "&lt;="&amp;YEAR(Portfolio_History!M$1))-
SUMIFS(Transactions_History!$G$6:$G$1355, Transactions_History!$C$6:$C$1355, "Redeem", Transactions_History!$I$6:$I$1355, Portfolio_History!$F756, Transactions_History!$H$6:$H$1355, "&lt;="&amp;YEAR(Portfolio_History!M$1))</f>
        <v>-12232996</v>
      </c>
      <c r="N756" s="4">
        <f>SUMIFS(Transactions_History!$G$6:$G$1355, Transactions_History!$C$6:$C$1355, "Acquire", Transactions_History!$I$6:$I$1355, Portfolio_History!$F756, Transactions_History!$H$6:$H$1355, "&lt;="&amp;YEAR(Portfolio_History!N$1))-
SUMIFS(Transactions_History!$G$6:$G$1355, Transactions_History!$C$6:$C$1355, "Redeem", Transactions_History!$I$6:$I$1355, Portfolio_History!$F756, Transactions_History!$H$6:$H$1355, "&lt;="&amp;YEAR(Portfolio_History!N$1))</f>
        <v>-12232996</v>
      </c>
      <c r="O756" s="4">
        <f>SUMIFS(Transactions_History!$G$6:$G$1355, Transactions_History!$C$6:$C$1355, "Acquire", Transactions_History!$I$6:$I$1355, Portfolio_History!$F756, Transactions_History!$H$6:$H$1355, "&lt;="&amp;YEAR(Portfolio_History!O$1))-
SUMIFS(Transactions_History!$G$6:$G$1355, Transactions_History!$C$6:$C$1355, "Redeem", Transactions_History!$I$6:$I$1355, Portfolio_History!$F756, Transactions_History!$H$6:$H$1355, "&lt;="&amp;YEAR(Portfolio_History!O$1))</f>
        <v>-12232996</v>
      </c>
      <c r="P756" s="4">
        <f>SUMIFS(Transactions_History!$G$6:$G$1355, Transactions_History!$C$6:$C$1355, "Acquire", Transactions_History!$I$6:$I$1355, Portfolio_History!$F756, Transactions_History!$H$6:$H$1355, "&lt;="&amp;YEAR(Portfolio_History!P$1))-
SUMIFS(Transactions_History!$G$6:$G$1355, Transactions_History!$C$6:$C$1355, "Redeem", Transactions_History!$I$6:$I$1355, Portfolio_History!$F756, Transactions_History!$H$6:$H$1355, "&lt;="&amp;YEAR(Portfolio_History!P$1))</f>
        <v>-12232996</v>
      </c>
      <c r="Q756" s="4">
        <f>SUMIFS(Transactions_History!$G$6:$G$1355, Transactions_History!$C$6:$C$1355, "Acquire", Transactions_History!$I$6:$I$1355, Portfolio_History!$F756, Transactions_History!$H$6:$H$1355, "&lt;="&amp;YEAR(Portfolio_History!Q$1))-
SUMIFS(Transactions_History!$G$6:$G$1355, Transactions_History!$C$6:$C$1355, "Redeem", Transactions_History!$I$6:$I$1355, Portfolio_History!$F756, Transactions_History!$H$6:$H$1355, "&lt;="&amp;YEAR(Portfolio_History!Q$1))</f>
        <v>-12232996</v>
      </c>
      <c r="R756" s="4">
        <f>SUMIFS(Transactions_History!$G$6:$G$1355, Transactions_History!$C$6:$C$1355, "Acquire", Transactions_History!$I$6:$I$1355, Portfolio_History!$F756, Transactions_History!$H$6:$H$1355, "&lt;="&amp;YEAR(Portfolio_History!R$1))-
SUMIFS(Transactions_History!$G$6:$G$1355, Transactions_History!$C$6:$C$1355, "Redeem", Transactions_History!$I$6:$I$1355, Portfolio_History!$F756, Transactions_History!$H$6:$H$1355, "&lt;="&amp;YEAR(Portfolio_History!R$1))</f>
        <v>-12232996</v>
      </c>
      <c r="S756" s="4">
        <f>SUMIFS(Transactions_History!$G$6:$G$1355, Transactions_History!$C$6:$C$1355, "Acquire", Transactions_History!$I$6:$I$1355, Portfolio_History!$F756, Transactions_History!$H$6:$H$1355, "&lt;="&amp;YEAR(Portfolio_History!S$1))-
SUMIFS(Transactions_History!$G$6:$G$1355, Transactions_History!$C$6:$C$1355, "Redeem", Transactions_History!$I$6:$I$1355, Portfolio_History!$F756, Transactions_History!$H$6:$H$1355, "&lt;="&amp;YEAR(Portfolio_History!S$1))</f>
        <v>-12232996</v>
      </c>
      <c r="T756" s="4">
        <f>SUMIFS(Transactions_History!$G$6:$G$1355, Transactions_History!$C$6:$C$1355, "Acquire", Transactions_History!$I$6:$I$1355, Portfolio_History!$F756, Transactions_History!$H$6:$H$1355, "&lt;="&amp;YEAR(Portfolio_History!T$1))-
SUMIFS(Transactions_History!$G$6:$G$1355, Transactions_History!$C$6:$C$1355, "Redeem", Transactions_History!$I$6:$I$1355, Portfolio_History!$F756, Transactions_History!$H$6:$H$1355, "&lt;="&amp;YEAR(Portfolio_History!T$1))</f>
        <v>-12232996</v>
      </c>
      <c r="U756" s="4">
        <f>SUMIFS(Transactions_History!$G$6:$G$1355, Transactions_History!$C$6:$C$1355, "Acquire", Transactions_History!$I$6:$I$1355, Portfolio_History!$F756, Transactions_History!$H$6:$H$1355, "&lt;="&amp;YEAR(Portfolio_History!U$1))-
SUMIFS(Transactions_History!$G$6:$G$1355, Transactions_History!$C$6:$C$1355, "Redeem", Transactions_History!$I$6:$I$1355, Portfolio_History!$F756, Transactions_History!$H$6:$H$1355, "&lt;="&amp;YEAR(Portfolio_History!U$1))</f>
        <v>-665131</v>
      </c>
      <c r="V756" s="4">
        <f>SUMIFS(Transactions_History!$G$6:$G$1355, Transactions_History!$C$6:$C$1355, "Acquire", Transactions_History!$I$6:$I$1355, Portfolio_History!$F756, Transactions_History!$H$6:$H$1355, "&lt;="&amp;YEAR(Portfolio_History!V$1))-
SUMIFS(Transactions_History!$G$6:$G$1355, Transactions_History!$C$6:$C$1355, "Redeem", Transactions_History!$I$6:$I$1355, Portfolio_History!$F756, Transactions_History!$H$6:$H$1355, "&lt;="&amp;YEAR(Portfolio_History!V$1))</f>
        <v>0</v>
      </c>
      <c r="W756" s="4">
        <f>SUMIFS(Transactions_History!$G$6:$G$1355, Transactions_History!$C$6:$C$1355, "Acquire", Transactions_History!$I$6:$I$1355, Portfolio_History!$F756, Transactions_History!$H$6:$H$1355, "&lt;="&amp;YEAR(Portfolio_History!W$1))-
SUMIFS(Transactions_History!$G$6:$G$1355, Transactions_History!$C$6:$C$1355, "Redeem", Transactions_History!$I$6:$I$1355, Portfolio_History!$F756, Transactions_History!$H$6:$H$1355, "&lt;="&amp;YEAR(Portfolio_History!W$1))</f>
        <v>0</v>
      </c>
      <c r="X756" s="4">
        <f>SUMIFS(Transactions_History!$G$6:$G$1355, Transactions_History!$C$6:$C$1355, "Acquire", Transactions_History!$I$6:$I$1355, Portfolio_History!$F756, Transactions_History!$H$6:$H$1355, "&lt;="&amp;YEAR(Portfolio_History!X$1))-
SUMIFS(Transactions_History!$G$6:$G$1355, Transactions_History!$C$6:$C$1355, "Redeem", Transactions_History!$I$6:$I$1355, Portfolio_History!$F756, Transactions_History!$H$6:$H$1355, "&lt;="&amp;YEAR(Portfolio_History!X$1))</f>
        <v>0</v>
      </c>
      <c r="Y756" s="4">
        <f>SUMIFS(Transactions_History!$G$6:$G$1355, Transactions_History!$C$6:$C$1355, "Acquire", Transactions_History!$I$6:$I$1355, Portfolio_History!$F756, Transactions_History!$H$6:$H$1355, "&lt;="&amp;YEAR(Portfolio_History!Y$1))-
SUMIFS(Transactions_History!$G$6:$G$1355, Transactions_History!$C$6:$C$1355, "Redeem", Transactions_History!$I$6:$I$1355, Portfolio_History!$F756, Transactions_History!$H$6:$H$1355, "&lt;="&amp;YEAR(Portfolio_History!Y$1))</f>
        <v>0</v>
      </c>
    </row>
    <row r="757" spans="1:25" x14ac:dyDescent="0.35">
      <c r="A757" s="172" t="s">
        <v>34</v>
      </c>
      <c r="B757" s="172">
        <v>3.875</v>
      </c>
      <c r="C757" s="172">
        <v>2009</v>
      </c>
      <c r="D757" s="173">
        <v>39630</v>
      </c>
      <c r="E757" s="63">
        <v>2008</v>
      </c>
      <c r="F757" s="170" t="str">
        <f t="shared" si="12"/>
        <v>SI certificates_3.875_2009</v>
      </c>
      <c r="G757" s="4">
        <f>SUMIFS(Transactions_History!$G$6:$G$1355, Transactions_History!$C$6:$C$1355, "Acquire", Transactions_History!$I$6:$I$1355, Portfolio_History!$F757, Transactions_History!$H$6:$H$1355, "&lt;="&amp;YEAR(Portfolio_History!G$1))-
SUMIFS(Transactions_History!$G$6:$G$1355, Transactions_History!$C$6:$C$1355, "Redeem", Transactions_History!$I$6:$I$1355, Portfolio_History!$F757, Transactions_History!$H$6:$H$1355, "&lt;="&amp;YEAR(Portfolio_History!G$1))</f>
        <v>0</v>
      </c>
      <c r="H757" s="4">
        <f>SUMIFS(Transactions_History!$G$6:$G$1355, Transactions_History!$C$6:$C$1355, "Acquire", Transactions_History!$I$6:$I$1355, Portfolio_History!$F757, Transactions_History!$H$6:$H$1355, "&lt;="&amp;YEAR(Portfolio_History!H$1))-
SUMIFS(Transactions_History!$G$6:$G$1355, Transactions_History!$C$6:$C$1355, "Redeem", Transactions_History!$I$6:$I$1355, Portfolio_History!$F757, Transactions_History!$H$6:$H$1355, "&lt;="&amp;YEAR(Portfolio_History!H$1))</f>
        <v>0</v>
      </c>
      <c r="I757" s="4">
        <f>SUMIFS(Transactions_History!$G$6:$G$1355, Transactions_History!$C$6:$C$1355, "Acquire", Transactions_History!$I$6:$I$1355, Portfolio_History!$F757, Transactions_History!$H$6:$H$1355, "&lt;="&amp;YEAR(Portfolio_History!I$1))-
SUMIFS(Transactions_History!$G$6:$G$1355, Transactions_History!$C$6:$C$1355, "Redeem", Transactions_History!$I$6:$I$1355, Portfolio_History!$F757, Transactions_History!$H$6:$H$1355, "&lt;="&amp;YEAR(Portfolio_History!I$1))</f>
        <v>0</v>
      </c>
      <c r="J757" s="4">
        <f>SUMIFS(Transactions_History!$G$6:$G$1355, Transactions_History!$C$6:$C$1355, "Acquire", Transactions_History!$I$6:$I$1355, Portfolio_History!$F757, Transactions_History!$H$6:$H$1355, "&lt;="&amp;YEAR(Portfolio_History!J$1))-
SUMIFS(Transactions_History!$G$6:$G$1355, Transactions_History!$C$6:$C$1355, "Redeem", Transactions_History!$I$6:$I$1355, Portfolio_History!$F757, Transactions_History!$H$6:$H$1355, "&lt;="&amp;YEAR(Portfolio_History!J$1))</f>
        <v>0</v>
      </c>
      <c r="K757" s="4">
        <f>SUMIFS(Transactions_History!$G$6:$G$1355, Transactions_History!$C$6:$C$1355, "Acquire", Transactions_History!$I$6:$I$1355, Portfolio_History!$F757, Transactions_History!$H$6:$H$1355, "&lt;="&amp;YEAR(Portfolio_History!K$1))-
SUMIFS(Transactions_History!$G$6:$G$1355, Transactions_History!$C$6:$C$1355, "Redeem", Transactions_History!$I$6:$I$1355, Portfolio_History!$F757, Transactions_History!$H$6:$H$1355, "&lt;="&amp;YEAR(Portfolio_History!K$1))</f>
        <v>0</v>
      </c>
      <c r="L757" s="4">
        <f>SUMIFS(Transactions_History!$G$6:$G$1355, Transactions_History!$C$6:$C$1355, "Acquire", Transactions_History!$I$6:$I$1355, Portfolio_History!$F757, Transactions_History!$H$6:$H$1355, "&lt;="&amp;YEAR(Portfolio_History!L$1))-
SUMIFS(Transactions_History!$G$6:$G$1355, Transactions_History!$C$6:$C$1355, "Redeem", Transactions_History!$I$6:$I$1355, Portfolio_History!$F757, Transactions_History!$H$6:$H$1355, "&lt;="&amp;YEAR(Portfolio_History!L$1))</f>
        <v>0</v>
      </c>
      <c r="M757" s="4">
        <f>SUMIFS(Transactions_History!$G$6:$G$1355, Transactions_History!$C$6:$C$1355, "Acquire", Transactions_History!$I$6:$I$1355, Portfolio_History!$F757, Transactions_History!$H$6:$H$1355, "&lt;="&amp;YEAR(Portfolio_History!M$1))-
SUMIFS(Transactions_History!$G$6:$G$1355, Transactions_History!$C$6:$C$1355, "Redeem", Transactions_History!$I$6:$I$1355, Portfolio_History!$F757, Transactions_History!$H$6:$H$1355, "&lt;="&amp;YEAR(Portfolio_History!M$1))</f>
        <v>0</v>
      </c>
      <c r="N757" s="4">
        <f>SUMIFS(Transactions_History!$G$6:$G$1355, Transactions_History!$C$6:$C$1355, "Acquire", Transactions_History!$I$6:$I$1355, Portfolio_History!$F757, Transactions_History!$H$6:$H$1355, "&lt;="&amp;YEAR(Portfolio_History!N$1))-
SUMIFS(Transactions_History!$G$6:$G$1355, Transactions_History!$C$6:$C$1355, "Redeem", Transactions_History!$I$6:$I$1355, Portfolio_History!$F757, Transactions_History!$H$6:$H$1355, "&lt;="&amp;YEAR(Portfolio_History!N$1))</f>
        <v>0</v>
      </c>
      <c r="O757" s="4">
        <f>SUMIFS(Transactions_History!$G$6:$G$1355, Transactions_History!$C$6:$C$1355, "Acquire", Transactions_History!$I$6:$I$1355, Portfolio_History!$F757, Transactions_History!$H$6:$H$1355, "&lt;="&amp;YEAR(Portfolio_History!O$1))-
SUMIFS(Transactions_History!$G$6:$G$1355, Transactions_History!$C$6:$C$1355, "Redeem", Transactions_History!$I$6:$I$1355, Portfolio_History!$F757, Transactions_History!$H$6:$H$1355, "&lt;="&amp;YEAR(Portfolio_History!O$1))</f>
        <v>0</v>
      </c>
      <c r="P757" s="4">
        <f>SUMIFS(Transactions_History!$G$6:$G$1355, Transactions_History!$C$6:$C$1355, "Acquire", Transactions_History!$I$6:$I$1355, Portfolio_History!$F757, Transactions_History!$H$6:$H$1355, "&lt;="&amp;YEAR(Portfolio_History!P$1))-
SUMIFS(Transactions_History!$G$6:$G$1355, Transactions_History!$C$6:$C$1355, "Redeem", Transactions_History!$I$6:$I$1355, Portfolio_History!$F757, Transactions_History!$H$6:$H$1355, "&lt;="&amp;YEAR(Portfolio_History!P$1))</f>
        <v>0</v>
      </c>
      <c r="Q757" s="4">
        <f>SUMIFS(Transactions_History!$G$6:$G$1355, Transactions_History!$C$6:$C$1355, "Acquire", Transactions_History!$I$6:$I$1355, Portfolio_History!$F757, Transactions_History!$H$6:$H$1355, "&lt;="&amp;YEAR(Portfolio_History!Q$1))-
SUMIFS(Transactions_History!$G$6:$G$1355, Transactions_History!$C$6:$C$1355, "Redeem", Transactions_History!$I$6:$I$1355, Portfolio_History!$F757, Transactions_History!$H$6:$H$1355, "&lt;="&amp;YEAR(Portfolio_History!Q$1))</f>
        <v>0</v>
      </c>
      <c r="R757" s="4">
        <f>SUMIFS(Transactions_History!$G$6:$G$1355, Transactions_History!$C$6:$C$1355, "Acquire", Transactions_History!$I$6:$I$1355, Portfolio_History!$F757, Transactions_History!$H$6:$H$1355, "&lt;="&amp;YEAR(Portfolio_History!R$1))-
SUMIFS(Transactions_History!$G$6:$G$1355, Transactions_History!$C$6:$C$1355, "Redeem", Transactions_History!$I$6:$I$1355, Portfolio_History!$F757, Transactions_History!$H$6:$H$1355, "&lt;="&amp;YEAR(Portfolio_History!R$1))</f>
        <v>0</v>
      </c>
      <c r="S757" s="4">
        <f>SUMIFS(Transactions_History!$G$6:$G$1355, Transactions_History!$C$6:$C$1355, "Acquire", Transactions_History!$I$6:$I$1355, Portfolio_History!$F757, Transactions_History!$H$6:$H$1355, "&lt;="&amp;YEAR(Portfolio_History!S$1))-
SUMIFS(Transactions_History!$G$6:$G$1355, Transactions_History!$C$6:$C$1355, "Redeem", Transactions_History!$I$6:$I$1355, Portfolio_History!$F757, Transactions_History!$H$6:$H$1355, "&lt;="&amp;YEAR(Portfolio_History!S$1))</f>
        <v>0</v>
      </c>
      <c r="T757" s="4">
        <f>SUMIFS(Transactions_History!$G$6:$G$1355, Transactions_History!$C$6:$C$1355, "Acquire", Transactions_History!$I$6:$I$1355, Portfolio_History!$F757, Transactions_History!$H$6:$H$1355, "&lt;="&amp;YEAR(Portfolio_History!T$1))-
SUMIFS(Transactions_History!$G$6:$G$1355, Transactions_History!$C$6:$C$1355, "Redeem", Transactions_History!$I$6:$I$1355, Portfolio_History!$F757, Transactions_History!$H$6:$H$1355, "&lt;="&amp;YEAR(Portfolio_History!T$1))</f>
        <v>0</v>
      </c>
      <c r="U757" s="4">
        <f>SUMIFS(Transactions_History!$G$6:$G$1355, Transactions_History!$C$6:$C$1355, "Acquire", Transactions_History!$I$6:$I$1355, Portfolio_History!$F757, Transactions_History!$H$6:$H$1355, "&lt;="&amp;YEAR(Portfolio_History!U$1))-
SUMIFS(Transactions_History!$G$6:$G$1355, Transactions_History!$C$6:$C$1355, "Redeem", Transactions_History!$I$6:$I$1355, Portfolio_History!$F757, Transactions_History!$H$6:$H$1355, "&lt;="&amp;YEAR(Portfolio_History!U$1))</f>
        <v>4440134</v>
      </c>
      <c r="V757" s="4">
        <f>SUMIFS(Transactions_History!$G$6:$G$1355, Transactions_History!$C$6:$C$1355, "Acquire", Transactions_History!$I$6:$I$1355, Portfolio_History!$F757, Transactions_History!$H$6:$H$1355, "&lt;="&amp;YEAR(Portfolio_History!V$1))-
SUMIFS(Transactions_History!$G$6:$G$1355, Transactions_History!$C$6:$C$1355, "Redeem", Transactions_History!$I$6:$I$1355, Portfolio_History!$F757, Transactions_History!$H$6:$H$1355, "&lt;="&amp;YEAR(Portfolio_History!V$1))</f>
        <v>0</v>
      </c>
      <c r="W757" s="4">
        <f>SUMIFS(Transactions_History!$G$6:$G$1355, Transactions_History!$C$6:$C$1355, "Acquire", Transactions_History!$I$6:$I$1355, Portfolio_History!$F757, Transactions_History!$H$6:$H$1355, "&lt;="&amp;YEAR(Portfolio_History!W$1))-
SUMIFS(Transactions_History!$G$6:$G$1355, Transactions_History!$C$6:$C$1355, "Redeem", Transactions_History!$I$6:$I$1355, Portfolio_History!$F757, Transactions_History!$H$6:$H$1355, "&lt;="&amp;YEAR(Portfolio_History!W$1))</f>
        <v>0</v>
      </c>
      <c r="X757" s="4">
        <f>SUMIFS(Transactions_History!$G$6:$G$1355, Transactions_History!$C$6:$C$1355, "Acquire", Transactions_History!$I$6:$I$1355, Portfolio_History!$F757, Transactions_History!$H$6:$H$1355, "&lt;="&amp;YEAR(Portfolio_History!X$1))-
SUMIFS(Transactions_History!$G$6:$G$1355, Transactions_History!$C$6:$C$1355, "Redeem", Transactions_History!$I$6:$I$1355, Portfolio_History!$F757, Transactions_History!$H$6:$H$1355, "&lt;="&amp;YEAR(Portfolio_History!X$1))</f>
        <v>0</v>
      </c>
      <c r="Y757" s="4">
        <f>SUMIFS(Transactions_History!$G$6:$G$1355, Transactions_History!$C$6:$C$1355, "Acquire", Transactions_History!$I$6:$I$1355, Portfolio_History!$F757, Transactions_History!$H$6:$H$1355, "&lt;="&amp;YEAR(Portfolio_History!Y$1))-
SUMIFS(Transactions_History!$G$6:$G$1355, Transactions_History!$C$6:$C$1355, "Redeem", Transactions_History!$I$6:$I$1355, Portfolio_History!$F757, Transactions_History!$H$6:$H$1355, "&lt;="&amp;YEAR(Portfolio_History!Y$1))</f>
        <v>0</v>
      </c>
    </row>
    <row r="758" spans="1:25" x14ac:dyDescent="0.35">
      <c r="A758" s="172" t="s">
        <v>39</v>
      </c>
      <c r="B758" s="172">
        <v>5.25</v>
      </c>
      <c r="C758" s="172">
        <v>2009</v>
      </c>
      <c r="D758" s="173">
        <v>37408</v>
      </c>
      <c r="E758" s="63">
        <v>2008</v>
      </c>
      <c r="F758" s="170" t="str">
        <f t="shared" si="12"/>
        <v>SI bonds_5.25_2009</v>
      </c>
      <c r="G758" s="4">
        <f>SUMIFS(Transactions_History!$G$6:$G$1355, Transactions_History!$C$6:$C$1355, "Acquire", Transactions_History!$I$6:$I$1355, Portfolio_History!$F758, Transactions_History!$H$6:$H$1355, "&lt;="&amp;YEAR(Portfolio_History!G$1))-
SUMIFS(Transactions_History!$G$6:$G$1355, Transactions_History!$C$6:$C$1355, "Redeem", Transactions_History!$I$6:$I$1355, Portfolio_History!$F758, Transactions_History!$H$6:$H$1355, "&lt;="&amp;YEAR(Portfolio_History!G$1))</f>
        <v>-10599319</v>
      </c>
      <c r="H758" s="4">
        <f>SUMIFS(Transactions_History!$G$6:$G$1355, Transactions_History!$C$6:$C$1355, "Acquire", Transactions_History!$I$6:$I$1355, Portfolio_History!$F758, Transactions_History!$H$6:$H$1355, "&lt;="&amp;YEAR(Portfolio_History!H$1))-
SUMIFS(Transactions_History!$G$6:$G$1355, Transactions_History!$C$6:$C$1355, "Redeem", Transactions_History!$I$6:$I$1355, Portfolio_History!$F758, Transactions_History!$H$6:$H$1355, "&lt;="&amp;YEAR(Portfolio_History!H$1))</f>
        <v>-10599319</v>
      </c>
      <c r="I758" s="4">
        <f>SUMIFS(Transactions_History!$G$6:$G$1355, Transactions_History!$C$6:$C$1355, "Acquire", Transactions_History!$I$6:$I$1355, Portfolio_History!$F758, Transactions_History!$H$6:$H$1355, "&lt;="&amp;YEAR(Portfolio_History!I$1))-
SUMIFS(Transactions_History!$G$6:$G$1355, Transactions_History!$C$6:$C$1355, "Redeem", Transactions_History!$I$6:$I$1355, Portfolio_History!$F758, Transactions_History!$H$6:$H$1355, "&lt;="&amp;YEAR(Portfolio_History!I$1))</f>
        <v>-10599319</v>
      </c>
      <c r="J758" s="4">
        <f>SUMIFS(Transactions_History!$G$6:$G$1355, Transactions_History!$C$6:$C$1355, "Acquire", Transactions_History!$I$6:$I$1355, Portfolio_History!$F758, Transactions_History!$H$6:$H$1355, "&lt;="&amp;YEAR(Portfolio_History!J$1))-
SUMIFS(Transactions_History!$G$6:$G$1355, Transactions_History!$C$6:$C$1355, "Redeem", Transactions_History!$I$6:$I$1355, Portfolio_History!$F758, Transactions_History!$H$6:$H$1355, "&lt;="&amp;YEAR(Portfolio_History!J$1))</f>
        <v>-10599319</v>
      </c>
      <c r="K758" s="4">
        <f>SUMIFS(Transactions_History!$G$6:$G$1355, Transactions_History!$C$6:$C$1355, "Acquire", Transactions_History!$I$6:$I$1355, Portfolio_History!$F758, Transactions_History!$H$6:$H$1355, "&lt;="&amp;YEAR(Portfolio_History!K$1))-
SUMIFS(Transactions_History!$G$6:$G$1355, Transactions_History!$C$6:$C$1355, "Redeem", Transactions_History!$I$6:$I$1355, Portfolio_History!$F758, Transactions_History!$H$6:$H$1355, "&lt;="&amp;YEAR(Portfolio_History!K$1))</f>
        <v>-10599319</v>
      </c>
      <c r="L758" s="4">
        <f>SUMIFS(Transactions_History!$G$6:$G$1355, Transactions_History!$C$6:$C$1355, "Acquire", Transactions_History!$I$6:$I$1355, Portfolio_History!$F758, Transactions_History!$H$6:$H$1355, "&lt;="&amp;YEAR(Portfolio_History!L$1))-
SUMIFS(Transactions_History!$G$6:$G$1355, Transactions_History!$C$6:$C$1355, "Redeem", Transactions_History!$I$6:$I$1355, Portfolio_History!$F758, Transactions_History!$H$6:$H$1355, "&lt;="&amp;YEAR(Portfolio_History!L$1))</f>
        <v>-10599319</v>
      </c>
      <c r="M758" s="4">
        <f>SUMIFS(Transactions_History!$G$6:$G$1355, Transactions_History!$C$6:$C$1355, "Acquire", Transactions_History!$I$6:$I$1355, Portfolio_History!$F758, Transactions_History!$H$6:$H$1355, "&lt;="&amp;YEAR(Portfolio_History!M$1))-
SUMIFS(Transactions_History!$G$6:$G$1355, Transactions_History!$C$6:$C$1355, "Redeem", Transactions_History!$I$6:$I$1355, Portfolio_History!$F758, Transactions_History!$H$6:$H$1355, "&lt;="&amp;YEAR(Portfolio_History!M$1))</f>
        <v>-10599319</v>
      </c>
      <c r="N758" s="4">
        <f>SUMIFS(Transactions_History!$G$6:$G$1355, Transactions_History!$C$6:$C$1355, "Acquire", Transactions_History!$I$6:$I$1355, Portfolio_History!$F758, Transactions_History!$H$6:$H$1355, "&lt;="&amp;YEAR(Portfolio_History!N$1))-
SUMIFS(Transactions_History!$G$6:$G$1355, Transactions_History!$C$6:$C$1355, "Redeem", Transactions_History!$I$6:$I$1355, Portfolio_History!$F758, Transactions_History!$H$6:$H$1355, "&lt;="&amp;YEAR(Portfolio_History!N$1))</f>
        <v>-10599319</v>
      </c>
      <c r="O758" s="4">
        <f>SUMIFS(Transactions_History!$G$6:$G$1355, Transactions_History!$C$6:$C$1355, "Acquire", Transactions_History!$I$6:$I$1355, Portfolio_History!$F758, Transactions_History!$H$6:$H$1355, "&lt;="&amp;YEAR(Portfolio_History!O$1))-
SUMIFS(Transactions_History!$G$6:$G$1355, Transactions_History!$C$6:$C$1355, "Redeem", Transactions_History!$I$6:$I$1355, Portfolio_History!$F758, Transactions_History!$H$6:$H$1355, "&lt;="&amp;YEAR(Portfolio_History!O$1))</f>
        <v>-10599319</v>
      </c>
      <c r="P758" s="4">
        <f>SUMIFS(Transactions_History!$G$6:$G$1355, Transactions_History!$C$6:$C$1355, "Acquire", Transactions_History!$I$6:$I$1355, Portfolio_History!$F758, Transactions_History!$H$6:$H$1355, "&lt;="&amp;YEAR(Portfolio_History!P$1))-
SUMIFS(Transactions_History!$G$6:$G$1355, Transactions_History!$C$6:$C$1355, "Redeem", Transactions_History!$I$6:$I$1355, Portfolio_History!$F758, Transactions_History!$H$6:$H$1355, "&lt;="&amp;YEAR(Portfolio_History!P$1))</f>
        <v>-10599319</v>
      </c>
      <c r="Q758" s="4">
        <f>SUMIFS(Transactions_History!$G$6:$G$1355, Transactions_History!$C$6:$C$1355, "Acquire", Transactions_History!$I$6:$I$1355, Portfolio_History!$F758, Transactions_History!$H$6:$H$1355, "&lt;="&amp;YEAR(Portfolio_History!Q$1))-
SUMIFS(Transactions_History!$G$6:$G$1355, Transactions_History!$C$6:$C$1355, "Redeem", Transactions_History!$I$6:$I$1355, Portfolio_History!$F758, Transactions_History!$H$6:$H$1355, "&lt;="&amp;YEAR(Portfolio_History!Q$1))</f>
        <v>-10599319</v>
      </c>
      <c r="R758" s="4">
        <f>SUMIFS(Transactions_History!$G$6:$G$1355, Transactions_History!$C$6:$C$1355, "Acquire", Transactions_History!$I$6:$I$1355, Portfolio_History!$F758, Transactions_History!$H$6:$H$1355, "&lt;="&amp;YEAR(Portfolio_History!R$1))-
SUMIFS(Transactions_History!$G$6:$G$1355, Transactions_History!$C$6:$C$1355, "Redeem", Transactions_History!$I$6:$I$1355, Portfolio_History!$F758, Transactions_History!$H$6:$H$1355, "&lt;="&amp;YEAR(Portfolio_History!R$1))</f>
        <v>-10599319</v>
      </c>
      <c r="S758" s="4">
        <f>SUMIFS(Transactions_History!$G$6:$G$1355, Transactions_History!$C$6:$C$1355, "Acquire", Transactions_History!$I$6:$I$1355, Portfolio_History!$F758, Transactions_History!$H$6:$H$1355, "&lt;="&amp;YEAR(Portfolio_History!S$1))-
SUMIFS(Transactions_History!$G$6:$G$1355, Transactions_History!$C$6:$C$1355, "Redeem", Transactions_History!$I$6:$I$1355, Portfolio_History!$F758, Transactions_History!$H$6:$H$1355, "&lt;="&amp;YEAR(Portfolio_History!S$1))</f>
        <v>-10599319</v>
      </c>
      <c r="T758" s="4">
        <f>SUMIFS(Transactions_History!$G$6:$G$1355, Transactions_History!$C$6:$C$1355, "Acquire", Transactions_History!$I$6:$I$1355, Portfolio_History!$F758, Transactions_History!$H$6:$H$1355, "&lt;="&amp;YEAR(Portfolio_History!T$1))-
SUMIFS(Transactions_History!$G$6:$G$1355, Transactions_History!$C$6:$C$1355, "Redeem", Transactions_History!$I$6:$I$1355, Portfolio_History!$F758, Transactions_History!$H$6:$H$1355, "&lt;="&amp;YEAR(Portfolio_History!T$1))</f>
        <v>-10599319</v>
      </c>
      <c r="U758" s="4">
        <f>SUMIFS(Transactions_History!$G$6:$G$1355, Transactions_History!$C$6:$C$1355, "Acquire", Transactions_History!$I$6:$I$1355, Portfolio_History!$F758, Transactions_History!$H$6:$H$1355, "&lt;="&amp;YEAR(Portfolio_History!U$1))-
SUMIFS(Transactions_History!$G$6:$G$1355, Transactions_History!$C$6:$C$1355, "Redeem", Transactions_History!$I$6:$I$1355, Portfolio_History!$F758, Transactions_History!$H$6:$H$1355, "&lt;="&amp;YEAR(Portfolio_History!U$1))</f>
        <v>-1363407</v>
      </c>
      <c r="V758" s="4">
        <f>SUMIFS(Transactions_History!$G$6:$G$1355, Transactions_History!$C$6:$C$1355, "Acquire", Transactions_History!$I$6:$I$1355, Portfolio_History!$F758, Transactions_History!$H$6:$H$1355, "&lt;="&amp;YEAR(Portfolio_History!V$1))-
SUMIFS(Transactions_History!$G$6:$G$1355, Transactions_History!$C$6:$C$1355, "Redeem", Transactions_History!$I$6:$I$1355, Portfolio_History!$F758, Transactions_History!$H$6:$H$1355, "&lt;="&amp;YEAR(Portfolio_History!V$1))</f>
        <v>0</v>
      </c>
      <c r="W758" s="4">
        <f>SUMIFS(Transactions_History!$G$6:$G$1355, Transactions_History!$C$6:$C$1355, "Acquire", Transactions_History!$I$6:$I$1355, Portfolio_History!$F758, Transactions_History!$H$6:$H$1355, "&lt;="&amp;YEAR(Portfolio_History!W$1))-
SUMIFS(Transactions_History!$G$6:$G$1355, Transactions_History!$C$6:$C$1355, "Redeem", Transactions_History!$I$6:$I$1355, Portfolio_History!$F758, Transactions_History!$H$6:$H$1355, "&lt;="&amp;YEAR(Portfolio_History!W$1))</f>
        <v>0</v>
      </c>
      <c r="X758" s="4">
        <f>SUMIFS(Transactions_History!$G$6:$G$1355, Transactions_History!$C$6:$C$1355, "Acquire", Transactions_History!$I$6:$I$1355, Portfolio_History!$F758, Transactions_History!$H$6:$H$1355, "&lt;="&amp;YEAR(Portfolio_History!X$1))-
SUMIFS(Transactions_History!$G$6:$G$1355, Transactions_History!$C$6:$C$1355, "Redeem", Transactions_History!$I$6:$I$1355, Portfolio_History!$F758, Transactions_History!$H$6:$H$1355, "&lt;="&amp;YEAR(Portfolio_History!X$1))</f>
        <v>0</v>
      </c>
      <c r="Y758" s="4">
        <f>SUMIFS(Transactions_History!$G$6:$G$1355, Transactions_History!$C$6:$C$1355, "Acquire", Transactions_History!$I$6:$I$1355, Portfolio_History!$F758, Transactions_History!$H$6:$H$1355, "&lt;="&amp;YEAR(Portfolio_History!Y$1))-
SUMIFS(Transactions_History!$G$6:$G$1355, Transactions_History!$C$6:$C$1355, "Redeem", Transactions_History!$I$6:$I$1355, Portfolio_History!$F758, Transactions_History!$H$6:$H$1355, "&lt;="&amp;YEAR(Portfolio_History!Y$1))</f>
        <v>0</v>
      </c>
    </row>
    <row r="759" spans="1:25" x14ac:dyDescent="0.35">
      <c r="A759" s="172" t="s">
        <v>39</v>
      </c>
      <c r="B759" s="172">
        <v>5.625</v>
      </c>
      <c r="C759" s="172">
        <v>2009</v>
      </c>
      <c r="D759" s="173">
        <v>37043</v>
      </c>
      <c r="E759" s="63">
        <v>2008</v>
      </c>
      <c r="F759" s="170" t="str">
        <f t="shared" si="12"/>
        <v>SI bonds_5.625_2009</v>
      </c>
      <c r="G759" s="4">
        <f>SUMIFS(Transactions_History!$G$6:$G$1355, Transactions_History!$C$6:$C$1355, "Acquire", Transactions_History!$I$6:$I$1355, Portfolio_History!$F759, Transactions_History!$H$6:$H$1355, "&lt;="&amp;YEAR(Portfolio_History!G$1))-
SUMIFS(Transactions_History!$G$6:$G$1355, Transactions_History!$C$6:$C$1355, "Redeem", Transactions_History!$I$6:$I$1355, Portfolio_History!$F759, Transactions_History!$H$6:$H$1355, "&lt;="&amp;YEAR(Portfolio_History!G$1))</f>
        <v>-11146406</v>
      </c>
      <c r="H759" s="4">
        <f>SUMIFS(Transactions_History!$G$6:$G$1355, Transactions_History!$C$6:$C$1355, "Acquire", Transactions_History!$I$6:$I$1355, Portfolio_History!$F759, Transactions_History!$H$6:$H$1355, "&lt;="&amp;YEAR(Portfolio_History!H$1))-
SUMIFS(Transactions_History!$G$6:$G$1355, Transactions_History!$C$6:$C$1355, "Redeem", Transactions_History!$I$6:$I$1355, Portfolio_History!$F759, Transactions_History!$H$6:$H$1355, "&lt;="&amp;YEAR(Portfolio_History!H$1))</f>
        <v>-11146406</v>
      </c>
      <c r="I759" s="4">
        <f>SUMIFS(Transactions_History!$G$6:$G$1355, Transactions_History!$C$6:$C$1355, "Acquire", Transactions_History!$I$6:$I$1355, Portfolio_History!$F759, Transactions_History!$H$6:$H$1355, "&lt;="&amp;YEAR(Portfolio_History!I$1))-
SUMIFS(Transactions_History!$G$6:$G$1355, Transactions_History!$C$6:$C$1355, "Redeem", Transactions_History!$I$6:$I$1355, Portfolio_History!$F759, Transactions_History!$H$6:$H$1355, "&lt;="&amp;YEAR(Portfolio_History!I$1))</f>
        <v>-11146406</v>
      </c>
      <c r="J759" s="4">
        <f>SUMIFS(Transactions_History!$G$6:$G$1355, Transactions_History!$C$6:$C$1355, "Acquire", Transactions_History!$I$6:$I$1355, Portfolio_History!$F759, Transactions_History!$H$6:$H$1355, "&lt;="&amp;YEAR(Portfolio_History!J$1))-
SUMIFS(Transactions_History!$G$6:$G$1355, Transactions_History!$C$6:$C$1355, "Redeem", Transactions_History!$I$6:$I$1355, Portfolio_History!$F759, Transactions_History!$H$6:$H$1355, "&lt;="&amp;YEAR(Portfolio_History!J$1))</f>
        <v>-11146406</v>
      </c>
      <c r="K759" s="4">
        <f>SUMIFS(Transactions_History!$G$6:$G$1355, Transactions_History!$C$6:$C$1355, "Acquire", Transactions_History!$I$6:$I$1355, Portfolio_History!$F759, Transactions_History!$H$6:$H$1355, "&lt;="&amp;YEAR(Portfolio_History!K$1))-
SUMIFS(Transactions_History!$G$6:$G$1355, Transactions_History!$C$6:$C$1355, "Redeem", Transactions_History!$I$6:$I$1355, Portfolio_History!$F759, Transactions_History!$H$6:$H$1355, "&lt;="&amp;YEAR(Portfolio_History!K$1))</f>
        <v>-11146406</v>
      </c>
      <c r="L759" s="4">
        <f>SUMIFS(Transactions_History!$G$6:$G$1355, Transactions_History!$C$6:$C$1355, "Acquire", Transactions_History!$I$6:$I$1355, Portfolio_History!$F759, Transactions_History!$H$6:$H$1355, "&lt;="&amp;YEAR(Portfolio_History!L$1))-
SUMIFS(Transactions_History!$G$6:$G$1355, Transactions_History!$C$6:$C$1355, "Redeem", Transactions_History!$I$6:$I$1355, Portfolio_History!$F759, Transactions_History!$H$6:$H$1355, "&lt;="&amp;YEAR(Portfolio_History!L$1))</f>
        <v>-11146406</v>
      </c>
      <c r="M759" s="4">
        <f>SUMIFS(Transactions_History!$G$6:$G$1355, Transactions_History!$C$6:$C$1355, "Acquire", Transactions_History!$I$6:$I$1355, Portfolio_History!$F759, Transactions_History!$H$6:$H$1355, "&lt;="&amp;YEAR(Portfolio_History!M$1))-
SUMIFS(Transactions_History!$G$6:$G$1355, Transactions_History!$C$6:$C$1355, "Redeem", Transactions_History!$I$6:$I$1355, Portfolio_History!$F759, Transactions_History!$H$6:$H$1355, "&lt;="&amp;YEAR(Portfolio_History!M$1))</f>
        <v>-11146406</v>
      </c>
      <c r="N759" s="4">
        <f>SUMIFS(Transactions_History!$G$6:$G$1355, Transactions_History!$C$6:$C$1355, "Acquire", Transactions_History!$I$6:$I$1355, Portfolio_History!$F759, Transactions_History!$H$6:$H$1355, "&lt;="&amp;YEAR(Portfolio_History!N$1))-
SUMIFS(Transactions_History!$G$6:$G$1355, Transactions_History!$C$6:$C$1355, "Redeem", Transactions_History!$I$6:$I$1355, Portfolio_History!$F759, Transactions_History!$H$6:$H$1355, "&lt;="&amp;YEAR(Portfolio_History!N$1))</f>
        <v>-11146406</v>
      </c>
      <c r="O759" s="4">
        <f>SUMIFS(Transactions_History!$G$6:$G$1355, Transactions_History!$C$6:$C$1355, "Acquire", Transactions_History!$I$6:$I$1355, Portfolio_History!$F759, Transactions_History!$H$6:$H$1355, "&lt;="&amp;YEAR(Portfolio_History!O$1))-
SUMIFS(Transactions_History!$G$6:$G$1355, Transactions_History!$C$6:$C$1355, "Redeem", Transactions_History!$I$6:$I$1355, Portfolio_History!$F759, Transactions_History!$H$6:$H$1355, "&lt;="&amp;YEAR(Portfolio_History!O$1))</f>
        <v>-11146406</v>
      </c>
      <c r="P759" s="4">
        <f>SUMIFS(Transactions_History!$G$6:$G$1355, Transactions_History!$C$6:$C$1355, "Acquire", Transactions_History!$I$6:$I$1355, Portfolio_History!$F759, Transactions_History!$H$6:$H$1355, "&lt;="&amp;YEAR(Portfolio_History!P$1))-
SUMIFS(Transactions_History!$G$6:$G$1355, Transactions_History!$C$6:$C$1355, "Redeem", Transactions_History!$I$6:$I$1355, Portfolio_History!$F759, Transactions_History!$H$6:$H$1355, "&lt;="&amp;YEAR(Portfolio_History!P$1))</f>
        <v>-11146406</v>
      </c>
      <c r="Q759" s="4">
        <f>SUMIFS(Transactions_History!$G$6:$G$1355, Transactions_History!$C$6:$C$1355, "Acquire", Transactions_History!$I$6:$I$1355, Portfolio_History!$F759, Transactions_History!$H$6:$H$1355, "&lt;="&amp;YEAR(Portfolio_History!Q$1))-
SUMIFS(Transactions_History!$G$6:$G$1355, Transactions_History!$C$6:$C$1355, "Redeem", Transactions_History!$I$6:$I$1355, Portfolio_History!$F759, Transactions_History!$H$6:$H$1355, "&lt;="&amp;YEAR(Portfolio_History!Q$1))</f>
        <v>-11146406</v>
      </c>
      <c r="R759" s="4">
        <f>SUMIFS(Transactions_History!$G$6:$G$1355, Transactions_History!$C$6:$C$1355, "Acquire", Transactions_History!$I$6:$I$1355, Portfolio_History!$F759, Transactions_History!$H$6:$H$1355, "&lt;="&amp;YEAR(Portfolio_History!R$1))-
SUMIFS(Transactions_History!$G$6:$G$1355, Transactions_History!$C$6:$C$1355, "Redeem", Transactions_History!$I$6:$I$1355, Portfolio_History!$F759, Transactions_History!$H$6:$H$1355, "&lt;="&amp;YEAR(Portfolio_History!R$1))</f>
        <v>-11146406</v>
      </c>
      <c r="S759" s="4">
        <f>SUMIFS(Transactions_History!$G$6:$G$1355, Transactions_History!$C$6:$C$1355, "Acquire", Transactions_History!$I$6:$I$1355, Portfolio_History!$F759, Transactions_History!$H$6:$H$1355, "&lt;="&amp;YEAR(Portfolio_History!S$1))-
SUMIFS(Transactions_History!$G$6:$G$1355, Transactions_History!$C$6:$C$1355, "Redeem", Transactions_History!$I$6:$I$1355, Portfolio_History!$F759, Transactions_History!$H$6:$H$1355, "&lt;="&amp;YEAR(Portfolio_History!S$1))</f>
        <v>-11146406</v>
      </c>
      <c r="T759" s="4">
        <f>SUMIFS(Transactions_History!$G$6:$G$1355, Transactions_History!$C$6:$C$1355, "Acquire", Transactions_History!$I$6:$I$1355, Portfolio_History!$F759, Transactions_History!$H$6:$H$1355, "&lt;="&amp;YEAR(Portfolio_History!T$1))-
SUMIFS(Transactions_History!$G$6:$G$1355, Transactions_History!$C$6:$C$1355, "Redeem", Transactions_History!$I$6:$I$1355, Portfolio_History!$F759, Transactions_History!$H$6:$H$1355, "&lt;="&amp;YEAR(Portfolio_History!T$1))</f>
        <v>-11146406</v>
      </c>
      <c r="U759" s="4">
        <f>SUMIFS(Transactions_History!$G$6:$G$1355, Transactions_History!$C$6:$C$1355, "Acquire", Transactions_History!$I$6:$I$1355, Portfolio_History!$F759, Transactions_History!$H$6:$H$1355, "&lt;="&amp;YEAR(Portfolio_History!U$1))-
SUMIFS(Transactions_History!$G$6:$G$1355, Transactions_History!$C$6:$C$1355, "Redeem", Transactions_History!$I$6:$I$1355, Portfolio_History!$F759, Transactions_History!$H$6:$H$1355, "&lt;="&amp;YEAR(Portfolio_History!U$1))</f>
        <v>-1524968</v>
      </c>
      <c r="V759" s="4">
        <f>SUMIFS(Transactions_History!$G$6:$G$1355, Transactions_History!$C$6:$C$1355, "Acquire", Transactions_History!$I$6:$I$1355, Portfolio_History!$F759, Transactions_History!$H$6:$H$1355, "&lt;="&amp;YEAR(Portfolio_History!V$1))-
SUMIFS(Transactions_History!$G$6:$G$1355, Transactions_History!$C$6:$C$1355, "Redeem", Transactions_History!$I$6:$I$1355, Portfolio_History!$F759, Transactions_History!$H$6:$H$1355, "&lt;="&amp;YEAR(Portfolio_History!V$1))</f>
        <v>0</v>
      </c>
      <c r="W759" s="4">
        <f>SUMIFS(Transactions_History!$G$6:$G$1355, Transactions_History!$C$6:$C$1355, "Acquire", Transactions_History!$I$6:$I$1355, Portfolio_History!$F759, Transactions_History!$H$6:$H$1355, "&lt;="&amp;YEAR(Portfolio_History!W$1))-
SUMIFS(Transactions_History!$G$6:$G$1355, Transactions_History!$C$6:$C$1355, "Redeem", Transactions_History!$I$6:$I$1355, Portfolio_History!$F759, Transactions_History!$H$6:$H$1355, "&lt;="&amp;YEAR(Portfolio_History!W$1))</f>
        <v>0</v>
      </c>
      <c r="X759" s="4">
        <f>SUMIFS(Transactions_History!$G$6:$G$1355, Transactions_History!$C$6:$C$1355, "Acquire", Transactions_History!$I$6:$I$1355, Portfolio_History!$F759, Transactions_History!$H$6:$H$1355, "&lt;="&amp;YEAR(Portfolio_History!X$1))-
SUMIFS(Transactions_History!$G$6:$G$1355, Transactions_History!$C$6:$C$1355, "Redeem", Transactions_History!$I$6:$I$1355, Portfolio_History!$F759, Transactions_History!$H$6:$H$1355, "&lt;="&amp;YEAR(Portfolio_History!X$1))</f>
        <v>0</v>
      </c>
      <c r="Y759" s="4">
        <f>SUMIFS(Transactions_History!$G$6:$G$1355, Transactions_History!$C$6:$C$1355, "Acquire", Transactions_History!$I$6:$I$1355, Portfolio_History!$F759, Transactions_History!$H$6:$H$1355, "&lt;="&amp;YEAR(Portfolio_History!Y$1))-
SUMIFS(Transactions_History!$G$6:$G$1355, Transactions_History!$C$6:$C$1355, "Redeem", Transactions_History!$I$6:$I$1355, Portfolio_History!$F759, Transactions_History!$H$6:$H$1355, "&lt;="&amp;YEAR(Portfolio_History!Y$1))</f>
        <v>0</v>
      </c>
    </row>
    <row r="760" spans="1:25" x14ac:dyDescent="0.35">
      <c r="A760" s="172" t="s">
        <v>34</v>
      </c>
      <c r="B760" s="172">
        <v>3.875</v>
      </c>
      <c r="C760" s="172">
        <v>2009</v>
      </c>
      <c r="D760" s="173">
        <v>39661</v>
      </c>
      <c r="E760" s="63">
        <v>2008</v>
      </c>
      <c r="F760" s="170" t="str">
        <f t="shared" si="12"/>
        <v>SI certificates_3.875_2009</v>
      </c>
      <c r="G760" s="4">
        <f>SUMIFS(Transactions_History!$G$6:$G$1355, Transactions_History!$C$6:$C$1355, "Acquire", Transactions_History!$I$6:$I$1355, Portfolio_History!$F760, Transactions_History!$H$6:$H$1355, "&lt;="&amp;YEAR(Portfolio_History!G$1))-
SUMIFS(Transactions_History!$G$6:$G$1355, Transactions_History!$C$6:$C$1355, "Redeem", Transactions_History!$I$6:$I$1355, Portfolio_History!$F760, Transactions_History!$H$6:$H$1355, "&lt;="&amp;YEAR(Portfolio_History!G$1))</f>
        <v>0</v>
      </c>
      <c r="H760" s="4">
        <f>SUMIFS(Transactions_History!$G$6:$G$1355, Transactions_History!$C$6:$C$1355, "Acquire", Transactions_History!$I$6:$I$1355, Portfolio_History!$F760, Transactions_History!$H$6:$H$1355, "&lt;="&amp;YEAR(Portfolio_History!H$1))-
SUMIFS(Transactions_History!$G$6:$G$1355, Transactions_History!$C$6:$C$1355, "Redeem", Transactions_History!$I$6:$I$1355, Portfolio_History!$F760, Transactions_History!$H$6:$H$1355, "&lt;="&amp;YEAR(Portfolio_History!H$1))</f>
        <v>0</v>
      </c>
      <c r="I760" s="4">
        <f>SUMIFS(Transactions_History!$G$6:$G$1355, Transactions_History!$C$6:$C$1355, "Acquire", Transactions_History!$I$6:$I$1355, Portfolio_History!$F760, Transactions_History!$H$6:$H$1355, "&lt;="&amp;YEAR(Portfolio_History!I$1))-
SUMIFS(Transactions_History!$G$6:$G$1355, Transactions_History!$C$6:$C$1355, "Redeem", Transactions_History!$I$6:$I$1355, Portfolio_History!$F760, Transactions_History!$H$6:$H$1355, "&lt;="&amp;YEAR(Portfolio_History!I$1))</f>
        <v>0</v>
      </c>
      <c r="J760" s="4">
        <f>SUMIFS(Transactions_History!$G$6:$G$1355, Transactions_History!$C$6:$C$1355, "Acquire", Transactions_History!$I$6:$I$1355, Portfolio_History!$F760, Transactions_History!$H$6:$H$1355, "&lt;="&amp;YEAR(Portfolio_History!J$1))-
SUMIFS(Transactions_History!$G$6:$G$1355, Transactions_History!$C$6:$C$1355, "Redeem", Transactions_History!$I$6:$I$1355, Portfolio_History!$F760, Transactions_History!$H$6:$H$1355, "&lt;="&amp;YEAR(Portfolio_History!J$1))</f>
        <v>0</v>
      </c>
      <c r="K760" s="4">
        <f>SUMIFS(Transactions_History!$G$6:$G$1355, Transactions_History!$C$6:$C$1355, "Acquire", Transactions_History!$I$6:$I$1355, Portfolio_History!$F760, Transactions_History!$H$6:$H$1355, "&lt;="&amp;YEAR(Portfolio_History!K$1))-
SUMIFS(Transactions_History!$G$6:$G$1355, Transactions_History!$C$6:$C$1355, "Redeem", Transactions_History!$I$6:$I$1355, Portfolio_History!$F760, Transactions_History!$H$6:$H$1355, "&lt;="&amp;YEAR(Portfolio_History!K$1))</f>
        <v>0</v>
      </c>
      <c r="L760" s="4">
        <f>SUMIFS(Transactions_History!$G$6:$G$1355, Transactions_History!$C$6:$C$1355, "Acquire", Transactions_History!$I$6:$I$1355, Portfolio_History!$F760, Transactions_History!$H$6:$H$1355, "&lt;="&amp;YEAR(Portfolio_History!L$1))-
SUMIFS(Transactions_History!$G$6:$G$1355, Transactions_History!$C$6:$C$1355, "Redeem", Transactions_History!$I$6:$I$1355, Portfolio_History!$F760, Transactions_History!$H$6:$H$1355, "&lt;="&amp;YEAR(Portfolio_History!L$1))</f>
        <v>0</v>
      </c>
      <c r="M760" s="4">
        <f>SUMIFS(Transactions_History!$G$6:$G$1355, Transactions_History!$C$6:$C$1355, "Acquire", Transactions_History!$I$6:$I$1355, Portfolio_History!$F760, Transactions_History!$H$6:$H$1355, "&lt;="&amp;YEAR(Portfolio_History!M$1))-
SUMIFS(Transactions_History!$G$6:$G$1355, Transactions_History!$C$6:$C$1355, "Redeem", Transactions_History!$I$6:$I$1355, Portfolio_History!$F760, Transactions_History!$H$6:$H$1355, "&lt;="&amp;YEAR(Portfolio_History!M$1))</f>
        <v>0</v>
      </c>
      <c r="N760" s="4">
        <f>SUMIFS(Transactions_History!$G$6:$G$1355, Transactions_History!$C$6:$C$1355, "Acquire", Transactions_History!$I$6:$I$1355, Portfolio_History!$F760, Transactions_History!$H$6:$H$1355, "&lt;="&amp;YEAR(Portfolio_History!N$1))-
SUMIFS(Transactions_History!$G$6:$G$1355, Transactions_History!$C$6:$C$1355, "Redeem", Transactions_History!$I$6:$I$1355, Portfolio_History!$F760, Transactions_History!$H$6:$H$1355, "&lt;="&amp;YEAR(Portfolio_History!N$1))</f>
        <v>0</v>
      </c>
      <c r="O760" s="4">
        <f>SUMIFS(Transactions_History!$G$6:$G$1355, Transactions_History!$C$6:$C$1355, "Acquire", Transactions_History!$I$6:$I$1355, Portfolio_History!$F760, Transactions_History!$H$6:$H$1355, "&lt;="&amp;YEAR(Portfolio_History!O$1))-
SUMIFS(Transactions_History!$G$6:$G$1355, Transactions_History!$C$6:$C$1355, "Redeem", Transactions_History!$I$6:$I$1355, Portfolio_History!$F760, Transactions_History!$H$6:$H$1355, "&lt;="&amp;YEAR(Portfolio_History!O$1))</f>
        <v>0</v>
      </c>
      <c r="P760" s="4">
        <f>SUMIFS(Transactions_History!$G$6:$G$1355, Transactions_History!$C$6:$C$1355, "Acquire", Transactions_History!$I$6:$I$1355, Portfolio_History!$F760, Transactions_History!$H$6:$H$1355, "&lt;="&amp;YEAR(Portfolio_History!P$1))-
SUMIFS(Transactions_History!$G$6:$G$1355, Transactions_History!$C$6:$C$1355, "Redeem", Transactions_History!$I$6:$I$1355, Portfolio_History!$F760, Transactions_History!$H$6:$H$1355, "&lt;="&amp;YEAR(Portfolio_History!P$1))</f>
        <v>0</v>
      </c>
      <c r="Q760" s="4">
        <f>SUMIFS(Transactions_History!$G$6:$G$1355, Transactions_History!$C$6:$C$1355, "Acquire", Transactions_History!$I$6:$I$1355, Portfolio_History!$F760, Transactions_History!$H$6:$H$1355, "&lt;="&amp;YEAR(Portfolio_History!Q$1))-
SUMIFS(Transactions_History!$G$6:$G$1355, Transactions_History!$C$6:$C$1355, "Redeem", Transactions_History!$I$6:$I$1355, Portfolio_History!$F760, Transactions_History!$H$6:$H$1355, "&lt;="&amp;YEAR(Portfolio_History!Q$1))</f>
        <v>0</v>
      </c>
      <c r="R760" s="4">
        <f>SUMIFS(Transactions_History!$G$6:$G$1355, Transactions_History!$C$6:$C$1355, "Acquire", Transactions_History!$I$6:$I$1355, Portfolio_History!$F760, Transactions_History!$H$6:$H$1355, "&lt;="&amp;YEAR(Portfolio_History!R$1))-
SUMIFS(Transactions_History!$G$6:$G$1355, Transactions_History!$C$6:$C$1355, "Redeem", Transactions_History!$I$6:$I$1355, Portfolio_History!$F760, Transactions_History!$H$6:$H$1355, "&lt;="&amp;YEAR(Portfolio_History!R$1))</f>
        <v>0</v>
      </c>
      <c r="S760" s="4">
        <f>SUMIFS(Transactions_History!$G$6:$G$1355, Transactions_History!$C$6:$C$1355, "Acquire", Transactions_History!$I$6:$I$1355, Portfolio_History!$F760, Transactions_History!$H$6:$H$1355, "&lt;="&amp;YEAR(Portfolio_History!S$1))-
SUMIFS(Transactions_History!$G$6:$G$1355, Transactions_History!$C$6:$C$1355, "Redeem", Transactions_History!$I$6:$I$1355, Portfolio_History!$F760, Transactions_History!$H$6:$H$1355, "&lt;="&amp;YEAR(Portfolio_History!S$1))</f>
        <v>0</v>
      </c>
      <c r="T760" s="4">
        <f>SUMIFS(Transactions_History!$G$6:$G$1355, Transactions_History!$C$6:$C$1355, "Acquire", Transactions_History!$I$6:$I$1355, Portfolio_History!$F760, Transactions_History!$H$6:$H$1355, "&lt;="&amp;YEAR(Portfolio_History!T$1))-
SUMIFS(Transactions_History!$G$6:$G$1355, Transactions_History!$C$6:$C$1355, "Redeem", Transactions_History!$I$6:$I$1355, Portfolio_History!$F760, Transactions_History!$H$6:$H$1355, "&lt;="&amp;YEAR(Portfolio_History!T$1))</f>
        <v>0</v>
      </c>
      <c r="U760" s="4">
        <f>SUMIFS(Transactions_History!$G$6:$G$1355, Transactions_History!$C$6:$C$1355, "Acquire", Transactions_History!$I$6:$I$1355, Portfolio_History!$F760, Transactions_History!$H$6:$H$1355, "&lt;="&amp;YEAR(Portfolio_History!U$1))-
SUMIFS(Transactions_History!$G$6:$G$1355, Transactions_History!$C$6:$C$1355, "Redeem", Transactions_History!$I$6:$I$1355, Portfolio_History!$F760, Transactions_History!$H$6:$H$1355, "&lt;="&amp;YEAR(Portfolio_History!U$1))</f>
        <v>4440134</v>
      </c>
      <c r="V760" s="4">
        <f>SUMIFS(Transactions_History!$G$6:$G$1355, Transactions_History!$C$6:$C$1355, "Acquire", Transactions_History!$I$6:$I$1355, Portfolio_History!$F760, Transactions_History!$H$6:$H$1355, "&lt;="&amp;YEAR(Portfolio_History!V$1))-
SUMIFS(Transactions_History!$G$6:$G$1355, Transactions_History!$C$6:$C$1355, "Redeem", Transactions_History!$I$6:$I$1355, Portfolio_History!$F760, Transactions_History!$H$6:$H$1355, "&lt;="&amp;YEAR(Portfolio_History!V$1))</f>
        <v>0</v>
      </c>
      <c r="W760" s="4">
        <f>SUMIFS(Transactions_History!$G$6:$G$1355, Transactions_History!$C$6:$C$1355, "Acquire", Transactions_History!$I$6:$I$1355, Portfolio_History!$F760, Transactions_History!$H$6:$H$1355, "&lt;="&amp;YEAR(Portfolio_History!W$1))-
SUMIFS(Transactions_History!$G$6:$G$1355, Transactions_History!$C$6:$C$1355, "Redeem", Transactions_History!$I$6:$I$1355, Portfolio_History!$F760, Transactions_History!$H$6:$H$1355, "&lt;="&amp;YEAR(Portfolio_History!W$1))</f>
        <v>0</v>
      </c>
      <c r="X760" s="4">
        <f>SUMIFS(Transactions_History!$G$6:$G$1355, Transactions_History!$C$6:$C$1355, "Acquire", Transactions_History!$I$6:$I$1355, Portfolio_History!$F760, Transactions_History!$H$6:$H$1355, "&lt;="&amp;YEAR(Portfolio_History!X$1))-
SUMIFS(Transactions_History!$G$6:$G$1355, Transactions_History!$C$6:$C$1355, "Redeem", Transactions_History!$I$6:$I$1355, Portfolio_History!$F760, Transactions_History!$H$6:$H$1355, "&lt;="&amp;YEAR(Portfolio_History!X$1))</f>
        <v>0</v>
      </c>
      <c r="Y760" s="4">
        <f>SUMIFS(Transactions_History!$G$6:$G$1355, Transactions_History!$C$6:$C$1355, "Acquire", Transactions_History!$I$6:$I$1355, Portfolio_History!$F760, Transactions_History!$H$6:$H$1355, "&lt;="&amp;YEAR(Portfolio_History!Y$1))-
SUMIFS(Transactions_History!$G$6:$G$1355, Transactions_History!$C$6:$C$1355, "Redeem", Transactions_History!$I$6:$I$1355, Portfolio_History!$F760, Transactions_History!$H$6:$H$1355, "&lt;="&amp;YEAR(Portfolio_History!Y$1))</f>
        <v>0</v>
      </c>
    </row>
    <row r="761" spans="1:25" x14ac:dyDescent="0.35">
      <c r="A761" s="172" t="s">
        <v>34</v>
      </c>
      <c r="B761" s="172">
        <v>3.75</v>
      </c>
      <c r="C761" s="172">
        <v>2009</v>
      </c>
      <c r="D761" s="173">
        <v>39692</v>
      </c>
      <c r="E761" s="63">
        <v>2008</v>
      </c>
      <c r="F761" s="170" t="str">
        <f t="shared" si="12"/>
        <v>SI certificates_3.75_2009</v>
      </c>
      <c r="G761" s="4">
        <f>SUMIFS(Transactions_History!$G$6:$G$1355, Transactions_History!$C$6:$C$1355, "Acquire", Transactions_History!$I$6:$I$1355, Portfolio_History!$F761, Transactions_History!$H$6:$H$1355, "&lt;="&amp;YEAR(Portfolio_History!G$1))-
SUMIFS(Transactions_History!$G$6:$G$1355, Transactions_History!$C$6:$C$1355, "Redeem", Transactions_History!$I$6:$I$1355, Portfolio_History!$F761, Transactions_History!$H$6:$H$1355, "&lt;="&amp;YEAR(Portfolio_History!G$1))</f>
        <v>0</v>
      </c>
      <c r="H761" s="4">
        <f>SUMIFS(Transactions_History!$G$6:$G$1355, Transactions_History!$C$6:$C$1355, "Acquire", Transactions_History!$I$6:$I$1355, Portfolio_History!$F761, Transactions_History!$H$6:$H$1355, "&lt;="&amp;YEAR(Portfolio_History!H$1))-
SUMIFS(Transactions_History!$G$6:$G$1355, Transactions_History!$C$6:$C$1355, "Redeem", Transactions_History!$I$6:$I$1355, Portfolio_History!$F761, Transactions_History!$H$6:$H$1355, "&lt;="&amp;YEAR(Portfolio_History!H$1))</f>
        <v>0</v>
      </c>
      <c r="I761" s="4">
        <f>SUMIFS(Transactions_History!$G$6:$G$1355, Transactions_History!$C$6:$C$1355, "Acquire", Transactions_History!$I$6:$I$1355, Portfolio_History!$F761, Transactions_History!$H$6:$H$1355, "&lt;="&amp;YEAR(Portfolio_History!I$1))-
SUMIFS(Transactions_History!$G$6:$G$1355, Transactions_History!$C$6:$C$1355, "Redeem", Transactions_History!$I$6:$I$1355, Portfolio_History!$F761, Transactions_History!$H$6:$H$1355, "&lt;="&amp;YEAR(Portfolio_History!I$1))</f>
        <v>0</v>
      </c>
      <c r="J761" s="4">
        <f>SUMIFS(Transactions_History!$G$6:$G$1355, Transactions_History!$C$6:$C$1355, "Acquire", Transactions_History!$I$6:$I$1355, Portfolio_History!$F761, Transactions_History!$H$6:$H$1355, "&lt;="&amp;YEAR(Portfolio_History!J$1))-
SUMIFS(Transactions_History!$G$6:$G$1355, Transactions_History!$C$6:$C$1355, "Redeem", Transactions_History!$I$6:$I$1355, Portfolio_History!$F761, Transactions_History!$H$6:$H$1355, "&lt;="&amp;YEAR(Portfolio_History!J$1))</f>
        <v>0</v>
      </c>
      <c r="K761" s="4">
        <f>SUMIFS(Transactions_History!$G$6:$G$1355, Transactions_History!$C$6:$C$1355, "Acquire", Transactions_History!$I$6:$I$1355, Portfolio_History!$F761, Transactions_History!$H$6:$H$1355, "&lt;="&amp;YEAR(Portfolio_History!K$1))-
SUMIFS(Transactions_History!$G$6:$G$1355, Transactions_History!$C$6:$C$1355, "Redeem", Transactions_History!$I$6:$I$1355, Portfolio_History!$F761, Transactions_History!$H$6:$H$1355, "&lt;="&amp;YEAR(Portfolio_History!K$1))</f>
        <v>0</v>
      </c>
      <c r="L761" s="4">
        <f>SUMIFS(Transactions_History!$G$6:$G$1355, Transactions_History!$C$6:$C$1355, "Acquire", Transactions_History!$I$6:$I$1355, Portfolio_History!$F761, Transactions_History!$H$6:$H$1355, "&lt;="&amp;YEAR(Portfolio_History!L$1))-
SUMIFS(Transactions_History!$G$6:$G$1355, Transactions_History!$C$6:$C$1355, "Redeem", Transactions_History!$I$6:$I$1355, Portfolio_History!$F761, Transactions_History!$H$6:$H$1355, "&lt;="&amp;YEAR(Portfolio_History!L$1))</f>
        <v>0</v>
      </c>
      <c r="M761" s="4">
        <f>SUMIFS(Transactions_History!$G$6:$G$1355, Transactions_History!$C$6:$C$1355, "Acquire", Transactions_History!$I$6:$I$1355, Portfolio_History!$F761, Transactions_History!$H$6:$H$1355, "&lt;="&amp;YEAR(Portfolio_History!M$1))-
SUMIFS(Transactions_History!$G$6:$G$1355, Transactions_History!$C$6:$C$1355, "Redeem", Transactions_History!$I$6:$I$1355, Portfolio_History!$F761, Transactions_History!$H$6:$H$1355, "&lt;="&amp;YEAR(Portfolio_History!M$1))</f>
        <v>0</v>
      </c>
      <c r="N761" s="4">
        <f>SUMIFS(Transactions_History!$G$6:$G$1355, Transactions_History!$C$6:$C$1355, "Acquire", Transactions_History!$I$6:$I$1355, Portfolio_History!$F761, Transactions_History!$H$6:$H$1355, "&lt;="&amp;YEAR(Portfolio_History!N$1))-
SUMIFS(Transactions_History!$G$6:$G$1355, Transactions_History!$C$6:$C$1355, "Redeem", Transactions_History!$I$6:$I$1355, Portfolio_History!$F761, Transactions_History!$H$6:$H$1355, "&lt;="&amp;YEAR(Portfolio_History!N$1))</f>
        <v>0</v>
      </c>
      <c r="O761" s="4">
        <f>SUMIFS(Transactions_History!$G$6:$G$1355, Transactions_History!$C$6:$C$1355, "Acquire", Transactions_History!$I$6:$I$1355, Portfolio_History!$F761, Transactions_History!$H$6:$H$1355, "&lt;="&amp;YEAR(Portfolio_History!O$1))-
SUMIFS(Transactions_History!$G$6:$G$1355, Transactions_History!$C$6:$C$1355, "Redeem", Transactions_History!$I$6:$I$1355, Portfolio_History!$F761, Transactions_History!$H$6:$H$1355, "&lt;="&amp;YEAR(Portfolio_History!O$1))</f>
        <v>0</v>
      </c>
      <c r="P761" s="4">
        <f>SUMIFS(Transactions_History!$G$6:$G$1355, Transactions_History!$C$6:$C$1355, "Acquire", Transactions_History!$I$6:$I$1355, Portfolio_History!$F761, Transactions_History!$H$6:$H$1355, "&lt;="&amp;YEAR(Portfolio_History!P$1))-
SUMIFS(Transactions_History!$G$6:$G$1355, Transactions_History!$C$6:$C$1355, "Redeem", Transactions_History!$I$6:$I$1355, Portfolio_History!$F761, Transactions_History!$H$6:$H$1355, "&lt;="&amp;YEAR(Portfolio_History!P$1))</f>
        <v>0</v>
      </c>
      <c r="Q761" s="4">
        <f>SUMIFS(Transactions_History!$G$6:$G$1355, Transactions_History!$C$6:$C$1355, "Acquire", Transactions_History!$I$6:$I$1355, Portfolio_History!$F761, Transactions_History!$H$6:$H$1355, "&lt;="&amp;YEAR(Portfolio_History!Q$1))-
SUMIFS(Transactions_History!$G$6:$G$1355, Transactions_History!$C$6:$C$1355, "Redeem", Transactions_History!$I$6:$I$1355, Portfolio_History!$F761, Transactions_History!$H$6:$H$1355, "&lt;="&amp;YEAR(Portfolio_History!Q$1))</f>
        <v>0</v>
      </c>
      <c r="R761" s="4">
        <f>SUMIFS(Transactions_History!$G$6:$G$1355, Transactions_History!$C$6:$C$1355, "Acquire", Transactions_History!$I$6:$I$1355, Portfolio_History!$F761, Transactions_History!$H$6:$H$1355, "&lt;="&amp;YEAR(Portfolio_History!R$1))-
SUMIFS(Transactions_History!$G$6:$G$1355, Transactions_History!$C$6:$C$1355, "Redeem", Transactions_History!$I$6:$I$1355, Portfolio_History!$F761, Transactions_History!$H$6:$H$1355, "&lt;="&amp;YEAR(Portfolio_History!R$1))</f>
        <v>0</v>
      </c>
      <c r="S761" s="4">
        <f>SUMIFS(Transactions_History!$G$6:$G$1355, Transactions_History!$C$6:$C$1355, "Acquire", Transactions_History!$I$6:$I$1355, Portfolio_History!$F761, Transactions_History!$H$6:$H$1355, "&lt;="&amp;YEAR(Portfolio_History!S$1))-
SUMIFS(Transactions_History!$G$6:$G$1355, Transactions_History!$C$6:$C$1355, "Redeem", Transactions_History!$I$6:$I$1355, Portfolio_History!$F761, Transactions_History!$H$6:$H$1355, "&lt;="&amp;YEAR(Portfolio_History!S$1))</f>
        <v>0</v>
      </c>
      <c r="T761" s="4">
        <f>SUMIFS(Transactions_History!$G$6:$G$1355, Transactions_History!$C$6:$C$1355, "Acquire", Transactions_History!$I$6:$I$1355, Portfolio_History!$F761, Transactions_History!$H$6:$H$1355, "&lt;="&amp;YEAR(Portfolio_History!T$1))-
SUMIFS(Transactions_History!$G$6:$G$1355, Transactions_History!$C$6:$C$1355, "Redeem", Transactions_History!$I$6:$I$1355, Portfolio_History!$F761, Transactions_History!$H$6:$H$1355, "&lt;="&amp;YEAR(Portfolio_History!T$1))</f>
        <v>0</v>
      </c>
      <c r="U761" s="4">
        <f>SUMIFS(Transactions_History!$G$6:$G$1355, Transactions_History!$C$6:$C$1355, "Acquire", Transactions_History!$I$6:$I$1355, Portfolio_History!$F761, Transactions_History!$H$6:$H$1355, "&lt;="&amp;YEAR(Portfolio_History!U$1))-
SUMIFS(Transactions_History!$G$6:$G$1355, Transactions_History!$C$6:$C$1355, "Redeem", Transactions_History!$I$6:$I$1355, Portfolio_History!$F761, Transactions_History!$H$6:$H$1355, "&lt;="&amp;YEAR(Portfolio_History!U$1))</f>
        <v>7420648</v>
      </c>
      <c r="V761" s="4">
        <f>SUMIFS(Transactions_History!$G$6:$G$1355, Transactions_History!$C$6:$C$1355, "Acquire", Transactions_History!$I$6:$I$1355, Portfolio_History!$F761, Transactions_History!$H$6:$H$1355, "&lt;="&amp;YEAR(Portfolio_History!V$1))-
SUMIFS(Transactions_History!$G$6:$G$1355, Transactions_History!$C$6:$C$1355, "Redeem", Transactions_History!$I$6:$I$1355, Portfolio_History!$F761, Transactions_History!$H$6:$H$1355, "&lt;="&amp;YEAR(Portfolio_History!V$1))</f>
        <v>0</v>
      </c>
      <c r="W761" s="4">
        <f>SUMIFS(Transactions_History!$G$6:$G$1355, Transactions_History!$C$6:$C$1355, "Acquire", Transactions_History!$I$6:$I$1355, Portfolio_History!$F761, Transactions_History!$H$6:$H$1355, "&lt;="&amp;YEAR(Portfolio_History!W$1))-
SUMIFS(Transactions_History!$G$6:$G$1355, Transactions_History!$C$6:$C$1355, "Redeem", Transactions_History!$I$6:$I$1355, Portfolio_History!$F761, Transactions_History!$H$6:$H$1355, "&lt;="&amp;YEAR(Portfolio_History!W$1))</f>
        <v>0</v>
      </c>
      <c r="X761" s="4">
        <f>SUMIFS(Transactions_History!$G$6:$G$1355, Transactions_History!$C$6:$C$1355, "Acquire", Transactions_History!$I$6:$I$1355, Portfolio_History!$F761, Transactions_History!$H$6:$H$1355, "&lt;="&amp;YEAR(Portfolio_History!X$1))-
SUMIFS(Transactions_History!$G$6:$G$1355, Transactions_History!$C$6:$C$1355, "Redeem", Transactions_History!$I$6:$I$1355, Portfolio_History!$F761, Transactions_History!$H$6:$H$1355, "&lt;="&amp;YEAR(Portfolio_History!X$1))</f>
        <v>0</v>
      </c>
      <c r="Y761" s="4">
        <f>SUMIFS(Transactions_History!$G$6:$G$1355, Transactions_History!$C$6:$C$1355, "Acquire", Transactions_History!$I$6:$I$1355, Portfolio_History!$F761, Transactions_History!$H$6:$H$1355, "&lt;="&amp;YEAR(Portfolio_History!Y$1))-
SUMIFS(Transactions_History!$G$6:$G$1355, Transactions_History!$C$6:$C$1355, "Redeem", Transactions_History!$I$6:$I$1355, Portfolio_History!$F761, Transactions_History!$H$6:$H$1355, "&lt;="&amp;YEAR(Portfolio_History!Y$1))</f>
        <v>0</v>
      </c>
    </row>
    <row r="762" spans="1:25" x14ac:dyDescent="0.35">
      <c r="A762" s="172" t="s">
        <v>39</v>
      </c>
      <c r="B762" s="172">
        <v>5.875</v>
      </c>
      <c r="C762" s="172">
        <v>2009</v>
      </c>
      <c r="D762" s="173">
        <v>35947</v>
      </c>
      <c r="E762" s="63">
        <v>2008</v>
      </c>
      <c r="F762" s="170" t="str">
        <f t="shared" si="12"/>
        <v>SI bonds_5.875_2009</v>
      </c>
      <c r="G762" s="4">
        <f>SUMIFS(Transactions_History!$G$6:$G$1355, Transactions_History!$C$6:$C$1355, "Acquire", Transactions_History!$I$6:$I$1355, Portfolio_History!$F762, Transactions_History!$H$6:$H$1355, "&lt;="&amp;YEAR(Portfolio_History!G$1))-
SUMIFS(Transactions_History!$G$6:$G$1355, Transactions_History!$C$6:$C$1355, "Redeem", Transactions_History!$I$6:$I$1355, Portfolio_History!$F762, Transactions_History!$H$6:$H$1355, "&lt;="&amp;YEAR(Portfolio_History!G$1))</f>
        <v>-7085559</v>
      </c>
      <c r="H762" s="4">
        <f>SUMIFS(Transactions_History!$G$6:$G$1355, Transactions_History!$C$6:$C$1355, "Acquire", Transactions_History!$I$6:$I$1355, Portfolio_History!$F762, Transactions_History!$H$6:$H$1355, "&lt;="&amp;YEAR(Portfolio_History!H$1))-
SUMIFS(Transactions_History!$G$6:$G$1355, Transactions_History!$C$6:$C$1355, "Redeem", Transactions_History!$I$6:$I$1355, Portfolio_History!$F762, Transactions_History!$H$6:$H$1355, "&lt;="&amp;YEAR(Portfolio_History!H$1))</f>
        <v>-7085559</v>
      </c>
      <c r="I762" s="4">
        <f>SUMIFS(Transactions_History!$G$6:$G$1355, Transactions_History!$C$6:$C$1355, "Acquire", Transactions_History!$I$6:$I$1355, Portfolio_History!$F762, Transactions_History!$H$6:$H$1355, "&lt;="&amp;YEAR(Portfolio_History!I$1))-
SUMIFS(Transactions_History!$G$6:$G$1355, Transactions_History!$C$6:$C$1355, "Redeem", Transactions_History!$I$6:$I$1355, Portfolio_History!$F762, Transactions_History!$H$6:$H$1355, "&lt;="&amp;YEAR(Portfolio_History!I$1))</f>
        <v>-7085559</v>
      </c>
      <c r="J762" s="4">
        <f>SUMIFS(Transactions_History!$G$6:$G$1355, Transactions_History!$C$6:$C$1355, "Acquire", Transactions_History!$I$6:$I$1355, Portfolio_History!$F762, Transactions_History!$H$6:$H$1355, "&lt;="&amp;YEAR(Portfolio_History!J$1))-
SUMIFS(Transactions_History!$G$6:$G$1355, Transactions_History!$C$6:$C$1355, "Redeem", Transactions_History!$I$6:$I$1355, Portfolio_History!$F762, Transactions_History!$H$6:$H$1355, "&lt;="&amp;YEAR(Portfolio_History!J$1))</f>
        <v>-7085559</v>
      </c>
      <c r="K762" s="4">
        <f>SUMIFS(Transactions_History!$G$6:$G$1355, Transactions_History!$C$6:$C$1355, "Acquire", Transactions_History!$I$6:$I$1355, Portfolio_History!$F762, Transactions_History!$H$6:$H$1355, "&lt;="&amp;YEAR(Portfolio_History!K$1))-
SUMIFS(Transactions_History!$G$6:$G$1355, Transactions_History!$C$6:$C$1355, "Redeem", Transactions_History!$I$6:$I$1355, Portfolio_History!$F762, Transactions_History!$H$6:$H$1355, "&lt;="&amp;YEAR(Portfolio_History!K$1))</f>
        <v>-7085559</v>
      </c>
      <c r="L762" s="4">
        <f>SUMIFS(Transactions_History!$G$6:$G$1355, Transactions_History!$C$6:$C$1355, "Acquire", Transactions_History!$I$6:$I$1355, Portfolio_History!$F762, Transactions_History!$H$6:$H$1355, "&lt;="&amp;YEAR(Portfolio_History!L$1))-
SUMIFS(Transactions_History!$G$6:$G$1355, Transactions_History!$C$6:$C$1355, "Redeem", Transactions_History!$I$6:$I$1355, Portfolio_History!$F762, Transactions_History!$H$6:$H$1355, "&lt;="&amp;YEAR(Portfolio_History!L$1))</f>
        <v>-7085559</v>
      </c>
      <c r="M762" s="4">
        <f>SUMIFS(Transactions_History!$G$6:$G$1355, Transactions_History!$C$6:$C$1355, "Acquire", Transactions_History!$I$6:$I$1355, Portfolio_History!$F762, Transactions_History!$H$6:$H$1355, "&lt;="&amp;YEAR(Portfolio_History!M$1))-
SUMIFS(Transactions_History!$G$6:$G$1355, Transactions_History!$C$6:$C$1355, "Redeem", Transactions_History!$I$6:$I$1355, Portfolio_History!$F762, Transactions_History!$H$6:$H$1355, "&lt;="&amp;YEAR(Portfolio_History!M$1))</f>
        <v>-7085559</v>
      </c>
      <c r="N762" s="4">
        <f>SUMIFS(Transactions_History!$G$6:$G$1355, Transactions_History!$C$6:$C$1355, "Acquire", Transactions_History!$I$6:$I$1355, Portfolio_History!$F762, Transactions_History!$H$6:$H$1355, "&lt;="&amp;YEAR(Portfolio_History!N$1))-
SUMIFS(Transactions_History!$G$6:$G$1355, Transactions_History!$C$6:$C$1355, "Redeem", Transactions_History!$I$6:$I$1355, Portfolio_History!$F762, Transactions_History!$H$6:$H$1355, "&lt;="&amp;YEAR(Portfolio_History!N$1))</f>
        <v>-7085559</v>
      </c>
      <c r="O762" s="4">
        <f>SUMIFS(Transactions_History!$G$6:$G$1355, Transactions_History!$C$6:$C$1355, "Acquire", Transactions_History!$I$6:$I$1355, Portfolio_History!$F762, Transactions_History!$H$6:$H$1355, "&lt;="&amp;YEAR(Portfolio_History!O$1))-
SUMIFS(Transactions_History!$G$6:$G$1355, Transactions_History!$C$6:$C$1355, "Redeem", Transactions_History!$I$6:$I$1355, Portfolio_History!$F762, Transactions_History!$H$6:$H$1355, "&lt;="&amp;YEAR(Portfolio_History!O$1))</f>
        <v>-7085559</v>
      </c>
      <c r="P762" s="4">
        <f>SUMIFS(Transactions_History!$G$6:$G$1355, Transactions_History!$C$6:$C$1355, "Acquire", Transactions_History!$I$6:$I$1355, Portfolio_History!$F762, Transactions_History!$H$6:$H$1355, "&lt;="&amp;YEAR(Portfolio_History!P$1))-
SUMIFS(Transactions_History!$G$6:$G$1355, Transactions_History!$C$6:$C$1355, "Redeem", Transactions_History!$I$6:$I$1355, Portfolio_History!$F762, Transactions_History!$H$6:$H$1355, "&lt;="&amp;YEAR(Portfolio_History!P$1))</f>
        <v>-7085559</v>
      </c>
      <c r="Q762" s="4">
        <f>SUMIFS(Transactions_History!$G$6:$G$1355, Transactions_History!$C$6:$C$1355, "Acquire", Transactions_History!$I$6:$I$1355, Portfolio_History!$F762, Transactions_History!$H$6:$H$1355, "&lt;="&amp;YEAR(Portfolio_History!Q$1))-
SUMIFS(Transactions_History!$G$6:$G$1355, Transactions_History!$C$6:$C$1355, "Redeem", Transactions_History!$I$6:$I$1355, Portfolio_History!$F762, Transactions_History!$H$6:$H$1355, "&lt;="&amp;YEAR(Portfolio_History!Q$1))</f>
        <v>-7085559</v>
      </c>
      <c r="R762" s="4">
        <f>SUMIFS(Transactions_History!$G$6:$G$1355, Transactions_History!$C$6:$C$1355, "Acquire", Transactions_History!$I$6:$I$1355, Portfolio_History!$F762, Transactions_History!$H$6:$H$1355, "&lt;="&amp;YEAR(Portfolio_History!R$1))-
SUMIFS(Transactions_History!$G$6:$G$1355, Transactions_History!$C$6:$C$1355, "Redeem", Transactions_History!$I$6:$I$1355, Portfolio_History!$F762, Transactions_History!$H$6:$H$1355, "&lt;="&amp;YEAR(Portfolio_History!R$1))</f>
        <v>-7085559</v>
      </c>
      <c r="S762" s="4">
        <f>SUMIFS(Transactions_History!$G$6:$G$1355, Transactions_History!$C$6:$C$1355, "Acquire", Transactions_History!$I$6:$I$1355, Portfolio_History!$F762, Transactions_History!$H$6:$H$1355, "&lt;="&amp;YEAR(Portfolio_History!S$1))-
SUMIFS(Transactions_History!$G$6:$G$1355, Transactions_History!$C$6:$C$1355, "Redeem", Transactions_History!$I$6:$I$1355, Portfolio_History!$F762, Transactions_History!$H$6:$H$1355, "&lt;="&amp;YEAR(Portfolio_History!S$1))</f>
        <v>-7085559</v>
      </c>
      <c r="T762" s="4">
        <f>SUMIFS(Transactions_History!$G$6:$G$1355, Transactions_History!$C$6:$C$1355, "Acquire", Transactions_History!$I$6:$I$1355, Portfolio_History!$F762, Transactions_History!$H$6:$H$1355, "&lt;="&amp;YEAR(Portfolio_History!T$1))-
SUMIFS(Transactions_History!$G$6:$G$1355, Transactions_History!$C$6:$C$1355, "Redeem", Transactions_History!$I$6:$I$1355, Portfolio_History!$F762, Transactions_History!$H$6:$H$1355, "&lt;="&amp;YEAR(Portfolio_History!T$1))</f>
        <v>-7085559</v>
      </c>
      <c r="U762" s="4">
        <f>SUMIFS(Transactions_History!$G$6:$G$1355, Transactions_History!$C$6:$C$1355, "Acquire", Transactions_History!$I$6:$I$1355, Portfolio_History!$F762, Transactions_History!$H$6:$H$1355, "&lt;="&amp;YEAR(Portfolio_History!U$1))-
SUMIFS(Transactions_History!$G$6:$G$1355, Transactions_History!$C$6:$C$1355, "Redeem", Transactions_History!$I$6:$I$1355, Portfolio_History!$F762, Transactions_History!$H$6:$H$1355, "&lt;="&amp;YEAR(Portfolio_History!U$1))</f>
        <v>-916286</v>
      </c>
      <c r="V762" s="4">
        <f>SUMIFS(Transactions_History!$G$6:$G$1355, Transactions_History!$C$6:$C$1355, "Acquire", Transactions_History!$I$6:$I$1355, Portfolio_History!$F762, Transactions_History!$H$6:$H$1355, "&lt;="&amp;YEAR(Portfolio_History!V$1))-
SUMIFS(Transactions_History!$G$6:$G$1355, Transactions_History!$C$6:$C$1355, "Redeem", Transactions_History!$I$6:$I$1355, Portfolio_History!$F762, Transactions_History!$H$6:$H$1355, "&lt;="&amp;YEAR(Portfolio_History!V$1))</f>
        <v>0</v>
      </c>
      <c r="W762" s="4">
        <f>SUMIFS(Transactions_History!$G$6:$G$1355, Transactions_History!$C$6:$C$1355, "Acquire", Transactions_History!$I$6:$I$1355, Portfolio_History!$F762, Transactions_History!$H$6:$H$1355, "&lt;="&amp;YEAR(Portfolio_History!W$1))-
SUMIFS(Transactions_History!$G$6:$G$1355, Transactions_History!$C$6:$C$1355, "Redeem", Transactions_History!$I$6:$I$1355, Portfolio_History!$F762, Transactions_History!$H$6:$H$1355, "&lt;="&amp;YEAR(Portfolio_History!W$1))</f>
        <v>0</v>
      </c>
      <c r="X762" s="4">
        <f>SUMIFS(Transactions_History!$G$6:$G$1355, Transactions_History!$C$6:$C$1355, "Acquire", Transactions_History!$I$6:$I$1355, Portfolio_History!$F762, Transactions_History!$H$6:$H$1355, "&lt;="&amp;YEAR(Portfolio_History!X$1))-
SUMIFS(Transactions_History!$G$6:$G$1355, Transactions_History!$C$6:$C$1355, "Redeem", Transactions_History!$I$6:$I$1355, Portfolio_History!$F762, Transactions_History!$H$6:$H$1355, "&lt;="&amp;YEAR(Portfolio_History!X$1))</f>
        <v>0</v>
      </c>
      <c r="Y762" s="4">
        <f>SUMIFS(Transactions_History!$G$6:$G$1355, Transactions_History!$C$6:$C$1355, "Acquire", Transactions_History!$I$6:$I$1355, Portfolio_History!$F762, Transactions_History!$H$6:$H$1355, "&lt;="&amp;YEAR(Portfolio_History!Y$1))-
SUMIFS(Transactions_History!$G$6:$G$1355, Transactions_History!$C$6:$C$1355, "Redeem", Transactions_History!$I$6:$I$1355, Portfolio_History!$F762, Transactions_History!$H$6:$H$1355, "&lt;="&amp;YEAR(Portfolio_History!Y$1))</f>
        <v>0</v>
      </c>
    </row>
    <row r="763" spans="1:25" x14ac:dyDescent="0.35">
      <c r="A763" s="172" t="s">
        <v>34</v>
      </c>
      <c r="B763" s="172">
        <v>3.625</v>
      </c>
      <c r="C763" s="172">
        <v>2009</v>
      </c>
      <c r="D763" s="173">
        <v>39722</v>
      </c>
      <c r="E763" s="63">
        <v>2008</v>
      </c>
      <c r="F763" s="170" t="str">
        <f t="shared" si="12"/>
        <v>SI certificates_3.625_2009</v>
      </c>
      <c r="G763" s="4">
        <f>SUMIFS(Transactions_History!$G$6:$G$1355, Transactions_History!$C$6:$C$1355, "Acquire", Transactions_History!$I$6:$I$1355, Portfolio_History!$F763, Transactions_History!$H$6:$H$1355, "&lt;="&amp;YEAR(Portfolio_History!G$1))-
SUMIFS(Transactions_History!$G$6:$G$1355, Transactions_History!$C$6:$C$1355, "Redeem", Transactions_History!$I$6:$I$1355, Portfolio_History!$F763, Transactions_History!$H$6:$H$1355, "&lt;="&amp;YEAR(Portfolio_History!G$1))</f>
        <v>0</v>
      </c>
      <c r="H763" s="4">
        <f>SUMIFS(Transactions_History!$G$6:$G$1355, Transactions_History!$C$6:$C$1355, "Acquire", Transactions_History!$I$6:$I$1355, Portfolio_History!$F763, Transactions_History!$H$6:$H$1355, "&lt;="&amp;YEAR(Portfolio_History!H$1))-
SUMIFS(Transactions_History!$G$6:$G$1355, Transactions_History!$C$6:$C$1355, "Redeem", Transactions_History!$I$6:$I$1355, Portfolio_History!$F763, Transactions_History!$H$6:$H$1355, "&lt;="&amp;YEAR(Portfolio_History!H$1))</f>
        <v>0</v>
      </c>
      <c r="I763" s="4">
        <f>SUMIFS(Transactions_History!$G$6:$G$1355, Transactions_History!$C$6:$C$1355, "Acquire", Transactions_History!$I$6:$I$1355, Portfolio_History!$F763, Transactions_History!$H$6:$H$1355, "&lt;="&amp;YEAR(Portfolio_History!I$1))-
SUMIFS(Transactions_History!$G$6:$G$1355, Transactions_History!$C$6:$C$1355, "Redeem", Transactions_History!$I$6:$I$1355, Portfolio_History!$F763, Transactions_History!$H$6:$H$1355, "&lt;="&amp;YEAR(Portfolio_History!I$1))</f>
        <v>0</v>
      </c>
      <c r="J763" s="4">
        <f>SUMIFS(Transactions_History!$G$6:$G$1355, Transactions_History!$C$6:$C$1355, "Acquire", Transactions_History!$I$6:$I$1355, Portfolio_History!$F763, Transactions_History!$H$6:$H$1355, "&lt;="&amp;YEAR(Portfolio_History!J$1))-
SUMIFS(Transactions_History!$G$6:$G$1355, Transactions_History!$C$6:$C$1355, "Redeem", Transactions_History!$I$6:$I$1355, Portfolio_History!$F763, Transactions_History!$H$6:$H$1355, "&lt;="&amp;YEAR(Portfolio_History!J$1))</f>
        <v>0</v>
      </c>
      <c r="K763" s="4">
        <f>SUMIFS(Transactions_History!$G$6:$G$1355, Transactions_History!$C$6:$C$1355, "Acquire", Transactions_History!$I$6:$I$1355, Portfolio_History!$F763, Transactions_History!$H$6:$H$1355, "&lt;="&amp;YEAR(Portfolio_History!K$1))-
SUMIFS(Transactions_History!$G$6:$G$1355, Transactions_History!$C$6:$C$1355, "Redeem", Transactions_History!$I$6:$I$1355, Portfolio_History!$F763, Transactions_History!$H$6:$H$1355, "&lt;="&amp;YEAR(Portfolio_History!K$1))</f>
        <v>0</v>
      </c>
      <c r="L763" s="4">
        <f>SUMIFS(Transactions_History!$G$6:$G$1355, Transactions_History!$C$6:$C$1355, "Acquire", Transactions_History!$I$6:$I$1355, Portfolio_History!$F763, Transactions_History!$H$6:$H$1355, "&lt;="&amp;YEAR(Portfolio_History!L$1))-
SUMIFS(Transactions_History!$G$6:$G$1355, Transactions_History!$C$6:$C$1355, "Redeem", Transactions_History!$I$6:$I$1355, Portfolio_History!$F763, Transactions_History!$H$6:$H$1355, "&lt;="&amp;YEAR(Portfolio_History!L$1))</f>
        <v>0</v>
      </c>
      <c r="M763" s="4">
        <f>SUMIFS(Transactions_History!$G$6:$G$1355, Transactions_History!$C$6:$C$1355, "Acquire", Transactions_History!$I$6:$I$1355, Portfolio_History!$F763, Transactions_History!$H$6:$H$1355, "&lt;="&amp;YEAR(Portfolio_History!M$1))-
SUMIFS(Transactions_History!$G$6:$G$1355, Transactions_History!$C$6:$C$1355, "Redeem", Transactions_History!$I$6:$I$1355, Portfolio_History!$F763, Transactions_History!$H$6:$H$1355, "&lt;="&amp;YEAR(Portfolio_History!M$1))</f>
        <v>0</v>
      </c>
      <c r="N763" s="4">
        <f>SUMIFS(Transactions_History!$G$6:$G$1355, Transactions_History!$C$6:$C$1355, "Acquire", Transactions_History!$I$6:$I$1355, Portfolio_History!$F763, Transactions_History!$H$6:$H$1355, "&lt;="&amp;YEAR(Portfolio_History!N$1))-
SUMIFS(Transactions_History!$G$6:$G$1355, Transactions_History!$C$6:$C$1355, "Redeem", Transactions_History!$I$6:$I$1355, Portfolio_History!$F763, Transactions_History!$H$6:$H$1355, "&lt;="&amp;YEAR(Portfolio_History!N$1))</f>
        <v>0</v>
      </c>
      <c r="O763" s="4">
        <f>SUMIFS(Transactions_History!$G$6:$G$1355, Transactions_History!$C$6:$C$1355, "Acquire", Transactions_History!$I$6:$I$1355, Portfolio_History!$F763, Transactions_History!$H$6:$H$1355, "&lt;="&amp;YEAR(Portfolio_History!O$1))-
SUMIFS(Transactions_History!$G$6:$G$1355, Transactions_History!$C$6:$C$1355, "Redeem", Transactions_History!$I$6:$I$1355, Portfolio_History!$F763, Transactions_History!$H$6:$H$1355, "&lt;="&amp;YEAR(Portfolio_History!O$1))</f>
        <v>0</v>
      </c>
      <c r="P763" s="4">
        <f>SUMIFS(Transactions_History!$G$6:$G$1355, Transactions_History!$C$6:$C$1355, "Acquire", Transactions_History!$I$6:$I$1355, Portfolio_History!$F763, Transactions_History!$H$6:$H$1355, "&lt;="&amp;YEAR(Portfolio_History!P$1))-
SUMIFS(Transactions_History!$G$6:$G$1355, Transactions_History!$C$6:$C$1355, "Redeem", Transactions_History!$I$6:$I$1355, Portfolio_History!$F763, Transactions_History!$H$6:$H$1355, "&lt;="&amp;YEAR(Portfolio_History!P$1))</f>
        <v>0</v>
      </c>
      <c r="Q763" s="4">
        <f>SUMIFS(Transactions_History!$G$6:$G$1355, Transactions_History!$C$6:$C$1355, "Acquire", Transactions_History!$I$6:$I$1355, Portfolio_History!$F763, Transactions_History!$H$6:$H$1355, "&lt;="&amp;YEAR(Portfolio_History!Q$1))-
SUMIFS(Transactions_History!$G$6:$G$1355, Transactions_History!$C$6:$C$1355, "Redeem", Transactions_History!$I$6:$I$1355, Portfolio_History!$F763, Transactions_History!$H$6:$H$1355, "&lt;="&amp;YEAR(Portfolio_History!Q$1))</f>
        <v>0</v>
      </c>
      <c r="R763" s="4">
        <f>SUMIFS(Transactions_History!$G$6:$G$1355, Transactions_History!$C$6:$C$1355, "Acquire", Transactions_History!$I$6:$I$1355, Portfolio_History!$F763, Transactions_History!$H$6:$H$1355, "&lt;="&amp;YEAR(Portfolio_History!R$1))-
SUMIFS(Transactions_History!$G$6:$G$1355, Transactions_History!$C$6:$C$1355, "Redeem", Transactions_History!$I$6:$I$1355, Portfolio_History!$F763, Transactions_History!$H$6:$H$1355, "&lt;="&amp;YEAR(Portfolio_History!R$1))</f>
        <v>0</v>
      </c>
      <c r="S763" s="4">
        <f>SUMIFS(Transactions_History!$G$6:$G$1355, Transactions_History!$C$6:$C$1355, "Acquire", Transactions_History!$I$6:$I$1355, Portfolio_History!$F763, Transactions_History!$H$6:$H$1355, "&lt;="&amp;YEAR(Portfolio_History!S$1))-
SUMIFS(Transactions_History!$G$6:$G$1355, Transactions_History!$C$6:$C$1355, "Redeem", Transactions_History!$I$6:$I$1355, Portfolio_History!$F763, Transactions_History!$H$6:$H$1355, "&lt;="&amp;YEAR(Portfolio_History!S$1))</f>
        <v>0</v>
      </c>
      <c r="T763" s="4">
        <f>SUMIFS(Transactions_History!$G$6:$G$1355, Transactions_History!$C$6:$C$1355, "Acquire", Transactions_History!$I$6:$I$1355, Portfolio_History!$F763, Transactions_History!$H$6:$H$1355, "&lt;="&amp;YEAR(Portfolio_History!T$1))-
SUMIFS(Transactions_History!$G$6:$G$1355, Transactions_History!$C$6:$C$1355, "Redeem", Transactions_History!$I$6:$I$1355, Portfolio_History!$F763, Transactions_History!$H$6:$H$1355, "&lt;="&amp;YEAR(Portfolio_History!T$1))</f>
        <v>0</v>
      </c>
      <c r="U763" s="4">
        <f>SUMIFS(Transactions_History!$G$6:$G$1355, Transactions_History!$C$6:$C$1355, "Acquire", Transactions_History!$I$6:$I$1355, Portfolio_History!$F763, Transactions_History!$H$6:$H$1355, "&lt;="&amp;YEAR(Portfolio_History!U$1))-
SUMIFS(Transactions_History!$G$6:$G$1355, Transactions_History!$C$6:$C$1355, "Redeem", Transactions_History!$I$6:$I$1355, Portfolio_History!$F763, Transactions_History!$H$6:$H$1355, "&lt;="&amp;YEAR(Portfolio_History!U$1))</f>
        <v>0</v>
      </c>
      <c r="V763" s="4">
        <f>SUMIFS(Transactions_History!$G$6:$G$1355, Transactions_History!$C$6:$C$1355, "Acquire", Transactions_History!$I$6:$I$1355, Portfolio_History!$F763, Transactions_History!$H$6:$H$1355, "&lt;="&amp;YEAR(Portfolio_History!V$1))-
SUMIFS(Transactions_History!$G$6:$G$1355, Transactions_History!$C$6:$C$1355, "Redeem", Transactions_History!$I$6:$I$1355, Portfolio_History!$F763, Transactions_History!$H$6:$H$1355, "&lt;="&amp;YEAR(Portfolio_History!V$1))</f>
        <v>0</v>
      </c>
      <c r="W763" s="4">
        <f>SUMIFS(Transactions_History!$G$6:$G$1355, Transactions_History!$C$6:$C$1355, "Acquire", Transactions_History!$I$6:$I$1355, Portfolio_History!$F763, Transactions_History!$H$6:$H$1355, "&lt;="&amp;YEAR(Portfolio_History!W$1))-
SUMIFS(Transactions_History!$G$6:$G$1355, Transactions_History!$C$6:$C$1355, "Redeem", Transactions_History!$I$6:$I$1355, Portfolio_History!$F763, Transactions_History!$H$6:$H$1355, "&lt;="&amp;YEAR(Portfolio_History!W$1))</f>
        <v>0</v>
      </c>
      <c r="X763" s="4">
        <f>SUMIFS(Transactions_History!$G$6:$G$1355, Transactions_History!$C$6:$C$1355, "Acquire", Transactions_History!$I$6:$I$1355, Portfolio_History!$F763, Transactions_History!$H$6:$H$1355, "&lt;="&amp;YEAR(Portfolio_History!X$1))-
SUMIFS(Transactions_History!$G$6:$G$1355, Transactions_History!$C$6:$C$1355, "Redeem", Transactions_History!$I$6:$I$1355, Portfolio_History!$F763, Transactions_History!$H$6:$H$1355, "&lt;="&amp;YEAR(Portfolio_History!X$1))</f>
        <v>0</v>
      </c>
      <c r="Y763" s="4">
        <f>SUMIFS(Transactions_History!$G$6:$G$1355, Transactions_History!$C$6:$C$1355, "Acquire", Transactions_History!$I$6:$I$1355, Portfolio_History!$F763, Transactions_History!$H$6:$H$1355, "&lt;="&amp;YEAR(Portfolio_History!Y$1))-
SUMIFS(Transactions_History!$G$6:$G$1355, Transactions_History!$C$6:$C$1355, "Redeem", Transactions_History!$I$6:$I$1355, Portfolio_History!$F763, Transactions_History!$H$6:$H$1355, "&lt;="&amp;YEAR(Portfolio_History!Y$1))</f>
        <v>0</v>
      </c>
    </row>
    <row r="764" spans="1:25" x14ac:dyDescent="0.35">
      <c r="A764" s="172" t="s">
        <v>39</v>
      </c>
      <c r="B764" s="172">
        <v>6</v>
      </c>
      <c r="C764" s="172">
        <v>2009</v>
      </c>
      <c r="D764" s="173">
        <v>36312</v>
      </c>
      <c r="E764" s="63">
        <v>2008</v>
      </c>
      <c r="F764" s="170" t="str">
        <f t="shared" si="12"/>
        <v>SI bonds_6_2009</v>
      </c>
      <c r="G764" s="4">
        <f>SUMIFS(Transactions_History!$G$6:$G$1355, Transactions_History!$C$6:$C$1355, "Acquire", Transactions_History!$I$6:$I$1355, Portfolio_History!$F764, Transactions_History!$H$6:$H$1355, "&lt;="&amp;YEAR(Portfolio_History!G$1))-
SUMIFS(Transactions_History!$G$6:$G$1355, Transactions_History!$C$6:$C$1355, "Redeem", Transactions_History!$I$6:$I$1355, Portfolio_History!$F764, Transactions_History!$H$6:$H$1355, "&lt;="&amp;YEAR(Portfolio_History!G$1))</f>
        <v>-7389593</v>
      </c>
      <c r="H764" s="4">
        <f>SUMIFS(Transactions_History!$G$6:$G$1355, Transactions_History!$C$6:$C$1355, "Acquire", Transactions_History!$I$6:$I$1355, Portfolio_History!$F764, Transactions_History!$H$6:$H$1355, "&lt;="&amp;YEAR(Portfolio_History!H$1))-
SUMIFS(Transactions_History!$G$6:$G$1355, Transactions_History!$C$6:$C$1355, "Redeem", Transactions_History!$I$6:$I$1355, Portfolio_History!$F764, Transactions_History!$H$6:$H$1355, "&lt;="&amp;YEAR(Portfolio_History!H$1))</f>
        <v>-7389593</v>
      </c>
      <c r="I764" s="4">
        <f>SUMIFS(Transactions_History!$G$6:$G$1355, Transactions_History!$C$6:$C$1355, "Acquire", Transactions_History!$I$6:$I$1355, Portfolio_History!$F764, Transactions_History!$H$6:$H$1355, "&lt;="&amp;YEAR(Portfolio_History!I$1))-
SUMIFS(Transactions_History!$G$6:$G$1355, Transactions_History!$C$6:$C$1355, "Redeem", Transactions_History!$I$6:$I$1355, Portfolio_History!$F764, Transactions_History!$H$6:$H$1355, "&lt;="&amp;YEAR(Portfolio_History!I$1))</f>
        <v>-7389593</v>
      </c>
      <c r="J764" s="4">
        <f>SUMIFS(Transactions_History!$G$6:$G$1355, Transactions_History!$C$6:$C$1355, "Acquire", Transactions_History!$I$6:$I$1355, Portfolio_History!$F764, Transactions_History!$H$6:$H$1355, "&lt;="&amp;YEAR(Portfolio_History!J$1))-
SUMIFS(Transactions_History!$G$6:$G$1355, Transactions_History!$C$6:$C$1355, "Redeem", Transactions_History!$I$6:$I$1355, Portfolio_History!$F764, Transactions_History!$H$6:$H$1355, "&lt;="&amp;YEAR(Portfolio_History!J$1))</f>
        <v>-7389593</v>
      </c>
      <c r="K764" s="4">
        <f>SUMIFS(Transactions_History!$G$6:$G$1355, Transactions_History!$C$6:$C$1355, "Acquire", Transactions_History!$I$6:$I$1355, Portfolio_History!$F764, Transactions_History!$H$6:$H$1355, "&lt;="&amp;YEAR(Portfolio_History!K$1))-
SUMIFS(Transactions_History!$G$6:$G$1355, Transactions_History!$C$6:$C$1355, "Redeem", Transactions_History!$I$6:$I$1355, Portfolio_History!$F764, Transactions_History!$H$6:$H$1355, "&lt;="&amp;YEAR(Portfolio_History!K$1))</f>
        <v>-7389593</v>
      </c>
      <c r="L764" s="4">
        <f>SUMIFS(Transactions_History!$G$6:$G$1355, Transactions_History!$C$6:$C$1355, "Acquire", Transactions_History!$I$6:$I$1355, Portfolio_History!$F764, Transactions_History!$H$6:$H$1355, "&lt;="&amp;YEAR(Portfolio_History!L$1))-
SUMIFS(Transactions_History!$G$6:$G$1355, Transactions_History!$C$6:$C$1355, "Redeem", Transactions_History!$I$6:$I$1355, Portfolio_History!$F764, Transactions_History!$H$6:$H$1355, "&lt;="&amp;YEAR(Portfolio_History!L$1))</f>
        <v>-7389593</v>
      </c>
      <c r="M764" s="4">
        <f>SUMIFS(Transactions_History!$G$6:$G$1355, Transactions_History!$C$6:$C$1355, "Acquire", Transactions_History!$I$6:$I$1355, Portfolio_History!$F764, Transactions_History!$H$6:$H$1355, "&lt;="&amp;YEAR(Portfolio_History!M$1))-
SUMIFS(Transactions_History!$G$6:$G$1355, Transactions_History!$C$6:$C$1355, "Redeem", Transactions_History!$I$6:$I$1355, Portfolio_History!$F764, Transactions_History!$H$6:$H$1355, "&lt;="&amp;YEAR(Portfolio_History!M$1))</f>
        <v>-7389593</v>
      </c>
      <c r="N764" s="4">
        <f>SUMIFS(Transactions_History!$G$6:$G$1355, Transactions_History!$C$6:$C$1355, "Acquire", Transactions_History!$I$6:$I$1355, Portfolio_History!$F764, Transactions_History!$H$6:$H$1355, "&lt;="&amp;YEAR(Portfolio_History!N$1))-
SUMIFS(Transactions_History!$G$6:$G$1355, Transactions_History!$C$6:$C$1355, "Redeem", Transactions_History!$I$6:$I$1355, Portfolio_History!$F764, Transactions_History!$H$6:$H$1355, "&lt;="&amp;YEAR(Portfolio_History!N$1))</f>
        <v>-7389593</v>
      </c>
      <c r="O764" s="4">
        <f>SUMIFS(Transactions_History!$G$6:$G$1355, Transactions_History!$C$6:$C$1355, "Acquire", Transactions_History!$I$6:$I$1355, Portfolio_History!$F764, Transactions_History!$H$6:$H$1355, "&lt;="&amp;YEAR(Portfolio_History!O$1))-
SUMIFS(Transactions_History!$G$6:$G$1355, Transactions_History!$C$6:$C$1355, "Redeem", Transactions_History!$I$6:$I$1355, Portfolio_History!$F764, Transactions_History!$H$6:$H$1355, "&lt;="&amp;YEAR(Portfolio_History!O$1))</f>
        <v>-7389593</v>
      </c>
      <c r="P764" s="4">
        <f>SUMIFS(Transactions_History!$G$6:$G$1355, Transactions_History!$C$6:$C$1355, "Acquire", Transactions_History!$I$6:$I$1355, Portfolio_History!$F764, Transactions_History!$H$6:$H$1355, "&lt;="&amp;YEAR(Portfolio_History!P$1))-
SUMIFS(Transactions_History!$G$6:$G$1355, Transactions_History!$C$6:$C$1355, "Redeem", Transactions_History!$I$6:$I$1355, Portfolio_History!$F764, Transactions_History!$H$6:$H$1355, "&lt;="&amp;YEAR(Portfolio_History!P$1))</f>
        <v>-7389593</v>
      </c>
      <c r="Q764" s="4">
        <f>SUMIFS(Transactions_History!$G$6:$G$1355, Transactions_History!$C$6:$C$1355, "Acquire", Transactions_History!$I$6:$I$1355, Portfolio_History!$F764, Transactions_History!$H$6:$H$1355, "&lt;="&amp;YEAR(Portfolio_History!Q$1))-
SUMIFS(Transactions_History!$G$6:$G$1355, Transactions_History!$C$6:$C$1355, "Redeem", Transactions_History!$I$6:$I$1355, Portfolio_History!$F764, Transactions_History!$H$6:$H$1355, "&lt;="&amp;YEAR(Portfolio_History!Q$1))</f>
        <v>-7389593</v>
      </c>
      <c r="R764" s="4">
        <f>SUMIFS(Transactions_History!$G$6:$G$1355, Transactions_History!$C$6:$C$1355, "Acquire", Transactions_History!$I$6:$I$1355, Portfolio_History!$F764, Transactions_History!$H$6:$H$1355, "&lt;="&amp;YEAR(Portfolio_History!R$1))-
SUMIFS(Transactions_History!$G$6:$G$1355, Transactions_History!$C$6:$C$1355, "Redeem", Transactions_History!$I$6:$I$1355, Portfolio_History!$F764, Transactions_History!$H$6:$H$1355, "&lt;="&amp;YEAR(Portfolio_History!R$1))</f>
        <v>-7389593</v>
      </c>
      <c r="S764" s="4">
        <f>SUMIFS(Transactions_History!$G$6:$G$1355, Transactions_History!$C$6:$C$1355, "Acquire", Transactions_History!$I$6:$I$1355, Portfolio_History!$F764, Transactions_History!$H$6:$H$1355, "&lt;="&amp;YEAR(Portfolio_History!S$1))-
SUMIFS(Transactions_History!$G$6:$G$1355, Transactions_History!$C$6:$C$1355, "Redeem", Transactions_History!$I$6:$I$1355, Portfolio_History!$F764, Transactions_History!$H$6:$H$1355, "&lt;="&amp;YEAR(Portfolio_History!S$1))</f>
        <v>-7389593</v>
      </c>
      <c r="T764" s="4">
        <f>SUMIFS(Transactions_History!$G$6:$G$1355, Transactions_History!$C$6:$C$1355, "Acquire", Transactions_History!$I$6:$I$1355, Portfolio_History!$F764, Transactions_History!$H$6:$H$1355, "&lt;="&amp;YEAR(Portfolio_History!T$1))-
SUMIFS(Transactions_History!$G$6:$G$1355, Transactions_History!$C$6:$C$1355, "Redeem", Transactions_History!$I$6:$I$1355, Portfolio_History!$F764, Transactions_History!$H$6:$H$1355, "&lt;="&amp;YEAR(Portfolio_History!T$1))</f>
        <v>-7389593</v>
      </c>
      <c r="U764" s="4">
        <f>SUMIFS(Transactions_History!$G$6:$G$1355, Transactions_History!$C$6:$C$1355, "Acquire", Transactions_History!$I$6:$I$1355, Portfolio_History!$F764, Transactions_History!$H$6:$H$1355, "&lt;="&amp;YEAR(Portfolio_History!U$1))-
SUMIFS(Transactions_History!$G$6:$G$1355, Transactions_History!$C$6:$C$1355, "Redeem", Transactions_History!$I$6:$I$1355, Portfolio_History!$F764, Transactions_History!$H$6:$H$1355, "&lt;="&amp;YEAR(Portfolio_History!U$1))</f>
        <v>-695966</v>
      </c>
      <c r="V764" s="4">
        <f>SUMIFS(Transactions_History!$G$6:$G$1355, Transactions_History!$C$6:$C$1355, "Acquire", Transactions_History!$I$6:$I$1355, Portfolio_History!$F764, Transactions_History!$H$6:$H$1355, "&lt;="&amp;YEAR(Portfolio_History!V$1))-
SUMIFS(Transactions_History!$G$6:$G$1355, Transactions_History!$C$6:$C$1355, "Redeem", Transactions_History!$I$6:$I$1355, Portfolio_History!$F764, Transactions_History!$H$6:$H$1355, "&lt;="&amp;YEAR(Portfolio_History!V$1))</f>
        <v>0</v>
      </c>
      <c r="W764" s="4">
        <f>SUMIFS(Transactions_History!$G$6:$G$1355, Transactions_History!$C$6:$C$1355, "Acquire", Transactions_History!$I$6:$I$1355, Portfolio_History!$F764, Transactions_History!$H$6:$H$1355, "&lt;="&amp;YEAR(Portfolio_History!W$1))-
SUMIFS(Transactions_History!$G$6:$G$1355, Transactions_History!$C$6:$C$1355, "Redeem", Transactions_History!$I$6:$I$1355, Portfolio_History!$F764, Transactions_History!$H$6:$H$1355, "&lt;="&amp;YEAR(Portfolio_History!W$1))</f>
        <v>0</v>
      </c>
      <c r="X764" s="4">
        <f>SUMIFS(Transactions_History!$G$6:$G$1355, Transactions_History!$C$6:$C$1355, "Acquire", Transactions_History!$I$6:$I$1355, Portfolio_History!$F764, Transactions_History!$H$6:$H$1355, "&lt;="&amp;YEAR(Portfolio_History!X$1))-
SUMIFS(Transactions_History!$G$6:$G$1355, Transactions_History!$C$6:$C$1355, "Redeem", Transactions_History!$I$6:$I$1355, Portfolio_History!$F764, Transactions_History!$H$6:$H$1355, "&lt;="&amp;YEAR(Portfolio_History!X$1))</f>
        <v>0</v>
      </c>
      <c r="Y764" s="4">
        <f>SUMIFS(Transactions_History!$G$6:$G$1355, Transactions_History!$C$6:$C$1355, "Acquire", Transactions_History!$I$6:$I$1355, Portfolio_History!$F764, Transactions_History!$H$6:$H$1355, "&lt;="&amp;YEAR(Portfolio_History!Y$1))-
SUMIFS(Transactions_History!$G$6:$G$1355, Transactions_History!$C$6:$C$1355, "Redeem", Transactions_History!$I$6:$I$1355, Portfolio_History!$F764, Transactions_History!$H$6:$H$1355, "&lt;="&amp;YEAR(Portfolio_History!Y$1))</f>
        <v>0</v>
      </c>
    </row>
    <row r="765" spans="1:25" x14ac:dyDescent="0.35">
      <c r="A765" s="172" t="s">
        <v>39</v>
      </c>
      <c r="B765" s="172">
        <v>6.5</v>
      </c>
      <c r="C765" s="172">
        <v>2009</v>
      </c>
      <c r="D765" s="173">
        <v>36678</v>
      </c>
      <c r="E765" s="63">
        <v>2008</v>
      </c>
      <c r="F765" s="170" t="str">
        <f t="shared" si="12"/>
        <v>SI bonds_6.5_2009</v>
      </c>
      <c r="G765" s="4">
        <f>SUMIFS(Transactions_History!$G$6:$G$1355, Transactions_History!$C$6:$C$1355, "Acquire", Transactions_History!$I$6:$I$1355, Portfolio_History!$F765, Transactions_History!$H$6:$H$1355, "&lt;="&amp;YEAR(Portfolio_History!G$1))-
SUMIFS(Transactions_History!$G$6:$G$1355, Transactions_History!$C$6:$C$1355, "Redeem", Transactions_History!$I$6:$I$1355, Portfolio_History!$F765, Transactions_History!$H$6:$H$1355, "&lt;="&amp;YEAR(Portfolio_History!G$1))</f>
        <v>-12325758</v>
      </c>
      <c r="H765" s="4">
        <f>SUMIFS(Transactions_History!$G$6:$G$1355, Transactions_History!$C$6:$C$1355, "Acquire", Transactions_History!$I$6:$I$1355, Portfolio_History!$F765, Transactions_History!$H$6:$H$1355, "&lt;="&amp;YEAR(Portfolio_History!H$1))-
SUMIFS(Transactions_History!$G$6:$G$1355, Transactions_History!$C$6:$C$1355, "Redeem", Transactions_History!$I$6:$I$1355, Portfolio_History!$F765, Transactions_History!$H$6:$H$1355, "&lt;="&amp;YEAR(Portfolio_History!H$1))</f>
        <v>-12325758</v>
      </c>
      <c r="I765" s="4">
        <f>SUMIFS(Transactions_History!$G$6:$G$1355, Transactions_History!$C$6:$C$1355, "Acquire", Transactions_History!$I$6:$I$1355, Portfolio_History!$F765, Transactions_History!$H$6:$H$1355, "&lt;="&amp;YEAR(Portfolio_History!I$1))-
SUMIFS(Transactions_History!$G$6:$G$1355, Transactions_History!$C$6:$C$1355, "Redeem", Transactions_History!$I$6:$I$1355, Portfolio_History!$F765, Transactions_History!$H$6:$H$1355, "&lt;="&amp;YEAR(Portfolio_History!I$1))</f>
        <v>-12325758</v>
      </c>
      <c r="J765" s="4">
        <f>SUMIFS(Transactions_History!$G$6:$G$1355, Transactions_History!$C$6:$C$1355, "Acquire", Transactions_History!$I$6:$I$1355, Portfolio_History!$F765, Transactions_History!$H$6:$H$1355, "&lt;="&amp;YEAR(Portfolio_History!J$1))-
SUMIFS(Transactions_History!$G$6:$G$1355, Transactions_History!$C$6:$C$1355, "Redeem", Transactions_History!$I$6:$I$1355, Portfolio_History!$F765, Transactions_History!$H$6:$H$1355, "&lt;="&amp;YEAR(Portfolio_History!J$1))</f>
        <v>-12325758</v>
      </c>
      <c r="K765" s="4">
        <f>SUMIFS(Transactions_History!$G$6:$G$1355, Transactions_History!$C$6:$C$1355, "Acquire", Transactions_History!$I$6:$I$1355, Portfolio_History!$F765, Transactions_History!$H$6:$H$1355, "&lt;="&amp;YEAR(Portfolio_History!K$1))-
SUMIFS(Transactions_History!$G$6:$G$1355, Transactions_History!$C$6:$C$1355, "Redeem", Transactions_History!$I$6:$I$1355, Portfolio_History!$F765, Transactions_History!$H$6:$H$1355, "&lt;="&amp;YEAR(Portfolio_History!K$1))</f>
        <v>-12325758</v>
      </c>
      <c r="L765" s="4">
        <f>SUMIFS(Transactions_History!$G$6:$G$1355, Transactions_History!$C$6:$C$1355, "Acquire", Transactions_History!$I$6:$I$1355, Portfolio_History!$F765, Transactions_History!$H$6:$H$1355, "&lt;="&amp;YEAR(Portfolio_History!L$1))-
SUMIFS(Transactions_History!$G$6:$G$1355, Transactions_History!$C$6:$C$1355, "Redeem", Transactions_History!$I$6:$I$1355, Portfolio_History!$F765, Transactions_History!$H$6:$H$1355, "&lt;="&amp;YEAR(Portfolio_History!L$1))</f>
        <v>-12325758</v>
      </c>
      <c r="M765" s="4">
        <f>SUMIFS(Transactions_History!$G$6:$G$1355, Transactions_History!$C$6:$C$1355, "Acquire", Transactions_History!$I$6:$I$1355, Portfolio_History!$F765, Transactions_History!$H$6:$H$1355, "&lt;="&amp;YEAR(Portfolio_History!M$1))-
SUMIFS(Transactions_History!$G$6:$G$1355, Transactions_History!$C$6:$C$1355, "Redeem", Transactions_History!$I$6:$I$1355, Portfolio_History!$F765, Transactions_History!$H$6:$H$1355, "&lt;="&amp;YEAR(Portfolio_History!M$1))</f>
        <v>-12325758</v>
      </c>
      <c r="N765" s="4">
        <f>SUMIFS(Transactions_History!$G$6:$G$1355, Transactions_History!$C$6:$C$1355, "Acquire", Transactions_History!$I$6:$I$1355, Portfolio_History!$F765, Transactions_History!$H$6:$H$1355, "&lt;="&amp;YEAR(Portfolio_History!N$1))-
SUMIFS(Transactions_History!$G$6:$G$1355, Transactions_History!$C$6:$C$1355, "Redeem", Transactions_History!$I$6:$I$1355, Portfolio_History!$F765, Transactions_History!$H$6:$H$1355, "&lt;="&amp;YEAR(Portfolio_History!N$1))</f>
        <v>-12325758</v>
      </c>
      <c r="O765" s="4">
        <f>SUMIFS(Transactions_History!$G$6:$G$1355, Transactions_History!$C$6:$C$1355, "Acquire", Transactions_History!$I$6:$I$1355, Portfolio_History!$F765, Transactions_History!$H$6:$H$1355, "&lt;="&amp;YEAR(Portfolio_History!O$1))-
SUMIFS(Transactions_History!$G$6:$G$1355, Transactions_History!$C$6:$C$1355, "Redeem", Transactions_History!$I$6:$I$1355, Portfolio_History!$F765, Transactions_History!$H$6:$H$1355, "&lt;="&amp;YEAR(Portfolio_History!O$1))</f>
        <v>-12325758</v>
      </c>
      <c r="P765" s="4">
        <f>SUMIFS(Transactions_History!$G$6:$G$1355, Transactions_History!$C$6:$C$1355, "Acquire", Transactions_History!$I$6:$I$1355, Portfolio_History!$F765, Transactions_History!$H$6:$H$1355, "&lt;="&amp;YEAR(Portfolio_History!P$1))-
SUMIFS(Transactions_History!$G$6:$G$1355, Transactions_History!$C$6:$C$1355, "Redeem", Transactions_History!$I$6:$I$1355, Portfolio_History!$F765, Transactions_History!$H$6:$H$1355, "&lt;="&amp;YEAR(Portfolio_History!P$1))</f>
        <v>-12325758</v>
      </c>
      <c r="Q765" s="4">
        <f>SUMIFS(Transactions_History!$G$6:$G$1355, Transactions_History!$C$6:$C$1355, "Acquire", Transactions_History!$I$6:$I$1355, Portfolio_History!$F765, Transactions_History!$H$6:$H$1355, "&lt;="&amp;YEAR(Portfolio_History!Q$1))-
SUMIFS(Transactions_History!$G$6:$G$1355, Transactions_History!$C$6:$C$1355, "Redeem", Transactions_History!$I$6:$I$1355, Portfolio_History!$F765, Transactions_History!$H$6:$H$1355, "&lt;="&amp;YEAR(Portfolio_History!Q$1))</f>
        <v>-12325758</v>
      </c>
      <c r="R765" s="4">
        <f>SUMIFS(Transactions_History!$G$6:$G$1355, Transactions_History!$C$6:$C$1355, "Acquire", Transactions_History!$I$6:$I$1355, Portfolio_History!$F765, Transactions_History!$H$6:$H$1355, "&lt;="&amp;YEAR(Portfolio_History!R$1))-
SUMIFS(Transactions_History!$G$6:$G$1355, Transactions_History!$C$6:$C$1355, "Redeem", Transactions_History!$I$6:$I$1355, Portfolio_History!$F765, Transactions_History!$H$6:$H$1355, "&lt;="&amp;YEAR(Portfolio_History!R$1))</f>
        <v>-12325758</v>
      </c>
      <c r="S765" s="4">
        <f>SUMIFS(Transactions_History!$G$6:$G$1355, Transactions_History!$C$6:$C$1355, "Acquire", Transactions_History!$I$6:$I$1355, Portfolio_History!$F765, Transactions_History!$H$6:$H$1355, "&lt;="&amp;YEAR(Portfolio_History!S$1))-
SUMIFS(Transactions_History!$G$6:$G$1355, Transactions_History!$C$6:$C$1355, "Redeem", Transactions_History!$I$6:$I$1355, Portfolio_History!$F765, Transactions_History!$H$6:$H$1355, "&lt;="&amp;YEAR(Portfolio_History!S$1))</f>
        <v>-12325758</v>
      </c>
      <c r="T765" s="4">
        <f>SUMIFS(Transactions_History!$G$6:$G$1355, Transactions_History!$C$6:$C$1355, "Acquire", Transactions_History!$I$6:$I$1355, Portfolio_History!$F765, Transactions_History!$H$6:$H$1355, "&lt;="&amp;YEAR(Portfolio_History!T$1))-
SUMIFS(Transactions_History!$G$6:$G$1355, Transactions_History!$C$6:$C$1355, "Redeem", Transactions_History!$I$6:$I$1355, Portfolio_History!$F765, Transactions_History!$H$6:$H$1355, "&lt;="&amp;YEAR(Portfolio_History!T$1))</f>
        <v>-12325758</v>
      </c>
      <c r="U765" s="4">
        <f>SUMIFS(Transactions_History!$G$6:$G$1355, Transactions_History!$C$6:$C$1355, "Acquire", Transactions_History!$I$6:$I$1355, Portfolio_History!$F765, Transactions_History!$H$6:$H$1355, "&lt;="&amp;YEAR(Portfolio_History!U$1))-
SUMIFS(Transactions_History!$G$6:$G$1355, Transactions_History!$C$6:$C$1355, "Redeem", Transactions_History!$I$6:$I$1355, Portfolio_History!$F765, Transactions_History!$H$6:$H$1355, "&lt;="&amp;YEAR(Portfolio_History!U$1))</f>
        <v>-1317108</v>
      </c>
      <c r="V765" s="4">
        <f>SUMIFS(Transactions_History!$G$6:$G$1355, Transactions_History!$C$6:$C$1355, "Acquire", Transactions_History!$I$6:$I$1355, Portfolio_History!$F765, Transactions_History!$H$6:$H$1355, "&lt;="&amp;YEAR(Portfolio_History!V$1))-
SUMIFS(Transactions_History!$G$6:$G$1355, Transactions_History!$C$6:$C$1355, "Redeem", Transactions_History!$I$6:$I$1355, Portfolio_History!$F765, Transactions_History!$H$6:$H$1355, "&lt;="&amp;YEAR(Portfolio_History!V$1))</f>
        <v>0</v>
      </c>
      <c r="W765" s="4">
        <f>SUMIFS(Transactions_History!$G$6:$G$1355, Transactions_History!$C$6:$C$1355, "Acquire", Transactions_History!$I$6:$I$1355, Portfolio_History!$F765, Transactions_History!$H$6:$H$1355, "&lt;="&amp;YEAR(Portfolio_History!W$1))-
SUMIFS(Transactions_History!$G$6:$G$1355, Transactions_History!$C$6:$C$1355, "Redeem", Transactions_History!$I$6:$I$1355, Portfolio_History!$F765, Transactions_History!$H$6:$H$1355, "&lt;="&amp;YEAR(Portfolio_History!W$1))</f>
        <v>0</v>
      </c>
      <c r="X765" s="4">
        <f>SUMIFS(Transactions_History!$G$6:$G$1355, Transactions_History!$C$6:$C$1355, "Acquire", Transactions_History!$I$6:$I$1355, Portfolio_History!$F765, Transactions_History!$H$6:$H$1355, "&lt;="&amp;YEAR(Portfolio_History!X$1))-
SUMIFS(Transactions_History!$G$6:$G$1355, Transactions_History!$C$6:$C$1355, "Redeem", Transactions_History!$I$6:$I$1355, Portfolio_History!$F765, Transactions_History!$H$6:$H$1355, "&lt;="&amp;YEAR(Portfolio_History!X$1))</f>
        <v>0</v>
      </c>
      <c r="Y765" s="4">
        <f>SUMIFS(Transactions_History!$G$6:$G$1355, Transactions_History!$C$6:$C$1355, "Acquire", Transactions_History!$I$6:$I$1355, Portfolio_History!$F765, Transactions_History!$H$6:$H$1355, "&lt;="&amp;YEAR(Portfolio_History!Y$1))-
SUMIFS(Transactions_History!$G$6:$G$1355, Transactions_History!$C$6:$C$1355, "Redeem", Transactions_History!$I$6:$I$1355, Portfolio_History!$F765, Transactions_History!$H$6:$H$1355, "&lt;="&amp;YEAR(Portfolio_History!Y$1))</f>
        <v>0</v>
      </c>
    </row>
    <row r="766" spans="1:25" x14ac:dyDescent="0.35">
      <c r="A766" s="172" t="s">
        <v>39</v>
      </c>
      <c r="B766" s="172">
        <v>6.875</v>
      </c>
      <c r="C766" s="172">
        <v>2009</v>
      </c>
      <c r="D766" s="173">
        <v>35582</v>
      </c>
      <c r="E766" s="63">
        <v>2008</v>
      </c>
      <c r="F766" s="170" t="str">
        <f t="shared" si="12"/>
        <v>SI bonds_6.875_2009</v>
      </c>
      <c r="G766" s="4">
        <f>SUMIFS(Transactions_History!$G$6:$G$1355, Transactions_History!$C$6:$C$1355, "Acquire", Transactions_History!$I$6:$I$1355, Portfolio_History!$F766, Transactions_History!$H$6:$H$1355, "&lt;="&amp;YEAR(Portfolio_History!G$1))-
SUMIFS(Transactions_History!$G$6:$G$1355, Transactions_History!$C$6:$C$1355, "Redeem", Transactions_History!$I$6:$I$1355, Portfolio_History!$F766, Transactions_History!$H$6:$H$1355, "&lt;="&amp;YEAR(Portfolio_History!G$1))</f>
        <v>-4240520</v>
      </c>
      <c r="H766" s="4">
        <f>SUMIFS(Transactions_History!$G$6:$G$1355, Transactions_History!$C$6:$C$1355, "Acquire", Transactions_History!$I$6:$I$1355, Portfolio_History!$F766, Transactions_History!$H$6:$H$1355, "&lt;="&amp;YEAR(Portfolio_History!H$1))-
SUMIFS(Transactions_History!$G$6:$G$1355, Transactions_History!$C$6:$C$1355, "Redeem", Transactions_History!$I$6:$I$1355, Portfolio_History!$F766, Transactions_History!$H$6:$H$1355, "&lt;="&amp;YEAR(Portfolio_History!H$1))</f>
        <v>-4240520</v>
      </c>
      <c r="I766" s="4">
        <f>SUMIFS(Transactions_History!$G$6:$G$1355, Transactions_History!$C$6:$C$1355, "Acquire", Transactions_History!$I$6:$I$1355, Portfolio_History!$F766, Transactions_History!$H$6:$H$1355, "&lt;="&amp;YEAR(Portfolio_History!I$1))-
SUMIFS(Transactions_History!$G$6:$G$1355, Transactions_History!$C$6:$C$1355, "Redeem", Transactions_History!$I$6:$I$1355, Portfolio_History!$F766, Transactions_History!$H$6:$H$1355, "&lt;="&amp;YEAR(Portfolio_History!I$1))</f>
        <v>-4240520</v>
      </c>
      <c r="J766" s="4">
        <f>SUMIFS(Transactions_History!$G$6:$G$1355, Transactions_History!$C$6:$C$1355, "Acquire", Transactions_History!$I$6:$I$1355, Portfolio_History!$F766, Transactions_History!$H$6:$H$1355, "&lt;="&amp;YEAR(Portfolio_History!J$1))-
SUMIFS(Transactions_History!$G$6:$G$1355, Transactions_History!$C$6:$C$1355, "Redeem", Transactions_History!$I$6:$I$1355, Portfolio_History!$F766, Transactions_History!$H$6:$H$1355, "&lt;="&amp;YEAR(Portfolio_History!J$1))</f>
        <v>-4240520</v>
      </c>
      <c r="K766" s="4">
        <f>SUMIFS(Transactions_History!$G$6:$G$1355, Transactions_History!$C$6:$C$1355, "Acquire", Transactions_History!$I$6:$I$1355, Portfolio_History!$F766, Transactions_History!$H$6:$H$1355, "&lt;="&amp;YEAR(Portfolio_History!K$1))-
SUMIFS(Transactions_History!$G$6:$G$1355, Transactions_History!$C$6:$C$1355, "Redeem", Transactions_History!$I$6:$I$1355, Portfolio_History!$F766, Transactions_History!$H$6:$H$1355, "&lt;="&amp;YEAR(Portfolio_History!K$1))</f>
        <v>-4240520</v>
      </c>
      <c r="L766" s="4">
        <f>SUMIFS(Transactions_History!$G$6:$G$1355, Transactions_History!$C$6:$C$1355, "Acquire", Transactions_History!$I$6:$I$1355, Portfolio_History!$F766, Transactions_History!$H$6:$H$1355, "&lt;="&amp;YEAR(Portfolio_History!L$1))-
SUMIFS(Transactions_History!$G$6:$G$1355, Transactions_History!$C$6:$C$1355, "Redeem", Transactions_History!$I$6:$I$1355, Portfolio_History!$F766, Transactions_History!$H$6:$H$1355, "&lt;="&amp;YEAR(Portfolio_History!L$1))</f>
        <v>-4240520</v>
      </c>
      <c r="M766" s="4">
        <f>SUMIFS(Transactions_History!$G$6:$G$1355, Transactions_History!$C$6:$C$1355, "Acquire", Transactions_History!$I$6:$I$1355, Portfolio_History!$F766, Transactions_History!$H$6:$H$1355, "&lt;="&amp;YEAR(Portfolio_History!M$1))-
SUMIFS(Transactions_History!$G$6:$G$1355, Transactions_History!$C$6:$C$1355, "Redeem", Transactions_History!$I$6:$I$1355, Portfolio_History!$F766, Transactions_History!$H$6:$H$1355, "&lt;="&amp;YEAR(Portfolio_History!M$1))</f>
        <v>-4240520</v>
      </c>
      <c r="N766" s="4">
        <f>SUMIFS(Transactions_History!$G$6:$G$1355, Transactions_History!$C$6:$C$1355, "Acquire", Transactions_History!$I$6:$I$1355, Portfolio_History!$F766, Transactions_History!$H$6:$H$1355, "&lt;="&amp;YEAR(Portfolio_History!N$1))-
SUMIFS(Transactions_History!$G$6:$G$1355, Transactions_History!$C$6:$C$1355, "Redeem", Transactions_History!$I$6:$I$1355, Portfolio_History!$F766, Transactions_History!$H$6:$H$1355, "&lt;="&amp;YEAR(Portfolio_History!N$1))</f>
        <v>-4240520</v>
      </c>
      <c r="O766" s="4">
        <f>SUMIFS(Transactions_History!$G$6:$G$1355, Transactions_History!$C$6:$C$1355, "Acquire", Transactions_History!$I$6:$I$1355, Portfolio_History!$F766, Transactions_History!$H$6:$H$1355, "&lt;="&amp;YEAR(Portfolio_History!O$1))-
SUMIFS(Transactions_History!$G$6:$G$1355, Transactions_History!$C$6:$C$1355, "Redeem", Transactions_History!$I$6:$I$1355, Portfolio_History!$F766, Transactions_History!$H$6:$H$1355, "&lt;="&amp;YEAR(Portfolio_History!O$1))</f>
        <v>-4240520</v>
      </c>
      <c r="P766" s="4">
        <f>SUMIFS(Transactions_History!$G$6:$G$1355, Transactions_History!$C$6:$C$1355, "Acquire", Transactions_History!$I$6:$I$1355, Portfolio_History!$F766, Transactions_History!$H$6:$H$1355, "&lt;="&amp;YEAR(Portfolio_History!P$1))-
SUMIFS(Transactions_History!$G$6:$G$1355, Transactions_History!$C$6:$C$1355, "Redeem", Transactions_History!$I$6:$I$1355, Portfolio_History!$F766, Transactions_History!$H$6:$H$1355, "&lt;="&amp;YEAR(Portfolio_History!P$1))</f>
        <v>-4240520</v>
      </c>
      <c r="Q766" s="4">
        <f>SUMIFS(Transactions_History!$G$6:$G$1355, Transactions_History!$C$6:$C$1355, "Acquire", Transactions_History!$I$6:$I$1355, Portfolio_History!$F766, Transactions_History!$H$6:$H$1355, "&lt;="&amp;YEAR(Portfolio_History!Q$1))-
SUMIFS(Transactions_History!$G$6:$G$1355, Transactions_History!$C$6:$C$1355, "Redeem", Transactions_History!$I$6:$I$1355, Portfolio_History!$F766, Transactions_History!$H$6:$H$1355, "&lt;="&amp;YEAR(Portfolio_History!Q$1))</f>
        <v>-4240520</v>
      </c>
      <c r="R766" s="4">
        <f>SUMIFS(Transactions_History!$G$6:$G$1355, Transactions_History!$C$6:$C$1355, "Acquire", Transactions_History!$I$6:$I$1355, Portfolio_History!$F766, Transactions_History!$H$6:$H$1355, "&lt;="&amp;YEAR(Portfolio_History!R$1))-
SUMIFS(Transactions_History!$G$6:$G$1355, Transactions_History!$C$6:$C$1355, "Redeem", Transactions_History!$I$6:$I$1355, Portfolio_History!$F766, Transactions_History!$H$6:$H$1355, "&lt;="&amp;YEAR(Portfolio_History!R$1))</f>
        <v>-4240520</v>
      </c>
      <c r="S766" s="4">
        <f>SUMIFS(Transactions_History!$G$6:$G$1355, Transactions_History!$C$6:$C$1355, "Acquire", Transactions_History!$I$6:$I$1355, Portfolio_History!$F766, Transactions_History!$H$6:$H$1355, "&lt;="&amp;YEAR(Portfolio_History!S$1))-
SUMIFS(Transactions_History!$G$6:$G$1355, Transactions_History!$C$6:$C$1355, "Redeem", Transactions_History!$I$6:$I$1355, Portfolio_History!$F766, Transactions_History!$H$6:$H$1355, "&lt;="&amp;YEAR(Portfolio_History!S$1))</f>
        <v>-4240520</v>
      </c>
      <c r="T766" s="4">
        <f>SUMIFS(Transactions_History!$G$6:$G$1355, Transactions_History!$C$6:$C$1355, "Acquire", Transactions_History!$I$6:$I$1355, Portfolio_History!$F766, Transactions_History!$H$6:$H$1355, "&lt;="&amp;YEAR(Portfolio_History!T$1))-
SUMIFS(Transactions_History!$G$6:$G$1355, Transactions_History!$C$6:$C$1355, "Redeem", Transactions_History!$I$6:$I$1355, Portfolio_History!$F766, Transactions_History!$H$6:$H$1355, "&lt;="&amp;YEAR(Portfolio_History!T$1))</f>
        <v>-4240520</v>
      </c>
      <c r="U766" s="4">
        <f>SUMIFS(Transactions_History!$G$6:$G$1355, Transactions_History!$C$6:$C$1355, "Acquire", Transactions_History!$I$6:$I$1355, Portfolio_History!$F766, Transactions_History!$H$6:$H$1355, "&lt;="&amp;YEAR(Portfolio_History!U$1))-
SUMIFS(Transactions_History!$G$6:$G$1355, Transactions_History!$C$6:$C$1355, "Redeem", Transactions_History!$I$6:$I$1355, Portfolio_History!$F766, Transactions_History!$H$6:$H$1355, "&lt;="&amp;YEAR(Portfolio_History!U$1))</f>
        <v>-265249</v>
      </c>
      <c r="V766" s="4">
        <f>SUMIFS(Transactions_History!$G$6:$G$1355, Transactions_History!$C$6:$C$1355, "Acquire", Transactions_History!$I$6:$I$1355, Portfolio_History!$F766, Transactions_History!$H$6:$H$1355, "&lt;="&amp;YEAR(Portfolio_History!V$1))-
SUMIFS(Transactions_History!$G$6:$G$1355, Transactions_History!$C$6:$C$1355, "Redeem", Transactions_History!$I$6:$I$1355, Portfolio_History!$F766, Transactions_History!$H$6:$H$1355, "&lt;="&amp;YEAR(Portfolio_History!V$1))</f>
        <v>0</v>
      </c>
      <c r="W766" s="4">
        <f>SUMIFS(Transactions_History!$G$6:$G$1355, Transactions_History!$C$6:$C$1355, "Acquire", Transactions_History!$I$6:$I$1355, Portfolio_History!$F766, Transactions_History!$H$6:$H$1355, "&lt;="&amp;YEAR(Portfolio_History!W$1))-
SUMIFS(Transactions_History!$G$6:$G$1355, Transactions_History!$C$6:$C$1355, "Redeem", Transactions_History!$I$6:$I$1355, Portfolio_History!$F766, Transactions_History!$H$6:$H$1355, "&lt;="&amp;YEAR(Portfolio_History!W$1))</f>
        <v>0</v>
      </c>
      <c r="X766" s="4">
        <f>SUMIFS(Transactions_History!$G$6:$G$1355, Transactions_History!$C$6:$C$1355, "Acquire", Transactions_History!$I$6:$I$1355, Portfolio_History!$F766, Transactions_History!$H$6:$H$1355, "&lt;="&amp;YEAR(Portfolio_History!X$1))-
SUMIFS(Transactions_History!$G$6:$G$1355, Transactions_History!$C$6:$C$1355, "Redeem", Transactions_History!$I$6:$I$1355, Portfolio_History!$F766, Transactions_History!$H$6:$H$1355, "&lt;="&amp;YEAR(Portfolio_History!X$1))</f>
        <v>0</v>
      </c>
      <c r="Y766" s="4">
        <f>SUMIFS(Transactions_History!$G$6:$G$1355, Transactions_History!$C$6:$C$1355, "Acquire", Transactions_History!$I$6:$I$1355, Portfolio_History!$F766, Transactions_History!$H$6:$H$1355, "&lt;="&amp;YEAR(Portfolio_History!Y$1))-
SUMIFS(Transactions_History!$G$6:$G$1355, Transactions_History!$C$6:$C$1355, "Redeem", Transactions_History!$I$6:$I$1355, Portfolio_History!$F766, Transactions_History!$H$6:$H$1355, "&lt;="&amp;YEAR(Portfolio_History!Y$1))</f>
        <v>0</v>
      </c>
    </row>
    <row r="767" spans="1:25" x14ac:dyDescent="0.35">
      <c r="A767" s="172" t="s">
        <v>34</v>
      </c>
      <c r="B767" s="172">
        <v>3.75</v>
      </c>
      <c r="C767" s="172">
        <v>2009</v>
      </c>
      <c r="D767" s="173">
        <v>39753</v>
      </c>
      <c r="E767" s="63">
        <v>2008</v>
      </c>
      <c r="F767" s="170" t="str">
        <f t="shared" si="12"/>
        <v>SI certificates_3.75_2009</v>
      </c>
      <c r="G767" s="4">
        <f>SUMIFS(Transactions_History!$G$6:$G$1355, Transactions_History!$C$6:$C$1355, "Acquire", Transactions_History!$I$6:$I$1355, Portfolio_History!$F767, Transactions_History!$H$6:$H$1355, "&lt;="&amp;YEAR(Portfolio_History!G$1))-
SUMIFS(Transactions_History!$G$6:$G$1355, Transactions_History!$C$6:$C$1355, "Redeem", Transactions_History!$I$6:$I$1355, Portfolio_History!$F767, Transactions_History!$H$6:$H$1355, "&lt;="&amp;YEAR(Portfolio_History!G$1))</f>
        <v>0</v>
      </c>
      <c r="H767" s="4">
        <f>SUMIFS(Transactions_History!$G$6:$G$1355, Transactions_History!$C$6:$C$1355, "Acquire", Transactions_History!$I$6:$I$1355, Portfolio_History!$F767, Transactions_History!$H$6:$H$1355, "&lt;="&amp;YEAR(Portfolio_History!H$1))-
SUMIFS(Transactions_History!$G$6:$G$1355, Transactions_History!$C$6:$C$1355, "Redeem", Transactions_History!$I$6:$I$1355, Portfolio_History!$F767, Transactions_History!$H$6:$H$1355, "&lt;="&amp;YEAR(Portfolio_History!H$1))</f>
        <v>0</v>
      </c>
      <c r="I767" s="4">
        <f>SUMIFS(Transactions_History!$G$6:$G$1355, Transactions_History!$C$6:$C$1355, "Acquire", Transactions_History!$I$6:$I$1355, Portfolio_History!$F767, Transactions_History!$H$6:$H$1355, "&lt;="&amp;YEAR(Portfolio_History!I$1))-
SUMIFS(Transactions_History!$G$6:$G$1355, Transactions_History!$C$6:$C$1355, "Redeem", Transactions_History!$I$6:$I$1355, Portfolio_History!$F767, Transactions_History!$H$6:$H$1355, "&lt;="&amp;YEAR(Portfolio_History!I$1))</f>
        <v>0</v>
      </c>
      <c r="J767" s="4">
        <f>SUMIFS(Transactions_History!$G$6:$G$1355, Transactions_History!$C$6:$C$1355, "Acquire", Transactions_History!$I$6:$I$1355, Portfolio_History!$F767, Transactions_History!$H$6:$H$1355, "&lt;="&amp;YEAR(Portfolio_History!J$1))-
SUMIFS(Transactions_History!$G$6:$G$1355, Transactions_History!$C$6:$C$1355, "Redeem", Transactions_History!$I$6:$I$1355, Portfolio_History!$F767, Transactions_History!$H$6:$H$1355, "&lt;="&amp;YEAR(Portfolio_History!J$1))</f>
        <v>0</v>
      </c>
      <c r="K767" s="4">
        <f>SUMIFS(Transactions_History!$G$6:$G$1355, Transactions_History!$C$6:$C$1355, "Acquire", Transactions_History!$I$6:$I$1355, Portfolio_History!$F767, Transactions_History!$H$6:$H$1355, "&lt;="&amp;YEAR(Portfolio_History!K$1))-
SUMIFS(Transactions_History!$G$6:$G$1355, Transactions_History!$C$6:$C$1355, "Redeem", Transactions_History!$I$6:$I$1355, Portfolio_History!$F767, Transactions_History!$H$6:$H$1355, "&lt;="&amp;YEAR(Portfolio_History!K$1))</f>
        <v>0</v>
      </c>
      <c r="L767" s="4">
        <f>SUMIFS(Transactions_History!$G$6:$G$1355, Transactions_History!$C$6:$C$1355, "Acquire", Transactions_History!$I$6:$I$1355, Portfolio_History!$F767, Transactions_History!$H$6:$H$1355, "&lt;="&amp;YEAR(Portfolio_History!L$1))-
SUMIFS(Transactions_History!$G$6:$G$1355, Transactions_History!$C$6:$C$1355, "Redeem", Transactions_History!$I$6:$I$1355, Portfolio_History!$F767, Transactions_History!$H$6:$H$1355, "&lt;="&amp;YEAR(Portfolio_History!L$1))</f>
        <v>0</v>
      </c>
      <c r="M767" s="4">
        <f>SUMIFS(Transactions_History!$G$6:$G$1355, Transactions_History!$C$6:$C$1355, "Acquire", Transactions_History!$I$6:$I$1355, Portfolio_History!$F767, Transactions_History!$H$6:$H$1355, "&lt;="&amp;YEAR(Portfolio_History!M$1))-
SUMIFS(Transactions_History!$G$6:$G$1355, Transactions_History!$C$6:$C$1355, "Redeem", Transactions_History!$I$6:$I$1355, Portfolio_History!$F767, Transactions_History!$H$6:$H$1355, "&lt;="&amp;YEAR(Portfolio_History!M$1))</f>
        <v>0</v>
      </c>
      <c r="N767" s="4">
        <f>SUMIFS(Transactions_History!$G$6:$G$1355, Transactions_History!$C$6:$C$1355, "Acquire", Transactions_History!$I$6:$I$1355, Portfolio_History!$F767, Transactions_History!$H$6:$H$1355, "&lt;="&amp;YEAR(Portfolio_History!N$1))-
SUMIFS(Transactions_History!$G$6:$G$1355, Transactions_History!$C$6:$C$1355, "Redeem", Transactions_History!$I$6:$I$1355, Portfolio_History!$F767, Transactions_History!$H$6:$H$1355, "&lt;="&amp;YEAR(Portfolio_History!N$1))</f>
        <v>0</v>
      </c>
      <c r="O767" s="4">
        <f>SUMIFS(Transactions_History!$G$6:$G$1355, Transactions_History!$C$6:$C$1355, "Acquire", Transactions_History!$I$6:$I$1355, Portfolio_History!$F767, Transactions_History!$H$6:$H$1355, "&lt;="&amp;YEAR(Portfolio_History!O$1))-
SUMIFS(Transactions_History!$G$6:$G$1355, Transactions_History!$C$6:$C$1355, "Redeem", Transactions_History!$I$6:$I$1355, Portfolio_History!$F767, Transactions_History!$H$6:$H$1355, "&lt;="&amp;YEAR(Portfolio_History!O$1))</f>
        <v>0</v>
      </c>
      <c r="P767" s="4">
        <f>SUMIFS(Transactions_History!$G$6:$G$1355, Transactions_History!$C$6:$C$1355, "Acquire", Transactions_History!$I$6:$I$1355, Portfolio_History!$F767, Transactions_History!$H$6:$H$1355, "&lt;="&amp;YEAR(Portfolio_History!P$1))-
SUMIFS(Transactions_History!$G$6:$G$1355, Transactions_History!$C$6:$C$1355, "Redeem", Transactions_History!$I$6:$I$1355, Portfolio_History!$F767, Transactions_History!$H$6:$H$1355, "&lt;="&amp;YEAR(Portfolio_History!P$1))</f>
        <v>0</v>
      </c>
      <c r="Q767" s="4">
        <f>SUMIFS(Transactions_History!$G$6:$G$1355, Transactions_History!$C$6:$C$1355, "Acquire", Transactions_History!$I$6:$I$1355, Portfolio_History!$F767, Transactions_History!$H$6:$H$1355, "&lt;="&amp;YEAR(Portfolio_History!Q$1))-
SUMIFS(Transactions_History!$G$6:$G$1355, Transactions_History!$C$6:$C$1355, "Redeem", Transactions_History!$I$6:$I$1355, Portfolio_History!$F767, Transactions_History!$H$6:$H$1355, "&lt;="&amp;YEAR(Portfolio_History!Q$1))</f>
        <v>0</v>
      </c>
      <c r="R767" s="4">
        <f>SUMIFS(Transactions_History!$G$6:$G$1355, Transactions_History!$C$6:$C$1355, "Acquire", Transactions_History!$I$6:$I$1355, Portfolio_History!$F767, Transactions_History!$H$6:$H$1355, "&lt;="&amp;YEAR(Portfolio_History!R$1))-
SUMIFS(Transactions_History!$G$6:$G$1355, Transactions_History!$C$6:$C$1355, "Redeem", Transactions_History!$I$6:$I$1355, Portfolio_History!$F767, Transactions_History!$H$6:$H$1355, "&lt;="&amp;YEAR(Portfolio_History!R$1))</f>
        <v>0</v>
      </c>
      <c r="S767" s="4">
        <f>SUMIFS(Transactions_History!$G$6:$G$1355, Transactions_History!$C$6:$C$1355, "Acquire", Transactions_History!$I$6:$I$1355, Portfolio_History!$F767, Transactions_History!$H$6:$H$1355, "&lt;="&amp;YEAR(Portfolio_History!S$1))-
SUMIFS(Transactions_History!$G$6:$G$1355, Transactions_History!$C$6:$C$1355, "Redeem", Transactions_History!$I$6:$I$1355, Portfolio_History!$F767, Transactions_History!$H$6:$H$1355, "&lt;="&amp;YEAR(Portfolio_History!S$1))</f>
        <v>0</v>
      </c>
      <c r="T767" s="4">
        <f>SUMIFS(Transactions_History!$G$6:$G$1355, Transactions_History!$C$6:$C$1355, "Acquire", Transactions_History!$I$6:$I$1355, Portfolio_History!$F767, Transactions_History!$H$6:$H$1355, "&lt;="&amp;YEAR(Portfolio_History!T$1))-
SUMIFS(Transactions_History!$G$6:$G$1355, Transactions_History!$C$6:$C$1355, "Redeem", Transactions_History!$I$6:$I$1355, Portfolio_History!$F767, Transactions_History!$H$6:$H$1355, "&lt;="&amp;YEAR(Portfolio_History!T$1))</f>
        <v>0</v>
      </c>
      <c r="U767" s="4">
        <f>SUMIFS(Transactions_History!$G$6:$G$1355, Transactions_History!$C$6:$C$1355, "Acquire", Transactions_History!$I$6:$I$1355, Portfolio_History!$F767, Transactions_History!$H$6:$H$1355, "&lt;="&amp;YEAR(Portfolio_History!U$1))-
SUMIFS(Transactions_History!$G$6:$G$1355, Transactions_History!$C$6:$C$1355, "Redeem", Transactions_History!$I$6:$I$1355, Portfolio_History!$F767, Transactions_History!$H$6:$H$1355, "&lt;="&amp;YEAR(Portfolio_History!U$1))</f>
        <v>7420648</v>
      </c>
      <c r="V767" s="4">
        <f>SUMIFS(Transactions_History!$G$6:$G$1355, Transactions_History!$C$6:$C$1355, "Acquire", Transactions_History!$I$6:$I$1355, Portfolio_History!$F767, Transactions_History!$H$6:$H$1355, "&lt;="&amp;YEAR(Portfolio_History!V$1))-
SUMIFS(Transactions_History!$G$6:$G$1355, Transactions_History!$C$6:$C$1355, "Redeem", Transactions_History!$I$6:$I$1355, Portfolio_History!$F767, Transactions_History!$H$6:$H$1355, "&lt;="&amp;YEAR(Portfolio_History!V$1))</f>
        <v>0</v>
      </c>
      <c r="W767" s="4">
        <f>SUMIFS(Transactions_History!$G$6:$G$1355, Transactions_History!$C$6:$C$1355, "Acquire", Transactions_History!$I$6:$I$1355, Portfolio_History!$F767, Transactions_History!$H$6:$H$1355, "&lt;="&amp;YEAR(Portfolio_History!W$1))-
SUMIFS(Transactions_History!$G$6:$G$1355, Transactions_History!$C$6:$C$1355, "Redeem", Transactions_History!$I$6:$I$1355, Portfolio_History!$F767, Transactions_History!$H$6:$H$1355, "&lt;="&amp;YEAR(Portfolio_History!W$1))</f>
        <v>0</v>
      </c>
      <c r="X767" s="4">
        <f>SUMIFS(Transactions_History!$G$6:$G$1355, Transactions_History!$C$6:$C$1355, "Acquire", Transactions_History!$I$6:$I$1355, Portfolio_History!$F767, Transactions_History!$H$6:$H$1355, "&lt;="&amp;YEAR(Portfolio_History!X$1))-
SUMIFS(Transactions_History!$G$6:$G$1355, Transactions_History!$C$6:$C$1355, "Redeem", Transactions_History!$I$6:$I$1355, Portfolio_History!$F767, Transactions_History!$H$6:$H$1355, "&lt;="&amp;YEAR(Portfolio_History!X$1))</f>
        <v>0</v>
      </c>
      <c r="Y767" s="4">
        <f>SUMIFS(Transactions_History!$G$6:$G$1355, Transactions_History!$C$6:$C$1355, "Acquire", Transactions_History!$I$6:$I$1355, Portfolio_History!$F767, Transactions_History!$H$6:$H$1355, "&lt;="&amp;YEAR(Portfolio_History!Y$1))-
SUMIFS(Transactions_History!$G$6:$G$1355, Transactions_History!$C$6:$C$1355, "Redeem", Transactions_History!$I$6:$I$1355, Portfolio_History!$F767, Transactions_History!$H$6:$H$1355, "&lt;="&amp;YEAR(Portfolio_History!Y$1))</f>
        <v>0</v>
      </c>
    </row>
    <row r="768" spans="1:25" x14ac:dyDescent="0.35">
      <c r="A768" s="172" t="s">
        <v>39</v>
      </c>
      <c r="B768" s="172">
        <v>7</v>
      </c>
      <c r="C768" s="172">
        <v>2009</v>
      </c>
      <c r="D768" s="173">
        <v>35217</v>
      </c>
      <c r="E768" s="63">
        <v>2008</v>
      </c>
      <c r="F768" s="170" t="str">
        <f t="shared" si="12"/>
        <v>SI bonds_7_2009</v>
      </c>
      <c r="G768" s="4">
        <f>SUMIFS(Transactions_History!$G$6:$G$1355, Transactions_History!$C$6:$C$1355, "Acquire", Transactions_History!$I$6:$I$1355, Portfolio_History!$F768, Transactions_History!$H$6:$H$1355, "&lt;="&amp;YEAR(Portfolio_History!G$1))-
SUMIFS(Transactions_History!$G$6:$G$1355, Transactions_History!$C$6:$C$1355, "Redeem", Transactions_History!$I$6:$I$1355, Portfolio_History!$F768, Transactions_History!$H$6:$H$1355, "&lt;="&amp;YEAR(Portfolio_History!G$1))</f>
        <v>-7551751</v>
      </c>
      <c r="H768" s="4">
        <f>SUMIFS(Transactions_History!$G$6:$G$1355, Transactions_History!$C$6:$C$1355, "Acquire", Transactions_History!$I$6:$I$1355, Portfolio_History!$F768, Transactions_History!$H$6:$H$1355, "&lt;="&amp;YEAR(Portfolio_History!H$1))-
SUMIFS(Transactions_History!$G$6:$G$1355, Transactions_History!$C$6:$C$1355, "Redeem", Transactions_History!$I$6:$I$1355, Portfolio_History!$F768, Transactions_History!$H$6:$H$1355, "&lt;="&amp;YEAR(Portfolio_History!H$1))</f>
        <v>-7551751</v>
      </c>
      <c r="I768" s="4">
        <f>SUMIFS(Transactions_History!$G$6:$G$1355, Transactions_History!$C$6:$C$1355, "Acquire", Transactions_History!$I$6:$I$1355, Portfolio_History!$F768, Transactions_History!$H$6:$H$1355, "&lt;="&amp;YEAR(Portfolio_History!I$1))-
SUMIFS(Transactions_History!$G$6:$G$1355, Transactions_History!$C$6:$C$1355, "Redeem", Transactions_History!$I$6:$I$1355, Portfolio_History!$F768, Transactions_History!$H$6:$H$1355, "&lt;="&amp;YEAR(Portfolio_History!I$1))</f>
        <v>-7551751</v>
      </c>
      <c r="J768" s="4">
        <f>SUMIFS(Transactions_History!$G$6:$G$1355, Transactions_History!$C$6:$C$1355, "Acquire", Transactions_History!$I$6:$I$1355, Portfolio_History!$F768, Transactions_History!$H$6:$H$1355, "&lt;="&amp;YEAR(Portfolio_History!J$1))-
SUMIFS(Transactions_History!$G$6:$G$1355, Transactions_History!$C$6:$C$1355, "Redeem", Transactions_History!$I$6:$I$1355, Portfolio_History!$F768, Transactions_History!$H$6:$H$1355, "&lt;="&amp;YEAR(Portfolio_History!J$1))</f>
        <v>-7551751</v>
      </c>
      <c r="K768" s="4">
        <f>SUMIFS(Transactions_History!$G$6:$G$1355, Transactions_History!$C$6:$C$1355, "Acquire", Transactions_History!$I$6:$I$1355, Portfolio_History!$F768, Transactions_History!$H$6:$H$1355, "&lt;="&amp;YEAR(Portfolio_History!K$1))-
SUMIFS(Transactions_History!$G$6:$G$1355, Transactions_History!$C$6:$C$1355, "Redeem", Transactions_History!$I$6:$I$1355, Portfolio_History!$F768, Transactions_History!$H$6:$H$1355, "&lt;="&amp;YEAR(Portfolio_History!K$1))</f>
        <v>-7551751</v>
      </c>
      <c r="L768" s="4">
        <f>SUMIFS(Transactions_History!$G$6:$G$1355, Transactions_History!$C$6:$C$1355, "Acquire", Transactions_History!$I$6:$I$1355, Portfolio_History!$F768, Transactions_History!$H$6:$H$1355, "&lt;="&amp;YEAR(Portfolio_History!L$1))-
SUMIFS(Transactions_History!$G$6:$G$1355, Transactions_History!$C$6:$C$1355, "Redeem", Transactions_History!$I$6:$I$1355, Portfolio_History!$F768, Transactions_History!$H$6:$H$1355, "&lt;="&amp;YEAR(Portfolio_History!L$1))</f>
        <v>-7551751</v>
      </c>
      <c r="M768" s="4">
        <f>SUMIFS(Transactions_History!$G$6:$G$1355, Transactions_History!$C$6:$C$1355, "Acquire", Transactions_History!$I$6:$I$1355, Portfolio_History!$F768, Transactions_History!$H$6:$H$1355, "&lt;="&amp;YEAR(Portfolio_History!M$1))-
SUMIFS(Transactions_History!$G$6:$G$1355, Transactions_History!$C$6:$C$1355, "Redeem", Transactions_History!$I$6:$I$1355, Portfolio_History!$F768, Transactions_History!$H$6:$H$1355, "&lt;="&amp;YEAR(Portfolio_History!M$1))</f>
        <v>-7551751</v>
      </c>
      <c r="N768" s="4">
        <f>SUMIFS(Transactions_History!$G$6:$G$1355, Transactions_History!$C$6:$C$1355, "Acquire", Transactions_History!$I$6:$I$1355, Portfolio_History!$F768, Transactions_History!$H$6:$H$1355, "&lt;="&amp;YEAR(Portfolio_History!N$1))-
SUMIFS(Transactions_History!$G$6:$G$1355, Transactions_History!$C$6:$C$1355, "Redeem", Transactions_History!$I$6:$I$1355, Portfolio_History!$F768, Transactions_History!$H$6:$H$1355, "&lt;="&amp;YEAR(Portfolio_History!N$1))</f>
        <v>-7551751</v>
      </c>
      <c r="O768" s="4">
        <f>SUMIFS(Transactions_History!$G$6:$G$1355, Transactions_History!$C$6:$C$1355, "Acquire", Transactions_History!$I$6:$I$1355, Portfolio_History!$F768, Transactions_History!$H$6:$H$1355, "&lt;="&amp;YEAR(Portfolio_History!O$1))-
SUMIFS(Transactions_History!$G$6:$G$1355, Transactions_History!$C$6:$C$1355, "Redeem", Transactions_History!$I$6:$I$1355, Portfolio_History!$F768, Transactions_History!$H$6:$H$1355, "&lt;="&amp;YEAR(Portfolio_History!O$1))</f>
        <v>-7551751</v>
      </c>
      <c r="P768" s="4">
        <f>SUMIFS(Transactions_History!$G$6:$G$1355, Transactions_History!$C$6:$C$1355, "Acquire", Transactions_History!$I$6:$I$1355, Portfolio_History!$F768, Transactions_History!$H$6:$H$1355, "&lt;="&amp;YEAR(Portfolio_History!P$1))-
SUMIFS(Transactions_History!$G$6:$G$1355, Transactions_History!$C$6:$C$1355, "Redeem", Transactions_History!$I$6:$I$1355, Portfolio_History!$F768, Transactions_History!$H$6:$H$1355, "&lt;="&amp;YEAR(Portfolio_History!P$1))</f>
        <v>-7551751</v>
      </c>
      <c r="Q768" s="4">
        <f>SUMIFS(Transactions_History!$G$6:$G$1355, Transactions_History!$C$6:$C$1355, "Acquire", Transactions_History!$I$6:$I$1355, Portfolio_History!$F768, Transactions_History!$H$6:$H$1355, "&lt;="&amp;YEAR(Portfolio_History!Q$1))-
SUMIFS(Transactions_History!$G$6:$G$1355, Transactions_History!$C$6:$C$1355, "Redeem", Transactions_History!$I$6:$I$1355, Portfolio_History!$F768, Transactions_History!$H$6:$H$1355, "&lt;="&amp;YEAR(Portfolio_History!Q$1))</f>
        <v>-7551751</v>
      </c>
      <c r="R768" s="4">
        <f>SUMIFS(Transactions_History!$G$6:$G$1355, Transactions_History!$C$6:$C$1355, "Acquire", Transactions_History!$I$6:$I$1355, Portfolio_History!$F768, Transactions_History!$H$6:$H$1355, "&lt;="&amp;YEAR(Portfolio_History!R$1))-
SUMIFS(Transactions_History!$G$6:$G$1355, Transactions_History!$C$6:$C$1355, "Redeem", Transactions_History!$I$6:$I$1355, Portfolio_History!$F768, Transactions_History!$H$6:$H$1355, "&lt;="&amp;YEAR(Portfolio_History!R$1))</f>
        <v>-7551751</v>
      </c>
      <c r="S768" s="4">
        <f>SUMIFS(Transactions_History!$G$6:$G$1355, Transactions_History!$C$6:$C$1355, "Acquire", Transactions_History!$I$6:$I$1355, Portfolio_History!$F768, Transactions_History!$H$6:$H$1355, "&lt;="&amp;YEAR(Portfolio_History!S$1))-
SUMIFS(Transactions_History!$G$6:$G$1355, Transactions_History!$C$6:$C$1355, "Redeem", Transactions_History!$I$6:$I$1355, Portfolio_History!$F768, Transactions_History!$H$6:$H$1355, "&lt;="&amp;YEAR(Portfolio_History!S$1))</f>
        <v>-7551751</v>
      </c>
      <c r="T768" s="4">
        <f>SUMIFS(Transactions_History!$G$6:$G$1355, Transactions_History!$C$6:$C$1355, "Acquire", Transactions_History!$I$6:$I$1355, Portfolio_History!$F768, Transactions_History!$H$6:$H$1355, "&lt;="&amp;YEAR(Portfolio_History!T$1))-
SUMIFS(Transactions_History!$G$6:$G$1355, Transactions_History!$C$6:$C$1355, "Redeem", Transactions_History!$I$6:$I$1355, Portfolio_History!$F768, Transactions_History!$H$6:$H$1355, "&lt;="&amp;YEAR(Portfolio_History!T$1))</f>
        <v>-7551751</v>
      </c>
      <c r="U768" s="4">
        <f>SUMIFS(Transactions_History!$G$6:$G$1355, Transactions_History!$C$6:$C$1355, "Acquire", Transactions_History!$I$6:$I$1355, Portfolio_History!$F768, Transactions_History!$H$6:$H$1355, "&lt;="&amp;YEAR(Portfolio_History!U$1))-
SUMIFS(Transactions_History!$G$6:$G$1355, Transactions_History!$C$6:$C$1355, "Redeem", Transactions_History!$I$6:$I$1355, Portfolio_History!$F768, Transactions_History!$H$6:$H$1355, "&lt;="&amp;YEAR(Portfolio_History!U$1))</f>
        <v>-1571889</v>
      </c>
      <c r="V768" s="4">
        <f>SUMIFS(Transactions_History!$G$6:$G$1355, Transactions_History!$C$6:$C$1355, "Acquire", Transactions_History!$I$6:$I$1355, Portfolio_History!$F768, Transactions_History!$H$6:$H$1355, "&lt;="&amp;YEAR(Portfolio_History!V$1))-
SUMIFS(Transactions_History!$G$6:$G$1355, Transactions_History!$C$6:$C$1355, "Redeem", Transactions_History!$I$6:$I$1355, Portfolio_History!$F768, Transactions_History!$H$6:$H$1355, "&lt;="&amp;YEAR(Portfolio_History!V$1))</f>
        <v>0</v>
      </c>
      <c r="W768" s="4">
        <f>SUMIFS(Transactions_History!$G$6:$G$1355, Transactions_History!$C$6:$C$1355, "Acquire", Transactions_History!$I$6:$I$1355, Portfolio_History!$F768, Transactions_History!$H$6:$H$1355, "&lt;="&amp;YEAR(Portfolio_History!W$1))-
SUMIFS(Transactions_History!$G$6:$G$1355, Transactions_History!$C$6:$C$1355, "Redeem", Transactions_History!$I$6:$I$1355, Portfolio_History!$F768, Transactions_History!$H$6:$H$1355, "&lt;="&amp;YEAR(Portfolio_History!W$1))</f>
        <v>0</v>
      </c>
      <c r="X768" s="4">
        <f>SUMIFS(Transactions_History!$G$6:$G$1355, Transactions_History!$C$6:$C$1355, "Acquire", Transactions_History!$I$6:$I$1355, Portfolio_History!$F768, Transactions_History!$H$6:$H$1355, "&lt;="&amp;YEAR(Portfolio_History!X$1))-
SUMIFS(Transactions_History!$G$6:$G$1355, Transactions_History!$C$6:$C$1355, "Redeem", Transactions_History!$I$6:$I$1355, Portfolio_History!$F768, Transactions_History!$H$6:$H$1355, "&lt;="&amp;YEAR(Portfolio_History!X$1))</f>
        <v>0</v>
      </c>
      <c r="Y768" s="4">
        <f>SUMIFS(Transactions_History!$G$6:$G$1355, Transactions_History!$C$6:$C$1355, "Acquire", Transactions_History!$I$6:$I$1355, Portfolio_History!$F768, Transactions_History!$H$6:$H$1355, "&lt;="&amp;YEAR(Portfolio_History!Y$1))-
SUMIFS(Transactions_History!$G$6:$G$1355, Transactions_History!$C$6:$C$1355, "Redeem", Transactions_History!$I$6:$I$1355, Portfolio_History!$F768, Transactions_History!$H$6:$H$1355, "&lt;="&amp;YEAR(Portfolio_History!Y$1))</f>
        <v>0</v>
      </c>
    </row>
    <row r="769" spans="1:25" x14ac:dyDescent="0.35">
      <c r="A769" s="172" t="s">
        <v>34</v>
      </c>
      <c r="B769" s="172">
        <v>2.75</v>
      </c>
      <c r="C769" s="172">
        <v>2009</v>
      </c>
      <c r="D769" s="173">
        <v>39783</v>
      </c>
      <c r="E769" s="63">
        <v>2008</v>
      </c>
      <c r="F769" s="170" t="str">
        <f t="shared" si="12"/>
        <v>SI certificates_2.75_2009</v>
      </c>
      <c r="G769" s="4">
        <f>SUMIFS(Transactions_History!$G$6:$G$1355, Transactions_History!$C$6:$C$1355, "Acquire", Transactions_History!$I$6:$I$1355, Portfolio_History!$F769, Transactions_History!$H$6:$H$1355, "&lt;="&amp;YEAR(Portfolio_History!G$1))-
SUMIFS(Transactions_History!$G$6:$G$1355, Transactions_History!$C$6:$C$1355, "Redeem", Transactions_History!$I$6:$I$1355, Portfolio_History!$F769, Transactions_History!$H$6:$H$1355, "&lt;="&amp;YEAR(Portfolio_History!G$1))</f>
        <v>0</v>
      </c>
      <c r="H769" s="4">
        <f>SUMIFS(Transactions_History!$G$6:$G$1355, Transactions_History!$C$6:$C$1355, "Acquire", Transactions_History!$I$6:$I$1355, Portfolio_History!$F769, Transactions_History!$H$6:$H$1355, "&lt;="&amp;YEAR(Portfolio_History!H$1))-
SUMIFS(Transactions_History!$G$6:$G$1355, Transactions_History!$C$6:$C$1355, "Redeem", Transactions_History!$I$6:$I$1355, Portfolio_History!$F769, Transactions_History!$H$6:$H$1355, "&lt;="&amp;YEAR(Portfolio_History!H$1))</f>
        <v>0</v>
      </c>
      <c r="I769" s="4">
        <f>SUMIFS(Transactions_History!$G$6:$G$1355, Transactions_History!$C$6:$C$1355, "Acquire", Transactions_History!$I$6:$I$1355, Portfolio_History!$F769, Transactions_History!$H$6:$H$1355, "&lt;="&amp;YEAR(Portfolio_History!I$1))-
SUMIFS(Transactions_History!$G$6:$G$1355, Transactions_History!$C$6:$C$1355, "Redeem", Transactions_History!$I$6:$I$1355, Portfolio_History!$F769, Transactions_History!$H$6:$H$1355, "&lt;="&amp;YEAR(Portfolio_History!I$1))</f>
        <v>0</v>
      </c>
      <c r="J769" s="4">
        <f>SUMIFS(Transactions_History!$G$6:$G$1355, Transactions_History!$C$6:$C$1355, "Acquire", Transactions_History!$I$6:$I$1355, Portfolio_History!$F769, Transactions_History!$H$6:$H$1355, "&lt;="&amp;YEAR(Portfolio_History!J$1))-
SUMIFS(Transactions_History!$G$6:$G$1355, Transactions_History!$C$6:$C$1355, "Redeem", Transactions_History!$I$6:$I$1355, Portfolio_History!$F769, Transactions_History!$H$6:$H$1355, "&lt;="&amp;YEAR(Portfolio_History!J$1))</f>
        <v>0</v>
      </c>
      <c r="K769" s="4">
        <f>SUMIFS(Transactions_History!$G$6:$G$1355, Transactions_History!$C$6:$C$1355, "Acquire", Transactions_History!$I$6:$I$1355, Portfolio_History!$F769, Transactions_History!$H$6:$H$1355, "&lt;="&amp;YEAR(Portfolio_History!K$1))-
SUMIFS(Transactions_History!$G$6:$G$1355, Transactions_History!$C$6:$C$1355, "Redeem", Transactions_History!$I$6:$I$1355, Portfolio_History!$F769, Transactions_History!$H$6:$H$1355, "&lt;="&amp;YEAR(Portfolio_History!K$1))</f>
        <v>0</v>
      </c>
      <c r="L769" s="4">
        <f>SUMIFS(Transactions_History!$G$6:$G$1355, Transactions_History!$C$6:$C$1355, "Acquire", Transactions_History!$I$6:$I$1355, Portfolio_History!$F769, Transactions_History!$H$6:$H$1355, "&lt;="&amp;YEAR(Portfolio_History!L$1))-
SUMIFS(Transactions_History!$G$6:$G$1355, Transactions_History!$C$6:$C$1355, "Redeem", Transactions_History!$I$6:$I$1355, Portfolio_History!$F769, Transactions_History!$H$6:$H$1355, "&lt;="&amp;YEAR(Portfolio_History!L$1))</f>
        <v>0</v>
      </c>
      <c r="M769" s="4">
        <f>SUMIFS(Transactions_History!$G$6:$G$1355, Transactions_History!$C$6:$C$1355, "Acquire", Transactions_History!$I$6:$I$1355, Portfolio_History!$F769, Transactions_History!$H$6:$H$1355, "&lt;="&amp;YEAR(Portfolio_History!M$1))-
SUMIFS(Transactions_History!$G$6:$G$1355, Transactions_History!$C$6:$C$1355, "Redeem", Transactions_History!$I$6:$I$1355, Portfolio_History!$F769, Transactions_History!$H$6:$H$1355, "&lt;="&amp;YEAR(Portfolio_History!M$1))</f>
        <v>0</v>
      </c>
      <c r="N769" s="4">
        <f>SUMIFS(Transactions_History!$G$6:$G$1355, Transactions_History!$C$6:$C$1355, "Acquire", Transactions_History!$I$6:$I$1355, Portfolio_History!$F769, Transactions_History!$H$6:$H$1355, "&lt;="&amp;YEAR(Portfolio_History!N$1))-
SUMIFS(Transactions_History!$G$6:$G$1355, Transactions_History!$C$6:$C$1355, "Redeem", Transactions_History!$I$6:$I$1355, Portfolio_History!$F769, Transactions_History!$H$6:$H$1355, "&lt;="&amp;YEAR(Portfolio_History!N$1))</f>
        <v>0</v>
      </c>
      <c r="O769" s="4">
        <f>SUMIFS(Transactions_History!$G$6:$G$1355, Transactions_History!$C$6:$C$1355, "Acquire", Transactions_History!$I$6:$I$1355, Portfolio_History!$F769, Transactions_History!$H$6:$H$1355, "&lt;="&amp;YEAR(Portfolio_History!O$1))-
SUMIFS(Transactions_History!$G$6:$G$1355, Transactions_History!$C$6:$C$1355, "Redeem", Transactions_History!$I$6:$I$1355, Portfolio_History!$F769, Transactions_History!$H$6:$H$1355, "&lt;="&amp;YEAR(Portfolio_History!O$1))</f>
        <v>0</v>
      </c>
      <c r="P769" s="4">
        <f>SUMIFS(Transactions_History!$G$6:$G$1355, Transactions_History!$C$6:$C$1355, "Acquire", Transactions_History!$I$6:$I$1355, Portfolio_History!$F769, Transactions_History!$H$6:$H$1355, "&lt;="&amp;YEAR(Portfolio_History!P$1))-
SUMIFS(Transactions_History!$G$6:$G$1355, Transactions_History!$C$6:$C$1355, "Redeem", Transactions_History!$I$6:$I$1355, Portfolio_History!$F769, Transactions_History!$H$6:$H$1355, "&lt;="&amp;YEAR(Portfolio_History!P$1))</f>
        <v>0</v>
      </c>
      <c r="Q769" s="4">
        <f>SUMIFS(Transactions_History!$G$6:$G$1355, Transactions_History!$C$6:$C$1355, "Acquire", Transactions_History!$I$6:$I$1355, Portfolio_History!$F769, Transactions_History!$H$6:$H$1355, "&lt;="&amp;YEAR(Portfolio_History!Q$1))-
SUMIFS(Transactions_History!$G$6:$G$1355, Transactions_History!$C$6:$C$1355, "Redeem", Transactions_History!$I$6:$I$1355, Portfolio_History!$F769, Transactions_History!$H$6:$H$1355, "&lt;="&amp;YEAR(Portfolio_History!Q$1))</f>
        <v>0</v>
      </c>
      <c r="R769" s="4">
        <f>SUMIFS(Transactions_History!$G$6:$G$1355, Transactions_History!$C$6:$C$1355, "Acquire", Transactions_History!$I$6:$I$1355, Portfolio_History!$F769, Transactions_History!$H$6:$H$1355, "&lt;="&amp;YEAR(Portfolio_History!R$1))-
SUMIFS(Transactions_History!$G$6:$G$1355, Transactions_History!$C$6:$C$1355, "Redeem", Transactions_History!$I$6:$I$1355, Portfolio_History!$F769, Transactions_History!$H$6:$H$1355, "&lt;="&amp;YEAR(Portfolio_History!R$1))</f>
        <v>0</v>
      </c>
      <c r="S769" s="4">
        <f>SUMIFS(Transactions_History!$G$6:$G$1355, Transactions_History!$C$6:$C$1355, "Acquire", Transactions_History!$I$6:$I$1355, Portfolio_History!$F769, Transactions_History!$H$6:$H$1355, "&lt;="&amp;YEAR(Portfolio_History!S$1))-
SUMIFS(Transactions_History!$G$6:$G$1355, Transactions_History!$C$6:$C$1355, "Redeem", Transactions_History!$I$6:$I$1355, Portfolio_History!$F769, Transactions_History!$H$6:$H$1355, "&lt;="&amp;YEAR(Portfolio_History!S$1))</f>
        <v>0</v>
      </c>
      <c r="T769" s="4">
        <f>SUMIFS(Transactions_History!$G$6:$G$1355, Transactions_History!$C$6:$C$1355, "Acquire", Transactions_History!$I$6:$I$1355, Portfolio_History!$F769, Transactions_History!$H$6:$H$1355, "&lt;="&amp;YEAR(Portfolio_History!T$1))-
SUMIFS(Transactions_History!$G$6:$G$1355, Transactions_History!$C$6:$C$1355, "Redeem", Transactions_History!$I$6:$I$1355, Portfolio_History!$F769, Transactions_History!$H$6:$H$1355, "&lt;="&amp;YEAR(Portfolio_History!T$1))</f>
        <v>0</v>
      </c>
      <c r="U769" s="4">
        <f>SUMIFS(Transactions_History!$G$6:$G$1355, Transactions_History!$C$6:$C$1355, "Acquire", Transactions_History!$I$6:$I$1355, Portfolio_History!$F769, Transactions_History!$H$6:$H$1355, "&lt;="&amp;YEAR(Portfolio_History!U$1))-
SUMIFS(Transactions_History!$G$6:$G$1355, Transactions_History!$C$6:$C$1355, "Redeem", Transactions_History!$I$6:$I$1355, Portfolio_History!$F769, Transactions_History!$H$6:$H$1355, "&lt;="&amp;YEAR(Portfolio_History!U$1))</f>
        <v>76105193</v>
      </c>
      <c r="V769" s="4">
        <f>SUMIFS(Transactions_History!$G$6:$G$1355, Transactions_History!$C$6:$C$1355, "Acquire", Transactions_History!$I$6:$I$1355, Portfolio_History!$F769, Transactions_History!$H$6:$H$1355, "&lt;="&amp;YEAR(Portfolio_History!V$1))-
SUMIFS(Transactions_History!$G$6:$G$1355, Transactions_History!$C$6:$C$1355, "Redeem", Transactions_History!$I$6:$I$1355, Portfolio_History!$F769, Transactions_History!$H$6:$H$1355, "&lt;="&amp;YEAR(Portfolio_History!V$1))</f>
        <v>0</v>
      </c>
      <c r="W769" s="4">
        <f>SUMIFS(Transactions_History!$G$6:$G$1355, Transactions_History!$C$6:$C$1355, "Acquire", Transactions_History!$I$6:$I$1355, Portfolio_History!$F769, Transactions_History!$H$6:$H$1355, "&lt;="&amp;YEAR(Portfolio_History!W$1))-
SUMIFS(Transactions_History!$G$6:$G$1355, Transactions_History!$C$6:$C$1355, "Redeem", Transactions_History!$I$6:$I$1355, Portfolio_History!$F769, Transactions_History!$H$6:$H$1355, "&lt;="&amp;YEAR(Portfolio_History!W$1))</f>
        <v>0</v>
      </c>
      <c r="X769" s="4">
        <f>SUMIFS(Transactions_History!$G$6:$G$1355, Transactions_History!$C$6:$C$1355, "Acquire", Transactions_History!$I$6:$I$1355, Portfolio_History!$F769, Transactions_History!$H$6:$H$1355, "&lt;="&amp;YEAR(Portfolio_History!X$1))-
SUMIFS(Transactions_History!$G$6:$G$1355, Transactions_History!$C$6:$C$1355, "Redeem", Transactions_History!$I$6:$I$1355, Portfolio_History!$F769, Transactions_History!$H$6:$H$1355, "&lt;="&amp;YEAR(Portfolio_History!X$1))</f>
        <v>0</v>
      </c>
      <c r="Y769" s="4">
        <f>SUMIFS(Transactions_History!$G$6:$G$1355, Transactions_History!$C$6:$C$1355, "Acquire", Transactions_History!$I$6:$I$1355, Portfolio_History!$F769, Transactions_History!$H$6:$H$1355, "&lt;="&amp;YEAR(Portfolio_History!Y$1))-
SUMIFS(Transactions_History!$G$6:$G$1355, Transactions_History!$C$6:$C$1355, "Redeem", Transactions_History!$I$6:$I$1355, Portfolio_History!$F769, Transactions_History!$H$6:$H$1355, "&lt;="&amp;YEAR(Portfolio_History!Y$1))</f>
        <v>0</v>
      </c>
    </row>
  </sheetData>
  <sortState xmlns:xlrd2="http://schemas.microsoft.com/office/spreadsheetml/2017/richdata2" ref="A2:H769">
    <sortCondition descending="1" ref="H1:H76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FE238-6E3A-4383-9051-2A61B4274D88}">
  <dimension ref="A1"/>
  <sheetViews>
    <sheetView workbookViewId="0"/>
  </sheetViews>
  <sheetFormatPr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0CFF1-6639-40C7-BCAF-9EE46B4FDE6C}">
  <dimension ref="A1:Q80"/>
  <sheetViews>
    <sheetView topLeftCell="A18" workbookViewId="0">
      <selection activeCell="E28" sqref="E28"/>
    </sheetView>
  </sheetViews>
  <sheetFormatPr defaultColWidth="12.6328125" defaultRowHeight="13" x14ac:dyDescent="0.3"/>
  <cols>
    <col min="1" max="3" width="12.6328125" style="8"/>
    <col min="4" max="5" width="14.6328125" style="8" bestFit="1" customWidth="1"/>
    <col min="6" max="6" width="13.6328125" style="8" bestFit="1" customWidth="1"/>
    <col min="7" max="16" width="12.6328125" style="8"/>
    <col min="17" max="17" width="14.90625" style="8" bestFit="1" customWidth="1"/>
    <col min="18" max="16384" width="12.6328125" style="8"/>
  </cols>
  <sheetData>
    <row r="1" spans="1:17" ht="14.5" x14ac:dyDescent="0.35">
      <c r="A1" s="8" t="s">
        <v>0</v>
      </c>
      <c r="B1" s="14" t="s">
        <v>25</v>
      </c>
    </row>
    <row r="4" spans="1:17" x14ac:dyDescent="0.3">
      <c r="A4" s="15" t="s">
        <v>23</v>
      </c>
      <c r="B4" s="16"/>
      <c r="C4" s="16"/>
      <c r="D4" s="16"/>
      <c r="E4" s="16"/>
      <c r="F4" s="17"/>
    </row>
    <row r="5" spans="1:17" x14ac:dyDescent="0.3">
      <c r="A5" s="18" t="s">
        <v>24</v>
      </c>
      <c r="B5" s="19"/>
      <c r="C5" s="19"/>
      <c r="D5" s="19"/>
      <c r="E5" s="19"/>
      <c r="F5" s="20"/>
    </row>
    <row r="6" spans="1:17" x14ac:dyDescent="0.3">
      <c r="A6" s="21" t="s">
        <v>20</v>
      </c>
      <c r="B6" s="22" t="s">
        <v>22</v>
      </c>
      <c r="C6" s="22" t="s">
        <v>1</v>
      </c>
      <c r="D6" s="22" t="s">
        <v>2</v>
      </c>
      <c r="E6" s="22" t="s">
        <v>3</v>
      </c>
      <c r="F6" s="23" t="s">
        <v>4</v>
      </c>
    </row>
    <row r="7" spans="1:17" x14ac:dyDescent="0.3">
      <c r="A7" s="186" t="s">
        <v>5</v>
      </c>
      <c r="B7" s="24">
        <v>7.4999999999999997E-3</v>
      </c>
      <c r="C7" s="25" t="s">
        <v>6</v>
      </c>
      <c r="D7" s="26">
        <v>154108805</v>
      </c>
      <c r="E7" s="26">
        <v>149314072</v>
      </c>
      <c r="F7" s="27">
        <v>4794733</v>
      </c>
    </row>
    <row r="8" spans="1:17" x14ac:dyDescent="0.3">
      <c r="A8" s="187"/>
      <c r="B8" s="28">
        <v>7.4999999999999997E-3</v>
      </c>
      <c r="C8" s="29" t="s">
        <v>7</v>
      </c>
      <c r="D8" s="30">
        <v>5827743</v>
      </c>
      <c r="E8" s="30">
        <v>0</v>
      </c>
      <c r="F8" s="31">
        <v>5827743</v>
      </c>
      <c r="O8" s="36"/>
      <c r="P8" s="37"/>
      <c r="Q8" s="39"/>
    </row>
    <row r="9" spans="1:17" x14ac:dyDescent="0.3">
      <c r="A9" s="187"/>
      <c r="B9" s="28">
        <v>1.375E-2</v>
      </c>
      <c r="C9" s="29" t="s">
        <v>8</v>
      </c>
      <c r="D9" s="30">
        <v>193319460</v>
      </c>
      <c r="E9" s="30">
        <v>193319460</v>
      </c>
      <c r="F9" s="31">
        <v>0</v>
      </c>
      <c r="O9" s="36"/>
      <c r="P9" s="38"/>
    </row>
    <row r="10" spans="1:17" x14ac:dyDescent="0.3">
      <c r="A10" s="187"/>
      <c r="B10" s="28">
        <v>1.4999999999999999E-2</v>
      </c>
      <c r="C10" s="29" t="s">
        <v>6</v>
      </c>
      <c r="D10" s="30">
        <v>128370581</v>
      </c>
      <c r="E10" s="30">
        <v>126961797</v>
      </c>
      <c r="F10" s="31">
        <v>1408784</v>
      </c>
      <c r="O10" s="36"/>
      <c r="P10" s="38"/>
    </row>
    <row r="11" spans="1:17" x14ac:dyDescent="0.3">
      <c r="A11" s="187"/>
      <c r="B11" s="28">
        <v>1.4999999999999999E-2</v>
      </c>
      <c r="C11" s="29" t="s">
        <v>9</v>
      </c>
      <c r="D11" s="30">
        <v>5770906</v>
      </c>
      <c r="E11" s="30">
        <v>0</v>
      </c>
      <c r="F11" s="31">
        <v>5770906</v>
      </c>
      <c r="O11" s="36"/>
      <c r="P11" s="38"/>
    </row>
    <row r="12" spans="1:17" x14ac:dyDescent="0.3">
      <c r="A12" s="187"/>
      <c r="B12" s="28">
        <v>1.7500000000000002E-2</v>
      </c>
      <c r="C12" s="29" t="s">
        <v>10</v>
      </c>
      <c r="D12" s="30">
        <v>197781329</v>
      </c>
      <c r="E12" s="30">
        <v>197781329</v>
      </c>
      <c r="F12" s="31">
        <v>0</v>
      </c>
      <c r="O12" s="36"/>
      <c r="P12" s="38"/>
    </row>
    <row r="13" spans="1:17" x14ac:dyDescent="0.3">
      <c r="A13" s="187"/>
      <c r="B13" s="28">
        <v>1.8749999999999999E-2</v>
      </c>
      <c r="C13" s="29" t="s">
        <v>11</v>
      </c>
      <c r="D13" s="30">
        <v>204358272</v>
      </c>
      <c r="E13" s="30">
        <v>204358272</v>
      </c>
      <c r="F13" s="31">
        <v>0</v>
      </c>
      <c r="O13" s="36"/>
      <c r="P13" s="38"/>
    </row>
    <row r="14" spans="1:17" x14ac:dyDescent="0.3">
      <c r="A14" s="187"/>
      <c r="B14" s="28">
        <v>0.02</v>
      </c>
      <c r="C14" s="29" t="s">
        <v>12</v>
      </c>
      <c r="D14" s="30">
        <v>207724400</v>
      </c>
      <c r="E14" s="30">
        <v>207724400</v>
      </c>
      <c r="F14" s="31">
        <v>0</v>
      </c>
      <c r="O14" s="36"/>
      <c r="P14" s="38"/>
    </row>
    <row r="15" spans="1:17" x14ac:dyDescent="0.3">
      <c r="A15" s="187"/>
      <c r="B15" s="28">
        <v>2.2499999999999999E-2</v>
      </c>
      <c r="C15" s="29" t="s">
        <v>13</v>
      </c>
      <c r="D15" s="30">
        <v>616204857</v>
      </c>
      <c r="E15" s="30">
        <v>595265151</v>
      </c>
      <c r="F15" s="31">
        <v>20939706</v>
      </c>
      <c r="O15" s="36"/>
      <c r="P15" s="38"/>
    </row>
    <row r="16" spans="1:17" x14ac:dyDescent="0.3">
      <c r="A16" s="187"/>
      <c r="B16" s="28">
        <v>2.5000000000000001E-2</v>
      </c>
      <c r="C16" s="29" t="s">
        <v>14</v>
      </c>
      <c r="D16" s="30">
        <v>178490956</v>
      </c>
      <c r="E16" s="30">
        <v>178490956</v>
      </c>
      <c r="F16" s="31">
        <v>0</v>
      </c>
      <c r="O16" s="36"/>
      <c r="P16" s="38"/>
    </row>
    <row r="17" spans="1:16" x14ac:dyDescent="0.3">
      <c r="A17" s="187"/>
      <c r="B17" s="28">
        <v>2.8750000000000001E-2</v>
      </c>
      <c r="C17" s="29" t="s">
        <v>15</v>
      </c>
      <c r="D17" s="30">
        <v>175088265</v>
      </c>
      <c r="E17" s="30">
        <v>167840027</v>
      </c>
      <c r="F17" s="31">
        <v>7248238</v>
      </c>
      <c r="O17" s="36"/>
      <c r="P17" s="38"/>
    </row>
    <row r="18" spans="1:16" x14ac:dyDescent="0.3">
      <c r="A18" s="187"/>
      <c r="B18" s="28">
        <v>2.8750000000000001E-2</v>
      </c>
      <c r="C18" s="29" t="s">
        <v>16</v>
      </c>
      <c r="D18" s="30">
        <v>21744708</v>
      </c>
      <c r="E18" s="30">
        <v>0</v>
      </c>
      <c r="F18" s="31">
        <v>21744708</v>
      </c>
      <c r="O18" s="36"/>
      <c r="P18" s="38"/>
    </row>
    <row r="19" spans="1:16" x14ac:dyDescent="0.3">
      <c r="A19" s="187"/>
      <c r="B19" s="28">
        <v>2.8750000000000001E-2</v>
      </c>
      <c r="C19" s="29">
        <v>2032</v>
      </c>
      <c r="D19" s="30">
        <v>3624119</v>
      </c>
      <c r="E19" s="30">
        <v>1</v>
      </c>
      <c r="F19" s="31">
        <v>3624118</v>
      </c>
      <c r="O19" s="36"/>
      <c r="P19" s="38"/>
    </row>
    <row r="20" spans="1:16" x14ac:dyDescent="0.3">
      <c r="A20" s="187"/>
      <c r="B20" s="28">
        <v>2.8750000000000001E-2</v>
      </c>
      <c r="C20" s="29">
        <v>2033</v>
      </c>
      <c r="D20" s="30">
        <v>176889560</v>
      </c>
      <c r="E20" s="30">
        <v>176889560</v>
      </c>
      <c r="F20" s="31">
        <v>0</v>
      </c>
      <c r="O20" s="36"/>
      <c r="P20" s="38"/>
    </row>
    <row r="21" spans="1:16" x14ac:dyDescent="0.3">
      <c r="A21" s="187"/>
      <c r="B21" s="28">
        <v>0.03</v>
      </c>
      <c r="C21" s="29" t="s">
        <v>6</v>
      </c>
      <c r="D21" s="30">
        <v>187586862</v>
      </c>
      <c r="E21" s="30">
        <v>172664326</v>
      </c>
      <c r="F21" s="31">
        <v>14922536</v>
      </c>
      <c r="O21" s="36"/>
      <c r="P21" s="38"/>
    </row>
    <row r="22" spans="1:16" x14ac:dyDescent="0.3">
      <c r="A22" s="187"/>
      <c r="B22" s="28">
        <v>0.03</v>
      </c>
      <c r="C22" s="29" t="s">
        <v>17</v>
      </c>
      <c r="D22" s="30">
        <v>11458162</v>
      </c>
      <c r="E22" s="30">
        <v>0</v>
      </c>
      <c r="F22" s="31">
        <v>11458162</v>
      </c>
      <c r="O22" s="36"/>
      <c r="P22" s="38"/>
    </row>
    <row r="23" spans="1:16" x14ac:dyDescent="0.3">
      <c r="A23" s="187"/>
      <c r="B23" s="28">
        <v>3.2500000000000001E-2</v>
      </c>
      <c r="C23" s="29">
        <v>2024</v>
      </c>
      <c r="D23" s="30">
        <v>153311163</v>
      </c>
      <c r="E23" s="30">
        <v>153311163</v>
      </c>
      <c r="F23" s="31">
        <v>0</v>
      </c>
      <c r="O23" s="36"/>
      <c r="P23" s="38"/>
    </row>
    <row r="24" spans="1:16" ht="29" customHeight="1" x14ac:dyDescent="0.3">
      <c r="A24" s="188" t="s">
        <v>18</v>
      </c>
      <c r="B24" s="28">
        <v>3.875E-2</v>
      </c>
      <c r="C24" s="8">
        <v>2023</v>
      </c>
      <c r="D24" s="30">
        <v>54125901</v>
      </c>
      <c r="E24" s="30">
        <v>44376263</v>
      </c>
      <c r="F24" s="31">
        <v>9749638</v>
      </c>
      <c r="O24" s="36"/>
      <c r="P24" s="38"/>
    </row>
    <row r="25" spans="1:16" x14ac:dyDescent="0.3">
      <c r="A25" s="188"/>
      <c r="B25" s="28">
        <v>0.04</v>
      </c>
      <c r="C25" s="29">
        <v>2023</v>
      </c>
      <c r="D25" s="30">
        <v>72467687</v>
      </c>
      <c r="E25" s="30">
        <v>72467687</v>
      </c>
      <c r="F25" s="31">
        <v>0</v>
      </c>
      <c r="O25" s="36"/>
      <c r="P25" s="38"/>
    </row>
    <row r="26" spans="1:16" x14ac:dyDescent="0.3">
      <c r="A26" s="189"/>
      <c r="B26" s="32">
        <v>4.2500000000000003E-2</v>
      </c>
      <c r="C26" s="33">
        <v>2023</v>
      </c>
      <c r="D26" s="34">
        <v>81696507</v>
      </c>
      <c r="E26" s="34">
        <v>71154194</v>
      </c>
      <c r="F26" s="35">
        <v>10542313</v>
      </c>
      <c r="O26" s="36"/>
      <c r="P26" s="38"/>
    </row>
    <row r="27" spans="1:16" x14ac:dyDescent="0.3">
      <c r="A27" s="9" t="s">
        <v>19</v>
      </c>
      <c r="D27" s="10">
        <v>2829950243</v>
      </c>
      <c r="E27" s="11">
        <v>2711918658</v>
      </c>
      <c r="F27" s="11">
        <v>118031585</v>
      </c>
      <c r="O27" s="36"/>
      <c r="P27" s="38"/>
    </row>
    <row r="28" spans="1:16" x14ac:dyDescent="0.3">
      <c r="A28" s="9" t="s">
        <v>21</v>
      </c>
      <c r="D28" s="12">
        <v>2.3290000000000002E-2</v>
      </c>
      <c r="E28" s="13">
        <v>2.3120000000000002E-2</v>
      </c>
      <c r="F28" s="13">
        <v>2.7230000000000001E-2</v>
      </c>
      <c r="O28" s="36"/>
      <c r="P28" s="38"/>
    </row>
    <row r="29" spans="1:16" x14ac:dyDescent="0.3">
      <c r="O29" s="36"/>
      <c r="P29" s="38"/>
    </row>
    <row r="30" spans="1:16" x14ac:dyDescent="0.3">
      <c r="O30" s="36"/>
      <c r="P30" s="38"/>
    </row>
    <row r="31" spans="1:16" x14ac:dyDescent="0.3">
      <c r="O31" s="36"/>
      <c r="P31" s="38"/>
    </row>
    <row r="32" spans="1:16" x14ac:dyDescent="0.3">
      <c r="O32" s="36"/>
      <c r="P32" s="38"/>
    </row>
    <row r="33" spans="15:16" x14ac:dyDescent="0.3">
      <c r="O33" s="36"/>
      <c r="P33" s="38"/>
    </row>
    <row r="34" spans="15:16" x14ac:dyDescent="0.3">
      <c r="O34" s="36"/>
      <c r="P34" s="38"/>
    </row>
    <row r="35" spans="15:16" x14ac:dyDescent="0.3">
      <c r="O35" s="36"/>
      <c r="P35" s="38"/>
    </row>
    <row r="36" spans="15:16" x14ac:dyDescent="0.3">
      <c r="O36" s="36"/>
      <c r="P36" s="38"/>
    </row>
    <row r="37" spans="15:16" x14ac:dyDescent="0.3">
      <c r="O37" s="36"/>
      <c r="P37" s="38"/>
    </row>
    <row r="38" spans="15:16" x14ac:dyDescent="0.3">
      <c r="O38" s="36"/>
      <c r="P38" s="38"/>
    </row>
    <row r="39" spans="15:16" x14ac:dyDescent="0.3">
      <c r="O39" s="36"/>
      <c r="P39" s="38"/>
    </row>
    <row r="40" spans="15:16" x14ac:dyDescent="0.3">
      <c r="O40" s="36"/>
      <c r="P40" s="38"/>
    </row>
    <row r="41" spans="15:16" x14ac:dyDescent="0.3">
      <c r="O41" s="36"/>
      <c r="P41" s="38"/>
    </row>
    <row r="42" spans="15:16" x14ac:dyDescent="0.3">
      <c r="O42" s="36"/>
      <c r="P42" s="38"/>
    </row>
    <row r="43" spans="15:16" x14ac:dyDescent="0.3">
      <c r="O43" s="36"/>
      <c r="P43" s="38"/>
    </row>
    <row r="44" spans="15:16" x14ac:dyDescent="0.3">
      <c r="O44" s="36"/>
      <c r="P44" s="38"/>
    </row>
    <row r="45" spans="15:16" x14ac:dyDescent="0.3">
      <c r="O45" s="36"/>
      <c r="P45" s="38"/>
    </row>
    <row r="46" spans="15:16" x14ac:dyDescent="0.3">
      <c r="O46" s="36"/>
      <c r="P46" s="38"/>
    </row>
    <row r="47" spans="15:16" x14ac:dyDescent="0.3">
      <c r="O47" s="36"/>
      <c r="P47" s="38"/>
    </row>
    <row r="48" spans="15:16" x14ac:dyDescent="0.3">
      <c r="O48" s="36"/>
      <c r="P48" s="38"/>
    </row>
    <row r="49" spans="15:16" x14ac:dyDescent="0.3">
      <c r="O49" s="36"/>
      <c r="P49" s="38"/>
    </row>
    <row r="50" spans="15:16" x14ac:dyDescent="0.3">
      <c r="O50" s="36"/>
      <c r="P50" s="38"/>
    </row>
    <row r="51" spans="15:16" x14ac:dyDescent="0.3">
      <c r="O51" s="36"/>
      <c r="P51" s="38"/>
    </row>
    <row r="52" spans="15:16" x14ac:dyDescent="0.3">
      <c r="O52" s="36"/>
      <c r="P52" s="38"/>
    </row>
    <row r="53" spans="15:16" x14ac:dyDescent="0.3">
      <c r="O53" s="36"/>
      <c r="P53" s="38"/>
    </row>
    <row r="54" spans="15:16" x14ac:dyDescent="0.3">
      <c r="O54" s="36"/>
      <c r="P54" s="38"/>
    </row>
    <row r="55" spans="15:16" x14ac:dyDescent="0.3">
      <c r="O55" s="36"/>
      <c r="P55" s="38"/>
    </row>
    <row r="56" spans="15:16" x14ac:dyDescent="0.3">
      <c r="O56" s="36"/>
      <c r="P56" s="38"/>
    </row>
    <row r="57" spans="15:16" x14ac:dyDescent="0.3">
      <c r="O57" s="36"/>
      <c r="P57" s="38"/>
    </row>
    <row r="58" spans="15:16" x14ac:dyDescent="0.3">
      <c r="O58" s="36"/>
      <c r="P58" s="38"/>
    </row>
    <row r="59" spans="15:16" x14ac:dyDescent="0.3">
      <c r="O59" s="36"/>
      <c r="P59" s="38"/>
    </row>
    <row r="60" spans="15:16" x14ac:dyDescent="0.3">
      <c r="O60" s="36"/>
      <c r="P60" s="38"/>
    </row>
    <row r="61" spans="15:16" x14ac:dyDescent="0.3">
      <c r="O61" s="36"/>
      <c r="P61" s="38"/>
    </row>
    <row r="62" spans="15:16" x14ac:dyDescent="0.3">
      <c r="O62" s="36"/>
      <c r="P62" s="38"/>
    </row>
    <row r="63" spans="15:16" x14ac:dyDescent="0.3">
      <c r="O63" s="36"/>
      <c r="P63" s="38"/>
    </row>
    <row r="64" spans="15:16" x14ac:dyDescent="0.3">
      <c r="O64" s="36"/>
      <c r="P64" s="38"/>
    </row>
    <row r="65" spans="15:17" x14ac:dyDescent="0.3">
      <c r="O65" s="36"/>
      <c r="P65" s="38"/>
    </row>
    <row r="66" spans="15:17" x14ac:dyDescent="0.3">
      <c r="O66" s="36"/>
      <c r="P66" s="38"/>
    </row>
    <row r="67" spans="15:17" x14ac:dyDescent="0.3">
      <c r="O67" s="36"/>
      <c r="P67" s="38"/>
    </row>
    <row r="68" spans="15:17" x14ac:dyDescent="0.3">
      <c r="O68" s="36"/>
      <c r="P68" s="38"/>
      <c r="Q68" s="38"/>
    </row>
    <row r="69" spans="15:17" x14ac:dyDescent="0.3">
      <c r="O69" s="36"/>
      <c r="P69" s="38"/>
    </row>
    <row r="70" spans="15:17" x14ac:dyDescent="0.3">
      <c r="O70" s="36"/>
      <c r="P70" s="38"/>
    </row>
    <row r="71" spans="15:17" x14ac:dyDescent="0.3">
      <c r="O71" s="36"/>
      <c r="P71" s="38"/>
    </row>
    <row r="72" spans="15:17" x14ac:dyDescent="0.3">
      <c r="O72" s="36"/>
      <c r="P72" s="38"/>
    </row>
    <row r="73" spans="15:17" x14ac:dyDescent="0.3">
      <c r="O73" s="36"/>
      <c r="P73" s="38"/>
    </row>
    <row r="74" spans="15:17" x14ac:dyDescent="0.3">
      <c r="O74" s="36"/>
      <c r="P74" s="38"/>
    </row>
    <row r="75" spans="15:17" x14ac:dyDescent="0.3">
      <c r="O75" s="36"/>
      <c r="P75" s="38"/>
    </row>
    <row r="76" spans="15:17" x14ac:dyDescent="0.3">
      <c r="O76" s="36"/>
      <c r="P76" s="38"/>
    </row>
    <row r="77" spans="15:17" x14ac:dyDescent="0.3">
      <c r="O77" s="36"/>
      <c r="P77" s="38"/>
    </row>
    <row r="80" spans="15:17" x14ac:dyDescent="0.3">
      <c r="P80" s="38">
        <f>P68-P76-P72</f>
        <v>0</v>
      </c>
    </row>
  </sheetData>
  <mergeCells count="2">
    <mergeCell ref="A7:A23"/>
    <mergeCell ref="A24:A26"/>
  </mergeCells>
  <hyperlinks>
    <hyperlink ref="B1" r:id="rId1" xr:uid="{2B18E76A-4402-4E5B-9E39-673CB0615E51}"/>
  </hyperlinks>
  <pageMargins left="0.7" right="0.7" top="0.75" bottom="0.75" header="0.3" footer="0.3"/>
  <pageSetup orientation="portrait" horizontalDpi="360" verticalDpi="36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C24C-8BC5-4F06-9918-189BC0E69EE5}">
  <dimension ref="A1:AB1358"/>
  <sheetViews>
    <sheetView topLeftCell="A3" workbookViewId="0">
      <selection activeCell="A3" sqref="A3"/>
    </sheetView>
  </sheetViews>
  <sheetFormatPr defaultColWidth="12.6328125" defaultRowHeight="14.5" x14ac:dyDescent="0.35"/>
  <sheetData>
    <row r="1" spans="1:28" x14ac:dyDescent="0.35">
      <c r="A1" t="s">
        <v>52</v>
      </c>
    </row>
    <row r="2" spans="1:28" x14ac:dyDescent="0.35">
      <c r="A2" s="2" t="s">
        <v>53</v>
      </c>
    </row>
    <row r="3" spans="1:28" x14ac:dyDescent="0.35">
      <c r="A3" t="s">
        <v>51</v>
      </c>
      <c r="B3" t="s">
        <v>50</v>
      </c>
    </row>
    <row r="5" spans="1:28" ht="29" x14ac:dyDescent="0.35">
      <c r="A5" s="171" t="s">
        <v>26</v>
      </c>
      <c r="B5" s="171" t="s">
        <v>27</v>
      </c>
      <c r="C5" s="171" t="s">
        <v>28</v>
      </c>
      <c r="D5" s="171" t="s">
        <v>29</v>
      </c>
      <c r="E5" s="171" t="s">
        <v>30</v>
      </c>
      <c r="F5" s="171" t="s">
        <v>31</v>
      </c>
      <c r="G5" s="171" t="s">
        <v>32</v>
      </c>
      <c r="H5" s="62" t="s">
        <v>69</v>
      </c>
      <c r="I5" s="169" t="s">
        <v>49</v>
      </c>
      <c r="K5" s="40"/>
      <c r="L5" s="40"/>
      <c r="M5" s="40"/>
      <c r="N5" s="40"/>
      <c r="O5" s="40"/>
      <c r="P5" s="40"/>
      <c r="Q5" s="40"/>
      <c r="R5" s="40"/>
      <c r="S5" s="40"/>
      <c r="T5" s="40"/>
      <c r="U5" s="40"/>
      <c r="V5" s="40"/>
      <c r="W5" s="40"/>
      <c r="X5" s="40"/>
      <c r="Y5" s="40"/>
      <c r="Z5" s="40"/>
      <c r="AA5" s="40"/>
      <c r="AB5" s="40"/>
    </row>
    <row r="6" spans="1:28" x14ac:dyDescent="0.35">
      <c r="A6" s="172" t="s">
        <v>33</v>
      </c>
      <c r="B6" s="172" t="s">
        <v>34</v>
      </c>
      <c r="C6" s="172" t="s">
        <v>35</v>
      </c>
      <c r="D6" s="172">
        <v>1.625</v>
      </c>
      <c r="E6" s="172">
        <v>2022</v>
      </c>
      <c r="F6" s="173">
        <v>44562</v>
      </c>
      <c r="G6" s="174">
        <v>112982818</v>
      </c>
      <c r="H6" s="63">
        <v>2022</v>
      </c>
      <c r="I6" s="170" t="str">
        <f t="shared" ref="I6:I37" si="0">_xlfn.TEXTJOIN("_", TRUE, B6, D6, E6)</f>
        <v>SI certificates_1.625_2022</v>
      </c>
    </row>
    <row r="7" spans="1:28" x14ac:dyDescent="0.35">
      <c r="A7" s="172" t="s">
        <v>33</v>
      </c>
      <c r="B7" s="172" t="s">
        <v>34</v>
      </c>
      <c r="C7" s="172" t="s">
        <v>36</v>
      </c>
      <c r="D7" s="172">
        <v>1.5</v>
      </c>
      <c r="E7" s="172">
        <v>2022</v>
      </c>
      <c r="F7" s="173">
        <v>44531</v>
      </c>
      <c r="G7" s="175">
        <v>61595952</v>
      </c>
      <c r="H7" s="63">
        <v>2022</v>
      </c>
      <c r="I7" s="170" t="str">
        <f t="shared" si="0"/>
        <v>SI certificates_1.5_2022</v>
      </c>
    </row>
    <row r="8" spans="1:28" x14ac:dyDescent="0.35">
      <c r="A8" s="172" t="s">
        <v>33</v>
      </c>
      <c r="B8" s="172" t="s">
        <v>34</v>
      </c>
      <c r="C8" s="172" t="s">
        <v>36</v>
      </c>
      <c r="D8" s="172">
        <v>1.625</v>
      </c>
      <c r="E8" s="172">
        <v>2022</v>
      </c>
      <c r="F8" s="173">
        <v>44501</v>
      </c>
      <c r="G8" s="175">
        <v>352540</v>
      </c>
      <c r="H8" s="63">
        <v>2022</v>
      </c>
      <c r="I8" s="170" t="str">
        <f t="shared" si="0"/>
        <v>SI certificates_1.625_2022</v>
      </c>
    </row>
    <row r="9" spans="1:28" x14ac:dyDescent="0.35">
      <c r="A9" s="172" t="s">
        <v>33</v>
      </c>
      <c r="B9" s="172" t="s">
        <v>34</v>
      </c>
      <c r="C9" s="172" t="s">
        <v>36</v>
      </c>
      <c r="D9" s="172">
        <v>1.625</v>
      </c>
      <c r="E9" s="172">
        <v>2022</v>
      </c>
      <c r="F9" s="173">
        <v>44562</v>
      </c>
      <c r="G9" s="175">
        <v>39780276</v>
      </c>
      <c r="H9" s="63">
        <v>2022</v>
      </c>
      <c r="I9" s="170" t="str">
        <f t="shared" si="0"/>
        <v>SI certificates_1.625_2022</v>
      </c>
    </row>
    <row r="10" spans="1:28" x14ac:dyDescent="0.35">
      <c r="A10" s="172" t="s">
        <v>37</v>
      </c>
      <c r="B10" s="172" t="s">
        <v>34</v>
      </c>
      <c r="C10" s="172" t="s">
        <v>35</v>
      </c>
      <c r="D10" s="172">
        <v>1.875</v>
      </c>
      <c r="E10" s="172">
        <v>2022</v>
      </c>
      <c r="F10" s="173">
        <v>44593</v>
      </c>
      <c r="G10" s="175">
        <v>82798705</v>
      </c>
      <c r="H10" s="63">
        <v>2022</v>
      </c>
      <c r="I10" s="170" t="str">
        <f t="shared" si="0"/>
        <v>SI certificates_1.875_2022</v>
      </c>
    </row>
    <row r="11" spans="1:28" x14ac:dyDescent="0.35">
      <c r="A11" s="172" t="s">
        <v>37</v>
      </c>
      <c r="B11" s="172" t="s">
        <v>34</v>
      </c>
      <c r="C11" s="172" t="s">
        <v>36</v>
      </c>
      <c r="D11" s="172">
        <v>1.625</v>
      </c>
      <c r="E11" s="172">
        <v>2022</v>
      </c>
      <c r="F11" s="173">
        <v>44562</v>
      </c>
      <c r="G11" s="175">
        <v>73202542</v>
      </c>
      <c r="H11" s="63">
        <v>2022</v>
      </c>
      <c r="I11" s="170" t="str">
        <f t="shared" si="0"/>
        <v>SI certificates_1.625_2022</v>
      </c>
    </row>
    <row r="12" spans="1:28" x14ac:dyDescent="0.35">
      <c r="A12" s="172" t="s">
        <v>37</v>
      </c>
      <c r="B12" s="172" t="s">
        <v>34</v>
      </c>
      <c r="C12" s="172" t="s">
        <v>36</v>
      </c>
      <c r="D12" s="172">
        <v>1.875</v>
      </c>
      <c r="E12" s="172">
        <v>2022</v>
      </c>
      <c r="F12" s="173">
        <v>44593</v>
      </c>
      <c r="G12" s="175">
        <v>28564233</v>
      </c>
      <c r="H12" s="63">
        <v>2022</v>
      </c>
      <c r="I12" s="170" t="str">
        <f t="shared" si="0"/>
        <v>SI certificates_1.875_2022</v>
      </c>
    </row>
    <row r="13" spans="1:28" x14ac:dyDescent="0.35">
      <c r="A13" s="172" t="s">
        <v>38</v>
      </c>
      <c r="B13" s="172" t="s">
        <v>39</v>
      </c>
      <c r="C13" s="172" t="s">
        <v>36</v>
      </c>
      <c r="D13" s="172">
        <v>5</v>
      </c>
      <c r="E13" s="172">
        <v>2022</v>
      </c>
      <c r="F13" s="173">
        <v>39234</v>
      </c>
      <c r="G13" s="175">
        <v>844185</v>
      </c>
      <c r="H13" s="63">
        <v>2022</v>
      </c>
      <c r="I13" s="170" t="str">
        <f t="shared" si="0"/>
        <v>SI bonds_5_2022</v>
      </c>
    </row>
    <row r="14" spans="1:28" x14ac:dyDescent="0.35">
      <c r="A14" s="172" t="s">
        <v>38</v>
      </c>
      <c r="B14" s="172" t="s">
        <v>34</v>
      </c>
      <c r="C14" s="172" t="s">
        <v>35</v>
      </c>
      <c r="D14" s="172">
        <v>2</v>
      </c>
      <c r="E14" s="172">
        <v>2022</v>
      </c>
      <c r="F14" s="173">
        <v>44621</v>
      </c>
      <c r="G14" s="175">
        <v>91350021</v>
      </c>
      <c r="H14" s="63">
        <v>2022</v>
      </c>
      <c r="I14" s="170" t="str">
        <f t="shared" si="0"/>
        <v>SI certificates_2_2022</v>
      </c>
    </row>
    <row r="15" spans="1:28" x14ac:dyDescent="0.35">
      <c r="A15" s="172" t="s">
        <v>38</v>
      </c>
      <c r="B15" s="172" t="s">
        <v>34</v>
      </c>
      <c r="C15" s="172" t="s">
        <v>36</v>
      </c>
      <c r="D15" s="172">
        <v>1.875</v>
      </c>
      <c r="E15" s="172">
        <v>2022</v>
      </c>
      <c r="F15" s="173">
        <v>44593</v>
      </c>
      <c r="G15" s="175">
        <v>54234472</v>
      </c>
      <c r="H15" s="63">
        <v>2022</v>
      </c>
      <c r="I15" s="170" t="str">
        <f t="shared" si="0"/>
        <v>SI certificates_1.875_2022</v>
      </c>
    </row>
    <row r="16" spans="1:28" x14ac:dyDescent="0.35">
      <c r="A16" s="172" t="s">
        <v>38</v>
      </c>
      <c r="B16" s="172" t="s">
        <v>34</v>
      </c>
      <c r="C16" s="172" t="s">
        <v>36</v>
      </c>
      <c r="D16" s="172">
        <v>2</v>
      </c>
      <c r="E16" s="172">
        <v>2022</v>
      </c>
      <c r="F16" s="173">
        <v>44621</v>
      </c>
      <c r="G16" s="175">
        <v>47381374</v>
      </c>
      <c r="H16" s="63">
        <v>2022</v>
      </c>
      <c r="I16" s="170" t="str">
        <f t="shared" si="0"/>
        <v>SI certificates_2_2022</v>
      </c>
    </row>
    <row r="17" spans="1:9" x14ac:dyDescent="0.35">
      <c r="A17" s="172" t="s">
        <v>40</v>
      </c>
      <c r="B17" s="172" t="s">
        <v>34</v>
      </c>
      <c r="C17" s="172" t="s">
        <v>35</v>
      </c>
      <c r="D17" s="172">
        <v>2.5</v>
      </c>
      <c r="E17" s="172">
        <v>2022</v>
      </c>
      <c r="F17" s="173">
        <v>44652</v>
      </c>
      <c r="G17" s="175">
        <v>123499185</v>
      </c>
      <c r="H17" s="63">
        <v>2022</v>
      </c>
      <c r="I17" s="170" t="str">
        <f t="shared" si="0"/>
        <v>SI certificates_2.5_2022</v>
      </c>
    </row>
    <row r="18" spans="1:9" x14ac:dyDescent="0.35">
      <c r="A18" s="172" t="s">
        <v>40</v>
      </c>
      <c r="B18" s="172" t="s">
        <v>34</v>
      </c>
      <c r="C18" s="172" t="s">
        <v>36</v>
      </c>
      <c r="D18" s="172">
        <v>2</v>
      </c>
      <c r="E18" s="172">
        <v>2022</v>
      </c>
      <c r="F18" s="173">
        <v>44621</v>
      </c>
      <c r="G18" s="175">
        <v>43968647</v>
      </c>
      <c r="H18" s="63">
        <v>2022</v>
      </c>
      <c r="I18" s="170" t="str">
        <f t="shared" si="0"/>
        <v>SI certificates_2_2022</v>
      </c>
    </row>
    <row r="19" spans="1:9" x14ac:dyDescent="0.35">
      <c r="A19" s="172" t="s">
        <v>40</v>
      </c>
      <c r="B19" s="172" t="s">
        <v>34</v>
      </c>
      <c r="C19" s="172" t="s">
        <v>36</v>
      </c>
      <c r="D19" s="172">
        <v>2.5</v>
      </c>
      <c r="E19" s="172">
        <v>2022</v>
      </c>
      <c r="F19" s="173">
        <v>44652</v>
      </c>
      <c r="G19" s="175">
        <v>58853982</v>
      </c>
      <c r="H19" s="63">
        <v>2022</v>
      </c>
      <c r="I19" s="170" t="str">
        <f t="shared" si="0"/>
        <v>SI certificates_2.5_2022</v>
      </c>
    </row>
    <row r="20" spans="1:9" x14ac:dyDescent="0.35">
      <c r="A20" s="172" t="s">
        <v>41</v>
      </c>
      <c r="B20" s="172" t="s">
        <v>39</v>
      </c>
      <c r="C20" s="172" t="s">
        <v>36</v>
      </c>
      <c r="D20" s="172">
        <v>5</v>
      </c>
      <c r="E20" s="172">
        <v>2022</v>
      </c>
      <c r="F20" s="173">
        <v>39234</v>
      </c>
      <c r="G20" s="175">
        <v>800247</v>
      </c>
      <c r="H20" s="63">
        <v>2022</v>
      </c>
      <c r="I20" s="170" t="str">
        <f t="shared" si="0"/>
        <v>SI bonds_5_2022</v>
      </c>
    </row>
    <row r="21" spans="1:9" x14ac:dyDescent="0.35">
      <c r="A21" s="172" t="s">
        <v>41</v>
      </c>
      <c r="B21" s="172" t="s">
        <v>34</v>
      </c>
      <c r="C21" s="172" t="s">
        <v>35</v>
      </c>
      <c r="D21" s="172">
        <v>3</v>
      </c>
      <c r="E21" s="172">
        <v>2022</v>
      </c>
      <c r="F21" s="173">
        <v>44682</v>
      </c>
      <c r="G21" s="175">
        <v>87079751</v>
      </c>
      <c r="H21" s="63">
        <v>2022</v>
      </c>
      <c r="I21" s="170" t="str">
        <f t="shared" si="0"/>
        <v>SI certificates_3_2022</v>
      </c>
    </row>
    <row r="22" spans="1:9" x14ac:dyDescent="0.35">
      <c r="A22" s="172" t="s">
        <v>41</v>
      </c>
      <c r="B22" s="172" t="s">
        <v>34</v>
      </c>
      <c r="C22" s="172" t="s">
        <v>36</v>
      </c>
      <c r="D22" s="172">
        <v>2.5</v>
      </c>
      <c r="E22" s="172">
        <v>2022</v>
      </c>
      <c r="F22" s="173">
        <v>44652</v>
      </c>
      <c r="G22" s="175">
        <v>60989434</v>
      </c>
      <c r="H22" s="63">
        <v>2022</v>
      </c>
      <c r="I22" s="170" t="str">
        <f t="shared" si="0"/>
        <v>SI certificates_2.5_2022</v>
      </c>
    </row>
    <row r="23" spans="1:9" x14ac:dyDescent="0.35">
      <c r="A23" s="172" t="s">
        <v>41</v>
      </c>
      <c r="B23" s="172" t="s">
        <v>34</v>
      </c>
      <c r="C23" s="172" t="s">
        <v>36</v>
      </c>
      <c r="D23" s="172">
        <v>3</v>
      </c>
      <c r="E23" s="172">
        <v>2022</v>
      </c>
      <c r="F23" s="173">
        <v>44682</v>
      </c>
      <c r="G23" s="175">
        <v>41033250</v>
      </c>
      <c r="H23" s="63">
        <v>2022</v>
      </c>
      <c r="I23" s="170" t="str">
        <f t="shared" si="0"/>
        <v>SI certificates_3_2022</v>
      </c>
    </row>
    <row r="24" spans="1:9" x14ac:dyDescent="0.35">
      <c r="A24" s="172" t="s">
        <v>42</v>
      </c>
      <c r="B24" s="172" t="s">
        <v>39</v>
      </c>
      <c r="C24" s="172" t="s">
        <v>35</v>
      </c>
      <c r="D24" s="172">
        <v>3</v>
      </c>
      <c r="E24" s="172">
        <v>2023</v>
      </c>
      <c r="F24" s="173">
        <v>44713</v>
      </c>
      <c r="G24" s="175">
        <v>17266433</v>
      </c>
      <c r="H24" s="63">
        <v>2022</v>
      </c>
      <c r="I24" s="170" t="str">
        <f t="shared" si="0"/>
        <v>SI bonds_3_2023</v>
      </c>
    </row>
    <row r="25" spans="1:9" x14ac:dyDescent="0.35">
      <c r="A25" s="172" t="s">
        <v>42</v>
      </c>
      <c r="B25" s="172" t="s">
        <v>39</v>
      </c>
      <c r="C25" s="172" t="s">
        <v>35</v>
      </c>
      <c r="D25" s="172">
        <v>3</v>
      </c>
      <c r="E25" s="172">
        <v>2024</v>
      </c>
      <c r="F25" s="173">
        <v>44713</v>
      </c>
      <c r="G25" s="175">
        <v>18758687</v>
      </c>
      <c r="H25" s="63">
        <v>2022</v>
      </c>
      <c r="I25" s="170" t="str">
        <f t="shared" si="0"/>
        <v>SI bonds_3_2024</v>
      </c>
    </row>
    <row r="26" spans="1:9" x14ac:dyDescent="0.35">
      <c r="A26" s="172" t="s">
        <v>42</v>
      </c>
      <c r="B26" s="172" t="s">
        <v>39</v>
      </c>
      <c r="C26" s="172" t="s">
        <v>35</v>
      </c>
      <c r="D26" s="172">
        <v>3</v>
      </c>
      <c r="E26" s="172">
        <v>2025</v>
      </c>
      <c r="F26" s="173">
        <v>44713</v>
      </c>
      <c r="G26" s="175">
        <v>18758687</v>
      </c>
      <c r="H26" s="63">
        <v>2022</v>
      </c>
      <c r="I26" s="170" t="str">
        <f t="shared" si="0"/>
        <v>SI bonds_3_2025</v>
      </c>
    </row>
    <row r="27" spans="1:9" x14ac:dyDescent="0.35">
      <c r="A27" s="172" t="s">
        <v>42</v>
      </c>
      <c r="B27" s="172" t="s">
        <v>39</v>
      </c>
      <c r="C27" s="172" t="s">
        <v>35</v>
      </c>
      <c r="D27" s="172">
        <v>3</v>
      </c>
      <c r="E27" s="172">
        <v>2026</v>
      </c>
      <c r="F27" s="173">
        <v>44713</v>
      </c>
      <c r="G27" s="175">
        <v>18758687</v>
      </c>
      <c r="H27" s="63">
        <v>2022</v>
      </c>
      <c r="I27" s="170" t="str">
        <f t="shared" si="0"/>
        <v>SI bonds_3_2026</v>
      </c>
    </row>
    <row r="28" spans="1:9" x14ac:dyDescent="0.35">
      <c r="A28" s="172" t="s">
        <v>42</v>
      </c>
      <c r="B28" s="172" t="s">
        <v>39</v>
      </c>
      <c r="C28" s="172" t="s">
        <v>35</v>
      </c>
      <c r="D28" s="172">
        <v>3</v>
      </c>
      <c r="E28" s="172">
        <v>2027</v>
      </c>
      <c r="F28" s="173">
        <v>44713</v>
      </c>
      <c r="G28" s="175">
        <v>18758687</v>
      </c>
      <c r="H28" s="63">
        <v>2022</v>
      </c>
      <c r="I28" s="170" t="str">
        <f t="shared" si="0"/>
        <v>SI bonds_3_2027</v>
      </c>
    </row>
    <row r="29" spans="1:9" x14ac:dyDescent="0.35">
      <c r="A29" s="172" t="s">
        <v>42</v>
      </c>
      <c r="B29" s="172" t="s">
        <v>39</v>
      </c>
      <c r="C29" s="172" t="s">
        <v>35</v>
      </c>
      <c r="D29" s="172">
        <v>3</v>
      </c>
      <c r="E29" s="172">
        <v>2028</v>
      </c>
      <c r="F29" s="173">
        <v>44713</v>
      </c>
      <c r="G29" s="175">
        <v>18758687</v>
      </c>
      <c r="H29" s="63">
        <v>2022</v>
      </c>
      <c r="I29" s="170" t="str">
        <f t="shared" si="0"/>
        <v>SI bonds_3_2028</v>
      </c>
    </row>
    <row r="30" spans="1:9" x14ac:dyDescent="0.35">
      <c r="A30" s="172" t="s">
        <v>42</v>
      </c>
      <c r="B30" s="172" t="s">
        <v>39</v>
      </c>
      <c r="C30" s="172" t="s">
        <v>35</v>
      </c>
      <c r="D30" s="172">
        <v>3</v>
      </c>
      <c r="E30" s="172">
        <v>2029</v>
      </c>
      <c r="F30" s="173">
        <v>44713</v>
      </c>
      <c r="G30" s="175">
        <v>18758686</v>
      </c>
      <c r="H30" s="63">
        <v>2022</v>
      </c>
      <c r="I30" s="170" t="str">
        <f t="shared" si="0"/>
        <v>SI bonds_3_2029</v>
      </c>
    </row>
    <row r="31" spans="1:9" x14ac:dyDescent="0.35">
      <c r="A31" s="172" t="s">
        <v>42</v>
      </c>
      <c r="B31" s="172" t="s">
        <v>39</v>
      </c>
      <c r="C31" s="172" t="s">
        <v>35</v>
      </c>
      <c r="D31" s="172">
        <v>3</v>
      </c>
      <c r="E31" s="172">
        <v>2030</v>
      </c>
      <c r="F31" s="173">
        <v>44713</v>
      </c>
      <c r="G31" s="175">
        <v>18758685</v>
      </c>
      <c r="H31" s="63">
        <v>2022</v>
      </c>
      <c r="I31" s="170" t="str">
        <f t="shared" si="0"/>
        <v>SI bonds_3_2030</v>
      </c>
    </row>
    <row r="32" spans="1:9" x14ac:dyDescent="0.35">
      <c r="A32" s="172" t="s">
        <v>42</v>
      </c>
      <c r="B32" s="172" t="s">
        <v>39</v>
      </c>
      <c r="C32" s="172" t="s">
        <v>35</v>
      </c>
      <c r="D32" s="172">
        <v>3</v>
      </c>
      <c r="E32" s="172">
        <v>2031</v>
      </c>
      <c r="F32" s="173">
        <v>44713</v>
      </c>
      <c r="G32" s="175">
        <v>18758685</v>
      </c>
      <c r="H32" s="63">
        <v>2022</v>
      </c>
      <c r="I32" s="170" t="str">
        <f t="shared" si="0"/>
        <v>SI bonds_3_2031</v>
      </c>
    </row>
    <row r="33" spans="1:9" x14ac:dyDescent="0.35">
      <c r="A33" s="172" t="s">
        <v>42</v>
      </c>
      <c r="B33" s="172" t="s">
        <v>39</v>
      </c>
      <c r="C33" s="172" t="s">
        <v>35</v>
      </c>
      <c r="D33" s="172">
        <v>3</v>
      </c>
      <c r="E33" s="172">
        <v>2032</v>
      </c>
      <c r="F33" s="173">
        <v>44713</v>
      </c>
      <c r="G33" s="175">
        <v>18758685</v>
      </c>
      <c r="H33" s="63">
        <v>2022</v>
      </c>
      <c r="I33" s="170" t="str">
        <f t="shared" si="0"/>
        <v>SI bonds_3_2032</v>
      </c>
    </row>
    <row r="34" spans="1:9" x14ac:dyDescent="0.35">
      <c r="A34" s="172" t="s">
        <v>42</v>
      </c>
      <c r="B34" s="172" t="s">
        <v>39</v>
      </c>
      <c r="C34" s="172" t="s">
        <v>35</v>
      </c>
      <c r="D34" s="172">
        <v>3</v>
      </c>
      <c r="E34" s="172">
        <v>2033</v>
      </c>
      <c r="F34" s="173">
        <v>44713</v>
      </c>
      <c r="G34" s="175">
        <v>18758686</v>
      </c>
      <c r="H34" s="63">
        <v>2022</v>
      </c>
      <c r="I34" s="170" t="str">
        <f t="shared" si="0"/>
        <v>SI bonds_3_2033</v>
      </c>
    </row>
    <row r="35" spans="1:9" x14ac:dyDescent="0.35">
      <c r="A35" s="172" t="s">
        <v>42</v>
      </c>
      <c r="B35" s="172" t="s">
        <v>39</v>
      </c>
      <c r="C35" s="172" t="s">
        <v>35</v>
      </c>
      <c r="D35" s="172">
        <v>3</v>
      </c>
      <c r="E35" s="172">
        <v>2034</v>
      </c>
      <c r="F35" s="173">
        <v>44713</v>
      </c>
      <c r="G35" s="175">
        <v>1492253</v>
      </c>
      <c r="H35" s="63">
        <v>2022</v>
      </c>
      <c r="I35" s="170" t="str">
        <f t="shared" si="0"/>
        <v>SI bonds_3_2034</v>
      </c>
    </row>
    <row r="36" spans="1:9" x14ac:dyDescent="0.35">
      <c r="A36" s="172" t="s">
        <v>42</v>
      </c>
      <c r="B36" s="172" t="s">
        <v>39</v>
      </c>
      <c r="C36" s="172" t="s">
        <v>35</v>
      </c>
      <c r="D36" s="172">
        <v>3</v>
      </c>
      <c r="E36" s="172">
        <v>2035</v>
      </c>
      <c r="F36" s="173">
        <v>44713</v>
      </c>
      <c r="G36" s="175">
        <v>1492253</v>
      </c>
      <c r="H36" s="63">
        <v>2022</v>
      </c>
      <c r="I36" s="170" t="str">
        <f t="shared" si="0"/>
        <v>SI bonds_3_2035</v>
      </c>
    </row>
    <row r="37" spans="1:9" x14ac:dyDescent="0.35">
      <c r="A37" s="172" t="s">
        <v>42</v>
      </c>
      <c r="B37" s="172" t="s">
        <v>39</v>
      </c>
      <c r="C37" s="172" t="s">
        <v>35</v>
      </c>
      <c r="D37" s="172">
        <v>3</v>
      </c>
      <c r="E37" s="172">
        <v>2036</v>
      </c>
      <c r="F37" s="173">
        <v>44713</v>
      </c>
      <c r="G37" s="175">
        <v>1492254</v>
      </c>
      <c r="H37" s="63">
        <v>2022</v>
      </c>
      <c r="I37" s="170" t="str">
        <f t="shared" si="0"/>
        <v>SI bonds_3_2036</v>
      </c>
    </row>
    <row r="38" spans="1:9" x14ac:dyDescent="0.35">
      <c r="A38" s="172" t="s">
        <v>42</v>
      </c>
      <c r="B38" s="172" t="s">
        <v>39</v>
      </c>
      <c r="C38" s="172" t="s">
        <v>35</v>
      </c>
      <c r="D38" s="172">
        <v>3</v>
      </c>
      <c r="E38" s="172">
        <v>2037</v>
      </c>
      <c r="F38" s="173">
        <v>44713</v>
      </c>
      <c r="G38" s="175">
        <v>6981402</v>
      </c>
      <c r="H38" s="63">
        <v>2022</v>
      </c>
      <c r="I38" s="170" t="str">
        <f t="shared" ref="I38:I69" si="1">_xlfn.TEXTJOIN("_", TRUE, B38, D38, E38)</f>
        <v>SI bonds_3_2037</v>
      </c>
    </row>
    <row r="39" spans="1:9" x14ac:dyDescent="0.35">
      <c r="A39" s="172" t="s">
        <v>42</v>
      </c>
      <c r="B39" s="172" t="s">
        <v>39</v>
      </c>
      <c r="C39" s="172" t="s">
        <v>36</v>
      </c>
      <c r="D39" s="172">
        <v>5</v>
      </c>
      <c r="E39" s="172">
        <v>2022</v>
      </c>
      <c r="F39" s="173">
        <v>39234</v>
      </c>
      <c r="G39" s="175">
        <v>133906849</v>
      </c>
      <c r="H39" s="63">
        <v>2022</v>
      </c>
      <c r="I39" s="170" t="str">
        <f t="shared" si="1"/>
        <v>SI bonds_5_2022</v>
      </c>
    </row>
    <row r="40" spans="1:9" x14ac:dyDescent="0.35">
      <c r="A40" s="172" t="s">
        <v>42</v>
      </c>
      <c r="B40" s="172" t="s">
        <v>34</v>
      </c>
      <c r="C40" s="172" t="s">
        <v>35</v>
      </c>
      <c r="D40" s="172">
        <v>3</v>
      </c>
      <c r="E40" s="172">
        <v>2022</v>
      </c>
      <c r="F40" s="173">
        <v>44713</v>
      </c>
      <c r="G40" s="175">
        <v>98682487</v>
      </c>
      <c r="H40" s="63">
        <v>2022</v>
      </c>
      <c r="I40" s="170" t="str">
        <f t="shared" si="1"/>
        <v>SI certificates_3_2022</v>
      </c>
    </row>
    <row r="41" spans="1:9" x14ac:dyDescent="0.35">
      <c r="A41" s="172" t="s">
        <v>42</v>
      </c>
      <c r="B41" s="172" t="s">
        <v>34</v>
      </c>
      <c r="C41" s="172" t="s">
        <v>36</v>
      </c>
      <c r="D41" s="172">
        <v>2.5</v>
      </c>
      <c r="E41" s="172">
        <v>2022</v>
      </c>
      <c r="F41" s="173">
        <v>44652</v>
      </c>
      <c r="G41" s="175">
        <v>3655769</v>
      </c>
      <c r="H41" s="63">
        <v>2022</v>
      </c>
      <c r="I41" s="170" t="str">
        <f t="shared" si="1"/>
        <v>SI certificates_2.5_2022</v>
      </c>
    </row>
    <row r="42" spans="1:9" x14ac:dyDescent="0.35">
      <c r="A42" s="172" t="s">
        <v>42</v>
      </c>
      <c r="B42" s="172" t="s">
        <v>34</v>
      </c>
      <c r="C42" s="172" t="s">
        <v>36</v>
      </c>
      <c r="D42" s="172">
        <v>3</v>
      </c>
      <c r="E42" s="172">
        <v>2022</v>
      </c>
      <c r="F42" s="173">
        <v>44682</v>
      </c>
      <c r="G42" s="175">
        <v>46046501</v>
      </c>
      <c r="H42" s="63">
        <v>2022</v>
      </c>
      <c r="I42" s="170" t="str">
        <f t="shared" si="1"/>
        <v>SI certificates_3_2022</v>
      </c>
    </row>
    <row r="43" spans="1:9" x14ac:dyDescent="0.35">
      <c r="A43" s="172" t="s">
        <v>42</v>
      </c>
      <c r="B43" s="172" t="s">
        <v>34</v>
      </c>
      <c r="C43" s="172" t="s">
        <v>36</v>
      </c>
      <c r="D43" s="172">
        <v>3</v>
      </c>
      <c r="E43" s="172">
        <v>2022</v>
      </c>
      <c r="F43" s="173">
        <v>44713</v>
      </c>
      <c r="G43" s="175">
        <v>98682487</v>
      </c>
      <c r="H43" s="63">
        <v>2022</v>
      </c>
      <c r="I43" s="170" t="str">
        <f t="shared" si="1"/>
        <v>SI certificates_3_2022</v>
      </c>
    </row>
    <row r="44" spans="1:9" x14ac:dyDescent="0.35">
      <c r="A44" s="172" t="s">
        <v>43</v>
      </c>
      <c r="B44" s="172" t="s">
        <v>39</v>
      </c>
      <c r="C44" s="172" t="s">
        <v>36</v>
      </c>
      <c r="D44" s="172">
        <v>0.75</v>
      </c>
      <c r="E44" s="172">
        <v>2023</v>
      </c>
      <c r="F44" s="173">
        <v>43983</v>
      </c>
      <c r="G44" s="175">
        <v>14931408</v>
      </c>
      <c r="H44" s="63">
        <v>2022</v>
      </c>
      <c r="I44" s="170" t="str">
        <f t="shared" si="1"/>
        <v>SI bonds_0.75_2023</v>
      </c>
    </row>
    <row r="45" spans="1:9" x14ac:dyDescent="0.35">
      <c r="A45" s="172" t="s">
        <v>43</v>
      </c>
      <c r="B45" s="172" t="s">
        <v>39</v>
      </c>
      <c r="C45" s="172" t="s">
        <v>36</v>
      </c>
      <c r="D45" s="172">
        <v>1.375</v>
      </c>
      <c r="E45" s="172">
        <v>2023</v>
      </c>
      <c r="F45" s="173">
        <v>41061</v>
      </c>
      <c r="G45" s="175">
        <v>6693020</v>
      </c>
      <c r="H45" s="63">
        <v>2022</v>
      </c>
      <c r="I45" s="170" t="str">
        <f t="shared" si="1"/>
        <v>SI bonds_1.375_2023</v>
      </c>
    </row>
    <row r="46" spans="1:9" x14ac:dyDescent="0.35">
      <c r="A46" s="172" t="s">
        <v>43</v>
      </c>
      <c r="B46" s="172" t="s">
        <v>39</v>
      </c>
      <c r="C46" s="172" t="s">
        <v>36</v>
      </c>
      <c r="D46" s="172">
        <v>1.5</v>
      </c>
      <c r="E46" s="172">
        <v>2023</v>
      </c>
      <c r="F46" s="173">
        <v>44348</v>
      </c>
      <c r="G46" s="175">
        <v>12696179</v>
      </c>
      <c r="H46" s="63">
        <v>2022</v>
      </c>
      <c r="I46" s="170" t="str">
        <f t="shared" si="1"/>
        <v>SI bonds_1.5_2023</v>
      </c>
    </row>
    <row r="47" spans="1:9" x14ac:dyDescent="0.35">
      <c r="A47" s="172" t="s">
        <v>43</v>
      </c>
      <c r="B47" s="172" t="s">
        <v>39</v>
      </c>
      <c r="C47" s="172" t="s">
        <v>36</v>
      </c>
      <c r="D47" s="172">
        <v>1.75</v>
      </c>
      <c r="E47" s="172">
        <v>2023</v>
      </c>
      <c r="F47" s="173">
        <v>41426</v>
      </c>
      <c r="G47" s="175">
        <v>4908185</v>
      </c>
      <c r="H47" s="63">
        <v>2022</v>
      </c>
      <c r="I47" s="170" t="str">
        <f t="shared" si="1"/>
        <v>SI bonds_1.75_2023</v>
      </c>
    </row>
    <row r="48" spans="1:9" x14ac:dyDescent="0.35">
      <c r="A48" s="172" t="s">
        <v>43</v>
      </c>
      <c r="B48" s="172" t="s">
        <v>39</v>
      </c>
      <c r="C48" s="172" t="s">
        <v>36</v>
      </c>
      <c r="D48" s="172">
        <v>1.875</v>
      </c>
      <c r="E48" s="172">
        <v>2023</v>
      </c>
      <c r="F48" s="173">
        <v>42522</v>
      </c>
      <c r="G48" s="175">
        <v>2320956</v>
      </c>
      <c r="H48" s="63">
        <v>2022</v>
      </c>
      <c r="I48" s="170" t="str">
        <f t="shared" si="1"/>
        <v>SI bonds_1.875_2023</v>
      </c>
    </row>
    <row r="49" spans="1:9" x14ac:dyDescent="0.35">
      <c r="A49" s="172" t="s">
        <v>43</v>
      </c>
      <c r="B49" s="172" t="s">
        <v>39</v>
      </c>
      <c r="C49" s="172" t="s">
        <v>36</v>
      </c>
      <c r="D49" s="172">
        <v>2</v>
      </c>
      <c r="E49" s="172">
        <v>2023</v>
      </c>
      <c r="F49" s="173">
        <v>42156</v>
      </c>
      <c r="G49" s="175">
        <v>3655628</v>
      </c>
      <c r="H49" s="63">
        <v>2022</v>
      </c>
      <c r="I49" s="170" t="str">
        <f t="shared" si="1"/>
        <v>SI bonds_2_2023</v>
      </c>
    </row>
    <row r="50" spans="1:9" x14ac:dyDescent="0.35">
      <c r="A50" s="172" t="s">
        <v>43</v>
      </c>
      <c r="B50" s="172" t="s">
        <v>39</v>
      </c>
      <c r="C50" s="172" t="s">
        <v>36</v>
      </c>
      <c r="D50" s="172">
        <v>2.25</v>
      </c>
      <c r="E50" s="172">
        <v>2023</v>
      </c>
      <c r="F50" s="173">
        <v>41791</v>
      </c>
      <c r="G50" s="175">
        <v>5582927</v>
      </c>
      <c r="H50" s="63">
        <v>2022</v>
      </c>
      <c r="I50" s="170" t="str">
        <f t="shared" si="1"/>
        <v>SI bonds_2.25_2023</v>
      </c>
    </row>
    <row r="51" spans="1:9" x14ac:dyDescent="0.35">
      <c r="A51" s="172" t="s">
        <v>43</v>
      </c>
      <c r="B51" s="172" t="s">
        <v>39</v>
      </c>
      <c r="C51" s="172" t="s">
        <v>36</v>
      </c>
      <c r="D51" s="172">
        <v>2.5</v>
      </c>
      <c r="E51" s="172">
        <v>2023</v>
      </c>
      <c r="F51" s="173">
        <v>40695</v>
      </c>
      <c r="G51" s="175">
        <v>5971787</v>
      </c>
      <c r="H51" s="63">
        <v>2022</v>
      </c>
      <c r="I51" s="170" t="str">
        <f t="shared" si="1"/>
        <v>SI bonds_2.5_2023</v>
      </c>
    </row>
    <row r="52" spans="1:9" x14ac:dyDescent="0.35">
      <c r="A52" s="172" t="s">
        <v>43</v>
      </c>
      <c r="B52" s="172" t="s">
        <v>39</v>
      </c>
      <c r="C52" s="172" t="s">
        <v>36</v>
      </c>
      <c r="D52" s="172">
        <v>2.875</v>
      </c>
      <c r="E52" s="172">
        <v>2023</v>
      </c>
      <c r="F52" s="173">
        <v>40330</v>
      </c>
      <c r="G52" s="175">
        <v>7264432</v>
      </c>
      <c r="H52" s="63">
        <v>2022</v>
      </c>
      <c r="I52" s="170" t="str">
        <f t="shared" si="1"/>
        <v>SI bonds_2.875_2023</v>
      </c>
    </row>
    <row r="53" spans="1:9" x14ac:dyDescent="0.35">
      <c r="A53" s="172" t="s">
        <v>43</v>
      </c>
      <c r="B53" s="172" t="s">
        <v>39</v>
      </c>
      <c r="C53" s="172" t="s">
        <v>36</v>
      </c>
      <c r="D53" s="172">
        <v>3</v>
      </c>
      <c r="E53" s="172">
        <v>2023</v>
      </c>
      <c r="F53" s="173">
        <v>44713</v>
      </c>
      <c r="G53" s="175">
        <v>17266433</v>
      </c>
      <c r="H53" s="63">
        <v>2022</v>
      </c>
      <c r="I53" s="170" t="str">
        <f t="shared" si="1"/>
        <v>SI bonds_3_2023</v>
      </c>
    </row>
    <row r="54" spans="1:9" x14ac:dyDescent="0.35">
      <c r="A54" s="172" t="s">
        <v>43</v>
      </c>
      <c r="B54" s="172" t="s">
        <v>39</v>
      </c>
      <c r="C54" s="172" t="s">
        <v>36</v>
      </c>
      <c r="D54" s="172">
        <v>4</v>
      </c>
      <c r="E54" s="172">
        <v>2023</v>
      </c>
      <c r="F54" s="173">
        <v>39600</v>
      </c>
      <c r="G54" s="175">
        <v>6341982</v>
      </c>
      <c r="H54" s="63">
        <v>2022</v>
      </c>
      <c r="I54" s="170" t="str">
        <f t="shared" si="1"/>
        <v>SI bonds_4_2023</v>
      </c>
    </row>
    <row r="55" spans="1:9" x14ac:dyDescent="0.35">
      <c r="A55" s="172" t="s">
        <v>43</v>
      </c>
      <c r="B55" s="172" t="s">
        <v>34</v>
      </c>
      <c r="C55" s="172" t="s">
        <v>35</v>
      </c>
      <c r="D55" s="172">
        <v>3.125</v>
      </c>
      <c r="E55" s="172">
        <v>2023</v>
      </c>
      <c r="F55" s="173">
        <v>44743</v>
      </c>
      <c r="G55" s="175">
        <v>93739099</v>
      </c>
      <c r="H55" s="63">
        <v>2022</v>
      </c>
      <c r="I55" s="170" t="str">
        <f t="shared" si="1"/>
        <v>SI certificates_3.125_2023</v>
      </c>
    </row>
    <row r="56" spans="1:9" x14ac:dyDescent="0.35">
      <c r="A56" s="172" t="s">
        <v>43</v>
      </c>
      <c r="B56" s="172" t="s">
        <v>34</v>
      </c>
      <c r="C56" s="172" t="s">
        <v>36</v>
      </c>
      <c r="D56" s="172">
        <v>3.125</v>
      </c>
      <c r="E56" s="172">
        <v>2023</v>
      </c>
      <c r="F56" s="173">
        <v>44743</v>
      </c>
      <c r="G56" s="175">
        <v>15497904</v>
      </c>
      <c r="H56" s="63">
        <v>2022</v>
      </c>
      <c r="I56" s="170" t="str">
        <f t="shared" si="1"/>
        <v>SI certificates_3.125_2023</v>
      </c>
    </row>
    <row r="57" spans="1:9" x14ac:dyDescent="0.35">
      <c r="A57" s="172" t="s">
        <v>44</v>
      </c>
      <c r="B57" s="172" t="s">
        <v>34</v>
      </c>
      <c r="C57" s="172" t="s">
        <v>35</v>
      </c>
      <c r="D57" s="172">
        <v>2.875</v>
      </c>
      <c r="E57" s="172">
        <v>2023</v>
      </c>
      <c r="F57" s="173">
        <v>44774</v>
      </c>
      <c r="G57" s="175">
        <v>88069803</v>
      </c>
      <c r="H57" s="63">
        <v>2022</v>
      </c>
      <c r="I57" s="170" t="str">
        <f t="shared" si="1"/>
        <v>SI certificates_2.875_2023</v>
      </c>
    </row>
    <row r="58" spans="1:9" x14ac:dyDescent="0.35">
      <c r="A58" s="172" t="s">
        <v>44</v>
      </c>
      <c r="B58" s="172" t="s">
        <v>34</v>
      </c>
      <c r="C58" s="172" t="s">
        <v>36</v>
      </c>
      <c r="D58" s="172">
        <v>2.875</v>
      </c>
      <c r="E58" s="172">
        <v>2023</v>
      </c>
      <c r="F58" s="173">
        <v>44774</v>
      </c>
      <c r="G58" s="175">
        <v>65044275</v>
      </c>
      <c r="H58" s="63">
        <v>2022</v>
      </c>
      <c r="I58" s="170" t="str">
        <f t="shared" si="1"/>
        <v>SI certificates_2.875_2023</v>
      </c>
    </row>
    <row r="59" spans="1:9" x14ac:dyDescent="0.35">
      <c r="A59" s="172" t="s">
        <v>44</v>
      </c>
      <c r="B59" s="172" t="s">
        <v>34</v>
      </c>
      <c r="C59" s="172" t="s">
        <v>36</v>
      </c>
      <c r="D59" s="172">
        <v>3.125</v>
      </c>
      <c r="E59" s="172">
        <v>2023</v>
      </c>
      <c r="F59" s="173">
        <v>44743</v>
      </c>
      <c r="G59" s="175">
        <v>38375100</v>
      </c>
      <c r="H59" s="63">
        <v>2022</v>
      </c>
      <c r="I59" s="170" t="str">
        <f t="shared" si="1"/>
        <v>SI certificates_3.125_2023</v>
      </c>
    </row>
    <row r="60" spans="1:9" x14ac:dyDescent="0.35">
      <c r="A60" s="172" t="s">
        <v>45</v>
      </c>
      <c r="B60" s="172" t="s">
        <v>39</v>
      </c>
      <c r="C60" s="172" t="s">
        <v>36</v>
      </c>
      <c r="D60" s="172">
        <v>3.25</v>
      </c>
      <c r="E60" s="172">
        <v>2023</v>
      </c>
      <c r="F60" s="173">
        <v>39965</v>
      </c>
      <c r="G60" s="175">
        <v>10628270</v>
      </c>
      <c r="H60" s="63">
        <v>2022</v>
      </c>
      <c r="I60" s="170" t="str">
        <f t="shared" si="1"/>
        <v>SI bonds_3.25_2023</v>
      </c>
    </row>
    <row r="61" spans="1:9" x14ac:dyDescent="0.35">
      <c r="A61" s="172" t="s">
        <v>45</v>
      </c>
      <c r="B61" s="172" t="s">
        <v>34</v>
      </c>
      <c r="C61" s="172" t="s">
        <v>35</v>
      </c>
      <c r="D61" s="172">
        <v>3.375</v>
      </c>
      <c r="E61" s="172">
        <v>2023</v>
      </c>
      <c r="F61" s="173">
        <v>44805</v>
      </c>
      <c r="G61" s="175">
        <v>101103818</v>
      </c>
      <c r="H61" s="63">
        <v>2022</v>
      </c>
      <c r="I61" s="170" t="str">
        <f t="shared" si="1"/>
        <v>SI certificates_3.375_2023</v>
      </c>
    </row>
    <row r="62" spans="1:9" x14ac:dyDescent="0.35">
      <c r="A62" s="172" t="s">
        <v>45</v>
      </c>
      <c r="B62" s="172" t="s">
        <v>34</v>
      </c>
      <c r="C62" s="172" t="s">
        <v>36</v>
      </c>
      <c r="D62" s="172">
        <v>2.875</v>
      </c>
      <c r="E62" s="172">
        <v>2023</v>
      </c>
      <c r="F62" s="173">
        <v>44774</v>
      </c>
      <c r="G62" s="175">
        <v>23025528</v>
      </c>
      <c r="H62" s="63">
        <v>2022</v>
      </c>
      <c r="I62" s="170" t="str">
        <f t="shared" si="1"/>
        <v>SI certificates_2.875_2023</v>
      </c>
    </row>
    <row r="63" spans="1:9" x14ac:dyDescent="0.35">
      <c r="A63" s="172" t="s">
        <v>45</v>
      </c>
      <c r="B63" s="172" t="s">
        <v>34</v>
      </c>
      <c r="C63" s="172" t="s">
        <v>36</v>
      </c>
      <c r="D63" s="172">
        <v>3.125</v>
      </c>
      <c r="E63" s="172">
        <v>2023</v>
      </c>
      <c r="F63" s="173">
        <v>44743</v>
      </c>
      <c r="G63" s="175">
        <v>39866095</v>
      </c>
      <c r="H63" s="63">
        <v>2022</v>
      </c>
      <c r="I63" s="170" t="str">
        <f t="shared" si="1"/>
        <v>SI certificates_3.125_2023</v>
      </c>
    </row>
    <row r="64" spans="1:9" x14ac:dyDescent="0.35">
      <c r="A64" s="172" t="s">
        <v>45</v>
      </c>
      <c r="B64" s="172" t="s">
        <v>34</v>
      </c>
      <c r="C64" s="172" t="s">
        <v>36</v>
      </c>
      <c r="D64" s="172">
        <v>3.375</v>
      </c>
      <c r="E64" s="172">
        <v>2023</v>
      </c>
      <c r="F64" s="173">
        <v>44805</v>
      </c>
      <c r="G64" s="175">
        <v>35501140</v>
      </c>
      <c r="H64" s="63">
        <v>2022</v>
      </c>
      <c r="I64" s="170" t="str">
        <f t="shared" si="1"/>
        <v>SI certificates_3.375_2023</v>
      </c>
    </row>
    <row r="65" spans="1:9" x14ac:dyDescent="0.35">
      <c r="A65" s="172" t="s">
        <v>46</v>
      </c>
      <c r="B65" s="172" t="s">
        <v>39</v>
      </c>
      <c r="C65" s="172" t="s">
        <v>36</v>
      </c>
      <c r="D65" s="172">
        <v>4</v>
      </c>
      <c r="E65" s="172">
        <v>2023</v>
      </c>
      <c r="F65" s="173">
        <v>39600</v>
      </c>
      <c r="G65" s="175">
        <v>38261732</v>
      </c>
      <c r="H65" s="63">
        <v>2022</v>
      </c>
      <c r="I65" s="170" t="str">
        <f t="shared" si="1"/>
        <v>SI bonds_4_2023</v>
      </c>
    </row>
    <row r="66" spans="1:9" x14ac:dyDescent="0.35">
      <c r="A66" s="172" t="s">
        <v>46</v>
      </c>
      <c r="B66" s="172" t="s">
        <v>34</v>
      </c>
      <c r="C66" s="172" t="s">
        <v>35</v>
      </c>
      <c r="D66" s="172">
        <v>4</v>
      </c>
      <c r="E66" s="172">
        <v>2023</v>
      </c>
      <c r="F66" s="173">
        <v>44835</v>
      </c>
      <c r="G66" s="175">
        <v>90699357</v>
      </c>
      <c r="H66" s="63">
        <v>2022</v>
      </c>
      <c r="I66" s="170" t="str">
        <f t="shared" si="1"/>
        <v>SI certificates_4_2023</v>
      </c>
    </row>
    <row r="67" spans="1:9" x14ac:dyDescent="0.35">
      <c r="A67" s="172" t="s">
        <v>46</v>
      </c>
      <c r="B67" s="172" t="s">
        <v>34</v>
      </c>
      <c r="C67" s="172" t="s">
        <v>36</v>
      </c>
      <c r="D67" s="172">
        <v>3.375</v>
      </c>
      <c r="E67" s="172">
        <v>2023</v>
      </c>
      <c r="F67" s="173">
        <v>44805</v>
      </c>
      <c r="G67" s="175">
        <v>65602678</v>
      </c>
      <c r="H67" s="63">
        <v>2022</v>
      </c>
      <c r="I67" s="170" t="str">
        <f t="shared" si="1"/>
        <v>SI certificates_3.375_2023</v>
      </c>
    </row>
    <row r="68" spans="1:9" x14ac:dyDescent="0.35">
      <c r="A68" s="172" t="s">
        <v>47</v>
      </c>
      <c r="B68" s="172" t="s">
        <v>39</v>
      </c>
      <c r="C68" s="172" t="s">
        <v>36</v>
      </c>
      <c r="D68" s="172">
        <v>4</v>
      </c>
      <c r="E68" s="172">
        <v>2023</v>
      </c>
      <c r="F68" s="173">
        <v>39600</v>
      </c>
      <c r="G68" s="175">
        <v>95759887</v>
      </c>
      <c r="H68" s="63">
        <v>2022</v>
      </c>
      <c r="I68" s="170" t="str">
        <f t="shared" si="1"/>
        <v>SI bonds_4_2023</v>
      </c>
    </row>
    <row r="69" spans="1:9" x14ac:dyDescent="0.35">
      <c r="A69" s="172" t="s">
        <v>47</v>
      </c>
      <c r="B69" s="172" t="s">
        <v>34</v>
      </c>
      <c r="C69" s="172" t="s">
        <v>35</v>
      </c>
      <c r="D69" s="172">
        <v>4.25</v>
      </c>
      <c r="E69" s="172">
        <v>2023</v>
      </c>
      <c r="F69" s="173">
        <v>44866</v>
      </c>
      <c r="G69" s="175">
        <v>83235181</v>
      </c>
      <c r="H69" s="63">
        <v>2022</v>
      </c>
      <c r="I69" s="170" t="str">
        <f t="shared" si="1"/>
        <v>SI certificates_4.25_2023</v>
      </c>
    </row>
    <row r="70" spans="1:9" x14ac:dyDescent="0.35">
      <c r="A70" s="172" t="s">
        <v>47</v>
      </c>
      <c r="B70" s="172" t="s">
        <v>34</v>
      </c>
      <c r="C70" s="172" t="s">
        <v>36</v>
      </c>
      <c r="D70" s="172">
        <v>4</v>
      </c>
      <c r="E70" s="172">
        <v>2023</v>
      </c>
      <c r="F70" s="173">
        <v>44835</v>
      </c>
      <c r="G70" s="175">
        <v>6982064</v>
      </c>
      <c r="H70" s="63">
        <v>2022</v>
      </c>
      <c r="I70" s="170" t="str">
        <f t="shared" ref="I70:I133" si="2">_xlfn.TEXTJOIN("_", TRUE, B70, D70, E70)</f>
        <v>SI certificates_4_2023</v>
      </c>
    </row>
    <row r="71" spans="1:9" x14ac:dyDescent="0.35">
      <c r="A71" s="172" t="s">
        <v>48</v>
      </c>
      <c r="B71" s="172" t="s">
        <v>39</v>
      </c>
      <c r="C71" s="172" t="s">
        <v>36</v>
      </c>
      <c r="D71" s="172">
        <v>4</v>
      </c>
      <c r="E71" s="172">
        <v>2023</v>
      </c>
      <c r="F71" s="173">
        <v>39600</v>
      </c>
      <c r="G71" s="175">
        <v>16994846</v>
      </c>
      <c r="H71" s="63">
        <v>2022</v>
      </c>
      <c r="I71" s="170" t="str">
        <f t="shared" si="2"/>
        <v>SI bonds_4_2023</v>
      </c>
    </row>
    <row r="72" spans="1:9" x14ac:dyDescent="0.35">
      <c r="A72" s="172" t="s">
        <v>48</v>
      </c>
      <c r="B72" s="172" t="s">
        <v>34</v>
      </c>
      <c r="C72" s="172" t="s">
        <v>35</v>
      </c>
      <c r="D72" s="172">
        <v>3.875</v>
      </c>
      <c r="E72" s="172">
        <v>2023</v>
      </c>
      <c r="F72" s="173">
        <v>44896</v>
      </c>
      <c r="G72" s="175">
        <v>128177510</v>
      </c>
      <c r="H72" s="63">
        <v>2022</v>
      </c>
      <c r="I72" s="170" t="str">
        <f t="shared" si="2"/>
        <v>SI certificates_3.875_2023</v>
      </c>
    </row>
    <row r="73" spans="1:9" x14ac:dyDescent="0.35">
      <c r="A73" s="172" t="s">
        <v>48</v>
      </c>
      <c r="B73" s="172" t="s">
        <v>34</v>
      </c>
      <c r="C73" s="172" t="s">
        <v>36</v>
      </c>
      <c r="D73" s="172">
        <v>3.875</v>
      </c>
      <c r="E73" s="172">
        <v>2023</v>
      </c>
      <c r="F73" s="173">
        <v>44896</v>
      </c>
      <c r="G73" s="175">
        <v>74051609</v>
      </c>
      <c r="H73" s="63">
        <v>2022</v>
      </c>
      <c r="I73" s="170" t="str">
        <f t="shared" si="2"/>
        <v>SI certificates_3.875_2023</v>
      </c>
    </row>
    <row r="74" spans="1:9" x14ac:dyDescent="0.35">
      <c r="A74" s="172" t="s">
        <v>48</v>
      </c>
      <c r="B74" s="172" t="s">
        <v>34</v>
      </c>
      <c r="C74" s="172" t="s">
        <v>36</v>
      </c>
      <c r="D74" s="172">
        <v>4</v>
      </c>
      <c r="E74" s="172">
        <v>2023</v>
      </c>
      <c r="F74" s="173">
        <v>44835</v>
      </c>
      <c r="G74" s="175">
        <v>11249606</v>
      </c>
      <c r="H74" s="63">
        <v>2022</v>
      </c>
      <c r="I74" s="170" t="str">
        <f t="shared" si="2"/>
        <v>SI certificates_4_2023</v>
      </c>
    </row>
    <row r="75" spans="1:9" x14ac:dyDescent="0.35">
      <c r="A75" s="172" t="s">
        <v>48</v>
      </c>
      <c r="B75" s="172" t="s">
        <v>34</v>
      </c>
      <c r="C75" s="172" t="s">
        <v>36</v>
      </c>
      <c r="D75" s="172">
        <v>4.25</v>
      </c>
      <c r="E75" s="172">
        <v>2023</v>
      </c>
      <c r="F75" s="173">
        <v>44866</v>
      </c>
      <c r="G75" s="175">
        <v>1538674</v>
      </c>
      <c r="H75" s="63">
        <v>2022</v>
      </c>
      <c r="I75" s="170" t="str">
        <f t="shared" si="2"/>
        <v>SI certificates_4.25_2023</v>
      </c>
    </row>
    <row r="76" spans="1:9" x14ac:dyDescent="0.35">
      <c r="A76" s="172" t="s">
        <v>33</v>
      </c>
      <c r="B76" s="172" t="s">
        <v>39</v>
      </c>
      <c r="C76" s="172" t="s">
        <v>36</v>
      </c>
      <c r="D76" s="172">
        <v>1.875</v>
      </c>
      <c r="E76" s="172">
        <v>2022</v>
      </c>
      <c r="F76" s="173">
        <v>42522</v>
      </c>
      <c r="G76" s="174">
        <v>16263</v>
      </c>
      <c r="H76" s="63">
        <v>2021</v>
      </c>
      <c r="I76" s="170" t="str">
        <f t="shared" si="2"/>
        <v>SI bonds_1.875_2022</v>
      </c>
    </row>
    <row r="77" spans="1:9" x14ac:dyDescent="0.35">
      <c r="A77" s="172" t="s">
        <v>33</v>
      </c>
      <c r="B77" s="172" t="s">
        <v>39</v>
      </c>
      <c r="C77" s="172" t="s">
        <v>36</v>
      </c>
      <c r="D77" s="172">
        <v>5</v>
      </c>
      <c r="E77" s="172">
        <v>2021</v>
      </c>
      <c r="F77" s="173">
        <v>39234</v>
      </c>
      <c r="G77" s="175">
        <v>400597</v>
      </c>
      <c r="H77" s="63">
        <v>2021</v>
      </c>
      <c r="I77" s="170" t="str">
        <f t="shared" si="2"/>
        <v>SI bonds_5_2021</v>
      </c>
    </row>
    <row r="78" spans="1:9" x14ac:dyDescent="0.35">
      <c r="A78" s="172" t="s">
        <v>33</v>
      </c>
      <c r="B78" s="172" t="s">
        <v>34</v>
      </c>
      <c r="C78" s="172" t="s">
        <v>35</v>
      </c>
      <c r="D78" s="172">
        <v>0.875</v>
      </c>
      <c r="E78" s="172">
        <v>2021</v>
      </c>
      <c r="F78" s="173">
        <v>44197</v>
      </c>
      <c r="G78" s="175">
        <v>98206036</v>
      </c>
      <c r="H78" s="63">
        <v>2021</v>
      </c>
      <c r="I78" s="170" t="str">
        <f t="shared" si="2"/>
        <v>SI certificates_0.875_2021</v>
      </c>
    </row>
    <row r="79" spans="1:9" x14ac:dyDescent="0.35">
      <c r="A79" s="172" t="s">
        <v>33</v>
      </c>
      <c r="B79" s="172" t="s">
        <v>34</v>
      </c>
      <c r="C79" s="172" t="s">
        <v>36</v>
      </c>
      <c r="D79" s="172">
        <v>0.875</v>
      </c>
      <c r="E79" s="172">
        <v>2021</v>
      </c>
      <c r="F79" s="173">
        <v>44166</v>
      </c>
      <c r="G79" s="175">
        <v>31519913</v>
      </c>
      <c r="H79" s="63">
        <v>2021</v>
      </c>
      <c r="I79" s="170" t="str">
        <f t="shared" si="2"/>
        <v>SI certificates_0.875_2021</v>
      </c>
    </row>
    <row r="80" spans="1:9" x14ac:dyDescent="0.35">
      <c r="A80" s="172" t="s">
        <v>33</v>
      </c>
      <c r="B80" s="172" t="s">
        <v>34</v>
      </c>
      <c r="C80" s="172" t="s">
        <v>36</v>
      </c>
      <c r="D80" s="172">
        <v>0.875</v>
      </c>
      <c r="E80" s="172">
        <v>2021</v>
      </c>
      <c r="F80" s="173">
        <v>44197</v>
      </c>
      <c r="G80" s="175">
        <v>37490406</v>
      </c>
      <c r="H80" s="63">
        <v>2021</v>
      </c>
      <c r="I80" s="170" t="str">
        <f t="shared" si="2"/>
        <v>SI certificates_0.875_2021</v>
      </c>
    </row>
    <row r="81" spans="1:9" x14ac:dyDescent="0.35">
      <c r="A81" s="172" t="s">
        <v>37</v>
      </c>
      <c r="B81" s="172" t="s">
        <v>39</v>
      </c>
      <c r="C81" s="172" t="s">
        <v>36</v>
      </c>
      <c r="D81" s="172">
        <v>5</v>
      </c>
      <c r="E81" s="172">
        <v>2021</v>
      </c>
      <c r="F81" s="173">
        <v>39234</v>
      </c>
      <c r="G81" s="175">
        <v>2240145</v>
      </c>
      <c r="H81" s="63">
        <v>2021</v>
      </c>
      <c r="I81" s="170" t="str">
        <f t="shared" si="2"/>
        <v>SI bonds_5_2021</v>
      </c>
    </row>
    <row r="82" spans="1:9" x14ac:dyDescent="0.35">
      <c r="A82" s="172" t="s">
        <v>37</v>
      </c>
      <c r="B82" s="172" t="s">
        <v>34</v>
      </c>
      <c r="C82" s="172" t="s">
        <v>35</v>
      </c>
      <c r="D82" s="172">
        <v>1.125</v>
      </c>
      <c r="E82" s="172">
        <v>2021</v>
      </c>
      <c r="F82" s="173">
        <v>44228</v>
      </c>
      <c r="G82" s="175">
        <v>76104875</v>
      </c>
      <c r="H82" s="63">
        <v>2021</v>
      </c>
      <c r="I82" s="170" t="str">
        <f t="shared" si="2"/>
        <v>SI certificates_1.125_2021</v>
      </c>
    </row>
    <row r="83" spans="1:9" x14ac:dyDescent="0.35">
      <c r="A83" s="172" t="s">
        <v>37</v>
      </c>
      <c r="B83" s="172" t="s">
        <v>34</v>
      </c>
      <c r="C83" s="172" t="s">
        <v>36</v>
      </c>
      <c r="D83" s="172">
        <v>0.875</v>
      </c>
      <c r="E83" s="172">
        <v>2021</v>
      </c>
      <c r="F83" s="173">
        <v>44197</v>
      </c>
      <c r="G83" s="175">
        <v>60715630</v>
      </c>
      <c r="H83" s="63">
        <v>2021</v>
      </c>
      <c r="I83" s="170" t="str">
        <f t="shared" si="2"/>
        <v>SI certificates_0.875_2021</v>
      </c>
    </row>
    <row r="84" spans="1:9" x14ac:dyDescent="0.35">
      <c r="A84" s="172" t="s">
        <v>37</v>
      </c>
      <c r="B84" s="172" t="s">
        <v>34</v>
      </c>
      <c r="C84" s="172" t="s">
        <v>36</v>
      </c>
      <c r="D84" s="172">
        <v>1.125</v>
      </c>
      <c r="E84" s="172">
        <v>2021</v>
      </c>
      <c r="F84" s="173">
        <v>44228</v>
      </c>
      <c r="G84" s="175">
        <v>30951596</v>
      </c>
      <c r="H84" s="63">
        <v>2021</v>
      </c>
      <c r="I84" s="170" t="str">
        <f t="shared" si="2"/>
        <v>SI certificates_1.125_2021</v>
      </c>
    </row>
    <row r="85" spans="1:9" x14ac:dyDescent="0.35">
      <c r="A85" s="172" t="s">
        <v>38</v>
      </c>
      <c r="B85" s="172" t="s">
        <v>39</v>
      </c>
      <c r="C85" s="172" t="s">
        <v>36</v>
      </c>
      <c r="D85" s="172">
        <v>5</v>
      </c>
      <c r="E85" s="172">
        <v>2021</v>
      </c>
      <c r="F85" s="173">
        <v>39234</v>
      </c>
      <c r="G85" s="175">
        <v>2516136</v>
      </c>
      <c r="H85" s="63">
        <v>2021</v>
      </c>
      <c r="I85" s="170" t="str">
        <f t="shared" si="2"/>
        <v>SI bonds_5_2021</v>
      </c>
    </row>
    <row r="86" spans="1:9" x14ac:dyDescent="0.35">
      <c r="A86" s="172" t="s">
        <v>38</v>
      </c>
      <c r="B86" s="172" t="s">
        <v>34</v>
      </c>
      <c r="C86" s="172" t="s">
        <v>35</v>
      </c>
      <c r="D86" s="172">
        <v>1.375</v>
      </c>
      <c r="E86" s="172">
        <v>2021</v>
      </c>
      <c r="F86" s="173">
        <v>44256</v>
      </c>
      <c r="G86" s="175">
        <v>84050470</v>
      </c>
      <c r="H86" s="63">
        <v>2021</v>
      </c>
      <c r="I86" s="170" t="str">
        <f t="shared" si="2"/>
        <v>SI certificates_1.375_2021</v>
      </c>
    </row>
    <row r="87" spans="1:9" x14ac:dyDescent="0.35">
      <c r="A87" s="172" t="s">
        <v>38</v>
      </c>
      <c r="B87" s="172" t="s">
        <v>34</v>
      </c>
      <c r="C87" s="172" t="s">
        <v>36</v>
      </c>
      <c r="D87" s="172">
        <v>1.125</v>
      </c>
      <c r="E87" s="172">
        <v>2021</v>
      </c>
      <c r="F87" s="173">
        <v>44228</v>
      </c>
      <c r="G87" s="175">
        <v>45153279</v>
      </c>
      <c r="H87" s="63">
        <v>2021</v>
      </c>
      <c r="I87" s="170" t="str">
        <f t="shared" si="2"/>
        <v>SI certificates_1.125_2021</v>
      </c>
    </row>
    <row r="88" spans="1:9" x14ac:dyDescent="0.35">
      <c r="A88" s="172" t="s">
        <v>38</v>
      </c>
      <c r="B88" s="172" t="s">
        <v>34</v>
      </c>
      <c r="C88" s="172" t="s">
        <v>36</v>
      </c>
      <c r="D88" s="172">
        <v>1.375</v>
      </c>
      <c r="E88" s="172">
        <v>2021</v>
      </c>
      <c r="F88" s="173">
        <v>44256</v>
      </c>
      <c r="G88" s="175">
        <v>46822743</v>
      </c>
      <c r="H88" s="63">
        <v>2021</v>
      </c>
      <c r="I88" s="170" t="str">
        <f t="shared" si="2"/>
        <v>SI certificates_1.375_2021</v>
      </c>
    </row>
    <row r="89" spans="1:9" x14ac:dyDescent="0.35">
      <c r="A89" s="172" t="s">
        <v>40</v>
      </c>
      <c r="B89" s="172" t="s">
        <v>39</v>
      </c>
      <c r="C89" s="172" t="s">
        <v>36</v>
      </c>
      <c r="D89" s="172">
        <v>5</v>
      </c>
      <c r="E89" s="172">
        <v>2021</v>
      </c>
      <c r="F89" s="173">
        <v>39234</v>
      </c>
      <c r="G89" s="175">
        <v>2325242</v>
      </c>
      <c r="H89" s="63">
        <v>2021</v>
      </c>
      <c r="I89" s="170" t="str">
        <f t="shared" si="2"/>
        <v>SI bonds_5_2021</v>
      </c>
    </row>
    <row r="90" spans="1:9" x14ac:dyDescent="0.35">
      <c r="A90" s="172" t="s">
        <v>40</v>
      </c>
      <c r="B90" s="172" t="s">
        <v>34</v>
      </c>
      <c r="C90" s="172" t="s">
        <v>35</v>
      </c>
      <c r="D90" s="172">
        <v>1.625</v>
      </c>
      <c r="E90" s="172">
        <v>2021</v>
      </c>
      <c r="F90" s="173">
        <v>44287</v>
      </c>
      <c r="G90" s="175">
        <v>110944429</v>
      </c>
      <c r="H90" s="63">
        <v>2021</v>
      </c>
      <c r="I90" s="170" t="str">
        <f t="shared" si="2"/>
        <v>SI certificates_1.625_2021</v>
      </c>
    </row>
    <row r="91" spans="1:9" x14ac:dyDescent="0.35">
      <c r="A91" s="172" t="s">
        <v>40</v>
      </c>
      <c r="B91" s="172" t="s">
        <v>34</v>
      </c>
      <c r="C91" s="172" t="s">
        <v>36</v>
      </c>
      <c r="D91" s="172">
        <v>1.375</v>
      </c>
      <c r="E91" s="172">
        <v>2021</v>
      </c>
      <c r="F91" s="173">
        <v>44256</v>
      </c>
      <c r="G91" s="175">
        <v>37227727</v>
      </c>
      <c r="H91" s="63">
        <v>2021</v>
      </c>
      <c r="I91" s="170" t="str">
        <f t="shared" si="2"/>
        <v>SI certificates_1.375_2021</v>
      </c>
    </row>
    <row r="92" spans="1:9" x14ac:dyDescent="0.35">
      <c r="A92" s="172" t="s">
        <v>40</v>
      </c>
      <c r="B92" s="172" t="s">
        <v>34</v>
      </c>
      <c r="C92" s="172" t="s">
        <v>36</v>
      </c>
      <c r="D92" s="172">
        <v>1.625</v>
      </c>
      <c r="E92" s="172">
        <v>2021</v>
      </c>
      <c r="F92" s="173">
        <v>44287</v>
      </c>
      <c r="G92" s="175">
        <v>55228029</v>
      </c>
      <c r="H92" s="63">
        <v>2021</v>
      </c>
      <c r="I92" s="170" t="str">
        <f t="shared" si="2"/>
        <v>SI certificates_1.625_2021</v>
      </c>
    </row>
    <row r="93" spans="1:9" x14ac:dyDescent="0.35">
      <c r="A93" s="172" t="s">
        <v>41</v>
      </c>
      <c r="B93" s="172" t="s">
        <v>34</v>
      </c>
      <c r="C93" s="172" t="s">
        <v>35</v>
      </c>
      <c r="D93" s="172">
        <v>1.5</v>
      </c>
      <c r="E93" s="172">
        <v>2021</v>
      </c>
      <c r="F93" s="173">
        <v>44317</v>
      </c>
      <c r="G93" s="175">
        <v>81546715</v>
      </c>
      <c r="H93" s="63">
        <v>2021</v>
      </c>
      <c r="I93" s="170" t="str">
        <f t="shared" si="2"/>
        <v>SI certificates_1.5_2021</v>
      </c>
    </row>
    <row r="94" spans="1:9" x14ac:dyDescent="0.35">
      <c r="A94" s="172" t="s">
        <v>41</v>
      </c>
      <c r="B94" s="172" t="s">
        <v>34</v>
      </c>
      <c r="C94" s="172" t="s">
        <v>36</v>
      </c>
      <c r="D94" s="172">
        <v>1.5</v>
      </c>
      <c r="E94" s="172">
        <v>2021</v>
      </c>
      <c r="F94" s="173">
        <v>44317</v>
      </c>
      <c r="G94" s="175">
        <v>67666030</v>
      </c>
      <c r="H94" s="63">
        <v>2021</v>
      </c>
      <c r="I94" s="170" t="str">
        <f t="shared" si="2"/>
        <v>SI certificates_1.5_2021</v>
      </c>
    </row>
    <row r="95" spans="1:9" x14ac:dyDescent="0.35">
      <c r="A95" s="172" t="s">
        <v>41</v>
      </c>
      <c r="B95" s="172" t="s">
        <v>34</v>
      </c>
      <c r="C95" s="172" t="s">
        <v>36</v>
      </c>
      <c r="D95" s="172">
        <v>1.625</v>
      </c>
      <c r="E95" s="172">
        <v>2021</v>
      </c>
      <c r="F95" s="173">
        <v>44287</v>
      </c>
      <c r="G95" s="175">
        <v>26757913</v>
      </c>
      <c r="H95" s="63">
        <v>2021</v>
      </c>
      <c r="I95" s="170" t="str">
        <f t="shared" si="2"/>
        <v>SI certificates_1.625_2021</v>
      </c>
    </row>
    <row r="96" spans="1:9" x14ac:dyDescent="0.35">
      <c r="A96" s="172" t="s">
        <v>42</v>
      </c>
      <c r="B96" s="172" t="s">
        <v>39</v>
      </c>
      <c r="C96" s="172" t="s">
        <v>35</v>
      </c>
      <c r="D96" s="172">
        <v>1.5</v>
      </c>
      <c r="E96" s="172">
        <v>2022</v>
      </c>
      <c r="F96" s="173">
        <v>44348</v>
      </c>
      <c r="G96" s="175">
        <v>12696179</v>
      </c>
      <c r="H96" s="63">
        <v>2021</v>
      </c>
      <c r="I96" s="170" t="str">
        <f t="shared" si="2"/>
        <v>SI bonds_1.5_2022</v>
      </c>
    </row>
    <row r="97" spans="1:9" x14ac:dyDescent="0.35">
      <c r="A97" s="172" t="s">
        <v>42</v>
      </c>
      <c r="B97" s="172" t="s">
        <v>39</v>
      </c>
      <c r="C97" s="172" t="s">
        <v>35</v>
      </c>
      <c r="D97" s="172">
        <v>1.5</v>
      </c>
      <c r="E97" s="172">
        <v>2023</v>
      </c>
      <c r="F97" s="173">
        <v>44348</v>
      </c>
      <c r="G97" s="175">
        <v>12696179</v>
      </c>
      <c r="H97" s="63">
        <v>2021</v>
      </c>
      <c r="I97" s="170" t="str">
        <f t="shared" si="2"/>
        <v>SI bonds_1.5_2023</v>
      </c>
    </row>
    <row r="98" spans="1:9" x14ac:dyDescent="0.35">
      <c r="A98" s="172" t="s">
        <v>42</v>
      </c>
      <c r="B98" s="172" t="s">
        <v>39</v>
      </c>
      <c r="C98" s="172" t="s">
        <v>35</v>
      </c>
      <c r="D98" s="172">
        <v>1.5</v>
      </c>
      <c r="E98" s="172">
        <v>2024</v>
      </c>
      <c r="F98" s="173">
        <v>44348</v>
      </c>
      <c r="G98" s="175">
        <v>12837057</v>
      </c>
      <c r="H98" s="63">
        <v>2021</v>
      </c>
      <c r="I98" s="170" t="str">
        <f t="shared" si="2"/>
        <v>SI bonds_1.5_2024</v>
      </c>
    </row>
    <row r="99" spans="1:9" x14ac:dyDescent="0.35">
      <c r="A99" s="172" t="s">
        <v>42</v>
      </c>
      <c r="B99" s="172" t="s">
        <v>39</v>
      </c>
      <c r="C99" s="172" t="s">
        <v>35</v>
      </c>
      <c r="D99" s="172">
        <v>1.5</v>
      </c>
      <c r="E99" s="172">
        <v>2025</v>
      </c>
      <c r="F99" s="173">
        <v>44348</v>
      </c>
      <c r="G99" s="175">
        <v>12837057</v>
      </c>
      <c r="H99" s="63">
        <v>2021</v>
      </c>
      <c r="I99" s="170" t="str">
        <f t="shared" si="2"/>
        <v>SI bonds_1.5_2025</v>
      </c>
    </row>
    <row r="100" spans="1:9" x14ac:dyDescent="0.35">
      <c r="A100" s="172" t="s">
        <v>42</v>
      </c>
      <c r="B100" s="172" t="s">
        <v>39</v>
      </c>
      <c r="C100" s="172" t="s">
        <v>35</v>
      </c>
      <c r="D100" s="172">
        <v>1.5</v>
      </c>
      <c r="E100" s="172">
        <v>2026</v>
      </c>
      <c r="F100" s="173">
        <v>44348</v>
      </c>
      <c r="G100" s="175">
        <v>12837058</v>
      </c>
      <c r="H100" s="63">
        <v>2021</v>
      </c>
      <c r="I100" s="170" t="str">
        <f t="shared" si="2"/>
        <v>SI bonds_1.5_2026</v>
      </c>
    </row>
    <row r="101" spans="1:9" x14ac:dyDescent="0.35">
      <c r="A101" s="172" t="s">
        <v>42</v>
      </c>
      <c r="B101" s="172" t="s">
        <v>39</v>
      </c>
      <c r="C101" s="172" t="s">
        <v>35</v>
      </c>
      <c r="D101" s="172">
        <v>1.5</v>
      </c>
      <c r="E101" s="172">
        <v>2027</v>
      </c>
      <c r="F101" s="173">
        <v>44348</v>
      </c>
      <c r="G101" s="175">
        <v>12837058</v>
      </c>
      <c r="H101" s="63">
        <v>2021</v>
      </c>
      <c r="I101" s="170" t="str">
        <f t="shared" si="2"/>
        <v>SI bonds_1.5_2027</v>
      </c>
    </row>
    <row r="102" spans="1:9" x14ac:dyDescent="0.35">
      <c r="A102" s="172" t="s">
        <v>42</v>
      </c>
      <c r="B102" s="172" t="s">
        <v>39</v>
      </c>
      <c r="C102" s="172" t="s">
        <v>35</v>
      </c>
      <c r="D102" s="172">
        <v>1.5</v>
      </c>
      <c r="E102" s="172">
        <v>2028</v>
      </c>
      <c r="F102" s="173">
        <v>44348</v>
      </c>
      <c r="G102" s="175">
        <v>12837058</v>
      </c>
      <c r="H102" s="63">
        <v>2021</v>
      </c>
      <c r="I102" s="170" t="str">
        <f t="shared" si="2"/>
        <v>SI bonds_1.5_2028</v>
      </c>
    </row>
    <row r="103" spans="1:9" x14ac:dyDescent="0.35">
      <c r="A103" s="172" t="s">
        <v>42</v>
      </c>
      <c r="B103" s="172" t="s">
        <v>39</v>
      </c>
      <c r="C103" s="172" t="s">
        <v>35</v>
      </c>
      <c r="D103" s="172">
        <v>1.5</v>
      </c>
      <c r="E103" s="172">
        <v>2029</v>
      </c>
      <c r="F103" s="173">
        <v>44348</v>
      </c>
      <c r="G103" s="175">
        <v>12837058</v>
      </c>
      <c r="H103" s="63">
        <v>2021</v>
      </c>
      <c r="I103" s="170" t="str">
        <f t="shared" si="2"/>
        <v>SI bonds_1.5_2029</v>
      </c>
    </row>
    <row r="104" spans="1:9" x14ac:dyDescent="0.35">
      <c r="A104" s="172" t="s">
        <v>42</v>
      </c>
      <c r="B104" s="172" t="s">
        <v>39</v>
      </c>
      <c r="C104" s="172" t="s">
        <v>35</v>
      </c>
      <c r="D104" s="172">
        <v>1.5</v>
      </c>
      <c r="E104" s="172">
        <v>2030</v>
      </c>
      <c r="F104" s="173">
        <v>44348</v>
      </c>
      <c r="G104" s="175">
        <v>12837059</v>
      </c>
      <c r="H104" s="63">
        <v>2021</v>
      </c>
      <c r="I104" s="170" t="str">
        <f t="shared" si="2"/>
        <v>SI bonds_1.5_2030</v>
      </c>
    </row>
    <row r="105" spans="1:9" x14ac:dyDescent="0.35">
      <c r="A105" s="172" t="s">
        <v>42</v>
      </c>
      <c r="B105" s="172" t="s">
        <v>39</v>
      </c>
      <c r="C105" s="172" t="s">
        <v>35</v>
      </c>
      <c r="D105" s="172">
        <v>1.5</v>
      </c>
      <c r="E105" s="172">
        <v>2031</v>
      </c>
      <c r="F105" s="173">
        <v>44348</v>
      </c>
      <c r="G105" s="175">
        <v>12837059</v>
      </c>
      <c r="H105" s="63">
        <v>2021</v>
      </c>
      <c r="I105" s="170" t="str">
        <f t="shared" si="2"/>
        <v>SI bonds_1.5_2031</v>
      </c>
    </row>
    <row r="106" spans="1:9" x14ac:dyDescent="0.35">
      <c r="A106" s="172" t="s">
        <v>42</v>
      </c>
      <c r="B106" s="172" t="s">
        <v>39</v>
      </c>
      <c r="C106" s="172" t="s">
        <v>35</v>
      </c>
      <c r="D106" s="172">
        <v>1.5</v>
      </c>
      <c r="E106" s="172">
        <v>2032</v>
      </c>
      <c r="F106" s="173">
        <v>44348</v>
      </c>
      <c r="G106" s="175">
        <v>12837059</v>
      </c>
      <c r="H106" s="63">
        <v>2021</v>
      </c>
      <c r="I106" s="170" t="str">
        <f t="shared" si="2"/>
        <v>SI bonds_1.5_2032</v>
      </c>
    </row>
    <row r="107" spans="1:9" x14ac:dyDescent="0.35">
      <c r="A107" s="172" t="s">
        <v>42</v>
      </c>
      <c r="B107" s="172" t="s">
        <v>39</v>
      </c>
      <c r="C107" s="172" t="s">
        <v>35</v>
      </c>
      <c r="D107" s="172">
        <v>1.5</v>
      </c>
      <c r="E107" s="172">
        <v>2033</v>
      </c>
      <c r="F107" s="173">
        <v>44348</v>
      </c>
      <c r="G107" s="175">
        <v>12837058</v>
      </c>
      <c r="H107" s="63">
        <v>2021</v>
      </c>
      <c r="I107" s="170" t="str">
        <f t="shared" si="2"/>
        <v>SI bonds_1.5_2033</v>
      </c>
    </row>
    <row r="108" spans="1:9" x14ac:dyDescent="0.35">
      <c r="A108" s="172" t="s">
        <v>42</v>
      </c>
      <c r="B108" s="172" t="s">
        <v>39</v>
      </c>
      <c r="C108" s="172" t="s">
        <v>35</v>
      </c>
      <c r="D108" s="172">
        <v>1.5</v>
      </c>
      <c r="E108" s="172">
        <v>2034</v>
      </c>
      <c r="F108" s="173">
        <v>44348</v>
      </c>
      <c r="G108" s="175">
        <v>140879</v>
      </c>
      <c r="H108" s="63">
        <v>2021</v>
      </c>
      <c r="I108" s="170" t="str">
        <f t="shared" si="2"/>
        <v>SI bonds_1.5_2034</v>
      </c>
    </row>
    <row r="109" spans="1:9" x14ac:dyDescent="0.35">
      <c r="A109" s="172" t="s">
        <v>42</v>
      </c>
      <c r="B109" s="172" t="s">
        <v>39</v>
      </c>
      <c r="C109" s="172" t="s">
        <v>35</v>
      </c>
      <c r="D109" s="172">
        <v>1.5</v>
      </c>
      <c r="E109" s="172">
        <v>2035</v>
      </c>
      <c r="F109" s="173">
        <v>44348</v>
      </c>
      <c r="G109" s="175">
        <v>140879</v>
      </c>
      <c r="H109" s="63">
        <v>2021</v>
      </c>
      <c r="I109" s="170" t="str">
        <f t="shared" si="2"/>
        <v>SI bonds_1.5_2035</v>
      </c>
    </row>
    <row r="110" spans="1:9" x14ac:dyDescent="0.35">
      <c r="A110" s="172" t="s">
        <v>42</v>
      </c>
      <c r="B110" s="172" t="s">
        <v>39</v>
      </c>
      <c r="C110" s="172" t="s">
        <v>35</v>
      </c>
      <c r="D110" s="172">
        <v>1.5</v>
      </c>
      <c r="E110" s="172">
        <v>2036</v>
      </c>
      <c r="F110" s="173">
        <v>44348</v>
      </c>
      <c r="G110" s="175">
        <v>5489148</v>
      </c>
      <c r="H110" s="63">
        <v>2021</v>
      </c>
      <c r="I110" s="170" t="str">
        <f t="shared" si="2"/>
        <v>SI bonds_1.5_2036</v>
      </c>
    </row>
    <row r="111" spans="1:9" x14ac:dyDescent="0.35">
      <c r="A111" s="172" t="s">
        <v>42</v>
      </c>
      <c r="B111" s="172" t="s">
        <v>39</v>
      </c>
      <c r="C111" s="172" t="s">
        <v>36</v>
      </c>
      <c r="D111" s="172">
        <v>5</v>
      </c>
      <c r="E111" s="172">
        <v>2021</v>
      </c>
      <c r="F111" s="173">
        <v>39234</v>
      </c>
      <c r="G111" s="175">
        <v>2527916</v>
      </c>
      <c r="H111" s="63">
        <v>2021</v>
      </c>
      <c r="I111" s="170" t="str">
        <f t="shared" si="2"/>
        <v>SI bonds_5_2021</v>
      </c>
    </row>
    <row r="112" spans="1:9" x14ac:dyDescent="0.35">
      <c r="A112" s="172" t="s">
        <v>42</v>
      </c>
      <c r="B112" s="172" t="s">
        <v>39</v>
      </c>
      <c r="C112" s="172" t="s">
        <v>36</v>
      </c>
      <c r="D112" s="172">
        <v>5.125</v>
      </c>
      <c r="E112" s="172">
        <v>2021</v>
      </c>
      <c r="F112" s="173">
        <v>38869</v>
      </c>
      <c r="G112" s="175">
        <v>118153469</v>
      </c>
      <c r="H112" s="63">
        <v>2021</v>
      </c>
      <c r="I112" s="170" t="str">
        <f t="shared" si="2"/>
        <v>SI bonds_5.125_2021</v>
      </c>
    </row>
    <row r="113" spans="1:9" x14ac:dyDescent="0.35">
      <c r="A113" s="172" t="s">
        <v>42</v>
      </c>
      <c r="B113" s="172" t="s">
        <v>34</v>
      </c>
      <c r="C113" s="172" t="s">
        <v>35</v>
      </c>
      <c r="D113" s="172">
        <v>1.5</v>
      </c>
      <c r="E113" s="172">
        <v>2021</v>
      </c>
      <c r="F113" s="173">
        <v>44348</v>
      </c>
      <c r="G113" s="175">
        <v>95357401</v>
      </c>
      <c r="H113" s="63">
        <v>2021</v>
      </c>
      <c r="I113" s="170" t="str">
        <f t="shared" si="2"/>
        <v>SI certificates_1.5_2021</v>
      </c>
    </row>
    <row r="114" spans="1:9" x14ac:dyDescent="0.35">
      <c r="A114" s="172" t="s">
        <v>42</v>
      </c>
      <c r="B114" s="172" t="s">
        <v>34</v>
      </c>
      <c r="C114" s="172" t="s">
        <v>36</v>
      </c>
      <c r="D114" s="172">
        <v>1.5</v>
      </c>
      <c r="E114" s="172">
        <v>2021</v>
      </c>
      <c r="F114" s="173">
        <v>44317</v>
      </c>
      <c r="G114" s="175">
        <v>13880685</v>
      </c>
      <c r="H114" s="63">
        <v>2021</v>
      </c>
      <c r="I114" s="170" t="str">
        <f t="shared" si="2"/>
        <v>SI certificates_1.5_2021</v>
      </c>
    </row>
    <row r="115" spans="1:9" x14ac:dyDescent="0.35">
      <c r="A115" s="172" t="s">
        <v>42</v>
      </c>
      <c r="B115" s="172" t="s">
        <v>34</v>
      </c>
      <c r="C115" s="172" t="s">
        <v>36</v>
      </c>
      <c r="D115" s="172">
        <v>1.5</v>
      </c>
      <c r="E115" s="172">
        <v>2021</v>
      </c>
      <c r="F115" s="173">
        <v>44348</v>
      </c>
      <c r="G115" s="175">
        <v>95357401</v>
      </c>
      <c r="H115" s="63">
        <v>2021</v>
      </c>
      <c r="I115" s="170" t="str">
        <f t="shared" si="2"/>
        <v>SI certificates_1.5_2021</v>
      </c>
    </row>
    <row r="116" spans="1:9" x14ac:dyDescent="0.35">
      <c r="A116" s="172" t="s">
        <v>42</v>
      </c>
      <c r="B116" s="172" t="s">
        <v>34</v>
      </c>
      <c r="C116" s="172" t="s">
        <v>36</v>
      </c>
      <c r="D116" s="172">
        <v>1.625</v>
      </c>
      <c r="E116" s="172">
        <v>2021</v>
      </c>
      <c r="F116" s="173">
        <v>44287</v>
      </c>
      <c r="G116" s="175">
        <v>28958487</v>
      </c>
      <c r="H116" s="63">
        <v>2021</v>
      </c>
      <c r="I116" s="170" t="str">
        <f t="shared" si="2"/>
        <v>SI certificates_1.625_2021</v>
      </c>
    </row>
    <row r="117" spans="1:9" x14ac:dyDescent="0.35">
      <c r="A117" s="172" t="s">
        <v>43</v>
      </c>
      <c r="B117" s="172" t="s">
        <v>39</v>
      </c>
      <c r="C117" s="172" t="s">
        <v>36</v>
      </c>
      <c r="D117" s="172">
        <v>0.75</v>
      </c>
      <c r="E117" s="172">
        <v>2022</v>
      </c>
      <c r="F117" s="173">
        <v>43983</v>
      </c>
      <c r="G117" s="175">
        <v>14931408</v>
      </c>
      <c r="H117" s="63">
        <v>2021</v>
      </c>
      <c r="I117" s="170" t="str">
        <f t="shared" si="2"/>
        <v>SI bonds_0.75_2022</v>
      </c>
    </row>
    <row r="118" spans="1:9" x14ac:dyDescent="0.35">
      <c r="A118" s="172" t="s">
        <v>43</v>
      </c>
      <c r="B118" s="172" t="s">
        <v>39</v>
      </c>
      <c r="C118" s="172" t="s">
        <v>36</v>
      </c>
      <c r="D118" s="172">
        <v>1.375</v>
      </c>
      <c r="E118" s="172">
        <v>2022</v>
      </c>
      <c r="F118" s="173">
        <v>41061</v>
      </c>
      <c r="G118" s="175">
        <v>6693020</v>
      </c>
      <c r="H118" s="63">
        <v>2021</v>
      </c>
      <c r="I118" s="170" t="str">
        <f t="shared" si="2"/>
        <v>SI bonds_1.375_2022</v>
      </c>
    </row>
    <row r="119" spans="1:9" x14ac:dyDescent="0.35">
      <c r="A119" s="172" t="s">
        <v>43</v>
      </c>
      <c r="B119" s="172" t="s">
        <v>39</v>
      </c>
      <c r="C119" s="172" t="s">
        <v>36</v>
      </c>
      <c r="D119" s="172">
        <v>1.5</v>
      </c>
      <c r="E119" s="172">
        <v>2022</v>
      </c>
      <c r="F119" s="173">
        <v>44348</v>
      </c>
      <c r="G119" s="175">
        <v>12696179</v>
      </c>
      <c r="H119" s="63">
        <v>2021</v>
      </c>
      <c r="I119" s="170" t="str">
        <f t="shared" si="2"/>
        <v>SI bonds_1.5_2022</v>
      </c>
    </row>
    <row r="120" spans="1:9" x14ac:dyDescent="0.35">
      <c r="A120" s="172" t="s">
        <v>43</v>
      </c>
      <c r="B120" s="172" t="s">
        <v>39</v>
      </c>
      <c r="C120" s="172" t="s">
        <v>36</v>
      </c>
      <c r="D120" s="172">
        <v>1.75</v>
      </c>
      <c r="E120" s="172">
        <v>2022</v>
      </c>
      <c r="F120" s="173">
        <v>41426</v>
      </c>
      <c r="G120" s="175">
        <v>2327016</v>
      </c>
      <c r="H120" s="63">
        <v>2021</v>
      </c>
      <c r="I120" s="170" t="str">
        <f t="shared" si="2"/>
        <v>SI bonds_1.75_2022</v>
      </c>
    </row>
    <row r="121" spans="1:9" x14ac:dyDescent="0.35">
      <c r="A121" s="172" t="s">
        <v>43</v>
      </c>
      <c r="B121" s="172" t="s">
        <v>39</v>
      </c>
      <c r="C121" s="172" t="s">
        <v>36</v>
      </c>
      <c r="D121" s="172">
        <v>1.875</v>
      </c>
      <c r="E121" s="172">
        <v>2022</v>
      </c>
      <c r="F121" s="173">
        <v>42522</v>
      </c>
      <c r="G121" s="175">
        <v>579014</v>
      </c>
      <c r="H121" s="63">
        <v>2021</v>
      </c>
      <c r="I121" s="170" t="str">
        <f t="shared" si="2"/>
        <v>SI bonds_1.875_2022</v>
      </c>
    </row>
    <row r="122" spans="1:9" x14ac:dyDescent="0.35">
      <c r="A122" s="172" t="s">
        <v>43</v>
      </c>
      <c r="B122" s="172" t="s">
        <v>39</v>
      </c>
      <c r="C122" s="172" t="s">
        <v>36</v>
      </c>
      <c r="D122" s="172">
        <v>5</v>
      </c>
      <c r="E122" s="172">
        <v>2022</v>
      </c>
      <c r="F122" s="173">
        <v>39234</v>
      </c>
      <c r="G122" s="175">
        <v>3997918</v>
      </c>
      <c r="H122" s="63">
        <v>2021</v>
      </c>
      <c r="I122" s="170" t="str">
        <f t="shared" si="2"/>
        <v>SI bonds_5_2022</v>
      </c>
    </row>
    <row r="123" spans="1:9" x14ac:dyDescent="0.35">
      <c r="A123" s="172" t="s">
        <v>43</v>
      </c>
      <c r="B123" s="172" t="s">
        <v>34</v>
      </c>
      <c r="C123" s="172" t="s">
        <v>35</v>
      </c>
      <c r="D123" s="172">
        <v>1.5</v>
      </c>
      <c r="E123" s="172">
        <v>2022</v>
      </c>
      <c r="F123" s="173">
        <v>44378</v>
      </c>
      <c r="G123" s="175">
        <v>87599688</v>
      </c>
      <c r="H123" s="63">
        <v>2021</v>
      </c>
      <c r="I123" s="170" t="str">
        <f t="shared" si="2"/>
        <v>SI certificates_1.5_2022</v>
      </c>
    </row>
    <row r="124" spans="1:9" x14ac:dyDescent="0.35">
      <c r="A124" s="172" t="s">
        <v>43</v>
      </c>
      <c r="B124" s="172" t="s">
        <v>34</v>
      </c>
      <c r="C124" s="172" t="s">
        <v>36</v>
      </c>
      <c r="D124" s="172">
        <v>1.5</v>
      </c>
      <c r="E124" s="172">
        <v>2022</v>
      </c>
      <c r="F124" s="173">
        <v>44378</v>
      </c>
      <c r="G124" s="175">
        <v>53638464</v>
      </c>
      <c r="H124" s="63">
        <v>2021</v>
      </c>
      <c r="I124" s="170" t="str">
        <f t="shared" si="2"/>
        <v>SI certificates_1.5_2022</v>
      </c>
    </row>
    <row r="125" spans="1:9" x14ac:dyDescent="0.35">
      <c r="A125" s="172" t="s">
        <v>44</v>
      </c>
      <c r="B125" s="172" t="s">
        <v>34</v>
      </c>
      <c r="C125" s="172" t="s">
        <v>35</v>
      </c>
      <c r="D125" s="172">
        <v>1.25</v>
      </c>
      <c r="E125" s="172">
        <v>2022</v>
      </c>
      <c r="F125" s="173">
        <v>44409</v>
      </c>
      <c r="G125" s="175">
        <v>78923008</v>
      </c>
      <c r="H125" s="63">
        <v>2021</v>
      </c>
      <c r="I125" s="170" t="str">
        <f t="shared" si="2"/>
        <v>SI certificates_1.25_2022</v>
      </c>
    </row>
    <row r="126" spans="1:9" x14ac:dyDescent="0.35">
      <c r="A126" s="172" t="s">
        <v>44</v>
      </c>
      <c r="B126" s="172" t="s">
        <v>34</v>
      </c>
      <c r="C126" s="172" t="s">
        <v>36</v>
      </c>
      <c r="D126" s="172">
        <v>1.25</v>
      </c>
      <c r="E126" s="172">
        <v>2022</v>
      </c>
      <c r="F126" s="173">
        <v>44409</v>
      </c>
      <c r="G126" s="175">
        <v>74208259</v>
      </c>
      <c r="H126" s="63">
        <v>2021</v>
      </c>
      <c r="I126" s="170" t="str">
        <f t="shared" si="2"/>
        <v>SI certificates_1.25_2022</v>
      </c>
    </row>
    <row r="127" spans="1:9" x14ac:dyDescent="0.35">
      <c r="A127" s="172" t="s">
        <v>44</v>
      </c>
      <c r="B127" s="172" t="s">
        <v>34</v>
      </c>
      <c r="C127" s="172" t="s">
        <v>36</v>
      </c>
      <c r="D127" s="172">
        <v>1.5</v>
      </c>
      <c r="E127" s="172">
        <v>2022</v>
      </c>
      <c r="F127" s="173">
        <v>44378</v>
      </c>
      <c r="G127" s="175">
        <v>20973931</v>
      </c>
      <c r="H127" s="63">
        <v>2021</v>
      </c>
      <c r="I127" s="170" t="str">
        <f t="shared" si="2"/>
        <v>SI certificates_1.5_2022</v>
      </c>
    </row>
    <row r="128" spans="1:9" x14ac:dyDescent="0.35">
      <c r="A128" s="172" t="s">
        <v>45</v>
      </c>
      <c r="B128" s="172" t="s">
        <v>39</v>
      </c>
      <c r="C128" s="172" t="s">
        <v>36</v>
      </c>
      <c r="D128" s="172">
        <v>1.75</v>
      </c>
      <c r="E128" s="172">
        <v>2022</v>
      </c>
      <c r="F128" s="173">
        <v>41426</v>
      </c>
      <c r="G128" s="175">
        <v>2581169</v>
      </c>
      <c r="H128" s="63">
        <v>2021</v>
      </c>
      <c r="I128" s="170" t="str">
        <f t="shared" si="2"/>
        <v>SI bonds_1.75_2022</v>
      </c>
    </row>
    <row r="129" spans="1:9" x14ac:dyDescent="0.35">
      <c r="A129" s="172" t="s">
        <v>45</v>
      </c>
      <c r="B129" s="172" t="s">
        <v>39</v>
      </c>
      <c r="C129" s="172" t="s">
        <v>36</v>
      </c>
      <c r="D129" s="172">
        <v>1.875</v>
      </c>
      <c r="E129" s="172">
        <v>2022</v>
      </c>
      <c r="F129" s="173">
        <v>42522</v>
      </c>
      <c r="G129" s="175">
        <v>2320956</v>
      </c>
      <c r="H129" s="63">
        <v>2021</v>
      </c>
      <c r="I129" s="170" t="str">
        <f t="shared" si="2"/>
        <v>SI bonds_1.875_2022</v>
      </c>
    </row>
    <row r="130" spans="1:9" x14ac:dyDescent="0.35">
      <c r="A130" s="172" t="s">
        <v>45</v>
      </c>
      <c r="B130" s="172" t="s">
        <v>39</v>
      </c>
      <c r="C130" s="172" t="s">
        <v>36</v>
      </c>
      <c r="D130" s="172">
        <v>2</v>
      </c>
      <c r="E130" s="172">
        <v>2022</v>
      </c>
      <c r="F130" s="173">
        <v>42156</v>
      </c>
      <c r="G130" s="175">
        <v>3655628</v>
      </c>
      <c r="H130" s="63">
        <v>2021</v>
      </c>
      <c r="I130" s="170" t="str">
        <f t="shared" si="2"/>
        <v>SI bonds_2_2022</v>
      </c>
    </row>
    <row r="131" spans="1:9" x14ac:dyDescent="0.35">
      <c r="A131" s="172" t="s">
        <v>45</v>
      </c>
      <c r="B131" s="172" t="s">
        <v>39</v>
      </c>
      <c r="C131" s="172" t="s">
        <v>36</v>
      </c>
      <c r="D131" s="172">
        <v>2.25</v>
      </c>
      <c r="E131" s="172">
        <v>2022</v>
      </c>
      <c r="F131" s="173">
        <v>41791</v>
      </c>
      <c r="G131" s="175">
        <v>5582927</v>
      </c>
      <c r="H131" s="63">
        <v>2021</v>
      </c>
      <c r="I131" s="170" t="str">
        <f t="shared" si="2"/>
        <v>SI bonds_2.25_2022</v>
      </c>
    </row>
    <row r="132" spans="1:9" x14ac:dyDescent="0.35">
      <c r="A132" s="172" t="s">
        <v>45</v>
      </c>
      <c r="B132" s="172" t="s">
        <v>39</v>
      </c>
      <c r="C132" s="172" t="s">
        <v>36</v>
      </c>
      <c r="D132" s="172">
        <v>2.5</v>
      </c>
      <c r="E132" s="172">
        <v>2022</v>
      </c>
      <c r="F132" s="173">
        <v>40695</v>
      </c>
      <c r="G132" s="175">
        <v>1021257</v>
      </c>
      <c r="H132" s="63">
        <v>2021</v>
      </c>
      <c r="I132" s="170" t="str">
        <f t="shared" si="2"/>
        <v>SI bonds_2.5_2022</v>
      </c>
    </row>
    <row r="133" spans="1:9" x14ac:dyDescent="0.35">
      <c r="A133" s="172" t="s">
        <v>45</v>
      </c>
      <c r="B133" s="172" t="s">
        <v>39</v>
      </c>
      <c r="C133" s="172" t="s">
        <v>36</v>
      </c>
      <c r="D133" s="172">
        <v>5</v>
      </c>
      <c r="E133" s="172">
        <v>2022</v>
      </c>
      <c r="F133" s="173">
        <v>39234</v>
      </c>
      <c r="G133" s="175">
        <v>726153</v>
      </c>
      <c r="H133" s="63">
        <v>2021</v>
      </c>
      <c r="I133" s="170" t="str">
        <f t="shared" si="2"/>
        <v>SI bonds_5_2022</v>
      </c>
    </row>
    <row r="134" spans="1:9" x14ac:dyDescent="0.35">
      <c r="A134" s="172" t="s">
        <v>45</v>
      </c>
      <c r="B134" s="172" t="s">
        <v>34</v>
      </c>
      <c r="C134" s="172" t="s">
        <v>35</v>
      </c>
      <c r="D134" s="172">
        <v>1.375</v>
      </c>
      <c r="E134" s="172">
        <v>2022</v>
      </c>
      <c r="F134" s="173">
        <v>44440</v>
      </c>
      <c r="G134" s="175">
        <v>93174136</v>
      </c>
      <c r="H134" s="63">
        <v>2021</v>
      </c>
      <c r="I134" s="170" t="str">
        <f t="shared" ref="I134:I197" si="3">_xlfn.TEXTJOIN("_", TRUE, B134, D134, E134)</f>
        <v>SI certificates_1.375_2022</v>
      </c>
    </row>
    <row r="135" spans="1:9" x14ac:dyDescent="0.35">
      <c r="A135" s="172" t="s">
        <v>45</v>
      </c>
      <c r="B135" s="172" t="s">
        <v>34</v>
      </c>
      <c r="C135" s="172" t="s">
        <v>36</v>
      </c>
      <c r="D135" s="172">
        <v>1.25</v>
      </c>
      <c r="E135" s="172">
        <v>2022</v>
      </c>
      <c r="F135" s="173">
        <v>44409</v>
      </c>
      <c r="G135" s="175">
        <v>4714749</v>
      </c>
      <c r="H135" s="63">
        <v>2021</v>
      </c>
      <c r="I135" s="170" t="str">
        <f t="shared" si="3"/>
        <v>SI certificates_1.25_2022</v>
      </c>
    </row>
    <row r="136" spans="1:9" x14ac:dyDescent="0.35">
      <c r="A136" s="172" t="s">
        <v>45</v>
      </c>
      <c r="B136" s="172" t="s">
        <v>34</v>
      </c>
      <c r="C136" s="172" t="s">
        <v>36</v>
      </c>
      <c r="D136" s="172">
        <v>1.375</v>
      </c>
      <c r="E136" s="172">
        <v>2022</v>
      </c>
      <c r="F136" s="173">
        <v>44440</v>
      </c>
      <c r="G136" s="175">
        <v>65928208</v>
      </c>
      <c r="H136" s="63">
        <v>2021</v>
      </c>
      <c r="I136" s="170" t="str">
        <f t="shared" si="3"/>
        <v>SI certificates_1.375_2022</v>
      </c>
    </row>
    <row r="137" spans="1:9" x14ac:dyDescent="0.35">
      <c r="A137" s="172" t="s">
        <v>45</v>
      </c>
      <c r="B137" s="172" t="s">
        <v>34</v>
      </c>
      <c r="C137" s="172" t="s">
        <v>36</v>
      </c>
      <c r="D137" s="172">
        <v>1.5</v>
      </c>
      <c r="E137" s="172">
        <v>2022</v>
      </c>
      <c r="F137" s="173">
        <v>44378</v>
      </c>
      <c r="G137" s="175">
        <v>12987293</v>
      </c>
      <c r="H137" s="63">
        <v>2021</v>
      </c>
      <c r="I137" s="170" t="str">
        <f t="shared" si="3"/>
        <v>SI certificates_1.5_2022</v>
      </c>
    </row>
    <row r="138" spans="1:9" x14ac:dyDescent="0.35">
      <c r="A138" s="172" t="s">
        <v>46</v>
      </c>
      <c r="B138" s="172" t="s">
        <v>39</v>
      </c>
      <c r="C138" s="172" t="s">
        <v>36</v>
      </c>
      <c r="D138" s="172">
        <v>2.5</v>
      </c>
      <c r="E138" s="172">
        <v>2022</v>
      </c>
      <c r="F138" s="173">
        <v>40695</v>
      </c>
      <c r="G138" s="175">
        <v>2935100</v>
      </c>
      <c r="H138" s="63">
        <v>2021</v>
      </c>
      <c r="I138" s="170" t="str">
        <f t="shared" si="3"/>
        <v>SI bonds_2.5_2022</v>
      </c>
    </row>
    <row r="139" spans="1:9" x14ac:dyDescent="0.35">
      <c r="A139" s="172" t="s">
        <v>46</v>
      </c>
      <c r="B139" s="172" t="s">
        <v>39</v>
      </c>
      <c r="C139" s="172" t="s">
        <v>36</v>
      </c>
      <c r="D139" s="172">
        <v>5</v>
      </c>
      <c r="E139" s="172">
        <v>2022</v>
      </c>
      <c r="F139" s="173">
        <v>39234</v>
      </c>
      <c r="G139" s="175">
        <v>494071</v>
      </c>
      <c r="H139" s="63">
        <v>2021</v>
      </c>
      <c r="I139" s="170" t="str">
        <f t="shared" si="3"/>
        <v>SI bonds_5_2022</v>
      </c>
    </row>
    <row r="140" spans="1:9" x14ac:dyDescent="0.35">
      <c r="A140" s="172" t="s">
        <v>46</v>
      </c>
      <c r="B140" s="172" t="s">
        <v>34</v>
      </c>
      <c r="C140" s="172" t="s">
        <v>35</v>
      </c>
      <c r="D140" s="172">
        <v>1.5</v>
      </c>
      <c r="E140" s="172">
        <v>2022</v>
      </c>
      <c r="F140" s="173">
        <v>44470</v>
      </c>
      <c r="G140" s="175">
        <v>85849213</v>
      </c>
      <c r="H140" s="63">
        <v>2021</v>
      </c>
      <c r="I140" s="170" t="str">
        <f t="shared" si="3"/>
        <v>SI certificates_1.5_2022</v>
      </c>
    </row>
    <row r="141" spans="1:9" x14ac:dyDescent="0.35">
      <c r="A141" s="172" t="s">
        <v>46</v>
      </c>
      <c r="B141" s="172" t="s">
        <v>34</v>
      </c>
      <c r="C141" s="172" t="s">
        <v>36</v>
      </c>
      <c r="D141" s="172">
        <v>1.375</v>
      </c>
      <c r="E141" s="172">
        <v>2022</v>
      </c>
      <c r="F141" s="173">
        <v>44440</v>
      </c>
      <c r="G141" s="175">
        <v>27245928</v>
      </c>
      <c r="H141" s="63">
        <v>2021</v>
      </c>
      <c r="I141" s="170" t="str">
        <f t="shared" si="3"/>
        <v>SI certificates_1.375_2022</v>
      </c>
    </row>
    <row r="142" spans="1:9" x14ac:dyDescent="0.35">
      <c r="A142" s="172" t="s">
        <v>46</v>
      </c>
      <c r="B142" s="172" t="s">
        <v>34</v>
      </c>
      <c r="C142" s="172" t="s">
        <v>36</v>
      </c>
      <c r="D142" s="172">
        <v>1.5</v>
      </c>
      <c r="E142" s="172">
        <v>2022</v>
      </c>
      <c r="F142" s="173">
        <v>44470</v>
      </c>
      <c r="G142" s="175">
        <v>65369592</v>
      </c>
      <c r="H142" s="63">
        <v>2021</v>
      </c>
      <c r="I142" s="170" t="str">
        <f t="shared" si="3"/>
        <v>SI certificates_1.5_2022</v>
      </c>
    </row>
    <row r="143" spans="1:9" x14ac:dyDescent="0.35">
      <c r="A143" s="172" t="s">
        <v>47</v>
      </c>
      <c r="B143" s="172" t="s">
        <v>39</v>
      </c>
      <c r="C143" s="172" t="s">
        <v>36</v>
      </c>
      <c r="D143" s="172">
        <v>2.5</v>
      </c>
      <c r="E143" s="172">
        <v>2022</v>
      </c>
      <c r="F143" s="173">
        <v>40695</v>
      </c>
      <c r="G143" s="175">
        <v>2015430</v>
      </c>
      <c r="H143" s="63">
        <v>2021</v>
      </c>
      <c r="I143" s="170" t="str">
        <f t="shared" si="3"/>
        <v>SI bonds_2.5_2022</v>
      </c>
    </row>
    <row r="144" spans="1:9" x14ac:dyDescent="0.35">
      <c r="A144" s="172" t="s">
        <v>47</v>
      </c>
      <c r="B144" s="172" t="s">
        <v>39</v>
      </c>
      <c r="C144" s="172" t="s">
        <v>36</v>
      </c>
      <c r="D144" s="172">
        <v>2.875</v>
      </c>
      <c r="E144" s="172">
        <v>2022</v>
      </c>
      <c r="F144" s="173">
        <v>40330</v>
      </c>
      <c r="G144" s="175">
        <v>7264432</v>
      </c>
      <c r="H144" s="63">
        <v>2021</v>
      </c>
      <c r="I144" s="170" t="str">
        <f t="shared" si="3"/>
        <v>SI bonds_2.875_2022</v>
      </c>
    </row>
    <row r="145" spans="1:9" x14ac:dyDescent="0.35">
      <c r="A145" s="172" t="s">
        <v>47</v>
      </c>
      <c r="B145" s="172" t="s">
        <v>39</v>
      </c>
      <c r="C145" s="172" t="s">
        <v>36</v>
      </c>
      <c r="D145" s="172">
        <v>3.25</v>
      </c>
      <c r="E145" s="172">
        <v>2022</v>
      </c>
      <c r="F145" s="173">
        <v>39965</v>
      </c>
      <c r="G145" s="175">
        <v>2724162</v>
      </c>
      <c r="H145" s="63">
        <v>2021</v>
      </c>
      <c r="I145" s="170" t="str">
        <f t="shared" si="3"/>
        <v>SI bonds_3.25_2022</v>
      </c>
    </row>
    <row r="146" spans="1:9" x14ac:dyDescent="0.35">
      <c r="A146" s="172" t="s">
        <v>47</v>
      </c>
      <c r="B146" s="172" t="s">
        <v>39</v>
      </c>
      <c r="C146" s="172" t="s">
        <v>36</v>
      </c>
      <c r="D146" s="172">
        <v>5</v>
      </c>
      <c r="E146" s="172">
        <v>2022</v>
      </c>
      <c r="F146" s="173">
        <v>39234</v>
      </c>
      <c r="G146" s="175">
        <v>525632</v>
      </c>
      <c r="H146" s="63">
        <v>2021</v>
      </c>
      <c r="I146" s="170" t="str">
        <f t="shared" si="3"/>
        <v>SI bonds_5_2022</v>
      </c>
    </row>
    <row r="147" spans="1:9" x14ac:dyDescent="0.35">
      <c r="A147" s="172" t="s">
        <v>47</v>
      </c>
      <c r="B147" s="172" t="s">
        <v>34</v>
      </c>
      <c r="C147" s="172" t="s">
        <v>35</v>
      </c>
      <c r="D147" s="172">
        <v>1.625</v>
      </c>
      <c r="E147" s="172">
        <v>2022</v>
      </c>
      <c r="F147" s="173">
        <v>44501</v>
      </c>
      <c r="G147" s="175">
        <v>78684464</v>
      </c>
      <c r="H147" s="63">
        <v>2021</v>
      </c>
      <c r="I147" s="170" t="str">
        <f t="shared" si="3"/>
        <v>SI certificates_1.625_2022</v>
      </c>
    </row>
    <row r="148" spans="1:9" x14ac:dyDescent="0.35">
      <c r="A148" s="172" t="s">
        <v>47</v>
      </c>
      <c r="B148" s="172" t="s">
        <v>34</v>
      </c>
      <c r="C148" s="172" t="s">
        <v>36</v>
      </c>
      <c r="D148" s="172">
        <v>1.5</v>
      </c>
      <c r="E148" s="172">
        <v>2022</v>
      </c>
      <c r="F148" s="173">
        <v>44470</v>
      </c>
      <c r="G148" s="175">
        <v>20479621</v>
      </c>
      <c r="H148" s="63">
        <v>2021</v>
      </c>
      <c r="I148" s="170" t="str">
        <f t="shared" si="3"/>
        <v>SI certificates_1.5_2022</v>
      </c>
    </row>
    <row r="149" spans="1:9" x14ac:dyDescent="0.35">
      <c r="A149" s="172" t="s">
        <v>47</v>
      </c>
      <c r="B149" s="172" t="s">
        <v>34</v>
      </c>
      <c r="C149" s="172" t="s">
        <v>36</v>
      </c>
      <c r="D149" s="172">
        <v>1.625</v>
      </c>
      <c r="E149" s="172">
        <v>2022</v>
      </c>
      <c r="F149" s="173">
        <v>44501</v>
      </c>
      <c r="G149" s="175">
        <v>62473963</v>
      </c>
      <c r="H149" s="63">
        <v>2021</v>
      </c>
      <c r="I149" s="170" t="str">
        <f t="shared" si="3"/>
        <v>SI certificates_1.625_2022</v>
      </c>
    </row>
    <row r="150" spans="1:9" x14ac:dyDescent="0.35">
      <c r="A150" s="172" t="s">
        <v>48</v>
      </c>
      <c r="B150" s="172" t="s">
        <v>39</v>
      </c>
      <c r="C150" s="172" t="s">
        <v>36</v>
      </c>
      <c r="D150" s="172">
        <v>3.25</v>
      </c>
      <c r="E150" s="172">
        <v>2022</v>
      </c>
      <c r="F150" s="173">
        <v>39965</v>
      </c>
      <c r="G150" s="175">
        <v>7904108</v>
      </c>
      <c r="H150" s="63">
        <v>2021</v>
      </c>
      <c r="I150" s="170" t="str">
        <f t="shared" si="3"/>
        <v>SI bonds_3.25_2022</v>
      </c>
    </row>
    <row r="151" spans="1:9" x14ac:dyDescent="0.35">
      <c r="A151" s="172" t="s">
        <v>48</v>
      </c>
      <c r="B151" s="172" t="s">
        <v>39</v>
      </c>
      <c r="C151" s="172" t="s">
        <v>36</v>
      </c>
      <c r="D151" s="172">
        <v>4</v>
      </c>
      <c r="E151" s="172">
        <v>2022</v>
      </c>
      <c r="F151" s="173">
        <v>39600</v>
      </c>
      <c r="G151" s="175">
        <v>12075192</v>
      </c>
      <c r="H151" s="63">
        <v>2021</v>
      </c>
      <c r="I151" s="170" t="str">
        <f t="shared" si="3"/>
        <v>SI bonds_4_2022</v>
      </c>
    </row>
    <row r="152" spans="1:9" x14ac:dyDescent="0.35">
      <c r="A152" s="172" t="s">
        <v>48</v>
      </c>
      <c r="B152" s="172" t="s">
        <v>39</v>
      </c>
      <c r="C152" s="172" t="s">
        <v>36</v>
      </c>
      <c r="D152" s="172">
        <v>5</v>
      </c>
      <c r="E152" s="172">
        <v>2022</v>
      </c>
      <c r="F152" s="173">
        <v>39234</v>
      </c>
      <c r="G152" s="175">
        <v>455242</v>
      </c>
      <c r="H152" s="63">
        <v>2021</v>
      </c>
      <c r="I152" s="170" t="str">
        <f t="shared" si="3"/>
        <v>SI bonds_5_2022</v>
      </c>
    </row>
    <row r="153" spans="1:9" x14ac:dyDescent="0.35">
      <c r="A153" s="172" t="s">
        <v>48</v>
      </c>
      <c r="B153" s="172" t="s">
        <v>34</v>
      </c>
      <c r="C153" s="172" t="s">
        <v>35</v>
      </c>
      <c r="D153" s="172">
        <v>1.5</v>
      </c>
      <c r="E153" s="172">
        <v>2022</v>
      </c>
      <c r="F153" s="173">
        <v>44531</v>
      </c>
      <c r="G153" s="175">
        <v>120343541</v>
      </c>
      <c r="H153" s="63">
        <v>2021</v>
      </c>
      <c r="I153" s="170" t="str">
        <f t="shared" si="3"/>
        <v>SI certificates_1.5_2022</v>
      </c>
    </row>
    <row r="154" spans="1:9" x14ac:dyDescent="0.35">
      <c r="A154" s="172" t="s">
        <v>48</v>
      </c>
      <c r="B154" s="172" t="s">
        <v>34</v>
      </c>
      <c r="C154" s="172" t="s">
        <v>36</v>
      </c>
      <c r="D154" s="172">
        <v>1.5</v>
      </c>
      <c r="E154" s="172">
        <v>2022</v>
      </c>
      <c r="F154" s="173">
        <v>44531</v>
      </c>
      <c r="G154" s="175">
        <v>58747589</v>
      </c>
      <c r="H154" s="63">
        <v>2021</v>
      </c>
      <c r="I154" s="170" t="str">
        <f t="shared" si="3"/>
        <v>SI certificates_1.5_2022</v>
      </c>
    </row>
    <row r="155" spans="1:9" x14ac:dyDescent="0.35">
      <c r="A155" s="172" t="s">
        <v>48</v>
      </c>
      <c r="B155" s="172" t="s">
        <v>34</v>
      </c>
      <c r="C155" s="172" t="s">
        <v>36</v>
      </c>
      <c r="D155" s="172">
        <v>1.625</v>
      </c>
      <c r="E155" s="172">
        <v>2022</v>
      </c>
      <c r="F155" s="173">
        <v>44501</v>
      </c>
      <c r="G155" s="175">
        <v>15857961</v>
      </c>
      <c r="H155" s="63">
        <v>2021</v>
      </c>
      <c r="I155" s="170" t="str">
        <f t="shared" si="3"/>
        <v>SI certificates_1.625_2022</v>
      </c>
    </row>
    <row r="156" spans="1:9" x14ac:dyDescent="0.35">
      <c r="A156" s="172" t="s">
        <v>33</v>
      </c>
      <c r="B156" s="172" t="s">
        <v>34</v>
      </c>
      <c r="C156" s="172" t="s">
        <v>35</v>
      </c>
      <c r="D156" s="172">
        <v>2</v>
      </c>
      <c r="E156" s="172">
        <v>2020</v>
      </c>
      <c r="F156" s="173">
        <v>43831</v>
      </c>
      <c r="G156" s="174">
        <v>102506099</v>
      </c>
      <c r="H156" s="63">
        <v>2020</v>
      </c>
      <c r="I156" s="170" t="str">
        <f t="shared" si="3"/>
        <v>SI certificates_2_2020</v>
      </c>
    </row>
    <row r="157" spans="1:9" x14ac:dyDescent="0.35">
      <c r="A157" s="172" t="s">
        <v>33</v>
      </c>
      <c r="B157" s="172" t="s">
        <v>34</v>
      </c>
      <c r="C157" s="172" t="s">
        <v>36</v>
      </c>
      <c r="D157" s="172">
        <v>1.875</v>
      </c>
      <c r="E157" s="172">
        <v>2020</v>
      </c>
      <c r="F157" s="173">
        <v>43800</v>
      </c>
      <c r="G157" s="175">
        <v>60192136</v>
      </c>
      <c r="H157" s="63">
        <v>2020</v>
      </c>
      <c r="I157" s="170" t="str">
        <f t="shared" si="3"/>
        <v>SI certificates_1.875_2020</v>
      </c>
    </row>
    <row r="158" spans="1:9" x14ac:dyDescent="0.35">
      <c r="A158" s="172" t="s">
        <v>33</v>
      </c>
      <c r="B158" s="172" t="s">
        <v>34</v>
      </c>
      <c r="C158" s="172" t="s">
        <v>36</v>
      </c>
      <c r="D158" s="172">
        <v>2</v>
      </c>
      <c r="E158" s="172">
        <v>2020</v>
      </c>
      <c r="F158" s="173">
        <v>43831</v>
      </c>
      <c r="G158" s="175">
        <v>30524305</v>
      </c>
      <c r="H158" s="63">
        <v>2020</v>
      </c>
      <c r="I158" s="170" t="str">
        <f t="shared" si="3"/>
        <v>SI certificates_2_2020</v>
      </c>
    </row>
    <row r="159" spans="1:9" x14ac:dyDescent="0.35">
      <c r="A159" s="172" t="s">
        <v>37</v>
      </c>
      <c r="B159" s="172" t="s">
        <v>34</v>
      </c>
      <c r="C159" s="172" t="s">
        <v>35</v>
      </c>
      <c r="D159" s="172">
        <v>1.625</v>
      </c>
      <c r="E159" s="172">
        <v>2020</v>
      </c>
      <c r="F159" s="173">
        <v>43862</v>
      </c>
      <c r="G159" s="175">
        <v>77682702</v>
      </c>
      <c r="H159" s="63">
        <v>2020</v>
      </c>
      <c r="I159" s="170" t="str">
        <f t="shared" si="3"/>
        <v>SI certificates_1.625_2020</v>
      </c>
    </row>
    <row r="160" spans="1:9" x14ac:dyDescent="0.35">
      <c r="A160" s="172" t="s">
        <v>37</v>
      </c>
      <c r="B160" s="172" t="s">
        <v>34</v>
      </c>
      <c r="C160" s="172" t="s">
        <v>36</v>
      </c>
      <c r="D160" s="172">
        <v>1.625</v>
      </c>
      <c r="E160" s="172">
        <v>2020</v>
      </c>
      <c r="F160" s="173">
        <v>43862</v>
      </c>
      <c r="G160" s="175">
        <v>62980866</v>
      </c>
      <c r="H160" s="63">
        <v>2020</v>
      </c>
      <c r="I160" s="170" t="str">
        <f t="shared" si="3"/>
        <v>SI certificates_1.625_2020</v>
      </c>
    </row>
    <row r="161" spans="1:9" x14ac:dyDescent="0.35">
      <c r="A161" s="172" t="s">
        <v>37</v>
      </c>
      <c r="B161" s="172" t="s">
        <v>34</v>
      </c>
      <c r="C161" s="172" t="s">
        <v>36</v>
      </c>
      <c r="D161" s="172">
        <v>2</v>
      </c>
      <c r="E161" s="172">
        <v>2020</v>
      </c>
      <c r="F161" s="173">
        <v>43831</v>
      </c>
      <c r="G161" s="175">
        <v>27804127</v>
      </c>
      <c r="H161" s="63">
        <v>2020</v>
      </c>
      <c r="I161" s="170" t="str">
        <f t="shared" si="3"/>
        <v>SI certificates_2_2020</v>
      </c>
    </row>
    <row r="162" spans="1:9" x14ac:dyDescent="0.35">
      <c r="A162" s="172" t="s">
        <v>38</v>
      </c>
      <c r="B162" s="172" t="s">
        <v>34</v>
      </c>
      <c r="C162" s="172" t="s">
        <v>35</v>
      </c>
      <c r="D162" s="172">
        <v>1.25</v>
      </c>
      <c r="E162" s="172">
        <v>2020</v>
      </c>
      <c r="F162" s="173">
        <v>43891</v>
      </c>
      <c r="G162" s="175">
        <v>85409297</v>
      </c>
      <c r="H162" s="63">
        <v>2020</v>
      </c>
      <c r="I162" s="170" t="str">
        <f t="shared" si="3"/>
        <v>SI certificates_1.25_2020</v>
      </c>
    </row>
    <row r="163" spans="1:9" x14ac:dyDescent="0.35">
      <c r="A163" s="172" t="s">
        <v>38</v>
      </c>
      <c r="B163" s="172" t="s">
        <v>34</v>
      </c>
      <c r="C163" s="172" t="s">
        <v>36</v>
      </c>
      <c r="D163" s="172">
        <v>1.25</v>
      </c>
      <c r="E163" s="172">
        <v>2020</v>
      </c>
      <c r="F163" s="173">
        <v>43891</v>
      </c>
      <c r="G163" s="175">
        <v>69367344</v>
      </c>
      <c r="H163" s="63">
        <v>2020</v>
      </c>
      <c r="I163" s="170" t="str">
        <f t="shared" si="3"/>
        <v>SI certificates_1.25_2020</v>
      </c>
    </row>
    <row r="164" spans="1:9" x14ac:dyDescent="0.35">
      <c r="A164" s="172" t="s">
        <v>38</v>
      </c>
      <c r="B164" s="172" t="s">
        <v>34</v>
      </c>
      <c r="C164" s="172" t="s">
        <v>36</v>
      </c>
      <c r="D164" s="172">
        <v>1.625</v>
      </c>
      <c r="E164" s="172">
        <v>2020</v>
      </c>
      <c r="F164" s="173">
        <v>43862</v>
      </c>
      <c r="G164" s="175">
        <v>13214954</v>
      </c>
      <c r="H164" s="63">
        <v>2020</v>
      </c>
      <c r="I164" s="170" t="str">
        <f t="shared" si="3"/>
        <v>SI certificates_1.625_2020</v>
      </c>
    </row>
    <row r="165" spans="1:9" x14ac:dyDescent="0.35">
      <c r="A165" s="172" t="s">
        <v>38</v>
      </c>
      <c r="B165" s="172" t="s">
        <v>34</v>
      </c>
      <c r="C165" s="172" t="s">
        <v>36</v>
      </c>
      <c r="D165" s="172">
        <v>2</v>
      </c>
      <c r="E165" s="172">
        <v>2020</v>
      </c>
      <c r="F165" s="173">
        <v>43831</v>
      </c>
      <c r="G165" s="175">
        <v>8798309</v>
      </c>
      <c r="H165" s="63">
        <v>2020</v>
      </c>
      <c r="I165" s="170" t="str">
        <f t="shared" si="3"/>
        <v>SI certificates_2_2020</v>
      </c>
    </row>
    <row r="166" spans="1:9" x14ac:dyDescent="0.35">
      <c r="A166" s="172" t="s">
        <v>40</v>
      </c>
      <c r="B166" s="172" t="s">
        <v>34</v>
      </c>
      <c r="C166" s="172" t="s">
        <v>35</v>
      </c>
      <c r="D166" s="172">
        <v>0.875</v>
      </c>
      <c r="E166" s="172">
        <v>2020</v>
      </c>
      <c r="F166" s="173">
        <v>43922</v>
      </c>
      <c r="G166" s="175">
        <v>111638521</v>
      </c>
      <c r="H166" s="63">
        <v>2020</v>
      </c>
      <c r="I166" s="170" t="str">
        <f t="shared" si="3"/>
        <v>SI certificates_0.875_2020</v>
      </c>
    </row>
    <row r="167" spans="1:9" x14ac:dyDescent="0.35">
      <c r="A167" s="172" t="s">
        <v>40</v>
      </c>
      <c r="B167" s="172" t="s">
        <v>34</v>
      </c>
      <c r="C167" s="172" t="s">
        <v>36</v>
      </c>
      <c r="D167" s="172">
        <v>0.875</v>
      </c>
      <c r="E167" s="172">
        <v>2020</v>
      </c>
      <c r="F167" s="173">
        <v>43922</v>
      </c>
      <c r="G167" s="175">
        <v>83736555</v>
      </c>
      <c r="H167" s="63">
        <v>2020</v>
      </c>
      <c r="I167" s="170" t="str">
        <f t="shared" si="3"/>
        <v>SI certificates_0.875_2020</v>
      </c>
    </row>
    <row r="168" spans="1:9" x14ac:dyDescent="0.35">
      <c r="A168" s="172" t="s">
        <v>40</v>
      </c>
      <c r="B168" s="172" t="s">
        <v>34</v>
      </c>
      <c r="C168" s="172" t="s">
        <v>36</v>
      </c>
      <c r="D168" s="172">
        <v>1.25</v>
      </c>
      <c r="E168" s="172">
        <v>2020</v>
      </c>
      <c r="F168" s="173">
        <v>43891</v>
      </c>
      <c r="G168" s="175">
        <v>8070893</v>
      </c>
      <c r="H168" s="63">
        <v>2020</v>
      </c>
      <c r="I168" s="170" t="str">
        <f t="shared" si="3"/>
        <v>SI certificates_1.25_2020</v>
      </c>
    </row>
    <row r="169" spans="1:9" x14ac:dyDescent="0.35">
      <c r="A169" s="172" t="s">
        <v>41</v>
      </c>
      <c r="B169" s="172" t="s">
        <v>34</v>
      </c>
      <c r="C169" s="172" t="s">
        <v>35</v>
      </c>
      <c r="D169" s="172">
        <v>0.75</v>
      </c>
      <c r="E169" s="172">
        <v>2020</v>
      </c>
      <c r="F169" s="173">
        <v>43952</v>
      </c>
      <c r="G169" s="175">
        <v>79130809</v>
      </c>
      <c r="H169" s="63">
        <v>2020</v>
      </c>
      <c r="I169" s="170" t="str">
        <f t="shared" si="3"/>
        <v>SI certificates_0.75_2020</v>
      </c>
    </row>
    <row r="170" spans="1:9" x14ac:dyDescent="0.35">
      <c r="A170" s="172" t="s">
        <v>41</v>
      </c>
      <c r="B170" s="172" t="s">
        <v>34</v>
      </c>
      <c r="C170" s="172" t="s">
        <v>36</v>
      </c>
      <c r="D170" s="172">
        <v>0.75</v>
      </c>
      <c r="E170" s="172">
        <v>2020</v>
      </c>
      <c r="F170" s="173">
        <v>43952</v>
      </c>
      <c r="G170" s="175">
        <v>64519859</v>
      </c>
      <c r="H170" s="63">
        <v>2020</v>
      </c>
      <c r="I170" s="170" t="str">
        <f t="shared" si="3"/>
        <v>SI certificates_0.75_2020</v>
      </c>
    </row>
    <row r="171" spans="1:9" x14ac:dyDescent="0.35">
      <c r="A171" s="172" t="s">
        <v>41</v>
      </c>
      <c r="B171" s="172" t="s">
        <v>34</v>
      </c>
      <c r="C171" s="172" t="s">
        <v>36</v>
      </c>
      <c r="D171" s="172">
        <v>0.875</v>
      </c>
      <c r="E171" s="172">
        <v>2020</v>
      </c>
      <c r="F171" s="173">
        <v>43922</v>
      </c>
      <c r="G171" s="175">
        <v>27154301</v>
      </c>
      <c r="H171" s="63">
        <v>2020</v>
      </c>
      <c r="I171" s="170" t="str">
        <f t="shared" si="3"/>
        <v>SI certificates_0.875_2020</v>
      </c>
    </row>
    <row r="172" spans="1:9" x14ac:dyDescent="0.35">
      <c r="A172" s="172" t="s">
        <v>41</v>
      </c>
      <c r="B172" s="172" t="s">
        <v>34</v>
      </c>
      <c r="C172" s="172" t="s">
        <v>36</v>
      </c>
      <c r="D172" s="172">
        <v>1.25</v>
      </c>
      <c r="E172" s="172">
        <v>2020</v>
      </c>
      <c r="F172" s="173">
        <v>43891</v>
      </c>
      <c r="G172" s="175">
        <v>284952</v>
      </c>
      <c r="H172" s="63">
        <v>2020</v>
      </c>
      <c r="I172" s="170" t="str">
        <f t="shared" si="3"/>
        <v>SI certificates_1.25_2020</v>
      </c>
    </row>
    <row r="173" spans="1:9" x14ac:dyDescent="0.35">
      <c r="A173" s="172" t="s">
        <v>42</v>
      </c>
      <c r="B173" s="172" t="s">
        <v>39</v>
      </c>
      <c r="C173" s="172" t="s">
        <v>35</v>
      </c>
      <c r="D173" s="172">
        <v>0.75</v>
      </c>
      <c r="E173" s="172">
        <v>2021</v>
      </c>
      <c r="F173" s="173">
        <v>43983</v>
      </c>
      <c r="G173" s="175">
        <v>15821626</v>
      </c>
      <c r="H173" s="63">
        <v>2020</v>
      </c>
      <c r="I173" s="170" t="str">
        <f t="shared" si="3"/>
        <v>SI bonds_0.75_2021</v>
      </c>
    </row>
    <row r="174" spans="1:9" x14ac:dyDescent="0.35">
      <c r="A174" s="172" t="s">
        <v>42</v>
      </c>
      <c r="B174" s="172" t="s">
        <v>39</v>
      </c>
      <c r="C174" s="172" t="s">
        <v>35</v>
      </c>
      <c r="D174" s="172">
        <v>0.75</v>
      </c>
      <c r="E174" s="172">
        <v>2022</v>
      </c>
      <c r="F174" s="173">
        <v>43983</v>
      </c>
      <c r="G174" s="175">
        <v>14931408</v>
      </c>
      <c r="H174" s="63">
        <v>2020</v>
      </c>
      <c r="I174" s="170" t="str">
        <f t="shared" si="3"/>
        <v>SI bonds_0.75_2022</v>
      </c>
    </row>
    <row r="175" spans="1:9" x14ac:dyDescent="0.35">
      <c r="A175" s="172" t="s">
        <v>42</v>
      </c>
      <c r="B175" s="172" t="s">
        <v>39</v>
      </c>
      <c r="C175" s="172" t="s">
        <v>35</v>
      </c>
      <c r="D175" s="172">
        <v>0.75</v>
      </c>
      <c r="E175" s="172">
        <v>2023</v>
      </c>
      <c r="F175" s="173">
        <v>43983</v>
      </c>
      <c r="G175" s="175">
        <v>14931408</v>
      </c>
      <c r="H175" s="63">
        <v>2020</v>
      </c>
      <c r="I175" s="170" t="str">
        <f t="shared" si="3"/>
        <v>SI bonds_0.75_2023</v>
      </c>
    </row>
    <row r="176" spans="1:9" x14ac:dyDescent="0.35">
      <c r="A176" s="172" t="s">
        <v>42</v>
      </c>
      <c r="B176" s="172" t="s">
        <v>39</v>
      </c>
      <c r="C176" s="172" t="s">
        <v>35</v>
      </c>
      <c r="D176" s="172">
        <v>0.75</v>
      </c>
      <c r="E176" s="172">
        <v>2024</v>
      </c>
      <c r="F176" s="173">
        <v>43983</v>
      </c>
      <c r="G176" s="175">
        <v>15410881</v>
      </c>
      <c r="H176" s="63">
        <v>2020</v>
      </c>
      <c r="I176" s="170" t="str">
        <f t="shared" si="3"/>
        <v>SI bonds_0.75_2024</v>
      </c>
    </row>
    <row r="177" spans="1:9" x14ac:dyDescent="0.35">
      <c r="A177" s="172" t="s">
        <v>42</v>
      </c>
      <c r="B177" s="172" t="s">
        <v>39</v>
      </c>
      <c r="C177" s="172" t="s">
        <v>35</v>
      </c>
      <c r="D177" s="172">
        <v>0.75</v>
      </c>
      <c r="E177" s="172">
        <v>2025</v>
      </c>
      <c r="F177" s="173">
        <v>43983</v>
      </c>
      <c r="G177" s="175">
        <v>15410881</v>
      </c>
      <c r="H177" s="63">
        <v>2020</v>
      </c>
      <c r="I177" s="170" t="str">
        <f t="shared" si="3"/>
        <v>SI bonds_0.75_2025</v>
      </c>
    </row>
    <row r="178" spans="1:9" x14ac:dyDescent="0.35">
      <c r="A178" s="172" t="s">
        <v>42</v>
      </c>
      <c r="B178" s="172" t="s">
        <v>39</v>
      </c>
      <c r="C178" s="172" t="s">
        <v>35</v>
      </c>
      <c r="D178" s="172">
        <v>0.75</v>
      </c>
      <c r="E178" s="172">
        <v>2026</v>
      </c>
      <c r="F178" s="173">
        <v>43983</v>
      </c>
      <c r="G178" s="175">
        <v>15410880</v>
      </c>
      <c r="H178" s="63">
        <v>2020</v>
      </c>
      <c r="I178" s="170" t="str">
        <f t="shared" si="3"/>
        <v>SI bonds_0.75_2026</v>
      </c>
    </row>
    <row r="179" spans="1:9" x14ac:dyDescent="0.35">
      <c r="A179" s="172" t="s">
        <v>42</v>
      </c>
      <c r="B179" s="172" t="s">
        <v>39</v>
      </c>
      <c r="C179" s="172" t="s">
        <v>35</v>
      </c>
      <c r="D179" s="172">
        <v>0.75</v>
      </c>
      <c r="E179" s="172">
        <v>2027</v>
      </c>
      <c r="F179" s="173">
        <v>43983</v>
      </c>
      <c r="G179" s="175">
        <v>15410881</v>
      </c>
      <c r="H179" s="63">
        <v>2020</v>
      </c>
      <c r="I179" s="170" t="str">
        <f t="shared" si="3"/>
        <v>SI bonds_0.75_2027</v>
      </c>
    </row>
    <row r="180" spans="1:9" x14ac:dyDescent="0.35">
      <c r="A180" s="172" t="s">
        <v>42</v>
      </c>
      <c r="B180" s="172" t="s">
        <v>39</v>
      </c>
      <c r="C180" s="172" t="s">
        <v>35</v>
      </c>
      <c r="D180" s="172">
        <v>0.75</v>
      </c>
      <c r="E180" s="172">
        <v>2028</v>
      </c>
      <c r="F180" s="173">
        <v>43983</v>
      </c>
      <c r="G180" s="175">
        <v>15410881</v>
      </c>
      <c r="H180" s="63">
        <v>2020</v>
      </c>
      <c r="I180" s="170" t="str">
        <f t="shared" si="3"/>
        <v>SI bonds_0.75_2028</v>
      </c>
    </row>
    <row r="181" spans="1:9" x14ac:dyDescent="0.35">
      <c r="A181" s="172" t="s">
        <v>42</v>
      </c>
      <c r="B181" s="172" t="s">
        <v>39</v>
      </c>
      <c r="C181" s="172" t="s">
        <v>35</v>
      </c>
      <c r="D181" s="172">
        <v>0.75</v>
      </c>
      <c r="E181" s="172">
        <v>2029</v>
      </c>
      <c r="F181" s="173">
        <v>43983</v>
      </c>
      <c r="G181" s="175">
        <v>15410881</v>
      </c>
      <c r="H181" s="63">
        <v>2020</v>
      </c>
      <c r="I181" s="170" t="str">
        <f t="shared" si="3"/>
        <v>SI bonds_0.75_2029</v>
      </c>
    </row>
    <row r="182" spans="1:9" x14ac:dyDescent="0.35">
      <c r="A182" s="172" t="s">
        <v>42</v>
      </c>
      <c r="B182" s="172" t="s">
        <v>39</v>
      </c>
      <c r="C182" s="172" t="s">
        <v>35</v>
      </c>
      <c r="D182" s="172">
        <v>0.75</v>
      </c>
      <c r="E182" s="172">
        <v>2030</v>
      </c>
      <c r="F182" s="173">
        <v>43983</v>
      </c>
      <c r="G182" s="175">
        <v>15410880</v>
      </c>
      <c r="H182" s="63">
        <v>2020</v>
      </c>
      <c r="I182" s="170" t="str">
        <f t="shared" si="3"/>
        <v>SI bonds_0.75_2030</v>
      </c>
    </row>
    <row r="183" spans="1:9" x14ac:dyDescent="0.35">
      <c r="A183" s="172" t="s">
        <v>42</v>
      </c>
      <c r="B183" s="172" t="s">
        <v>39</v>
      </c>
      <c r="C183" s="172" t="s">
        <v>35</v>
      </c>
      <c r="D183" s="172">
        <v>0.75</v>
      </c>
      <c r="E183" s="172">
        <v>2031</v>
      </c>
      <c r="F183" s="173">
        <v>43983</v>
      </c>
      <c r="G183" s="175">
        <v>15410880</v>
      </c>
      <c r="H183" s="63">
        <v>2020</v>
      </c>
      <c r="I183" s="170" t="str">
        <f t="shared" si="3"/>
        <v>SI bonds_0.75_2031</v>
      </c>
    </row>
    <row r="184" spans="1:9" x14ac:dyDescent="0.35">
      <c r="A184" s="172" t="s">
        <v>42</v>
      </c>
      <c r="B184" s="172" t="s">
        <v>39</v>
      </c>
      <c r="C184" s="172" t="s">
        <v>35</v>
      </c>
      <c r="D184" s="172">
        <v>0.75</v>
      </c>
      <c r="E184" s="172">
        <v>2032</v>
      </c>
      <c r="F184" s="173">
        <v>43983</v>
      </c>
      <c r="G184" s="175">
        <v>15410880</v>
      </c>
      <c r="H184" s="63">
        <v>2020</v>
      </c>
      <c r="I184" s="170" t="str">
        <f t="shared" si="3"/>
        <v>SI bonds_0.75_2032</v>
      </c>
    </row>
    <row r="185" spans="1:9" x14ac:dyDescent="0.35">
      <c r="A185" s="172" t="s">
        <v>42</v>
      </c>
      <c r="B185" s="172" t="s">
        <v>39</v>
      </c>
      <c r="C185" s="172" t="s">
        <v>35</v>
      </c>
      <c r="D185" s="172">
        <v>0.75</v>
      </c>
      <c r="E185" s="172">
        <v>2033</v>
      </c>
      <c r="F185" s="173">
        <v>43983</v>
      </c>
      <c r="G185" s="175">
        <v>15410880</v>
      </c>
      <c r="H185" s="63">
        <v>2020</v>
      </c>
      <c r="I185" s="170" t="str">
        <f t="shared" si="3"/>
        <v>SI bonds_0.75_2033</v>
      </c>
    </row>
    <row r="186" spans="1:9" x14ac:dyDescent="0.35">
      <c r="A186" s="172" t="s">
        <v>42</v>
      </c>
      <c r="B186" s="172" t="s">
        <v>39</v>
      </c>
      <c r="C186" s="172" t="s">
        <v>35</v>
      </c>
      <c r="D186" s="172">
        <v>0.75</v>
      </c>
      <c r="E186" s="172">
        <v>2034</v>
      </c>
      <c r="F186" s="173">
        <v>43983</v>
      </c>
      <c r="G186" s="175">
        <v>479473</v>
      </c>
      <c r="H186" s="63">
        <v>2020</v>
      </c>
      <c r="I186" s="170" t="str">
        <f t="shared" si="3"/>
        <v>SI bonds_0.75_2034</v>
      </c>
    </row>
    <row r="187" spans="1:9" x14ac:dyDescent="0.35">
      <c r="A187" s="172" t="s">
        <v>42</v>
      </c>
      <c r="B187" s="172" t="s">
        <v>39</v>
      </c>
      <c r="C187" s="172" t="s">
        <v>35</v>
      </c>
      <c r="D187" s="172">
        <v>0.75</v>
      </c>
      <c r="E187" s="172">
        <v>2035</v>
      </c>
      <c r="F187" s="173">
        <v>43983</v>
      </c>
      <c r="G187" s="175">
        <v>5348270</v>
      </c>
      <c r="H187" s="63">
        <v>2020</v>
      </c>
      <c r="I187" s="170" t="str">
        <f t="shared" si="3"/>
        <v>SI bonds_0.75_2035</v>
      </c>
    </row>
    <row r="188" spans="1:9" x14ac:dyDescent="0.35">
      <c r="A188" s="172" t="s">
        <v>42</v>
      </c>
      <c r="B188" s="172" t="s">
        <v>39</v>
      </c>
      <c r="C188" s="172" t="s">
        <v>36</v>
      </c>
      <c r="D188" s="172">
        <v>4.125</v>
      </c>
      <c r="E188" s="172">
        <v>2020</v>
      </c>
      <c r="F188" s="173">
        <v>38504</v>
      </c>
      <c r="G188" s="175">
        <v>82329713</v>
      </c>
      <c r="H188" s="63">
        <v>2020</v>
      </c>
      <c r="I188" s="170" t="str">
        <f t="shared" si="3"/>
        <v>SI bonds_4.125_2020</v>
      </c>
    </row>
    <row r="189" spans="1:9" x14ac:dyDescent="0.35">
      <c r="A189" s="172" t="s">
        <v>42</v>
      </c>
      <c r="B189" s="172" t="s">
        <v>39</v>
      </c>
      <c r="C189" s="172" t="s">
        <v>36</v>
      </c>
      <c r="D189" s="172">
        <v>5</v>
      </c>
      <c r="E189" s="172">
        <v>2020</v>
      </c>
      <c r="F189" s="173">
        <v>39234</v>
      </c>
      <c r="G189" s="175">
        <v>12454232</v>
      </c>
      <c r="H189" s="63">
        <v>2020</v>
      </c>
      <c r="I189" s="170" t="str">
        <f t="shared" si="3"/>
        <v>SI bonds_5_2020</v>
      </c>
    </row>
    <row r="190" spans="1:9" x14ac:dyDescent="0.35">
      <c r="A190" s="172" t="s">
        <v>42</v>
      </c>
      <c r="B190" s="172" t="s">
        <v>39</v>
      </c>
      <c r="C190" s="172" t="s">
        <v>36</v>
      </c>
      <c r="D190" s="172">
        <v>5.125</v>
      </c>
      <c r="E190" s="172">
        <v>2020</v>
      </c>
      <c r="F190" s="173">
        <v>38869</v>
      </c>
      <c r="G190" s="175">
        <v>11567769</v>
      </c>
      <c r="H190" s="63">
        <v>2020</v>
      </c>
      <c r="I190" s="170" t="str">
        <f t="shared" si="3"/>
        <v>SI bonds_5.125_2020</v>
      </c>
    </row>
    <row r="191" spans="1:9" x14ac:dyDescent="0.35">
      <c r="A191" s="172" t="s">
        <v>42</v>
      </c>
      <c r="B191" s="172" t="s">
        <v>34</v>
      </c>
      <c r="C191" s="172" t="s">
        <v>35</v>
      </c>
      <c r="D191" s="172">
        <v>0.75</v>
      </c>
      <c r="E191" s="172">
        <v>2020</v>
      </c>
      <c r="F191" s="173">
        <v>43983</v>
      </c>
      <c r="G191" s="175">
        <v>96931052</v>
      </c>
      <c r="H191" s="63">
        <v>2020</v>
      </c>
      <c r="I191" s="170" t="str">
        <f t="shared" si="3"/>
        <v>SI certificates_0.75_2020</v>
      </c>
    </row>
    <row r="192" spans="1:9" x14ac:dyDescent="0.35">
      <c r="A192" s="172" t="s">
        <v>42</v>
      </c>
      <c r="B192" s="172" t="s">
        <v>34</v>
      </c>
      <c r="C192" s="172" t="s">
        <v>36</v>
      </c>
      <c r="D192" s="172">
        <v>0.75</v>
      </c>
      <c r="E192" s="172">
        <v>2020</v>
      </c>
      <c r="F192" s="173">
        <v>43952</v>
      </c>
      <c r="G192" s="175">
        <v>14610950</v>
      </c>
      <c r="H192" s="63">
        <v>2020</v>
      </c>
      <c r="I192" s="170" t="str">
        <f t="shared" si="3"/>
        <v>SI certificates_0.75_2020</v>
      </c>
    </row>
    <row r="193" spans="1:9" x14ac:dyDescent="0.35">
      <c r="A193" s="172" t="s">
        <v>42</v>
      </c>
      <c r="B193" s="172" t="s">
        <v>34</v>
      </c>
      <c r="C193" s="172" t="s">
        <v>36</v>
      </c>
      <c r="D193" s="172">
        <v>0.75</v>
      </c>
      <c r="E193" s="172">
        <v>2020</v>
      </c>
      <c r="F193" s="173">
        <v>43983</v>
      </c>
      <c r="G193" s="175">
        <v>96931052</v>
      </c>
      <c r="H193" s="63">
        <v>2020</v>
      </c>
      <c r="I193" s="170" t="str">
        <f t="shared" si="3"/>
        <v>SI certificates_0.75_2020</v>
      </c>
    </row>
    <row r="194" spans="1:9" x14ac:dyDescent="0.35">
      <c r="A194" s="172" t="s">
        <v>42</v>
      </c>
      <c r="B194" s="172" t="s">
        <v>34</v>
      </c>
      <c r="C194" s="172" t="s">
        <v>36</v>
      </c>
      <c r="D194" s="172">
        <v>0.875</v>
      </c>
      <c r="E194" s="172">
        <v>2020</v>
      </c>
      <c r="F194" s="173">
        <v>43922</v>
      </c>
      <c r="G194" s="175">
        <v>747665</v>
      </c>
      <c r="H194" s="63">
        <v>2020</v>
      </c>
      <c r="I194" s="170" t="str">
        <f t="shared" si="3"/>
        <v>SI certificates_0.875_2020</v>
      </c>
    </row>
    <row r="195" spans="1:9" x14ac:dyDescent="0.35">
      <c r="A195" s="172" t="s">
        <v>42</v>
      </c>
      <c r="B195" s="172" t="s">
        <v>34</v>
      </c>
      <c r="C195" s="172" t="s">
        <v>36</v>
      </c>
      <c r="D195" s="172">
        <v>1.25</v>
      </c>
      <c r="E195" s="172">
        <v>2020</v>
      </c>
      <c r="F195" s="173">
        <v>43891</v>
      </c>
      <c r="G195" s="175">
        <v>7686108</v>
      </c>
      <c r="H195" s="63">
        <v>2020</v>
      </c>
      <c r="I195" s="170" t="str">
        <f t="shared" si="3"/>
        <v>SI certificates_1.25_2020</v>
      </c>
    </row>
    <row r="196" spans="1:9" x14ac:dyDescent="0.35">
      <c r="A196" s="172" t="s">
        <v>42</v>
      </c>
      <c r="B196" s="172" t="s">
        <v>34</v>
      </c>
      <c r="C196" s="172" t="s">
        <v>36</v>
      </c>
      <c r="D196" s="172">
        <v>1.625</v>
      </c>
      <c r="E196" s="172">
        <v>2020</v>
      </c>
      <c r="F196" s="173">
        <v>43862</v>
      </c>
      <c r="G196" s="175">
        <v>1486882</v>
      </c>
      <c r="H196" s="63">
        <v>2020</v>
      </c>
      <c r="I196" s="170" t="str">
        <f t="shared" si="3"/>
        <v>SI certificates_1.625_2020</v>
      </c>
    </row>
    <row r="197" spans="1:9" x14ac:dyDescent="0.35">
      <c r="A197" s="172" t="s">
        <v>42</v>
      </c>
      <c r="B197" s="172" t="s">
        <v>34</v>
      </c>
      <c r="C197" s="172" t="s">
        <v>36</v>
      </c>
      <c r="D197" s="172">
        <v>2</v>
      </c>
      <c r="E197" s="172">
        <v>2020</v>
      </c>
      <c r="F197" s="173">
        <v>43831</v>
      </c>
      <c r="G197" s="175">
        <v>35379358</v>
      </c>
      <c r="H197" s="63">
        <v>2020</v>
      </c>
      <c r="I197" s="170" t="str">
        <f t="shared" si="3"/>
        <v>SI certificates_2_2020</v>
      </c>
    </row>
    <row r="198" spans="1:9" x14ac:dyDescent="0.35">
      <c r="A198" s="172" t="s">
        <v>43</v>
      </c>
      <c r="B198" s="172" t="s">
        <v>39</v>
      </c>
      <c r="C198" s="172" t="s">
        <v>36</v>
      </c>
      <c r="D198" s="172">
        <v>0.75</v>
      </c>
      <c r="E198" s="172">
        <v>2021</v>
      </c>
      <c r="F198" s="173">
        <v>43983</v>
      </c>
      <c r="G198" s="175">
        <v>15821626</v>
      </c>
      <c r="H198" s="63">
        <v>2020</v>
      </c>
      <c r="I198" s="170" t="str">
        <f t="shared" ref="I198:I261" si="4">_xlfn.TEXTJOIN("_", TRUE, B198, D198, E198)</f>
        <v>SI bonds_0.75_2021</v>
      </c>
    </row>
    <row r="199" spans="1:9" x14ac:dyDescent="0.35">
      <c r="A199" s="172" t="s">
        <v>43</v>
      </c>
      <c r="B199" s="172" t="s">
        <v>39</v>
      </c>
      <c r="C199" s="172" t="s">
        <v>36</v>
      </c>
      <c r="D199" s="172">
        <v>1.375</v>
      </c>
      <c r="E199" s="172">
        <v>2021</v>
      </c>
      <c r="F199" s="173">
        <v>41061</v>
      </c>
      <c r="G199" s="175">
        <v>6693020</v>
      </c>
      <c r="H199" s="63">
        <v>2020</v>
      </c>
      <c r="I199" s="170" t="str">
        <f t="shared" si="4"/>
        <v>SI bonds_1.375_2021</v>
      </c>
    </row>
    <row r="200" spans="1:9" x14ac:dyDescent="0.35">
      <c r="A200" s="172" t="s">
        <v>43</v>
      </c>
      <c r="B200" s="172" t="s">
        <v>39</v>
      </c>
      <c r="C200" s="172" t="s">
        <v>36</v>
      </c>
      <c r="D200" s="172">
        <v>1.75</v>
      </c>
      <c r="E200" s="172">
        <v>2021</v>
      </c>
      <c r="F200" s="173">
        <v>41426</v>
      </c>
      <c r="G200" s="175">
        <v>857421</v>
      </c>
      <c r="H200" s="63">
        <v>2020</v>
      </c>
      <c r="I200" s="170" t="str">
        <f t="shared" si="4"/>
        <v>SI bonds_1.75_2021</v>
      </c>
    </row>
    <row r="201" spans="1:9" x14ac:dyDescent="0.35">
      <c r="A201" s="172" t="s">
        <v>43</v>
      </c>
      <c r="B201" s="172" t="s">
        <v>39</v>
      </c>
      <c r="C201" s="172" t="s">
        <v>36</v>
      </c>
      <c r="D201" s="172">
        <v>2.25</v>
      </c>
      <c r="E201" s="172">
        <v>2021</v>
      </c>
      <c r="F201" s="173">
        <v>41791</v>
      </c>
      <c r="G201" s="175">
        <v>3599231</v>
      </c>
      <c r="H201" s="63">
        <v>2020</v>
      </c>
      <c r="I201" s="170" t="str">
        <f t="shared" si="4"/>
        <v>SI bonds_2.25_2021</v>
      </c>
    </row>
    <row r="202" spans="1:9" x14ac:dyDescent="0.35">
      <c r="A202" s="172" t="s">
        <v>43</v>
      </c>
      <c r="B202" s="172" t="s">
        <v>34</v>
      </c>
      <c r="C202" s="172" t="s">
        <v>35</v>
      </c>
      <c r="D202" s="172">
        <v>0.75</v>
      </c>
      <c r="E202" s="172">
        <v>2021</v>
      </c>
      <c r="F202" s="173">
        <v>44013</v>
      </c>
      <c r="G202" s="175">
        <v>84307324</v>
      </c>
      <c r="H202" s="63">
        <v>2020</v>
      </c>
      <c r="I202" s="170" t="str">
        <f t="shared" si="4"/>
        <v>SI certificates_0.75_2021</v>
      </c>
    </row>
    <row r="203" spans="1:9" x14ac:dyDescent="0.35">
      <c r="A203" s="172" t="s">
        <v>43</v>
      </c>
      <c r="B203" s="172" t="s">
        <v>34</v>
      </c>
      <c r="C203" s="172" t="s">
        <v>36</v>
      </c>
      <c r="D203" s="172">
        <v>0.75</v>
      </c>
      <c r="E203" s="172">
        <v>2021</v>
      </c>
      <c r="F203" s="173">
        <v>44013</v>
      </c>
      <c r="G203" s="175">
        <v>64796134</v>
      </c>
      <c r="H203" s="63">
        <v>2020</v>
      </c>
      <c r="I203" s="170" t="str">
        <f t="shared" si="4"/>
        <v>SI certificates_0.75_2021</v>
      </c>
    </row>
    <row r="204" spans="1:9" x14ac:dyDescent="0.35">
      <c r="A204" s="172" t="s">
        <v>44</v>
      </c>
      <c r="B204" s="172" t="s">
        <v>39</v>
      </c>
      <c r="C204" s="172" t="s">
        <v>36</v>
      </c>
      <c r="D204" s="172">
        <v>1.75</v>
      </c>
      <c r="E204" s="172">
        <v>2021</v>
      </c>
      <c r="F204" s="173">
        <v>41426</v>
      </c>
      <c r="G204" s="175">
        <v>4050764</v>
      </c>
      <c r="H204" s="63">
        <v>2020</v>
      </c>
      <c r="I204" s="170" t="str">
        <f t="shared" si="4"/>
        <v>SI bonds_1.75_2021</v>
      </c>
    </row>
    <row r="205" spans="1:9" x14ac:dyDescent="0.35">
      <c r="A205" s="172" t="s">
        <v>44</v>
      </c>
      <c r="B205" s="172" t="s">
        <v>39</v>
      </c>
      <c r="C205" s="172" t="s">
        <v>36</v>
      </c>
      <c r="D205" s="172">
        <v>1.875</v>
      </c>
      <c r="E205" s="172">
        <v>2021</v>
      </c>
      <c r="F205" s="173">
        <v>42522</v>
      </c>
      <c r="G205" s="175">
        <v>2320956</v>
      </c>
      <c r="H205" s="63">
        <v>2020</v>
      </c>
      <c r="I205" s="170" t="str">
        <f t="shared" si="4"/>
        <v>SI bonds_1.875_2021</v>
      </c>
    </row>
    <row r="206" spans="1:9" x14ac:dyDescent="0.35">
      <c r="A206" s="172" t="s">
        <v>44</v>
      </c>
      <c r="B206" s="172" t="s">
        <v>39</v>
      </c>
      <c r="C206" s="172" t="s">
        <v>36</v>
      </c>
      <c r="D206" s="172">
        <v>1.875</v>
      </c>
      <c r="E206" s="172">
        <v>2022</v>
      </c>
      <c r="F206" s="173">
        <v>42522</v>
      </c>
      <c r="G206" s="175">
        <v>1860387</v>
      </c>
      <c r="H206" s="63">
        <v>2020</v>
      </c>
      <c r="I206" s="170" t="str">
        <f t="shared" si="4"/>
        <v>SI bonds_1.875_2022</v>
      </c>
    </row>
    <row r="207" spans="1:9" x14ac:dyDescent="0.35">
      <c r="A207" s="172" t="s">
        <v>44</v>
      </c>
      <c r="B207" s="172" t="s">
        <v>39</v>
      </c>
      <c r="C207" s="172" t="s">
        <v>36</v>
      </c>
      <c r="D207" s="172">
        <v>2</v>
      </c>
      <c r="E207" s="172">
        <v>2021</v>
      </c>
      <c r="F207" s="173">
        <v>42156</v>
      </c>
      <c r="G207" s="175">
        <v>120750</v>
      </c>
      <c r="H207" s="63">
        <v>2020</v>
      </c>
      <c r="I207" s="170" t="str">
        <f t="shared" si="4"/>
        <v>SI bonds_2_2021</v>
      </c>
    </row>
    <row r="208" spans="1:9" x14ac:dyDescent="0.35">
      <c r="A208" s="172" t="s">
        <v>44</v>
      </c>
      <c r="B208" s="172" t="s">
        <v>39</v>
      </c>
      <c r="C208" s="172" t="s">
        <v>36</v>
      </c>
      <c r="D208" s="172">
        <v>2.25</v>
      </c>
      <c r="E208" s="172">
        <v>2021</v>
      </c>
      <c r="F208" s="173">
        <v>41791</v>
      </c>
      <c r="G208" s="175">
        <v>858822</v>
      </c>
      <c r="H208" s="63">
        <v>2020</v>
      </c>
      <c r="I208" s="170" t="str">
        <f t="shared" si="4"/>
        <v>SI bonds_2.25_2021</v>
      </c>
    </row>
    <row r="209" spans="1:9" x14ac:dyDescent="0.35">
      <c r="A209" s="172" t="s">
        <v>44</v>
      </c>
      <c r="B209" s="172" t="s">
        <v>34</v>
      </c>
      <c r="C209" s="172" t="s">
        <v>35</v>
      </c>
      <c r="D209" s="172">
        <v>0.625</v>
      </c>
      <c r="E209" s="172">
        <v>2021</v>
      </c>
      <c r="F209" s="173">
        <v>44044</v>
      </c>
      <c r="G209" s="175">
        <v>75976821</v>
      </c>
      <c r="H209" s="63">
        <v>2020</v>
      </c>
      <c r="I209" s="170" t="str">
        <f t="shared" si="4"/>
        <v>SI certificates_0.625_2021</v>
      </c>
    </row>
    <row r="210" spans="1:9" x14ac:dyDescent="0.35">
      <c r="A210" s="172" t="s">
        <v>44</v>
      </c>
      <c r="B210" s="172" t="s">
        <v>34</v>
      </c>
      <c r="C210" s="172" t="s">
        <v>36</v>
      </c>
      <c r="D210" s="172">
        <v>0.625</v>
      </c>
      <c r="E210" s="172">
        <v>2021</v>
      </c>
      <c r="F210" s="173">
        <v>44044</v>
      </c>
      <c r="G210" s="175">
        <v>63277486</v>
      </c>
      <c r="H210" s="63">
        <v>2020</v>
      </c>
      <c r="I210" s="170" t="str">
        <f t="shared" si="4"/>
        <v>SI certificates_0.625_2021</v>
      </c>
    </row>
    <row r="211" spans="1:9" x14ac:dyDescent="0.35">
      <c r="A211" s="172" t="s">
        <v>44</v>
      </c>
      <c r="B211" s="172" t="s">
        <v>34</v>
      </c>
      <c r="C211" s="172" t="s">
        <v>36</v>
      </c>
      <c r="D211" s="172">
        <v>0.75</v>
      </c>
      <c r="E211" s="172">
        <v>2021</v>
      </c>
      <c r="F211" s="173">
        <v>44013</v>
      </c>
      <c r="G211" s="175">
        <v>19511190</v>
      </c>
      <c r="H211" s="63">
        <v>2020</v>
      </c>
      <c r="I211" s="170" t="str">
        <f t="shared" si="4"/>
        <v>SI certificates_0.75_2021</v>
      </c>
    </row>
    <row r="212" spans="1:9" x14ac:dyDescent="0.35">
      <c r="A212" s="172" t="s">
        <v>45</v>
      </c>
      <c r="B212" s="172" t="s">
        <v>39</v>
      </c>
      <c r="C212" s="172" t="s">
        <v>36</v>
      </c>
      <c r="D212" s="172">
        <v>2</v>
      </c>
      <c r="E212" s="172">
        <v>2021</v>
      </c>
      <c r="F212" s="173">
        <v>42156</v>
      </c>
      <c r="G212" s="175">
        <v>3534878</v>
      </c>
      <c r="H212" s="63">
        <v>2020</v>
      </c>
      <c r="I212" s="170" t="str">
        <f t="shared" si="4"/>
        <v>SI bonds_2_2021</v>
      </c>
    </row>
    <row r="213" spans="1:9" x14ac:dyDescent="0.35">
      <c r="A213" s="172" t="s">
        <v>45</v>
      </c>
      <c r="B213" s="172" t="s">
        <v>39</v>
      </c>
      <c r="C213" s="172" t="s">
        <v>36</v>
      </c>
      <c r="D213" s="172">
        <v>2.25</v>
      </c>
      <c r="E213" s="172">
        <v>2021</v>
      </c>
      <c r="F213" s="173">
        <v>41791</v>
      </c>
      <c r="G213" s="175">
        <v>5582927</v>
      </c>
      <c r="H213" s="63">
        <v>2020</v>
      </c>
      <c r="I213" s="170" t="str">
        <f t="shared" si="4"/>
        <v>SI bonds_2.25_2021</v>
      </c>
    </row>
    <row r="214" spans="1:9" x14ac:dyDescent="0.35">
      <c r="A214" s="172" t="s">
        <v>45</v>
      </c>
      <c r="B214" s="172" t="s">
        <v>39</v>
      </c>
      <c r="C214" s="172" t="s">
        <v>36</v>
      </c>
      <c r="D214" s="172">
        <v>2.5</v>
      </c>
      <c r="E214" s="172">
        <v>2021</v>
      </c>
      <c r="F214" s="173">
        <v>40695</v>
      </c>
      <c r="G214" s="175">
        <v>2488218</v>
      </c>
      <c r="H214" s="63">
        <v>2020</v>
      </c>
      <c r="I214" s="170" t="str">
        <f t="shared" si="4"/>
        <v>SI bonds_2.5_2021</v>
      </c>
    </row>
    <row r="215" spans="1:9" x14ac:dyDescent="0.35">
      <c r="A215" s="172" t="s">
        <v>45</v>
      </c>
      <c r="B215" s="172" t="s">
        <v>34</v>
      </c>
      <c r="C215" s="172" t="s">
        <v>35</v>
      </c>
      <c r="D215" s="172">
        <v>0.75</v>
      </c>
      <c r="E215" s="172">
        <v>2021</v>
      </c>
      <c r="F215" s="173">
        <v>44075</v>
      </c>
      <c r="G215" s="175">
        <v>87612958</v>
      </c>
      <c r="H215" s="63">
        <v>2020</v>
      </c>
      <c r="I215" s="170" t="str">
        <f t="shared" si="4"/>
        <v>SI certificates_0.75_2021</v>
      </c>
    </row>
    <row r="216" spans="1:9" x14ac:dyDescent="0.35">
      <c r="A216" s="172" t="s">
        <v>45</v>
      </c>
      <c r="B216" s="172" t="s">
        <v>34</v>
      </c>
      <c r="C216" s="172" t="s">
        <v>36</v>
      </c>
      <c r="D216" s="172">
        <v>0.625</v>
      </c>
      <c r="E216" s="172">
        <v>2021</v>
      </c>
      <c r="F216" s="173">
        <v>44044</v>
      </c>
      <c r="G216" s="175">
        <v>12699335</v>
      </c>
      <c r="H216" s="63">
        <v>2020</v>
      </c>
      <c r="I216" s="170" t="str">
        <f t="shared" si="4"/>
        <v>SI certificates_0.625_2021</v>
      </c>
    </row>
    <row r="217" spans="1:9" x14ac:dyDescent="0.35">
      <c r="A217" s="172" t="s">
        <v>45</v>
      </c>
      <c r="B217" s="172" t="s">
        <v>34</v>
      </c>
      <c r="C217" s="172" t="s">
        <v>36</v>
      </c>
      <c r="D217" s="172">
        <v>0.75</v>
      </c>
      <c r="E217" s="172">
        <v>2021</v>
      </c>
      <c r="F217" s="173">
        <v>44075</v>
      </c>
      <c r="G217" s="175">
        <v>67971153</v>
      </c>
      <c r="H217" s="63">
        <v>2020</v>
      </c>
      <c r="I217" s="170" t="str">
        <f t="shared" si="4"/>
        <v>SI certificates_0.75_2021</v>
      </c>
    </row>
    <row r="218" spans="1:9" x14ac:dyDescent="0.35">
      <c r="A218" s="172" t="s">
        <v>46</v>
      </c>
      <c r="B218" s="172" t="s">
        <v>39</v>
      </c>
      <c r="C218" s="172" t="s">
        <v>36</v>
      </c>
      <c r="D218" s="172">
        <v>2.5</v>
      </c>
      <c r="E218" s="172">
        <v>2021</v>
      </c>
      <c r="F218" s="173">
        <v>40695</v>
      </c>
      <c r="G218" s="175">
        <v>2714184</v>
      </c>
      <c r="H218" s="63">
        <v>2020</v>
      </c>
      <c r="I218" s="170" t="str">
        <f t="shared" si="4"/>
        <v>SI bonds_2.5_2021</v>
      </c>
    </row>
    <row r="219" spans="1:9" x14ac:dyDescent="0.35">
      <c r="A219" s="172" t="s">
        <v>46</v>
      </c>
      <c r="B219" s="172" t="s">
        <v>34</v>
      </c>
      <c r="C219" s="172" t="s">
        <v>35</v>
      </c>
      <c r="D219" s="172">
        <v>0.75</v>
      </c>
      <c r="E219" s="172">
        <v>2021</v>
      </c>
      <c r="F219" s="173">
        <v>44105</v>
      </c>
      <c r="G219" s="175">
        <v>81130680</v>
      </c>
      <c r="H219" s="63">
        <v>2020</v>
      </c>
      <c r="I219" s="170" t="str">
        <f t="shared" si="4"/>
        <v>SI certificates_0.75_2021</v>
      </c>
    </row>
    <row r="220" spans="1:9" x14ac:dyDescent="0.35">
      <c r="A220" s="172" t="s">
        <v>46</v>
      </c>
      <c r="B220" s="172" t="s">
        <v>34</v>
      </c>
      <c r="C220" s="172" t="s">
        <v>36</v>
      </c>
      <c r="D220" s="172">
        <v>0.75</v>
      </c>
      <c r="E220" s="172">
        <v>2021</v>
      </c>
      <c r="F220" s="173">
        <v>44075</v>
      </c>
      <c r="G220" s="175">
        <v>19641805</v>
      </c>
      <c r="H220" s="63">
        <v>2020</v>
      </c>
      <c r="I220" s="170" t="str">
        <f t="shared" si="4"/>
        <v>SI certificates_0.75_2021</v>
      </c>
    </row>
    <row r="221" spans="1:9" x14ac:dyDescent="0.35">
      <c r="A221" s="172" t="s">
        <v>46</v>
      </c>
      <c r="B221" s="172" t="s">
        <v>34</v>
      </c>
      <c r="C221" s="172" t="s">
        <v>36</v>
      </c>
      <c r="D221" s="172">
        <v>0.75</v>
      </c>
      <c r="E221" s="172">
        <v>2021</v>
      </c>
      <c r="F221" s="173">
        <v>44105</v>
      </c>
      <c r="G221" s="175">
        <v>70527880</v>
      </c>
      <c r="H221" s="63">
        <v>2020</v>
      </c>
      <c r="I221" s="170" t="str">
        <f t="shared" si="4"/>
        <v>SI certificates_0.75_2021</v>
      </c>
    </row>
    <row r="222" spans="1:9" x14ac:dyDescent="0.35">
      <c r="A222" s="172" t="s">
        <v>47</v>
      </c>
      <c r="B222" s="172" t="s">
        <v>39</v>
      </c>
      <c r="C222" s="172" t="s">
        <v>36</v>
      </c>
      <c r="D222" s="172">
        <v>2.5</v>
      </c>
      <c r="E222" s="172">
        <v>2021</v>
      </c>
      <c r="F222" s="173">
        <v>40695</v>
      </c>
      <c r="G222" s="175">
        <v>769385</v>
      </c>
      <c r="H222" s="63">
        <v>2020</v>
      </c>
      <c r="I222" s="170" t="str">
        <f t="shared" si="4"/>
        <v>SI bonds_2.5_2021</v>
      </c>
    </row>
    <row r="223" spans="1:9" x14ac:dyDescent="0.35">
      <c r="A223" s="172" t="s">
        <v>47</v>
      </c>
      <c r="B223" s="172" t="s">
        <v>39</v>
      </c>
      <c r="C223" s="172" t="s">
        <v>36</v>
      </c>
      <c r="D223" s="172">
        <v>2.875</v>
      </c>
      <c r="E223" s="172">
        <v>2021</v>
      </c>
      <c r="F223" s="173">
        <v>40330</v>
      </c>
      <c r="G223" s="175">
        <v>7264432</v>
      </c>
      <c r="H223" s="63">
        <v>2020</v>
      </c>
      <c r="I223" s="170" t="str">
        <f t="shared" si="4"/>
        <v>SI bonds_2.875_2021</v>
      </c>
    </row>
    <row r="224" spans="1:9" x14ac:dyDescent="0.35">
      <c r="A224" s="172" t="s">
        <v>47</v>
      </c>
      <c r="B224" s="172" t="s">
        <v>39</v>
      </c>
      <c r="C224" s="172" t="s">
        <v>36</v>
      </c>
      <c r="D224" s="172">
        <v>3.25</v>
      </c>
      <c r="E224" s="172">
        <v>2021</v>
      </c>
      <c r="F224" s="173">
        <v>39965</v>
      </c>
      <c r="G224" s="175">
        <v>10628270</v>
      </c>
      <c r="H224" s="63">
        <v>2020</v>
      </c>
      <c r="I224" s="170" t="str">
        <f t="shared" si="4"/>
        <v>SI bonds_3.25_2021</v>
      </c>
    </row>
    <row r="225" spans="1:9" x14ac:dyDescent="0.35">
      <c r="A225" s="172" t="s">
        <v>47</v>
      </c>
      <c r="B225" s="172" t="s">
        <v>39</v>
      </c>
      <c r="C225" s="172" t="s">
        <v>36</v>
      </c>
      <c r="D225" s="172">
        <v>4</v>
      </c>
      <c r="E225" s="172">
        <v>2021</v>
      </c>
      <c r="F225" s="173">
        <v>39600</v>
      </c>
      <c r="G225" s="175">
        <v>349751</v>
      </c>
      <c r="H225" s="63">
        <v>2020</v>
      </c>
      <c r="I225" s="170" t="str">
        <f t="shared" si="4"/>
        <v>SI bonds_4_2021</v>
      </c>
    </row>
    <row r="226" spans="1:9" x14ac:dyDescent="0.35">
      <c r="A226" s="172" t="s">
        <v>47</v>
      </c>
      <c r="B226" s="172" t="s">
        <v>34</v>
      </c>
      <c r="C226" s="172" t="s">
        <v>35</v>
      </c>
      <c r="D226" s="172">
        <v>0.875</v>
      </c>
      <c r="E226" s="172">
        <v>2021</v>
      </c>
      <c r="F226" s="173">
        <v>44136</v>
      </c>
      <c r="G226" s="175">
        <v>76830092</v>
      </c>
      <c r="H226" s="63">
        <v>2020</v>
      </c>
      <c r="I226" s="170" t="str">
        <f t="shared" si="4"/>
        <v>SI certificates_0.875_2021</v>
      </c>
    </row>
    <row r="227" spans="1:9" x14ac:dyDescent="0.35">
      <c r="A227" s="172" t="s">
        <v>47</v>
      </c>
      <c r="B227" s="172" t="s">
        <v>34</v>
      </c>
      <c r="C227" s="172" t="s">
        <v>36</v>
      </c>
      <c r="D227" s="172">
        <v>0.75</v>
      </c>
      <c r="E227" s="172">
        <v>2021</v>
      </c>
      <c r="F227" s="173">
        <v>44105</v>
      </c>
      <c r="G227" s="175">
        <v>10602800</v>
      </c>
      <c r="H227" s="63">
        <v>2020</v>
      </c>
      <c r="I227" s="170" t="str">
        <f t="shared" si="4"/>
        <v>SI certificates_0.75_2021</v>
      </c>
    </row>
    <row r="228" spans="1:9" x14ac:dyDescent="0.35">
      <c r="A228" s="172" t="s">
        <v>47</v>
      </c>
      <c r="B228" s="172" t="s">
        <v>34</v>
      </c>
      <c r="C228" s="172" t="s">
        <v>36</v>
      </c>
      <c r="D228" s="172">
        <v>0.875</v>
      </c>
      <c r="E228" s="172">
        <v>2021</v>
      </c>
      <c r="F228" s="173">
        <v>44136</v>
      </c>
      <c r="G228" s="175">
        <v>62558248</v>
      </c>
      <c r="H228" s="63">
        <v>2020</v>
      </c>
      <c r="I228" s="170" t="str">
        <f t="shared" si="4"/>
        <v>SI certificates_0.875_2021</v>
      </c>
    </row>
    <row r="229" spans="1:9" x14ac:dyDescent="0.35">
      <c r="A229" s="172" t="s">
        <v>48</v>
      </c>
      <c r="B229" s="172" t="s">
        <v>39</v>
      </c>
      <c r="C229" s="172" t="s">
        <v>36</v>
      </c>
      <c r="D229" s="172">
        <v>1.875</v>
      </c>
      <c r="E229" s="172">
        <v>2022</v>
      </c>
      <c r="F229" s="173">
        <v>42522</v>
      </c>
      <c r="G229" s="175">
        <v>555726</v>
      </c>
      <c r="H229" s="63">
        <v>2020</v>
      </c>
      <c r="I229" s="170" t="str">
        <f t="shared" si="4"/>
        <v>SI bonds_1.875_2022</v>
      </c>
    </row>
    <row r="230" spans="1:9" x14ac:dyDescent="0.35">
      <c r="A230" s="172" t="s">
        <v>48</v>
      </c>
      <c r="B230" s="172" t="s">
        <v>39</v>
      </c>
      <c r="C230" s="172" t="s">
        <v>36</v>
      </c>
      <c r="D230" s="172">
        <v>4</v>
      </c>
      <c r="E230" s="172">
        <v>2021</v>
      </c>
      <c r="F230" s="173">
        <v>39600</v>
      </c>
      <c r="G230" s="175">
        <v>11725441</v>
      </c>
      <c r="H230" s="63">
        <v>2020</v>
      </c>
      <c r="I230" s="170" t="str">
        <f t="shared" si="4"/>
        <v>SI bonds_4_2021</v>
      </c>
    </row>
    <row r="231" spans="1:9" x14ac:dyDescent="0.35">
      <c r="A231" s="172" t="s">
        <v>48</v>
      </c>
      <c r="B231" s="172" t="s">
        <v>39</v>
      </c>
      <c r="C231" s="172" t="s">
        <v>36</v>
      </c>
      <c r="D231" s="172">
        <v>5</v>
      </c>
      <c r="E231" s="172">
        <v>2021</v>
      </c>
      <c r="F231" s="173">
        <v>39234</v>
      </c>
      <c r="G231" s="175">
        <v>2444196</v>
      </c>
      <c r="H231" s="63">
        <v>2020</v>
      </c>
      <c r="I231" s="170" t="str">
        <f t="shared" si="4"/>
        <v>SI bonds_5_2021</v>
      </c>
    </row>
    <row r="232" spans="1:9" x14ac:dyDescent="0.35">
      <c r="A232" s="172" t="s">
        <v>48</v>
      </c>
      <c r="B232" s="172" t="s">
        <v>34</v>
      </c>
      <c r="C232" s="172" t="s">
        <v>35</v>
      </c>
      <c r="D232" s="172">
        <v>0.875</v>
      </c>
      <c r="E232" s="172">
        <v>2021</v>
      </c>
      <c r="F232" s="173">
        <v>44166</v>
      </c>
      <c r="G232" s="175">
        <v>99394167</v>
      </c>
      <c r="H232" s="63">
        <v>2020</v>
      </c>
      <c r="I232" s="170" t="str">
        <f t="shared" si="4"/>
        <v>SI certificates_0.875_2021</v>
      </c>
    </row>
    <row r="233" spans="1:9" x14ac:dyDescent="0.35">
      <c r="A233" s="172" t="s">
        <v>48</v>
      </c>
      <c r="B233" s="172" t="s">
        <v>34</v>
      </c>
      <c r="C233" s="172" t="s">
        <v>36</v>
      </c>
      <c r="D233" s="172">
        <v>0.875</v>
      </c>
      <c r="E233" s="172">
        <v>2021</v>
      </c>
      <c r="F233" s="173">
        <v>44136</v>
      </c>
      <c r="G233" s="175">
        <v>14271844</v>
      </c>
      <c r="H233" s="63">
        <v>2020</v>
      </c>
      <c r="I233" s="170" t="str">
        <f t="shared" si="4"/>
        <v>SI certificates_0.875_2021</v>
      </c>
    </row>
    <row r="234" spans="1:9" x14ac:dyDescent="0.35">
      <c r="A234" s="172" t="s">
        <v>48</v>
      </c>
      <c r="B234" s="172" t="s">
        <v>34</v>
      </c>
      <c r="C234" s="172" t="s">
        <v>36</v>
      </c>
      <c r="D234" s="172">
        <v>0.875</v>
      </c>
      <c r="E234" s="172">
        <v>2021</v>
      </c>
      <c r="F234" s="173">
        <v>44166</v>
      </c>
      <c r="G234" s="175">
        <v>67874254</v>
      </c>
      <c r="H234" s="63">
        <v>2020</v>
      </c>
      <c r="I234" s="170" t="str">
        <f t="shared" si="4"/>
        <v>SI certificates_0.875_2021</v>
      </c>
    </row>
    <row r="235" spans="1:9" x14ac:dyDescent="0.35">
      <c r="A235" s="172" t="s">
        <v>33</v>
      </c>
      <c r="B235" s="172" t="s">
        <v>34</v>
      </c>
      <c r="C235" s="172" t="s">
        <v>35</v>
      </c>
      <c r="D235" s="172">
        <v>2.75</v>
      </c>
      <c r="E235" s="172">
        <v>2019</v>
      </c>
      <c r="F235" s="173">
        <v>43466</v>
      </c>
      <c r="G235" s="174">
        <v>96904067</v>
      </c>
      <c r="H235" s="63">
        <v>2019</v>
      </c>
      <c r="I235" s="170" t="str">
        <f t="shared" si="4"/>
        <v>SI certificates_2.75_2019</v>
      </c>
    </row>
    <row r="236" spans="1:9" x14ac:dyDescent="0.35">
      <c r="A236" s="172" t="s">
        <v>33</v>
      </c>
      <c r="B236" s="172" t="s">
        <v>34</v>
      </c>
      <c r="C236" s="172" t="s">
        <v>36</v>
      </c>
      <c r="D236" s="172">
        <v>2.75</v>
      </c>
      <c r="E236" s="172">
        <v>2019</v>
      </c>
      <c r="F236" s="173">
        <v>43466</v>
      </c>
      <c r="G236" s="175">
        <v>70170894</v>
      </c>
      <c r="H236" s="63">
        <v>2019</v>
      </c>
      <c r="I236" s="170" t="str">
        <f t="shared" si="4"/>
        <v>SI certificates_2.75_2019</v>
      </c>
    </row>
    <row r="237" spans="1:9" x14ac:dyDescent="0.35">
      <c r="A237" s="172" t="s">
        <v>33</v>
      </c>
      <c r="B237" s="172" t="s">
        <v>34</v>
      </c>
      <c r="C237" s="172" t="s">
        <v>36</v>
      </c>
      <c r="D237" s="172">
        <v>3</v>
      </c>
      <c r="E237" s="172">
        <v>2019</v>
      </c>
      <c r="F237" s="173">
        <v>43435</v>
      </c>
      <c r="G237" s="175">
        <v>16358251</v>
      </c>
      <c r="H237" s="63">
        <v>2019</v>
      </c>
      <c r="I237" s="170" t="str">
        <f t="shared" si="4"/>
        <v>SI certificates_3_2019</v>
      </c>
    </row>
    <row r="238" spans="1:9" x14ac:dyDescent="0.35">
      <c r="A238" s="172" t="s">
        <v>37</v>
      </c>
      <c r="B238" s="172" t="s">
        <v>34</v>
      </c>
      <c r="C238" s="172" t="s">
        <v>35</v>
      </c>
      <c r="D238" s="172">
        <v>2.625</v>
      </c>
      <c r="E238" s="172">
        <v>2019</v>
      </c>
      <c r="F238" s="173">
        <v>43497</v>
      </c>
      <c r="G238" s="175">
        <v>73395156</v>
      </c>
      <c r="H238" s="63">
        <v>2019</v>
      </c>
      <c r="I238" s="170" t="str">
        <f t="shared" si="4"/>
        <v>SI certificates_2.625_2019</v>
      </c>
    </row>
    <row r="239" spans="1:9" x14ac:dyDescent="0.35">
      <c r="A239" s="172" t="s">
        <v>37</v>
      </c>
      <c r="B239" s="172" t="s">
        <v>34</v>
      </c>
      <c r="C239" s="172" t="s">
        <v>36</v>
      </c>
      <c r="D239" s="172">
        <v>2.625</v>
      </c>
      <c r="E239" s="172">
        <v>2019</v>
      </c>
      <c r="F239" s="173">
        <v>43497</v>
      </c>
      <c r="G239" s="175">
        <v>59383463</v>
      </c>
      <c r="H239" s="63">
        <v>2019</v>
      </c>
      <c r="I239" s="170" t="str">
        <f t="shared" si="4"/>
        <v>SI certificates_2.625_2019</v>
      </c>
    </row>
    <row r="240" spans="1:9" x14ac:dyDescent="0.35">
      <c r="A240" s="172" t="s">
        <v>37</v>
      </c>
      <c r="B240" s="172" t="s">
        <v>34</v>
      </c>
      <c r="C240" s="172" t="s">
        <v>36</v>
      </c>
      <c r="D240" s="172">
        <v>2.75</v>
      </c>
      <c r="E240" s="172">
        <v>2019</v>
      </c>
      <c r="F240" s="173">
        <v>43466</v>
      </c>
      <c r="G240" s="175">
        <v>26733173</v>
      </c>
      <c r="H240" s="63">
        <v>2019</v>
      </c>
      <c r="I240" s="170" t="str">
        <f t="shared" si="4"/>
        <v>SI certificates_2.75_2019</v>
      </c>
    </row>
    <row r="241" spans="1:9" x14ac:dyDescent="0.35">
      <c r="A241" s="172" t="s">
        <v>37</v>
      </c>
      <c r="B241" s="172" t="s">
        <v>34</v>
      </c>
      <c r="C241" s="172" t="s">
        <v>36</v>
      </c>
      <c r="D241" s="172">
        <v>3</v>
      </c>
      <c r="E241" s="172">
        <v>2019</v>
      </c>
      <c r="F241" s="173">
        <v>43435</v>
      </c>
      <c r="G241" s="175">
        <v>586550</v>
      </c>
      <c r="H241" s="63">
        <v>2019</v>
      </c>
      <c r="I241" s="170" t="str">
        <f t="shared" si="4"/>
        <v>SI certificates_3_2019</v>
      </c>
    </row>
    <row r="242" spans="1:9" x14ac:dyDescent="0.35">
      <c r="A242" s="172" t="s">
        <v>38</v>
      </c>
      <c r="B242" s="172" t="s">
        <v>34</v>
      </c>
      <c r="C242" s="172" t="s">
        <v>35</v>
      </c>
      <c r="D242" s="172">
        <v>2.75</v>
      </c>
      <c r="E242" s="172">
        <v>2019</v>
      </c>
      <c r="F242" s="173">
        <v>43525</v>
      </c>
      <c r="G242" s="175">
        <v>80961631</v>
      </c>
      <c r="H242" s="63">
        <v>2019</v>
      </c>
      <c r="I242" s="170" t="str">
        <f t="shared" si="4"/>
        <v>SI certificates_2.75_2019</v>
      </c>
    </row>
    <row r="243" spans="1:9" x14ac:dyDescent="0.35">
      <c r="A243" s="172" t="s">
        <v>38</v>
      </c>
      <c r="B243" s="172" t="s">
        <v>34</v>
      </c>
      <c r="C243" s="172" t="s">
        <v>36</v>
      </c>
      <c r="D243" s="172">
        <v>2.625</v>
      </c>
      <c r="E243" s="172">
        <v>2019</v>
      </c>
      <c r="F243" s="173">
        <v>43497</v>
      </c>
      <c r="G243" s="175">
        <v>14011693</v>
      </c>
      <c r="H243" s="63">
        <v>2019</v>
      </c>
      <c r="I243" s="170" t="str">
        <f t="shared" si="4"/>
        <v>SI certificates_2.625_2019</v>
      </c>
    </row>
    <row r="244" spans="1:9" x14ac:dyDescent="0.35">
      <c r="A244" s="172" t="s">
        <v>38</v>
      </c>
      <c r="B244" s="172" t="s">
        <v>34</v>
      </c>
      <c r="C244" s="172" t="s">
        <v>36</v>
      </c>
      <c r="D244" s="172">
        <v>2.75</v>
      </c>
      <c r="E244" s="172">
        <v>2019</v>
      </c>
      <c r="F244" s="173">
        <v>43525</v>
      </c>
      <c r="G244" s="175">
        <v>59861397</v>
      </c>
      <c r="H244" s="63">
        <v>2019</v>
      </c>
      <c r="I244" s="170" t="str">
        <f t="shared" si="4"/>
        <v>SI certificates_2.75_2019</v>
      </c>
    </row>
    <row r="245" spans="1:9" x14ac:dyDescent="0.35">
      <c r="A245" s="172" t="s">
        <v>38</v>
      </c>
      <c r="B245" s="172" t="s">
        <v>34</v>
      </c>
      <c r="C245" s="172" t="s">
        <v>36</v>
      </c>
      <c r="D245" s="172">
        <v>3</v>
      </c>
      <c r="E245" s="172">
        <v>2019</v>
      </c>
      <c r="F245" s="173">
        <v>43435</v>
      </c>
      <c r="G245" s="175">
        <v>13185165</v>
      </c>
      <c r="H245" s="63">
        <v>2019</v>
      </c>
      <c r="I245" s="170" t="str">
        <f t="shared" si="4"/>
        <v>SI certificates_3_2019</v>
      </c>
    </row>
    <row r="246" spans="1:9" x14ac:dyDescent="0.35">
      <c r="A246" s="172" t="s">
        <v>40</v>
      </c>
      <c r="B246" s="172" t="s">
        <v>34</v>
      </c>
      <c r="C246" s="172" t="s">
        <v>35</v>
      </c>
      <c r="D246" s="172">
        <v>2.5</v>
      </c>
      <c r="E246" s="172">
        <v>2019</v>
      </c>
      <c r="F246" s="173">
        <v>43556</v>
      </c>
      <c r="G246" s="175">
        <v>106544545</v>
      </c>
      <c r="H246" s="63">
        <v>2019</v>
      </c>
      <c r="I246" s="170" t="str">
        <f t="shared" si="4"/>
        <v>SI certificates_2.5_2019</v>
      </c>
    </row>
    <row r="247" spans="1:9" x14ac:dyDescent="0.35">
      <c r="A247" s="172" t="s">
        <v>40</v>
      </c>
      <c r="B247" s="172" t="s">
        <v>34</v>
      </c>
      <c r="C247" s="172" t="s">
        <v>36</v>
      </c>
      <c r="D247" s="172">
        <v>2.5</v>
      </c>
      <c r="E247" s="172">
        <v>2019</v>
      </c>
      <c r="F247" s="173">
        <v>43556</v>
      </c>
      <c r="G247" s="175">
        <v>79794574</v>
      </c>
      <c r="H247" s="63">
        <v>2019</v>
      </c>
      <c r="I247" s="170" t="str">
        <f t="shared" si="4"/>
        <v>SI certificates_2.5_2019</v>
      </c>
    </row>
    <row r="248" spans="1:9" x14ac:dyDescent="0.35">
      <c r="A248" s="172" t="s">
        <v>40</v>
      </c>
      <c r="B248" s="172" t="s">
        <v>34</v>
      </c>
      <c r="C248" s="172" t="s">
        <v>36</v>
      </c>
      <c r="D248" s="172">
        <v>2.75</v>
      </c>
      <c r="E248" s="172">
        <v>2019</v>
      </c>
      <c r="F248" s="173">
        <v>43525</v>
      </c>
      <c r="G248" s="175">
        <v>7654682</v>
      </c>
      <c r="H248" s="63">
        <v>2019</v>
      </c>
      <c r="I248" s="170" t="str">
        <f t="shared" si="4"/>
        <v>SI certificates_2.75_2019</v>
      </c>
    </row>
    <row r="249" spans="1:9" x14ac:dyDescent="0.35">
      <c r="A249" s="172" t="s">
        <v>41</v>
      </c>
      <c r="B249" s="172" t="s">
        <v>34</v>
      </c>
      <c r="C249" s="172" t="s">
        <v>35</v>
      </c>
      <c r="D249" s="172">
        <v>2.5</v>
      </c>
      <c r="E249" s="172">
        <v>2019</v>
      </c>
      <c r="F249" s="173">
        <v>43586</v>
      </c>
      <c r="G249" s="175">
        <v>75420113</v>
      </c>
      <c r="H249" s="63">
        <v>2019</v>
      </c>
      <c r="I249" s="170" t="str">
        <f t="shared" si="4"/>
        <v>SI certificates_2.5_2019</v>
      </c>
    </row>
    <row r="250" spans="1:9" x14ac:dyDescent="0.35">
      <c r="A250" s="172" t="s">
        <v>41</v>
      </c>
      <c r="B250" s="172" t="s">
        <v>34</v>
      </c>
      <c r="C250" s="172" t="s">
        <v>36</v>
      </c>
      <c r="D250" s="172">
        <v>2.5</v>
      </c>
      <c r="E250" s="172">
        <v>2019</v>
      </c>
      <c r="F250" s="173">
        <v>43556</v>
      </c>
      <c r="G250" s="175">
        <v>26749971</v>
      </c>
      <c r="H250" s="63">
        <v>2019</v>
      </c>
      <c r="I250" s="170" t="str">
        <f t="shared" si="4"/>
        <v>SI certificates_2.5_2019</v>
      </c>
    </row>
    <row r="251" spans="1:9" x14ac:dyDescent="0.35">
      <c r="A251" s="172" t="s">
        <v>41</v>
      </c>
      <c r="B251" s="172" t="s">
        <v>34</v>
      </c>
      <c r="C251" s="172" t="s">
        <v>36</v>
      </c>
      <c r="D251" s="172">
        <v>2.5</v>
      </c>
      <c r="E251" s="172">
        <v>2019</v>
      </c>
      <c r="F251" s="173">
        <v>43586</v>
      </c>
      <c r="G251" s="175">
        <v>52348262</v>
      </c>
      <c r="H251" s="63">
        <v>2019</v>
      </c>
      <c r="I251" s="170" t="str">
        <f t="shared" si="4"/>
        <v>SI certificates_2.5_2019</v>
      </c>
    </row>
    <row r="252" spans="1:9" x14ac:dyDescent="0.35">
      <c r="A252" s="172" t="s">
        <v>41</v>
      </c>
      <c r="B252" s="172" t="s">
        <v>34</v>
      </c>
      <c r="C252" s="172" t="s">
        <v>36</v>
      </c>
      <c r="D252" s="172">
        <v>2.75</v>
      </c>
      <c r="E252" s="172">
        <v>2019</v>
      </c>
      <c r="F252" s="173">
        <v>43525</v>
      </c>
      <c r="G252" s="175">
        <v>8618182</v>
      </c>
      <c r="H252" s="63">
        <v>2019</v>
      </c>
      <c r="I252" s="170" t="str">
        <f t="shared" si="4"/>
        <v>SI certificates_2.75_2019</v>
      </c>
    </row>
    <row r="253" spans="1:9" x14ac:dyDescent="0.35">
      <c r="A253" s="172" t="s">
        <v>42</v>
      </c>
      <c r="B253" s="172" t="s">
        <v>39</v>
      </c>
      <c r="C253" s="172" t="s">
        <v>35</v>
      </c>
      <c r="D253" s="172">
        <v>2.25</v>
      </c>
      <c r="E253" s="172">
        <v>2024</v>
      </c>
      <c r="F253" s="173">
        <v>43617</v>
      </c>
      <c r="G253" s="175">
        <v>1244679</v>
      </c>
      <c r="H253" s="63">
        <v>2019</v>
      </c>
      <c r="I253" s="170" t="str">
        <f t="shared" si="4"/>
        <v>SI bonds_2.25_2024</v>
      </c>
    </row>
    <row r="254" spans="1:9" x14ac:dyDescent="0.35">
      <c r="A254" s="172" t="s">
        <v>42</v>
      </c>
      <c r="B254" s="172" t="s">
        <v>39</v>
      </c>
      <c r="C254" s="172" t="s">
        <v>35</v>
      </c>
      <c r="D254" s="172">
        <v>2.25</v>
      </c>
      <c r="E254" s="172">
        <v>2025</v>
      </c>
      <c r="F254" s="173">
        <v>43617</v>
      </c>
      <c r="G254" s="175">
        <v>1244679</v>
      </c>
      <c r="H254" s="63">
        <v>2019</v>
      </c>
      <c r="I254" s="170" t="str">
        <f t="shared" si="4"/>
        <v>SI bonds_2.25_2025</v>
      </c>
    </row>
    <row r="255" spans="1:9" x14ac:dyDescent="0.35">
      <c r="A255" s="172" t="s">
        <v>42</v>
      </c>
      <c r="B255" s="172" t="s">
        <v>39</v>
      </c>
      <c r="C255" s="172" t="s">
        <v>35</v>
      </c>
      <c r="D255" s="172">
        <v>2.25</v>
      </c>
      <c r="E255" s="172">
        <v>2026</v>
      </c>
      <c r="F255" s="173">
        <v>43617</v>
      </c>
      <c r="G255" s="175">
        <v>1244680</v>
      </c>
      <c r="H255" s="63">
        <v>2019</v>
      </c>
      <c r="I255" s="170" t="str">
        <f t="shared" si="4"/>
        <v>SI bonds_2.25_2026</v>
      </c>
    </row>
    <row r="256" spans="1:9" x14ac:dyDescent="0.35">
      <c r="A256" s="172" t="s">
        <v>42</v>
      </c>
      <c r="B256" s="172" t="s">
        <v>39</v>
      </c>
      <c r="C256" s="172" t="s">
        <v>35</v>
      </c>
      <c r="D256" s="172">
        <v>2.25</v>
      </c>
      <c r="E256" s="172">
        <v>2027</v>
      </c>
      <c r="F256" s="173">
        <v>43617</v>
      </c>
      <c r="G256" s="175">
        <v>1244679</v>
      </c>
      <c r="H256" s="63">
        <v>2019</v>
      </c>
      <c r="I256" s="170" t="str">
        <f t="shared" si="4"/>
        <v>SI bonds_2.25_2027</v>
      </c>
    </row>
    <row r="257" spans="1:9" x14ac:dyDescent="0.35">
      <c r="A257" s="172" t="s">
        <v>42</v>
      </c>
      <c r="B257" s="172" t="s">
        <v>39</v>
      </c>
      <c r="C257" s="172" t="s">
        <v>35</v>
      </c>
      <c r="D257" s="172">
        <v>2.25</v>
      </c>
      <c r="E257" s="172">
        <v>2028</v>
      </c>
      <c r="F257" s="173">
        <v>43617</v>
      </c>
      <c r="G257" s="175">
        <v>1244679</v>
      </c>
      <c r="H257" s="63">
        <v>2019</v>
      </c>
      <c r="I257" s="170" t="str">
        <f t="shared" si="4"/>
        <v>SI bonds_2.25_2028</v>
      </c>
    </row>
    <row r="258" spans="1:9" x14ac:dyDescent="0.35">
      <c r="A258" s="172" t="s">
        <v>42</v>
      </c>
      <c r="B258" s="172" t="s">
        <v>39</v>
      </c>
      <c r="C258" s="172" t="s">
        <v>35</v>
      </c>
      <c r="D258" s="172">
        <v>2.25</v>
      </c>
      <c r="E258" s="172">
        <v>2029</v>
      </c>
      <c r="F258" s="173">
        <v>43617</v>
      </c>
      <c r="G258" s="175">
        <v>1244679</v>
      </c>
      <c r="H258" s="63">
        <v>2019</v>
      </c>
      <c r="I258" s="170" t="str">
        <f t="shared" si="4"/>
        <v>SI bonds_2.25_2029</v>
      </c>
    </row>
    <row r="259" spans="1:9" x14ac:dyDescent="0.35">
      <c r="A259" s="172" t="s">
        <v>42</v>
      </c>
      <c r="B259" s="172" t="s">
        <v>39</v>
      </c>
      <c r="C259" s="172" t="s">
        <v>35</v>
      </c>
      <c r="D259" s="172">
        <v>2.25</v>
      </c>
      <c r="E259" s="172">
        <v>2030</v>
      </c>
      <c r="F259" s="173">
        <v>43617</v>
      </c>
      <c r="G259" s="175">
        <v>1244679</v>
      </c>
      <c r="H259" s="63">
        <v>2019</v>
      </c>
      <c r="I259" s="170" t="str">
        <f t="shared" si="4"/>
        <v>SI bonds_2.25_2030</v>
      </c>
    </row>
    <row r="260" spans="1:9" x14ac:dyDescent="0.35">
      <c r="A260" s="172" t="s">
        <v>42</v>
      </c>
      <c r="B260" s="172" t="s">
        <v>39</v>
      </c>
      <c r="C260" s="172" t="s">
        <v>35</v>
      </c>
      <c r="D260" s="172">
        <v>2.25</v>
      </c>
      <c r="E260" s="172">
        <v>2031</v>
      </c>
      <c r="F260" s="173">
        <v>43617</v>
      </c>
      <c r="G260" s="175">
        <v>1244679</v>
      </c>
      <c r="H260" s="63">
        <v>2019</v>
      </c>
      <c r="I260" s="170" t="str">
        <f t="shared" si="4"/>
        <v>SI bonds_2.25_2031</v>
      </c>
    </row>
    <row r="261" spans="1:9" x14ac:dyDescent="0.35">
      <c r="A261" s="172" t="s">
        <v>42</v>
      </c>
      <c r="B261" s="172" t="s">
        <v>39</v>
      </c>
      <c r="C261" s="172" t="s">
        <v>35</v>
      </c>
      <c r="D261" s="172">
        <v>2.25</v>
      </c>
      <c r="E261" s="172">
        <v>2032</v>
      </c>
      <c r="F261" s="173">
        <v>43617</v>
      </c>
      <c r="G261" s="175">
        <v>1244679</v>
      </c>
      <c r="H261" s="63">
        <v>2019</v>
      </c>
      <c r="I261" s="170" t="str">
        <f t="shared" si="4"/>
        <v>SI bonds_2.25_2032</v>
      </c>
    </row>
    <row r="262" spans="1:9" x14ac:dyDescent="0.35">
      <c r="A262" s="172" t="s">
        <v>42</v>
      </c>
      <c r="B262" s="172" t="s">
        <v>39</v>
      </c>
      <c r="C262" s="172" t="s">
        <v>35</v>
      </c>
      <c r="D262" s="172">
        <v>2.25</v>
      </c>
      <c r="E262" s="172">
        <v>2033</v>
      </c>
      <c r="F262" s="173">
        <v>43617</v>
      </c>
      <c r="G262" s="175">
        <v>17687335</v>
      </c>
      <c r="H262" s="63">
        <v>2019</v>
      </c>
      <c r="I262" s="170" t="str">
        <f t="shared" ref="I262:I325" si="5">_xlfn.TEXTJOIN("_", TRUE, B262, D262, E262)</f>
        <v>SI bonds_2.25_2033</v>
      </c>
    </row>
    <row r="263" spans="1:9" x14ac:dyDescent="0.35">
      <c r="A263" s="172" t="s">
        <v>42</v>
      </c>
      <c r="B263" s="172" t="s">
        <v>39</v>
      </c>
      <c r="C263" s="172" t="s">
        <v>35</v>
      </c>
      <c r="D263" s="172">
        <v>2.25</v>
      </c>
      <c r="E263" s="172">
        <v>2034</v>
      </c>
      <c r="F263" s="173">
        <v>43617</v>
      </c>
      <c r="G263" s="175">
        <v>182768136</v>
      </c>
      <c r="H263" s="63">
        <v>2019</v>
      </c>
      <c r="I263" s="170" t="str">
        <f t="shared" si="5"/>
        <v>SI bonds_2.25_2034</v>
      </c>
    </row>
    <row r="264" spans="1:9" x14ac:dyDescent="0.35">
      <c r="A264" s="172" t="s">
        <v>42</v>
      </c>
      <c r="B264" s="172" t="s">
        <v>39</v>
      </c>
      <c r="C264" s="172" t="s">
        <v>36</v>
      </c>
      <c r="D264" s="172">
        <v>4.625</v>
      </c>
      <c r="E264" s="172">
        <v>2019</v>
      </c>
      <c r="F264" s="173">
        <v>38139</v>
      </c>
      <c r="G264" s="175">
        <v>77990001</v>
      </c>
      <c r="H264" s="63">
        <v>2019</v>
      </c>
      <c r="I264" s="170" t="str">
        <f t="shared" si="5"/>
        <v>SI bonds_4.625_2019</v>
      </c>
    </row>
    <row r="265" spans="1:9" x14ac:dyDescent="0.35">
      <c r="A265" s="172" t="s">
        <v>42</v>
      </c>
      <c r="B265" s="172" t="s">
        <v>39</v>
      </c>
      <c r="C265" s="172" t="s">
        <v>36</v>
      </c>
      <c r="D265" s="172">
        <v>5</v>
      </c>
      <c r="E265" s="172">
        <v>2019</v>
      </c>
      <c r="F265" s="173">
        <v>39234</v>
      </c>
      <c r="G265" s="175">
        <v>12454232</v>
      </c>
      <c r="H265" s="63">
        <v>2019</v>
      </c>
      <c r="I265" s="170" t="str">
        <f t="shared" si="5"/>
        <v>SI bonds_5_2019</v>
      </c>
    </row>
    <row r="266" spans="1:9" x14ac:dyDescent="0.35">
      <c r="A266" s="172" t="s">
        <v>42</v>
      </c>
      <c r="B266" s="172" t="s">
        <v>39</v>
      </c>
      <c r="C266" s="172" t="s">
        <v>36</v>
      </c>
      <c r="D266" s="172">
        <v>5.125</v>
      </c>
      <c r="E266" s="172">
        <v>2019</v>
      </c>
      <c r="F266" s="173">
        <v>38869</v>
      </c>
      <c r="G266" s="175">
        <v>11567866</v>
      </c>
      <c r="H266" s="63">
        <v>2019</v>
      </c>
      <c r="I266" s="170" t="str">
        <f t="shared" si="5"/>
        <v>SI bonds_5.125_2019</v>
      </c>
    </row>
    <row r="267" spans="1:9" x14ac:dyDescent="0.35">
      <c r="A267" s="172" t="s">
        <v>42</v>
      </c>
      <c r="B267" s="172" t="s">
        <v>34</v>
      </c>
      <c r="C267" s="172" t="s">
        <v>35</v>
      </c>
      <c r="D267" s="172">
        <v>2.25</v>
      </c>
      <c r="E267" s="172">
        <v>2019</v>
      </c>
      <c r="F267" s="173">
        <v>43617</v>
      </c>
      <c r="G267" s="175">
        <v>93833692</v>
      </c>
      <c r="H267" s="63">
        <v>2019</v>
      </c>
      <c r="I267" s="170" t="str">
        <f t="shared" si="5"/>
        <v>SI certificates_2.25_2019</v>
      </c>
    </row>
    <row r="268" spans="1:9" x14ac:dyDescent="0.35">
      <c r="A268" s="172" t="s">
        <v>42</v>
      </c>
      <c r="B268" s="172" t="s">
        <v>34</v>
      </c>
      <c r="C268" s="172" t="s">
        <v>36</v>
      </c>
      <c r="D268" s="172">
        <v>2.25</v>
      </c>
      <c r="E268" s="172">
        <v>2019</v>
      </c>
      <c r="F268" s="173">
        <v>43617</v>
      </c>
      <c r="G268" s="175">
        <v>93833692</v>
      </c>
      <c r="H268" s="63">
        <v>2019</v>
      </c>
      <c r="I268" s="170" t="str">
        <f t="shared" si="5"/>
        <v>SI certificates_2.25_2019</v>
      </c>
    </row>
    <row r="269" spans="1:9" x14ac:dyDescent="0.35">
      <c r="A269" s="172" t="s">
        <v>42</v>
      </c>
      <c r="B269" s="172" t="s">
        <v>34</v>
      </c>
      <c r="C269" s="172" t="s">
        <v>36</v>
      </c>
      <c r="D269" s="172">
        <v>2.5</v>
      </c>
      <c r="E269" s="172">
        <v>2019</v>
      </c>
      <c r="F269" s="173">
        <v>43586</v>
      </c>
      <c r="G269" s="175">
        <v>23071851</v>
      </c>
      <c r="H269" s="63">
        <v>2019</v>
      </c>
      <c r="I269" s="170" t="str">
        <f t="shared" si="5"/>
        <v>SI certificates_2.5_2019</v>
      </c>
    </row>
    <row r="270" spans="1:9" x14ac:dyDescent="0.35">
      <c r="A270" s="172" t="s">
        <v>42</v>
      </c>
      <c r="B270" s="172" t="s">
        <v>34</v>
      </c>
      <c r="C270" s="172" t="s">
        <v>36</v>
      </c>
      <c r="D270" s="172">
        <v>2.75</v>
      </c>
      <c r="E270" s="172">
        <v>2019</v>
      </c>
      <c r="F270" s="173">
        <v>43525</v>
      </c>
      <c r="G270" s="175">
        <v>4827370</v>
      </c>
      <c r="H270" s="63">
        <v>2019</v>
      </c>
      <c r="I270" s="170" t="str">
        <f t="shared" si="5"/>
        <v>SI certificates_2.75_2019</v>
      </c>
    </row>
    <row r="271" spans="1:9" x14ac:dyDescent="0.35">
      <c r="A271" s="172" t="s">
        <v>42</v>
      </c>
      <c r="B271" s="172" t="s">
        <v>34</v>
      </c>
      <c r="C271" s="172" t="s">
        <v>36</v>
      </c>
      <c r="D271" s="172">
        <v>3</v>
      </c>
      <c r="E271" s="172">
        <v>2019</v>
      </c>
      <c r="F271" s="173">
        <v>43435</v>
      </c>
      <c r="G271" s="175">
        <v>32508487</v>
      </c>
      <c r="H271" s="63">
        <v>2019</v>
      </c>
      <c r="I271" s="170" t="str">
        <f t="shared" si="5"/>
        <v>SI certificates_3_2019</v>
      </c>
    </row>
    <row r="272" spans="1:9" x14ac:dyDescent="0.35">
      <c r="A272" s="172" t="s">
        <v>42</v>
      </c>
      <c r="B272" s="172" t="s">
        <v>34</v>
      </c>
      <c r="C272" s="172" t="s">
        <v>36</v>
      </c>
      <c r="D272" s="172">
        <v>3.125</v>
      </c>
      <c r="E272" s="172">
        <v>2019</v>
      </c>
      <c r="F272" s="173">
        <v>43405</v>
      </c>
      <c r="G272" s="175">
        <v>7340572</v>
      </c>
      <c r="H272" s="63">
        <v>2019</v>
      </c>
      <c r="I272" s="170" t="str">
        <f t="shared" si="5"/>
        <v>SI certificates_3.125_2019</v>
      </c>
    </row>
    <row r="273" spans="1:9" x14ac:dyDescent="0.35">
      <c r="A273" s="172" t="s">
        <v>43</v>
      </c>
      <c r="B273" s="172" t="s">
        <v>39</v>
      </c>
      <c r="C273" s="172" t="s">
        <v>36</v>
      </c>
      <c r="D273" s="172">
        <v>1.375</v>
      </c>
      <c r="E273" s="172">
        <v>2020</v>
      </c>
      <c r="F273" s="173">
        <v>41061</v>
      </c>
      <c r="G273" s="175">
        <v>6693020</v>
      </c>
      <c r="H273" s="63">
        <v>2019</v>
      </c>
      <c r="I273" s="170" t="str">
        <f t="shared" si="5"/>
        <v>SI bonds_1.375_2020</v>
      </c>
    </row>
    <row r="274" spans="1:9" x14ac:dyDescent="0.35">
      <c r="A274" s="172" t="s">
        <v>43</v>
      </c>
      <c r="B274" s="172" t="s">
        <v>39</v>
      </c>
      <c r="C274" s="172" t="s">
        <v>36</v>
      </c>
      <c r="D274" s="172">
        <v>1.75</v>
      </c>
      <c r="E274" s="172">
        <v>2020</v>
      </c>
      <c r="F274" s="173">
        <v>41426</v>
      </c>
      <c r="G274" s="175">
        <v>4908185</v>
      </c>
      <c r="H274" s="63">
        <v>2019</v>
      </c>
      <c r="I274" s="170" t="str">
        <f t="shared" si="5"/>
        <v>SI bonds_1.75_2020</v>
      </c>
    </row>
    <row r="275" spans="1:9" x14ac:dyDescent="0.35">
      <c r="A275" s="172" t="s">
        <v>43</v>
      </c>
      <c r="B275" s="172" t="s">
        <v>39</v>
      </c>
      <c r="C275" s="172" t="s">
        <v>36</v>
      </c>
      <c r="D275" s="172">
        <v>1.875</v>
      </c>
      <c r="E275" s="172">
        <v>2020</v>
      </c>
      <c r="F275" s="173">
        <v>42522</v>
      </c>
      <c r="G275" s="175">
        <v>5332346</v>
      </c>
      <c r="H275" s="63">
        <v>2019</v>
      </c>
      <c r="I275" s="170" t="str">
        <f t="shared" si="5"/>
        <v>SI bonds_1.875_2020</v>
      </c>
    </row>
    <row r="276" spans="1:9" x14ac:dyDescent="0.35">
      <c r="A276" s="172" t="s">
        <v>43</v>
      </c>
      <c r="B276" s="172" t="s">
        <v>39</v>
      </c>
      <c r="C276" s="172" t="s">
        <v>36</v>
      </c>
      <c r="D276" s="172">
        <v>2</v>
      </c>
      <c r="E276" s="172">
        <v>2020</v>
      </c>
      <c r="F276" s="173">
        <v>42156</v>
      </c>
      <c r="G276" s="175">
        <v>3655628</v>
      </c>
      <c r="H276" s="63">
        <v>2019</v>
      </c>
      <c r="I276" s="170" t="str">
        <f t="shared" si="5"/>
        <v>SI bonds_2_2020</v>
      </c>
    </row>
    <row r="277" spans="1:9" x14ac:dyDescent="0.35">
      <c r="A277" s="172" t="s">
        <v>43</v>
      </c>
      <c r="B277" s="172" t="s">
        <v>39</v>
      </c>
      <c r="C277" s="172" t="s">
        <v>36</v>
      </c>
      <c r="D277" s="172">
        <v>2.25</v>
      </c>
      <c r="E277" s="172">
        <v>2020</v>
      </c>
      <c r="F277" s="173">
        <v>41791</v>
      </c>
      <c r="G277" s="175">
        <v>4600096</v>
      </c>
      <c r="H277" s="63">
        <v>2019</v>
      </c>
      <c r="I277" s="170" t="str">
        <f t="shared" si="5"/>
        <v>SI bonds_2.25_2020</v>
      </c>
    </row>
    <row r="278" spans="1:9" x14ac:dyDescent="0.35">
      <c r="A278" s="172" t="s">
        <v>43</v>
      </c>
      <c r="B278" s="172" t="s">
        <v>34</v>
      </c>
      <c r="C278" s="172" t="s">
        <v>35</v>
      </c>
      <c r="D278" s="172">
        <v>2.125</v>
      </c>
      <c r="E278" s="172">
        <v>2020</v>
      </c>
      <c r="F278" s="173">
        <v>43647</v>
      </c>
      <c r="G278" s="175">
        <v>79377153</v>
      </c>
      <c r="H278" s="63">
        <v>2019</v>
      </c>
      <c r="I278" s="170" t="str">
        <f t="shared" si="5"/>
        <v>SI certificates_2.125_2020</v>
      </c>
    </row>
    <row r="279" spans="1:9" x14ac:dyDescent="0.35">
      <c r="A279" s="172" t="s">
        <v>43</v>
      </c>
      <c r="B279" s="172" t="s">
        <v>34</v>
      </c>
      <c r="C279" s="172" t="s">
        <v>36</v>
      </c>
      <c r="D279" s="172">
        <v>2.125</v>
      </c>
      <c r="E279" s="172">
        <v>2020</v>
      </c>
      <c r="F279" s="173">
        <v>43647</v>
      </c>
      <c r="G279" s="175">
        <v>62742926</v>
      </c>
      <c r="H279" s="63">
        <v>2019</v>
      </c>
      <c r="I279" s="170" t="str">
        <f t="shared" si="5"/>
        <v>SI certificates_2.125_2020</v>
      </c>
    </row>
    <row r="280" spans="1:9" x14ac:dyDescent="0.35">
      <c r="A280" s="172" t="s">
        <v>44</v>
      </c>
      <c r="B280" s="172" t="s">
        <v>39</v>
      </c>
      <c r="C280" s="172" t="s">
        <v>36</v>
      </c>
      <c r="D280" s="172">
        <v>2.25</v>
      </c>
      <c r="E280" s="172">
        <v>2020</v>
      </c>
      <c r="F280" s="173">
        <v>41791</v>
      </c>
      <c r="G280" s="175">
        <v>5620660</v>
      </c>
      <c r="H280" s="63">
        <v>2019</v>
      </c>
      <c r="I280" s="170" t="str">
        <f t="shared" si="5"/>
        <v>SI bonds_2.25_2020</v>
      </c>
    </row>
    <row r="281" spans="1:9" x14ac:dyDescent="0.35">
      <c r="A281" s="172" t="s">
        <v>44</v>
      </c>
      <c r="B281" s="172" t="s">
        <v>39</v>
      </c>
      <c r="C281" s="172" t="s">
        <v>36</v>
      </c>
      <c r="D281" s="172">
        <v>2.5</v>
      </c>
      <c r="E281" s="172">
        <v>2020</v>
      </c>
      <c r="F281" s="173">
        <v>40695</v>
      </c>
      <c r="G281" s="175">
        <v>4393310</v>
      </c>
      <c r="H281" s="63">
        <v>2019</v>
      </c>
      <c r="I281" s="170" t="str">
        <f t="shared" si="5"/>
        <v>SI bonds_2.5_2020</v>
      </c>
    </row>
    <row r="282" spans="1:9" x14ac:dyDescent="0.35">
      <c r="A282" s="172" t="s">
        <v>44</v>
      </c>
      <c r="B282" s="172" t="s">
        <v>34</v>
      </c>
      <c r="C282" s="172" t="s">
        <v>35</v>
      </c>
      <c r="D282" s="172">
        <v>2.125</v>
      </c>
      <c r="E282" s="172">
        <v>2020</v>
      </c>
      <c r="F282" s="173">
        <v>43678</v>
      </c>
      <c r="G282" s="175">
        <v>72056812</v>
      </c>
      <c r="H282" s="63">
        <v>2019</v>
      </c>
      <c r="I282" s="170" t="str">
        <f t="shared" si="5"/>
        <v>SI certificates_2.125_2020</v>
      </c>
    </row>
    <row r="283" spans="1:9" x14ac:dyDescent="0.35">
      <c r="A283" s="172" t="s">
        <v>44</v>
      </c>
      <c r="B283" s="172" t="s">
        <v>34</v>
      </c>
      <c r="C283" s="172" t="s">
        <v>36</v>
      </c>
      <c r="D283" s="172">
        <v>2.125</v>
      </c>
      <c r="E283" s="172">
        <v>2020</v>
      </c>
      <c r="F283" s="173">
        <v>43647</v>
      </c>
      <c r="G283" s="175">
        <v>16634227</v>
      </c>
      <c r="H283" s="63">
        <v>2019</v>
      </c>
      <c r="I283" s="170" t="str">
        <f t="shared" si="5"/>
        <v>SI certificates_2.125_2020</v>
      </c>
    </row>
    <row r="284" spans="1:9" x14ac:dyDescent="0.35">
      <c r="A284" s="172" t="s">
        <v>44</v>
      </c>
      <c r="B284" s="172" t="s">
        <v>34</v>
      </c>
      <c r="C284" s="172" t="s">
        <v>36</v>
      </c>
      <c r="D284" s="172">
        <v>2.125</v>
      </c>
      <c r="E284" s="172">
        <v>2020</v>
      </c>
      <c r="F284" s="173">
        <v>43678</v>
      </c>
      <c r="G284" s="175">
        <v>61516550</v>
      </c>
      <c r="H284" s="63">
        <v>2019</v>
      </c>
      <c r="I284" s="170" t="str">
        <f t="shared" si="5"/>
        <v>SI certificates_2.125_2020</v>
      </c>
    </row>
    <row r="285" spans="1:9" x14ac:dyDescent="0.35">
      <c r="A285" s="172" t="s">
        <v>45</v>
      </c>
      <c r="B285" s="172" t="s">
        <v>39</v>
      </c>
      <c r="C285" s="172" t="s">
        <v>36</v>
      </c>
      <c r="D285" s="172">
        <v>1.875</v>
      </c>
      <c r="E285" s="172">
        <v>2021</v>
      </c>
      <c r="F285" s="173">
        <v>42522</v>
      </c>
      <c r="G285" s="175">
        <v>376798</v>
      </c>
      <c r="H285" s="63">
        <v>2019</v>
      </c>
      <c r="I285" s="170" t="str">
        <f t="shared" si="5"/>
        <v>SI bonds_1.875_2021</v>
      </c>
    </row>
    <row r="286" spans="1:9" x14ac:dyDescent="0.35">
      <c r="A286" s="172" t="s">
        <v>45</v>
      </c>
      <c r="B286" s="172" t="s">
        <v>39</v>
      </c>
      <c r="C286" s="172" t="s">
        <v>36</v>
      </c>
      <c r="D286" s="172">
        <v>2.25</v>
      </c>
      <c r="E286" s="172">
        <v>2020</v>
      </c>
      <c r="F286" s="173">
        <v>41791</v>
      </c>
      <c r="G286" s="175">
        <v>1671973</v>
      </c>
      <c r="H286" s="63">
        <v>2019</v>
      </c>
      <c r="I286" s="170" t="str">
        <f t="shared" si="5"/>
        <v>SI bonds_2.25_2020</v>
      </c>
    </row>
    <row r="287" spans="1:9" x14ac:dyDescent="0.35">
      <c r="A287" s="172" t="s">
        <v>45</v>
      </c>
      <c r="B287" s="172" t="s">
        <v>39</v>
      </c>
      <c r="C287" s="172" t="s">
        <v>36</v>
      </c>
      <c r="D287" s="172">
        <v>2.5</v>
      </c>
      <c r="E287" s="172">
        <v>2020</v>
      </c>
      <c r="F287" s="173">
        <v>40695</v>
      </c>
      <c r="G287" s="175">
        <v>1578477</v>
      </c>
      <c r="H287" s="63">
        <v>2019</v>
      </c>
      <c r="I287" s="170" t="str">
        <f t="shared" si="5"/>
        <v>SI bonds_2.5_2020</v>
      </c>
    </row>
    <row r="288" spans="1:9" x14ac:dyDescent="0.35">
      <c r="A288" s="172" t="s">
        <v>45</v>
      </c>
      <c r="B288" s="172" t="s">
        <v>39</v>
      </c>
      <c r="C288" s="172" t="s">
        <v>36</v>
      </c>
      <c r="D288" s="172">
        <v>2.875</v>
      </c>
      <c r="E288" s="172">
        <v>2020</v>
      </c>
      <c r="F288" s="173">
        <v>40330</v>
      </c>
      <c r="G288" s="175">
        <v>7264432</v>
      </c>
      <c r="H288" s="63">
        <v>2019</v>
      </c>
      <c r="I288" s="170" t="str">
        <f t="shared" si="5"/>
        <v>SI bonds_2.875_2020</v>
      </c>
    </row>
    <row r="289" spans="1:9" x14ac:dyDescent="0.35">
      <c r="A289" s="172" t="s">
        <v>45</v>
      </c>
      <c r="B289" s="172" t="s">
        <v>39</v>
      </c>
      <c r="C289" s="172" t="s">
        <v>36</v>
      </c>
      <c r="D289" s="172">
        <v>3.25</v>
      </c>
      <c r="E289" s="172">
        <v>2020</v>
      </c>
      <c r="F289" s="173">
        <v>39965</v>
      </c>
      <c r="G289" s="175">
        <v>5472503</v>
      </c>
      <c r="H289" s="63">
        <v>2019</v>
      </c>
      <c r="I289" s="170" t="str">
        <f t="shared" si="5"/>
        <v>SI bonds_3.25_2020</v>
      </c>
    </row>
    <row r="290" spans="1:9" x14ac:dyDescent="0.35">
      <c r="A290" s="172" t="s">
        <v>45</v>
      </c>
      <c r="B290" s="172" t="s">
        <v>34</v>
      </c>
      <c r="C290" s="172" t="s">
        <v>35</v>
      </c>
      <c r="D290" s="172">
        <v>1.625</v>
      </c>
      <c r="E290" s="172">
        <v>2020</v>
      </c>
      <c r="F290" s="173">
        <v>43709</v>
      </c>
      <c r="G290" s="175">
        <v>81944882</v>
      </c>
      <c r="H290" s="63">
        <v>2019</v>
      </c>
      <c r="I290" s="170" t="str">
        <f t="shared" si="5"/>
        <v>SI certificates_1.625_2020</v>
      </c>
    </row>
    <row r="291" spans="1:9" x14ac:dyDescent="0.35">
      <c r="A291" s="172" t="s">
        <v>45</v>
      </c>
      <c r="B291" s="172" t="s">
        <v>34</v>
      </c>
      <c r="C291" s="172" t="s">
        <v>36</v>
      </c>
      <c r="D291" s="172">
        <v>1.625</v>
      </c>
      <c r="E291" s="172">
        <v>2020</v>
      </c>
      <c r="F291" s="173">
        <v>43709</v>
      </c>
      <c r="G291" s="175">
        <v>64302828</v>
      </c>
      <c r="H291" s="63">
        <v>2019</v>
      </c>
      <c r="I291" s="170" t="str">
        <f t="shared" si="5"/>
        <v>SI certificates_1.625_2020</v>
      </c>
    </row>
    <row r="292" spans="1:9" x14ac:dyDescent="0.35">
      <c r="A292" s="172" t="s">
        <v>45</v>
      </c>
      <c r="B292" s="172" t="s">
        <v>34</v>
      </c>
      <c r="C292" s="172" t="s">
        <v>36</v>
      </c>
      <c r="D292" s="172">
        <v>2.125</v>
      </c>
      <c r="E292" s="172">
        <v>2020</v>
      </c>
      <c r="F292" s="173">
        <v>43678</v>
      </c>
      <c r="G292" s="175">
        <v>10540262</v>
      </c>
      <c r="H292" s="63">
        <v>2019</v>
      </c>
      <c r="I292" s="170" t="str">
        <f t="shared" si="5"/>
        <v>SI certificates_2.125_2020</v>
      </c>
    </row>
    <row r="293" spans="1:9" x14ac:dyDescent="0.35">
      <c r="A293" s="172" t="s">
        <v>46</v>
      </c>
      <c r="B293" s="172" t="s">
        <v>39</v>
      </c>
      <c r="C293" s="172" t="s">
        <v>36</v>
      </c>
      <c r="D293" s="172">
        <v>1.875</v>
      </c>
      <c r="E293" s="172">
        <v>2021</v>
      </c>
      <c r="F293" s="173">
        <v>42522</v>
      </c>
      <c r="G293" s="175">
        <v>1079320</v>
      </c>
      <c r="H293" s="63">
        <v>2019</v>
      </c>
      <c r="I293" s="170" t="str">
        <f t="shared" si="5"/>
        <v>SI bonds_1.875_2021</v>
      </c>
    </row>
    <row r="294" spans="1:9" x14ac:dyDescent="0.35">
      <c r="A294" s="172" t="s">
        <v>46</v>
      </c>
      <c r="B294" s="172" t="s">
        <v>39</v>
      </c>
      <c r="C294" s="172" t="s">
        <v>36</v>
      </c>
      <c r="D294" s="172">
        <v>3.25</v>
      </c>
      <c r="E294" s="172">
        <v>2020</v>
      </c>
      <c r="F294" s="173">
        <v>39965</v>
      </c>
      <c r="G294" s="175">
        <v>5155767</v>
      </c>
      <c r="H294" s="63">
        <v>2019</v>
      </c>
      <c r="I294" s="170" t="str">
        <f t="shared" si="5"/>
        <v>SI bonds_3.25_2020</v>
      </c>
    </row>
    <row r="295" spans="1:9" x14ac:dyDescent="0.35">
      <c r="A295" s="172" t="s">
        <v>46</v>
      </c>
      <c r="B295" s="172" t="s">
        <v>39</v>
      </c>
      <c r="C295" s="172" t="s">
        <v>36</v>
      </c>
      <c r="D295" s="172">
        <v>4</v>
      </c>
      <c r="E295" s="172">
        <v>2020</v>
      </c>
      <c r="F295" s="173">
        <v>39600</v>
      </c>
      <c r="G295" s="175">
        <v>7065989</v>
      </c>
      <c r="H295" s="63">
        <v>2019</v>
      </c>
      <c r="I295" s="170" t="str">
        <f t="shared" si="5"/>
        <v>SI bonds_4_2020</v>
      </c>
    </row>
    <row r="296" spans="1:9" x14ac:dyDescent="0.35">
      <c r="A296" s="172" t="s">
        <v>46</v>
      </c>
      <c r="B296" s="172" t="s">
        <v>34</v>
      </c>
      <c r="C296" s="172" t="s">
        <v>35</v>
      </c>
      <c r="D296" s="172">
        <v>1.75</v>
      </c>
      <c r="E296" s="172">
        <v>2020</v>
      </c>
      <c r="F296" s="173">
        <v>43739</v>
      </c>
      <c r="G296" s="175">
        <v>74819404</v>
      </c>
      <c r="H296" s="63">
        <v>2019</v>
      </c>
      <c r="I296" s="170" t="str">
        <f t="shared" si="5"/>
        <v>SI certificates_1.75_2020</v>
      </c>
    </row>
    <row r="297" spans="1:9" x14ac:dyDescent="0.35">
      <c r="A297" s="172" t="s">
        <v>46</v>
      </c>
      <c r="B297" s="172" t="s">
        <v>34</v>
      </c>
      <c r="C297" s="172" t="s">
        <v>36</v>
      </c>
      <c r="D297" s="172">
        <v>1.625</v>
      </c>
      <c r="E297" s="172">
        <v>2020</v>
      </c>
      <c r="F297" s="173">
        <v>43709</v>
      </c>
      <c r="G297" s="175">
        <v>17642054</v>
      </c>
      <c r="H297" s="63">
        <v>2019</v>
      </c>
      <c r="I297" s="170" t="str">
        <f t="shared" si="5"/>
        <v>SI certificates_1.625_2020</v>
      </c>
    </row>
    <row r="298" spans="1:9" x14ac:dyDescent="0.35">
      <c r="A298" s="172" t="s">
        <v>46</v>
      </c>
      <c r="B298" s="172" t="s">
        <v>34</v>
      </c>
      <c r="C298" s="172" t="s">
        <v>36</v>
      </c>
      <c r="D298" s="172">
        <v>1.75</v>
      </c>
      <c r="E298" s="172">
        <v>2020</v>
      </c>
      <c r="F298" s="173">
        <v>43739</v>
      </c>
      <c r="G298" s="175">
        <v>57879994</v>
      </c>
      <c r="H298" s="63">
        <v>2019</v>
      </c>
      <c r="I298" s="170" t="str">
        <f t="shared" si="5"/>
        <v>SI certificates_1.75_2020</v>
      </c>
    </row>
    <row r="299" spans="1:9" x14ac:dyDescent="0.35">
      <c r="A299" s="172" t="s">
        <v>47</v>
      </c>
      <c r="B299" s="172" t="s">
        <v>39</v>
      </c>
      <c r="C299" s="172" t="s">
        <v>36</v>
      </c>
      <c r="D299" s="172">
        <v>1.875</v>
      </c>
      <c r="E299" s="172">
        <v>2021</v>
      </c>
      <c r="F299" s="173">
        <v>42522</v>
      </c>
      <c r="G299" s="175">
        <v>1555272</v>
      </c>
      <c r="H299" s="63">
        <v>2019</v>
      </c>
      <c r="I299" s="170" t="str">
        <f t="shared" si="5"/>
        <v>SI bonds_1.875_2021</v>
      </c>
    </row>
    <row r="300" spans="1:9" x14ac:dyDescent="0.35">
      <c r="A300" s="172" t="s">
        <v>47</v>
      </c>
      <c r="B300" s="172" t="s">
        <v>39</v>
      </c>
      <c r="C300" s="172" t="s">
        <v>36</v>
      </c>
      <c r="D300" s="172">
        <v>2.25</v>
      </c>
      <c r="E300" s="172">
        <v>2021</v>
      </c>
      <c r="F300" s="173">
        <v>41791</v>
      </c>
      <c r="G300" s="175">
        <v>763416</v>
      </c>
      <c r="H300" s="63">
        <v>2019</v>
      </c>
      <c r="I300" s="170" t="str">
        <f t="shared" si="5"/>
        <v>SI bonds_2.25_2021</v>
      </c>
    </row>
    <row r="301" spans="1:9" x14ac:dyDescent="0.35">
      <c r="A301" s="172" t="s">
        <v>47</v>
      </c>
      <c r="B301" s="172" t="s">
        <v>39</v>
      </c>
      <c r="C301" s="172" t="s">
        <v>36</v>
      </c>
      <c r="D301" s="172">
        <v>4</v>
      </c>
      <c r="E301" s="172">
        <v>2020</v>
      </c>
      <c r="F301" s="173">
        <v>39600</v>
      </c>
      <c r="G301" s="175">
        <v>5009203</v>
      </c>
      <c r="H301" s="63">
        <v>2019</v>
      </c>
      <c r="I301" s="170" t="str">
        <f t="shared" si="5"/>
        <v>SI bonds_4_2020</v>
      </c>
    </row>
    <row r="302" spans="1:9" x14ac:dyDescent="0.35">
      <c r="A302" s="172" t="s">
        <v>47</v>
      </c>
      <c r="B302" s="172" t="s">
        <v>39</v>
      </c>
      <c r="C302" s="172" t="s">
        <v>36</v>
      </c>
      <c r="D302" s="172">
        <v>4.125</v>
      </c>
      <c r="E302" s="172">
        <v>2020</v>
      </c>
      <c r="F302" s="173">
        <v>38504</v>
      </c>
      <c r="G302" s="175">
        <v>3421925</v>
      </c>
      <c r="H302" s="63">
        <v>2019</v>
      </c>
      <c r="I302" s="170" t="str">
        <f t="shared" si="5"/>
        <v>SI bonds_4.125_2020</v>
      </c>
    </row>
    <row r="303" spans="1:9" x14ac:dyDescent="0.35">
      <c r="A303" s="172" t="s">
        <v>47</v>
      </c>
      <c r="B303" s="172" t="s">
        <v>34</v>
      </c>
      <c r="C303" s="172" t="s">
        <v>35</v>
      </c>
      <c r="D303" s="172">
        <v>1.75</v>
      </c>
      <c r="E303" s="172">
        <v>2020</v>
      </c>
      <c r="F303" s="173">
        <v>43770</v>
      </c>
      <c r="G303" s="175">
        <v>70961163</v>
      </c>
      <c r="H303" s="63">
        <v>2019</v>
      </c>
      <c r="I303" s="170" t="str">
        <f t="shared" si="5"/>
        <v>SI certificates_1.75_2020</v>
      </c>
    </row>
    <row r="304" spans="1:9" x14ac:dyDescent="0.35">
      <c r="A304" s="172" t="s">
        <v>47</v>
      </c>
      <c r="B304" s="172" t="s">
        <v>34</v>
      </c>
      <c r="C304" s="172" t="s">
        <v>36</v>
      </c>
      <c r="D304" s="172">
        <v>1.75</v>
      </c>
      <c r="E304" s="172">
        <v>2020</v>
      </c>
      <c r="F304" s="173">
        <v>43739</v>
      </c>
      <c r="G304" s="175">
        <v>16939410</v>
      </c>
      <c r="H304" s="63">
        <v>2019</v>
      </c>
      <c r="I304" s="170" t="str">
        <f t="shared" si="5"/>
        <v>SI certificates_1.75_2020</v>
      </c>
    </row>
    <row r="305" spans="1:9" x14ac:dyDescent="0.35">
      <c r="A305" s="172" t="s">
        <v>47</v>
      </c>
      <c r="B305" s="172" t="s">
        <v>34</v>
      </c>
      <c r="C305" s="172" t="s">
        <v>36</v>
      </c>
      <c r="D305" s="172">
        <v>1.75</v>
      </c>
      <c r="E305" s="172">
        <v>2020</v>
      </c>
      <c r="F305" s="173">
        <v>43770</v>
      </c>
      <c r="G305" s="175">
        <v>60959363</v>
      </c>
      <c r="H305" s="63">
        <v>2019</v>
      </c>
      <c r="I305" s="170" t="str">
        <f t="shared" si="5"/>
        <v>SI certificates_1.75_2020</v>
      </c>
    </row>
    <row r="306" spans="1:9" x14ac:dyDescent="0.35">
      <c r="A306" s="172" t="s">
        <v>48</v>
      </c>
      <c r="B306" s="172" t="s">
        <v>39</v>
      </c>
      <c r="C306" s="172" t="s">
        <v>36</v>
      </c>
      <c r="D306" s="172">
        <v>2.25</v>
      </c>
      <c r="E306" s="172">
        <v>2021</v>
      </c>
      <c r="F306" s="173">
        <v>41791</v>
      </c>
      <c r="G306" s="175">
        <v>1088332</v>
      </c>
      <c r="H306" s="63">
        <v>2019</v>
      </c>
      <c r="I306" s="170" t="str">
        <f t="shared" si="5"/>
        <v>SI bonds_2.25_2021</v>
      </c>
    </row>
    <row r="307" spans="1:9" x14ac:dyDescent="0.35">
      <c r="A307" s="172" t="s">
        <v>48</v>
      </c>
      <c r="B307" s="172" t="s">
        <v>39</v>
      </c>
      <c r="C307" s="172" t="s">
        <v>36</v>
      </c>
      <c r="D307" s="172">
        <v>4.125</v>
      </c>
      <c r="E307" s="172">
        <v>2020</v>
      </c>
      <c r="F307" s="173">
        <v>38504</v>
      </c>
      <c r="G307" s="175">
        <v>20834062</v>
      </c>
      <c r="H307" s="63">
        <v>2019</v>
      </c>
      <c r="I307" s="170" t="str">
        <f t="shared" si="5"/>
        <v>SI bonds_4.125_2020</v>
      </c>
    </row>
    <row r="308" spans="1:9" x14ac:dyDescent="0.35">
      <c r="A308" s="172" t="s">
        <v>48</v>
      </c>
      <c r="B308" s="172" t="s">
        <v>34</v>
      </c>
      <c r="C308" s="172" t="s">
        <v>35</v>
      </c>
      <c r="D308" s="172">
        <v>1.875</v>
      </c>
      <c r="E308" s="172">
        <v>2020</v>
      </c>
      <c r="F308" s="173">
        <v>43800</v>
      </c>
      <c r="G308" s="175">
        <v>116034849</v>
      </c>
      <c r="H308" s="63">
        <v>2019</v>
      </c>
      <c r="I308" s="170" t="str">
        <f t="shared" si="5"/>
        <v>SI certificates_1.875_2020</v>
      </c>
    </row>
    <row r="309" spans="1:9" x14ac:dyDescent="0.35">
      <c r="A309" s="172" t="s">
        <v>48</v>
      </c>
      <c r="B309" s="172" t="s">
        <v>34</v>
      </c>
      <c r="C309" s="172" t="s">
        <v>36</v>
      </c>
      <c r="D309" s="172">
        <v>1.75</v>
      </c>
      <c r="E309" s="172">
        <v>2020</v>
      </c>
      <c r="F309" s="173">
        <v>43770</v>
      </c>
      <c r="G309" s="175">
        <v>10001800</v>
      </c>
      <c r="H309" s="63">
        <v>2019</v>
      </c>
      <c r="I309" s="170" t="str">
        <f t="shared" si="5"/>
        <v>SI certificates_1.75_2020</v>
      </c>
    </row>
    <row r="310" spans="1:9" x14ac:dyDescent="0.35">
      <c r="A310" s="172" t="s">
        <v>48</v>
      </c>
      <c r="B310" s="172" t="s">
        <v>34</v>
      </c>
      <c r="C310" s="172" t="s">
        <v>36</v>
      </c>
      <c r="D310" s="172">
        <v>1.875</v>
      </c>
      <c r="E310" s="172">
        <v>2020</v>
      </c>
      <c r="F310" s="173">
        <v>43800</v>
      </c>
      <c r="G310" s="175">
        <v>55842713</v>
      </c>
      <c r="H310" s="63">
        <v>2019</v>
      </c>
      <c r="I310" s="170" t="str">
        <f t="shared" si="5"/>
        <v>SI certificates_1.875_2020</v>
      </c>
    </row>
    <row r="311" spans="1:9" x14ac:dyDescent="0.35">
      <c r="A311" s="172" t="s">
        <v>33</v>
      </c>
      <c r="B311" s="172" t="s">
        <v>34</v>
      </c>
      <c r="C311" s="172" t="s">
        <v>35</v>
      </c>
      <c r="D311" s="172">
        <v>2.375</v>
      </c>
      <c r="E311" s="172">
        <v>2018</v>
      </c>
      <c r="F311" s="173">
        <v>43101</v>
      </c>
      <c r="G311" s="174">
        <v>94088059</v>
      </c>
      <c r="H311" s="63">
        <v>2018</v>
      </c>
      <c r="I311" s="170" t="str">
        <f t="shared" si="5"/>
        <v>SI certificates_2.375_2018</v>
      </c>
    </row>
    <row r="312" spans="1:9" x14ac:dyDescent="0.35">
      <c r="A312" s="172" t="s">
        <v>33</v>
      </c>
      <c r="B312" s="172" t="s">
        <v>34</v>
      </c>
      <c r="C312" s="172" t="s">
        <v>36</v>
      </c>
      <c r="D312" s="172">
        <v>2.375</v>
      </c>
      <c r="E312" s="172">
        <v>2018</v>
      </c>
      <c r="F312" s="173">
        <v>43040</v>
      </c>
      <c r="G312" s="175">
        <v>511942</v>
      </c>
      <c r="H312" s="63">
        <v>2018</v>
      </c>
      <c r="I312" s="170" t="str">
        <f t="shared" si="5"/>
        <v>SI certificates_2.375_2018</v>
      </c>
    </row>
    <row r="313" spans="1:9" x14ac:dyDescent="0.35">
      <c r="A313" s="172" t="s">
        <v>33</v>
      </c>
      <c r="B313" s="172" t="s">
        <v>34</v>
      </c>
      <c r="C313" s="172" t="s">
        <v>36</v>
      </c>
      <c r="D313" s="172">
        <v>2.375</v>
      </c>
      <c r="E313" s="172">
        <v>2018</v>
      </c>
      <c r="F313" s="173">
        <v>43070</v>
      </c>
      <c r="G313" s="175">
        <v>60194353</v>
      </c>
      <c r="H313" s="63">
        <v>2018</v>
      </c>
      <c r="I313" s="170" t="str">
        <f t="shared" si="5"/>
        <v>SI certificates_2.375_2018</v>
      </c>
    </row>
    <row r="314" spans="1:9" x14ac:dyDescent="0.35">
      <c r="A314" s="172" t="s">
        <v>33</v>
      </c>
      <c r="B314" s="172" t="s">
        <v>34</v>
      </c>
      <c r="C314" s="172" t="s">
        <v>36</v>
      </c>
      <c r="D314" s="172">
        <v>2.375</v>
      </c>
      <c r="E314" s="172">
        <v>2018</v>
      </c>
      <c r="F314" s="173">
        <v>43101</v>
      </c>
      <c r="G314" s="175">
        <v>21023084</v>
      </c>
      <c r="H314" s="63">
        <v>2018</v>
      </c>
      <c r="I314" s="170" t="str">
        <f t="shared" si="5"/>
        <v>SI certificates_2.375_2018</v>
      </c>
    </row>
    <row r="315" spans="1:9" x14ac:dyDescent="0.35">
      <c r="A315" s="172" t="s">
        <v>37</v>
      </c>
      <c r="B315" s="172" t="s">
        <v>34</v>
      </c>
      <c r="C315" s="172" t="s">
        <v>35</v>
      </c>
      <c r="D315" s="172">
        <v>2.75</v>
      </c>
      <c r="E315" s="172">
        <v>2018</v>
      </c>
      <c r="F315" s="173">
        <v>43132</v>
      </c>
      <c r="G315" s="175">
        <v>70048174</v>
      </c>
      <c r="H315" s="63">
        <v>2018</v>
      </c>
      <c r="I315" s="170" t="str">
        <f t="shared" si="5"/>
        <v>SI certificates_2.75_2018</v>
      </c>
    </row>
    <row r="316" spans="1:9" x14ac:dyDescent="0.35">
      <c r="A316" s="172" t="s">
        <v>37</v>
      </c>
      <c r="B316" s="172" t="s">
        <v>34</v>
      </c>
      <c r="C316" s="172" t="s">
        <v>36</v>
      </c>
      <c r="D316" s="172">
        <v>2.375</v>
      </c>
      <c r="E316" s="172">
        <v>2018</v>
      </c>
      <c r="F316" s="173">
        <v>43070</v>
      </c>
      <c r="G316" s="175">
        <v>2485945</v>
      </c>
      <c r="H316" s="63">
        <v>2018</v>
      </c>
      <c r="I316" s="170" t="str">
        <f t="shared" si="5"/>
        <v>SI certificates_2.375_2018</v>
      </c>
    </row>
    <row r="317" spans="1:9" x14ac:dyDescent="0.35">
      <c r="A317" s="172" t="s">
        <v>37</v>
      </c>
      <c r="B317" s="172" t="s">
        <v>34</v>
      </c>
      <c r="C317" s="172" t="s">
        <v>36</v>
      </c>
      <c r="D317" s="172">
        <v>2.375</v>
      </c>
      <c r="E317" s="172">
        <v>2018</v>
      </c>
      <c r="F317" s="173">
        <v>43101</v>
      </c>
      <c r="G317" s="175">
        <v>66064311</v>
      </c>
      <c r="H317" s="63">
        <v>2018</v>
      </c>
      <c r="I317" s="170" t="str">
        <f t="shared" si="5"/>
        <v>SI certificates_2.375_2018</v>
      </c>
    </row>
    <row r="318" spans="1:9" x14ac:dyDescent="0.35">
      <c r="A318" s="172" t="s">
        <v>37</v>
      </c>
      <c r="B318" s="172" t="s">
        <v>34</v>
      </c>
      <c r="C318" s="172" t="s">
        <v>36</v>
      </c>
      <c r="D318" s="172">
        <v>2.75</v>
      </c>
      <c r="E318" s="172">
        <v>2018</v>
      </c>
      <c r="F318" s="173">
        <v>43132</v>
      </c>
      <c r="G318" s="175">
        <v>12762225</v>
      </c>
      <c r="H318" s="63">
        <v>2018</v>
      </c>
      <c r="I318" s="170" t="str">
        <f t="shared" si="5"/>
        <v>SI certificates_2.75_2018</v>
      </c>
    </row>
    <row r="319" spans="1:9" x14ac:dyDescent="0.35">
      <c r="A319" s="172" t="s">
        <v>38</v>
      </c>
      <c r="B319" s="172" t="s">
        <v>39</v>
      </c>
      <c r="C319" s="172" t="s">
        <v>36</v>
      </c>
      <c r="D319" s="172">
        <v>3.5</v>
      </c>
      <c r="E319" s="172">
        <v>2018</v>
      </c>
      <c r="F319" s="173">
        <v>37773</v>
      </c>
      <c r="G319" s="175">
        <v>1752912</v>
      </c>
      <c r="H319" s="63">
        <v>2018</v>
      </c>
      <c r="I319" s="170" t="str">
        <f t="shared" si="5"/>
        <v>SI bonds_3.5_2018</v>
      </c>
    </row>
    <row r="320" spans="1:9" x14ac:dyDescent="0.35">
      <c r="A320" s="172" t="s">
        <v>38</v>
      </c>
      <c r="B320" s="172" t="s">
        <v>34</v>
      </c>
      <c r="C320" s="172" t="s">
        <v>35</v>
      </c>
      <c r="D320" s="172">
        <v>2.875</v>
      </c>
      <c r="E320" s="172">
        <v>2018</v>
      </c>
      <c r="F320" s="173">
        <v>43160</v>
      </c>
      <c r="G320" s="175">
        <v>77091160</v>
      </c>
      <c r="H320" s="63">
        <v>2018</v>
      </c>
      <c r="I320" s="170" t="str">
        <f t="shared" si="5"/>
        <v>SI certificates_2.875_2018</v>
      </c>
    </row>
    <row r="321" spans="1:9" x14ac:dyDescent="0.35">
      <c r="A321" s="172" t="s">
        <v>38</v>
      </c>
      <c r="B321" s="172" t="s">
        <v>34</v>
      </c>
      <c r="C321" s="172" t="s">
        <v>36</v>
      </c>
      <c r="D321" s="172">
        <v>2.375</v>
      </c>
      <c r="E321" s="172">
        <v>2018</v>
      </c>
      <c r="F321" s="173">
        <v>43101</v>
      </c>
      <c r="G321" s="175">
        <v>7000664</v>
      </c>
      <c r="H321" s="63">
        <v>2018</v>
      </c>
      <c r="I321" s="170" t="str">
        <f t="shared" si="5"/>
        <v>SI certificates_2.375_2018</v>
      </c>
    </row>
    <row r="322" spans="1:9" x14ac:dyDescent="0.35">
      <c r="A322" s="172" t="s">
        <v>38</v>
      </c>
      <c r="B322" s="172" t="s">
        <v>34</v>
      </c>
      <c r="C322" s="172" t="s">
        <v>36</v>
      </c>
      <c r="D322" s="172">
        <v>2.75</v>
      </c>
      <c r="E322" s="172">
        <v>2018</v>
      </c>
      <c r="F322" s="173">
        <v>43132</v>
      </c>
      <c r="G322" s="175">
        <v>49354636</v>
      </c>
      <c r="H322" s="63">
        <v>2018</v>
      </c>
      <c r="I322" s="170" t="str">
        <f t="shared" si="5"/>
        <v>SI certificates_2.75_2018</v>
      </c>
    </row>
    <row r="323" spans="1:9" x14ac:dyDescent="0.35">
      <c r="A323" s="172" t="s">
        <v>38</v>
      </c>
      <c r="B323" s="172" t="s">
        <v>34</v>
      </c>
      <c r="C323" s="172" t="s">
        <v>36</v>
      </c>
      <c r="D323" s="172">
        <v>2.875</v>
      </c>
      <c r="E323" s="172">
        <v>2018</v>
      </c>
      <c r="F323" s="173">
        <v>43160</v>
      </c>
      <c r="G323" s="175">
        <v>24231909</v>
      </c>
      <c r="H323" s="63">
        <v>2018</v>
      </c>
      <c r="I323" s="170" t="str">
        <f t="shared" si="5"/>
        <v>SI certificates_2.875_2018</v>
      </c>
    </row>
    <row r="324" spans="1:9" x14ac:dyDescent="0.35">
      <c r="A324" s="172" t="s">
        <v>40</v>
      </c>
      <c r="B324" s="172" t="s">
        <v>34</v>
      </c>
      <c r="C324" s="172" t="s">
        <v>35</v>
      </c>
      <c r="D324" s="172">
        <v>2.75</v>
      </c>
      <c r="E324" s="172">
        <v>2018</v>
      </c>
      <c r="F324" s="173">
        <v>43191</v>
      </c>
      <c r="G324" s="175">
        <v>101221132</v>
      </c>
      <c r="H324" s="63">
        <v>2018</v>
      </c>
      <c r="I324" s="170" t="str">
        <f t="shared" si="5"/>
        <v>SI certificates_2.75_2018</v>
      </c>
    </row>
    <row r="325" spans="1:9" x14ac:dyDescent="0.35">
      <c r="A325" s="172" t="s">
        <v>40</v>
      </c>
      <c r="B325" s="172" t="s">
        <v>34</v>
      </c>
      <c r="C325" s="172" t="s">
        <v>36</v>
      </c>
      <c r="D325" s="172">
        <v>2.75</v>
      </c>
      <c r="E325" s="172">
        <v>2018</v>
      </c>
      <c r="F325" s="173">
        <v>43132</v>
      </c>
      <c r="G325" s="175">
        <v>7931313</v>
      </c>
      <c r="H325" s="63">
        <v>2018</v>
      </c>
      <c r="I325" s="170" t="str">
        <f t="shared" si="5"/>
        <v>SI certificates_2.75_2018</v>
      </c>
    </row>
    <row r="326" spans="1:9" x14ac:dyDescent="0.35">
      <c r="A326" s="172" t="s">
        <v>40</v>
      </c>
      <c r="B326" s="172" t="s">
        <v>34</v>
      </c>
      <c r="C326" s="172" t="s">
        <v>36</v>
      </c>
      <c r="D326" s="172">
        <v>2.75</v>
      </c>
      <c r="E326" s="172">
        <v>2018</v>
      </c>
      <c r="F326" s="173">
        <v>43191</v>
      </c>
      <c r="G326" s="175">
        <v>67815934</v>
      </c>
      <c r="H326" s="63">
        <v>2018</v>
      </c>
      <c r="I326" s="170" t="str">
        <f t="shared" ref="I326:I389" si="6">_xlfn.TEXTJOIN("_", TRUE, B326, D326, E326)</f>
        <v>SI certificates_2.75_2018</v>
      </c>
    </row>
    <row r="327" spans="1:9" x14ac:dyDescent="0.35">
      <c r="A327" s="172" t="s">
        <v>40</v>
      </c>
      <c r="B327" s="172" t="s">
        <v>34</v>
      </c>
      <c r="C327" s="172" t="s">
        <v>36</v>
      </c>
      <c r="D327" s="172">
        <v>2.875</v>
      </c>
      <c r="E327" s="172">
        <v>2018</v>
      </c>
      <c r="F327" s="173">
        <v>43160</v>
      </c>
      <c r="G327" s="175">
        <v>6502039</v>
      </c>
      <c r="H327" s="63">
        <v>2018</v>
      </c>
      <c r="I327" s="170" t="str">
        <f t="shared" si="6"/>
        <v>SI certificates_2.875_2018</v>
      </c>
    </row>
    <row r="328" spans="1:9" x14ac:dyDescent="0.35">
      <c r="A328" s="172" t="s">
        <v>41</v>
      </c>
      <c r="B328" s="172" t="s">
        <v>34</v>
      </c>
      <c r="C328" s="172" t="s">
        <v>35</v>
      </c>
      <c r="D328" s="172">
        <v>2.875</v>
      </c>
      <c r="E328" s="172">
        <v>2018</v>
      </c>
      <c r="F328" s="173">
        <v>43221</v>
      </c>
      <c r="G328" s="175">
        <v>71980306</v>
      </c>
      <c r="H328" s="63">
        <v>2018</v>
      </c>
      <c r="I328" s="170" t="str">
        <f t="shared" si="6"/>
        <v>SI certificates_2.875_2018</v>
      </c>
    </row>
    <row r="329" spans="1:9" x14ac:dyDescent="0.35">
      <c r="A329" s="172" t="s">
        <v>41</v>
      </c>
      <c r="B329" s="172" t="s">
        <v>34</v>
      </c>
      <c r="C329" s="172" t="s">
        <v>36</v>
      </c>
      <c r="D329" s="172">
        <v>2.75</v>
      </c>
      <c r="E329" s="172">
        <v>2018</v>
      </c>
      <c r="F329" s="173">
        <v>43191</v>
      </c>
      <c r="G329" s="175">
        <v>31787560</v>
      </c>
      <c r="H329" s="63">
        <v>2018</v>
      </c>
      <c r="I329" s="170" t="str">
        <f t="shared" si="6"/>
        <v>SI certificates_2.75_2018</v>
      </c>
    </row>
    <row r="330" spans="1:9" x14ac:dyDescent="0.35">
      <c r="A330" s="172" t="s">
        <v>41</v>
      </c>
      <c r="B330" s="172" t="s">
        <v>34</v>
      </c>
      <c r="C330" s="172" t="s">
        <v>36</v>
      </c>
      <c r="D330" s="172">
        <v>2.875</v>
      </c>
      <c r="E330" s="172">
        <v>2018</v>
      </c>
      <c r="F330" s="173">
        <v>43160</v>
      </c>
      <c r="G330" s="175">
        <v>31606510</v>
      </c>
      <c r="H330" s="63">
        <v>2018</v>
      </c>
      <c r="I330" s="170" t="str">
        <f t="shared" si="6"/>
        <v>SI certificates_2.875_2018</v>
      </c>
    </row>
    <row r="331" spans="1:9" x14ac:dyDescent="0.35">
      <c r="A331" s="172" t="s">
        <v>41</v>
      </c>
      <c r="B331" s="172" t="s">
        <v>34</v>
      </c>
      <c r="C331" s="172" t="s">
        <v>36</v>
      </c>
      <c r="D331" s="172">
        <v>2.875</v>
      </c>
      <c r="E331" s="172">
        <v>2018</v>
      </c>
      <c r="F331" s="173">
        <v>43221</v>
      </c>
      <c r="G331" s="175">
        <v>19221823</v>
      </c>
      <c r="H331" s="63">
        <v>2018</v>
      </c>
      <c r="I331" s="170" t="str">
        <f t="shared" si="6"/>
        <v>SI certificates_2.875_2018</v>
      </c>
    </row>
    <row r="332" spans="1:9" x14ac:dyDescent="0.35">
      <c r="A332" s="172" t="s">
        <v>42</v>
      </c>
      <c r="B332" s="172" t="s">
        <v>39</v>
      </c>
      <c r="C332" s="172" t="s">
        <v>35</v>
      </c>
      <c r="D332" s="172">
        <v>2.875</v>
      </c>
      <c r="E332" s="172">
        <v>2024</v>
      </c>
      <c r="F332" s="173">
        <v>43252</v>
      </c>
      <c r="G332" s="175">
        <v>3624119</v>
      </c>
      <c r="H332" s="63">
        <v>2018</v>
      </c>
      <c r="I332" s="170" t="str">
        <f t="shared" si="6"/>
        <v>SI bonds_2.875_2024</v>
      </c>
    </row>
    <row r="333" spans="1:9" x14ac:dyDescent="0.35">
      <c r="A333" s="172" t="s">
        <v>42</v>
      </c>
      <c r="B333" s="172" t="s">
        <v>39</v>
      </c>
      <c r="C333" s="172" t="s">
        <v>35</v>
      </c>
      <c r="D333" s="172">
        <v>2.875</v>
      </c>
      <c r="E333" s="172">
        <v>2025</v>
      </c>
      <c r="F333" s="173">
        <v>43252</v>
      </c>
      <c r="G333" s="175">
        <v>3624119</v>
      </c>
      <c r="H333" s="63">
        <v>2018</v>
      </c>
      <c r="I333" s="170" t="str">
        <f t="shared" si="6"/>
        <v>SI bonds_2.875_2025</v>
      </c>
    </row>
    <row r="334" spans="1:9" x14ac:dyDescent="0.35">
      <c r="A334" s="172" t="s">
        <v>42</v>
      </c>
      <c r="B334" s="172" t="s">
        <v>39</v>
      </c>
      <c r="C334" s="172" t="s">
        <v>35</v>
      </c>
      <c r="D334" s="172">
        <v>2.875</v>
      </c>
      <c r="E334" s="172">
        <v>2026</v>
      </c>
      <c r="F334" s="173">
        <v>43252</v>
      </c>
      <c r="G334" s="175">
        <v>3624118</v>
      </c>
      <c r="H334" s="63">
        <v>2018</v>
      </c>
      <c r="I334" s="170" t="str">
        <f t="shared" si="6"/>
        <v>SI bonds_2.875_2026</v>
      </c>
    </row>
    <row r="335" spans="1:9" x14ac:dyDescent="0.35">
      <c r="A335" s="172" t="s">
        <v>42</v>
      </c>
      <c r="B335" s="172" t="s">
        <v>39</v>
      </c>
      <c r="C335" s="172" t="s">
        <v>35</v>
      </c>
      <c r="D335" s="172">
        <v>2.875</v>
      </c>
      <c r="E335" s="172">
        <v>2027</v>
      </c>
      <c r="F335" s="173">
        <v>43252</v>
      </c>
      <c r="G335" s="175">
        <v>3624118</v>
      </c>
      <c r="H335" s="63">
        <v>2018</v>
      </c>
      <c r="I335" s="170" t="str">
        <f t="shared" si="6"/>
        <v>SI bonds_2.875_2027</v>
      </c>
    </row>
    <row r="336" spans="1:9" x14ac:dyDescent="0.35">
      <c r="A336" s="172" t="s">
        <v>42</v>
      </c>
      <c r="B336" s="172" t="s">
        <v>39</v>
      </c>
      <c r="C336" s="172" t="s">
        <v>35</v>
      </c>
      <c r="D336" s="172">
        <v>2.875</v>
      </c>
      <c r="E336" s="172">
        <v>2028</v>
      </c>
      <c r="F336" s="173">
        <v>43252</v>
      </c>
      <c r="G336" s="175">
        <v>3624118</v>
      </c>
      <c r="H336" s="63">
        <v>2018</v>
      </c>
      <c r="I336" s="170" t="str">
        <f t="shared" si="6"/>
        <v>SI bonds_2.875_2028</v>
      </c>
    </row>
    <row r="337" spans="1:9" x14ac:dyDescent="0.35">
      <c r="A337" s="172" t="s">
        <v>42</v>
      </c>
      <c r="B337" s="172" t="s">
        <v>39</v>
      </c>
      <c r="C337" s="172" t="s">
        <v>35</v>
      </c>
      <c r="D337" s="172">
        <v>2.875</v>
      </c>
      <c r="E337" s="172">
        <v>2029</v>
      </c>
      <c r="F337" s="173">
        <v>43252</v>
      </c>
      <c r="G337" s="175">
        <v>3624118</v>
      </c>
      <c r="H337" s="63">
        <v>2018</v>
      </c>
      <c r="I337" s="170" t="str">
        <f t="shared" si="6"/>
        <v>SI bonds_2.875_2029</v>
      </c>
    </row>
    <row r="338" spans="1:9" x14ac:dyDescent="0.35">
      <c r="A338" s="172" t="s">
        <v>42</v>
      </c>
      <c r="B338" s="172" t="s">
        <v>39</v>
      </c>
      <c r="C338" s="172" t="s">
        <v>35</v>
      </c>
      <c r="D338" s="172">
        <v>2.875</v>
      </c>
      <c r="E338" s="172">
        <v>2030</v>
      </c>
      <c r="F338" s="173">
        <v>43252</v>
      </c>
      <c r="G338" s="175">
        <v>3624118</v>
      </c>
      <c r="H338" s="63">
        <v>2018</v>
      </c>
      <c r="I338" s="170" t="str">
        <f t="shared" si="6"/>
        <v>SI bonds_2.875_2030</v>
      </c>
    </row>
    <row r="339" spans="1:9" x14ac:dyDescent="0.35">
      <c r="A339" s="172" t="s">
        <v>42</v>
      </c>
      <c r="B339" s="172" t="s">
        <v>39</v>
      </c>
      <c r="C339" s="172" t="s">
        <v>35</v>
      </c>
      <c r="D339" s="172">
        <v>2.875</v>
      </c>
      <c r="E339" s="172">
        <v>2031</v>
      </c>
      <c r="F339" s="173">
        <v>43252</v>
      </c>
      <c r="G339" s="175">
        <v>3624118</v>
      </c>
      <c r="H339" s="63">
        <v>2018</v>
      </c>
      <c r="I339" s="170" t="str">
        <f t="shared" si="6"/>
        <v>SI bonds_2.875_2031</v>
      </c>
    </row>
    <row r="340" spans="1:9" x14ac:dyDescent="0.35">
      <c r="A340" s="172" t="s">
        <v>42</v>
      </c>
      <c r="B340" s="172" t="s">
        <v>39</v>
      </c>
      <c r="C340" s="172" t="s">
        <v>35</v>
      </c>
      <c r="D340" s="172">
        <v>2.875</v>
      </c>
      <c r="E340" s="172">
        <v>2032</v>
      </c>
      <c r="F340" s="173">
        <v>43252</v>
      </c>
      <c r="G340" s="175">
        <v>3624119</v>
      </c>
      <c r="H340" s="63">
        <v>2018</v>
      </c>
      <c r="I340" s="170" t="str">
        <f t="shared" si="6"/>
        <v>SI bonds_2.875_2032</v>
      </c>
    </row>
    <row r="341" spans="1:9" x14ac:dyDescent="0.35">
      <c r="A341" s="172" t="s">
        <v>42</v>
      </c>
      <c r="B341" s="172" t="s">
        <v>39</v>
      </c>
      <c r="C341" s="172" t="s">
        <v>35</v>
      </c>
      <c r="D341" s="172">
        <v>2.875</v>
      </c>
      <c r="E341" s="172">
        <v>2033</v>
      </c>
      <c r="F341" s="173">
        <v>43252</v>
      </c>
      <c r="G341" s="175">
        <v>176889560</v>
      </c>
      <c r="H341" s="63">
        <v>2018</v>
      </c>
      <c r="I341" s="170" t="str">
        <f t="shared" si="6"/>
        <v>SI bonds_2.875_2033</v>
      </c>
    </row>
    <row r="342" spans="1:9" x14ac:dyDescent="0.35">
      <c r="A342" s="172" t="s">
        <v>42</v>
      </c>
      <c r="B342" s="172" t="s">
        <v>39</v>
      </c>
      <c r="C342" s="172" t="s">
        <v>36</v>
      </c>
      <c r="D342" s="172">
        <v>3.5</v>
      </c>
      <c r="E342" s="172">
        <v>2018</v>
      </c>
      <c r="F342" s="173">
        <v>37773</v>
      </c>
      <c r="G342" s="175">
        <v>58558431</v>
      </c>
      <c r="H342" s="63">
        <v>2018</v>
      </c>
      <c r="I342" s="170" t="str">
        <f t="shared" si="6"/>
        <v>SI bonds_3.5_2018</v>
      </c>
    </row>
    <row r="343" spans="1:9" x14ac:dyDescent="0.35">
      <c r="A343" s="172" t="s">
        <v>42</v>
      </c>
      <c r="B343" s="172" t="s">
        <v>39</v>
      </c>
      <c r="C343" s="172" t="s">
        <v>36</v>
      </c>
      <c r="D343" s="172">
        <v>4</v>
      </c>
      <c r="E343" s="172">
        <v>2018</v>
      </c>
      <c r="F343" s="173">
        <v>39600</v>
      </c>
      <c r="G343" s="175">
        <v>12075192</v>
      </c>
      <c r="H343" s="63">
        <v>2018</v>
      </c>
      <c r="I343" s="170" t="str">
        <f t="shared" si="6"/>
        <v>SI bonds_4_2018</v>
      </c>
    </row>
    <row r="344" spans="1:9" x14ac:dyDescent="0.35">
      <c r="A344" s="172" t="s">
        <v>42</v>
      </c>
      <c r="B344" s="172" t="s">
        <v>39</v>
      </c>
      <c r="C344" s="172" t="s">
        <v>36</v>
      </c>
      <c r="D344" s="172">
        <v>4.125</v>
      </c>
      <c r="E344" s="172">
        <v>2018</v>
      </c>
      <c r="F344" s="173">
        <v>38504</v>
      </c>
      <c r="G344" s="175">
        <v>10516946</v>
      </c>
      <c r="H344" s="63">
        <v>2018</v>
      </c>
      <c r="I344" s="170" t="str">
        <f t="shared" si="6"/>
        <v>SI bonds_4.125_2018</v>
      </c>
    </row>
    <row r="345" spans="1:9" x14ac:dyDescent="0.35">
      <c r="A345" s="172" t="s">
        <v>42</v>
      </c>
      <c r="B345" s="172" t="s">
        <v>39</v>
      </c>
      <c r="C345" s="172" t="s">
        <v>36</v>
      </c>
      <c r="D345" s="172">
        <v>4.625</v>
      </c>
      <c r="E345" s="172">
        <v>2018</v>
      </c>
      <c r="F345" s="173">
        <v>38139</v>
      </c>
      <c r="G345" s="175">
        <v>9167663</v>
      </c>
      <c r="H345" s="63">
        <v>2018</v>
      </c>
      <c r="I345" s="170" t="str">
        <f t="shared" si="6"/>
        <v>SI bonds_4.625_2018</v>
      </c>
    </row>
    <row r="346" spans="1:9" x14ac:dyDescent="0.35">
      <c r="A346" s="172" t="s">
        <v>42</v>
      </c>
      <c r="B346" s="172" t="s">
        <v>39</v>
      </c>
      <c r="C346" s="172" t="s">
        <v>36</v>
      </c>
      <c r="D346" s="172">
        <v>5</v>
      </c>
      <c r="E346" s="172">
        <v>2018</v>
      </c>
      <c r="F346" s="173">
        <v>39234</v>
      </c>
      <c r="G346" s="175">
        <v>12454232</v>
      </c>
      <c r="H346" s="63">
        <v>2018</v>
      </c>
      <c r="I346" s="170" t="str">
        <f t="shared" si="6"/>
        <v>SI bonds_5_2018</v>
      </c>
    </row>
    <row r="347" spans="1:9" x14ac:dyDescent="0.35">
      <c r="A347" s="172" t="s">
        <v>42</v>
      </c>
      <c r="B347" s="172" t="s">
        <v>39</v>
      </c>
      <c r="C347" s="172" t="s">
        <v>36</v>
      </c>
      <c r="D347" s="172">
        <v>5.125</v>
      </c>
      <c r="E347" s="172">
        <v>2018</v>
      </c>
      <c r="F347" s="173">
        <v>38869</v>
      </c>
      <c r="G347" s="175">
        <v>11567866</v>
      </c>
      <c r="H347" s="63">
        <v>2018</v>
      </c>
      <c r="I347" s="170" t="str">
        <f t="shared" si="6"/>
        <v>SI bonds_5.125_2018</v>
      </c>
    </row>
    <row r="348" spans="1:9" x14ac:dyDescent="0.35">
      <c r="A348" s="172" t="s">
        <v>42</v>
      </c>
      <c r="B348" s="172" t="s">
        <v>34</v>
      </c>
      <c r="C348" s="172" t="s">
        <v>35</v>
      </c>
      <c r="D348" s="172">
        <v>2.875</v>
      </c>
      <c r="E348" s="172">
        <v>2018</v>
      </c>
      <c r="F348" s="173">
        <v>43252</v>
      </c>
      <c r="G348" s="175">
        <v>84061793</v>
      </c>
      <c r="H348" s="63">
        <v>2018</v>
      </c>
      <c r="I348" s="170" t="str">
        <f t="shared" si="6"/>
        <v>SI certificates_2.875_2018</v>
      </c>
    </row>
    <row r="349" spans="1:9" x14ac:dyDescent="0.35">
      <c r="A349" s="172" t="s">
        <v>42</v>
      </c>
      <c r="B349" s="172" t="s">
        <v>34</v>
      </c>
      <c r="C349" s="172" t="s">
        <v>36</v>
      </c>
      <c r="D349" s="172">
        <v>2.75</v>
      </c>
      <c r="E349" s="172">
        <v>2018</v>
      </c>
      <c r="F349" s="173">
        <v>43191</v>
      </c>
      <c r="G349" s="175">
        <v>1617638</v>
      </c>
      <c r="H349" s="63">
        <v>2018</v>
      </c>
      <c r="I349" s="170" t="str">
        <f t="shared" si="6"/>
        <v>SI certificates_2.75_2018</v>
      </c>
    </row>
    <row r="350" spans="1:9" x14ac:dyDescent="0.35">
      <c r="A350" s="172" t="s">
        <v>42</v>
      </c>
      <c r="B350" s="172" t="s">
        <v>34</v>
      </c>
      <c r="C350" s="172" t="s">
        <v>36</v>
      </c>
      <c r="D350" s="172">
        <v>2.875</v>
      </c>
      <c r="E350" s="172">
        <v>2018</v>
      </c>
      <c r="F350" s="173">
        <v>43160</v>
      </c>
      <c r="G350" s="175">
        <v>14750702</v>
      </c>
      <c r="H350" s="63">
        <v>2018</v>
      </c>
      <c r="I350" s="170" t="str">
        <f t="shared" si="6"/>
        <v>SI certificates_2.875_2018</v>
      </c>
    </row>
    <row r="351" spans="1:9" x14ac:dyDescent="0.35">
      <c r="A351" s="172" t="s">
        <v>42</v>
      </c>
      <c r="B351" s="172" t="s">
        <v>34</v>
      </c>
      <c r="C351" s="172" t="s">
        <v>36</v>
      </c>
      <c r="D351" s="172">
        <v>2.875</v>
      </c>
      <c r="E351" s="172">
        <v>2018</v>
      </c>
      <c r="F351" s="173">
        <v>43221</v>
      </c>
      <c r="G351" s="175">
        <v>52758483</v>
      </c>
      <c r="H351" s="63">
        <v>2018</v>
      </c>
      <c r="I351" s="170" t="str">
        <f t="shared" si="6"/>
        <v>SI certificates_2.875_2018</v>
      </c>
    </row>
    <row r="352" spans="1:9" x14ac:dyDescent="0.35">
      <c r="A352" s="172" t="s">
        <v>42</v>
      </c>
      <c r="B352" s="172" t="s">
        <v>34</v>
      </c>
      <c r="C352" s="172" t="s">
        <v>36</v>
      </c>
      <c r="D352" s="172">
        <v>2.875</v>
      </c>
      <c r="E352" s="172">
        <v>2018</v>
      </c>
      <c r="F352" s="173">
        <v>43252</v>
      </c>
      <c r="G352" s="175">
        <v>84061793</v>
      </c>
      <c r="H352" s="63">
        <v>2018</v>
      </c>
      <c r="I352" s="170" t="str">
        <f t="shared" si="6"/>
        <v>SI certificates_2.875_2018</v>
      </c>
    </row>
    <row r="353" spans="1:9" x14ac:dyDescent="0.35">
      <c r="A353" s="172" t="s">
        <v>43</v>
      </c>
      <c r="B353" s="172" t="s">
        <v>39</v>
      </c>
      <c r="C353" s="172" t="s">
        <v>36</v>
      </c>
      <c r="D353" s="172">
        <v>1.375</v>
      </c>
      <c r="E353" s="172">
        <v>2019</v>
      </c>
      <c r="F353" s="173">
        <v>41061</v>
      </c>
      <c r="G353" s="175">
        <v>6693020</v>
      </c>
      <c r="H353" s="63">
        <v>2018</v>
      </c>
      <c r="I353" s="170" t="str">
        <f t="shared" si="6"/>
        <v>SI bonds_1.375_2019</v>
      </c>
    </row>
    <row r="354" spans="1:9" x14ac:dyDescent="0.35">
      <c r="A354" s="172" t="s">
        <v>43</v>
      </c>
      <c r="B354" s="172" t="s">
        <v>39</v>
      </c>
      <c r="C354" s="172" t="s">
        <v>36</v>
      </c>
      <c r="D354" s="172">
        <v>1.75</v>
      </c>
      <c r="E354" s="172">
        <v>2019</v>
      </c>
      <c r="F354" s="173">
        <v>41426</v>
      </c>
      <c r="G354" s="175">
        <v>4908185</v>
      </c>
      <c r="H354" s="63">
        <v>2018</v>
      </c>
      <c r="I354" s="170" t="str">
        <f t="shared" si="6"/>
        <v>SI bonds_1.75_2019</v>
      </c>
    </row>
    <row r="355" spans="1:9" x14ac:dyDescent="0.35">
      <c r="A355" s="172" t="s">
        <v>43</v>
      </c>
      <c r="B355" s="172" t="s">
        <v>39</v>
      </c>
      <c r="C355" s="172" t="s">
        <v>36</v>
      </c>
      <c r="D355" s="172">
        <v>1.875</v>
      </c>
      <c r="E355" s="172">
        <v>2019</v>
      </c>
      <c r="F355" s="173">
        <v>42522</v>
      </c>
      <c r="G355" s="175">
        <v>5332345</v>
      </c>
      <c r="H355" s="63">
        <v>2018</v>
      </c>
      <c r="I355" s="170" t="str">
        <f t="shared" si="6"/>
        <v>SI bonds_1.875_2019</v>
      </c>
    </row>
    <row r="356" spans="1:9" x14ac:dyDescent="0.35">
      <c r="A356" s="172" t="s">
        <v>43</v>
      </c>
      <c r="B356" s="172" t="s">
        <v>39</v>
      </c>
      <c r="C356" s="172" t="s">
        <v>36</v>
      </c>
      <c r="D356" s="172">
        <v>2</v>
      </c>
      <c r="E356" s="172">
        <v>2019</v>
      </c>
      <c r="F356" s="173">
        <v>42156</v>
      </c>
      <c r="G356" s="175">
        <v>3655629</v>
      </c>
      <c r="H356" s="63">
        <v>2018</v>
      </c>
      <c r="I356" s="170" t="str">
        <f t="shared" si="6"/>
        <v>SI bonds_2_2019</v>
      </c>
    </row>
    <row r="357" spans="1:9" x14ac:dyDescent="0.35">
      <c r="A357" s="172" t="s">
        <v>43</v>
      </c>
      <c r="B357" s="172" t="s">
        <v>39</v>
      </c>
      <c r="C357" s="172" t="s">
        <v>36</v>
      </c>
      <c r="D357" s="172">
        <v>2.25</v>
      </c>
      <c r="E357" s="172">
        <v>2019</v>
      </c>
      <c r="F357" s="173">
        <v>41791</v>
      </c>
      <c r="G357" s="175">
        <v>11892729</v>
      </c>
      <c r="H357" s="63">
        <v>2018</v>
      </c>
      <c r="I357" s="170" t="str">
        <f t="shared" si="6"/>
        <v>SI bonds_2.25_2019</v>
      </c>
    </row>
    <row r="358" spans="1:9" x14ac:dyDescent="0.35">
      <c r="A358" s="172" t="s">
        <v>43</v>
      </c>
      <c r="B358" s="172" t="s">
        <v>39</v>
      </c>
      <c r="C358" s="172" t="s">
        <v>36</v>
      </c>
      <c r="D358" s="172">
        <v>2.5</v>
      </c>
      <c r="E358" s="172">
        <v>2019</v>
      </c>
      <c r="F358" s="173">
        <v>40695</v>
      </c>
      <c r="G358" s="175">
        <v>5971787</v>
      </c>
      <c r="H358" s="63">
        <v>2018</v>
      </c>
      <c r="I358" s="170" t="str">
        <f t="shared" si="6"/>
        <v>SI bonds_2.5_2019</v>
      </c>
    </row>
    <row r="359" spans="1:9" x14ac:dyDescent="0.35">
      <c r="A359" s="172" t="s">
        <v>43</v>
      </c>
      <c r="B359" s="172" t="s">
        <v>39</v>
      </c>
      <c r="C359" s="172" t="s">
        <v>36</v>
      </c>
      <c r="D359" s="172">
        <v>2.875</v>
      </c>
      <c r="E359" s="172">
        <v>2019</v>
      </c>
      <c r="F359" s="173">
        <v>40330</v>
      </c>
      <c r="G359" s="175">
        <v>7264432</v>
      </c>
      <c r="H359" s="63">
        <v>2018</v>
      </c>
      <c r="I359" s="170" t="str">
        <f t="shared" si="6"/>
        <v>SI bonds_2.875_2019</v>
      </c>
    </row>
    <row r="360" spans="1:9" x14ac:dyDescent="0.35">
      <c r="A360" s="172" t="s">
        <v>43</v>
      </c>
      <c r="B360" s="172" t="s">
        <v>39</v>
      </c>
      <c r="C360" s="172" t="s">
        <v>36</v>
      </c>
      <c r="D360" s="172">
        <v>3.25</v>
      </c>
      <c r="E360" s="172">
        <v>2019</v>
      </c>
      <c r="F360" s="173">
        <v>39965</v>
      </c>
      <c r="G360" s="175">
        <v>1834289</v>
      </c>
      <c r="H360" s="63">
        <v>2018</v>
      </c>
      <c r="I360" s="170" t="str">
        <f t="shared" si="6"/>
        <v>SI bonds_3.25_2019</v>
      </c>
    </row>
    <row r="361" spans="1:9" x14ac:dyDescent="0.35">
      <c r="A361" s="172" t="s">
        <v>43</v>
      </c>
      <c r="B361" s="172" t="s">
        <v>34</v>
      </c>
      <c r="C361" s="172" t="s">
        <v>35</v>
      </c>
      <c r="D361" s="172">
        <v>2.875</v>
      </c>
      <c r="E361" s="172">
        <v>2019</v>
      </c>
      <c r="F361" s="173">
        <v>43282</v>
      </c>
      <c r="G361" s="175">
        <v>76334546</v>
      </c>
      <c r="H361" s="63">
        <v>2018</v>
      </c>
      <c r="I361" s="170" t="str">
        <f t="shared" si="6"/>
        <v>SI certificates_2.875_2019</v>
      </c>
    </row>
    <row r="362" spans="1:9" x14ac:dyDescent="0.35">
      <c r="A362" s="172" t="s">
        <v>43</v>
      </c>
      <c r="B362" s="172" t="s">
        <v>34</v>
      </c>
      <c r="C362" s="172" t="s">
        <v>36</v>
      </c>
      <c r="D362" s="172">
        <v>2.875</v>
      </c>
      <c r="E362" s="172">
        <v>2019</v>
      </c>
      <c r="F362" s="173">
        <v>43282</v>
      </c>
      <c r="G362" s="175">
        <v>35776421</v>
      </c>
      <c r="H362" s="63">
        <v>2018</v>
      </c>
      <c r="I362" s="170" t="str">
        <f t="shared" si="6"/>
        <v>SI certificates_2.875_2019</v>
      </c>
    </row>
    <row r="363" spans="1:9" x14ac:dyDescent="0.35">
      <c r="A363" s="172" t="s">
        <v>44</v>
      </c>
      <c r="B363" s="172" t="s">
        <v>39</v>
      </c>
      <c r="C363" s="172" t="s">
        <v>36</v>
      </c>
      <c r="D363" s="172">
        <v>3.25</v>
      </c>
      <c r="E363" s="172">
        <v>2019</v>
      </c>
      <c r="F363" s="173">
        <v>39965</v>
      </c>
      <c r="G363" s="175">
        <v>2758699</v>
      </c>
      <c r="H363" s="63">
        <v>2018</v>
      </c>
      <c r="I363" s="170" t="str">
        <f t="shared" si="6"/>
        <v>SI bonds_3.25_2019</v>
      </c>
    </row>
    <row r="364" spans="1:9" x14ac:dyDescent="0.35">
      <c r="A364" s="172" t="s">
        <v>44</v>
      </c>
      <c r="B364" s="172" t="s">
        <v>34</v>
      </c>
      <c r="C364" s="172" t="s">
        <v>35</v>
      </c>
      <c r="D364" s="172">
        <v>3</v>
      </c>
      <c r="E364" s="172">
        <v>2019</v>
      </c>
      <c r="F364" s="173">
        <v>43313</v>
      </c>
      <c r="G364" s="175">
        <v>69397333</v>
      </c>
      <c r="H364" s="63">
        <v>2018</v>
      </c>
      <c r="I364" s="170" t="str">
        <f t="shared" si="6"/>
        <v>SI certificates_3_2019</v>
      </c>
    </row>
    <row r="365" spans="1:9" x14ac:dyDescent="0.35">
      <c r="A365" s="172" t="s">
        <v>44</v>
      </c>
      <c r="B365" s="172" t="s">
        <v>34</v>
      </c>
      <c r="C365" s="172" t="s">
        <v>36</v>
      </c>
      <c r="D365" s="172">
        <v>2.875</v>
      </c>
      <c r="E365" s="172">
        <v>2019</v>
      </c>
      <c r="F365" s="173">
        <v>43282</v>
      </c>
      <c r="G365" s="175">
        <v>40558125</v>
      </c>
      <c r="H365" s="63">
        <v>2018</v>
      </c>
      <c r="I365" s="170" t="str">
        <f t="shared" si="6"/>
        <v>SI certificates_2.875_2019</v>
      </c>
    </row>
    <row r="366" spans="1:9" x14ac:dyDescent="0.35">
      <c r="A366" s="172" t="s">
        <v>44</v>
      </c>
      <c r="B366" s="172" t="s">
        <v>34</v>
      </c>
      <c r="C366" s="172" t="s">
        <v>36</v>
      </c>
      <c r="D366" s="172">
        <v>3</v>
      </c>
      <c r="E366" s="172">
        <v>2019</v>
      </c>
      <c r="F366" s="173">
        <v>43313</v>
      </c>
      <c r="G366" s="175">
        <v>64634495</v>
      </c>
      <c r="H366" s="63">
        <v>2018</v>
      </c>
      <c r="I366" s="170" t="str">
        <f t="shared" si="6"/>
        <v>SI certificates_3_2019</v>
      </c>
    </row>
    <row r="367" spans="1:9" x14ac:dyDescent="0.35">
      <c r="A367" s="172" t="s">
        <v>45</v>
      </c>
      <c r="B367" s="172" t="s">
        <v>39</v>
      </c>
      <c r="C367" s="172" t="s">
        <v>36</v>
      </c>
      <c r="D367" s="172">
        <v>3.25</v>
      </c>
      <c r="E367" s="172">
        <v>2019</v>
      </c>
      <c r="F367" s="173">
        <v>39965</v>
      </c>
      <c r="G367" s="175">
        <v>1909225</v>
      </c>
      <c r="H367" s="63">
        <v>2018</v>
      </c>
      <c r="I367" s="170" t="str">
        <f t="shared" si="6"/>
        <v>SI bonds_3.25_2019</v>
      </c>
    </row>
    <row r="368" spans="1:9" x14ac:dyDescent="0.35">
      <c r="A368" s="172" t="s">
        <v>45</v>
      </c>
      <c r="B368" s="172" t="s">
        <v>34</v>
      </c>
      <c r="C368" s="172" t="s">
        <v>35</v>
      </c>
      <c r="D368" s="172">
        <v>2.875</v>
      </c>
      <c r="E368" s="172">
        <v>2019</v>
      </c>
      <c r="F368" s="173">
        <v>43344</v>
      </c>
      <c r="G368" s="175">
        <v>79635026</v>
      </c>
      <c r="H368" s="63">
        <v>2018</v>
      </c>
      <c r="I368" s="170" t="str">
        <f t="shared" si="6"/>
        <v>SI certificates_2.875_2019</v>
      </c>
    </row>
    <row r="369" spans="1:9" x14ac:dyDescent="0.35">
      <c r="A369" s="172" t="s">
        <v>45</v>
      </c>
      <c r="B369" s="172" t="s">
        <v>34</v>
      </c>
      <c r="C369" s="172" t="s">
        <v>36</v>
      </c>
      <c r="D369" s="172">
        <v>2.875</v>
      </c>
      <c r="E369" s="172">
        <v>2019</v>
      </c>
      <c r="F369" s="173">
        <v>43344</v>
      </c>
      <c r="G369" s="175">
        <v>59736167</v>
      </c>
      <c r="H369" s="63">
        <v>2018</v>
      </c>
      <c r="I369" s="170" t="str">
        <f t="shared" si="6"/>
        <v>SI certificates_2.875_2019</v>
      </c>
    </row>
    <row r="370" spans="1:9" x14ac:dyDescent="0.35">
      <c r="A370" s="172" t="s">
        <v>46</v>
      </c>
      <c r="B370" s="172" t="s">
        <v>39</v>
      </c>
      <c r="C370" s="172" t="s">
        <v>36</v>
      </c>
      <c r="D370" s="172">
        <v>3.25</v>
      </c>
      <c r="E370" s="172">
        <v>2019</v>
      </c>
      <c r="F370" s="173">
        <v>39965</v>
      </c>
      <c r="G370" s="175">
        <v>4126057</v>
      </c>
      <c r="H370" s="63">
        <v>2018</v>
      </c>
      <c r="I370" s="170" t="str">
        <f t="shared" si="6"/>
        <v>SI bonds_3.25_2019</v>
      </c>
    </row>
    <row r="371" spans="1:9" x14ac:dyDescent="0.35">
      <c r="A371" s="172" t="s">
        <v>46</v>
      </c>
      <c r="B371" s="172" t="s">
        <v>39</v>
      </c>
      <c r="C371" s="172" t="s">
        <v>36</v>
      </c>
      <c r="D371" s="172">
        <v>4</v>
      </c>
      <c r="E371" s="172">
        <v>2019</v>
      </c>
      <c r="F371" s="173">
        <v>39600</v>
      </c>
      <c r="G371" s="175">
        <v>7245264</v>
      </c>
      <c r="H371" s="63">
        <v>2018</v>
      </c>
      <c r="I371" s="170" t="str">
        <f t="shared" si="6"/>
        <v>SI bonds_4_2019</v>
      </c>
    </row>
    <row r="372" spans="1:9" x14ac:dyDescent="0.35">
      <c r="A372" s="172" t="s">
        <v>46</v>
      </c>
      <c r="B372" s="172" t="s">
        <v>34</v>
      </c>
      <c r="C372" s="172" t="s">
        <v>35</v>
      </c>
      <c r="D372" s="172">
        <v>3</v>
      </c>
      <c r="E372" s="172">
        <v>2019</v>
      </c>
      <c r="F372" s="173">
        <v>43374</v>
      </c>
      <c r="G372" s="175">
        <v>71825944</v>
      </c>
      <c r="H372" s="63">
        <v>2018</v>
      </c>
      <c r="I372" s="170" t="str">
        <f t="shared" si="6"/>
        <v>SI certificates_3_2019</v>
      </c>
    </row>
    <row r="373" spans="1:9" x14ac:dyDescent="0.35">
      <c r="A373" s="172" t="s">
        <v>46</v>
      </c>
      <c r="B373" s="172" t="s">
        <v>34</v>
      </c>
      <c r="C373" s="172" t="s">
        <v>36</v>
      </c>
      <c r="D373" s="172">
        <v>2.875</v>
      </c>
      <c r="E373" s="172">
        <v>2019</v>
      </c>
      <c r="F373" s="173">
        <v>43344</v>
      </c>
      <c r="G373" s="175">
        <v>19898859</v>
      </c>
      <c r="H373" s="63">
        <v>2018</v>
      </c>
      <c r="I373" s="170" t="str">
        <f t="shared" si="6"/>
        <v>SI certificates_2.875_2019</v>
      </c>
    </row>
    <row r="374" spans="1:9" x14ac:dyDescent="0.35">
      <c r="A374" s="172" t="s">
        <v>46</v>
      </c>
      <c r="B374" s="172" t="s">
        <v>34</v>
      </c>
      <c r="C374" s="172" t="s">
        <v>36</v>
      </c>
      <c r="D374" s="172">
        <v>3</v>
      </c>
      <c r="E374" s="172">
        <v>2019</v>
      </c>
      <c r="F374" s="173">
        <v>43313</v>
      </c>
      <c r="G374" s="175">
        <v>3614617</v>
      </c>
      <c r="H374" s="63">
        <v>2018</v>
      </c>
      <c r="I374" s="170" t="str">
        <f t="shared" si="6"/>
        <v>SI certificates_3_2019</v>
      </c>
    </row>
    <row r="375" spans="1:9" x14ac:dyDescent="0.35">
      <c r="A375" s="172" t="s">
        <v>46</v>
      </c>
      <c r="B375" s="172" t="s">
        <v>34</v>
      </c>
      <c r="C375" s="172" t="s">
        <v>36</v>
      </c>
      <c r="D375" s="172">
        <v>3</v>
      </c>
      <c r="E375" s="172">
        <v>2019</v>
      </c>
      <c r="F375" s="173">
        <v>43374</v>
      </c>
      <c r="G375" s="175">
        <v>48912383</v>
      </c>
      <c r="H375" s="63">
        <v>2018</v>
      </c>
      <c r="I375" s="170" t="str">
        <f t="shared" si="6"/>
        <v>SI certificates_3_2019</v>
      </c>
    </row>
    <row r="376" spans="1:9" x14ac:dyDescent="0.35">
      <c r="A376" s="172" t="s">
        <v>47</v>
      </c>
      <c r="B376" s="172" t="s">
        <v>39</v>
      </c>
      <c r="C376" s="172" t="s">
        <v>36</v>
      </c>
      <c r="D376" s="172">
        <v>4</v>
      </c>
      <c r="E376" s="172">
        <v>2019</v>
      </c>
      <c r="F376" s="173">
        <v>39600</v>
      </c>
      <c r="G376" s="175">
        <v>4829928</v>
      </c>
      <c r="H376" s="63">
        <v>2018</v>
      </c>
      <c r="I376" s="170" t="str">
        <f t="shared" si="6"/>
        <v>SI bonds_4_2019</v>
      </c>
    </row>
    <row r="377" spans="1:9" x14ac:dyDescent="0.35">
      <c r="A377" s="172" t="s">
        <v>47</v>
      </c>
      <c r="B377" s="172" t="s">
        <v>39</v>
      </c>
      <c r="C377" s="172" t="s">
        <v>36</v>
      </c>
      <c r="D377" s="172">
        <v>4.125</v>
      </c>
      <c r="E377" s="172">
        <v>2019</v>
      </c>
      <c r="F377" s="173">
        <v>38504</v>
      </c>
      <c r="G377" s="175">
        <v>5934371</v>
      </c>
      <c r="H377" s="63">
        <v>2018</v>
      </c>
      <c r="I377" s="170" t="str">
        <f t="shared" si="6"/>
        <v>SI bonds_4.125_2019</v>
      </c>
    </row>
    <row r="378" spans="1:9" x14ac:dyDescent="0.35">
      <c r="A378" s="172" t="s">
        <v>47</v>
      </c>
      <c r="B378" s="172" t="s">
        <v>34</v>
      </c>
      <c r="C378" s="172" t="s">
        <v>35</v>
      </c>
      <c r="D378" s="172">
        <v>3.125</v>
      </c>
      <c r="E378" s="172">
        <v>2019</v>
      </c>
      <c r="F378" s="173">
        <v>43405</v>
      </c>
      <c r="G378" s="175">
        <v>68071016</v>
      </c>
      <c r="H378" s="63">
        <v>2018</v>
      </c>
      <c r="I378" s="170" t="str">
        <f t="shared" si="6"/>
        <v>SI certificates_3.125_2019</v>
      </c>
    </row>
    <row r="379" spans="1:9" x14ac:dyDescent="0.35">
      <c r="A379" s="172" t="s">
        <v>47</v>
      </c>
      <c r="B379" s="172" t="s">
        <v>34</v>
      </c>
      <c r="C379" s="172" t="s">
        <v>36</v>
      </c>
      <c r="D379" s="172">
        <v>3</v>
      </c>
      <c r="E379" s="172">
        <v>2019</v>
      </c>
      <c r="F379" s="173">
        <v>43313</v>
      </c>
      <c r="G379" s="175">
        <v>1148221</v>
      </c>
      <c r="H379" s="63">
        <v>2018</v>
      </c>
      <c r="I379" s="170" t="str">
        <f t="shared" si="6"/>
        <v>SI certificates_3_2019</v>
      </c>
    </row>
    <row r="380" spans="1:9" x14ac:dyDescent="0.35">
      <c r="A380" s="172" t="s">
        <v>47</v>
      </c>
      <c r="B380" s="172" t="s">
        <v>34</v>
      </c>
      <c r="C380" s="172" t="s">
        <v>36</v>
      </c>
      <c r="D380" s="172">
        <v>3</v>
      </c>
      <c r="E380" s="172">
        <v>2019</v>
      </c>
      <c r="F380" s="173">
        <v>43374</v>
      </c>
      <c r="G380" s="175">
        <v>21661647</v>
      </c>
      <c r="H380" s="63">
        <v>2018</v>
      </c>
      <c r="I380" s="170" t="str">
        <f t="shared" si="6"/>
        <v>SI certificates_3_2019</v>
      </c>
    </row>
    <row r="381" spans="1:9" x14ac:dyDescent="0.35">
      <c r="A381" s="172" t="s">
        <v>47</v>
      </c>
      <c r="B381" s="172" t="s">
        <v>34</v>
      </c>
      <c r="C381" s="172" t="s">
        <v>36</v>
      </c>
      <c r="D381" s="172">
        <v>3.125</v>
      </c>
      <c r="E381" s="172">
        <v>2019</v>
      </c>
      <c r="F381" s="173">
        <v>43405</v>
      </c>
      <c r="G381" s="175">
        <v>49847125</v>
      </c>
      <c r="H381" s="63">
        <v>2018</v>
      </c>
      <c r="I381" s="170" t="str">
        <f t="shared" si="6"/>
        <v>SI certificates_3.125_2019</v>
      </c>
    </row>
    <row r="382" spans="1:9" x14ac:dyDescent="0.35">
      <c r="A382" s="172" t="s">
        <v>48</v>
      </c>
      <c r="B382" s="172" t="s">
        <v>39</v>
      </c>
      <c r="C382" s="172" t="s">
        <v>36</v>
      </c>
      <c r="D382" s="172">
        <v>4.125</v>
      </c>
      <c r="E382" s="172">
        <v>2019</v>
      </c>
      <c r="F382" s="173">
        <v>38504</v>
      </c>
      <c r="G382" s="175">
        <v>4582575</v>
      </c>
      <c r="H382" s="63">
        <v>2018</v>
      </c>
      <c r="I382" s="170" t="str">
        <f t="shared" si="6"/>
        <v>SI bonds_4.125_2019</v>
      </c>
    </row>
    <row r="383" spans="1:9" x14ac:dyDescent="0.35">
      <c r="A383" s="172" t="s">
        <v>48</v>
      </c>
      <c r="B383" s="172" t="s">
        <v>39</v>
      </c>
      <c r="C383" s="172" t="s">
        <v>36</v>
      </c>
      <c r="D383" s="172">
        <v>4.625</v>
      </c>
      <c r="E383" s="172">
        <v>2019</v>
      </c>
      <c r="F383" s="173">
        <v>38139</v>
      </c>
      <c r="G383" s="175">
        <v>18078656</v>
      </c>
      <c r="H383" s="63">
        <v>2018</v>
      </c>
      <c r="I383" s="170" t="str">
        <f t="shared" si="6"/>
        <v>SI bonds_4.625_2019</v>
      </c>
    </row>
    <row r="384" spans="1:9" x14ac:dyDescent="0.35">
      <c r="A384" s="172" t="s">
        <v>48</v>
      </c>
      <c r="B384" s="172" t="s">
        <v>34</v>
      </c>
      <c r="C384" s="172" t="s">
        <v>35</v>
      </c>
      <c r="D384" s="172">
        <v>3</v>
      </c>
      <c r="E384" s="172">
        <v>2019</v>
      </c>
      <c r="F384" s="173">
        <v>43435</v>
      </c>
      <c r="G384" s="175">
        <v>112534383</v>
      </c>
      <c r="H384" s="63">
        <v>2018</v>
      </c>
      <c r="I384" s="170" t="str">
        <f t="shared" si="6"/>
        <v>SI certificates_3_2019</v>
      </c>
    </row>
    <row r="385" spans="1:9" x14ac:dyDescent="0.35">
      <c r="A385" s="172" t="s">
        <v>48</v>
      </c>
      <c r="B385" s="172" t="s">
        <v>34</v>
      </c>
      <c r="C385" s="172" t="s">
        <v>36</v>
      </c>
      <c r="D385" s="172">
        <v>3</v>
      </c>
      <c r="E385" s="172">
        <v>2019</v>
      </c>
      <c r="F385" s="173">
        <v>43374</v>
      </c>
      <c r="G385" s="175">
        <v>1251914</v>
      </c>
      <c r="H385" s="63">
        <v>2018</v>
      </c>
      <c r="I385" s="170" t="str">
        <f t="shared" si="6"/>
        <v>SI certificates_3_2019</v>
      </c>
    </row>
    <row r="386" spans="1:9" x14ac:dyDescent="0.35">
      <c r="A386" s="172" t="s">
        <v>48</v>
      </c>
      <c r="B386" s="172" t="s">
        <v>34</v>
      </c>
      <c r="C386" s="172" t="s">
        <v>36</v>
      </c>
      <c r="D386" s="172">
        <v>3</v>
      </c>
      <c r="E386" s="172">
        <v>2019</v>
      </c>
      <c r="F386" s="173">
        <v>43435</v>
      </c>
      <c r="G386" s="175">
        <v>49895930</v>
      </c>
      <c r="H386" s="63">
        <v>2018</v>
      </c>
      <c r="I386" s="170" t="str">
        <f t="shared" si="6"/>
        <v>SI certificates_3_2019</v>
      </c>
    </row>
    <row r="387" spans="1:9" x14ac:dyDescent="0.35">
      <c r="A387" s="172" t="s">
        <v>48</v>
      </c>
      <c r="B387" s="172" t="s">
        <v>34</v>
      </c>
      <c r="C387" s="172" t="s">
        <v>36</v>
      </c>
      <c r="D387" s="172">
        <v>3.125</v>
      </c>
      <c r="E387" s="172">
        <v>2019</v>
      </c>
      <c r="F387" s="173">
        <v>43405</v>
      </c>
      <c r="G387" s="175">
        <v>10883319</v>
      </c>
      <c r="H387" s="63">
        <v>2018</v>
      </c>
      <c r="I387" s="170" t="str">
        <f t="shared" si="6"/>
        <v>SI certificates_3.125_2019</v>
      </c>
    </row>
    <row r="388" spans="1:9" x14ac:dyDescent="0.35">
      <c r="A388" s="172" t="s">
        <v>33</v>
      </c>
      <c r="B388" s="172" t="s">
        <v>34</v>
      </c>
      <c r="C388" s="172" t="s">
        <v>35</v>
      </c>
      <c r="D388" s="172">
        <v>2.375</v>
      </c>
      <c r="E388" s="172">
        <v>2017</v>
      </c>
      <c r="F388" s="173">
        <v>42736</v>
      </c>
      <c r="G388" s="174">
        <v>91544087</v>
      </c>
      <c r="H388" s="63">
        <v>2017</v>
      </c>
      <c r="I388" s="170" t="str">
        <f t="shared" si="6"/>
        <v>SI certificates_2.375_2017</v>
      </c>
    </row>
    <row r="389" spans="1:9" x14ac:dyDescent="0.35">
      <c r="A389" s="172" t="s">
        <v>33</v>
      </c>
      <c r="B389" s="172" t="s">
        <v>34</v>
      </c>
      <c r="C389" s="172" t="s">
        <v>36</v>
      </c>
      <c r="D389" s="172">
        <v>2.375</v>
      </c>
      <c r="E389" s="172">
        <v>2017</v>
      </c>
      <c r="F389" s="173">
        <v>42705</v>
      </c>
      <c r="G389" s="175">
        <v>58820312</v>
      </c>
      <c r="H389" s="63">
        <v>2017</v>
      </c>
      <c r="I389" s="170" t="str">
        <f t="shared" si="6"/>
        <v>SI certificates_2.375_2017</v>
      </c>
    </row>
    <row r="390" spans="1:9" x14ac:dyDescent="0.35">
      <c r="A390" s="172" t="s">
        <v>33</v>
      </c>
      <c r="B390" s="172" t="s">
        <v>34</v>
      </c>
      <c r="C390" s="172" t="s">
        <v>36</v>
      </c>
      <c r="D390" s="172">
        <v>2.375</v>
      </c>
      <c r="E390" s="172">
        <v>2017</v>
      </c>
      <c r="F390" s="173">
        <v>42736</v>
      </c>
      <c r="G390" s="175">
        <v>18862681</v>
      </c>
      <c r="H390" s="63">
        <v>2017</v>
      </c>
      <c r="I390" s="170" t="str">
        <f t="shared" ref="I390:I453" si="7">_xlfn.TEXTJOIN("_", TRUE, B390, D390, E390)</f>
        <v>SI certificates_2.375_2017</v>
      </c>
    </row>
    <row r="391" spans="1:9" x14ac:dyDescent="0.35">
      <c r="A391" s="172" t="s">
        <v>37</v>
      </c>
      <c r="B391" s="172" t="s">
        <v>34</v>
      </c>
      <c r="C391" s="172" t="s">
        <v>35</v>
      </c>
      <c r="D391" s="172">
        <v>2.375</v>
      </c>
      <c r="E391" s="172">
        <v>2017</v>
      </c>
      <c r="F391" s="173">
        <v>42767</v>
      </c>
      <c r="G391" s="175">
        <v>68977350</v>
      </c>
      <c r="H391" s="63">
        <v>2017</v>
      </c>
      <c r="I391" s="170" t="str">
        <f t="shared" si="7"/>
        <v>SI certificates_2.375_2017</v>
      </c>
    </row>
    <row r="392" spans="1:9" x14ac:dyDescent="0.35">
      <c r="A392" s="172" t="s">
        <v>37</v>
      </c>
      <c r="B392" s="172" t="s">
        <v>34</v>
      </c>
      <c r="C392" s="172" t="s">
        <v>36</v>
      </c>
      <c r="D392" s="172">
        <v>2.375</v>
      </c>
      <c r="E392" s="172">
        <v>2017</v>
      </c>
      <c r="F392" s="173">
        <v>42736</v>
      </c>
      <c r="G392" s="175">
        <v>72185513</v>
      </c>
      <c r="H392" s="63">
        <v>2017</v>
      </c>
      <c r="I392" s="170" t="str">
        <f t="shared" si="7"/>
        <v>SI certificates_2.375_2017</v>
      </c>
    </row>
    <row r="393" spans="1:9" x14ac:dyDescent="0.35">
      <c r="A393" s="172" t="s">
        <v>37</v>
      </c>
      <c r="B393" s="172" t="s">
        <v>34</v>
      </c>
      <c r="C393" s="172" t="s">
        <v>36</v>
      </c>
      <c r="D393" s="172">
        <v>2.375</v>
      </c>
      <c r="E393" s="172">
        <v>2017</v>
      </c>
      <c r="F393" s="173">
        <v>42767</v>
      </c>
      <c r="G393" s="175">
        <v>5689933</v>
      </c>
      <c r="H393" s="63">
        <v>2017</v>
      </c>
      <c r="I393" s="170" t="str">
        <f t="shared" si="7"/>
        <v>SI certificates_2.375_2017</v>
      </c>
    </row>
    <row r="394" spans="1:9" x14ac:dyDescent="0.35">
      <c r="A394" s="172" t="s">
        <v>38</v>
      </c>
      <c r="B394" s="172" t="s">
        <v>34</v>
      </c>
      <c r="C394" s="172" t="s">
        <v>35</v>
      </c>
      <c r="D394" s="172">
        <v>2.375</v>
      </c>
      <c r="E394" s="172">
        <v>2017</v>
      </c>
      <c r="F394" s="173">
        <v>42795</v>
      </c>
      <c r="G394" s="175">
        <v>75945142</v>
      </c>
      <c r="H394" s="63">
        <v>2017</v>
      </c>
      <c r="I394" s="170" t="str">
        <f t="shared" si="7"/>
        <v>SI certificates_2.375_2017</v>
      </c>
    </row>
    <row r="395" spans="1:9" x14ac:dyDescent="0.35">
      <c r="A395" s="172" t="s">
        <v>38</v>
      </c>
      <c r="B395" s="172" t="s">
        <v>34</v>
      </c>
      <c r="C395" s="172" t="s">
        <v>36</v>
      </c>
      <c r="D395" s="172">
        <v>2.375</v>
      </c>
      <c r="E395" s="172">
        <v>2017</v>
      </c>
      <c r="F395" s="173">
        <v>42736</v>
      </c>
      <c r="G395" s="175">
        <v>495893</v>
      </c>
      <c r="H395" s="63">
        <v>2017</v>
      </c>
      <c r="I395" s="170" t="str">
        <f t="shared" si="7"/>
        <v>SI certificates_2.375_2017</v>
      </c>
    </row>
    <row r="396" spans="1:9" x14ac:dyDescent="0.35">
      <c r="A396" s="172" t="s">
        <v>38</v>
      </c>
      <c r="B396" s="172" t="s">
        <v>34</v>
      </c>
      <c r="C396" s="172" t="s">
        <v>36</v>
      </c>
      <c r="D396" s="172">
        <v>2.375</v>
      </c>
      <c r="E396" s="172">
        <v>2017</v>
      </c>
      <c r="F396" s="173">
        <v>42767</v>
      </c>
      <c r="G396" s="175">
        <v>61812312</v>
      </c>
      <c r="H396" s="63">
        <v>2017</v>
      </c>
      <c r="I396" s="170" t="str">
        <f t="shared" si="7"/>
        <v>SI certificates_2.375_2017</v>
      </c>
    </row>
    <row r="397" spans="1:9" x14ac:dyDescent="0.35">
      <c r="A397" s="172" t="s">
        <v>38</v>
      </c>
      <c r="B397" s="172" t="s">
        <v>34</v>
      </c>
      <c r="C397" s="172" t="s">
        <v>36</v>
      </c>
      <c r="D397" s="172">
        <v>2.375</v>
      </c>
      <c r="E397" s="172">
        <v>2017</v>
      </c>
      <c r="F397" s="173">
        <v>42795</v>
      </c>
      <c r="G397" s="175">
        <v>16186592</v>
      </c>
      <c r="H397" s="63">
        <v>2017</v>
      </c>
      <c r="I397" s="170" t="str">
        <f t="shared" si="7"/>
        <v>SI certificates_2.375_2017</v>
      </c>
    </row>
    <row r="398" spans="1:9" x14ac:dyDescent="0.35">
      <c r="A398" s="172" t="s">
        <v>40</v>
      </c>
      <c r="B398" s="172" t="s">
        <v>34</v>
      </c>
      <c r="C398" s="172" t="s">
        <v>35</v>
      </c>
      <c r="D398" s="172">
        <v>2.375</v>
      </c>
      <c r="E398" s="172">
        <v>2017</v>
      </c>
      <c r="F398" s="173">
        <v>42826</v>
      </c>
      <c r="G398" s="175">
        <v>101273470</v>
      </c>
      <c r="H398" s="63">
        <v>2017</v>
      </c>
      <c r="I398" s="170" t="str">
        <f t="shared" si="7"/>
        <v>SI certificates_2.375_2017</v>
      </c>
    </row>
    <row r="399" spans="1:9" x14ac:dyDescent="0.35">
      <c r="A399" s="172" t="s">
        <v>40</v>
      </c>
      <c r="B399" s="172" t="s">
        <v>34</v>
      </c>
      <c r="C399" s="172" t="s">
        <v>36</v>
      </c>
      <c r="D399" s="172">
        <v>2.375</v>
      </c>
      <c r="E399" s="172">
        <v>2017</v>
      </c>
      <c r="F399" s="173">
        <v>42767</v>
      </c>
      <c r="G399" s="175">
        <v>1475105</v>
      </c>
      <c r="H399" s="63">
        <v>2017</v>
      </c>
      <c r="I399" s="170" t="str">
        <f t="shared" si="7"/>
        <v>SI certificates_2.375_2017</v>
      </c>
    </row>
    <row r="400" spans="1:9" x14ac:dyDescent="0.35">
      <c r="A400" s="172" t="s">
        <v>40</v>
      </c>
      <c r="B400" s="172" t="s">
        <v>34</v>
      </c>
      <c r="C400" s="172" t="s">
        <v>36</v>
      </c>
      <c r="D400" s="172">
        <v>2.375</v>
      </c>
      <c r="E400" s="172">
        <v>2017</v>
      </c>
      <c r="F400" s="173">
        <v>42795</v>
      </c>
      <c r="G400" s="175">
        <v>56113538</v>
      </c>
      <c r="H400" s="63">
        <v>2017</v>
      </c>
      <c r="I400" s="170" t="str">
        <f t="shared" si="7"/>
        <v>SI certificates_2.375_2017</v>
      </c>
    </row>
    <row r="401" spans="1:9" x14ac:dyDescent="0.35">
      <c r="A401" s="172" t="s">
        <v>40</v>
      </c>
      <c r="B401" s="172" t="s">
        <v>34</v>
      </c>
      <c r="C401" s="172" t="s">
        <v>36</v>
      </c>
      <c r="D401" s="172">
        <v>2.375</v>
      </c>
      <c r="E401" s="172">
        <v>2017</v>
      </c>
      <c r="F401" s="173">
        <v>42826</v>
      </c>
      <c r="G401" s="175">
        <v>21021421</v>
      </c>
      <c r="H401" s="63">
        <v>2017</v>
      </c>
      <c r="I401" s="170" t="str">
        <f t="shared" si="7"/>
        <v>SI certificates_2.375_2017</v>
      </c>
    </row>
    <row r="402" spans="1:9" x14ac:dyDescent="0.35">
      <c r="A402" s="172" t="s">
        <v>41</v>
      </c>
      <c r="B402" s="172" t="s">
        <v>34</v>
      </c>
      <c r="C402" s="172" t="s">
        <v>35</v>
      </c>
      <c r="D402" s="172">
        <v>2.25</v>
      </c>
      <c r="E402" s="172">
        <v>2017</v>
      </c>
      <c r="F402" s="173">
        <v>42856</v>
      </c>
      <c r="G402" s="175">
        <v>70566984</v>
      </c>
      <c r="H402" s="63">
        <v>2017</v>
      </c>
      <c r="I402" s="170" t="str">
        <f t="shared" si="7"/>
        <v>SI certificates_2.25_2017</v>
      </c>
    </row>
    <row r="403" spans="1:9" x14ac:dyDescent="0.35">
      <c r="A403" s="172" t="s">
        <v>41</v>
      </c>
      <c r="B403" s="172" t="s">
        <v>34</v>
      </c>
      <c r="C403" s="172" t="s">
        <v>36</v>
      </c>
      <c r="D403" s="172">
        <v>2.25</v>
      </c>
      <c r="E403" s="172">
        <v>2017</v>
      </c>
      <c r="F403" s="173">
        <v>42856</v>
      </c>
      <c r="G403" s="175">
        <v>52276656</v>
      </c>
      <c r="H403" s="63">
        <v>2017</v>
      </c>
      <c r="I403" s="170" t="str">
        <f t="shared" si="7"/>
        <v>SI certificates_2.25_2017</v>
      </c>
    </row>
    <row r="404" spans="1:9" x14ac:dyDescent="0.35">
      <c r="A404" s="172" t="s">
        <v>41</v>
      </c>
      <c r="B404" s="172" t="s">
        <v>34</v>
      </c>
      <c r="C404" s="172" t="s">
        <v>36</v>
      </c>
      <c r="D404" s="172">
        <v>2.375</v>
      </c>
      <c r="E404" s="172">
        <v>2017</v>
      </c>
      <c r="F404" s="173">
        <v>42795</v>
      </c>
      <c r="G404" s="175">
        <v>3645012</v>
      </c>
      <c r="H404" s="63">
        <v>2017</v>
      </c>
      <c r="I404" s="170" t="str">
        <f t="shared" si="7"/>
        <v>SI certificates_2.375_2017</v>
      </c>
    </row>
    <row r="405" spans="1:9" x14ac:dyDescent="0.35">
      <c r="A405" s="172" t="s">
        <v>41</v>
      </c>
      <c r="B405" s="172" t="s">
        <v>34</v>
      </c>
      <c r="C405" s="172" t="s">
        <v>36</v>
      </c>
      <c r="D405" s="172">
        <v>2.375</v>
      </c>
      <c r="E405" s="172">
        <v>2017</v>
      </c>
      <c r="F405" s="173">
        <v>42826</v>
      </c>
      <c r="G405" s="175">
        <v>22710406</v>
      </c>
      <c r="H405" s="63">
        <v>2017</v>
      </c>
      <c r="I405" s="170" t="str">
        <f t="shared" si="7"/>
        <v>SI certificates_2.375_2017</v>
      </c>
    </row>
    <row r="406" spans="1:9" x14ac:dyDescent="0.35">
      <c r="A406" s="172" t="s">
        <v>42</v>
      </c>
      <c r="B406" s="172" t="s">
        <v>39</v>
      </c>
      <c r="C406" s="172" t="s">
        <v>35</v>
      </c>
      <c r="D406" s="172">
        <v>2.25</v>
      </c>
      <c r="E406" s="172">
        <v>2018</v>
      </c>
      <c r="F406" s="173">
        <v>41791</v>
      </c>
      <c r="G406" s="175">
        <v>10737705</v>
      </c>
      <c r="H406" s="63">
        <v>2017</v>
      </c>
      <c r="I406" s="170" t="str">
        <f t="shared" si="7"/>
        <v>SI bonds_2.25_2018</v>
      </c>
    </row>
    <row r="407" spans="1:9" x14ac:dyDescent="0.35">
      <c r="A407" s="172" t="s">
        <v>42</v>
      </c>
      <c r="B407" s="172" t="s">
        <v>39</v>
      </c>
      <c r="C407" s="172" t="s">
        <v>35</v>
      </c>
      <c r="D407" s="172">
        <v>2.25</v>
      </c>
      <c r="E407" s="172">
        <v>2019</v>
      </c>
      <c r="F407" s="173">
        <v>41791</v>
      </c>
      <c r="G407" s="175">
        <v>7906316</v>
      </c>
      <c r="H407" s="63">
        <v>2017</v>
      </c>
      <c r="I407" s="170" t="str">
        <f t="shared" si="7"/>
        <v>SI bonds_2.25_2019</v>
      </c>
    </row>
    <row r="408" spans="1:9" x14ac:dyDescent="0.35">
      <c r="A408" s="172" t="s">
        <v>42</v>
      </c>
      <c r="B408" s="172" t="s">
        <v>39</v>
      </c>
      <c r="C408" s="172" t="s">
        <v>35</v>
      </c>
      <c r="D408" s="172">
        <v>2.25</v>
      </c>
      <c r="E408" s="172">
        <v>2020</v>
      </c>
      <c r="F408" s="173">
        <v>41791</v>
      </c>
      <c r="G408" s="175">
        <v>7906316</v>
      </c>
      <c r="H408" s="63">
        <v>2017</v>
      </c>
      <c r="I408" s="170" t="str">
        <f t="shared" si="7"/>
        <v>SI bonds_2.25_2020</v>
      </c>
    </row>
    <row r="409" spans="1:9" x14ac:dyDescent="0.35">
      <c r="A409" s="172" t="s">
        <v>42</v>
      </c>
      <c r="B409" s="172" t="s">
        <v>39</v>
      </c>
      <c r="C409" s="172" t="s">
        <v>35</v>
      </c>
      <c r="D409" s="172">
        <v>2.25</v>
      </c>
      <c r="E409" s="172">
        <v>2021</v>
      </c>
      <c r="F409" s="173">
        <v>41791</v>
      </c>
      <c r="G409" s="175">
        <v>7906315</v>
      </c>
      <c r="H409" s="63">
        <v>2017</v>
      </c>
      <c r="I409" s="170" t="str">
        <f t="shared" si="7"/>
        <v>SI bonds_2.25_2021</v>
      </c>
    </row>
    <row r="410" spans="1:9" x14ac:dyDescent="0.35">
      <c r="A410" s="172" t="s">
        <v>42</v>
      </c>
      <c r="B410" s="172" t="s">
        <v>39</v>
      </c>
      <c r="C410" s="172" t="s">
        <v>35</v>
      </c>
      <c r="D410" s="172">
        <v>2.25</v>
      </c>
      <c r="E410" s="172">
        <v>2022</v>
      </c>
      <c r="F410" s="173">
        <v>41791</v>
      </c>
      <c r="G410" s="175">
        <v>1596514</v>
      </c>
      <c r="H410" s="63">
        <v>2017</v>
      </c>
      <c r="I410" s="170" t="str">
        <f t="shared" si="7"/>
        <v>SI bonds_2.25_2022</v>
      </c>
    </row>
    <row r="411" spans="1:9" x14ac:dyDescent="0.35">
      <c r="A411" s="172" t="s">
        <v>42</v>
      </c>
      <c r="B411" s="172" t="s">
        <v>39</v>
      </c>
      <c r="C411" s="172" t="s">
        <v>35</v>
      </c>
      <c r="D411" s="172">
        <v>2.25</v>
      </c>
      <c r="E411" s="172">
        <v>2023</v>
      </c>
      <c r="F411" s="173">
        <v>41791</v>
      </c>
      <c r="G411" s="175">
        <v>1596514</v>
      </c>
      <c r="H411" s="63">
        <v>2017</v>
      </c>
      <c r="I411" s="170" t="str">
        <f t="shared" si="7"/>
        <v>SI bonds_2.25_2023</v>
      </c>
    </row>
    <row r="412" spans="1:9" x14ac:dyDescent="0.35">
      <c r="A412" s="172" t="s">
        <v>42</v>
      </c>
      <c r="B412" s="172" t="s">
        <v>39</v>
      </c>
      <c r="C412" s="172" t="s">
        <v>35</v>
      </c>
      <c r="D412" s="172">
        <v>2.25</v>
      </c>
      <c r="E412" s="172">
        <v>2024</v>
      </c>
      <c r="F412" s="173">
        <v>41791</v>
      </c>
      <c r="G412" s="175">
        <v>1596514</v>
      </c>
      <c r="H412" s="63">
        <v>2017</v>
      </c>
      <c r="I412" s="170" t="str">
        <f t="shared" si="7"/>
        <v>SI bonds_2.25_2024</v>
      </c>
    </row>
    <row r="413" spans="1:9" x14ac:dyDescent="0.35">
      <c r="A413" s="172" t="s">
        <v>42</v>
      </c>
      <c r="B413" s="172" t="s">
        <v>39</v>
      </c>
      <c r="C413" s="172" t="s">
        <v>35</v>
      </c>
      <c r="D413" s="172">
        <v>2.25</v>
      </c>
      <c r="E413" s="172">
        <v>2025</v>
      </c>
      <c r="F413" s="173">
        <v>41791</v>
      </c>
      <c r="G413" s="175">
        <v>1596514</v>
      </c>
      <c r="H413" s="63">
        <v>2017</v>
      </c>
      <c r="I413" s="170" t="str">
        <f t="shared" si="7"/>
        <v>SI bonds_2.25_2025</v>
      </c>
    </row>
    <row r="414" spans="1:9" x14ac:dyDescent="0.35">
      <c r="A414" s="172" t="s">
        <v>42</v>
      </c>
      <c r="B414" s="172" t="s">
        <v>39</v>
      </c>
      <c r="C414" s="172" t="s">
        <v>35</v>
      </c>
      <c r="D414" s="172">
        <v>2.25</v>
      </c>
      <c r="E414" s="172">
        <v>2026</v>
      </c>
      <c r="F414" s="173">
        <v>41791</v>
      </c>
      <c r="G414" s="175">
        <v>1596514</v>
      </c>
      <c r="H414" s="63">
        <v>2017</v>
      </c>
      <c r="I414" s="170" t="str">
        <f t="shared" si="7"/>
        <v>SI bonds_2.25_2026</v>
      </c>
    </row>
    <row r="415" spans="1:9" x14ac:dyDescent="0.35">
      <c r="A415" s="172" t="s">
        <v>42</v>
      </c>
      <c r="B415" s="172" t="s">
        <v>39</v>
      </c>
      <c r="C415" s="172" t="s">
        <v>35</v>
      </c>
      <c r="D415" s="172">
        <v>2.25</v>
      </c>
      <c r="E415" s="172">
        <v>2027</v>
      </c>
      <c r="F415" s="173">
        <v>41791</v>
      </c>
      <c r="G415" s="175">
        <v>1596514</v>
      </c>
      <c r="H415" s="63">
        <v>2017</v>
      </c>
      <c r="I415" s="170" t="str">
        <f t="shared" si="7"/>
        <v>SI bonds_2.25_2027</v>
      </c>
    </row>
    <row r="416" spans="1:9" x14ac:dyDescent="0.35">
      <c r="A416" s="172" t="s">
        <v>42</v>
      </c>
      <c r="B416" s="172" t="s">
        <v>39</v>
      </c>
      <c r="C416" s="172" t="s">
        <v>35</v>
      </c>
      <c r="D416" s="172">
        <v>2.25</v>
      </c>
      <c r="E416" s="172">
        <v>2028</v>
      </c>
      <c r="F416" s="173">
        <v>41791</v>
      </c>
      <c r="G416" s="175">
        <v>1596515</v>
      </c>
      <c r="H416" s="63">
        <v>2017</v>
      </c>
      <c r="I416" s="170" t="str">
        <f t="shared" si="7"/>
        <v>SI bonds_2.25_2028</v>
      </c>
    </row>
    <row r="417" spans="1:9" x14ac:dyDescent="0.35">
      <c r="A417" s="172" t="s">
        <v>42</v>
      </c>
      <c r="B417" s="172" t="s">
        <v>39</v>
      </c>
      <c r="C417" s="172" t="s">
        <v>35</v>
      </c>
      <c r="D417" s="172">
        <v>2.25</v>
      </c>
      <c r="E417" s="172">
        <v>2029</v>
      </c>
      <c r="F417" s="173">
        <v>41791</v>
      </c>
      <c r="G417" s="175">
        <v>1596515</v>
      </c>
      <c r="H417" s="63">
        <v>2017</v>
      </c>
      <c r="I417" s="170" t="str">
        <f t="shared" si="7"/>
        <v>SI bonds_2.25_2029</v>
      </c>
    </row>
    <row r="418" spans="1:9" x14ac:dyDescent="0.35">
      <c r="A418" s="172" t="s">
        <v>42</v>
      </c>
      <c r="B418" s="172" t="s">
        <v>39</v>
      </c>
      <c r="C418" s="172" t="s">
        <v>35</v>
      </c>
      <c r="D418" s="172">
        <v>2.25</v>
      </c>
      <c r="E418" s="172">
        <v>2030</v>
      </c>
      <c r="F418" s="173">
        <v>42887</v>
      </c>
      <c r="G418" s="175">
        <v>1596515</v>
      </c>
      <c r="H418" s="63">
        <v>2017</v>
      </c>
      <c r="I418" s="170" t="str">
        <f t="shared" si="7"/>
        <v>SI bonds_2.25_2030</v>
      </c>
    </row>
    <row r="419" spans="1:9" x14ac:dyDescent="0.35">
      <c r="A419" s="172" t="s">
        <v>42</v>
      </c>
      <c r="B419" s="172" t="s">
        <v>39</v>
      </c>
      <c r="C419" s="172" t="s">
        <v>35</v>
      </c>
      <c r="D419" s="172">
        <v>2.25</v>
      </c>
      <c r="E419" s="172">
        <v>2031</v>
      </c>
      <c r="F419" s="173">
        <v>42887</v>
      </c>
      <c r="G419" s="175">
        <v>1596515</v>
      </c>
      <c r="H419" s="63">
        <v>2017</v>
      </c>
      <c r="I419" s="170" t="str">
        <f t="shared" si="7"/>
        <v>SI bonds_2.25_2031</v>
      </c>
    </row>
    <row r="420" spans="1:9" x14ac:dyDescent="0.35">
      <c r="A420" s="172" t="s">
        <v>42</v>
      </c>
      <c r="B420" s="172" t="s">
        <v>39</v>
      </c>
      <c r="C420" s="172" t="s">
        <v>35</v>
      </c>
      <c r="D420" s="172">
        <v>2.25</v>
      </c>
      <c r="E420" s="172">
        <v>2032</v>
      </c>
      <c r="F420" s="173">
        <v>42887</v>
      </c>
      <c r="G420" s="175">
        <v>189708097</v>
      </c>
      <c r="H420" s="63">
        <v>2017</v>
      </c>
      <c r="I420" s="170" t="str">
        <f t="shared" si="7"/>
        <v>SI bonds_2.25_2032</v>
      </c>
    </row>
    <row r="421" spans="1:9" x14ac:dyDescent="0.35">
      <c r="A421" s="172" t="s">
        <v>42</v>
      </c>
      <c r="B421" s="172" t="s">
        <v>39</v>
      </c>
      <c r="C421" s="172" t="s">
        <v>36</v>
      </c>
      <c r="D421" s="172">
        <v>4.125</v>
      </c>
      <c r="E421" s="172">
        <v>2017</v>
      </c>
      <c r="F421" s="173">
        <v>38504</v>
      </c>
      <c r="G421" s="175">
        <v>6883312</v>
      </c>
      <c r="H421" s="63">
        <v>2017</v>
      </c>
      <c r="I421" s="170" t="str">
        <f t="shared" si="7"/>
        <v>SI bonds_4.125_2017</v>
      </c>
    </row>
    <row r="422" spans="1:9" x14ac:dyDescent="0.35">
      <c r="A422" s="172" t="s">
        <v>42</v>
      </c>
      <c r="B422" s="172" t="s">
        <v>39</v>
      </c>
      <c r="C422" s="172" t="s">
        <v>36</v>
      </c>
      <c r="D422" s="172">
        <v>4.625</v>
      </c>
      <c r="E422" s="172">
        <v>2017</v>
      </c>
      <c r="F422" s="173">
        <v>38139</v>
      </c>
      <c r="G422" s="175">
        <v>9167663</v>
      </c>
      <c r="H422" s="63">
        <v>2017</v>
      </c>
      <c r="I422" s="170" t="str">
        <f t="shared" si="7"/>
        <v>SI bonds_4.625_2017</v>
      </c>
    </row>
    <row r="423" spans="1:9" x14ac:dyDescent="0.35">
      <c r="A423" s="172" t="s">
        <v>42</v>
      </c>
      <c r="B423" s="172" t="s">
        <v>39</v>
      </c>
      <c r="C423" s="172" t="s">
        <v>36</v>
      </c>
      <c r="D423" s="172">
        <v>5</v>
      </c>
      <c r="E423" s="172">
        <v>2017</v>
      </c>
      <c r="F423" s="173">
        <v>39234</v>
      </c>
      <c r="G423" s="175">
        <v>12454232</v>
      </c>
      <c r="H423" s="63">
        <v>2017</v>
      </c>
      <c r="I423" s="170" t="str">
        <f t="shared" si="7"/>
        <v>SI bonds_5_2017</v>
      </c>
    </row>
    <row r="424" spans="1:9" x14ac:dyDescent="0.35">
      <c r="A424" s="172" t="s">
        <v>42</v>
      </c>
      <c r="B424" s="172" t="s">
        <v>39</v>
      </c>
      <c r="C424" s="172" t="s">
        <v>36</v>
      </c>
      <c r="D424" s="172">
        <v>5.125</v>
      </c>
      <c r="E424" s="172">
        <v>2017</v>
      </c>
      <c r="F424" s="173">
        <v>38869</v>
      </c>
      <c r="G424" s="175">
        <v>11567866</v>
      </c>
      <c r="H424" s="63">
        <v>2017</v>
      </c>
      <c r="I424" s="170" t="str">
        <f t="shared" si="7"/>
        <v>SI bonds_5.125_2017</v>
      </c>
    </row>
    <row r="425" spans="1:9" x14ac:dyDescent="0.35">
      <c r="A425" s="172" t="s">
        <v>42</v>
      </c>
      <c r="B425" s="172" t="s">
        <v>39</v>
      </c>
      <c r="C425" s="172" t="s">
        <v>36</v>
      </c>
      <c r="D425" s="172">
        <v>5.25</v>
      </c>
      <c r="E425" s="172">
        <v>2017</v>
      </c>
      <c r="F425" s="173">
        <v>37408</v>
      </c>
      <c r="G425" s="175">
        <v>77387242</v>
      </c>
      <c r="H425" s="63">
        <v>2017</v>
      </c>
      <c r="I425" s="170" t="str">
        <f t="shared" si="7"/>
        <v>SI bonds_5.25_2017</v>
      </c>
    </row>
    <row r="426" spans="1:9" x14ac:dyDescent="0.35">
      <c r="A426" s="172" t="s">
        <v>42</v>
      </c>
      <c r="B426" s="172" t="s">
        <v>34</v>
      </c>
      <c r="C426" s="172" t="s">
        <v>35</v>
      </c>
      <c r="D426" s="172">
        <v>2.25</v>
      </c>
      <c r="E426" s="172">
        <v>2017</v>
      </c>
      <c r="F426" s="173">
        <v>42887</v>
      </c>
      <c r="G426" s="175">
        <v>84297232</v>
      </c>
      <c r="H426" s="63">
        <v>2017</v>
      </c>
      <c r="I426" s="170" t="str">
        <f t="shared" si="7"/>
        <v>SI certificates_2.25_2017</v>
      </c>
    </row>
    <row r="427" spans="1:9" x14ac:dyDescent="0.35">
      <c r="A427" s="172" t="s">
        <v>42</v>
      </c>
      <c r="B427" s="172" t="s">
        <v>34</v>
      </c>
      <c r="C427" s="172" t="s">
        <v>36</v>
      </c>
      <c r="D427" s="172">
        <v>2.25</v>
      </c>
      <c r="E427" s="172">
        <v>2017</v>
      </c>
      <c r="F427" s="173">
        <v>42856</v>
      </c>
      <c r="G427" s="175">
        <v>18290328</v>
      </c>
      <c r="H427" s="63">
        <v>2017</v>
      </c>
      <c r="I427" s="170" t="str">
        <f t="shared" si="7"/>
        <v>SI certificates_2.25_2017</v>
      </c>
    </row>
    <row r="428" spans="1:9" x14ac:dyDescent="0.35">
      <c r="A428" s="172" t="s">
        <v>42</v>
      </c>
      <c r="B428" s="172" t="s">
        <v>34</v>
      </c>
      <c r="C428" s="172" t="s">
        <v>36</v>
      </c>
      <c r="D428" s="172">
        <v>2.25</v>
      </c>
      <c r="E428" s="172">
        <v>2017</v>
      </c>
      <c r="F428" s="173">
        <v>42887</v>
      </c>
      <c r="G428" s="175">
        <v>84297232</v>
      </c>
      <c r="H428" s="63">
        <v>2017</v>
      </c>
      <c r="I428" s="170" t="str">
        <f t="shared" si="7"/>
        <v>SI certificates_2.25_2017</v>
      </c>
    </row>
    <row r="429" spans="1:9" x14ac:dyDescent="0.35">
      <c r="A429" s="172" t="s">
        <v>42</v>
      </c>
      <c r="B429" s="172" t="s">
        <v>34</v>
      </c>
      <c r="C429" s="172" t="s">
        <v>36</v>
      </c>
      <c r="D429" s="172">
        <v>2.375</v>
      </c>
      <c r="E429" s="172">
        <v>2017</v>
      </c>
      <c r="F429" s="173">
        <v>42826</v>
      </c>
      <c r="G429" s="175">
        <v>57541643</v>
      </c>
      <c r="H429" s="63">
        <v>2017</v>
      </c>
      <c r="I429" s="170" t="str">
        <f t="shared" si="7"/>
        <v>SI certificates_2.375_2017</v>
      </c>
    </row>
    <row r="430" spans="1:9" x14ac:dyDescent="0.35">
      <c r="A430" s="172" t="s">
        <v>43</v>
      </c>
      <c r="B430" s="172" t="s">
        <v>39</v>
      </c>
      <c r="C430" s="172" t="s">
        <v>36</v>
      </c>
      <c r="D430" s="172">
        <v>1.375</v>
      </c>
      <c r="E430" s="172">
        <v>2018</v>
      </c>
      <c r="F430" s="173">
        <v>41061</v>
      </c>
      <c r="G430" s="175">
        <v>6693020</v>
      </c>
      <c r="H430" s="63">
        <v>2017</v>
      </c>
      <c r="I430" s="170" t="str">
        <f t="shared" si="7"/>
        <v>SI bonds_1.375_2018</v>
      </c>
    </row>
    <row r="431" spans="1:9" x14ac:dyDescent="0.35">
      <c r="A431" s="172" t="s">
        <v>43</v>
      </c>
      <c r="B431" s="172" t="s">
        <v>39</v>
      </c>
      <c r="C431" s="172" t="s">
        <v>36</v>
      </c>
      <c r="D431" s="172">
        <v>1.75</v>
      </c>
      <c r="E431" s="172">
        <v>2018</v>
      </c>
      <c r="F431" s="173">
        <v>41426</v>
      </c>
      <c r="G431" s="175">
        <v>4908186</v>
      </c>
      <c r="H431" s="63">
        <v>2017</v>
      </c>
      <c r="I431" s="170" t="str">
        <f t="shared" si="7"/>
        <v>SI bonds_1.75_2018</v>
      </c>
    </row>
    <row r="432" spans="1:9" x14ac:dyDescent="0.35">
      <c r="A432" s="172" t="s">
        <v>43</v>
      </c>
      <c r="B432" s="172" t="s">
        <v>39</v>
      </c>
      <c r="C432" s="172" t="s">
        <v>36</v>
      </c>
      <c r="D432" s="172">
        <v>1.875</v>
      </c>
      <c r="E432" s="172">
        <v>2018</v>
      </c>
      <c r="F432" s="173">
        <v>42522</v>
      </c>
      <c r="G432" s="175">
        <v>2500956</v>
      </c>
      <c r="H432" s="63">
        <v>2017</v>
      </c>
      <c r="I432" s="170" t="str">
        <f t="shared" si="7"/>
        <v>SI bonds_1.875_2018</v>
      </c>
    </row>
    <row r="433" spans="1:9" x14ac:dyDescent="0.35">
      <c r="A433" s="172" t="s">
        <v>43</v>
      </c>
      <c r="B433" s="172" t="s">
        <v>39</v>
      </c>
      <c r="C433" s="172" t="s">
        <v>36</v>
      </c>
      <c r="D433" s="172">
        <v>2</v>
      </c>
      <c r="E433" s="172">
        <v>2018</v>
      </c>
      <c r="F433" s="173">
        <v>42156</v>
      </c>
      <c r="G433" s="175">
        <v>3655629</v>
      </c>
      <c r="H433" s="63">
        <v>2017</v>
      </c>
      <c r="I433" s="170" t="str">
        <f t="shared" si="7"/>
        <v>SI bonds_2_2018</v>
      </c>
    </row>
    <row r="434" spans="1:9" x14ac:dyDescent="0.35">
      <c r="A434" s="172" t="s">
        <v>43</v>
      </c>
      <c r="B434" s="172" t="s">
        <v>39</v>
      </c>
      <c r="C434" s="172" t="s">
        <v>36</v>
      </c>
      <c r="D434" s="172">
        <v>2.25</v>
      </c>
      <c r="E434" s="172">
        <v>2018</v>
      </c>
      <c r="F434" s="173">
        <v>41791</v>
      </c>
      <c r="G434" s="175">
        <v>14724117</v>
      </c>
      <c r="H434" s="63">
        <v>2017</v>
      </c>
      <c r="I434" s="170" t="str">
        <f t="shared" si="7"/>
        <v>SI bonds_2.25_2018</v>
      </c>
    </row>
    <row r="435" spans="1:9" x14ac:dyDescent="0.35">
      <c r="A435" s="172" t="s">
        <v>43</v>
      </c>
      <c r="B435" s="172" t="s">
        <v>39</v>
      </c>
      <c r="C435" s="172" t="s">
        <v>36</v>
      </c>
      <c r="D435" s="172">
        <v>2.5</v>
      </c>
      <c r="E435" s="172">
        <v>2018</v>
      </c>
      <c r="F435" s="173">
        <v>40695</v>
      </c>
      <c r="G435" s="175">
        <v>1679138</v>
      </c>
      <c r="H435" s="63">
        <v>2017</v>
      </c>
      <c r="I435" s="170" t="str">
        <f t="shared" si="7"/>
        <v>SI bonds_2.5_2018</v>
      </c>
    </row>
    <row r="436" spans="1:9" x14ac:dyDescent="0.35">
      <c r="A436" s="172" t="s">
        <v>43</v>
      </c>
      <c r="B436" s="172" t="s">
        <v>34</v>
      </c>
      <c r="C436" s="172" t="s">
        <v>35</v>
      </c>
      <c r="D436" s="172">
        <v>2.25</v>
      </c>
      <c r="E436" s="172">
        <v>2018</v>
      </c>
      <c r="F436" s="173">
        <v>42917</v>
      </c>
      <c r="G436" s="175">
        <v>75500382</v>
      </c>
      <c r="H436" s="63">
        <v>2017</v>
      </c>
      <c r="I436" s="170" t="str">
        <f t="shared" si="7"/>
        <v>SI certificates_2.25_2018</v>
      </c>
    </row>
    <row r="437" spans="1:9" x14ac:dyDescent="0.35">
      <c r="A437" s="172" t="s">
        <v>43</v>
      </c>
      <c r="B437" s="172" t="s">
        <v>34</v>
      </c>
      <c r="C437" s="172" t="s">
        <v>36</v>
      </c>
      <c r="D437" s="172">
        <v>2.25</v>
      </c>
      <c r="E437" s="172">
        <v>2018</v>
      </c>
      <c r="F437" s="173">
        <v>42917</v>
      </c>
      <c r="G437" s="175">
        <v>44849489</v>
      </c>
      <c r="H437" s="63">
        <v>2017</v>
      </c>
      <c r="I437" s="170" t="str">
        <f t="shared" si="7"/>
        <v>SI certificates_2.25_2018</v>
      </c>
    </row>
    <row r="438" spans="1:9" x14ac:dyDescent="0.35">
      <c r="A438" s="172" t="s">
        <v>44</v>
      </c>
      <c r="B438" s="172" t="s">
        <v>39</v>
      </c>
      <c r="C438" s="172" t="s">
        <v>36</v>
      </c>
      <c r="D438" s="172">
        <v>2.5</v>
      </c>
      <c r="E438" s="172">
        <v>2018</v>
      </c>
      <c r="F438" s="173">
        <v>40695</v>
      </c>
      <c r="G438" s="175">
        <v>4292649</v>
      </c>
      <c r="H438" s="63">
        <v>2017</v>
      </c>
      <c r="I438" s="170" t="str">
        <f t="shared" si="7"/>
        <v>SI bonds_2.5_2018</v>
      </c>
    </row>
    <row r="439" spans="1:9" x14ac:dyDescent="0.35">
      <c r="A439" s="172" t="s">
        <v>44</v>
      </c>
      <c r="B439" s="172" t="s">
        <v>39</v>
      </c>
      <c r="C439" s="172" t="s">
        <v>36</v>
      </c>
      <c r="D439" s="172">
        <v>2.875</v>
      </c>
      <c r="E439" s="172">
        <v>2018</v>
      </c>
      <c r="F439" s="173">
        <v>40330</v>
      </c>
      <c r="G439" s="175">
        <v>2423605</v>
      </c>
      <c r="H439" s="63">
        <v>2017</v>
      </c>
      <c r="I439" s="170" t="str">
        <f t="shared" si="7"/>
        <v>SI bonds_2.875_2018</v>
      </c>
    </row>
    <row r="440" spans="1:9" x14ac:dyDescent="0.35">
      <c r="A440" s="172" t="s">
        <v>44</v>
      </c>
      <c r="B440" s="172" t="s">
        <v>34</v>
      </c>
      <c r="C440" s="172" t="s">
        <v>35</v>
      </c>
      <c r="D440" s="172">
        <v>2.25</v>
      </c>
      <c r="E440" s="172">
        <v>2018</v>
      </c>
      <c r="F440" s="173">
        <v>42948</v>
      </c>
      <c r="G440" s="175">
        <v>66799705</v>
      </c>
      <c r="H440" s="63">
        <v>2017</v>
      </c>
      <c r="I440" s="170" t="str">
        <f t="shared" si="7"/>
        <v>SI certificates_2.25_2018</v>
      </c>
    </row>
    <row r="441" spans="1:9" x14ac:dyDescent="0.35">
      <c r="A441" s="172" t="s">
        <v>44</v>
      </c>
      <c r="B441" s="172" t="s">
        <v>34</v>
      </c>
      <c r="C441" s="172" t="s">
        <v>36</v>
      </c>
      <c r="D441" s="172">
        <v>2.25</v>
      </c>
      <c r="E441" s="172">
        <v>2018</v>
      </c>
      <c r="F441" s="173">
        <v>42917</v>
      </c>
      <c r="G441" s="175">
        <v>30650893</v>
      </c>
      <c r="H441" s="63">
        <v>2017</v>
      </c>
      <c r="I441" s="170" t="str">
        <f t="shared" si="7"/>
        <v>SI certificates_2.25_2018</v>
      </c>
    </row>
    <row r="442" spans="1:9" x14ac:dyDescent="0.35">
      <c r="A442" s="172" t="s">
        <v>44</v>
      </c>
      <c r="B442" s="172" t="s">
        <v>34</v>
      </c>
      <c r="C442" s="172" t="s">
        <v>36</v>
      </c>
      <c r="D442" s="172">
        <v>2.25</v>
      </c>
      <c r="E442" s="172">
        <v>2018</v>
      </c>
      <c r="F442" s="173">
        <v>42948</v>
      </c>
      <c r="G442" s="175">
        <v>41722689</v>
      </c>
      <c r="H442" s="63">
        <v>2017</v>
      </c>
      <c r="I442" s="170" t="str">
        <f t="shared" si="7"/>
        <v>SI certificates_2.25_2018</v>
      </c>
    </row>
    <row r="443" spans="1:9" x14ac:dyDescent="0.35">
      <c r="A443" s="172" t="s">
        <v>45</v>
      </c>
      <c r="B443" s="172" t="s">
        <v>39</v>
      </c>
      <c r="C443" s="172" t="s">
        <v>36</v>
      </c>
      <c r="D443" s="172">
        <v>2.875</v>
      </c>
      <c r="E443" s="172">
        <v>2018</v>
      </c>
      <c r="F443" s="173">
        <v>40330</v>
      </c>
      <c r="G443" s="175">
        <v>4840827</v>
      </c>
      <c r="H443" s="63">
        <v>2017</v>
      </c>
      <c r="I443" s="170" t="str">
        <f t="shared" si="7"/>
        <v>SI bonds_2.875_2018</v>
      </c>
    </row>
    <row r="444" spans="1:9" x14ac:dyDescent="0.35">
      <c r="A444" s="172" t="s">
        <v>45</v>
      </c>
      <c r="B444" s="172" t="s">
        <v>39</v>
      </c>
      <c r="C444" s="172" t="s">
        <v>36</v>
      </c>
      <c r="D444" s="172">
        <v>3.25</v>
      </c>
      <c r="E444" s="172">
        <v>2018</v>
      </c>
      <c r="F444" s="173">
        <v>39965</v>
      </c>
      <c r="G444" s="175">
        <v>1577257</v>
      </c>
      <c r="H444" s="63">
        <v>2017</v>
      </c>
      <c r="I444" s="170" t="str">
        <f t="shared" si="7"/>
        <v>SI bonds_3.25_2018</v>
      </c>
    </row>
    <row r="445" spans="1:9" x14ac:dyDescent="0.35">
      <c r="A445" s="172" t="s">
        <v>45</v>
      </c>
      <c r="B445" s="172" t="s">
        <v>34</v>
      </c>
      <c r="C445" s="172" t="s">
        <v>35</v>
      </c>
      <c r="D445" s="172">
        <v>2.125</v>
      </c>
      <c r="E445" s="172">
        <v>2018</v>
      </c>
      <c r="F445" s="173">
        <v>42979</v>
      </c>
      <c r="G445" s="175">
        <v>76923964</v>
      </c>
      <c r="H445" s="63">
        <v>2017</v>
      </c>
      <c r="I445" s="170" t="str">
        <f t="shared" si="7"/>
        <v>SI certificates_2.125_2018</v>
      </c>
    </row>
    <row r="446" spans="1:9" x14ac:dyDescent="0.35">
      <c r="A446" s="172" t="s">
        <v>45</v>
      </c>
      <c r="B446" s="172" t="s">
        <v>34</v>
      </c>
      <c r="C446" s="172" t="s">
        <v>36</v>
      </c>
      <c r="D446" s="172">
        <v>2.125</v>
      </c>
      <c r="E446" s="172">
        <v>2018</v>
      </c>
      <c r="F446" s="173">
        <v>42979</v>
      </c>
      <c r="G446" s="175">
        <v>56524678</v>
      </c>
      <c r="H446" s="63">
        <v>2017</v>
      </c>
      <c r="I446" s="170" t="str">
        <f t="shared" si="7"/>
        <v>SI certificates_2.125_2018</v>
      </c>
    </row>
    <row r="447" spans="1:9" x14ac:dyDescent="0.35">
      <c r="A447" s="172" t="s">
        <v>45</v>
      </c>
      <c r="B447" s="172" t="s">
        <v>34</v>
      </c>
      <c r="C447" s="172" t="s">
        <v>36</v>
      </c>
      <c r="D447" s="172">
        <v>2.25</v>
      </c>
      <c r="E447" s="172">
        <v>2018</v>
      </c>
      <c r="F447" s="173">
        <v>42948</v>
      </c>
      <c r="G447" s="175">
        <v>20047358</v>
      </c>
      <c r="H447" s="63">
        <v>2017</v>
      </c>
      <c r="I447" s="170" t="str">
        <f t="shared" si="7"/>
        <v>SI certificates_2.25_2018</v>
      </c>
    </row>
    <row r="448" spans="1:9" x14ac:dyDescent="0.35">
      <c r="A448" s="172" t="s">
        <v>46</v>
      </c>
      <c r="B448" s="172" t="s">
        <v>39</v>
      </c>
      <c r="C448" s="172" t="s">
        <v>36</v>
      </c>
      <c r="D448" s="172">
        <v>3.25</v>
      </c>
      <c r="E448" s="172">
        <v>2018</v>
      </c>
      <c r="F448" s="173">
        <v>39965</v>
      </c>
      <c r="G448" s="175">
        <v>5659470</v>
      </c>
      <c r="H448" s="63">
        <v>2017</v>
      </c>
      <c r="I448" s="170" t="str">
        <f t="shared" si="7"/>
        <v>SI bonds_3.25_2018</v>
      </c>
    </row>
    <row r="449" spans="1:9" x14ac:dyDescent="0.35">
      <c r="A449" s="172" t="s">
        <v>46</v>
      </c>
      <c r="B449" s="172" t="s">
        <v>34</v>
      </c>
      <c r="C449" s="172" t="s">
        <v>35</v>
      </c>
      <c r="D449" s="172">
        <v>2.25</v>
      </c>
      <c r="E449" s="172">
        <v>2018</v>
      </c>
      <c r="F449" s="173">
        <v>43009</v>
      </c>
      <c r="G449" s="175">
        <v>70713645</v>
      </c>
      <c r="H449" s="63">
        <v>2017</v>
      </c>
      <c r="I449" s="170" t="str">
        <f t="shared" si="7"/>
        <v>SI certificates_2.25_2018</v>
      </c>
    </row>
    <row r="450" spans="1:9" x14ac:dyDescent="0.35">
      <c r="A450" s="172" t="s">
        <v>46</v>
      </c>
      <c r="B450" s="172" t="s">
        <v>34</v>
      </c>
      <c r="C450" s="172" t="s">
        <v>36</v>
      </c>
      <c r="D450" s="172">
        <v>2.125</v>
      </c>
      <c r="E450" s="172">
        <v>2018</v>
      </c>
      <c r="F450" s="173">
        <v>42979</v>
      </c>
      <c r="G450" s="175">
        <v>20399286</v>
      </c>
      <c r="H450" s="63">
        <v>2017</v>
      </c>
      <c r="I450" s="170" t="str">
        <f t="shared" si="7"/>
        <v>SI certificates_2.125_2018</v>
      </c>
    </row>
    <row r="451" spans="1:9" x14ac:dyDescent="0.35">
      <c r="A451" s="172" t="s">
        <v>46</v>
      </c>
      <c r="B451" s="172" t="s">
        <v>34</v>
      </c>
      <c r="C451" s="172" t="s">
        <v>36</v>
      </c>
      <c r="D451" s="172">
        <v>2.25</v>
      </c>
      <c r="E451" s="172">
        <v>2018</v>
      </c>
      <c r="F451" s="173">
        <v>42948</v>
      </c>
      <c r="G451" s="175">
        <v>4300632</v>
      </c>
      <c r="H451" s="63">
        <v>2017</v>
      </c>
      <c r="I451" s="170" t="str">
        <f t="shared" si="7"/>
        <v>SI certificates_2.25_2018</v>
      </c>
    </row>
    <row r="452" spans="1:9" x14ac:dyDescent="0.35">
      <c r="A452" s="172" t="s">
        <v>46</v>
      </c>
      <c r="B452" s="172" t="s">
        <v>34</v>
      </c>
      <c r="C452" s="172" t="s">
        <v>36</v>
      </c>
      <c r="D452" s="172">
        <v>2.25</v>
      </c>
      <c r="E452" s="172">
        <v>2018</v>
      </c>
      <c r="F452" s="173">
        <v>43009</v>
      </c>
      <c r="G452" s="175">
        <v>49544333</v>
      </c>
      <c r="H452" s="63">
        <v>2017</v>
      </c>
      <c r="I452" s="170" t="str">
        <f t="shared" si="7"/>
        <v>SI certificates_2.25_2018</v>
      </c>
    </row>
    <row r="453" spans="1:9" x14ac:dyDescent="0.35">
      <c r="A453" s="172" t="s">
        <v>47</v>
      </c>
      <c r="B453" s="172" t="s">
        <v>39</v>
      </c>
      <c r="C453" s="172" t="s">
        <v>36</v>
      </c>
      <c r="D453" s="172">
        <v>3.25</v>
      </c>
      <c r="E453" s="172">
        <v>2018</v>
      </c>
      <c r="F453" s="173">
        <v>39965</v>
      </c>
      <c r="G453" s="175">
        <v>3391543</v>
      </c>
      <c r="H453" s="63">
        <v>2017</v>
      </c>
      <c r="I453" s="170" t="str">
        <f t="shared" si="7"/>
        <v>SI bonds_3.25_2018</v>
      </c>
    </row>
    <row r="454" spans="1:9" x14ac:dyDescent="0.35">
      <c r="A454" s="172" t="s">
        <v>47</v>
      </c>
      <c r="B454" s="172" t="s">
        <v>39</v>
      </c>
      <c r="C454" s="172" t="s">
        <v>36</v>
      </c>
      <c r="D454" s="172">
        <v>3.5</v>
      </c>
      <c r="E454" s="172">
        <v>2018</v>
      </c>
      <c r="F454" s="173">
        <v>37773</v>
      </c>
      <c r="G454" s="175">
        <v>14796220</v>
      </c>
      <c r="H454" s="63">
        <v>2017</v>
      </c>
      <c r="I454" s="170" t="str">
        <f t="shared" ref="I454:I517" si="8">_xlfn.TEXTJOIN("_", TRUE, B454, D454, E454)</f>
        <v>SI bonds_3.5_2018</v>
      </c>
    </row>
    <row r="455" spans="1:9" x14ac:dyDescent="0.35">
      <c r="A455" s="172" t="s">
        <v>47</v>
      </c>
      <c r="B455" s="172" t="s">
        <v>34</v>
      </c>
      <c r="C455" s="172" t="s">
        <v>35</v>
      </c>
      <c r="D455" s="172">
        <v>2.375</v>
      </c>
      <c r="E455" s="172">
        <v>2018</v>
      </c>
      <c r="F455" s="173">
        <v>43040</v>
      </c>
      <c r="G455" s="175">
        <v>65858362</v>
      </c>
      <c r="H455" s="63">
        <v>2017</v>
      </c>
      <c r="I455" s="170" t="str">
        <f t="shared" si="8"/>
        <v>SI certificates_2.375_2018</v>
      </c>
    </row>
    <row r="456" spans="1:9" x14ac:dyDescent="0.35">
      <c r="A456" s="172" t="s">
        <v>47</v>
      </c>
      <c r="B456" s="172" t="s">
        <v>34</v>
      </c>
      <c r="C456" s="172" t="s">
        <v>36</v>
      </c>
      <c r="D456" s="172">
        <v>2.25</v>
      </c>
      <c r="E456" s="172">
        <v>2018</v>
      </c>
      <c r="F456" s="173">
        <v>42948</v>
      </c>
      <c r="G456" s="175">
        <v>729026</v>
      </c>
      <c r="H456" s="63">
        <v>2017</v>
      </c>
      <c r="I456" s="170" t="str">
        <f t="shared" si="8"/>
        <v>SI certificates_2.25_2018</v>
      </c>
    </row>
    <row r="457" spans="1:9" x14ac:dyDescent="0.35">
      <c r="A457" s="172" t="s">
        <v>47</v>
      </c>
      <c r="B457" s="172" t="s">
        <v>34</v>
      </c>
      <c r="C457" s="172" t="s">
        <v>36</v>
      </c>
      <c r="D457" s="172">
        <v>2.25</v>
      </c>
      <c r="E457" s="172">
        <v>2018</v>
      </c>
      <c r="F457" s="173">
        <v>43009</v>
      </c>
      <c r="G457" s="175">
        <v>20095920</v>
      </c>
      <c r="H457" s="63">
        <v>2017</v>
      </c>
      <c r="I457" s="170" t="str">
        <f t="shared" si="8"/>
        <v>SI certificates_2.25_2018</v>
      </c>
    </row>
    <row r="458" spans="1:9" x14ac:dyDescent="0.35">
      <c r="A458" s="172" t="s">
        <v>47</v>
      </c>
      <c r="B458" s="172" t="s">
        <v>34</v>
      </c>
      <c r="C458" s="172" t="s">
        <v>36</v>
      </c>
      <c r="D458" s="172">
        <v>2.375</v>
      </c>
      <c r="E458" s="172">
        <v>2018</v>
      </c>
      <c r="F458" s="173">
        <v>43040</v>
      </c>
      <c r="G458" s="175">
        <v>40218104</v>
      </c>
      <c r="H458" s="63">
        <v>2017</v>
      </c>
      <c r="I458" s="170" t="str">
        <f t="shared" si="8"/>
        <v>SI certificates_2.375_2018</v>
      </c>
    </row>
    <row r="459" spans="1:9" x14ac:dyDescent="0.35">
      <c r="A459" s="172" t="s">
        <v>48</v>
      </c>
      <c r="B459" s="172" t="s">
        <v>39</v>
      </c>
      <c r="C459" s="172" t="s">
        <v>36</v>
      </c>
      <c r="D459" s="172">
        <v>3.5</v>
      </c>
      <c r="E459" s="172">
        <v>2018</v>
      </c>
      <c r="F459" s="173">
        <v>37773</v>
      </c>
      <c r="G459" s="175">
        <v>11793431</v>
      </c>
      <c r="H459" s="63">
        <v>2017</v>
      </c>
      <c r="I459" s="170" t="str">
        <f t="shared" si="8"/>
        <v>SI bonds_3.5_2018</v>
      </c>
    </row>
    <row r="460" spans="1:9" x14ac:dyDescent="0.35">
      <c r="A460" s="172" t="s">
        <v>48</v>
      </c>
      <c r="B460" s="172" t="s">
        <v>34</v>
      </c>
      <c r="C460" s="172" t="s">
        <v>35</v>
      </c>
      <c r="D460" s="172">
        <v>2.375</v>
      </c>
      <c r="E460" s="172">
        <v>2018</v>
      </c>
      <c r="F460" s="173">
        <v>43070</v>
      </c>
      <c r="G460" s="175">
        <v>111225501</v>
      </c>
      <c r="H460" s="63">
        <v>2017</v>
      </c>
      <c r="I460" s="170" t="str">
        <f t="shared" si="8"/>
        <v>SI certificates_2.375_2018</v>
      </c>
    </row>
    <row r="461" spans="1:9" x14ac:dyDescent="0.35">
      <c r="A461" s="172" t="s">
        <v>48</v>
      </c>
      <c r="B461" s="172" t="s">
        <v>34</v>
      </c>
      <c r="C461" s="172" t="s">
        <v>36</v>
      </c>
      <c r="D461" s="172">
        <v>2.25</v>
      </c>
      <c r="E461" s="172">
        <v>2018</v>
      </c>
      <c r="F461" s="173">
        <v>43009</v>
      </c>
      <c r="G461" s="175">
        <v>1073392</v>
      </c>
      <c r="H461" s="63">
        <v>2017</v>
      </c>
      <c r="I461" s="170" t="str">
        <f t="shared" si="8"/>
        <v>SI certificates_2.25_2018</v>
      </c>
    </row>
    <row r="462" spans="1:9" x14ac:dyDescent="0.35">
      <c r="A462" s="172" t="s">
        <v>48</v>
      </c>
      <c r="B462" s="172" t="s">
        <v>34</v>
      </c>
      <c r="C462" s="172" t="s">
        <v>36</v>
      </c>
      <c r="D462" s="172">
        <v>2.375</v>
      </c>
      <c r="E462" s="172">
        <v>2018</v>
      </c>
      <c r="F462" s="173">
        <v>43040</v>
      </c>
      <c r="G462" s="175">
        <v>25128316</v>
      </c>
      <c r="H462" s="63">
        <v>2017</v>
      </c>
      <c r="I462" s="170" t="str">
        <f t="shared" si="8"/>
        <v>SI certificates_2.375_2018</v>
      </c>
    </row>
    <row r="463" spans="1:9" x14ac:dyDescent="0.35">
      <c r="A463" s="172" t="s">
        <v>48</v>
      </c>
      <c r="B463" s="172" t="s">
        <v>34</v>
      </c>
      <c r="C463" s="172" t="s">
        <v>36</v>
      </c>
      <c r="D463" s="172">
        <v>2.375</v>
      </c>
      <c r="E463" s="172">
        <v>2018</v>
      </c>
      <c r="F463" s="173">
        <v>43070</v>
      </c>
      <c r="G463" s="175">
        <v>48545203</v>
      </c>
      <c r="H463" s="63">
        <v>2017</v>
      </c>
      <c r="I463" s="170" t="str">
        <f t="shared" si="8"/>
        <v>SI certificates_2.375_2018</v>
      </c>
    </row>
    <row r="464" spans="1:9" x14ac:dyDescent="0.35">
      <c r="A464" s="172" t="s">
        <v>33</v>
      </c>
      <c r="B464" s="172" t="s">
        <v>39</v>
      </c>
      <c r="C464" s="172" t="s">
        <v>36</v>
      </c>
      <c r="D464" s="172">
        <v>5</v>
      </c>
      <c r="E464" s="172">
        <v>2022</v>
      </c>
      <c r="F464" s="173">
        <v>39234</v>
      </c>
      <c r="G464" s="174">
        <v>283294</v>
      </c>
      <c r="H464" s="63">
        <v>2016</v>
      </c>
      <c r="I464" s="170" t="str">
        <f t="shared" si="8"/>
        <v>SI bonds_5_2022</v>
      </c>
    </row>
    <row r="465" spans="1:9" x14ac:dyDescent="0.35">
      <c r="A465" s="172" t="s">
        <v>33</v>
      </c>
      <c r="B465" s="172" t="s">
        <v>34</v>
      </c>
      <c r="C465" s="172" t="s">
        <v>35</v>
      </c>
      <c r="D465" s="172">
        <v>2.25</v>
      </c>
      <c r="E465" s="172">
        <v>2016</v>
      </c>
      <c r="F465" s="173">
        <v>42370</v>
      </c>
      <c r="G465" s="175">
        <v>84347700</v>
      </c>
      <c r="H465" s="63">
        <v>2016</v>
      </c>
      <c r="I465" s="170" t="str">
        <f t="shared" si="8"/>
        <v>SI certificates_2.25_2016</v>
      </c>
    </row>
    <row r="466" spans="1:9" x14ac:dyDescent="0.35">
      <c r="A466" s="172" t="s">
        <v>33</v>
      </c>
      <c r="B466" s="172" t="s">
        <v>34</v>
      </c>
      <c r="C466" s="172" t="s">
        <v>36</v>
      </c>
      <c r="D466" s="172">
        <v>2.125</v>
      </c>
      <c r="E466" s="172">
        <v>2016</v>
      </c>
      <c r="F466" s="173">
        <v>42339</v>
      </c>
      <c r="G466" s="175">
        <v>38935438</v>
      </c>
      <c r="H466" s="63">
        <v>2016</v>
      </c>
      <c r="I466" s="170" t="str">
        <f t="shared" si="8"/>
        <v>SI certificates_2.125_2016</v>
      </c>
    </row>
    <row r="467" spans="1:9" x14ac:dyDescent="0.35">
      <c r="A467" s="172" t="s">
        <v>33</v>
      </c>
      <c r="B467" s="172" t="s">
        <v>34</v>
      </c>
      <c r="C467" s="172" t="s">
        <v>36</v>
      </c>
      <c r="D467" s="172">
        <v>2.25</v>
      </c>
      <c r="E467" s="172">
        <v>2016</v>
      </c>
      <c r="F467" s="173">
        <v>42370</v>
      </c>
      <c r="G467" s="175">
        <v>10835944</v>
      </c>
      <c r="H467" s="63">
        <v>2016</v>
      </c>
      <c r="I467" s="170" t="str">
        <f t="shared" si="8"/>
        <v>SI certificates_2.25_2016</v>
      </c>
    </row>
    <row r="468" spans="1:9" x14ac:dyDescent="0.35">
      <c r="A468" s="172" t="s">
        <v>37</v>
      </c>
      <c r="B468" s="172" t="s">
        <v>34</v>
      </c>
      <c r="C468" s="172" t="s">
        <v>35</v>
      </c>
      <c r="D468" s="172">
        <v>1.875</v>
      </c>
      <c r="E468" s="172">
        <v>2016</v>
      </c>
      <c r="F468" s="173">
        <v>42401</v>
      </c>
      <c r="G468" s="175">
        <v>62614398</v>
      </c>
      <c r="H468" s="63">
        <v>2016</v>
      </c>
      <c r="I468" s="170" t="str">
        <f t="shared" si="8"/>
        <v>SI certificates_1.875_2016</v>
      </c>
    </row>
    <row r="469" spans="1:9" x14ac:dyDescent="0.35">
      <c r="A469" s="172" t="s">
        <v>37</v>
      </c>
      <c r="B469" s="172" t="s">
        <v>34</v>
      </c>
      <c r="C469" s="172" t="s">
        <v>36</v>
      </c>
      <c r="D469" s="172">
        <v>1.875</v>
      </c>
      <c r="E469" s="172">
        <v>2016</v>
      </c>
      <c r="F469" s="173">
        <v>42401</v>
      </c>
      <c r="G469" s="175">
        <v>48590708</v>
      </c>
      <c r="H469" s="63">
        <v>2016</v>
      </c>
      <c r="I469" s="170" t="str">
        <f t="shared" si="8"/>
        <v>SI certificates_1.875_2016</v>
      </c>
    </row>
    <row r="470" spans="1:9" x14ac:dyDescent="0.35">
      <c r="A470" s="172" t="s">
        <v>37</v>
      </c>
      <c r="B470" s="172" t="s">
        <v>34</v>
      </c>
      <c r="C470" s="172" t="s">
        <v>36</v>
      </c>
      <c r="D470" s="172">
        <v>2.25</v>
      </c>
      <c r="E470" s="172">
        <v>2016</v>
      </c>
      <c r="F470" s="173">
        <v>42370</v>
      </c>
      <c r="G470" s="175">
        <v>27055064</v>
      </c>
      <c r="H470" s="63">
        <v>2016</v>
      </c>
      <c r="I470" s="170" t="str">
        <f t="shared" si="8"/>
        <v>SI certificates_2.25_2016</v>
      </c>
    </row>
    <row r="471" spans="1:9" x14ac:dyDescent="0.35">
      <c r="A471" s="172" t="s">
        <v>38</v>
      </c>
      <c r="B471" s="172" t="s">
        <v>34</v>
      </c>
      <c r="C471" s="172" t="s">
        <v>35</v>
      </c>
      <c r="D471" s="172">
        <v>1.75</v>
      </c>
      <c r="E471" s="172">
        <v>2016</v>
      </c>
      <c r="F471" s="173">
        <v>42430</v>
      </c>
      <c r="G471" s="175">
        <v>74767773</v>
      </c>
      <c r="H471" s="63">
        <v>2016</v>
      </c>
      <c r="I471" s="170" t="str">
        <f t="shared" si="8"/>
        <v>SI certificates_1.75_2016</v>
      </c>
    </row>
    <row r="472" spans="1:9" x14ac:dyDescent="0.35">
      <c r="A472" s="172" t="s">
        <v>38</v>
      </c>
      <c r="B472" s="172" t="s">
        <v>34</v>
      </c>
      <c r="C472" s="172" t="s">
        <v>36</v>
      </c>
      <c r="D472" s="172">
        <v>1.75</v>
      </c>
      <c r="E472" s="172">
        <v>2016</v>
      </c>
      <c r="F472" s="173">
        <v>42430</v>
      </c>
      <c r="G472" s="175">
        <v>54870159</v>
      </c>
      <c r="H472" s="63">
        <v>2016</v>
      </c>
      <c r="I472" s="170" t="str">
        <f t="shared" si="8"/>
        <v>SI certificates_1.75_2016</v>
      </c>
    </row>
    <row r="473" spans="1:9" x14ac:dyDescent="0.35">
      <c r="A473" s="172" t="s">
        <v>38</v>
      </c>
      <c r="B473" s="172" t="s">
        <v>34</v>
      </c>
      <c r="C473" s="172" t="s">
        <v>36</v>
      </c>
      <c r="D473" s="172">
        <v>1.875</v>
      </c>
      <c r="E473" s="172">
        <v>2016</v>
      </c>
      <c r="F473" s="173">
        <v>42401</v>
      </c>
      <c r="G473" s="175">
        <v>14023690</v>
      </c>
      <c r="H473" s="63">
        <v>2016</v>
      </c>
      <c r="I473" s="170" t="str">
        <f t="shared" si="8"/>
        <v>SI certificates_1.875_2016</v>
      </c>
    </row>
    <row r="474" spans="1:9" x14ac:dyDescent="0.35">
      <c r="A474" s="172" t="s">
        <v>38</v>
      </c>
      <c r="B474" s="172" t="s">
        <v>34</v>
      </c>
      <c r="C474" s="172" t="s">
        <v>36</v>
      </c>
      <c r="D474" s="172">
        <v>2.25</v>
      </c>
      <c r="E474" s="172">
        <v>2016</v>
      </c>
      <c r="F474" s="173">
        <v>42370</v>
      </c>
      <c r="G474" s="175">
        <v>7030838</v>
      </c>
      <c r="H474" s="63">
        <v>2016</v>
      </c>
      <c r="I474" s="170" t="str">
        <f t="shared" si="8"/>
        <v>SI certificates_2.25_2016</v>
      </c>
    </row>
    <row r="475" spans="1:9" x14ac:dyDescent="0.35">
      <c r="A475" s="172" t="s">
        <v>40</v>
      </c>
      <c r="B475" s="172" t="s">
        <v>34</v>
      </c>
      <c r="C475" s="172" t="s">
        <v>35</v>
      </c>
      <c r="D475" s="172">
        <v>1.75</v>
      </c>
      <c r="E475" s="172">
        <v>2016</v>
      </c>
      <c r="F475" s="173">
        <v>42461</v>
      </c>
      <c r="G475" s="175">
        <v>94614896</v>
      </c>
      <c r="H475" s="63">
        <v>2016</v>
      </c>
      <c r="I475" s="170" t="str">
        <f t="shared" si="8"/>
        <v>SI certificates_1.75_2016</v>
      </c>
    </row>
    <row r="476" spans="1:9" x14ac:dyDescent="0.35">
      <c r="A476" s="172" t="s">
        <v>40</v>
      </c>
      <c r="B476" s="172" t="s">
        <v>34</v>
      </c>
      <c r="C476" s="172" t="s">
        <v>36</v>
      </c>
      <c r="D476" s="172">
        <v>1.75</v>
      </c>
      <c r="E476" s="172">
        <v>2016</v>
      </c>
      <c r="F476" s="173">
        <v>42430</v>
      </c>
      <c r="G476" s="175">
        <v>19897614</v>
      </c>
      <c r="H476" s="63">
        <v>2016</v>
      </c>
      <c r="I476" s="170" t="str">
        <f t="shared" si="8"/>
        <v>SI certificates_1.75_2016</v>
      </c>
    </row>
    <row r="477" spans="1:9" x14ac:dyDescent="0.35">
      <c r="A477" s="172" t="s">
        <v>40</v>
      </c>
      <c r="B477" s="172" t="s">
        <v>34</v>
      </c>
      <c r="C477" s="172" t="s">
        <v>36</v>
      </c>
      <c r="D477" s="172">
        <v>1.75</v>
      </c>
      <c r="E477" s="172">
        <v>2016</v>
      </c>
      <c r="F477" s="173">
        <v>42461</v>
      </c>
      <c r="G477" s="175">
        <v>54857240</v>
      </c>
      <c r="H477" s="63">
        <v>2016</v>
      </c>
      <c r="I477" s="170" t="str">
        <f t="shared" si="8"/>
        <v>SI certificates_1.75_2016</v>
      </c>
    </row>
    <row r="478" spans="1:9" x14ac:dyDescent="0.35">
      <c r="A478" s="172" t="s">
        <v>40</v>
      </c>
      <c r="B478" s="172" t="s">
        <v>34</v>
      </c>
      <c r="C478" s="172" t="s">
        <v>36</v>
      </c>
      <c r="D478" s="172">
        <v>2.25</v>
      </c>
      <c r="E478" s="172">
        <v>2016</v>
      </c>
      <c r="F478" s="173">
        <v>42370</v>
      </c>
      <c r="G478" s="175">
        <v>1468080</v>
      </c>
      <c r="H478" s="63">
        <v>2016</v>
      </c>
      <c r="I478" s="170" t="str">
        <f t="shared" si="8"/>
        <v>SI certificates_2.25_2016</v>
      </c>
    </row>
    <row r="479" spans="1:9" x14ac:dyDescent="0.35">
      <c r="A479" s="172" t="s">
        <v>41</v>
      </c>
      <c r="B479" s="172" t="s">
        <v>34</v>
      </c>
      <c r="C479" s="172" t="s">
        <v>35</v>
      </c>
      <c r="D479" s="172">
        <v>1.75</v>
      </c>
      <c r="E479" s="172">
        <v>2016</v>
      </c>
      <c r="F479" s="173">
        <v>42491</v>
      </c>
      <c r="G479" s="175">
        <v>65840421</v>
      </c>
      <c r="H479" s="63">
        <v>2016</v>
      </c>
      <c r="I479" s="170" t="str">
        <f t="shared" si="8"/>
        <v>SI certificates_1.75_2016</v>
      </c>
    </row>
    <row r="480" spans="1:9" x14ac:dyDescent="0.35">
      <c r="A480" s="172" t="s">
        <v>41</v>
      </c>
      <c r="B480" s="172" t="s">
        <v>34</v>
      </c>
      <c r="C480" s="172" t="s">
        <v>36</v>
      </c>
      <c r="D480" s="172">
        <v>1.75</v>
      </c>
      <c r="E480" s="172">
        <v>2016</v>
      </c>
      <c r="F480" s="173">
        <v>42461</v>
      </c>
      <c r="G480" s="175">
        <v>39757656</v>
      </c>
      <c r="H480" s="63">
        <v>2016</v>
      </c>
      <c r="I480" s="170" t="str">
        <f t="shared" si="8"/>
        <v>SI certificates_1.75_2016</v>
      </c>
    </row>
    <row r="481" spans="1:9" x14ac:dyDescent="0.35">
      <c r="A481" s="172" t="s">
        <v>41</v>
      </c>
      <c r="B481" s="172" t="s">
        <v>34</v>
      </c>
      <c r="C481" s="172" t="s">
        <v>36</v>
      </c>
      <c r="D481" s="172">
        <v>1.75</v>
      </c>
      <c r="E481" s="172">
        <v>2016</v>
      </c>
      <c r="F481" s="173">
        <v>42491</v>
      </c>
      <c r="G481" s="175">
        <v>35041882</v>
      </c>
      <c r="H481" s="63">
        <v>2016</v>
      </c>
      <c r="I481" s="170" t="str">
        <f t="shared" si="8"/>
        <v>SI certificates_1.75_2016</v>
      </c>
    </row>
    <row r="482" spans="1:9" x14ac:dyDescent="0.35">
      <c r="A482" s="172" t="s">
        <v>41</v>
      </c>
      <c r="B482" s="172" t="s">
        <v>34</v>
      </c>
      <c r="C482" s="172" t="s">
        <v>36</v>
      </c>
      <c r="D482" s="172">
        <v>2.25</v>
      </c>
      <c r="E482" s="172">
        <v>2016</v>
      </c>
      <c r="F482" s="173">
        <v>42370</v>
      </c>
      <c r="G482" s="175">
        <v>1344392</v>
      </c>
      <c r="H482" s="63">
        <v>2016</v>
      </c>
      <c r="I482" s="170" t="str">
        <f t="shared" si="8"/>
        <v>SI certificates_2.25_2016</v>
      </c>
    </row>
    <row r="483" spans="1:9" x14ac:dyDescent="0.35">
      <c r="A483" s="172" t="s">
        <v>42</v>
      </c>
      <c r="B483" s="172" t="s">
        <v>39</v>
      </c>
      <c r="C483" s="172" t="s">
        <v>35</v>
      </c>
      <c r="D483" s="172">
        <v>1.875</v>
      </c>
      <c r="E483" s="172">
        <v>2017</v>
      </c>
      <c r="F483" s="173">
        <v>42522</v>
      </c>
      <c r="G483" s="175">
        <v>5332344</v>
      </c>
      <c r="H483" s="63">
        <v>2016</v>
      </c>
      <c r="I483" s="170" t="str">
        <f t="shared" si="8"/>
        <v>SI bonds_1.875_2017</v>
      </c>
    </row>
    <row r="484" spans="1:9" x14ac:dyDescent="0.35">
      <c r="A484" s="172" t="s">
        <v>42</v>
      </c>
      <c r="B484" s="172" t="s">
        <v>39</v>
      </c>
      <c r="C484" s="172" t="s">
        <v>35</v>
      </c>
      <c r="D484" s="172">
        <v>1.875</v>
      </c>
      <c r="E484" s="172">
        <v>2018</v>
      </c>
      <c r="F484" s="173">
        <v>42522</v>
      </c>
      <c r="G484" s="175">
        <v>5332345</v>
      </c>
      <c r="H484" s="63">
        <v>2016</v>
      </c>
      <c r="I484" s="170" t="str">
        <f t="shared" si="8"/>
        <v>SI bonds_1.875_2018</v>
      </c>
    </row>
    <row r="485" spans="1:9" x14ac:dyDescent="0.35">
      <c r="A485" s="172" t="s">
        <v>42</v>
      </c>
      <c r="B485" s="172" t="s">
        <v>39</v>
      </c>
      <c r="C485" s="172" t="s">
        <v>35</v>
      </c>
      <c r="D485" s="172">
        <v>1.875</v>
      </c>
      <c r="E485" s="172">
        <v>2019</v>
      </c>
      <c r="F485" s="173">
        <v>42522</v>
      </c>
      <c r="G485" s="175">
        <v>5332345</v>
      </c>
      <c r="H485" s="63">
        <v>2016</v>
      </c>
      <c r="I485" s="170" t="str">
        <f t="shared" si="8"/>
        <v>SI bonds_1.875_2019</v>
      </c>
    </row>
    <row r="486" spans="1:9" x14ac:dyDescent="0.35">
      <c r="A486" s="172" t="s">
        <v>42</v>
      </c>
      <c r="B486" s="172" t="s">
        <v>39</v>
      </c>
      <c r="C486" s="172" t="s">
        <v>35</v>
      </c>
      <c r="D486" s="172">
        <v>1.875</v>
      </c>
      <c r="E486" s="172">
        <v>2020</v>
      </c>
      <c r="F486" s="173">
        <v>42522</v>
      </c>
      <c r="G486" s="175">
        <v>5332346</v>
      </c>
      <c r="H486" s="63">
        <v>2016</v>
      </c>
      <c r="I486" s="170" t="str">
        <f t="shared" si="8"/>
        <v>SI bonds_1.875_2020</v>
      </c>
    </row>
    <row r="487" spans="1:9" x14ac:dyDescent="0.35">
      <c r="A487" s="172" t="s">
        <v>42</v>
      </c>
      <c r="B487" s="172" t="s">
        <v>39</v>
      </c>
      <c r="C487" s="172" t="s">
        <v>35</v>
      </c>
      <c r="D487" s="172">
        <v>1.875</v>
      </c>
      <c r="E487" s="172">
        <v>2021</v>
      </c>
      <c r="F487" s="173">
        <v>42522</v>
      </c>
      <c r="G487" s="175">
        <v>5332346</v>
      </c>
      <c r="H487" s="63">
        <v>2016</v>
      </c>
      <c r="I487" s="170" t="str">
        <f t="shared" si="8"/>
        <v>SI bonds_1.875_2021</v>
      </c>
    </row>
    <row r="488" spans="1:9" x14ac:dyDescent="0.35">
      <c r="A488" s="172" t="s">
        <v>42</v>
      </c>
      <c r="B488" s="172" t="s">
        <v>39</v>
      </c>
      <c r="C488" s="172" t="s">
        <v>35</v>
      </c>
      <c r="D488" s="172">
        <v>1.875</v>
      </c>
      <c r="E488" s="172">
        <v>2022</v>
      </c>
      <c r="F488" s="173">
        <v>42522</v>
      </c>
      <c r="G488" s="175">
        <v>5332346</v>
      </c>
      <c r="H488" s="63">
        <v>2016</v>
      </c>
      <c r="I488" s="170" t="str">
        <f t="shared" si="8"/>
        <v>SI bonds_1.875_2022</v>
      </c>
    </row>
    <row r="489" spans="1:9" x14ac:dyDescent="0.35">
      <c r="A489" s="172" t="s">
        <v>42</v>
      </c>
      <c r="B489" s="172" t="s">
        <v>39</v>
      </c>
      <c r="C489" s="172" t="s">
        <v>35</v>
      </c>
      <c r="D489" s="172">
        <v>1.875</v>
      </c>
      <c r="E489" s="172">
        <v>2023</v>
      </c>
      <c r="F489" s="173">
        <v>42522</v>
      </c>
      <c r="G489" s="175">
        <v>2320956</v>
      </c>
      <c r="H489" s="63">
        <v>2016</v>
      </c>
      <c r="I489" s="170" t="str">
        <f t="shared" si="8"/>
        <v>SI bonds_1.875_2023</v>
      </c>
    </row>
    <row r="490" spans="1:9" x14ac:dyDescent="0.35">
      <c r="A490" s="172" t="s">
        <v>42</v>
      </c>
      <c r="B490" s="172" t="s">
        <v>39</v>
      </c>
      <c r="C490" s="172" t="s">
        <v>35</v>
      </c>
      <c r="D490" s="172">
        <v>1.875</v>
      </c>
      <c r="E490" s="172">
        <v>2024</v>
      </c>
      <c r="F490" s="173">
        <v>42522</v>
      </c>
      <c r="G490" s="175">
        <v>2320956</v>
      </c>
      <c r="H490" s="63">
        <v>2016</v>
      </c>
      <c r="I490" s="170" t="str">
        <f t="shared" si="8"/>
        <v>SI bonds_1.875_2024</v>
      </c>
    </row>
    <row r="491" spans="1:9" x14ac:dyDescent="0.35">
      <c r="A491" s="172" t="s">
        <v>42</v>
      </c>
      <c r="B491" s="172" t="s">
        <v>39</v>
      </c>
      <c r="C491" s="172" t="s">
        <v>35</v>
      </c>
      <c r="D491" s="172">
        <v>1.875</v>
      </c>
      <c r="E491" s="172">
        <v>2025</v>
      </c>
      <c r="F491" s="173">
        <v>42522</v>
      </c>
      <c r="G491" s="175">
        <v>2320956</v>
      </c>
      <c r="H491" s="63">
        <v>2016</v>
      </c>
      <c r="I491" s="170" t="str">
        <f t="shared" si="8"/>
        <v>SI bonds_1.875_2025</v>
      </c>
    </row>
    <row r="492" spans="1:9" x14ac:dyDescent="0.35">
      <c r="A492" s="172" t="s">
        <v>42</v>
      </c>
      <c r="B492" s="172" t="s">
        <v>39</v>
      </c>
      <c r="C492" s="172" t="s">
        <v>35</v>
      </c>
      <c r="D492" s="172">
        <v>1.875</v>
      </c>
      <c r="E492" s="172">
        <v>2026</v>
      </c>
      <c r="F492" s="173">
        <v>42522</v>
      </c>
      <c r="G492" s="175">
        <v>2320956</v>
      </c>
      <c r="H492" s="63">
        <v>2016</v>
      </c>
      <c r="I492" s="170" t="str">
        <f t="shared" si="8"/>
        <v>SI bonds_1.875_2026</v>
      </c>
    </row>
    <row r="493" spans="1:9" x14ac:dyDescent="0.35">
      <c r="A493" s="172" t="s">
        <v>42</v>
      </c>
      <c r="B493" s="172" t="s">
        <v>39</v>
      </c>
      <c r="C493" s="172" t="s">
        <v>35</v>
      </c>
      <c r="D493" s="172">
        <v>1.875</v>
      </c>
      <c r="E493" s="172">
        <v>2027</v>
      </c>
      <c r="F493" s="173">
        <v>42522</v>
      </c>
      <c r="G493" s="175">
        <v>2320956</v>
      </c>
      <c r="H493" s="63">
        <v>2016</v>
      </c>
      <c r="I493" s="170" t="str">
        <f t="shared" si="8"/>
        <v>SI bonds_1.875_2027</v>
      </c>
    </row>
    <row r="494" spans="1:9" x14ac:dyDescent="0.35">
      <c r="A494" s="172" t="s">
        <v>42</v>
      </c>
      <c r="B494" s="172" t="s">
        <v>39</v>
      </c>
      <c r="C494" s="172" t="s">
        <v>35</v>
      </c>
      <c r="D494" s="172">
        <v>1.875</v>
      </c>
      <c r="E494" s="172">
        <v>2028</v>
      </c>
      <c r="F494" s="173">
        <v>42522</v>
      </c>
      <c r="G494" s="175">
        <v>2320955</v>
      </c>
      <c r="H494" s="63">
        <v>2016</v>
      </c>
      <c r="I494" s="170" t="str">
        <f t="shared" si="8"/>
        <v>SI bonds_1.875_2028</v>
      </c>
    </row>
    <row r="495" spans="1:9" x14ac:dyDescent="0.35">
      <c r="A495" s="172" t="s">
        <v>42</v>
      </c>
      <c r="B495" s="172" t="s">
        <v>39</v>
      </c>
      <c r="C495" s="172" t="s">
        <v>35</v>
      </c>
      <c r="D495" s="172">
        <v>1.875</v>
      </c>
      <c r="E495" s="172">
        <v>2029</v>
      </c>
      <c r="F495" s="173">
        <v>42522</v>
      </c>
      <c r="G495" s="175">
        <v>2320955</v>
      </c>
      <c r="H495" s="63">
        <v>2016</v>
      </c>
      <c r="I495" s="170" t="str">
        <f t="shared" si="8"/>
        <v>SI bonds_1.875_2029</v>
      </c>
    </row>
    <row r="496" spans="1:9" x14ac:dyDescent="0.35">
      <c r="A496" s="172" t="s">
        <v>42</v>
      </c>
      <c r="B496" s="172" t="s">
        <v>39</v>
      </c>
      <c r="C496" s="172" t="s">
        <v>35</v>
      </c>
      <c r="D496" s="172">
        <v>1.875</v>
      </c>
      <c r="E496" s="172">
        <v>2030</v>
      </c>
      <c r="F496" s="173">
        <v>42522</v>
      </c>
      <c r="G496" s="175">
        <v>2320955</v>
      </c>
      <c r="H496" s="63">
        <v>2016</v>
      </c>
      <c r="I496" s="170" t="str">
        <f t="shared" si="8"/>
        <v>SI bonds_1.875_2030</v>
      </c>
    </row>
    <row r="497" spans="1:9" x14ac:dyDescent="0.35">
      <c r="A497" s="172" t="s">
        <v>42</v>
      </c>
      <c r="B497" s="172" t="s">
        <v>39</v>
      </c>
      <c r="C497" s="172" t="s">
        <v>35</v>
      </c>
      <c r="D497" s="172">
        <v>1.875</v>
      </c>
      <c r="E497" s="172">
        <v>2031</v>
      </c>
      <c r="F497" s="173">
        <v>42522</v>
      </c>
      <c r="G497" s="175">
        <v>188111583</v>
      </c>
      <c r="H497" s="63">
        <v>2016</v>
      </c>
      <c r="I497" s="170" t="str">
        <f t="shared" si="8"/>
        <v>SI bonds_1.875_2031</v>
      </c>
    </row>
    <row r="498" spans="1:9" x14ac:dyDescent="0.35">
      <c r="A498" s="172" t="s">
        <v>42</v>
      </c>
      <c r="B498" s="172" t="s">
        <v>39</v>
      </c>
      <c r="C498" s="172" t="s">
        <v>36</v>
      </c>
      <c r="D498" s="172">
        <v>4.125</v>
      </c>
      <c r="E498" s="172">
        <v>2016</v>
      </c>
      <c r="F498" s="173">
        <v>38504</v>
      </c>
      <c r="G498" s="175">
        <v>9936522</v>
      </c>
      <c r="H498" s="63">
        <v>2016</v>
      </c>
      <c r="I498" s="170" t="str">
        <f t="shared" si="8"/>
        <v>SI bonds_4.125_2016</v>
      </c>
    </row>
    <row r="499" spans="1:9" x14ac:dyDescent="0.35">
      <c r="A499" s="172" t="s">
        <v>42</v>
      </c>
      <c r="B499" s="172" t="s">
        <v>39</v>
      </c>
      <c r="C499" s="172" t="s">
        <v>36</v>
      </c>
      <c r="D499" s="172">
        <v>4.625</v>
      </c>
      <c r="E499" s="172">
        <v>2016</v>
      </c>
      <c r="F499" s="173">
        <v>38139</v>
      </c>
      <c r="G499" s="175">
        <v>9167663</v>
      </c>
      <c r="H499" s="63">
        <v>2016</v>
      </c>
      <c r="I499" s="170" t="str">
        <f t="shared" si="8"/>
        <v>SI bonds_4.625_2016</v>
      </c>
    </row>
    <row r="500" spans="1:9" x14ac:dyDescent="0.35">
      <c r="A500" s="172" t="s">
        <v>42</v>
      </c>
      <c r="B500" s="172" t="s">
        <v>39</v>
      </c>
      <c r="C500" s="172" t="s">
        <v>36</v>
      </c>
      <c r="D500" s="172">
        <v>5</v>
      </c>
      <c r="E500" s="172">
        <v>2016</v>
      </c>
      <c r="F500" s="173">
        <v>39234</v>
      </c>
      <c r="G500" s="175">
        <v>12454232</v>
      </c>
      <c r="H500" s="63">
        <v>2016</v>
      </c>
      <c r="I500" s="170" t="str">
        <f t="shared" si="8"/>
        <v>SI bonds_5_2016</v>
      </c>
    </row>
    <row r="501" spans="1:9" x14ac:dyDescent="0.35">
      <c r="A501" s="172" t="s">
        <v>42</v>
      </c>
      <c r="B501" s="172" t="s">
        <v>39</v>
      </c>
      <c r="C501" s="172" t="s">
        <v>36</v>
      </c>
      <c r="D501" s="172">
        <v>5.125</v>
      </c>
      <c r="E501" s="172">
        <v>2016</v>
      </c>
      <c r="F501" s="173">
        <v>38869</v>
      </c>
      <c r="G501" s="175">
        <v>11567866</v>
      </c>
      <c r="H501" s="63">
        <v>2016</v>
      </c>
      <c r="I501" s="170" t="str">
        <f t="shared" si="8"/>
        <v>SI bonds_5.125_2016</v>
      </c>
    </row>
    <row r="502" spans="1:9" x14ac:dyDescent="0.35">
      <c r="A502" s="172" t="s">
        <v>42</v>
      </c>
      <c r="B502" s="172" t="s">
        <v>39</v>
      </c>
      <c r="C502" s="172" t="s">
        <v>36</v>
      </c>
      <c r="D502" s="172">
        <v>5.25</v>
      </c>
      <c r="E502" s="172">
        <v>2016</v>
      </c>
      <c r="F502" s="173">
        <v>37408</v>
      </c>
      <c r="G502" s="175">
        <v>9235911</v>
      </c>
      <c r="H502" s="63">
        <v>2016</v>
      </c>
      <c r="I502" s="170" t="str">
        <f t="shared" si="8"/>
        <v>SI bonds_5.25_2016</v>
      </c>
    </row>
    <row r="503" spans="1:9" x14ac:dyDescent="0.35">
      <c r="A503" s="172" t="s">
        <v>42</v>
      </c>
      <c r="B503" s="172" t="s">
        <v>39</v>
      </c>
      <c r="C503" s="172" t="s">
        <v>36</v>
      </c>
      <c r="D503" s="172">
        <v>5.625</v>
      </c>
      <c r="E503" s="172">
        <v>2016</v>
      </c>
      <c r="F503" s="173">
        <v>37043</v>
      </c>
      <c r="G503" s="175">
        <v>68151331</v>
      </c>
      <c r="H503" s="63">
        <v>2016</v>
      </c>
      <c r="I503" s="170" t="str">
        <f t="shared" si="8"/>
        <v>SI bonds_5.625_2016</v>
      </c>
    </row>
    <row r="504" spans="1:9" x14ac:dyDescent="0.35">
      <c r="A504" s="172" t="s">
        <v>42</v>
      </c>
      <c r="B504" s="172" t="s">
        <v>34</v>
      </c>
      <c r="C504" s="172" t="s">
        <v>35</v>
      </c>
      <c r="D504" s="172">
        <v>1.875</v>
      </c>
      <c r="E504" s="172">
        <v>2016</v>
      </c>
      <c r="F504" s="173">
        <v>42522</v>
      </c>
      <c r="G504" s="175">
        <v>83878335</v>
      </c>
      <c r="H504" s="63">
        <v>2016</v>
      </c>
      <c r="I504" s="170" t="str">
        <f t="shared" si="8"/>
        <v>SI certificates_1.875_2016</v>
      </c>
    </row>
    <row r="505" spans="1:9" x14ac:dyDescent="0.35">
      <c r="A505" s="172" t="s">
        <v>42</v>
      </c>
      <c r="B505" s="172" t="s">
        <v>34</v>
      </c>
      <c r="C505" s="172" t="s">
        <v>36</v>
      </c>
      <c r="D505" s="172">
        <v>1.75</v>
      </c>
      <c r="E505" s="172">
        <v>2016</v>
      </c>
      <c r="F505" s="173">
        <v>42491</v>
      </c>
      <c r="G505" s="175">
        <v>30798539</v>
      </c>
      <c r="H505" s="63">
        <v>2016</v>
      </c>
      <c r="I505" s="170" t="str">
        <f t="shared" si="8"/>
        <v>SI certificates_1.75_2016</v>
      </c>
    </row>
    <row r="506" spans="1:9" x14ac:dyDescent="0.35">
      <c r="A506" s="172" t="s">
        <v>42</v>
      </c>
      <c r="B506" s="172" t="s">
        <v>34</v>
      </c>
      <c r="C506" s="172" t="s">
        <v>36</v>
      </c>
      <c r="D506" s="172">
        <v>1.875</v>
      </c>
      <c r="E506" s="172">
        <v>2016</v>
      </c>
      <c r="F506" s="173">
        <v>42522</v>
      </c>
      <c r="G506" s="175">
        <v>83878335</v>
      </c>
      <c r="H506" s="63">
        <v>2016</v>
      </c>
      <c r="I506" s="170" t="str">
        <f t="shared" si="8"/>
        <v>SI certificates_1.875_2016</v>
      </c>
    </row>
    <row r="507" spans="1:9" x14ac:dyDescent="0.35">
      <c r="A507" s="172" t="s">
        <v>42</v>
      </c>
      <c r="B507" s="172" t="s">
        <v>34</v>
      </c>
      <c r="C507" s="172" t="s">
        <v>36</v>
      </c>
      <c r="D507" s="172">
        <v>2.25</v>
      </c>
      <c r="E507" s="172">
        <v>2016</v>
      </c>
      <c r="F507" s="173">
        <v>42370</v>
      </c>
      <c r="G507" s="175">
        <v>36613382</v>
      </c>
      <c r="H507" s="63">
        <v>2016</v>
      </c>
      <c r="I507" s="170" t="str">
        <f t="shared" si="8"/>
        <v>SI certificates_2.25_2016</v>
      </c>
    </row>
    <row r="508" spans="1:9" x14ac:dyDescent="0.35">
      <c r="A508" s="172" t="s">
        <v>43</v>
      </c>
      <c r="B508" s="172" t="s">
        <v>39</v>
      </c>
      <c r="C508" s="172" t="s">
        <v>36</v>
      </c>
      <c r="D508" s="172">
        <v>1.375</v>
      </c>
      <c r="E508" s="172">
        <v>2017</v>
      </c>
      <c r="F508" s="173">
        <v>41061</v>
      </c>
      <c r="G508" s="175">
        <v>6693020</v>
      </c>
      <c r="H508" s="63">
        <v>2016</v>
      </c>
      <c r="I508" s="170" t="str">
        <f t="shared" si="8"/>
        <v>SI bonds_1.375_2017</v>
      </c>
    </row>
    <row r="509" spans="1:9" x14ac:dyDescent="0.35">
      <c r="A509" s="172" t="s">
        <v>43</v>
      </c>
      <c r="B509" s="172" t="s">
        <v>39</v>
      </c>
      <c r="C509" s="172" t="s">
        <v>36</v>
      </c>
      <c r="D509" s="172">
        <v>1.75</v>
      </c>
      <c r="E509" s="172">
        <v>2017</v>
      </c>
      <c r="F509" s="173">
        <v>41426</v>
      </c>
      <c r="G509" s="175">
        <v>4908186</v>
      </c>
      <c r="H509" s="63">
        <v>2016</v>
      </c>
      <c r="I509" s="170" t="str">
        <f t="shared" si="8"/>
        <v>SI bonds_1.75_2017</v>
      </c>
    </row>
    <row r="510" spans="1:9" x14ac:dyDescent="0.35">
      <c r="A510" s="172" t="s">
        <v>43</v>
      </c>
      <c r="B510" s="172" t="s">
        <v>39</v>
      </c>
      <c r="C510" s="172" t="s">
        <v>36</v>
      </c>
      <c r="D510" s="172">
        <v>1.875</v>
      </c>
      <c r="E510" s="172">
        <v>2017</v>
      </c>
      <c r="F510" s="173">
        <v>42522</v>
      </c>
      <c r="G510" s="175">
        <v>3939395</v>
      </c>
      <c r="H510" s="63">
        <v>2016</v>
      </c>
      <c r="I510" s="170" t="str">
        <f t="shared" si="8"/>
        <v>SI bonds_1.875_2017</v>
      </c>
    </row>
    <row r="511" spans="1:9" x14ac:dyDescent="0.35">
      <c r="A511" s="172" t="s">
        <v>43</v>
      </c>
      <c r="B511" s="172" t="s">
        <v>39</v>
      </c>
      <c r="C511" s="172" t="s">
        <v>36</v>
      </c>
      <c r="D511" s="172">
        <v>1.875</v>
      </c>
      <c r="E511" s="172">
        <v>2018</v>
      </c>
      <c r="F511" s="173">
        <v>42522</v>
      </c>
      <c r="G511" s="175">
        <v>2741300</v>
      </c>
      <c r="H511" s="63">
        <v>2016</v>
      </c>
      <c r="I511" s="170" t="str">
        <f t="shared" si="8"/>
        <v>SI bonds_1.875_2018</v>
      </c>
    </row>
    <row r="512" spans="1:9" x14ac:dyDescent="0.35">
      <c r="A512" s="172" t="s">
        <v>43</v>
      </c>
      <c r="B512" s="172" t="s">
        <v>34</v>
      </c>
      <c r="C512" s="172" t="s">
        <v>35</v>
      </c>
      <c r="D512" s="172">
        <v>1.5</v>
      </c>
      <c r="E512" s="172">
        <v>2017</v>
      </c>
      <c r="F512" s="173">
        <v>42552</v>
      </c>
      <c r="G512" s="175">
        <v>71745176</v>
      </c>
      <c r="H512" s="63">
        <v>2016</v>
      </c>
      <c r="I512" s="170" t="str">
        <f t="shared" si="8"/>
        <v>SI certificates_1.5_2017</v>
      </c>
    </row>
    <row r="513" spans="1:9" x14ac:dyDescent="0.35">
      <c r="A513" s="172" t="s">
        <v>43</v>
      </c>
      <c r="B513" s="172" t="s">
        <v>34</v>
      </c>
      <c r="C513" s="172" t="s">
        <v>36</v>
      </c>
      <c r="D513" s="172">
        <v>1.5</v>
      </c>
      <c r="E513" s="172">
        <v>2017</v>
      </c>
      <c r="F513" s="173">
        <v>42552</v>
      </c>
      <c r="G513" s="175">
        <v>58221077</v>
      </c>
      <c r="H513" s="63">
        <v>2016</v>
      </c>
      <c r="I513" s="170" t="str">
        <f t="shared" si="8"/>
        <v>SI certificates_1.5_2017</v>
      </c>
    </row>
    <row r="514" spans="1:9" x14ac:dyDescent="0.35">
      <c r="A514" s="172" t="s">
        <v>44</v>
      </c>
      <c r="B514" s="172" t="s">
        <v>39</v>
      </c>
      <c r="C514" s="172" t="s">
        <v>36</v>
      </c>
      <c r="D514" s="172">
        <v>1.875</v>
      </c>
      <c r="E514" s="172">
        <v>2017</v>
      </c>
      <c r="F514" s="173">
        <v>42522</v>
      </c>
      <c r="G514" s="175">
        <v>1392949</v>
      </c>
      <c r="H514" s="63">
        <v>2016</v>
      </c>
      <c r="I514" s="170" t="str">
        <f t="shared" si="8"/>
        <v>SI bonds_1.875_2017</v>
      </c>
    </row>
    <row r="515" spans="1:9" x14ac:dyDescent="0.35">
      <c r="A515" s="172" t="s">
        <v>44</v>
      </c>
      <c r="B515" s="172" t="s">
        <v>39</v>
      </c>
      <c r="C515" s="172" t="s">
        <v>36</v>
      </c>
      <c r="D515" s="172">
        <v>2</v>
      </c>
      <c r="E515" s="172">
        <v>2017</v>
      </c>
      <c r="F515" s="173">
        <v>42156</v>
      </c>
      <c r="G515" s="175">
        <v>3655629</v>
      </c>
      <c r="H515" s="63">
        <v>2016</v>
      </c>
      <c r="I515" s="170" t="str">
        <f t="shared" si="8"/>
        <v>SI bonds_2_2017</v>
      </c>
    </row>
    <row r="516" spans="1:9" x14ac:dyDescent="0.35">
      <c r="A516" s="172" t="s">
        <v>44</v>
      </c>
      <c r="B516" s="172" t="s">
        <v>39</v>
      </c>
      <c r="C516" s="172" t="s">
        <v>36</v>
      </c>
      <c r="D516" s="172">
        <v>2.25</v>
      </c>
      <c r="E516" s="172">
        <v>2017</v>
      </c>
      <c r="F516" s="173">
        <v>41791</v>
      </c>
      <c r="G516" s="175">
        <v>3986412</v>
      </c>
      <c r="H516" s="63">
        <v>2016</v>
      </c>
      <c r="I516" s="170" t="str">
        <f t="shared" si="8"/>
        <v>SI bonds_2.25_2017</v>
      </c>
    </row>
    <row r="517" spans="1:9" x14ac:dyDescent="0.35">
      <c r="A517" s="172" t="s">
        <v>44</v>
      </c>
      <c r="B517" s="172" t="s">
        <v>39</v>
      </c>
      <c r="C517" s="172" t="s">
        <v>36</v>
      </c>
      <c r="D517" s="172">
        <v>2.5</v>
      </c>
      <c r="E517" s="172">
        <v>2017</v>
      </c>
      <c r="F517" s="173">
        <v>40695</v>
      </c>
      <c r="G517" s="175">
        <v>5505119</v>
      </c>
      <c r="H517" s="63">
        <v>2016</v>
      </c>
      <c r="I517" s="170" t="str">
        <f t="shared" si="8"/>
        <v>SI bonds_2.5_2017</v>
      </c>
    </row>
    <row r="518" spans="1:9" x14ac:dyDescent="0.35">
      <c r="A518" s="172" t="s">
        <v>44</v>
      </c>
      <c r="B518" s="172" t="s">
        <v>34</v>
      </c>
      <c r="C518" s="172" t="s">
        <v>35</v>
      </c>
      <c r="D518" s="172">
        <v>1.5</v>
      </c>
      <c r="E518" s="172">
        <v>2017</v>
      </c>
      <c r="F518" s="173">
        <v>42583</v>
      </c>
      <c r="G518" s="175">
        <v>64356883</v>
      </c>
      <c r="H518" s="63">
        <v>2016</v>
      </c>
      <c r="I518" s="170" t="str">
        <f t="shared" ref="I518:I581" si="9">_xlfn.TEXTJOIN("_", TRUE, B518, D518, E518)</f>
        <v>SI certificates_1.5_2017</v>
      </c>
    </row>
    <row r="519" spans="1:9" x14ac:dyDescent="0.35">
      <c r="A519" s="172" t="s">
        <v>44</v>
      </c>
      <c r="B519" s="172" t="s">
        <v>34</v>
      </c>
      <c r="C519" s="172" t="s">
        <v>36</v>
      </c>
      <c r="D519" s="172">
        <v>1.5</v>
      </c>
      <c r="E519" s="172">
        <v>2017</v>
      </c>
      <c r="F519" s="173">
        <v>42552</v>
      </c>
      <c r="G519" s="175">
        <v>13524099</v>
      </c>
      <c r="H519" s="63">
        <v>2016</v>
      </c>
      <c r="I519" s="170" t="str">
        <f t="shared" si="9"/>
        <v>SI certificates_1.5_2017</v>
      </c>
    </row>
    <row r="520" spans="1:9" x14ac:dyDescent="0.35">
      <c r="A520" s="172" t="s">
        <v>44</v>
      </c>
      <c r="B520" s="172" t="s">
        <v>34</v>
      </c>
      <c r="C520" s="172" t="s">
        <v>36</v>
      </c>
      <c r="D520" s="172">
        <v>1.5</v>
      </c>
      <c r="E520" s="172">
        <v>2017</v>
      </c>
      <c r="F520" s="173">
        <v>42583</v>
      </c>
      <c r="G520" s="175">
        <v>48393418</v>
      </c>
      <c r="H520" s="63">
        <v>2016</v>
      </c>
      <c r="I520" s="170" t="str">
        <f t="shared" si="9"/>
        <v>SI certificates_1.5_2017</v>
      </c>
    </row>
    <row r="521" spans="1:9" x14ac:dyDescent="0.35">
      <c r="A521" s="172" t="s">
        <v>45</v>
      </c>
      <c r="B521" s="172" t="s">
        <v>39</v>
      </c>
      <c r="C521" s="172" t="s">
        <v>36</v>
      </c>
      <c r="D521" s="172">
        <v>2.5</v>
      </c>
      <c r="E521" s="172">
        <v>2017</v>
      </c>
      <c r="F521" s="173">
        <v>40695</v>
      </c>
      <c r="G521" s="175">
        <v>466668</v>
      </c>
      <c r="H521" s="63">
        <v>2016</v>
      </c>
      <c r="I521" s="170" t="str">
        <f t="shared" si="9"/>
        <v>SI bonds_2.5_2017</v>
      </c>
    </row>
    <row r="522" spans="1:9" x14ac:dyDescent="0.35">
      <c r="A522" s="172" t="s">
        <v>45</v>
      </c>
      <c r="B522" s="172" t="s">
        <v>39</v>
      </c>
      <c r="C522" s="172" t="s">
        <v>36</v>
      </c>
      <c r="D522" s="172">
        <v>2.875</v>
      </c>
      <c r="E522" s="172">
        <v>2017</v>
      </c>
      <c r="F522" s="173">
        <v>40330</v>
      </c>
      <c r="G522" s="175">
        <v>5798913</v>
      </c>
      <c r="H522" s="63">
        <v>2016</v>
      </c>
      <c r="I522" s="170" t="str">
        <f t="shared" si="9"/>
        <v>SI bonds_2.875_2017</v>
      </c>
    </row>
    <row r="523" spans="1:9" x14ac:dyDescent="0.35">
      <c r="A523" s="172" t="s">
        <v>45</v>
      </c>
      <c r="B523" s="172" t="s">
        <v>34</v>
      </c>
      <c r="C523" s="172" t="s">
        <v>35</v>
      </c>
      <c r="D523" s="172">
        <v>1.625</v>
      </c>
      <c r="E523" s="172">
        <v>2017</v>
      </c>
      <c r="F523" s="173">
        <v>42614</v>
      </c>
      <c r="G523" s="175">
        <v>74261756</v>
      </c>
      <c r="H523" s="63">
        <v>2016</v>
      </c>
      <c r="I523" s="170" t="str">
        <f t="shared" si="9"/>
        <v>SI certificates_1.625_2017</v>
      </c>
    </row>
    <row r="524" spans="1:9" x14ac:dyDescent="0.35">
      <c r="A524" s="172" t="s">
        <v>45</v>
      </c>
      <c r="B524" s="172" t="s">
        <v>34</v>
      </c>
      <c r="C524" s="172" t="s">
        <v>36</v>
      </c>
      <c r="D524" s="172">
        <v>1.5</v>
      </c>
      <c r="E524" s="172">
        <v>2017</v>
      </c>
      <c r="F524" s="173">
        <v>42583</v>
      </c>
      <c r="G524" s="175">
        <v>15963465</v>
      </c>
      <c r="H524" s="63">
        <v>2016</v>
      </c>
      <c r="I524" s="170" t="str">
        <f t="shared" si="9"/>
        <v>SI certificates_1.5_2017</v>
      </c>
    </row>
    <row r="525" spans="1:9" x14ac:dyDescent="0.35">
      <c r="A525" s="172" t="s">
        <v>45</v>
      </c>
      <c r="B525" s="172" t="s">
        <v>34</v>
      </c>
      <c r="C525" s="172" t="s">
        <v>36</v>
      </c>
      <c r="D525" s="172">
        <v>1.625</v>
      </c>
      <c r="E525" s="172">
        <v>2017</v>
      </c>
      <c r="F525" s="173">
        <v>42614</v>
      </c>
      <c r="G525" s="175">
        <v>58142549</v>
      </c>
      <c r="H525" s="63">
        <v>2016</v>
      </c>
      <c r="I525" s="170" t="str">
        <f t="shared" si="9"/>
        <v>SI certificates_1.625_2017</v>
      </c>
    </row>
    <row r="526" spans="1:9" x14ac:dyDescent="0.35">
      <c r="A526" s="172" t="s">
        <v>46</v>
      </c>
      <c r="B526" s="172" t="s">
        <v>39</v>
      </c>
      <c r="C526" s="172" t="s">
        <v>36</v>
      </c>
      <c r="D526" s="172">
        <v>2.875</v>
      </c>
      <c r="E526" s="172">
        <v>2017</v>
      </c>
      <c r="F526" s="173">
        <v>40330</v>
      </c>
      <c r="G526" s="175">
        <v>1465519</v>
      </c>
      <c r="H526" s="63">
        <v>2016</v>
      </c>
      <c r="I526" s="170" t="str">
        <f t="shared" si="9"/>
        <v>SI bonds_2.875_2017</v>
      </c>
    </row>
    <row r="527" spans="1:9" x14ac:dyDescent="0.35">
      <c r="A527" s="172" t="s">
        <v>46</v>
      </c>
      <c r="B527" s="172" t="s">
        <v>39</v>
      </c>
      <c r="C527" s="172" t="s">
        <v>36</v>
      </c>
      <c r="D527" s="172">
        <v>3.25</v>
      </c>
      <c r="E527" s="172">
        <v>2017</v>
      </c>
      <c r="F527" s="173">
        <v>39965</v>
      </c>
      <c r="G527" s="175">
        <v>8483079</v>
      </c>
      <c r="H527" s="63">
        <v>2016</v>
      </c>
      <c r="I527" s="170" t="str">
        <f t="shared" si="9"/>
        <v>SI bonds_3.25_2017</v>
      </c>
    </row>
    <row r="528" spans="1:9" x14ac:dyDescent="0.35">
      <c r="A528" s="172" t="s">
        <v>46</v>
      </c>
      <c r="B528" s="172" t="s">
        <v>34</v>
      </c>
      <c r="C528" s="172" t="s">
        <v>35</v>
      </c>
      <c r="D528" s="172">
        <v>1.625</v>
      </c>
      <c r="E528" s="172">
        <v>2017</v>
      </c>
      <c r="F528" s="173">
        <v>42644</v>
      </c>
      <c r="G528" s="175">
        <v>66480810</v>
      </c>
      <c r="H528" s="63">
        <v>2016</v>
      </c>
      <c r="I528" s="170" t="str">
        <f t="shared" si="9"/>
        <v>SI certificates_1.625_2017</v>
      </c>
    </row>
    <row r="529" spans="1:9" x14ac:dyDescent="0.35">
      <c r="A529" s="172" t="s">
        <v>46</v>
      </c>
      <c r="B529" s="172" t="s">
        <v>34</v>
      </c>
      <c r="C529" s="172" t="s">
        <v>36</v>
      </c>
      <c r="D529" s="172">
        <v>1.625</v>
      </c>
      <c r="E529" s="172">
        <v>2017</v>
      </c>
      <c r="F529" s="173">
        <v>42614</v>
      </c>
      <c r="G529" s="175">
        <v>16119207</v>
      </c>
      <c r="H529" s="63">
        <v>2016</v>
      </c>
      <c r="I529" s="170" t="str">
        <f t="shared" si="9"/>
        <v>SI certificates_1.625_2017</v>
      </c>
    </row>
    <row r="530" spans="1:9" x14ac:dyDescent="0.35">
      <c r="A530" s="172" t="s">
        <v>46</v>
      </c>
      <c r="B530" s="172" t="s">
        <v>34</v>
      </c>
      <c r="C530" s="172" t="s">
        <v>36</v>
      </c>
      <c r="D530" s="172">
        <v>1.625</v>
      </c>
      <c r="E530" s="172">
        <v>2017</v>
      </c>
      <c r="F530" s="173">
        <v>42644</v>
      </c>
      <c r="G530" s="175">
        <v>51280512</v>
      </c>
      <c r="H530" s="63">
        <v>2016</v>
      </c>
      <c r="I530" s="170" t="str">
        <f t="shared" si="9"/>
        <v>SI certificates_1.625_2017</v>
      </c>
    </row>
    <row r="531" spans="1:9" x14ac:dyDescent="0.35">
      <c r="A531" s="172" t="s">
        <v>47</v>
      </c>
      <c r="B531" s="172" t="s">
        <v>39</v>
      </c>
      <c r="C531" s="172" t="s">
        <v>36</v>
      </c>
      <c r="D531" s="172">
        <v>1.875</v>
      </c>
      <c r="E531" s="172">
        <v>2018</v>
      </c>
      <c r="F531" s="173">
        <v>42522</v>
      </c>
      <c r="G531" s="175">
        <v>90089</v>
      </c>
      <c r="H531" s="63">
        <v>2016</v>
      </c>
      <c r="I531" s="170" t="str">
        <f t="shared" si="9"/>
        <v>SI bonds_1.875_2018</v>
      </c>
    </row>
    <row r="532" spans="1:9" x14ac:dyDescent="0.35">
      <c r="A532" s="172" t="s">
        <v>47</v>
      </c>
      <c r="B532" s="172" t="s">
        <v>39</v>
      </c>
      <c r="C532" s="172" t="s">
        <v>36</v>
      </c>
      <c r="D532" s="172">
        <v>3.25</v>
      </c>
      <c r="E532" s="172">
        <v>2017</v>
      </c>
      <c r="F532" s="173">
        <v>39965</v>
      </c>
      <c r="G532" s="175">
        <v>2145191</v>
      </c>
      <c r="H532" s="63">
        <v>2016</v>
      </c>
      <c r="I532" s="170" t="str">
        <f t="shared" si="9"/>
        <v>SI bonds_3.25_2017</v>
      </c>
    </row>
    <row r="533" spans="1:9" x14ac:dyDescent="0.35">
      <c r="A533" s="172" t="s">
        <v>47</v>
      </c>
      <c r="B533" s="172" t="s">
        <v>39</v>
      </c>
      <c r="C533" s="172" t="s">
        <v>36</v>
      </c>
      <c r="D533" s="172">
        <v>3.5</v>
      </c>
      <c r="E533" s="172">
        <v>2017</v>
      </c>
      <c r="F533" s="173">
        <v>37773</v>
      </c>
      <c r="G533" s="175">
        <v>9513752</v>
      </c>
      <c r="H533" s="63">
        <v>2016</v>
      </c>
      <c r="I533" s="170" t="str">
        <f t="shared" si="9"/>
        <v>SI bonds_3.5_2017</v>
      </c>
    </row>
    <row r="534" spans="1:9" x14ac:dyDescent="0.35">
      <c r="A534" s="172" t="s">
        <v>47</v>
      </c>
      <c r="B534" s="172" t="s">
        <v>39</v>
      </c>
      <c r="C534" s="172" t="s">
        <v>36</v>
      </c>
      <c r="D534" s="172">
        <v>4</v>
      </c>
      <c r="E534" s="172">
        <v>2017</v>
      </c>
      <c r="F534" s="173">
        <v>39600</v>
      </c>
      <c r="G534" s="175">
        <v>6639259</v>
      </c>
      <c r="H534" s="63">
        <v>2016</v>
      </c>
      <c r="I534" s="170" t="str">
        <f t="shared" si="9"/>
        <v>SI bonds_4_2017</v>
      </c>
    </row>
    <row r="535" spans="1:9" x14ac:dyDescent="0.35">
      <c r="A535" s="172" t="s">
        <v>47</v>
      </c>
      <c r="B535" s="172" t="s">
        <v>34</v>
      </c>
      <c r="C535" s="172" t="s">
        <v>35</v>
      </c>
      <c r="D535" s="172">
        <v>1.875</v>
      </c>
      <c r="E535" s="172">
        <v>2017</v>
      </c>
      <c r="F535" s="173">
        <v>42675</v>
      </c>
      <c r="G535" s="175">
        <v>61708333</v>
      </c>
      <c r="H535" s="63">
        <v>2016</v>
      </c>
      <c r="I535" s="170" t="str">
        <f t="shared" si="9"/>
        <v>SI certificates_1.875_2017</v>
      </c>
    </row>
    <row r="536" spans="1:9" x14ac:dyDescent="0.35">
      <c r="A536" s="172" t="s">
        <v>47</v>
      </c>
      <c r="B536" s="172" t="s">
        <v>34</v>
      </c>
      <c r="C536" s="172" t="s">
        <v>36</v>
      </c>
      <c r="D536" s="172">
        <v>1.625</v>
      </c>
      <c r="E536" s="172">
        <v>2017</v>
      </c>
      <c r="F536" s="173">
        <v>42644</v>
      </c>
      <c r="G536" s="175">
        <v>15200298</v>
      </c>
      <c r="H536" s="63">
        <v>2016</v>
      </c>
      <c r="I536" s="170" t="str">
        <f t="shared" si="9"/>
        <v>SI certificates_1.625_2017</v>
      </c>
    </row>
    <row r="537" spans="1:9" x14ac:dyDescent="0.35">
      <c r="A537" s="172" t="s">
        <v>47</v>
      </c>
      <c r="B537" s="172" t="s">
        <v>34</v>
      </c>
      <c r="C537" s="172" t="s">
        <v>36</v>
      </c>
      <c r="D537" s="172">
        <v>1.875</v>
      </c>
      <c r="E537" s="172">
        <v>2017</v>
      </c>
      <c r="F537" s="173">
        <v>42675</v>
      </c>
      <c r="G537" s="175">
        <v>43168629</v>
      </c>
      <c r="H537" s="63">
        <v>2016</v>
      </c>
      <c r="I537" s="170" t="str">
        <f t="shared" si="9"/>
        <v>SI certificates_1.875_2017</v>
      </c>
    </row>
    <row r="538" spans="1:9" x14ac:dyDescent="0.35">
      <c r="A538" s="172" t="s">
        <v>48</v>
      </c>
      <c r="B538" s="172" t="s">
        <v>39</v>
      </c>
      <c r="C538" s="172" t="s">
        <v>36</v>
      </c>
      <c r="D538" s="172">
        <v>4</v>
      </c>
      <c r="E538" s="172">
        <v>2017</v>
      </c>
      <c r="F538" s="173">
        <v>39600</v>
      </c>
      <c r="G538" s="175">
        <v>5435933</v>
      </c>
      <c r="H538" s="63">
        <v>2016</v>
      </c>
      <c r="I538" s="170" t="str">
        <f t="shared" si="9"/>
        <v>SI bonds_4_2017</v>
      </c>
    </row>
    <row r="539" spans="1:9" x14ac:dyDescent="0.35">
      <c r="A539" s="172" t="s">
        <v>48</v>
      </c>
      <c r="B539" s="172" t="s">
        <v>39</v>
      </c>
      <c r="C539" s="172" t="s">
        <v>36</v>
      </c>
      <c r="D539" s="172">
        <v>4.125</v>
      </c>
      <c r="E539" s="172">
        <v>2017</v>
      </c>
      <c r="F539" s="173">
        <v>38504</v>
      </c>
      <c r="G539" s="175">
        <v>3633634</v>
      </c>
      <c r="H539" s="63">
        <v>2016</v>
      </c>
      <c r="I539" s="170" t="str">
        <f t="shared" si="9"/>
        <v>SI bonds_4.125_2017</v>
      </c>
    </row>
    <row r="540" spans="1:9" x14ac:dyDescent="0.35">
      <c r="A540" s="172" t="s">
        <v>48</v>
      </c>
      <c r="B540" s="172" t="s">
        <v>34</v>
      </c>
      <c r="C540" s="172" t="s">
        <v>35</v>
      </c>
      <c r="D540" s="172">
        <v>2.375</v>
      </c>
      <c r="E540" s="172">
        <v>2017</v>
      </c>
      <c r="F540" s="173">
        <v>42705</v>
      </c>
      <c r="G540" s="175">
        <v>108215332</v>
      </c>
      <c r="H540" s="63">
        <v>2016</v>
      </c>
      <c r="I540" s="170" t="str">
        <f t="shared" si="9"/>
        <v>SI certificates_2.375_2017</v>
      </c>
    </row>
    <row r="541" spans="1:9" x14ac:dyDescent="0.35">
      <c r="A541" s="172" t="s">
        <v>48</v>
      </c>
      <c r="B541" s="172" t="s">
        <v>34</v>
      </c>
      <c r="C541" s="172" t="s">
        <v>36</v>
      </c>
      <c r="D541" s="172">
        <v>1.875</v>
      </c>
      <c r="E541" s="172">
        <v>2017</v>
      </c>
      <c r="F541" s="173">
        <v>42675</v>
      </c>
      <c r="G541" s="175">
        <v>18539704</v>
      </c>
      <c r="H541" s="63">
        <v>2016</v>
      </c>
      <c r="I541" s="170" t="str">
        <f t="shared" si="9"/>
        <v>SI certificates_1.875_2017</v>
      </c>
    </row>
    <row r="542" spans="1:9" x14ac:dyDescent="0.35">
      <c r="A542" s="172" t="s">
        <v>48</v>
      </c>
      <c r="B542" s="172" t="s">
        <v>34</v>
      </c>
      <c r="C542" s="172" t="s">
        <v>36</v>
      </c>
      <c r="D542" s="172">
        <v>2.375</v>
      </c>
      <c r="E542" s="172">
        <v>2017</v>
      </c>
      <c r="F542" s="173">
        <v>42705</v>
      </c>
      <c r="G542" s="175">
        <v>49395020</v>
      </c>
      <c r="H542" s="63">
        <v>2016</v>
      </c>
      <c r="I542" s="170" t="str">
        <f t="shared" si="9"/>
        <v>SI certificates_2.375_2017</v>
      </c>
    </row>
    <row r="543" spans="1:9" x14ac:dyDescent="0.35">
      <c r="A543" s="172" t="s">
        <v>33</v>
      </c>
      <c r="B543" s="172" t="s">
        <v>39</v>
      </c>
      <c r="C543" s="172" t="s">
        <v>36</v>
      </c>
      <c r="D543" s="172">
        <v>4.125</v>
      </c>
      <c r="E543" s="172">
        <v>2020</v>
      </c>
      <c r="F543" s="173">
        <v>38504</v>
      </c>
      <c r="G543" s="174">
        <v>3039853</v>
      </c>
      <c r="H543" s="63">
        <v>2015</v>
      </c>
      <c r="I543" s="170" t="str">
        <f t="shared" si="9"/>
        <v>SI bonds_4.125_2020</v>
      </c>
    </row>
    <row r="544" spans="1:9" x14ac:dyDescent="0.35">
      <c r="A544" s="172" t="s">
        <v>33</v>
      </c>
      <c r="B544" s="172" t="s">
        <v>34</v>
      </c>
      <c r="C544" s="172" t="s">
        <v>35</v>
      </c>
      <c r="D544" s="172">
        <v>2.125</v>
      </c>
      <c r="E544" s="172">
        <v>2015</v>
      </c>
      <c r="F544" s="173">
        <v>42005</v>
      </c>
      <c r="G544" s="175">
        <v>81132173</v>
      </c>
      <c r="H544" s="63">
        <v>2015</v>
      </c>
      <c r="I544" s="170" t="str">
        <f t="shared" si="9"/>
        <v>SI certificates_2.125_2015</v>
      </c>
    </row>
    <row r="545" spans="1:9" x14ac:dyDescent="0.35">
      <c r="A545" s="172" t="s">
        <v>33</v>
      </c>
      <c r="B545" s="172" t="s">
        <v>34</v>
      </c>
      <c r="C545" s="172" t="s">
        <v>36</v>
      </c>
      <c r="D545" s="172">
        <v>2</v>
      </c>
      <c r="E545" s="172">
        <v>2015</v>
      </c>
      <c r="F545" s="173">
        <v>41974</v>
      </c>
      <c r="G545" s="175">
        <v>60802772</v>
      </c>
      <c r="H545" s="63">
        <v>2015</v>
      </c>
      <c r="I545" s="170" t="str">
        <f t="shared" si="9"/>
        <v>SI certificates_2_2015</v>
      </c>
    </row>
    <row r="546" spans="1:9" x14ac:dyDescent="0.35">
      <c r="A546" s="172" t="s">
        <v>33</v>
      </c>
      <c r="B546" s="172" t="s">
        <v>34</v>
      </c>
      <c r="C546" s="172" t="s">
        <v>36</v>
      </c>
      <c r="D546" s="172">
        <v>2.125</v>
      </c>
      <c r="E546" s="172">
        <v>2015</v>
      </c>
      <c r="F546" s="173">
        <v>42005</v>
      </c>
      <c r="G546" s="175">
        <v>9674241</v>
      </c>
      <c r="H546" s="63">
        <v>2015</v>
      </c>
      <c r="I546" s="170" t="str">
        <f t="shared" si="9"/>
        <v>SI certificates_2.125_2015</v>
      </c>
    </row>
    <row r="547" spans="1:9" x14ac:dyDescent="0.35">
      <c r="A547" s="172" t="s">
        <v>37</v>
      </c>
      <c r="B547" s="172" t="s">
        <v>39</v>
      </c>
      <c r="C547" s="172" t="s">
        <v>36</v>
      </c>
      <c r="D547" s="172">
        <v>4.125</v>
      </c>
      <c r="E547" s="172">
        <v>2020</v>
      </c>
      <c r="F547" s="173">
        <v>38504</v>
      </c>
      <c r="G547" s="175">
        <v>338503</v>
      </c>
      <c r="H547" s="63">
        <v>2015</v>
      </c>
      <c r="I547" s="170" t="str">
        <f t="shared" si="9"/>
        <v>SI bonds_4.125_2020</v>
      </c>
    </row>
    <row r="548" spans="1:9" x14ac:dyDescent="0.35">
      <c r="A548" s="172" t="s">
        <v>37</v>
      </c>
      <c r="B548" s="172" t="s">
        <v>34</v>
      </c>
      <c r="C548" s="172" t="s">
        <v>35</v>
      </c>
      <c r="D548" s="172">
        <v>1.625</v>
      </c>
      <c r="E548" s="172">
        <v>2015</v>
      </c>
      <c r="F548" s="173">
        <v>42036</v>
      </c>
      <c r="G548" s="175">
        <v>61286251</v>
      </c>
      <c r="H548" s="63">
        <v>2015</v>
      </c>
      <c r="I548" s="170" t="str">
        <f t="shared" si="9"/>
        <v>SI certificates_1.625_2015</v>
      </c>
    </row>
    <row r="549" spans="1:9" x14ac:dyDescent="0.35">
      <c r="A549" s="172" t="s">
        <v>37</v>
      </c>
      <c r="B549" s="172" t="s">
        <v>34</v>
      </c>
      <c r="C549" s="172" t="s">
        <v>36</v>
      </c>
      <c r="D549" s="172">
        <v>1.625</v>
      </c>
      <c r="E549" s="172">
        <v>2015</v>
      </c>
      <c r="F549" s="173">
        <v>42036</v>
      </c>
      <c r="G549" s="175">
        <v>53816561</v>
      </c>
      <c r="H549" s="63">
        <v>2015</v>
      </c>
      <c r="I549" s="170" t="str">
        <f t="shared" si="9"/>
        <v>SI certificates_1.625_2015</v>
      </c>
    </row>
    <row r="550" spans="1:9" x14ac:dyDescent="0.35">
      <c r="A550" s="172" t="s">
        <v>37</v>
      </c>
      <c r="B550" s="172" t="s">
        <v>34</v>
      </c>
      <c r="C550" s="172" t="s">
        <v>36</v>
      </c>
      <c r="D550" s="172">
        <v>2.125</v>
      </c>
      <c r="E550" s="172">
        <v>2015</v>
      </c>
      <c r="F550" s="173">
        <v>42005</v>
      </c>
      <c r="G550" s="175">
        <v>19175900</v>
      </c>
      <c r="H550" s="63">
        <v>2015</v>
      </c>
      <c r="I550" s="170" t="str">
        <f t="shared" si="9"/>
        <v>SI certificates_2.125_2015</v>
      </c>
    </row>
    <row r="551" spans="1:9" x14ac:dyDescent="0.35">
      <c r="A551" s="172" t="s">
        <v>38</v>
      </c>
      <c r="B551" s="172" t="s">
        <v>39</v>
      </c>
      <c r="C551" s="172" t="s">
        <v>36</v>
      </c>
      <c r="D551" s="172">
        <v>4.125</v>
      </c>
      <c r="E551" s="172">
        <v>2020</v>
      </c>
      <c r="F551" s="173">
        <v>38504</v>
      </c>
      <c r="G551" s="175">
        <v>2587263</v>
      </c>
      <c r="H551" s="63">
        <v>2015</v>
      </c>
      <c r="I551" s="170" t="str">
        <f t="shared" si="9"/>
        <v>SI bonds_4.125_2020</v>
      </c>
    </row>
    <row r="552" spans="1:9" x14ac:dyDescent="0.35">
      <c r="A552" s="172" t="s">
        <v>38</v>
      </c>
      <c r="B552" s="172" t="s">
        <v>34</v>
      </c>
      <c r="C552" s="172" t="s">
        <v>35</v>
      </c>
      <c r="D552" s="172">
        <v>1.875</v>
      </c>
      <c r="E552" s="172">
        <v>2015</v>
      </c>
      <c r="F552" s="173">
        <v>42064</v>
      </c>
      <c r="G552" s="175">
        <v>76860779</v>
      </c>
      <c r="H552" s="63">
        <v>2015</v>
      </c>
      <c r="I552" s="170" t="str">
        <f t="shared" si="9"/>
        <v>SI certificates_1.875_2015</v>
      </c>
    </row>
    <row r="553" spans="1:9" x14ac:dyDescent="0.35">
      <c r="A553" s="172" t="s">
        <v>38</v>
      </c>
      <c r="B553" s="172" t="s">
        <v>34</v>
      </c>
      <c r="C553" s="172" t="s">
        <v>36</v>
      </c>
      <c r="D553" s="172">
        <v>1.625</v>
      </c>
      <c r="E553" s="172">
        <v>2015</v>
      </c>
      <c r="F553" s="173">
        <v>42036</v>
      </c>
      <c r="G553" s="175">
        <v>7469690</v>
      </c>
      <c r="H553" s="63">
        <v>2015</v>
      </c>
      <c r="I553" s="170" t="str">
        <f t="shared" si="9"/>
        <v>SI certificates_1.625_2015</v>
      </c>
    </row>
    <row r="554" spans="1:9" x14ac:dyDescent="0.35">
      <c r="A554" s="172" t="s">
        <v>38</v>
      </c>
      <c r="B554" s="172" t="s">
        <v>34</v>
      </c>
      <c r="C554" s="172" t="s">
        <v>36</v>
      </c>
      <c r="D554" s="172">
        <v>1.875</v>
      </c>
      <c r="E554" s="172">
        <v>2015</v>
      </c>
      <c r="F554" s="173">
        <v>42064</v>
      </c>
      <c r="G554" s="175">
        <v>56994146</v>
      </c>
      <c r="H554" s="63">
        <v>2015</v>
      </c>
      <c r="I554" s="170" t="str">
        <f t="shared" si="9"/>
        <v>SI certificates_1.875_2015</v>
      </c>
    </row>
    <row r="555" spans="1:9" x14ac:dyDescent="0.35">
      <c r="A555" s="172" t="s">
        <v>38</v>
      </c>
      <c r="B555" s="172" t="s">
        <v>34</v>
      </c>
      <c r="C555" s="172" t="s">
        <v>36</v>
      </c>
      <c r="D555" s="172">
        <v>2.125</v>
      </c>
      <c r="E555" s="172">
        <v>2015</v>
      </c>
      <c r="F555" s="173">
        <v>42005</v>
      </c>
      <c r="G555" s="175">
        <v>6947184</v>
      </c>
      <c r="H555" s="63">
        <v>2015</v>
      </c>
      <c r="I555" s="170" t="str">
        <f t="shared" si="9"/>
        <v>SI certificates_2.125_2015</v>
      </c>
    </row>
    <row r="556" spans="1:9" x14ac:dyDescent="0.35">
      <c r="A556" s="172" t="s">
        <v>40</v>
      </c>
      <c r="B556" s="172" t="s">
        <v>39</v>
      </c>
      <c r="C556" s="172" t="s">
        <v>36</v>
      </c>
      <c r="D556" s="172">
        <v>4.125</v>
      </c>
      <c r="E556" s="172">
        <v>2020</v>
      </c>
      <c r="F556" s="173">
        <v>38504</v>
      </c>
      <c r="G556" s="175">
        <v>1011815</v>
      </c>
      <c r="H556" s="63">
        <v>2015</v>
      </c>
      <c r="I556" s="170" t="str">
        <f t="shared" si="9"/>
        <v>SI bonds_4.125_2020</v>
      </c>
    </row>
    <row r="557" spans="1:9" x14ac:dyDescent="0.35">
      <c r="A557" s="172" t="s">
        <v>40</v>
      </c>
      <c r="B557" s="172" t="s">
        <v>34</v>
      </c>
      <c r="C557" s="172" t="s">
        <v>35</v>
      </c>
      <c r="D557" s="172">
        <v>1.875</v>
      </c>
      <c r="E557" s="172">
        <v>2015</v>
      </c>
      <c r="F557" s="173">
        <v>42095</v>
      </c>
      <c r="G557" s="175">
        <v>91498952</v>
      </c>
      <c r="H557" s="63">
        <v>2015</v>
      </c>
      <c r="I557" s="170" t="str">
        <f t="shared" si="9"/>
        <v>SI certificates_1.875_2015</v>
      </c>
    </row>
    <row r="558" spans="1:9" x14ac:dyDescent="0.35">
      <c r="A558" s="172" t="s">
        <v>40</v>
      </c>
      <c r="B558" s="172" t="s">
        <v>34</v>
      </c>
      <c r="C558" s="172" t="s">
        <v>36</v>
      </c>
      <c r="D558" s="172">
        <v>1.875</v>
      </c>
      <c r="E558" s="172">
        <v>2015</v>
      </c>
      <c r="F558" s="173">
        <v>42064</v>
      </c>
      <c r="G558" s="175">
        <v>19866633</v>
      </c>
      <c r="H558" s="63">
        <v>2015</v>
      </c>
      <c r="I558" s="170" t="str">
        <f t="shared" si="9"/>
        <v>SI certificates_1.875_2015</v>
      </c>
    </row>
    <row r="559" spans="1:9" x14ac:dyDescent="0.35">
      <c r="A559" s="172" t="s">
        <v>40</v>
      </c>
      <c r="B559" s="172" t="s">
        <v>34</v>
      </c>
      <c r="C559" s="172" t="s">
        <v>36</v>
      </c>
      <c r="D559" s="172">
        <v>1.875</v>
      </c>
      <c r="E559" s="172">
        <v>2015</v>
      </c>
      <c r="F559" s="173">
        <v>42095</v>
      </c>
      <c r="G559" s="175">
        <v>53071328</v>
      </c>
      <c r="H559" s="63">
        <v>2015</v>
      </c>
      <c r="I559" s="170" t="str">
        <f t="shared" si="9"/>
        <v>SI certificates_1.875_2015</v>
      </c>
    </row>
    <row r="560" spans="1:9" x14ac:dyDescent="0.35">
      <c r="A560" s="172" t="s">
        <v>41</v>
      </c>
      <c r="B560" s="172" t="s">
        <v>39</v>
      </c>
      <c r="C560" s="172" t="s">
        <v>36</v>
      </c>
      <c r="D560" s="172">
        <v>4.125</v>
      </c>
      <c r="E560" s="172">
        <v>2020</v>
      </c>
      <c r="F560" s="173">
        <v>38504</v>
      </c>
      <c r="G560" s="175">
        <v>1392255</v>
      </c>
      <c r="H560" s="63">
        <v>2015</v>
      </c>
      <c r="I560" s="170" t="str">
        <f t="shared" si="9"/>
        <v>SI bonds_4.125_2020</v>
      </c>
    </row>
    <row r="561" spans="1:9" x14ac:dyDescent="0.35">
      <c r="A561" s="172" t="s">
        <v>41</v>
      </c>
      <c r="B561" s="172" t="s">
        <v>34</v>
      </c>
      <c r="C561" s="172" t="s">
        <v>35</v>
      </c>
      <c r="D561" s="172">
        <v>2</v>
      </c>
      <c r="E561" s="172">
        <v>2015</v>
      </c>
      <c r="F561" s="173">
        <v>42125</v>
      </c>
      <c r="G561" s="175">
        <v>62769344</v>
      </c>
      <c r="H561" s="63">
        <v>2015</v>
      </c>
      <c r="I561" s="170" t="str">
        <f t="shared" si="9"/>
        <v>SI certificates_2_2015</v>
      </c>
    </row>
    <row r="562" spans="1:9" x14ac:dyDescent="0.35">
      <c r="A562" s="172" t="s">
        <v>41</v>
      </c>
      <c r="B562" s="172" t="s">
        <v>34</v>
      </c>
      <c r="C562" s="172" t="s">
        <v>36</v>
      </c>
      <c r="D562" s="172">
        <v>1.875</v>
      </c>
      <c r="E562" s="172">
        <v>2015</v>
      </c>
      <c r="F562" s="173">
        <v>42095</v>
      </c>
      <c r="G562" s="175">
        <v>38427624</v>
      </c>
      <c r="H562" s="63">
        <v>2015</v>
      </c>
      <c r="I562" s="170" t="str">
        <f t="shared" si="9"/>
        <v>SI certificates_1.875_2015</v>
      </c>
    </row>
    <row r="563" spans="1:9" x14ac:dyDescent="0.35">
      <c r="A563" s="172" t="s">
        <v>41</v>
      </c>
      <c r="B563" s="172" t="s">
        <v>34</v>
      </c>
      <c r="C563" s="172" t="s">
        <v>36</v>
      </c>
      <c r="D563" s="172">
        <v>2</v>
      </c>
      <c r="E563" s="172">
        <v>2015</v>
      </c>
      <c r="F563" s="173">
        <v>42125</v>
      </c>
      <c r="G563" s="175">
        <v>34432169</v>
      </c>
      <c r="H563" s="63">
        <v>2015</v>
      </c>
      <c r="I563" s="170" t="str">
        <f t="shared" si="9"/>
        <v>SI certificates_2_2015</v>
      </c>
    </row>
    <row r="564" spans="1:9" x14ac:dyDescent="0.35">
      <c r="A564" s="172" t="s">
        <v>42</v>
      </c>
      <c r="B564" s="172" t="s">
        <v>39</v>
      </c>
      <c r="C564" s="172" t="s">
        <v>35</v>
      </c>
      <c r="D564" s="172">
        <v>2</v>
      </c>
      <c r="E564" s="172">
        <v>2016</v>
      </c>
      <c r="F564" s="173">
        <v>42156</v>
      </c>
      <c r="G564" s="175">
        <v>8157591</v>
      </c>
      <c r="H564" s="63">
        <v>2015</v>
      </c>
      <c r="I564" s="170" t="str">
        <f t="shared" si="9"/>
        <v>SI bonds_2_2016</v>
      </c>
    </row>
    <row r="565" spans="1:9" x14ac:dyDescent="0.35">
      <c r="A565" s="172" t="s">
        <v>42</v>
      </c>
      <c r="B565" s="172" t="s">
        <v>39</v>
      </c>
      <c r="C565" s="172" t="s">
        <v>35</v>
      </c>
      <c r="D565" s="172">
        <v>2</v>
      </c>
      <c r="E565" s="172">
        <v>2017</v>
      </c>
      <c r="F565" s="173">
        <v>42156</v>
      </c>
      <c r="G565" s="175">
        <v>3655629</v>
      </c>
      <c r="H565" s="63">
        <v>2015</v>
      </c>
      <c r="I565" s="170" t="str">
        <f t="shared" si="9"/>
        <v>SI bonds_2_2017</v>
      </c>
    </row>
    <row r="566" spans="1:9" x14ac:dyDescent="0.35">
      <c r="A566" s="172" t="s">
        <v>42</v>
      </c>
      <c r="B566" s="172" t="s">
        <v>39</v>
      </c>
      <c r="C566" s="172" t="s">
        <v>35</v>
      </c>
      <c r="D566" s="172">
        <v>2</v>
      </c>
      <c r="E566" s="172">
        <v>2018</v>
      </c>
      <c r="F566" s="173">
        <v>42156</v>
      </c>
      <c r="G566" s="175">
        <v>3655629</v>
      </c>
      <c r="H566" s="63">
        <v>2015</v>
      </c>
      <c r="I566" s="170" t="str">
        <f t="shared" si="9"/>
        <v>SI bonds_2_2018</v>
      </c>
    </row>
    <row r="567" spans="1:9" x14ac:dyDescent="0.35">
      <c r="A567" s="172" t="s">
        <v>42</v>
      </c>
      <c r="B567" s="172" t="s">
        <v>39</v>
      </c>
      <c r="C567" s="172" t="s">
        <v>35</v>
      </c>
      <c r="D567" s="172">
        <v>2</v>
      </c>
      <c r="E567" s="172">
        <v>2019</v>
      </c>
      <c r="F567" s="173">
        <v>42156</v>
      </c>
      <c r="G567" s="175">
        <v>3655629</v>
      </c>
      <c r="H567" s="63">
        <v>2015</v>
      </c>
      <c r="I567" s="170" t="str">
        <f t="shared" si="9"/>
        <v>SI bonds_2_2019</v>
      </c>
    </row>
    <row r="568" spans="1:9" x14ac:dyDescent="0.35">
      <c r="A568" s="172" t="s">
        <v>42</v>
      </c>
      <c r="B568" s="172" t="s">
        <v>39</v>
      </c>
      <c r="C568" s="172" t="s">
        <v>35</v>
      </c>
      <c r="D568" s="172">
        <v>2</v>
      </c>
      <c r="E568" s="172">
        <v>2020</v>
      </c>
      <c r="F568" s="173">
        <v>42156</v>
      </c>
      <c r="G568" s="175">
        <v>3655628</v>
      </c>
      <c r="H568" s="63">
        <v>2015</v>
      </c>
      <c r="I568" s="170" t="str">
        <f t="shared" si="9"/>
        <v>SI bonds_2_2020</v>
      </c>
    </row>
    <row r="569" spans="1:9" x14ac:dyDescent="0.35">
      <c r="A569" s="172" t="s">
        <v>42</v>
      </c>
      <c r="B569" s="172" t="s">
        <v>39</v>
      </c>
      <c r="C569" s="172" t="s">
        <v>35</v>
      </c>
      <c r="D569" s="172">
        <v>2</v>
      </c>
      <c r="E569" s="172">
        <v>2021</v>
      </c>
      <c r="F569" s="173">
        <v>42156</v>
      </c>
      <c r="G569" s="175">
        <v>3655628</v>
      </c>
      <c r="H569" s="63">
        <v>2015</v>
      </c>
      <c r="I569" s="170" t="str">
        <f t="shared" si="9"/>
        <v>SI bonds_2_2021</v>
      </c>
    </row>
    <row r="570" spans="1:9" x14ac:dyDescent="0.35">
      <c r="A570" s="172" t="s">
        <v>42</v>
      </c>
      <c r="B570" s="172" t="s">
        <v>39</v>
      </c>
      <c r="C570" s="172" t="s">
        <v>35</v>
      </c>
      <c r="D570" s="172">
        <v>2</v>
      </c>
      <c r="E570" s="172">
        <v>2022</v>
      </c>
      <c r="F570" s="173">
        <v>42156</v>
      </c>
      <c r="G570" s="175">
        <v>3655628</v>
      </c>
      <c r="H570" s="63">
        <v>2015</v>
      </c>
      <c r="I570" s="170" t="str">
        <f t="shared" si="9"/>
        <v>SI bonds_2_2022</v>
      </c>
    </row>
    <row r="571" spans="1:9" x14ac:dyDescent="0.35">
      <c r="A571" s="172" t="s">
        <v>42</v>
      </c>
      <c r="B571" s="172" t="s">
        <v>39</v>
      </c>
      <c r="C571" s="172" t="s">
        <v>35</v>
      </c>
      <c r="D571" s="172">
        <v>2</v>
      </c>
      <c r="E571" s="172">
        <v>2023</v>
      </c>
      <c r="F571" s="173">
        <v>42156</v>
      </c>
      <c r="G571" s="175">
        <v>3655628</v>
      </c>
      <c r="H571" s="63">
        <v>2015</v>
      </c>
      <c r="I571" s="170" t="str">
        <f t="shared" si="9"/>
        <v>SI bonds_2_2023</v>
      </c>
    </row>
    <row r="572" spans="1:9" x14ac:dyDescent="0.35">
      <c r="A572" s="172" t="s">
        <v>42</v>
      </c>
      <c r="B572" s="172" t="s">
        <v>39</v>
      </c>
      <c r="C572" s="172" t="s">
        <v>35</v>
      </c>
      <c r="D572" s="172">
        <v>2</v>
      </c>
      <c r="E572" s="172">
        <v>2024</v>
      </c>
      <c r="F572" s="173">
        <v>42156</v>
      </c>
      <c r="G572" s="175">
        <v>3655628</v>
      </c>
      <c r="H572" s="63">
        <v>2015</v>
      </c>
      <c r="I572" s="170" t="str">
        <f t="shared" si="9"/>
        <v>SI bonds_2_2024</v>
      </c>
    </row>
    <row r="573" spans="1:9" x14ac:dyDescent="0.35">
      <c r="A573" s="172" t="s">
        <v>42</v>
      </c>
      <c r="B573" s="172" t="s">
        <v>39</v>
      </c>
      <c r="C573" s="172" t="s">
        <v>35</v>
      </c>
      <c r="D573" s="172">
        <v>2</v>
      </c>
      <c r="E573" s="172">
        <v>2025</v>
      </c>
      <c r="F573" s="173">
        <v>42156</v>
      </c>
      <c r="G573" s="175">
        <v>3655628</v>
      </c>
      <c r="H573" s="63">
        <v>2015</v>
      </c>
      <c r="I573" s="170" t="str">
        <f t="shared" si="9"/>
        <v>SI bonds_2_2025</v>
      </c>
    </row>
    <row r="574" spans="1:9" x14ac:dyDescent="0.35">
      <c r="A574" s="172" t="s">
        <v>42</v>
      </c>
      <c r="B574" s="172" t="s">
        <v>39</v>
      </c>
      <c r="C574" s="172" t="s">
        <v>35</v>
      </c>
      <c r="D574" s="172">
        <v>2</v>
      </c>
      <c r="E574" s="172">
        <v>2026</v>
      </c>
      <c r="F574" s="173">
        <v>42156</v>
      </c>
      <c r="G574" s="175">
        <v>3655629</v>
      </c>
      <c r="H574" s="63">
        <v>2015</v>
      </c>
      <c r="I574" s="170" t="str">
        <f t="shared" si="9"/>
        <v>SI bonds_2_2026</v>
      </c>
    </row>
    <row r="575" spans="1:9" x14ac:dyDescent="0.35">
      <c r="A575" s="172" t="s">
        <v>42</v>
      </c>
      <c r="B575" s="172" t="s">
        <v>39</v>
      </c>
      <c r="C575" s="172" t="s">
        <v>35</v>
      </c>
      <c r="D575" s="172">
        <v>2</v>
      </c>
      <c r="E575" s="172">
        <v>2027</v>
      </c>
      <c r="F575" s="173">
        <v>42156</v>
      </c>
      <c r="G575" s="175">
        <v>3655629</v>
      </c>
      <c r="H575" s="63">
        <v>2015</v>
      </c>
      <c r="I575" s="170" t="str">
        <f t="shared" si="9"/>
        <v>SI bonds_2_2027</v>
      </c>
    </row>
    <row r="576" spans="1:9" x14ac:dyDescent="0.35">
      <c r="A576" s="172" t="s">
        <v>42</v>
      </c>
      <c r="B576" s="172" t="s">
        <v>39</v>
      </c>
      <c r="C576" s="172" t="s">
        <v>35</v>
      </c>
      <c r="D576" s="172">
        <v>2</v>
      </c>
      <c r="E576" s="172">
        <v>2028</v>
      </c>
      <c r="F576" s="173">
        <v>42156</v>
      </c>
      <c r="G576" s="175">
        <v>3655629</v>
      </c>
      <c r="H576" s="63">
        <v>2015</v>
      </c>
      <c r="I576" s="170" t="str">
        <f t="shared" si="9"/>
        <v>SI bonds_2_2028</v>
      </c>
    </row>
    <row r="577" spans="1:9" x14ac:dyDescent="0.35">
      <c r="A577" s="172" t="s">
        <v>42</v>
      </c>
      <c r="B577" s="172" t="s">
        <v>39</v>
      </c>
      <c r="C577" s="172" t="s">
        <v>35</v>
      </c>
      <c r="D577" s="172">
        <v>2</v>
      </c>
      <c r="E577" s="172">
        <v>2029</v>
      </c>
      <c r="F577" s="173">
        <v>42156</v>
      </c>
      <c r="G577" s="175">
        <v>3655629</v>
      </c>
      <c r="H577" s="63">
        <v>2015</v>
      </c>
      <c r="I577" s="170" t="str">
        <f t="shared" si="9"/>
        <v>SI bonds_2_2029</v>
      </c>
    </row>
    <row r="578" spans="1:9" x14ac:dyDescent="0.35">
      <c r="A578" s="172" t="s">
        <v>42</v>
      </c>
      <c r="B578" s="172" t="s">
        <v>39</v>
      </c>
      <c r="C578" s="172" t="s">
        <v>35</v>
      </c>
      <c r="D578" s="172">
        <v>2</v>
      </c>
      <c r="E578" s="172">
        <v>2030</v>
      </c>
      <c r="F578" s="173">
        <v>42156</v>
      </c>
      <c r="G578" s="175">
        <v>185790628</v>
      </c>
      <c r="H578" s="63">
        <v>2015</v>
      </c>
      <c r="I578" s="170" t="str">
        <f t="shared" si="9"/>
        <v>SI bonds_2_2030</v>
      </c>
    </row>
    <row r="579" spans="1:9" x14ac:dyDescent="0.35">
      <c r="A579" s="172" t="s">
        <v>42</v>
      </c>
      <c r="B579" s="172" t="s">
        <v>39</v>
      </c>
      <c r="C579" s="172" t="s">
        <v>36</v>
      </c>
      <c r="D579" s="172">
        <v>4</v>
      </c>
      <c r="E579" s="172">
        <v>2015</v>
      </c>
      <c r="F579" s="173">
        <v>39600</v>
      </c>
      <c r="G579" s="175">
        <v>977473</v>
      </c>
      <c r="H579" s="63">
        <v>2015</v>
      </c>
      <c r="I579" s="170" t="str">
        <f t="shared" si="9"/>
        <v>SI bonds_4_2015</v>
      </c>
    </row>
    <row r="580" spans="1:9" x14ac:dyDescent="0.35">
      <c r="A580" s="172" t="s">
        <v>42</v>
      </c>
      <c r="B580" s="172" t="s">
        <v>39</v>
      </c>
      <c r="C580" s="172" t="s">
        <v>36</v>
      </c>
      <c r="D580" s="172">
        <v>4.125</v>
      </c>
      <c r="E580" s="172">
        <v>2015</v>
      </c>
      <c r="F580" s="173">
        <v>38504</v>
      </c>
      <c r="G580" s="175">
        <v>10516946</v>
      </c>
      <c r="H580" s="63">
        <v>2015</v>
      </c>
      <c r="I580" s="170" t="str">
        <f t="shared" si="9"/>
        <v>SI bonds_4.125_2015</v>
      </c>
    </row>
    <row r="581" spans="1:9" x14ac:dyDescent="0.35">
      <c r="A581" s="172" t="s">
        <v>42</v>
      </c>
      <c r="B581" s="172" t="s">
        <v>39</v>
      </c>
      <c r="C581" s="172" t="s">
        <v>36</v>
      </c>
      <c r="D581" s="172">
        <v>4.125</v>
      </c>
      <c r="E581" s="172">
        <v>2020</v>
      </c>
      <c r="F581" s="173">
        <v>38504</v>
      </c>
      <c r="G581" s="175">
        <v>1974722</v>
      </c>
      <c r="H581" s="63">
        <v>2015</v>
      </c>
      <c r="I581" s="170" t="str">
        <f t="shared" si="9"/>
        <v>SI bonds_4.125_2020</v>
      </c>
    </row>
    <row r="582" spans="1:9" x14ac:dyDescent="0.35">
      <c r="A582" s="172" t="s">
        <v>42</v>
      </c>
      <c r="B582" s="172" t="s">
        <v>39</v>
      </c>
      <c r="C582" s="172" t="s">
        <v>36</v>
      </c>
      <c r="D582" s="172">
        <v>4.625</v>
      </c>
      <c r="E582" s="172">
        <v>2015</v>
      </c>
      <c r="F582" s="173">
        <v>38139</v>
      </c>
      <c r="G582" s="175">
        <v>9167664</v>
      </c>
      <c r="H582" s="63">
        <v>2015</v>
      </c>
      <c r="I582" s="170" t="str">
        <f t="shared" ref="I582:I645" si="10">_xlfn.TEXTJOIN("_", TRUE, B582, D582, E582)</f>
        <v>SI bonds_4.625_2015</v>
      </c>
    </row>
    <row r="583" spans="1:9" x14ac:dyDescent="0.35">
      <c r="A583" s="172" t="s">
        <v>42</v>
      </c>
      <c r="B583" s="172" t="s">
        <v>39</v>
      </c>
      <c r="C583" s="172" t="s">
        <v>36</v>
      </c>
      <c r="D583" s="172">
        <v>5</v>
      </c>
      <c r="E583" s="172">
        <v>2015</v>
      </c>
      <c r="F583" s="173">
        <v>39234</v>
      </c>
      <c r="G583" s="175">
        <v>12454232</v>
      </c>
      <c r="H583" s="63">
        <v>2015</v>
      </c>
      <c r="I583" s="170" t="str">
        <f t="shared" si="10"/>
        <v>SI bonds_5_2015</v>
      </c>
    </row>
    <row r="584" spans="1:9" x14ac:dyDescent="0.35">
      <c r="A584" s="172" t="s">
        <v>42</v>
      </c>
      <c r="B584" s="172" t="s">
        <v>39</v>
      </c>
      <c r="C584" s="172" t="s">
        <v>36</v>
      </c>
      <c r="D584" s="172">
        <v>5.125</v>
      </c>
      <c r="E584" s="172">
        <v>2015</v>
      </c>
      <c r="F584" s="173">
        <v>38869</v>
      </c>
      <c r="G584" s="175">
        <v>11567866</v>
      </c>
      <c r="H584" s="63">
        <v>2015</v>
      </c>
      <c r="I584" s="170" t="str">
        <f t="shared" si="10"/>
        <v>SI bonds_5.125_2015</v>
      </c>
    </row>
    <row r="585" spans="1:9" x14ac:dyDescent="0.35">
      <c r="A585" s="172" t="s">
        <v>42</v>
      </c>
      <c r="B585" s="172" t="s">
        <v>39</v>
      </c>
      <c r="C585" s="172" t="s">
        <v>36</v>
      </c>
      <c r="D585" s="172">
        <v>5.25</v>
      </c>
      <c r="E585" s="172">
        <v>2015</v>
      </c>
      <c r="F585" s="173">
        <v>37408</v>
      </c>
      <c r="G585" s="175">
        <v>9235912</v>
      </c>
      <c r="H585" s="63">
        <v>2015</v>
      </c>
      <c r="I585" s="170" t="str">
        <f t="shared" si="10"/>
        <v>SI bonds_5.25_2015</v>
      </c>
    </row>
    <row r="586" spans="1:9" x14ac:dyDescent="0.35">
      <c r="A586" s="172" t="s">
        <v>42</v>
      </c>
      <c r="B586" s="172" t="s">
        <v>39</v>
      </c>
      <c r="C586" s="172" t="s">
        <v>36</v>
      </c>
      <c r="D586" s="172">
        <v>5.625</v>
      </c>
      <c r="E586" s="172">
        <v>2015</v>
      </c>
      <c r="F586" s="173">
        <v>37043</v>
      </c>
      <c r="G586" s="175">
        <v>9621437</v>
      </c>
      <c r="H586" s="63">
        <v>2015</v>
      </c>
      <c r="I586" s="170" t="str">
        <f t="shared" si="10"/>
        <v>SI bonds_5.625_2015</v>
      </c>
    </row>
    <row r="587" spans="1:9" x14ac:dyDescent="0.35">
      <c r="A587" s="172" t="s">
        <v>42</v>
      </c>
      <c r="B587" s="172" t="s">
        <v>39</v>
      </c>
      <c r="C587" s="172" t="s">
        <v>36</v>
      </c>
      <c r="D587" s="172">
        <v>6.5</v>
      </c>
      <c r="E587" s="172">
        <v>2015</v>
      </c>
      <c r="F587" s="173">
        <v>36678</v>
      </c>
      <c r="G587" s="175">
        <v>58529893</v>
      </c>
      <c r="H587" s="63">
        <v>2015</v>
      </c>
      <c r="I587" s="170" t="str">
        <f t="shared" si="10"/>
        <v>SI bonds_6.5_2015</v>
      </c>
    </row>
    <row r="588" spans="1:9" x14ac:dyDescent="0.35">
      <c r="A588" s="172" t="s">
        <v>42</v>
      </c>
      <c r="B588" s="172" t="s">
        <v>34</v>
      </c>
      <c r="C588" s="172" t="s">
        <v>35</v>
      </c>
      <c r="D588" s="172">
        <v>2</v>
      </c>
      <c r="E588" s="172">
        <v>2015</v>
      </c>
      <c r="F588" s="173">
        <v>42156</v>
      </c>
      <c r="G588" s="175">
        <v>73425174</v>
      </c>
      <c r="H588" s="63">
        <v>2015</v>
      </c>
      <c r="I588" s="170" t="str">
        <f t="shared" si="10"/>
        <v>SI certificates_2_2015</v>
      </c>
    </row>
    <row r="589" spans="1:9" x14ac:dyDescent="0.35">
      <c r="A589" s="172" t="s">
        <v>42</v>
      </c>
      <c r="B589" s="172" t="s">
        <v>34</v>
      </c>
      <c r="C589" s="172" t="s">
        <v>36</v>
      </c>
      <c r="D589" s="172">
        <v>2</v>
      </c>
      <c r="E589" s="172">
        <v>2015</v>
      </c>
      <c r="F589" s="173">
        <v>42125</v>
      </c>
      <c r="G589" s="175">
        <v>28337175</v>
      </c>
      <c r="H589" s="63">
        <v>2015</v>
      </c>
      <c r="I589" s="170" t="str">
        <f t="shared" si="10"/>
        <v>SI certificates_2_2015</v>
      </c>
    </row>
    <row r="590" spans="1:9" x14ac:dyDescent="0.35">
      <c r="A590" s="172" t="s">
        <v>42</v>
      </c>
      <c r="B590" s="172" t="s">
        <v>34</v>
      </c>
      <c r="C590" s="172" t="s">
        <v>36</v>
      </c>
      <c r="D590" s="172">
        <v>2</v>
      </c>
      <c r="E590" s="172">
        <v>2015</v>
      </c>
      <c r="F590" s="173">
        <v>42156</v>
      </c>
      <c r="G590" s="175">
        <v>73425174</v>
      </c>
      <c r="H590" s="63">
        <v>2015</v>
      </c>
      <c r="I590" s="170" t="str">
        <f t="shared" si="10"/>
        <v>SI certificates_2_2015</v>
      </c>
    </row>
    <row r="591" spans="1:9" x14ac:dyDescent="0.35">
      <c r="A591" s="172" t="s">
        <v>42</v>
      </c>
      <c r="B591" s="172" t="s">
        <v>34</v>
      </c>
      <c r="C591" s="172" t="s">
        <v>36</v>
      </c>
      <c r="D591" s="172">
        <v>2.125</v>
      </c>
      <c r="E591" s="172">
        <v>2015</v>
      </c>
      <c r="F591" s="173">
        <v>42005</v>
      </c>
      <c r="G591" s="175">
        <v>45334848</v>
      </c>
      <c r="H591" s="63">
        <v>2015</v>
      </c>
      <c r="I591" s="170" t="str">
        <f t="shared" si="10"/>
        <v>SI certificates_2.125_2015</v>
      </c>
    </row>
    <row r="592" spans="1:9" x14ac:dyDescent="0.35">
      <c r="A592" s="172" t="s">
        <v>43</v>
      </c>
      <c r="B592" s="172" t="s">
        <v>39</v>
      </c>
      <c r="C592" s="172" t="s">
        <v>36</v>
      </c>
      <c r="D592" s="172">
        <v>1.375</v>
      </c>
      <c r="E592" s="172">
        <v>2016</v>
      </c>
      <c r="F592" s="173">
        <v>41061</v>
      </c>
      <c r="G592" s="175">
        <v>6693019</v>
      </c>
      <c r="H592" s="63">
        <v>2015</v>
      </c>
      <c r="I592" s="170" t="str">
        <f t="shared" si="10"/>
        <v>SI bonds_1.375_2016</v>
      </c>
    </row>
    <row r="593" spans="1:9" x14ac:dyDescent="0.35">
      <c r="A593" s="172" t="s">
        <v>43</v>
      </c>
      <c r="B593" s="172" t="s">
        <v>39</v>
      </c>
      <c r="C593" s="172" t="s">
        <v>36</v>
      </c>
      <c r="D593" s="172">
        <v>1.75</v>
      </c>
      <c r="E593" s="172">
        <v>2016</v>
      </c>
      <c r="F593" s="173">
        <v>41426</v>
      </c>
      <c r="G593" s="175">
        <v>4908186</v>
      </c>
      <c r="H593" s="63">
        <v>2015</v>
      </c>
      <c r="I593" s="170" t="str">
        <f t="shared" si="10"/>
        <v>SI bonds_1.75_2016</v>
      </c>
    </row>
    <row r="594" spans="1:9" x14ac:dyDescent="0.35">
      <c r="A594" s="172" t="s">
        <v>43</v>
      </c>
      <c r="B594" s="172" t="s">
        <v>39</v>
      </c>
      <c r="C594" s="172" t="s">
        <v>36</v>
      </c>
      <c r="D594" s="172">
        <v>2</v>
      </c>
      <c r="E594" s="172">
        <v>2016</v>
      </c>
      <c r="F594" s="173">
        <v>42156</v>
      </c>
      <c r="G594" s="175">
        <v>8157591</v>
      </c>
      <c r="H594" s="63">
        <v>2015</v>
      </c>
      <c r="I594" s="170" t="str">
        <f t="shared" si="10"/>
        <v>SI bonds_2_2016</v>
      </c>
    </row>
    <row r="595" spans="1:9" x14ac:dyDescent="0.35">
      <c r="A595" s="172" t="s">
        <v>43</v>
      </c>
      <c r="B595" s="172" t="s">
        <v>39</v>
      </c>
      <c r="C595" s="172" t="s">
        <v>36</v>
      </c>
      <c r="D595" s="172">
        <v>2.25</v>
      </c>
      <c r="E595" s="172">
        <v>2016</v>
      </c>
      <c r="F595" s="173">
        <v>41791</v>
      </c>
      <c r="G595" s="175">
        <v>3986412</v>
      </c>
      <c r="H595" s="63">
        <v>2015</v>
      </c>
      <c r="I595" s="170" t="str">
        <f t="shared" si="10"/>
        <v>SI bonds_2.25_2016</v>
      </c>
    </row>
    <row r="596" spans="1:9" x14ac:dyDescent="0.35">
      <c r="A596" s="172" t="s">
        <v>43</v>
      </c>
      <c r="B596" s="172" t="s">
        <v>39</v>
      </c>
      <c r="C596" s="172" t="s">
        <v>36</v>
      </c>
      <c r="D596" s="172">
        <v>4.125</v>
      </c>
      <c r="E596" s="172">
        <v>2020</v>
      </c>
      <c r="F596" s="173">
        <v>38504</v>
      </c>
      <c r="G596" s="175">
        <v>583181</v>
      </c>
      <c r="H596" s="63">
        <v>2015</v>
      </c>
      <c r="I596" s="170" t="str">
        <f t="shared" si="10"/>
        <v>SI bonds_4.125_2020</v>
      </c>
    </row>
    <row r="597" spans="1:9" x14ac:dyDescent="0.35">
      <c r="A597" s="172" t="s">
        <v>43</v>
      </c>
      <c r="B597" s="172" t="s">
        <v>34</v>
      </c>
      <c r="C597" s="172" t="s">
        <v>35</v>
      </c>
      <c r="D597" s="172">
        <v>2.25</v>
      </c>
      <c r="E597" s="172">
        <v>2016</v>
      </c>
      <c r="F597" s="173">
        <v>42186</v>
      </c>
      <c r="G597" s="175">
        <v>66912915</v>
      </c>
      <c r="H597" s="63">
        <v>2015</v>
      </c>
      <c r="I597" s="170" t="str">
        <f t="shared" si="10"/>
        <v>SI certificates_2.25_2016</v>
      </c>
    </row>
    <row r="598" spans="1:9" x14ac:dyDescent="0.35">
      <c r="A598" s="172" t="s">
        <v>43</v>
      </c>
      <c r="B598" s="172" t="s">
        <v>34</v>
      </c>
      <c r="C598" s="172" t="s">
        <v>36</v>
      </c>
      <c r="D598" s="172">
        <v>2.25</v>
      </c>
      <c r="E598" s="172">
        <v>2016</v>
      </c>
      <c r="F598" s="173">
        <v>42186</v>
      </c>
      <c r="G598" s="175">
        <v>50248884</v>
      </c>
      <c r="H598" s="63">
        <v>2015</v>
      </c>
      <c r="I598" s="170" t="str">
        <f t="shared" si="10"/>
        <v>SI certificates_2.25_2016</v>
      </c>
    </row>
    <row r="599" spans="1:9" x14ac:dyDescent="0.35">
      <c r="A599" s="172" t="s">
        <v>44</v>
      </c>
      <c r="B599" s="172" t="s">
        <v>39</v>
      </c>
      <c r="C599" s="172" t="s">
        <v>36</v>
      </c>
      <c r="D599" s="172">
        <v>2.5</v>
      </c>
      <c r="E599" s="172">
        <v>2016</v>
      </c>
      <c r="F599" s="173">
        <v>40695</v>
      </c>
      <c r="G599" s="175">
        <v>4853144</v>
      </c>
      <c r="H599" s="63">
        <v>2015</v>
      </c>
      <c r="I599" s="170" t="str">
        <f t="shared" si="10"/>
        <v>SI bonds_2.5_2016</v>
      </c>
    </row>
    <row r="600" spans="1:9" x14ac:dyDescent="0.35">
      <c r="A600" s="172" t="s">
        <v>44</v>
      </c>
      <c r="B600" s="172" t="s">
        <v>39</v>
      </c>
      <c r="C600" s="172" t="s">
        <v>36</v>
      </c>
      <c r="D600" s="172">
        <v>4</v>
      </c>
      <c r="E600" s="172">
        <v>2021</v>
      </c>
      <c r="F600" s="173">
        <v>39600</v>
      </c>
      <c r="G600" s="175">
        <v>622572</v>
      </c>
      <c r="H600" s="63">
        <v>2015</v>
      </c>
      <c r="I600" s="170" t="str">
        <f t="shared" si="10"/>
        <v>SI bonds_4_2021</v>
      </c>
    </row>
    <row r="601" spans="1:9" x14ac:dyDescent="0.35">
      <c r="A601" s="172" t="s">
        <v>44</v>
      </c>
      <c r="B601" s="172" t="s">
        <v>39</v>
      </c>
      <c r="C601" s="172" t="s">
        <v>36</v>
      </c>
      <c r="D601" s="172">
        <v>4.125</v>
      </c>
      <c r="E601" s="172">
        <v>2020</v>
      </c>
      <c r="F601" s="173">
        <v>38504</v>
      </c>
      <c r="G601" s="175">
        <v>721426</v>
      </c>
      <c r="H601" s="63">
        <v>2015</v>
      </c>
      <c r="I601" s="170" t="str">
        <f t="shared" si="10"/>
        <v>SI bonds_4.125_2020</v>
      </c>
    </row>
    <row r="602" spans="1:9" x14ac:dyDescent="0.35">
      <c r="A602" s="172" t="s">
        <v>44</v>
      </c>
      <c r="B602" s="172" t="s">
        <v>39</v>
      </c>
      <c r="C602" s="172" t="s">
        <v>36</v>
      </c>
      <c r="D602" s="172">
        <v>5</v>
      </c>
      <c r="E602" s="172">
        <v>2020</v>
      </c>
      <c r="F602" s="173">
        <v>39234</v>
      </c>
      <c r="G602" s="175">
        <v>476584</v>
      </c>
      <c r="H602" s="63">
        <v>2015</v>
      </c>
      <c r="I602" s="170" t="str">
        <f t="shared" si="10"/>
        <v>SI bonds_5_2020</v>
      </c>
    </row>
    <row r="603" spans="1:9" x14ac:dyDescent="0.35">
      <c r="A603" s="172" t="s">
        <v>44</v>
      </c>
      <c r="B603" s="172" t="s">
        <v>39</v>
      </c>
      <c r="C603" s="172" t="s">
        <v>36</v>
      </c>
      <c r="D603" s="172">
        <v>5</v>
      </c>
      <c r="E603" s="172">
        <v>2021</v>
      </c>
      <c r="F603" s="173">
        <v>39234</v>
      </c>
      <c r="G603" s="175">
        <v>476584</v>
      </c>
      <c r="H603" s="63">
        <v>2015</v>
      </c>
      <c r="I603" s="170" t="str">
        <f t="shared" si="10"/>
        <v>SI bonds_5_2021</v>
      </c>
    </row>
    <row r="604" spans="1:9" x14ac:dyDescent="0.35">
      <c r="A604" s="172" t="s">
        <v>44</v>
      </c>
      <c r="B604" s="172" t="s">
        <v>39</v>
      </c>
      <c r="C604" s="172" t="s">
        <v>36</v>
      </c>
      <c r="D604" s="172">
        <v>5.125</v>
      </c>
      <c r="E604" s="172">
        <v>2020</v>
      </c>
      <c r="F604" s="173">
        <v>38869</v>
      </c>
      <c r="G604" s="175">
        <v>665115</v>
      </c>
      <c r="H604" s="63">
        <v>2015</v>
      </c>
      <c r="I604" s="170" t="str">
        <f t="shared" si="10"/>
        <v>SI bonds_5.125_2020</v>
      </c>
    </row>
    <row r="605" spans="1:9" x14ac:dyDescent="0.35">
      <c r="A605" s="172" t="s">
        <v>44</v>
      </c>
      <c r="B605" s="172" t="s">
        <v>39</v>
      </c>
      <c r="C605" s="172" t="s">
        <v>36</v>
      </c>
      <c r="D605" s="172">
        <v>5.125</v>
      </c>
      <c r="E605" s="172">
        <v>2021</v>
      </c>
      <c r="F605" s="173">
        <v>38869</v>
      </c>
      <c r="G605" s="175">
        <v>1529796</v>
      </c>
      <c r="H605" s="63">
        <v>2015</v>
      </c>
      <c r="I605" s="170" t="str">
        <f t="shared" si="10"/>
        <v>SI bonds_5.125_2021</v>
      </c>
    </row>
    <row r="606" spans="1:9" x14ac:dyDescent="0.35">
      <c r="A606" s="172" t="s">
        <v>44</v>
      </c>
      <c r="B606" s="172" t="s">
        <v>34</v>
      </c>
      <c r="C606" s="172" t="s">
        <v>35</v>
      </c>
      <c r="D606" s="172">
        <v>2.125</v>
      </c>
      <c r="E606" s="172">
        <v>2016</v>
      </c>
      <c r="F606" s="173">
        <v>42217</v>
      </c>
      <c r="G606" s="175">
        <v>60702211</v>
      </c>
      <c r="H606" s="63">
        <v>2015</v>
      </c>
      <c r="I606" s="170" t="str">
        <f t="shared" si="10"/>
        <v>SI certificates_2.125_2016</v>
      </c>
    </row>
    <row r="607" spans="1:9" x14ac:dyDescent="0.35">
      <c r="A607" s="172" t="s">
        <v>44</v>
      </c>
      <c r="B607" s="172" t="s">
        <v>34</v>
      </c>
      <c r="C607" s="172" t="s">
        <v>36</v>
      </c>
      <c r="D607" s="172">
        <v>2.125</v>
      </c>
      <c r="E607" s="172">
        <v>2016</v>
      </c>
      <c r="F607" s="173">
        <v>42217</v>
      </c>
      <c r="G607" s="175">
        <v>48575343</v>
      </c>
      <c r="H607" s="63">
        <v>2015</v>
      </c>
      <c r="I607" s="170" t="str">
        <f t="shared" si="10"/>
        <v>SI certificates_2.125_2016</v>
      </c>
    </row>
    <row r="608" spans="1:9" x14ac:dyDescent="0.35">
      <c r="A608" s="172" t="s">
        <v>44</v>
      </c>
      <c r="B608" s="172" t="s">
        <v>34</v>
      </c>
      <c r="C608" s="172" t="s">
        <v>36</v>
      </c>
      <c r="D608" s="172">
        <v>2.25</v>
      </c>
      <c r="E608" s="172">
        <v>2016</v>
      </c>
      <c r="F608" s="173">
        <v>42186</v>
      </c>
      <c r="G608" s="175">
        <v>16664031</v>
      </c>
      <c r="H608" s="63">
        <v>2015</v>
      </c>
      <c r="I608" s="170" t="str">
        <f t="shared" si="10"/>
        <v>SI certificates_2.25_2016</v>
      </c>
    </row>
    <row r="609" spans="1:9" x14ac:dyDescent="0.35">
      <c r="A609" s="172" t="s">
        <v>45</v>
      </c>
      <c r="B609" s="172" t="s">
        <v>39</v>
      </c>
      <c r="C609" s="172" t="s">
        <v>36</v>
      </c>
      <c r="D609" s="172">
        <v>2.5</v>
      </c>
      <c r="E609" s="172">
        <v>2016</v>
      </c>
      <c r="F609" s="173">
        <v>40695</v>
      </c>
      <c r="G609" s="175">
        <v>1118644</v>
      </c>
      <c r="H609" s="63">
        <v>2015</v>
      </c>
      <c r="I609" s="170" t="str">
        <f t="shared" si="10"/>
        <v>SI bonds_2.5_2016</v>
      </c>
    </row>
    <row r="610" spans="1:9" x14ac:dyDescent="0.35">
      <c r="A610" s="172" t="s">
        <v>45</v>
      </c>
      <c r="B610" s="172" t="s">
        <v>39</v>
      </c>
      <c r="C610" s="172" t="s">
        <v>36</v>
      </c>
      <c r="D610" s="172">
        <v>2.875</v>
      </c>
      <c r="E610" s="172">
        <v>2016</v>
      </c>
      <c r="F610" s="173">
        <v>40330</v>
      </c>
      <c r="G610" s="175">
        <v>7264432</v>
      </c>
      <c r="H610" s="63">
        <v>2015</v>
      </c>
      <c r="I610" s="170" t="str">
        <f t="shared" si="10"/>
        <v>SI bonds_2.875_2016</v>
      </c>
    </row>
    <row r="611" spans="1:9" x14ac:dyDescent="0.35">
      <c r="A611" s="172" t="s">
        <v>45</v>
      </c>
      <c r="B611" s="172" t="s">
        <v>39</v>
      </c>
      <c r="C611" s="172" t="s">
        <v>36</v>
      </c>
      <c r="D611" s="172">
        <v>3.25</v>
      </c>
      <c r="E611" s="172">
        <v>2016</v>
      </c>
      <c r="F611" s="173">
        <v>39965</v>
      </c>
      <c r="G611" s="175">
        <v>2800419</v>
      </c>
      <c r="H611" s="63">
        <v>2015</v>
      </c>
      <c r="I611" s="170" t="str">
        <f t="shared" si="10"/>
        <v>SI bonds_3.25_2016</v>
      </c>
    </row>
    <row r="612" spans="1:9" x14ac:dyDescent="0.35">
      <c r="A612" s="172" t="s">
        <v>45</v>
      </c>
      <c r="B612" s="172" t="s">
        <v>39</v>
      </c>
      <c r="C612" s="172" t="s">
        <v>36</v>
      </c>
      <c r="D612" s="172">
        <v>5.125</v>
      </c>
      <c r="E612" s="172">
        <v>2021</v>
      </c>
      <c r="F612" s="173">
        <v>38869</v>
      </c>
      <c r="G612" s="175">
        <v>3129229</v>
      </c>
      <c r="H612" s="63">
        <v>2015</v>
      </c>
      <c r="I612" s="170" t="str">
        <f t="shared" si="10"/>
        <v>SI bonds_5.125_2021</v>
      </c>
    </row>
    <row r="613" spans="1:9" x14ac:dyDescent="0.35">
      <c r="A613" s="172" t="s">
        <v>45</v>
      </c>
      <c r="B613" s="172" t="s">
        <v>34</v>
      </c>
      <c r="C613" s="172" t="s">
        <v>35</v>
      </c>
      <c r="D613" s="172">
        <v>2.125</v>
      </c>
      <c r="E613" s="172">
        <v>2016</v>
      </c>
      <c r="F613" s="173">
        <v>42248</v>
      </c>
      <c r="G613" s="175">
        <v>70345347</v>
      </c>
      <c r="H613" s="63">
        <v>2015</v>
      </c>
      <c r="I613" s="170" t="str">
        <f t="shared" si="10"/>
        <v>SI certificates_2.125_2016</v>
      </c>
    </row>
    <row r="614" spans="1:9" x14ac:dyDescent="0.35">
      <c r="A614" s="172" t="s">
        <v>45</v>
      </c>
      <c r="B614" s="172" t="s">
        <v>34</v>
      </c>
      <c r="C614" s="172" t="s">
        <v>36</v>
      </c>
      <c r="D614" s="172">
        <v>2.125</v>
      </c>
      <c r="E614" s="172">
        <v>2016</v>
      </c>
      <c r="F614" s="173">
        <v>42217</v>
      </c>
      <c r="G614" s="175">
        <v>12126868</v>
      </c>
      <c r="H614" s="63">
        <v>2015</v>
      </c>
      <c r="I614" s="170" t="str">
        <f t="shared" si="10"/>
        <v>SI certificates_2.125_2016</v>
      </c>
    </row>
    <row r="615" spans="1:9" x14ac:dyDescent="0.35">
      <c r="A615" s="172" t="s">
        <v>45</v>
      </c>
      <c r="B615" s="172" t="s">
        <v>34</v>
      </c>
      <c r="C615" s="172" t="s">
        <v>36</v>
      </c>
      <c r="D615" s="172">
        <v>2.125</v>
      </c>
      <c r="E615" s="172">
        <v>2016</v>
      </c>
      <c r="F615" s="173">
        <v>42248</v>
      </c>
      <c r="G615" s="175">
        <v>51906108</v>
      </c>
      <c r="H615" s="63">
        <v>2015</v>
      </c>
      <c r="I615" s="170" t="str">
        <f t="shared" si="10"/>
        <v>SI certificates_2.125_2016</v>
      </c>
    </row>
    <row r="616" spans="1:9" x14ac:dyDescent="0.35">
      <c r="A616" s="172" t="s">
        <v>46</v>
      </c>
      <c r="B616" s="172" t="s">
        <v>39</v>
      </c>
      <c r="C616" s="172" t="s">
        <v>36</v>
      </c>
      <c r="D616" s="172">
        <v>5.125</v>
      </c>
      <c r="E616" s="172">
        <v>2021</v>
      </c>
      <c r="F616" s="173">
        <v>38869</v>
      </c>
      <c r="G616" s="175">
        <v>1548356</v>
      </c>
      <c r="H616" s="63">
        <v>2015</v>
      </c>
      <c r="I616" s="170" t="str">
        <f t="shared" si="10"/>
        <v>SI bonds_5.125_2021</v>
      </c>
    </row>
    <row r="617" spans="1:9" x14ac:dyDescent="0.35">
      <c r="A617" s="172" t="s">
        <v>46</v>
      </c>
      <c r="B617" s="172" t="s">
        <v>34</v>
      </c>
      <c r="C617" s="172" t="s">
        <v>35</v>
      </c>
      <c r="D617" s="172">
        <v>2</v>
      </c>
      <c r="E617" s="172">
        <v>2016</v>
      </c>
      <c r="F617" s="173">
        <v>42278</v>
      </c>
      <c r="G617" s="175">
        <v>64691382</v>
      </c>
      <c r="H617" s="63">
        <v>2015</v>
      </c>
      <c r="I617" s="170" t="str">
        <f t="shared" si="10"/>
        <v>SI certificates_2_2016</v>
      </c>
    </row>
    <row r="618" spans="1:9" x14ac:dyDescent="0.35">
      <c r="A618" s="172" t="s">
        <v>46</v>
      </c>
      <c r="B618" s="172" t="s">
        <v>34</v>
      </c>
      <c r="C618" s="172" t="s">
        <v>36</v>
      </c>
      <c r="D618" s="172">
        <v>2</v>
      </c>
      <c r="E618" s="172">
        <v>2016</v>
      </c>
      <c r="F618" s="173">
        <v>42278</v>
      </c>
      <c r="G618" s="175">
        <v>59357421</v>
      </c>
      <c r="H618" s="63">
        <v>2015</v>
      </c>
      <c r="I618" s="170" t="str">
        <f t="shared" si="10"/>
        <v>SI certificates_2_2016</v>
      </c>
    </row>
    <row r="619" spans="1:9" x14ac:dyDescent="0.35">
      <c r="A619" s="172" t="s">
        <v>46</v>
      </c>
      <c r="B619" s="172" t="s">
        <v>34</v>
      </c>
      <c r="C619" s="172" t="s">
        <v>36</v>
      </c>
      <c r="D619" s="172">
        <v>2.125</v>
      </c>
      <c r="E619" s="172">
        <v>2016</v>
      </c>
      <c r="F619" s="173">
        <v>42248</v>
      </c>
      <c r="G619" s="175">
        <v>13641538</v>
      </c>
      <c r="H619" s="63">
        <v>2015</v>
      </c>
      <c r="I619" s="170" t="str">
        <f t="shared" si="10"/>
        <v>SI certificates_2.125_2016</v>
      </c>
    </row>
    <row r="620" spans="1:9" x14ac:dyDescent="0.35">
      <c r="A620" s="172" t="s">
        <v>47</v>
      </c>
      <c r="B620" s="172" t="s">
        <v>39</v>
      </c>
      <c r="C620" s="172" t="s">
        <v>36</v>
      </c>
      <c r="D620" s="172">
        <v>3.25</v>
      </c>
      <c r="E620" s="172">
        <v>2016</v>
      </c>
      <c r="F620" s="173">
        <v>39965</v>
      </c>
      <c r="G620" s="175">
        <v>7827851</v>
      </c>
      <c r="H620" s="63">
        <v>2015</v>
      </c>
      <c r="I620" s="170" t="str">
        <f t="shared" si="10"/>
        <v>SI bonds_3.25_2016</v>
      </c>
    </row>
    <row r="621" spans="1:9" x14ac:dyDescent="0.35">
      <c r="A621" s="172" t="s">
        <v>47</v>
      </c>
      <c r="B621" s="172" t="s">
        <v>39</v>
      </c>
      <c r="C621" s="172" t="s">
        <v>36</v>
      </c>
      <c r="D621" s="172">
        <v>3.5</v>
      </c>
      <c r="E621" s="172">
        <v>2016</v>
      </c>
      <c r="F621" s="173">
        <v>37773</v>
      </c>
      <c r="G621" s="175">
        <v>4141395</v>
      </c>
      <c r="H621" s="63">
        <v>2015</v>
      </c>
      <c r="I621" s="170" t="str">
        <f t="shared" si="10"/>
        <v>SI bonds_3.5_2016</v>
      </c>
    </row>
    <row r="622" spans="1:9" x14ac:dyDescent="0.35">
      <c r="A622" s="172" t="s">
        <v>47</v>
      </c>
      <c r="B622" s="172" t="s">
        <v>39</v>
      </c>
      <c r="C622" s="172" t="s">
        <v>36</v>
      </c>
      <c r="D622" s="172">
        <v>5.125</v>
      </c>
      <c r="E622" s="172">
        <v>2021</v>
      </c>
      <c r="F622" s="173">
        <v>38869</v>
      </c>
      <c r="G622" s="175">
        <v>3879605</v>
      </c>
      <c r="H622" s="63">
        <v>2015</v>
      </c>
      <c r="I622" s="170" t="str">
        <f t="shared" si="10"/>
        <v>SI bonds_5.125_2021</v>
      </c>
    </row>
    <row r="623" spans="1:9" x14ac:dyDescent="0.35">
      <c r="A623" s="172" t="s">
        <v>47</v>
      </c>
      <c r="B623" s="172" t="s">
        <v>34</v>
      </c>
      <c r="C623" s="172" t="s">
        <v>35</v>
      </c>
      <c r="D623" s="172">
        <v>2.125</v>
      </c>
      <c r="E623" s="172">
        <v>2016</v>
      </c>
      <c r="F623" s="173">
        <v>42309</v>
      </c>
      <c r="G623" s="175">
        <v>60796143</v>
      </c>
      <c r="H623" s="63">
        <v>2015</v>
      </c>
      <c r="I623" s="170" t="str">
        <f t="shared" si="10"/>
        <v>SI certificates_2.125_2016</v>
      </c>
    </row>
    <row r="624" spans="1:9" x14ac:dyDescent="0.35">
      <c r="A624" s="172" t="s">
        <v>47</v>
      </c>
      <c r="B624" s="172" t="s">
        <v>34</v>
      </c>
      <c r="C624" s="172" t="s">
        <v>36</v>
      </c>
      <c r="D624" s="172">
        <v>2</v>
      </c>
      <c r="E624" s="172">
        <v>2016</v>
      </c>
      <c r="F624" s="173">
        <v>42278</v>
      </c>
      <c r="G624" s="175">
        <v>5333961</v>
      </c>
      <c r="H624" s="63">
        <v>2015</v>
      </c>
      <c r="I624" s="170" t="str">
        <f t="shared" si="10"/>
        <v>SI certificates_2_2016</v>
      </c>
    </row>
    <row r="625" spans="1:9" x14ac:dyDescent="0.35">
      <c r="A625" s="172" t="s">
        <v>47</v>
      </c>
      <c r="B625" s="172" t="s">
        <v>34</v>
      </c>
      <c r="C625" s="172" t="s">
        <v>36</v>
      </c>
      <c r="D625" s="172">
        <v>2.125</v>
      </c>
      <c r="E625" s="172">
        <v>2016</v>
      </c>
      <c r="F625" s="173">
        <v>42248</v>
      </c>
      <c r="G625" s="175">
        <v>4797701</v>
      </c>
      <c r="H625" s="63">
        <v>2015</v>
      </c>
      <c r="I625" s="170" t="str">
        <f t="shared" si="10"/>
        <v>SI certificates_2.125_2016</v>
      </c>
    </row>
    <row r="626" spans="1:9" x14ac:dyDescent="0.35">
      <c r="A626" s="172" t="s">
        <v>47</v>
      </c>
      <c r="B626" s="172" t="s">
        <v>34</v>
      </c>
      <c r="C626" s="172" t="s">
        <v>36</v>
      </c>
      <c r="D626" s="172">
        <v>2.125</v>
      </c>
      <c r="E626" s="172">
        <v>2016</v>
      </c>
      <c r="F626" s="173">
        <v>42309</v>
      </c>
      <c r="G626" s="175">
        <v>48695792</v>
      </c>
      <c r="H626" s="63">
        <v>2015</v>
      </c>
      <c r="I626" s="170" t="str">
        <f t="shared" si="10"/>
        <v>SI certificates_2.125_2016</v>
      </c>
    </row>
    <row r="627" spans="1:9" x14ac:dyDescent="0.35">
      <c r="A627" s="172" t="s">
        <v>48</v>
      </c>
      <c r="B627" s="172" t="s">
        <v>39</v>
      </c>
      <c r="C627" s="172" t="s">
        <v>36</v>
      </c>
      <c r="D627" s="172">
        <v>3.5</v>
      </c>
      <c r="E627" s="172">
        <v>2016</v>
      </c>
      <c r="F627" s="173">
        <v>37773</v>
      </c>
      <c r="G627" s="175">
        <v>5372357</v>
      </c>
      <c r="H627" s="63">
        <v>2015</v>
      </c>
      <c r="I627" s="170" t="str">
        <f t="shared" si="10"/>
        <v>SI bonds_3.5_2016</v>
      </c>
    </row>
    <row r="628" spans="1:9" x14ac:dyDescent="0.35">
      <c r="A628" s="172" t="s">
        <v>48</v>
      </c>
      <c r="B628" s="172" t="s">
        <v>39</v>
      </c>
      <c r="C628" s="172" t="s">
        <v>36</v>
      </c>
      <c r="D628" s="172">
        <v>4</v>
      </c>
      <c r="E628" s="172">
        <v>2016</v>
      </c>
      <c r="F628" s="173">
        <v>39600</v>
      </c>
      <c r="G628" s="175">
        <v>12075192</v>
      </c>
      <c r="H628" s="63">
        <v>2015</v>
      </c>
      <c r="I628" s="170" t="str">
        <f t="shared" si="10"/>
        <v>SI bonds_4_2016</v>
      </c>
    </row>
    <row r="629" spans="1:9" x14ac:dyDescent="0.35">
      <c r="A629" s="172" t="s">
        <v>48</v>
      </c>
      <c r="B629" s="172" t="s">
        <v>39</v>
      </c>
      <c r="C629" s="172" t="s">
        <v>36</v>
      </c>
      <c r="D629" s="172">
        <v>4</v>
      </c>
      <c r="E629" s="172">
        <v>2022</v>
      </c>
      <c r="F629" s="173">
        <v>39600</v>
      </c>
      <c r="G629" s="175">
        <v>622572</v>
      </c>
      <c r="H629" s="63">
        <v>2015</v>
      </c>
      <c r="I629" s="170" t="str">
        <f t="shared" si="10"/>
        <v>SI bonds_4_2022</v>
      </c>
    </row>
    <row r="630" spans="1:9" x14ac:dyDescent="0.35">
      <c r="A630" s="172" t="s">
        <v>48</v>
      </c>
      <c r="B630" s="172" t="s">
        <v>39</v>
      </c>
      <c r="C630" s="172" t="s">
        <v>36</v>
      </c>
      <c r="D630" s="172">
        <v>4.125</v>
      </c>
      <c r="E630" s="172">
        <v>2016</v>
      </c>
      <c r="F630" s="173">
        <v>38504</v>
      </c>
      <c r="G630" s="175">
        <v>580424</v>
      </c>
      <c r="H630" s="63">
        <v>2015</v>
      </c>
      <c r="I630" s="170" t="str">
        <f t="shared" si="10"/>
        <v>SI bonds_4.125_2016</v>
      </c>
    </row>
    <row r="631" spans="1:9" x14ac:dyDescent="0.35">
      <c r="A631" s="172" t="s">
        <v>48</v>
      </c>
      <c r="B631" s="172" t="s">
        <v>39</v>
      </c>
      <c r="C631" s="172" t="s">
        <v>36</v>
      </c>
      <c r="D631" s="172">
        <v>5</v>
      </c>
      <c r="E631" s="172">
        <v>2022</v>
      </c>
      <c r="F631" s="173">
        <v>39234</v>
      </c>
      <c r="G631" s="175">
        <v>2627092</v>
      </c>
      <c r="H631" s="63">
        <v>2015</v>
      </c>
      <c r="I631" s="170" t="str">
        <f t="shared" si="10"/>
        <v>SI bonds_5_2022</v>
      </c>
    </row>
    <row r="632" spans="1:9" x14ac:dyDescent="0.35">
      <c r="A632" s="172" t="s">
        <v>48</v>
      </c>
      <c r="B632" s="172" t="s">
        <v>39</v>
      </c>
      <c r="C632" s="172" t="s">
        <v>36</v>
      </c>
      <c r="D632" s="172">
        <v>5.125</v>
      </c>
      <c r="E632" s="172">
        <v>2021</v>
      </c>
      <c r="F632" s="173">
        <v>38869</v>
      </c>
      <c r="G632" s="175">
        <v>3489412</v>
      </c>
      <c r="H632" s="63">
        <v>2015</v>
      </c>
      <c r="I632" s="170" t="str">
        <f t="shared" si="10"/>
        <v>SI bonds_5.125_2021</v>
      </c>
    </row>
    <row r="633" spans="1:9" x14ac:dyDescent="0.35">
      <c r="A633" s="172" t="s">
        <v>48</v>
      </c>
      <c r="B633" s="172" t="s">
        <v>34</v>
      </c>
      <c r="C633" s="172" t="s">
        <v>35</v>
      </c>
      <c r="D633" s="172">
        <v>2.125</v>
      </c>
      <c r="E633" s="172">
        <v>2016</v>
      </c>
      <c r="F633" s="173">
        <v>42339</v>
      </c>
      <c r="G633" s="175">
        <v>88677679</v>
      </c>
      <c r="H633" s="63">
        <v>2015</v>
      </c>
      <c r="I633" s="170" t="str">
        <f t="shared" si="10"/>
        <v>SI certificates_2.125_2016</v>
      </c>
    </row>
    <row r="634" spans="1:9" x14ac:dyDescent="0.35">
      <c r="A634" s="172" t="s">
        <v>48</v>
      </c>
      <c r="B634" s="172" t="s">
        <v>34</v>
      </c>
      <c r="C634" s="172" t="s">
        <v>36</v>
      </c>
      <c r="D634" s="172">
        <v>2.125</v>
      </c>
      <c r="E634" s="172">
        <v>2016</v>
      </c>
      <c r="F634" s="173">
        <v>42309</v>
      </c>
      <c r="G634" s="175">
        <v>12100351</v>
      </c>
      <c r="H634" s="63">
        <v>2015</v>
      </c>
      <c r="I634" s="170" t="str">
        <f t="shared" si="10"/>
        <v>SI certificates_2.125_2016</v>
      </c>
    </row>
    <row r="635" spans="1:9" x14ac:dyDescent="0.35">
      <c r="A635" s="172" t="s">
        <v>48</v>
      </c>
      <c r="B635" s="172" t="s">
        <v>34</v>
      </c>
      <c r="C635" s="172" t="s">
        <v>36</v>
      </c>
      <c r="D635" s="172">
        <v>2.125</v>
      </c>
      <c r="E635" s="172">
        <v>2016</v>
      </c>
      <c r="F635" s="173">
        <v>42339</v>
      </c>
      <c r="G635" s="175">
        <v>49742241</v>
      </c>
      <c r="H635" s="63">
        <v>2015</v>
      </c>
      <c r="I635" s="170" t="str">
        <f t="shared" si="10"/>
        <v>SI certificates_2.125_2016</v>
      </c>
    </row>
    <row r="636" spans="1:9" x14ac:dyDescent="0.35">
      <c r="A636" s="172" t="s">
        <v>33</v>
      </c>
      <c r="B636" s="172" t="s">
        <v>39</v>
      </c>
      <c r="C636" s="172" t="s">
        <v>36</v>
      </c>
      <c r="D636" s="172">
        <v>3.5</v>
      </c>
      <c r="E636" s="172">
        <v>2018</v>
      </c>
      <c r="F636" s="173">
        <v>37773</v>
      </c>
      <c r="G636" s="174">
        <v>877067</v>
      </c>
      <c r="H636" s="63">
        <v>2014</v>
      </c>
      <c r="I636" s="170" t="str">
        <f t="shared" si="10"/>
        <v>SI bonds_3.5_2018</v>
      </c>
    </row>
    <row r="637" spans="1:9" x14ac:dyDescent="0.35">
      <c r="A637" s="172" t="s">
        <v>33</v>
      </c>
      <c r="B637" s="172" t="s">
        <v>34</v>
      </c>
      <c r="C637" s="172" t="s">
        <v>35</v>
      </c>
      <c r="D637" s="172">
        <v>2.5</v>
      </c>
      <c r="E637" s="172">
        <v>2014</v>
      </c>
      <c r="F637" s="173">
        <v>41640</v>
      </c>
      <c r="G637" s="175">
        <v>78445364</v>
      </c>
      <c r="H637" s="63">
        <v>2014</v>
      </c>
      <c r="I637" s="170" t="str">
        <f t="shared" si="10"/>
        <v>SI certificates_2.5_2014</v>
      </c>
    </row>
    <row r="638" spans="1:9" x14ac:dyDescent="0.35">
      <c r="A638" s="172" t="s">
        <v>33</v>
      </c>
      <c r="B638" s="172" t="s">
        <v>34</v>
      </c>
      <c r="C638" s="172" t="s">
        <v>36</v>
      </c>
      <c r="D638" s="172">
        <v>2.25</v>
      </c>
      <c r="E638" s="172">
        <v>2014</v>
      </c>
      <c r="F638" s="173">
        <v>41609</v>
      </c>
      <c r="G638" s="175">
        <v>62319966</v>
      </c>
      <c r="H638" s="63">
        <v>2014</v>
      </c>
      <c r="I638" s="170" t="str">
        <f t="shared" si="10"/>
        <v>SI certificates_2.25_2014</v>
      </c>
    </row>
    <row r="639" spans="1:9" x14ac:dyDescent="0.35">
      <c r="A639" s="172" t="s">
        <v>33</v>
      </c>
      <c r="B639" s="172" t="s">
        <v>34</v>
      </c>
      <c r="C639" s="172" t="s">
        <v>36</v>
      </c>
      <c r="D639" s="172">
        <v>2.5</v>
      </c>
      <c r="E639" s="172">
        <v>2014</v>
      </c>
      <c r="F639" s="173">
        <v>41640</v>
      </c>
      <c r="G639" s="175">
        <v>6882876</v>
      </c>
      <c r="H639" s="63">
        <v>2014</v>
      </c>
      <c r="I639" s="170" t="str">
        <f t="shared" si="10"/>
        <v>SI certificates_2.5_2014</v>
      </c>
    </row>
    <row r="640" spans="1:9" x14ac:dyDescent="0.35">
      <c r="A640" s="172" t="s">
        <v>37</v>
      </c>
      <c r="B640" s="172" t="s">
        <v>39</v>
      </c>
      <c r="C640" s="172" t="s">
        <v>36</v>
      </c>
      <c r="D640" s="172">
        <v>3.5</v>
      </c>
      <c r="E640" s="172">
        <v>2018</v>
      </c>
      <c r="F640" s="173">
        <v>37773</v>
      </c>
      <c r="G640" s="175">
        <v>2473457</v>
      </c>
      <c r="H640" s="63">
        <v>2014</v>
      </c>
      <c r="I640" s="170" t="str">
        <f t="shared" si="10"/>
        <v>SI bonds_3.5_2018</v>
      </c>
    </row>
    <row r="641" spans="1:9" x14ac:dyDescent="0.35">
      <c r="A641" s="172" t="s">
        <v>37</v>
      </c>
      <c r="B641" s="172" t="s">
        <v>34</v>
      </c>
      <c r="C641" s="172" t="s">
        <v>35</v>
      </c>
      <c r="D641" s="172">
        <v>2.25</v>
      </c>
      <c r="E641" s="172">
        <v>2014</v>
      </c>
      <c r="F641" s="173">
        <v>41671</v>
      </c>
      <c r="G641" s="175">
        <v>58706623</v>
      </c>
      <c r="H641" s="63">
        <v>2014</v>
      </c>
      <c r="I641" s="170" t="str">
        <f t="shared" si="10"/>
        <v>SI certificates_2.25_2014</v>
      </c>
    </row>
    <row r="642" spans="1:9" x14ac:dyDescent="0.35">
      <c r="A642" s="172" t="s">
        <v>37</v>
      </c>
      <c r="B642" s="172" t="s">
        <v>34</v>
      </c>
      <c r="C642" s="172" t="s">
        <v>36</v>
      </c>
      <c r="D642" s="172">
        <v>2.25</v>
      </c>
      <c r="E642" s="172">
        <v>2014</v>
      </c>
      <c r="F642" s="173">
        <v>41609</v>
      </c>
      <c r="G642" s="175">
        <v>2343656</v>
      </c>
      <c r="H642" s="63">
        <v>2014</v>
      </c>
      <c r="I642" s="170" t="str">
        <f t="shared" si="10"/>
        <v>SI certificates_2.25_2014</v>
      </c>
    </row>
    <row r="643" spans="1:9" x14ac:dyDescent="0.35">
      <c r="A643" s="172" t="s">
        <v>37</v>
      </c>
      <c r="B643" s="172" t="s">
        <v>34</v>
      </c>
      <c r="C643" s="172" t="s">
        <v>36</v>
      </c>
      <c r="D643" s="172">
        <v>2.25</v>
      </c>
      <c r="E643" s="172">
        <v>2014</v>
      </c>
      <c r="F643" s="173">
        <v>41671</v>
      </c>
      <c r="G643" s="175">
        <v>42230918</v>
      </c>
      <c r="H643" s="63">
        <v>2014</v>
      </c>
      <c r="I643" s="170" t="str">
        <f t="shared" si="10"/>
        <v>SI certificates_2.25_2014</v>
      </c>
    </row>
    <row r="644" spans="1:9" x14ac:dyDescent="0.35">
      <c r="A644" s="172" t="s">
        <v>37</v>
      </c>
      <c r="B644" s="172" t="s">
        <v>34</v>
      </c>
      <c r="C644" s="172" t="s">
        <v>36</v>
      </c>
      <c r="D644" s="172">
        <v>2.5</v>
      </c>
      <c r="E644" s="172">
        <v>2014</v>
      </c>
      <c r="F644" s="173">
        <v>41640</v>
      </c>
      <c r="G644" s="175">
        <v>22948211</v>
      </c>
      <c r="H644" s="63">
        <v>2014</v>
      </c>
      <c r="I644" s="170" t="str">
        <f t="shared" si="10"/>
        <v>SI certificates_2.5_2014</v>
      </c>
    </row>
    <row r="645" spans="1:9" x14ac:dyDescent="0.35">
      <c r="A645" s="172" t="s">
        <v>38</v>
      </c>
      <c r="B645" s="172" t="s">
        <v>39</v>
      </c>
      <c r="C645" s="172" t="s">
        <v>36</v>
      </c>
      <c r="D645" s="172">
        <v>3.5</v>
      </c>
      <c r="E645" s="172">
        <v>2018</v>
      </c>
      <c r="F645" s="173">
        <v>37773</v>
      </c>
      <c r="G645" s="175">
        <v>3128021</v>
      </c>
      <c r="H645" s="63">
        <v>2014</v>
      </c>
      <c r="I645" s="170" t="str">
        <f t="shared" si="10"/>
        <v>SI bonds_3.5_2018</v>
      </c>
    </row>
    <row r="646" spans="1:9" x14ac:dyDescent="0.35">
      <c r="A646" s="172" t="s">
        <v>38</v>
      </c>
      <c r="B646" s="172" t="s">
        <v>34</v>
      </c>
      <c r="C646" s="172" t="s">
        <v>35</v>
      </c>
      <c r="D646" s="172">
        <v>2.25</v>
      </c>
      <c r="E646" s="172">
        <v>2014</v>
      </c>
      <c r="F646" s="173">
        <v>41699</v>
      </c>
      <c r="G646" s="175">
        <v>71504461</v>
      </c>
      <c r="H646" s="63">
        <v>2014</v>
      </c>
      <c r="I646" s="170" t="str">
        <f t="shared" ref="I646:I709" si="11">_xlfn.TEXTJOIN("_", TRUE, B646, D646, E646)</f>
        <v>SI certificates_2.25_2014</v>
      </c>
    </row>
    <row r="647" spans="1:9" x14ac:dyDescent="0.35">
      <c r="A647" s="172" t="s">
        <v>38</v>
      </c>
      <c r="B647" s="172" t="s">
        <v>34</v>
      </c>
      <c r="C647" s="172" t="s">
        <v>36</v>
      </c>
      <c r="D647" s="172">
        <v>2.25</v>
      </c>
      <c r="E647" s="172">
        <v>2014</v>
      </c>
      <c r="F647" s="173">
        <v>41671</v>
      </c>
      <c r="G647" s="175">
        <v>16475705</v>
      </c>
      <c r="H647" s="63">
        <v>2014</v>
      </c>
      <c r="I647" s="170" t="str">
        <f t="shared" si="11"/>
        <v>SI certificates_2.25_2014</v>
      </c>
    </row>
    <row r="648" spans="1:9" x14ac:dyDescent="0.35">
      <c r="A648" s="172" t="s">
        <v>38</v>
      </c>
      <c r="B648" s="172" t="s">
        <v>34</v>
      </c>
      <c r="C648" s="172" t="s">
        <v>36</v>
      </c>
      <c r="D648" s="172">
        <v>2.25</v>
      </c>
      <c r="E648" s="172">
        <v>2014</v>
      </c>
      <c r="F648" s="173">
        <v>41699</v>
      </c>
      <c r="G648" s="175">
        <v>43092718</v>
      </c>
      <c r="H648" s="63">
        <v>2014</v>
      </c>
      <c r="I648" s="170" t="str">
        <f t="shared" si="11"/>
        <v>SI certificates_2.25_2014</v>
      </c>
    </row>
    <row r="649" spans="1:9" x14ac:dyDescent="0.35">
      <c r="A649" s="172" t="s">
        <v>38</v>
      </c>
      <c r="B649" s="172" t="s">
        <v>34</v>
      </c>
      <c r="C649" s="172" t="s">
        <v>36</v>
      </c>
      <c r="D649" s="172">
        <v>2.5</v>
      </c>
      <c r="E649" s="172">
        <v>2014</v>
      </c>
      <c r="F649" s="173">
        <v>41640</v>
      </c>
      <c r="G649" s="175">
        <v>8192738</v>
      </c>
      <c r="H649" s="63">
        <v>2014</v>
      </c>
      <c r="I649" s="170" t="str">
        <f t="shared" si="11"/>
        <v>SI certificates_2.5_2014</v>
      </c>
    </row>
    <row r="650" spans="1:9" x14ac:dyDescent="0.35">
      <c r="A650" s="172" t="s">
        <v>40</v>
      </c>
      <c r="B650" s="172" t="s">
        <v>39</v>
      </c>
      <c r="C650" s="172" t="s">
        <v>36</v>
      </c>
      <c r="D650" s="172">
        <v>3.5</v>
      </c>
      <c r="E650" s="172">
        <v>2018</v>
      </c>
      <c r="F650" s="173">
        <v>37773</v>
      </c>
      <c r="G650" s="175">
        <v>151947</v>
      </c>
      <c r="H650" s="63">
        <v>2014</v>
      </c>
      <c r="I650" s="170" t="str">
        <f t="shared" si="11"/>
        <v>SI bonds_3.5_2018</v>
      </c>
    </row>
    <row r="651" spans="1:9" x14ac:dyDescent="0.35">
      <c r="A651" s="172" t="s">
        <v>40</v>
      </c>
      <c r="B651" s="172" t="s">
        <v>34</v>
      </c>
      <c r="C651" s="172" t="s">
        <v>35</v>
      </c>
      <c r="D651" s="172">
        <v>2.375</v>
      </c>
      <c r="E651" s="172">
        <v>2014</v>
      </c>
      <c r="F651" s="173">
        <v>41730</v>
      </c>
      <c r="G651" s="175">
        <v>87452137</v>
      </c>
      <c r="H651" s="63">
        <v>2014</v>
      </c>
      <c r="I651" s="170" t="str">
        <f t="shared" si="11"/>
        <v>SI certificates_2.375_2014</v>
      </c>
    </row>
    <row r="652" spans="1:9" x14ac:dyDescent="0.35">
      <c r="A652" s="172" t="s">
        <v>40</v>
      </c>
      <c r="B652" s="172" t="s">
        <v>34</v>
      </c>
      <c r="C652" s="172" t="s">
        <v>36</v>
      </c>
      <c r="D652" s="172">
        <v>2.25</v>
      </c>
      <c r="E652" s="172">
        <v>2014</v>
      </c>
      <c r="F652" s="173">
        <v>41699</v>
      </c>
      <c r="G652" s="175">
        <v>28411743</v>
      </c>
      <c r="H652" s="63">
        <v>2014</v>
      </c>
      <c r="I652" s="170" t="str">
        <f t="shared" si="11"/>
        <v>SI certificates_2.25_2014</v>
      </c>
    </row>
    <row r="653" spans="1:9" x14ac:dyDescent="0.35">
      <c r="A653" s="172" t="s">
        <v>40</v>
      </c>
      <c r="B653" s="172" t="s">
        <v>34</v>
      </c>
      <c r="C653" s="172" t="s">
        <v>36</v>
      </c>
      <c r="D653" s="172">
        <v>2.375</v>
      </c>
      <c r="E653" s="172">
        <v>2014</v>
      </c>
      <c r="F653" s="173">
        <v>41730</v>
      </c>
      <c r="G653" s="175">
        <v>41215485</v>
      </c>
      <c r="H653" s="63">
        <v>2014</v>
      </c>
      <c r="I653" s="170" t="str">
        <f t="shared" si="11"/>
        <v>SI certificates_2.375_2014</v>
      </c>
    </row>
    <row r="654" spans="1:9" x14ac:dyDescent="0.35">
      <c r="A654" s="172" t="s">
        <v>40</v>
      </c>
      <c r="B654" s="172" t="s">
        <v>34</v>
      </c>
      <c r="C654" s="172" t="s">
        <v>36</v>
      </c>
      <c r="D654" s="172">
        <v>2.5</v>
      </c>
      <c r="E654" s="172">
        <v>2014</v>
      </c>
      <c r="F654" s="173">
        <v>41640</v>
      </c>
      <c r="G654" s="175">
        <v>1174595</v>
      </c>
      <c r="H654" s="63">
        <v>2014</v>
      </c>
      <c r="I654" s="170" t="str">
        <f t="shared" si="11"/>
        <v>SI certificates_2.5_2014</v>
      </c>
    </row>
    <row r="655" spans="1:9" x14ac:dyDescent="0.35">
      <c r="A655" s="172" t="s">
        <v>41</v>
      </c>
      <c r="B655" s="172" t="s">
        <v>39</v>
      </c>
      <c r="C655" s="172" t="s">
        <v>36</v>
      </c>
      <c r="D655" s="172">
        <v>3.5</v>
      </c>
      <c r="E655" s="172">
        <v>2018</v>
      </c>
      <c r="F655" s="173">
        <v>37773</v>
      </c>
      <c r="G655" s="175">
        <v>1391590</v>
      </c>
      <c r="H655" s="63">
        <v>2014</v>
      </c>
      <c r="I655" s="170" t="str">
        <f t="shared" si="11"/>
        <v>SI bonds_3.5_2018</v>
      </c>
    </row>
    <row r="656" spans="1:9" x14ac:dyDescent="0.35">
      <c r="A656" s="172" t="s">
        <v>41</v>
      </c>
      <c r="B656" s="172" t="s">
        <v>39</v>
      </c>
      <c r="C656" s="172" t="s">
        <v>36</v>
      </c>
      <c r="D656" s="172">
        <v>4</v>
      </c>
      <c r="E656" s="172">
        <v>2018</v>
      </c>
      <c r="F656" s="173">
        <v>39600</v>
      </c>
      <c r="G656" s="175">
        <v>322097</v>
      </c>
      <c r="H656" s="63">
        <v>2014</v>
      </c>
      <c r="I656" s="170" t="str">
        <f t="shared" si="11"/>
        <v>SI bonds_4_2018</v>
      </c>
    </row>
    <row r="657" spans="1:9" x14ac:dyDescent="0.35">
      <c r="A657" s="172" t="s">
        <v>41</v>
      </c>
      <c r="B657" s="172" t="s">
        <v>34</v>
      </c>
      <c r="C657" s="172" t="s">
        <v>35</v>
      </c>
      <c r="D657" s="172">
        <v>2.375</v>
      </c>
      <c r="E657" s="172">
        <v>2014</v>
      </c>
      <c r="F657" s="173">
        <v>41760</v>
      </c>
      <c r="G657" s="175">
        <v>60463166</v>
      </c>
      <c r="H657" s="63">
        <v>2014</v>
      </c>
      <c r="I657" s="170" t="str">
        <f t="shared" si="11"/>
        <v>SI certificates_2.375_2014</v>
      </c>
    </row>
    <row r="658" spans="1:9" x14ac:dyDescent="0.35">
      <c r="A658" s="172" t="s">
        <v>41</v>
      </c>
      <c r="B658" s="172" t="s">
        <v>34</v>
      </c>
      <c r="C658" s="172" t="s">
        <v>36</v>
      </c>
      <c r="D658" s="172">
        <v>2.375</v>
      </c>
      <c r="E658" s="172">
        <v>2014</v>
      </c>
      <c r="F658" s="173">
        <v>41730</v>
      </c>
      <c r="G658" s="175">
        <v>46236652</v>
      </c>
      <c r="H658" s="63">
        <v>2014</v>
      </c>
      <c r="I658" s="170" t="str">
        <f t="shared" si="11"/>
        <v>SI certificates_2.375_2014</v>
      </c>
    </row>
    <row r="659" spans="1:9" x14ac:dyDescent="0.35">
      <c r="A659" s="172" t="s">
        <v>41</v>
      </c>
      <c r="B659" s="172" t="s">
        <v>34</v>
      </c>
      <c r="C659" s="172" t="s">
        <v>36</v>
      </c>
      <c r="D659" s="172">
        <v>2.375</v>
      </c>
      <c r="E659" s="172">
        <v>2014</v>
      </c>
      <c r="F659" s="173">
        <v>41760</v>
      </c>
      <c r="G659" s="175">
        <v>22354072</v>
      </c>
      <c r="H659" s="63">
        <v>2014</v>
      </c>
      <c r="I659" s="170" t="str">
        <f t="shared" si="11"/>
        <v>SI certificates_2.375_2014</v>
      </c>
    </row>
    <row r="660" spans="1:9" x14ac:dyDescent="0.35">
      <c r="A660" s="172" t="s">
        <v>41</v>
      </c>
      <c r="B660" s="172" t="s">
        <v>34</v>
      </c>
      <c r="C660" s="172" t="s">
        <v>36</v>
      </c>
      <c r="D660" s="172">
        <v>2.5</v>
      </c>
      <c r="E660" s="172">
        <v>2014</v>
      </c>
      <c r="F660" s="173">
        <v>41640</v>
      </c>
      <c r="G660" s="175">
        <v>871572</v>
      </c>
      <c r="H660" s="63">
        <v>2014</v>
      </c>
      <c r="I660" s="170" t="str">
        <f t="shared" si="11"/>
        <v>SI certificates_2.5_2014</v>
      </c>
    </row>
    <row r="661" spans="1:9" x14ac:dyDescent="0.35">
      <c r="A661" s="172" t="s">
        <v>42</v>
      </c>
      <c r="B661" s="172" t="s">
        <v>39</v>
      </c>
      <c r="C661" s="172" t="s">
        <v>35</v>
      </c>
      <c r="D661" s="172">
        <v>2.25</v>
      </c>
      <c r="E661" s="172">
        <v>2015</v>
      </c>
      <c r="F661" s="173">
        <v>41791</v>
      </c>
      <c r="G661" s="175">
        <v>6491522</v>
      </c>
      <c r="H661" s="63">
        <v>2014</v>
      </c>
      <c r="I661" s="170" t="str">
        <f t="shared" si="11"/>
        <v>SI bonds_2.25_2015</v>
      </c>
    </row>
    <row r="662" spans="1:9" x14ac:dyDescent="0.35">
      <c r="A662" s="172" t="s">
        <v>42</v>
      </c>
      <c r="B662" s="172" t="s">
        <v>39</v>
      </c>
      <c r="C662" s="172" t="s">
        <v>35</v>
      </c>
      <c r="D662" s="172">
        <v>2.25</v>
      </c>
      <c r="E662" s="172">
        <v>2016</v>
      </c>
      <c r="F662" s="173">
        <v>41791</v>
      </c>
      <c r="G662" s="175">
        <v>6491522</v>
      </c>
      <c r="H662" s="63">
        <v>2014</v>
      </c>
      <c r="I662" s="170" t="str">
        <f t="shared" si="11"/>
        <v>SI bonds_2.25_2016</v>
      </c>
    </row>
    <row r="663" spans="1:9" x14ac:dyDescent="0.35">
      <c r="A663" s="172" t="s">
        <v>42</v>
      </c>
      <c r="B663" s="172" t="s">
        <v>39</v>
      </c>
      <c r="C663" s="172" t="s">
        <v>35</v>
      </c>
      <c r="D663" s="172">
        <v>2.25</v>
      </c>
      <c r="E663" s="172">
        <v>2017</v>
      </c>
      <c r="F663" s="173">
        <v>41791</v>
      </c>
      <c r="G663" s="175">
        <v>3986412</v>
      </c>
      <c r="H663" s="63">
        <v>2014</v>
      </c>
      <c r="I663" s="170" t="str">
        <f t="shared" si="11"/>
        <v>SI bonds_2.25_2017</v>
      </c>
    </row>
    <row r="664" spans="1:9" x14ac:dyDescent="0.35">
      <c r="A664" s="172" t="s">
        <v>42</v>
      </c>
      <c r="B664" s="172" t="s">
        <v>39</v>
      </c>
      <c r="C664" s="172" t="s">
        <v>35</v>
      </c>
      <c r="D664" s="172">
        <v>2.25</v>
      </c>
      <c r="E664" s="172">
        <v>2018</v>
      </c>
      <c r="F664" s="173">
        <v>41791</v>
      </c>
      <c r="G664" s="175">
        <v>3986412</v>
      </c>
      <c r="H664" s="63">
        <v>2014</v>
      </c>
      <c r="I664" s="170" t="str">
        <f t="shared" si="11"/>
        <v>SI bonds_2.25_2018</v>
      </c>
    </row>
    <row r="665" spans="1:9" x14ac:dyDescent="0.35">
      <c r="A665" s="172" t="s">
        <v>42</v>
      </c>
      <c r="B665" s="172" t="s">
        <v>39</v>
      </c>
      <c r="C665" s="172" t="s">
        <v>35</v>
      </c>
      <c r="D665" s="172">
        <v>2.25</v>
      </c>
      <c r="E665" s="172">
        <v>2019</v>
      </c>
      <c r="F665" s="173">
        <v>41791</v>
      </c>
      <c r="G665" s="175">
        <v>3986413</v>
      </c>
      <c r="H665" s="63">
        <v>2014</v>
      </c>
      <c r="I665" s="170" t="str">
        <f t="shared" si="11"/>
        <v>SI bonds_2.25_2019</v>
      </c>
    </row>
    <row r="666" spans="1:9" x14ac:dyDescent="0.35">
      <c r="A666" s="172" t="s">
        <v>42</v>
      </c>
      <c r="B666" s="172" t="s">
        <v>39</v>
      </c>
      <c r="C666" s="172" t="s">
        <v>35</v>
      </c>
      <c r="D666" s="172">
        <v>2.25</v>
      </c>
      <c r="E666" s="172">
        <v>2020</v>
      </c>
      <c r="F666" s="173">
        <v>41791</v>
      </c>
      <c r="G666" s="175">
        <v>3986413</v>
      </c>
      <c r="H666" s="63">
        <v>2014</v>
      </c>
      <c r="I666" s="170" t="str">
        <f t="shared" si="11"/>
        <v>SI bonds_2.25_2020</v>
      </c>
    </row>
    <row r="667" spans="1:9" x14ac:dyDescent="0.35">
      <c r="A667" s="172" t="s">
        <v>42</v>
      </c>
      <c r="B667" s="172" t="s">
        <v>39</v>
      </c>
      <c r="C667" s="172" t="s">
        <v>35</v>
      </c>
      <c r="D667" s="172">
        <v>2.25</v>
      </c>
      <c r="E667" s="172">
        <v>2021</v>
      </c>
      <c r="F667" s="173">
        <v>41791</v>
      </c>
      <c r="G667" s="175">
        <v>3986413</v>
      </c>
      <c r="H667" s="63">
        <v>2014</v>
      </c>
      <c r="I667" s="170" t="str">
        <f t="shared" si="11"/>
        <v>SI bonds_2.25_2021</v>
      </c>
    </row>
    <row r="668" spans="1:9" x14ac:dyDescent="0.35">
      <c r="A668" s="172" t="s">
        <v>42</v>
      </c>
      <c r="B668" s="172" t="s">
        <v>39</v>
      </c>
      <c r="C668" s="172" t="s">
        <v>35</v>
      </c>
      <c r="D668" s="172">
        <v>2.25</v>
      </c>
      <c r="E668" s="172">
        <v>2022</v>
      </c>
      <c r="F668" s="173">
        <v>41791</v>
      </c>
      <c r="G668" s="175">
        <v>3986413</v>
      </c>
      <c r="H668" s="63">
        <v>2014</v>
      </c>
      <c r="I668" s="170" t="str">
        <f t="shared" si="11"/>
        <v>SI bonds_2.25_2022</v>
      </c>
    </row>
    <row r="669" spans="1:9" x14ac:dyDescent="0.35">
      <c r="A669" s="172" t="s">
        <v>42</v>
      </c>
      <c r="B669" s="172" t="s">
        <v>39</v>
      </c>
      <c r="C669" s="172" t="s">
        <v>35</v>
      </c>
      <c r="D669" s="172">
        <v>2.25</v>
      </c>
      <c r="E669" s="172">
        <v>2023</v>
      </c>
      <c r="F669" s="173">
        <v>41791</v>
      </c>
      <c r="G669" s="175">
        <v>3986413</v>
      </c>
      <c r="H669" s="63">
        <v>2014</v>
      </c>
      <c r="I669" s="170" t="str">
        <f t="shared" si="11"/>
        <v>SI bonds_2.25_2023</v>
      </c>
    </row>
    <row r="670" spans="1:9" x14ac:dyDescent="0.35">
      <c r="A670" s="172" t="s">
        <v>42</v>
      </c>
      <c r="B670" s="172" t="s">
        <v>39</v>
      </c>
      <c r="C670" s="172" t="s">
        <v>35</v>
      </c>
      <c r="D670" s="172">
        <v>2.25</v>
      </c>
      <c r="E670" s="172">
        <v>2024</v>
      </c>
      <c r="F670" s="173">
        <v>41791</v>
      </c>
      <c r="G670" s="175">
        <v>3986413</v>
      </c>
      <c r="H670" s="63">
        <v>2014</v>
      </c>
      <c r="I670" s="170" t="str">
        <f t="shared" si="11"/>
        <v>SI bonds_2.25_2024</v>
      </c>
    </row>
    <row r="671" spans="1:9" x14ac:dyDescent="0.35">
      <c r="A671" s="172" t="s">
        <v>42</v>
      </c>
      <c r="B671" s="172" t="s">
        <v>39</v>
      </c>
      <c r="C671" s="172" t="s">
        <v>35</v>
      </c>
      <c r="D671" s="172">
        <v>2.25</v>
      </c>
      <c r="E671" s="172">
        <v>2025</v>
      </c>
      <c r="F671" s="173">
        <v>41791</v>
      </c>
      <c r="G671" s="175">
        <v>3986413</v>
      </c>
      <c r="H671" s="63">
        <v>2014</v>
      </c>
      <c r="I671" s="170" t="str">
        <f t="shared" si="11"/>
        <v>SI bonds_2.25_2025</v>
      </c>
    </row>
    <row r="672" spans="1:9" x14ac:dyDescent="0.35">
      <c r="A672" s="172" t="s">
        <v>42</v>
      </c>
      <c r="B672" s="172" t="s">
        <v>39</v>
      </c>
      <c r="C672" s="172" t="s">
        <v>35</v>
      </c>
      <c r="D672" s="172">
        <v>2.25</v>
      </c>
      <c r="E672" s="172">
        <v>2026</v>
      </c>
      <c r="F672" s="173">
        <v>41791</v>
      </c>
      <c r="G672" s="175">
        <v>3986412</v>
      </c>
      <c r="H672" s="63">
        <v>2014</v>
      </c>
      <c r="I672" s="170" t="str">
        <f t="shared" si="11"/>
        <v>SI bonds_2.25_2026</v>
      </c>
    </row>
    <row r="673" spans="1:9" x14ac:dyDescent="0.35">
      <c r="A673" s="172" t="s">
        <v>42</v>
      </c>
      <c r="B673" s="172" t="s">
        <v>39</v>
      </c>
      <c r="C673" s="172" t="s">
        <v>35</v>
      </c>
      <c r="D673" s="172">
        <v>2.25</v>
      </c>
      <c r="E673" s="172">
        <v>2027</v>
      </c>
      <c r="F673" s="173">
        <v>41791</v>
      </c>
      <c r="G673" s="175">
        <v>3986412</v>
      </c>
      <c r="H673" s="63">
        <v>2014</v>
      </c>
      <c r="I673" s="170" t="str">
        <f t="shared" si="11"/>
        <v>SI bonds_2.25_2027</v>
      </c>
    </row>
    <row r="674" spans="1:9" x14ac:dyDescent="0.35">
      <c r="A674" s="172" t="s">
        <v>42</v>
      </c>
      <c r="B674" s="172" t="s">
        <v>39</v>
      </c>
      <c r="C674" s="172" t="s">
        <v>35</v>
      </c>
      <c r="D674" s="172">
        <v>2.25</v>
      </c>
      <c r="E674" s="172">
        <v>2028</v>
      </c>
      <c r="F674" s="173">
        <v>41791</v>
      </c>
      <c r="G674" s="175">
        <v>3986412</v>
      </c>
      <c r="H674" s="63">
        <v>2014</v>
      </c>
      <c r="I674" s="170" t="str">
        <f t="shared" si="11"/>
        <v>SI bonds_2.25_2028</v>
      </c>
    </row>
    <row r="675" spans="1:9" x14ac:dyDescent="0.35">
      <c r="A675" s="172" t="s">
        <v>42</v>
      </c>
      <c r="B675" s="172" t="s">
        <v>39</v>
      </c>
      <c r="C675" s="172" t="s">
        <v>35</v>
      </c>
      <c r="D675" s="172">
        <v>2.25</v>
      </c>
      <c r="E675" s="172">
        <v>2029</v>
      </c>
      <c r="F675" s="173">
        <v>41791</v>
      </c>
      <c r="G675" s="175">
        <v>182134999</v>
      </c>
      <c r="H675" s="63">
        <v>2014</v>
      </c>
      <c r="I675" s="170" t="str">
        <f t="shared" si="11"/>
        <v>SI bonds_2.25_2029</v>
      </c>
    </row>
    <row r="676" spans="1:9" x14ac:dyDescent="0.35">
      <c r="A676" s="172" t="s">
        <v>42</v>
      </c>
      <c r="B676" s="172" t="s">
        <v>39</v>
      </c>
      <c r="C676" s="172" t="s">
        <v>36</v>
      </c>
      <c r="D676" s="172">
        <v>4</v>
      </c>
      <c r="E676" s="172">
        <v>2018</v>
      </c>
      <c r="F676" s="173">
        <v>39600</v>
      </c>
      <c r="G676" s="175">
        <v>300474</v>
      </c>
      <c r="H676" s="63">
        <v>2014</v>
      </c>
      <c r="I676" s="170" t="str">
        <f t="shared" si="11"/>
        <v>SI bonds_4_2018</v>
      </c>
    </row>
    <row r="677" spans="1:9" x14ac:dyDescent="0.35">
      <c r="A677" s="172" t="s">
        <v>42</v>
      </c>
      <c r="B677" s="172" t="s">
        <v>39</v>
      </c>
      <c r="C677" s="172" t="s">
        <v>36</v>
      </c>
      <c r="D677" s="172">
        <v>4.125</v>
      </c>
      <c r="E677" s="172">
        <v>2014</v>
      </c>
      <c r="F677" s="173">
        <v>38504</v>
      </c>
      <c r="G677" s="175">
        <v>9439581</v>
      </c>
      <c r="H677" s="63">
        <v>2014</v>
      </c>
      <c r="I677" s="170" t="str">
        <f t="shared" si="11"/>
        <v>SI bonds_4.125_2014</v>
      </c>
    </row>
    <row r="678" spans="1:9" x14ac:dyDescent="0.35">
      <c r="A678" s="172" t="s">
        <v>42</v>
      </c>
      <c r="B678" s="172" t="s">
        <v>39</v>
      </c>
      <c r="C678" s="172" t="s">
        <v>36</v>
      </c>
      <c r="D678" s="172">
        <v>4.125</v>
      </c>
      <c r="E678" s="172">
        <v>2018</v>
      </c>
      <c r="F678" s="173">
        <v>38504</v>
      </c>
      <c r="G678" s="175">
        <v>677386</v>
      </c>
      <c r="H678" s="63">
        <v>2014</v>
      </c>
      <c r="I678" s="170" t="str">
        <f t="shared" si="11"/>
        <v>SI bonds_4.125_2018</v>
      </c>
    </row>
    <row r="679" spans="1:9" x14ac:dyDescent="0.35">
      <c r="A679" s="172" t="s">
        <v>42</v>
      </c>
      <c r="B679" s="172" t="s">
        <v>39</v>
      </c>
      <c r="C679" s="172" t="s">
        <v>36</v>
      </c>
      <c r="D679" s="172">
        <v>4.625</v>
      </c>
      <c r="E679" s="172">
        <v>2014</v>
      </c>
      <c r="F679" s="173">
        <v>38139</v>
      </c>
      <c r="G679" s="175">
        <v>9167664</v>
      </c>
      <c r="H679" s="63">
        <v>2014</v>
      </c>
      <c r="I679" s="170" t="str">
        <f t="shared" si="11"/>
        <v>SI bonds_4.625_2014</v>
      </c>
    </row>
    <row r="680" spans="1:9" x14ac:dyDescent="0.35">
      <c r="A680" s="172" t="s">
        <v>42</v>
      </c>
      <c r="B680" s="172" t="s">
        <v>39</v>
      </c>
      <c r="C680" s="172" t="s">
        <v>36</v>
      </c>
      <c r="D680" s="172">
        <v>4.625</v>
      </c>
      <c r="E680" s="172">
        <v>2018</v>
      </c>
      <c r="F680" s="173">
        <v>38139</v>
      </c>
      <c r="G680" s="175">
        <v>855497</v>
      </c>
      <c r="H680" s="63">
        <v>2014</v>
      </c>
      <c r="I680" s="170" t="str">
        <f t="shared" si="11"/>
        <v>SI bonds_4.625_2018</v>
      </c>
    </row>
    <row r="681" spans="1:9" x14ac:dyDescent="0.35">
      <c r="A681" s="172" t="s">
        <v>42</v>
      </c>
      <c r="B681" s="172" t="s">
        <v>39</v>
      </c>
      <c r="C681" s="172" t="s">
        <v>36</v>
      </c>
      <c r="D681" s="172">
        <v>5</v>
      </c>
      <c r="E681" s="172">
        <v>2014</v>
      </c>
      <c r="F681" s="173">
        <v>39234</v>
      </c>
      <c r="G681" s="175">
        <v>12454232</v>
      </c>
      <c r="H681" s="63">
        <v>2014</v>
      </c>
      <c r="I681" s="170" t="str">
        <f t="shared" si="11"/>
        <v>SI bonds_5_2014</v>
      </c>
    </row>
    <row r="682" spans="1:9" x14ac:dyDescent="0.35">
      <c r="A682" s="172" t="s">
        <v>42</v>
      </c>
      <c r="B682" s="172" t="s">
        <v>39</v>
      </c>
      <c r="C682" s="172" t="s">
        <v>36</v>
      </c>
      <c r="D682" s="172">
        <v>5</v>
      </c>
      <c r="E682" s="172">
        <v>2018</v>
      </c>
      <c r="F682" s="173">
        <v>39234</v>
      </c>
      <c r="G682" s="175">
        <v>476586</v>
      </c>
      <c r="H682" s="63">
        <v>2014</v>
      </c>
      <c r="I682" s="170" t="str">
        <f t="shared" si="11"/>
        <v>SI bonds_5_2018</v>
      </c>
    </row>
    <row r="683" spans="1:9" x14ac:dyDescent="0.35">
      <c r="A683" s="172" t="s">
        <v>42</v>
      </c>
      <c r="B683" s="172" t="s">
        <v>39</v>
      </c>
      <c r="C683" s="172" t="s">
        <v>36</v>
      </c>
      <c r="D683" s="172">
        <v>5.125</v>
      </c>
      <c r="E683" s="172">
        <v>2014</v>
      </c>
      <c r="F683" s="173">
        <v>38869</v>
      </c>
      <c r="G683" s="175">
        <v>11567866</v>
      </c>
      <c r="H683" s="63">
        <v>2014</v>
      </c>
      <c r="I683" s="170" t="str">
        <f t="shared" si="11"/>
        <v>SI bonds_5.125_2014</v>
      </c>
    </row>
    <row r="684" spans="1:9" x14ac:dyDescent="0.35">
      <c r="A684" s="172" t="s">
        <v>42</v>
      </c>
      <c r="B684" s="172" t="s">
        <v>39</v>
      </c>
      <c r="C684" s="172" t="s">
        <v>36</v>
      </c>
      <c r="D684" s="172">
        <v>5.125</v>
      </c>
      <c r="E684" s="172">
        <v>2018</v>
      </c>
      <c r="F684" s="173">
        <v>38869</v>
      </c>
      <c r="G684" s="175">
        <v>629877</v>
      </c>
      <c r="H684" s="63">
        <v>2014</v>
      </c>
      <c r="I684" s="170" t="str">
        <f t="shared" si="11"/>
        <v>SI bonds_5.125_2018</v>
      </c>
    </row>
    <row r="685" spans="1:9" x14ac:dyDescent="0.35">
      <c r="A685" s="172" t="s">
        <v>42</v>
      </c>
      <c r="B685" s="172" t="s">
        <v>39</v>
      </c>
      <c r="C685" s="172" t="s">
        <v>36</v>
      </c>
      <c r="D685" s="172">
        <v>5.25</v>
      </c>
      <c r="E685" s="172">
        <v>2014</v>
      </c>
      <c r="F685" s="173">
        <v>37408</v>
      </c>
      <c r="G685" s="175">
        <v>9235912</v>
      </c>
      <c r="H685" s="63">
        <v>2014</v>
      </c>
      <c r="I685" s="170" t="str">
        <f t="shared" si="11"/>
        <v>SI bonds_5.25_2014</v>
      </c>
    </row>
    <row r="686" spans="1:9" x14ac:dyDescent="0.35">
      <c r="A686" s="172" t="s">
        <v>42</v>
      </c>
      <c r="B686" s="172" t="s">
        <v>39</v>
      </c>
      <c r="C686" s="172" t="s">
        <v>36</v>
      </c>
      <c r="D686" s="172">
        <v>5.625</v>
      </c>
      <c r="E686" s="172">
        <v>2014</v>
      </c>
      <c r="F686" s="173">
        <v>37043</v>
      </c>
      <c r="G686" s="175">
        <v>9621437</v>
      </c>
      <c r="H686" s="63">
        <v>2014</v>
      </c>
      <c r="I686" s="170" t="str">
        <f t="shared" si="11"/>
        <v>SI bonds_5.625_2014</v>
      </c>
    </row>
    <row r="687" spans="1:9" x14ac:dyDescent="0.35">
      <c r="A687" s="172" t="s">
        <v>42</v>
      </c>
      <c r="B687" s="172" t="s">
        <v>39</v>
      </c>
      <c r="C687" s="172" t="s">
        <v>36</v>
      </c>
      <c r="D687" s="172">
        <v>6</v>
      </c>
      <c r="E687" s="172">
        <v>2014</v>
      </c>
      <c r="F687" s="173">
        <v>36312</v>
      </c>
      <c r="G687" s="175">
        <v>49952497</v>
      </c>
      <c r="H687" s="63">
        <v>2014</v>
      </c>
      <c r="I687" s="170" t="str">
        <f t="shared" si="11"/>
        <v>SI bonds_6_2014</v>
      </c>
    </row>
    <row r="688" spans="1:9" x14ac:dyDescent="0.35">
      <c r="A688" s="172" t="s">
        <v>42</v>
      </c>
      <c r="B688" s="172" t="s">
        <v>39</v>
      </c>
      <c r="C688" s="172" t="s">
        <v>36</v>
      </c>
      <c r="D688" s="172">
        <v>6.5</v>
      </c>
      <c r="E688" s="172">
        <v>2014</v>
      </c>
      <c r="F688" s="173">
        <v>36678</v>
      </c>
      <c r="G688" s="175">
        <v>8577396</v>
      </c>
      <c r="H688" s="63">
        <v>2014</v>
      </c>
      <c r="I688" s="170" t="str">
        <f t="shared" si="11"/>
        <v>SI bonds_6.5_2014</v>
      </c>
    </row>
    <row r="689" spans="1:9" x14ac:dyDescent="0.35">
      <c r="A689" s="172" t="s">
        <v>42</v>
      </c>
      <c r="B689" s="172" t="s">
        <v>34</v>
      </c>
      <c r="C689" s="172" t="s">
        <v>35</v>
      </c>
      <c r="D689" s="172">
        <v>2.25</v>
      </c>
      <c r="E689" s="172">
        <v>2014</v>
      </c>
      <c r="F689" s="173">
        <v>41791</v>
      </c>
      <c r="G689" s="175">
        <v>67500331</v>
      </c>
      <c r="H689" s="63">
        <v>2014</v>
      </c>
      <c r="I689" s="170" t="str">
        <f t="shared" si="11"/>
        <v>SI certificates_2.25_2014</v>
      </c>
    </row>
    <row r="690" spans="1:9" x14ac:dyDescent="0.35">
      <c r="A690" s="172" t="s">
        <v>42</v>
      </c>
      <c r="B690" s="172" t="s">
        <v>34</v>
      </c>
      <c r="C690" s="172" t="s">
        <v>36</v>
      </c>
      <c r="D690" s="172">
        <v>2.25</v>
      </c>
      <c r="E690" s="172">
        <v>2014</v>
      </c>
      <c r="F690" s="173">
        <v>41791</v>
      </c>
      <c r="G690" s="175">
        <v>67500331</v>
      </c>
      <c r="H690" s="63">
        <v>2014</v>
      </c>
      <c r="I690" s="170" t="str">
        <f t="shared" si="11"/>
        <v>SI certificates_2.25_2014</v>
      </c>
    </row>
    <row r="691" spans="1:9" x14ac:dyDescent="0.35">
      <c r="A691" s="172" t="s">
        <v>42</v>
      </c>
      <c r="B691" s="172" t="s">
        <v>34</v>
      </c>
      <c r="C691" s="172" t="s">
        <v>36</v>
      </c>
      <c r="D691" s="172">
        <v>2.375</v>
      </c>
      <c r="E691" s="172">
        <v>2014</v>
      </c>
      <c r="F691" s="173">
        <v>41760</v>
      </c>
      <c r="G691" s="175">
        <v>38109094</v>
      </c>
      <c r="H691" s="63">
        <v>2014</v>
      </c>
      <c r="I691" s="170" t="str">
        <f t="shared" si="11"/>
        <v>SI certificates_2.375_2014</v>
      </c>
    </row>
    <row r="692" spans="1:9" x14ac:dyDescent="0.35">
      <c r="A692" s="172" t="s">
        <v>42</v>
      </c>
      <c r="B692" s="172" t="s">
        <v>34</v>
      </c>
      <c r="C692" s="172" t="s">
        <v>36</v>
      </c>
      <c r="D692" s="172">
        <v>2.5</v>
      </c>
      <c r="E692" s="172">
        <v>2014</v>
      </c>
      <c r="F692" s="173">
        <v>41640</v>
      </c>
      <c r="G692" s="175">
        <v>38375372</v>
      </c>
      <c r="H692" s="63">
        <v>2014</v>
      </c>
      <c r="I692" s="170" t="str">
        <f t="shared" si="11"/>
        <v>SI certificates_2.5_2014</v>
      </c>
    </row>
    <row r="693" spans="1:9" x14ac:dyDescent="0.35">
      <c r="A693" s="172" t="s">
        <v>43</v>
      </c>
      <c r="B693" s="172" t="s">
        <v>39</v>
      </c>
      <c r="C693" s="172" t="s">
        <v>36</v>
      </c>
      <c r="D693" s="172">
        <v>1.375</v>
      </c>
      <c r="E693" s="172">
        <v>2015</v>
      </c>
      <c r="F693" s="173">
        <v>41061</v>
      </c>
      <c r="G693" s="175">
        <v>6693019</v>
      </c>
      <c r="H693" s="63">
        <v>2014</v>
      </c>
      <c r="I693" s="170" t="str">
        <f t="shared" si="11"/>
        <v>SI bonds_1.375_2015</v>
      </c>
    </row>
    <row r="694" spans="1:9" x14ac:dyDescent="0.35">
      <c r="A694" s="172" t="s">
        <v>43</v>
      </c>
      <c r="B694" s="172" t="s">
        <v>39</v>
      </c>
      <c r="C694" s="172" t="s">
        <v>36</v>
      </c>
      <c r="D694" s="172">
        <v>1.75</v>
      </c>
      <c r="E694" s="172">
        <v>2015</v>
      </c>
      <c r="F694" s="173">
        <v>41426</v>
      </c>
      <c r="G694" s="175">
        <v>4908186</v>
      </c>
      <c r="H694" s="63">
        <v>2014</v>
      </c>
      <c r="I694" s="170" t="str">
        <f t="shared" si="11"/>
        <v>SI bonds_1.75_2015</v>
      </c>
    </row>
    <row r="695" spans="1:9" x14ac:dyDescent="0.35">
      <c r="A695" s="172" t="s">
        <v>43</v>
      </c>
      <c r="B695" s="172" t="s">
        <v>39</v>
      </c>
      <c r="C695" s="172" t="s">
        <v>36</v>
      </c>
      <c r="D695" s="172">
        <v>2.25</v>
      </c>
      <c r="E695" s="172">
        <v>2015</v>
      </c>
      <c r="F695" s="173">
        <v>41791</v>
      </c>
      <c r="G695" s="175">
        <v>6491522</v>
      </c>
      <c r="H695" s="63">
        <v>2014</v>
      </c>
      <c r="I695" s="170" t="str">
        <f t="shared" si="11"/>
        <v>SI bonds_2.25_2015</v>
      </c>
    </row>
    <row r="696" spans="1:9" x14ac:dyDescent="0.35">
      <c r="A696" s="172" t="s">
        <v>43</v>
      </c>
      <c r="B696" s="172" t="s">
        <v>39</v>
      </c>
      <c r="C696" s="172" t="s">
        <v>36</v>
      </c>
      <c r="D696" s="172">
        <v>2.25</v>
      </c>
      <c r="E696" s="172">
        <v>2016</v>
      </c>
      <c r="F696" s="173">
        <v>41791</v>
      </c>
      <c r="G696" s="175">
        <v>2505110</v>
      </c>
      <c r="H696" s="63">
        <v>2014</v>
      </c>
      <c r="I696" s="170" t="str">
        <f t="shared" si="11"/>
        <v>SI bonds_2.25_2016</v>
      </c>
    </row>
    <row r="697" spans="1:9" x14ac:dyDescent="0.35">
      <c r="A697" s="172" t="s">
        <v>43</v>
      </c>
      <c r="B697" s="172" t="s">
        <v>39</v>
      </c>
      <c r="C697" s="172" t="s">
        <v>36</v>
      </c>
      <c r="D697" s="172">
        <v>2.5</v>
      </c>
      <c r="E697" s="172">
        <v>2015</v>
      </c>
      <c r="F697" s="173">
        <v>40695</v>
      </c>
      <c r="G697" s="175">
        <v>1230881</v>
      </c>
      <c r="H697" s="63">
        <v>2014</v>
      </c>
      <c r="I697" s="170" t="str">
        <f t="shared" si="11"/>
        <v>SI bonds_2.5_2015</v>
      </c>
    </row>
    <row r="698" spans="1:9" x14ac:dyDescent="0.35">
      <c r="A698" s="172" t="s">
        <v>43</v>
      </c>
      <c r="B698" s="172" t="s">
        <v>39</v>
      </c>
      <c r="C698" s="172" t="s">
        <v>36</v>
      </c>
      <c r="D698" s="172">
        <v>3.25</v>
      </c>
      <c r="E698" s="172">
        <v>2019</v>
      </c>
      <c r="F698" s="173">
        <v>39965</v>
      </c>
      <c r="G698" s="175">
        <v>755047</v>
      </c>
      <c r="H698" s="63">
        <v>2014</v>
      </c>
      <c r="I698" s="170" t="str">
        <f t="shared" si="11"/>
        <v>SI bonds_3.25_2019</v>
      </c>
    </row>
    <row r="699" spans="1:9" x14ac:dyDescent="0.35">
      <c r="A699" s="172" t="s">
        <v>43</v>
      </c>
      <c r="B699" s="172" t="s">
        <v>39</v>
      </c>
      <c r="C699" s="172" t="s">
        <v>36</v>
      </c>
      <c r="D699" s="172">
        <v>5.125</v>
      </c>
      <c r="E699" s="172">
        <v>2018</v>
      </c>
      <c r="F699" s="173">
        <v>38869</v>
      </c>
      <c r="G699" s="175">
        <v>35253</v>
      </c>
      <c r="H699" s="63">
        <v>2014</v>
      </c>
      <c r="I699" s="170" t="str">
        <f t="shared" si="11"/>
        <v>SI bonds_5.125_2018</v>
      </c>
    </row>
    <row r="700" spans="1:9" x14ac:dyDescent="0.35">
      <c r="A700" s="172" t="s">
        <v>43</v>
      </c>
      <c r="B700" s="172" t="s">
        <v>34</v>
      </c>
      <c r="C700" s="172" t="s">
        <v>35</v>
      </c>
      <c r="D700" s="172">
        <v>2.25</v>
      </c>
      <c r="E700" s="172">
        <v>2015</v>
      </c>
      <c r="F700" s="173">
        <v>41821</v>
      </c>
      <c r="G700" s="175">
        <v>64062665</v>
      </c>
      <c r="H700" s="63">
        <v>2014</v>
      </c>
      <c r="I700" s="170" t="str">
        <f t="shared" si="11"/>
        <v>SI certificates_2.25_2015</v>
      </c>
    </row>
    <row r="701" spans="1:9" x14ac:dyDescent="0.35">
      <c r="A701" s="172" t="s">
        <v>43</v>
      </c>
      <c r="B701" s="172" t="s">
        <v>34</v>
      </c>
      <c r="C701" s="172" t="s">
        <v>36</v>
      </c>
      <c r="D701" s="172">
        <v>2.25</v>
      </c>
      <c r="E701" s="172">
        <v>2015</v>
      </c>
      <c r="F701" s="173">
        <v>41821</v>
      </c>
      <c r="G701" s="175">
        <v>48788525</v>
      </c>
      <c r="H701" s="63">
        <v>2014</v>
      </c>
      <c r="I701" s="170" t="str">
        <f t="shared" si="11"/>
        <v>SI certificates_2.25_2015</v>
      </c>
    </row>
    <row r="702" spans="1:9" x14ac:dyDescent="0.35">
      <c r="A702" s="172" t="s">
        <v>44</v>
      </c>
      <c r="B702" s="172" t="s">
        <v>39</v>
      </c>
      <c r="C702" s="172" t="s">
        <v>36</v>
      </c>
      <c r="D702" s="172">
        <v>2.5</v>
      </c>
      <c r="E702" s="172">
        <v>2015</v>
      </c>
      <c r="F702" s="173">
        <v>40695</v>
      </c>
      <c r="G702" s="175">
        <v>4740907</v>
      </c>
      <c r="H702" s="63">
        <v>2014</v>
      </c>
      <c r="I702" s="170" t="str">
        <f t="shared" si="11"/>
        <v>SI bonds_2.5_2015</v>
      </c>
    </row>
    <row r="703" spans="1:9" x14ac:dyDescent="0.35">
      <c r="A703" s="172" t="s">
        <v>44</v>
      </c>
      <c r="B703" s="172" t="s">
        <v>39</v>
      </c>
      <c r="C703" s="172" t="s">
        <v>36</v>
      </c>
      <c r="D703" s="172">
        <v>2.875</v>
      </c>
      <c r="E703" s="172">
        <v>2015</v>
      </c>
      <c r="F703" s="173">
        <v>40330</v>
      </c>
      <c r="G703" s="175">
        <v>3714474</v>
      </c>
      <c r="H703" s="63">
        <v>2014</v>
      </c>
      <c r="I703" s="170" t="str">
        <f t="shared" si="11"/>
        <v>SI bonds_2.875_2015</v>
      </c>
    </row>
    <row r="704" spans="1:9" x14ac:dyDescent="0.35">
      <c r="A704" s="172" t="s">
        <v>44</v>
      </c>
      <c r="B704" s="172" t="s">
        <v>39</v>
      </c>
      <c r="C704" s="172" t="s">
        <v>36</v>
      </c>
      <c r="D704" s="172">
        <v>3.25</v>
      </c>
      <c r="E704" s="172">
        <v>2019</v>
      </c>
      <c r="F704" s="173">
        <v>39965</v>
      </c>
      <c r="G704" s="175">
        <v>122513</v>
      </c>
      <c r="H704" s="63">
        <v>2014</v>
      </c>
      <c r="I704" s="170" t="str">
        <f t="shared" si="11"/>
        <v>SI bonds_3.25_2019</v>
      </c>
    </row>
    <row r="705" spans="1:9" x14ac:dyDescent="0.35">
      <c r="A705" s="172" t="s">
        <v>44</v>
      </c>
      <c r="B705" s="172" t="s">
        <v>39</v>
      </c>
      <c r="C705" s="172" t="s">
        <v>36</v>
      </c>
      <c r="D705" s="172">
        <v>4</v>
      </c>
      <c r="E705" s="172">
        <v>2019</v>
      </c>
      <c r="F705" s="173">
        <v>39600</v>
      </c>
      <c r="G705" s="175">
        <v>622571</v>
      </c>
      <c r="H705" s="63">
        <v>2014</v>
      </c>
      <c r="I705" s="170" t="str">
        <f t="shared" si="11"/>
        <v>SI bonds_4_2019</v>
      </c>
    </row>
    <row r="706" spans="1:9" x14ac:dyDescent="0.35">
      <c r="A706" s="172" t="s">
        <v>44</v>
      </c>
      <c r="B706" s="172" t="s">
        <v>39</v>
      </c>
      <c r="C706" s="172" t="s">
        <v>36</v>
      </c>
      <c r="D706" s="172">
        <v>4.125</v>
      </c>
      <c r="E706" s="172">
        <v>2019</v>
      </c>
      <c r="F706" s="173">
        <v>38504</v>
      </c>
      <c r="G706" s="175">
        <v>677386</v>
      </c>
      <c r="H706" s="63">
        <v>2014</v>
      </c>
      <c r="I706" s="170" t="str">
        <f t="shared" si="11"/>
        <v>SI bonds_4.125_2019</v>
      </c>
    </row>
    <row r="707" spans="1:9" x14ac:dyDescent="0.35">
      <c r="A707" s="172" t="s">
        <v>44</v>
      </c>
      <c r="B707" s="172" t="s">
        <v>39</v>
      </c>
      <c r="C707" s="172" t="s">
        <v>36</v>
      </c>
      <c r="D707" s="172">
        <v>4.625</v>
      </c>
      <c r="E707" s="172">
        <v>2019</v>
      </c>
      <c r="F707" s="173">
        <v>38139</v>
      </c>
      <c r="G707" s="175">
        <v>2402591</v>
      </c>
      <c r="H707" s="63">
        <v>2014</v>
      </c>
      <c r="I707" s="170" t="str">
        <f t="shared" si="11"/>
        <v>SI bonds_4.625_2019</v>
      </c>
    </row>
    <row r="708" spans="1:9" x14ac:dyDescent="0.35">
      <c r="A708" s="172" t="s">
        <v>44</v>
      </c>
      <c r="B708" s="172" t="s">
        <v>34</v>
      </c>
      <c r="C708" s="172" t="s">
        <v>35</v>
      </c>
      <c r="D708" s="172">
        <v>2.375</v>
      </c>
      <c r="E708" s="172">
        <v>2015</v>
      </c>
      <c r="F708" s="173">
        <v>41852</v>
      </c>
      <c r="G708" s="175">
        <v>58346501</v>
      </c>
      <c r="H708" s="63">
        <v>2014</v>
      </c>
      <c r="I708" s="170" t="str">
        <f t="shared" si="11"/>
        <v>SI certificates_2.375_2015</v>
      </c>
    </row>
    <row r="709" spans="1:9" x14ac:dyDescent="0.35">
      <c r="A709" s="172" t="s">
        <v>44</v>
      </c>
      <c r="B709" s="172" t="s">
        <v>34</v>
      </c>
      <c r="C709" s="172" t="s">
        <v>36</v>
      </c>
      <c r="D709" s="172">
        <v>2.25</v>
      </c>
      <c r="E709" s="172">
        <v>2015</v>
      </c>
      <c r="F709" s="173">
        <v>41821</v>
      </c>
      <c r="G709" s="175">
        <v>15274140</v>
      </c>
      <c r="H709" s="63">
        <v>2014</v>
      </c>
      <c r="I709" s="170" t="str">
        <f t="shared" si="11"/>
        <v>SI certificates_2.25_2015</v>
      </c>
    </row>
    <row r="710" spans="1:9" x14ac:dyDescent="0.35">
      <c r="A710" s="172" t="s">
        <v>44</v>
      </c>
      <c r="B710" s="172" t="s">
        <v>34</v>
      </c>
      <c r="C710" s="172" t="s">
        <v>36</v>
      </c>
      <c r="D710" s="172">
        <v>2.375</v>
      </c>
      <c r="E710" s="172">
        <v>2015</v>
      </c>
      <c r="F710" s="173">
        <v>41852</v>
      </c>
      <c r="G710" s="175">
        <v>43904319</v>
      </c>
      <c r="H710" s="63">
        <v>2014</v>
      </c>
      <c r="I710" s="170" t="str">
        <f t="shared" ref="I710:I773" si="12">_xlfn.TEXTJOIN("_", TRUE, B710, D710, E710)</f>
        <v>SI certificates_2.375_2015</v>
      </c>
    </row>
    <row r="711" spans="1:9" x14ac:dyDescent="0.35">
      <c r="A711" s="172" t="s">
        <v>45</v>
      </c>
      <c r="B711" s="172" t="s">
        <v>39</v>
      </c>
      <c r="C711" s="172" t="s">
        <v>36</v>
      </c>
      <c r="D711" s="172">
        <v>2.875</v>
      </c>
      <c r="E711" s="172">
        <v>2015</v>
      </c>
      <c r="F711" s="173">
        <v>40330</v>
      </c>
      <c r="G711" s="175">
        <v>2689375</v>
      </c>
      <c r="H711" s="63">
        <v>2014</v>
      </c>
      <c r="I711" s="170" t="str">
        <f t="shared" si="12"/>
        <v>SI bonds_2.875_2015</v>
      </c>
    </row>
    <row r="712" spans="1:9" x14ac:dyDescent="0.35">
      <c r="A712" s="172" t="s">
        <v>45</v>
      </c>
      <c r="B712" s="172" t="s">
        <v>39</v>
      </c>
      <c r="C712" s="172" t="s">
        <v>36</v>
      </c>
      <c r="D712" s="172">
        <v>4.625</v>
      </c>
      <c r="E712" s="172">
        <v>2019</v>
      </c>
      <c r="F712" s="173">
        <v>38139</v>
      </c>
      <c r="G712" s="175">
        <v>2599239</v>
      </c>
      <c r="H712" s="63">
        <v>2014</v>
      </c>
      <c r="I712" s="170" t="str">
        <f t="shared" si="12"/>
        <v>SI bonds_4.625_2019</v>
      </c>
    </row>
    <row r="713" spans="1:9" x14ac:dyDescent="0.35">
      <c r="A713" s="172" t="s">
        <v>45</v>
      </c>
      <c r="B713" s="172" t="s">
        <v>34</v>
      </c>
      <c r="C713" s="172" t="s">
        <v>35</v>
      </c>
      <c r="D713" s="172">
        <v>2.125</v>
      </c>
      <c r="E713" s="172">
        <v>2015</v>
      </c>
      <c r="F713" s="173">
        <v>41883</v>
      </c>
      <c r="G713" s="175">
        <v>67732308</v>
      </c>
      <c r="H713" s="63">
        <v>2014</v>
      </c>
      <c r="I713" s="170" t="str">
        <f t="shared" si="12"/>
        <v>SI certificates_2.125_2015</v>
      </c>
    </row>
    <row r="714" spans="1:9" x14ac:dyDescent="0.35">
      <c r="A714" s="172" t="s">
        <v>45</v>
      </c>
      <c r="B714" s="172" t="s">
        <v>34</v>
      </c>
      <c r="C714" s="172" t="s">
        <v>36</v>
      </c>
      <c r="D714" s="172">
        <v>2.125</v>
      </c>
      <c r="E714" s="172">
        <v>2015</v>
      </c>
      <c r="F714" s="173">
        <v>41883</v>
      </c>
      <c r="G714" s="175">
        <v>56829122</v>
      </c>
      <c r="H714" s="63">
        <v>2014</v>
      </c>
      <c r="I714" s="170" t="str">
        <f t="shared" si="12"/>
        <v>SI certificates_2.125_2015</v>
      </c>
    </row>
    <row r="715" spans="1:9" x14ac:dyDescent="0.35">
      <c r="A715" s="172" t="s">
        <v>45</v>
      </c>
      <c r="B715" s="172" t="s">
        <v>34</v>
      </c>
      <c r="C715" s="172" t="s">
        <v>36</v>
      </c>
      <c r="D715" s="172">
        <v>2.375</v>
      </c>
      <c r="E715" s="172">
        <v>2015</v>
      </c>
      <c r="F715" s="173">
        <v>41852</v>
      </c>
      <c r="G715" s="175">
        <v>14442182</v>
      </c>
      <c r="H715" s="63">
        <v>2014</v>
      </c>
      <c r="I715" s="170" t="str">
        <f t="shared" si="12"/>
        <v>SI certificates_2.375_2015</v>
      </c>
    </row>
    <row r="716" spans="1:9" x14ac:dyDescent="0.35">
      <c r="A716" s="172" t="s">
        <v>46</v>
      </c>
      <c r="B716" s="172" t="s">
        <v>39</v>
      </c>
      <c r="C716" s="172" t="s">
        <v>36</v>
      </c>
      <c r="D716" s="172">
        <v>2.875</v>
      </c>
      <c r="E716" s="172">
        <v>2015</v>
      </c>
      <c r="F716" s="173">
        <v>40330</v>
      </c>
      <c r="G716" s="175">
        <v>860582</v>
      </c>
      <c r="H716" s="63">
        <v>2014</v>
      </c>
      <c r="I716" s="170" t="str">
        <f t="shared" si="12"/>
        <v>SI bonds_2.875_2015</v>
      </c>
    </row>
    <row r="717" spans="1:9" x14ac:dyDescent="0.35">
      <c r="A717" s="172" t="s">
        <v>46</v>
      </c>
      <c r="B717" s="172" t="s">
        <v>39</v>
      </c>
      <c r="C717" s="172" t="s">
        <v>36</v>
      </c>
      <c r="D717" s="172">
        <v>3.25</v>
      </c>
      <c r="E717" s="172">
        <v>2015</v>
      </c>
      <c r="F717" s="173">
        <v>39965</v>
      </c>
      <c r="G717" s="175">
        <v>10429466</v>
      </c>
      <c r="H717" s="63">
        <v>2014</v>
      </c>
      <c r="I717" s="170" t="str">
        <f t="shared" si="12"/>
        <v>SI bonds_3.25_2015</v>
      </c>
    </row>
    <row r="718" spans="1:9" x14ac:dyDescent="0.35">
      <c r="A718" s="172" t="s">
        <v>46</v>
      </c>
      <c r="B718" s="172" t="s">
        <v>39</v>
      </c>
      <c r="C718" s="172" t="s">
        <v>36</v>
      </c>
      <c r="D718" s="172">
        <v>4.625</v>
      </c>
      <c r="E718" s="172">
        <v>2019</v>
      </c>
      <c r="F718" s="173">
        <v>38139</v>
      </c>
      <c r="G718" s="175">
        <v>3780700</v>
      </c>
      <c r="H718" s="63">
        <v>2014</v>
      </c>
      <c r="I718" s="170" t="str">
        <f t="shared" si="12"/>
        <v>SI bonds_4.625_2019</v>
      </c>
    </row>
    <row r="719" spans="1:9" x14ac:dyDescent="0.35">
      <c r="A719" s="172" t="s">
        <v>46</v>
      </c>
      <c r="B719" s="172" t="s">
        <v>34</v>
      </c>
      <c r="C719" s="172" t="s">
        <v>35</v>
      </c>
      <c r="D719" s="172">
        <v>2.375</v>
      </c>
      <c r="E719" s="172">
        <v>2015</v>
      </c>
      <c r="F719" s="173">
        <v>41913</v>
      </c>
      <c r="G719" s="175">
        <v>60869048</v>
      </c>
      <c r="H719" s="63">
        <v>2014</v>
      </c>
      <c r="I719" s="170" t="str">
        <f t="shared" si="12"/>
        <v>SI certificates_2.375_2015</v>
      </c>
    </row>
    <row r="720" spans="1:9" x14ac:dyDescent="0.35">
      <c r="A720" s="172" t="s">
        <v>46</v>
      </c>
      <c r="B720" s="172" t="s">
        <v>34</v>
      </c>
      <c r="C720" s="172" t="s">
        <v>36</v>
      </c>
      <c r="D720" s="172">
        <v>2.125</v>
      </c>
      <c r="E720" s="172">
        <v>2015</v>
      </c>
      <c r="F720" s="173">
        <v>41883</v>
      </c>
      <c r="G720" s="175">
        <v>10903186</v>
      </c>
      <c r="H720" s="63">
        <v>2014</v>
      </c>
      <c r="I720" s="170" t="str">
        <f t="shared" si="12"/>
        <v>SI certificates_2.125_2015</v>
      </c>
    </row>
    <row r="721" spans="1:9" x14ac:dyDescent="0.35">
      <c r="A721" s="172" t="s">
        <v>46</v>
      </c>
      <c r="B721" s="172" t="s">
        <v>34</v>
      </c>
      <c r="C721" s="172" t="s">
        <v>36</v>
      </c>
      <c r="D721" s="172">
        <v>2.375</v>
      </c>
      <c r="E721" s="172">
        <v>2015</v>
      </c>
      <c r="F721" s="173">
        <v>41913</v>
      </c>
      <c r="G721" s="175">
        <v>45199480</v>
      </c>
      <c r="H721" s="63">
        <v>2014</v>
      </c>
      <c r="I721" s="170" t="str">
        <f t="shared" si="12"/>
        <v>SI certificates_2.375_2015</v>
      </c>
    </row>
    <row r="722" spans="1:9" x14ac:dyDescent="0.35">
      <c r="A722" s="172" t="s">
        <v>47</v>
      </c>
      <c r="B722" s="172" t="s">
        <v>39</v>
      </c>
      <c r="C722" s="172" t="s">
        <v>36</v>
      </c>
      <c r="D722" s="172">
        <v>3.25</v>
      </c>
      <c r="E722" s="172">
        <v>2015</v>
      </c>
      <c r="F722" s="173">
        <v>39965</v>
      </c>
      <c r="G722" s="175">
        <v>198805</v>
      </c>
      <c r="H722" s="63">
        <v>2014</v>
      </c>
      <c r="I722" s="170" t="str">
        <f t="shared" si="12"/>
        <v>SI bonds_3.25_2015</v>
      </c>
    </row>
    <row r="723" spans="1:9" x14ac:dyDescent="0.35">
      <c r="A723" s="172" t="s">
        <v>47</v>
      </c>
      <c r="B723" s="172" t="s">
        <v>39</v>
      </c>
      <c r="C723" s="172" t="s">
        <v>36</v>
      </c>
      <c r="D723" s="172">
        <v>3.5</v>
      </c>
      <c r="E723" s="172">
        <v>2015</v>
      </c>
      <c r="F723" s="173">
        <v>37773</v>
      </c>
      <c r="G723" s="175">
        <v>7666478</v>
      </c>
      <c r="H723" s="63">
        <v>2014</v>
      </c>
      <c r="I723" s="170" t="str">
        <f t="shared" si="12"/>
        <v>SI bonds_3.5_2015</v>
      </c>
    </row>
    <row r="724" spans="1:9" x14ac:dyDescent="0.35">
      <c r="A724" s="172" t="s">
        <v>47</v>
      </c>
      <c r="B724" s="172" t="s">
        <v>39</v>
      </c>
      <c r="C724" s="172" t="s">
        <v>36</v>
      </c>
      <c r="D724" s="172">
        <v>4.625</v>
      </c>
      <c r="E724" s="172">
        <v>2019</v>
      </c>
      <c r="F724" s="173">
        <v>38139</v>
      </c>
      <c r="G724" s="175">
        <v>3451351</v>
      </c>
      <c r="H724" s="63">
        <v>2014</v>
      </c>
      <c r="I724" s="170" t="str">
        <f t="shared" si="12"/>
        <v>SI bonds_4.625_2019</v>
      </c>
    </row>
    <row r="725" spans="1:9" x14ac:dyDescent="0.35">
      <c r="A725" s="172" t="s">
        <v>47</v>
      </c>
      <c r="B725" s="172" t="s">
        <v>39</v>
      </c>
      <c r="C725" s="172" t="s">
        <v>36</v>
      </c>
      <c r="D725" s="172">
        <v>5</v>
      </c>
      <c r="E725" s="172">
        <v>2019</v>
      </c>
      <c r="F725" s="173">
        <v>39234</v>
      </c>
      <c r="G725" s="175">
        <v>476586</v>
      </c>
      <c r="H725" s="63">
        <v>2014</v>
      </c>
      <c r="I725" s="170" t="str">
        <f t="shared" si="12"/>
        <v>SI bonds_5_2019</v>
      </c>
    </row>
    <row r="726" spans="1:9" x14ac:dyDescent="0.35">
      <c r="A726" s="172" t="s">
        <v>47</v>
      </c>
      <c r="B726" s="172" t="s">
        <v>39</v>
      </c>
      <c r="C726" s="172" t="s">
        <v>36</v>
      </c>
      <c r="D726" s="172">
        <v>5.125</v>
      </c>
      <c r="E726" s="172">
        <v>2019</v>
      </c>
      <c r="F726" s="173">
        <v>38869</v>
      </c>
      <c r="G726" s="175">
        <v>570915</v>
      </c>
      <c r="H726" s="63">
        <v>2014</v>
      </c>
      <c r="I726" s="170" t="str">
        <f t="shared" si="12"/>
        <v>SI bonds_5.125_2019</v>
      </c>
    </row>
    <row r="727" spans="1:9" x14ac:dyDescent="0.35">
      <c r="A727" s="172" t="s">
        <v>47</v>
      </c>
      <c r="B727" s="172" t="s">
        <v>34</v>
      </c>
      <c r="C727" s="172" t="s">
        <v>35</v>
      </c>
      <c r="D727" s="172">
        <v>2.125</v>
      </c>
      <c r="E727" s="172">
        <v>2015</v>
      </c>
      <c r="F727" s="173">
        <v>41944</v>
      </c>
      <c r="G727" s="175">
        <v>57528648</v>
      </c>
      <c r="H727" s="63">
        <v>2014</v>
      </c>
      <c r="I727" s="170" t="str">
        <f t="shared" si="12"/>
        <v>SI certificates_2.125_2015</v>
      </c>
    </row>
    <row r="728" spans="1:9" x14ac:dyDescent="0.35">
      <c r="A728" s="172" t="s">
        <v>47</v>
      </c>
      <c r="B728" s="172" t="s">
        <v>34</v>
      </c>
      <c r="C728" s="172" t="s">
        <v>36</v>
      </c>
      <c r="D728" s="172">
        <v>2.125</v>
      </c>
      <c r="E728" s="172">
        <v>2015</v>
      </c>
      <c r="F728" s="173">
        <v>41944</v>
      </c>
      <c r="G728" s="175">
        <v>43608590</v>
      </c>
      <c r="H728" s="63">
        <v>2014</v>
      </c>
      <c r="I728" s="170" t="str">
        <f t="shared" si="12"/>
        <v>SI certificates_2.125_2015</v>
      </c>
    </row>
    <row r="729" spans="1:9" x14ac:dyDescent="0.35">
      <c r="A729" s="172" t="s">
        <v>47</v>
      </c>
      <c r="B729" s="172" t="s">
        <v>34</v>
      </c>
      <c r="C729" s="172" t="s">
        <v>36</v>
      </c>
      <c r="D729" s="172">
        <v>2.375</v>
      </c>
      <c r="E729" s="172">
        <v>2015</v>
      </c>
      <c r="F729" s="173">
        <v>41913</v>
      </c>
      <c r="G729" s="175">
        <v>15669568</v>
      </c>
      <c r="H729" s="63">
        <v>2014</v>
      </c>
      <c r="I729" s="170" t="str">
        <f t="shared" si="12"/>
        <v>SI certificates_2.375_2015</v>
      </c>
    </row>
    <row r="730" spans="1:9" x14ac:dyDescent="0.35">
      <c r="A730" s="172" t="s">
        <v>48</v>
      </c>
      <c r="B730" s="172" t="s">
        <v>39</v>
      </c>
      <c r="C730" s="172" t="s">
        <v>36</v>
      </c>
      <c r="D730" s="172">
        <v>3.25</v>
      </c>
      <c r="E730" s="172">
        <v>2020</v>
      </c>
      <c r="F730" s="173">
        <v>39965</v>
      </c>
      <c r="G730" s="175">
        <v>877560</v>
      </c>
      <c r="H730" s="63">
        <v>2014</v>
      </c>
      <c r="I730" s="170" t="str">
        <f t="shared" si="12"/>
        <v>SI bonds_3.25_2020</v>
      </c>
    </row>
    <row r="731" spans="1:9" x14ac:dyDescent="0.35">
      <c r="A731" s="172" t="s">
        <v>48</v>
      </c>
      <c r="B731" s="172" t="s">
        <v>39</v>
      </c>
      <c r="C731" s="172" t="s">
        <v>36</v>
      </c>
      <c r="D731" s="172">
        <v>3.5</v>
      </c>
      <c r="E731" s="172">
        <v>2015</v>
      </c>
      <c r="F731" s="173">
        <v>37773</v>
      </c>
      <c r="G731" s="175">
        <v>1847273</v>
      </c>
      <c r="H731" s="63">
        <v>2014</v>
      </c>
      <c r="I731" s="170" t="str">
        <f t="shared" si="12"/>
        <v>SI bonds_3.5_2015</v>
      </c>
    </row>
    <row r="732" spans="1:9" x14ac:dyDescent="0.35">
      <c r="A732" s="172" t="s">
        <v>48</v>
      </c>
      <c r="B732" s="172" t="s">
        <v>39</v>
      </c>
      <c r="C732" s="172" t="s">
        <v>36</v>
      </c>
      <c r="D732" s="172">
        <v>4</v>
      </c>
      <c r="E732" s="172">
        <v>2015</v>
      </c>
      <c r="F732" s="173">
        <v>39600</v>
      </c>
      <c r="G732" s="175">
        <v>11097719</v>
      </c>
      <c r="H732" s="63">
        <v>2014</v>
      </c>
      <c r="I732" s="170" t="str">
        <f t="shared" si="12"/>
        <v>SI bonds_4_2015</v>
      </c>
    </row>
    <row r="733" spans="1:9" x14ac:dyDescent="0.35">
      <c r="A733" s="172" t="s">
        <v>48</v>
      </c>
      <c r="B733" s="172" t="s">
        <v>39</v>
      </c>
      <c r="C733" s="172" t="s">
        <v>36</v>
      </c>
      <c r="D733" s="172">
        <v>4</v>
      </c>
      <c r="E733" s="172">
        <v>2020</v>
      </c>
      <c r="F733" s="173">
        <v>39600</v>
      </c>
      <c r="G733" s="175">
        <v>622572</v>
      </c>
      <c r="H733" s="63">
        <v>2014</v>
      </c>
      <c r="I733" s="170" t="str">
        <f t="shared" si="12"/>
        <v>SI bonds_4_2020</v>
      </c>
    </row>
    <row r="734" spans="1:9" x14ac:dyDescent="0.35">
      <c r="A734" s="172" t="s">
        <v>48</v>
      </c>
      <c r="B734" s="172" t="s">
        <v>39</v>
      </c>
      <c r="C734" s="172" t="s">
        <v>36</v>
      </c>
      <c r="D734" s="172">
        <v>4.125</v>
      </c>
      <c r="E734" s="172">
        <v>2020</v>
      </c>
      <c r="F734" s="173">
        <v>38504</v>
      </c>
      <c r="G734" s="175">
        <v>1262265</v>
      </c>
      <c r="H734" s="63">
        <v>2014</v>
      </c>
      <c r="I734" s="170" t="str">
        <f t="shared" si="12"/>
        <v>SI bonds_4.125_2020</v>
      </c>
    </row>
    <row r="735" spans="1:9" x14ac:dyDescent="0.35">
      <c r="A735" s="172" t="s">
        <v>48</v>
      </c>
      <c r="B735" s="172" t="s">
        <v>39</v>
      </c>
      <c r="C735" s="172" t="s">
        <v>36</v>
      </c>
      <c r="D735" s="172">
        <v>5.125</v>
      </c>
      <c r="E735" s="172">
        <v>2019</v>
      </c>
      <c r="F735" s="173">
        <v>38869</v>
      </c>
      <c r="G735" s="175">
        <v>94215</v>
      </c>
      <c r="H735" s="63">
        <v>2014</v>
      </c>
      <c r="I735" s="170" t="str">
        <f t="shared" si="12"/>
        <v>SI bonds_5.125_2019</v>
      </c>
    </row>
    <row r="736" spans="1:9" x14ac:dyDescent="0.35">
      <c r="A736" s="172" t="s">
        <v>48</v>
      </c>
      <c r="B736" s="172" t="s">
        <v>34</v>
      </c>
      <c r="C736" s="172" t="s">
        <v>35</v>
      </c>
      <c r="D736" s="172">
        <v>2</v>
      </c>
      <c r="E736" s="172">
        <v>2015</v>
      </c>
      <c r="F736" s="173">
        <v>41974</v>
      </c>
      <c r="G736" s="175">
        <v>108335543</v>
      </c>
      <c r="H736" s="63">
        <v>2014</v>
      </c>
      <c r="I736" s="170" t="str">
        <f t="shared" si="12"/>
        <v>SI certificates_2_2015</v>
      </c>
    </row>
    <row r="737" spans="1:9" x14ac:dyDescent="0.35">
      <c r="A737" s="172" t="s">
        <v>48</v>
      </c>
      <c r="B737" s="172" t="s">
        <v>34</v>
      </c>
      <c r="C737" s="172" t="s">
        <v>36</v>
      </c>
      <c r="D737" s="172">
        <v>2</v>
      </c>
      <c r="E737" s="172">
        <v>2015</v>
      </c>
      <c r="F737" s="173">
        <v>41974</v>
      </c>
      <c r="G737" s="175">
        <v>47532771</v>
      </c>
      <c r="H737" s="63">
        <v>2014</v>
      </c>
      <c r="I737" s="170" t="str">
        <f t="shared" si="12"/>
        <v>SI certificates_2_2015</v>
      </c>
    </row>
    <row r="738" spans="1:9" x14ac:dyDescent="0.35">
      <c r="A738" s="172" t="s">
        <v>48</v>
      </c>
      <c r="B738" s="172" t="s">
        <v>34</v>
      </c>
      <c r="C738" s="172" t="s">
        <v>36</v>
      </c>
      <c r="D738" s="172">
        <v>2.125</v>
      </c>
      <c r="E738" s="172">
        <v>2015</v>
      </c>
      <c r="F738" s="173">
        <v>41944</v>
      </c>
      <c r="G738" s="175">
        <v>13920058</v>
      </c>
      <c r="H738" s="63">
        <v>2014</v>
      </c>
      <c r="I738" s="170" t="str">
        <f t="shared" si="12"/>
        <v>SI certificates_2.125_2015</v>
      </c>
    </row>
    <row r="739" spans="1:9" x14ac:dyDescent="0.35">
      <c r="A739" s="172" t="s">
        <v>33</v>
      </c>
      <c r="B739" s="172" t="s">
        <v>34</v>
      </c>
      <c r="C739" s="172" t="s">
        <v>35</v>
      </c>
      <c r="D739" s="172">
        <v>1.5</v>
      </c>
      <c r="E739" s="172">
        <v>2013</v>
      </c>
      <c r="F739" s="173">
        <v>41275</v>
      </c>
      <c r="G739" s="174">
        <v>73579160</v>
      </c>
      <c r="H739" s="63">
        <v>2013</v>
      </c>
      <c r="I739" s="170" t="str">
        <f t="shared" si="12"/>
        <v>SI certificates_1.5_2013</v>
      </c>
    </row>
    <row r="740" spans="1:9" x14ac:dyDescent="0.35">
      <c r="A740" s="172" t="s">
        <v>33</v>
      </c>
      <c r="B740" s="172" t="s">
        <v>34</v>
      </c>
      <c r="C740" s="172" t="s">
        <v>36</v>
      </c>
      <c r="D740" s="172">
        <v>1.375</v>
      </c>
      <c r="E740" s="172">
        <v>2013</v>
      </c>
      <c r="F740" s="173">
        <v>41244</v>
      </c>
      <c r="G740" s="175">
        <v>60331268</v>
      </c>
      <c r="H740" s="63">
        <v>2013</v>
      </c>
      <c r="I740" s="170" t="str">
        <f t="shared" si="12"/>
        <v>SI certificates_1.375_2013</v>
      </c>
    </row>
    <row r="741" spans="1:9" x14ac:dyDescent="0.35">
      <c r="A741" s="172" t="s">
        <v>33</v>
      </c>
      <c r="B741" s="172" t="s">
        <v>34</v>
      </c>
      <c r="C741" s="172" t="s">
        <v>36</v>
      </c>
      <c r="D741" s="172">
        <v>1.5</v>
      </c>
      <c r="E741" s="172">
        <v>2013</v>
      </c>
      <c r="F741" s="173">
        <v>41275</v>
      </c>
      <c r="G741" s="175">
        <v>7012768</v>
      </c>
      <c r="H741" s="63">
        <v>2013</v>
      </c>
      <c r="I741" s="170" t="str">
        <f t="shared" si="12"/>
        <v>SI certificates_1.5_2013</v>
      </c>
    </row>
    <row r="742" spans="1:9" x14ac:dyDescent="0.35">
      <c r="A742" s="172" t="s">
        <v>37</v>
      </c>
      <c r="B742" s="172" t="s">
        <v>39</v>
      </c>
      <c r="C742" s="172" t="s">
        <v>36</v>
      </c>
      <c r="D742" s="172">
        <v>4.625</v>
      </c>
      <c r="E742" s="172">
        <v>2016</v>
      </c>
      <c r="F742" s="173">
        <v>38139</v>
      </c>
      <c r="G742" s="175">
        <v>54468</v>
      </c>
      <c r="H742" s="63">
        <v>2013</v>
      </c>
      <c r="I742" s="170" t="str">
        <f t="shared" si="12"/>
        <v>SI bonds_4.625_2016</v>
      </c>
    </row>
    <row r="743" spans="1:9" x14ac:dyDescent="0.35">
      <c r="A743" s="172" t="s">
        <v>37</v>
      </c>
      <c r="B743" s="172" t="s">
        <v>39</v>
      </c>
      <c r="C743" s="172" t="s">
        <v>36</v>
      </c>
      <c r="D743" s="172">
        <v>5</v>
      </c>
      <c r="E743" s="172">
        <v>2016</v>
      </c>
      <c r="F743" s="173">
        <v>39234</v>
      </c>
      <c r="G743" s="175">
        <v>476586</v>
      </c>
      <c r="H743" s="63">
        <v>2013</v>
      </c>
      <c r="I743" s="170" t="str">
        <f t="shared" si="12"/>
        <v>SI bonds_5_2016</v>
      </c>
    </row>
    <row r="744" spans="1:9" x14ac:dyDescent="0.35">
      <c r="A744" s="172" t="s">
        <v>37</v>
      </c>
      <c r="B744" s="172" t="s">
        <v>39</v>
      </c>
      <c r="C744" s="172" t="s">
        <v>36</v>
      </c>
      <c r="D744" s="172">
        <v>5.125</v>
      </c>
      <c r="E744" s="172">
        <v>2016</v>
      </c>
      <c r="F744" s="173">
        <v>38869</v>
      </c>
      <c r="G744" s="175">
        <v>665131</v>
      </c>
      <c r="H744" s="63">
        <v>2013</v>
      </c>
      <c r="I744" s="170" t="str">
        <f t="shared" si="12"/>
        <v>SI bonds_5.125_2016</v>
      </c>
    </row>
    <row r="745" spans="1:9" x14ac:dyDescent="0.35">
      <c r="A745" s="172" t="s">
        <v>37</v>
      </c>
      <c r="B745" s="172" t="s">
        <v>39</v>
      </c>
      <c r="C745" s="172" t="s">
        <v>36</v>
      </c>
      <c r="D745" s="172">
        <v>5.25</v>
      </c>
      <c r="E745" s="172">
        <v>2016</v>
      </c>
      <c r="F745" s="173">
        <v>37408</v>
      </c>
      <c r="G745" s="175">
        <v>1363408</v>
      </c>
      <c r="H745" s="63">
        <v>2013</v>
      </c>
      <c r="I745" s="170" t="str">
        <f t="shared" si="12"/>
        <v>SI bonds_5.25_2016</v>
      </c>
    </row>
    <row r="746" spans="1:9" x14ac:dyDescent="0.35">
      <c r="A746" s="172" t="s">
        <v>37</v>
      </c>
      <c r="B746" s="172" t="s">
        <v>39</v>
      </c>
      <c r="C746" s="172" t="s">
        <v>36</v>
      </c>
      <c r="D746" s="172">
        <v>5.625</v>
      </c>
      <c r="E746" s="172">
        <v>2016</v>
      </c>
      <c r="F746" s="173">
        <v>37043</v>
      </c>
      <c r="G746" s="175">
        <v>231049</v>
      </c>
      <c r="H746" s="63">
        <v>2013</v>
      </c>
      <c r="I746" s="170" t="str">
        <f t="shared" si="12"/>
        <v>SI bonds_5.625_2016</v>
      </c>
    </row>
    <row r="747" spans="1:9" x14ac:dyDescent="0.35">
      <c r="A747" s="172" t="s">
        <v>37</v>
      </c>
      <c r="B747" s="172" t="s">
        <v>34</v>
      </c>
      <c r="C747" s="172" t="s">
        <v>35</v>
      </c>
      <c r="D747" s="172">
        <v>1.625</v>
      </c>
      <c r="E747" s="172">
        <v>2013</v>
      </c>
      <c r="F747" s="173">
        <v>41306</v>
      </c>
      <c r="G747" s="175">
        <v>56763527</v>
      </c>
      <c r="H747" s="63">
        <v>2013</v>
      </c>
      <c r="I747" s="170" t="str">
        <f t="shared" si="12"/>
        <v>SI certificates_1.625_2013</v>
      </c>
    </row>
    <row r="748" spans="1:9" x14ac:dyDescent="0.35">
      <c r="A748" s="172" t="s">
        <v>37</v>
      </c>
      <c r="B748" s="172" t="s">
        <v>34</v>
      </c>
      <c r="C748" s="172" t="s">
        <v>36</v>
      </c>
      <c r="D748" s="172">
        <v>1.375</v>
      </c>
      <c r="E748" s="172">
        <v>2013</v>
      </c>
      <c r="F748" s="173">
        <v>41244</v>
      </c>
      <c r="G748" s="175">
        <v>5283573</v>
      </c>
      <c r="H748" s="63">
        <v>2013</v>
      </c>
      <c r="I748" s="170" t="str">
        <f t="shared" si="12"/>
        <v>SI certificates_1.375_2013</v>
      </c>
    </row>
    <row r="749" spans="1:9" x14ac:dyDescent="0.35">
      <c r="A749" s="172" t="s">
        <v>37</v>
      </c>
      <c r="B749" s="172" t="s">
        <v>34</v>
      </c>
      <c r="C749" s="172" t="s">
        <v>36</v>
      </c>
      <c r="D749" s="172">
        <v>1.5</v>
      </c>
      <c r="E749" s="172">
        <v>2013</v>
      </c>
      <c r="F749" s="173">
        <v>41275</v>
      </c>
      <c r="G749" s="175">
        <v>52883223</v>
      </c>
      <c r="H749" s="63">
        <v>2013</v>
      </c>
      <c r="I749" s="170" t="str">
        <f t="shared" si="12"/>
        <v>SI certificates_1.5_2013</v>
      </c>
    </row>
    <row r="750" spans="1:9" x14ac:dyDescent="0.35">
      <c r="A750" s="172" t="s">
        <v>37</v>
      </c>
      <c r="B750" s="172" t="s">
        <v>34</v>
      </c>
      <c r="C750" s="172" t="s">
        <v>36</v>
      </c>
      <c r="D750" s="172">
        <v>1.625</v>
      </c>
      <c r="E750" s="172">
        <v>2013</v>
      </c>
      <c r="F750" s="173">
        <v>41306</v>
      </c>
      <c r="G750" s="175">
        <v>5894947</v>
      </c>
      <c r="H750" s="63">
        <v>2013</v>
      </c>
      <c r="I750" s="170" t="str">
        <f t="shared" si="12"/>
        <v>SI certificates_1.625_2013</v>
      </c>
    </row>
    <row r="751" spans="1:9" x14ac:dyDescent="0.35">
      <c r="A751" s="172" t="s">
        <v>38</v>
      </c>
      <c r="B751" s="172" t="s">
        <v>39</v>
      </c>
      <c r="C751" s="172" t="s">
        <v>36</v>
      </c>
      <c r="D751" s="172">
        <v>5.625</v>
      </c>
      <c r="E751" s="172">
        <v>2016</v>
      </c>
      <c r="F751" s="173">
        <v>37043</v>
      </c>
      <c r="G751" s="175">
        <v>3472336</v>
      </c>
      <c r="H751" s="63">
        <v>2013</v>
      </c>
      <c r="I751" s="170" t="str">
        <f t="shared" si="12"/>
        <v>SI bonds_5.625_2016</v>
      </c>
    </row>
    <row r="752" spans="1:9" x14ac:dyDescent="0.35">
      <c r="A752" s="172" t="s">
        <v>38</v>
      </c>
      <c r="B752" s="172" t="s">
        <v>34</v>
      </c>
      <c r="C752" s="172" t="s">
        <v>35</v>
      </c>
      <c r="D752" s="172">
        <v>1.5</v>
      </c>
      <c r="E752" s="172">
        <v>2013</v>
      </c>
      <c r="F752" s="173">
        <v>41334</v>
      </c>
      <c r="G752" s="175">
        <v>67839685</v>
      </c>
      <c r="H752" s="63">
        <v>2013</v>
      </c>
      <c r="I752" s="170" t="str">
        <f t="shared" si="12"/>
        <v>SI certificates_1.5_2013</v>
      </c>
    </row>
    <row r="753" spans="1:9" x14ac:dyDescent="0.35">
      <c r="A753" s="172" t="s">
        <v>38</v>
      </c>
      <c r="B753" s="172" t="s">
        <v>34</v>
      </c>
      <c r="C753" s="172" t="s">
        <v>36</v>
      </c>
      <c r="D753" s="172">
        <v>1.5</v>
      </c>
      <c r="E753" s="172">
        <v>2013</v>
      </c>
      <c r="F753" s="173">
        <v>41275</v>
      </c>
      <c r="G753" s="175">
        <v>13683169</v>
      </c>
      <c r="H753" s="63">
        <v>2013</v>
      </c>
      <c r="I753" s="170" t="str">
        <f t="shared" si="12"/>
        <v>SI certificates_1.5_2013</v>
      </c>
    </row>
    <row r="754" spans="1:9" x14ac:dyDescent="0.35">
      <c r="A754" s="172" t="s">
        <v>38</v>
      </c>
      <c r="B754" s="172" t="s">
        <v>34</v>
      </c>
      <c r="C754" s="172" t="s">
        <v>36</v>
      </c>
      <c r="D754" s="172">
        <v>1.5</v>
      </c>
      <c r="E754" s="172">
        <v>2013</v>
      </c>
      <c r="F754" s="173">
        <v>41334</v>
      </c>
      <c r="G754" s="175">
        <v>41753913</v>
      </c>
      <c r="H754" s="63">
        <v>2013</v>
      </c>
      <c r="I754" s="170" t="str">
        <f t="shared" si="12"/>
        <v>SI certificates_1.5_2013</v>
      </c>
    </row>
    <row r="755" spans="1:9" x14ac:dyDescent="0.35">
      <c r="A755" s="172" t="s">
        <v>38</v>
      </c>
      <c r="B755" s="172" t="s">
        <v>34</v>
      </c>
      <c r="C755" s="172" t="s">
        <v>36</v>
      </c>
      <c r="D755" s="172">
        <v>1.625</v>
      </c>
      <c r="E755" s="172">
        <v>2013</v>
      </c>
      <c r="F755" s="173">
        <v>41306</v>
      </c>
      <c r="G755" s="175">
        <v>9271171</v>
      </c>
      <c r="H755" s="63">
        <v>2013</v>
      </c>
      <c r="I755" s="170" t="str">
        <f t="shared" si="12"/>
        <v>SI certificates_1.625_2013</v>
      </c>
    </row>
    <row r="756" spans="1:9" x14ac:dyDescent="0.35">
      <c r="A756" s="172" t="s">
        <v>40</v>
      </c>
      <c r="B756" s="172" t="s">
        <v>39</v>
      </c>
      <c r="C756" s="172" t="s">
        <v>36</v>
      </c>
      <c r="D756" s="172">
        <v>5.625</v>
      </c>
      <c r="E756" s="172">
        <v>2016</v>
      </c>
      <c r="F756" s="173">
        <v>37043</v>
      </c>
      <c r="G756" s="175">
        <v>1268317</v>
      </c>
      <c r="H756" s="63">
        <v>2013</v>
      </c>
      <c r="I756" s="170" t="str">
        <f t="shared" si="12"/>
        <v>SI bonds_5.625_2016</v>
      </c>
    </row>
    <row r="757" spans="1:9" x14ac:dyDescent="0.35">
      <c r="A757" s="172" t="s">
        <v>40</v>
      </c>
      <c r="B757" s="172" t="s">
        <v>34</v>
      </c>
      <c r="C757" s="172" t="s">
        <v>35</v>
      </c>
      <c r="D757" s="172">
        <v>1.5</v>
      </c>
      <c r="E757" s="172">
        <v>2013</v>
      </c>
      <c r="F757" s="173">
        <v>41365</v>
      </c>
      <c r="G757" s="175">
        <v>84178149</v>
      </c>
      <c r="H757" s="63">
        <v>2013</v>
      </c>
      <c r="I757" s="170" t="str">
        <f t="shared" si="12"/>
        <v>SI certificates_1.5_2013</v>
      </c>
    </row>
    <row r="758" spans="1:9" x14ac:dyDescent="0.35">
      <c r="A758" s="172" t="s">
        <v>40</v>
      </c>
      <c r="B758" s="172" t="s">
        <v>34</v>
      </c>
      <c r="C758" s="172" t="s">
        <v>36</v>
      </c>
      <c r="D758" s="172">
        <v>1.5</v>
      </c>
      <c r="E758" s="172">
        <v>2013</v>
      </c>
      <c r="F758" s="173">
        <v>41334</v>
      </c>
      <c r="G758" s="175">
        <v>26085772</v>
      </c>
      <c r="H758" s="63">
        <v>2013</v>
      </c>
      <c r="I758" s="170" t="str">
        <f t="shared" si="12"/>
        <v>SI certificates_1.5_2013</v>
      </c>
    </row>
    <row r="759" spans="1:9" x14ac:dyDescent="0.35">
      <c r="A759" s="172" t="s">
        <v>40</v>
      </c>
      <c r="B759" s="172" t="s">
        <v>34</v>
      </c>
      <c r="C759" s="172" t="s">
        <v>36</v>
      </c>
      <c r="D759" s="172">
        <v>1.5</v>
      </c>
      <c r="E759" s="172">
        <v>2013</v>
      </c>
      <c r="F759" s="173">
        <v>41365</v>
      </c>
      <c r="G759" s="175">
        <v>40555889</v>
      </c>
      <c r="H759" s="63">
        <v>2013</v>
      </c>
      <c r="I759" s="170" t="str">
        <f t="shared" si="12"/>
        <v>SI certificates_1.5_2013</v>
      </c>
    </row>
    <row r="760" spans="1:9" x14ac:dyDescent="0.35">
      <c r="A760" s="172" t="s">
        <v>41</v>
      </c>
      <c r="B760" s="172" t="s">
        <v>39</v>
      </c>
      <c r="C760" s="172" t="s">
        <v>36</v>
      </c>
      <c r="D760" s="172">
        <v>5.625</v>
      </c>
      <c r="E760" s="172">
        <v>2016</v>
      </c>
      <c r="F760" s="173">
        <v>37043</v>
      </c>
      <c r="G760" s="175">
        <v>1450293</v>
      </c>
      <c r="H760" s="63">
        <v>2013</v>
      </c>
      <c r="I760" s="170" t="str">
        <f t="shared" si="12"/>
        <v>SI bonds_5.625_2016</v>
      </c>
    </row>
    <row r="761" spans="1:9" x14ac:dyDescent="0.35">
      <c r="A761" s="172" t="s">
        <v>41</v>
      </c>
      <c r="B761" s="172" t="s">
        <v>34</v>
      </c>
      <c r="C761" s="172" t="s">
        <v>35</v>
      </c>
      <c r="D761" s="172">
        <v>1.375</v>
      </c>
      <c r="E761" s="172">
        <v>2013</v>
      </c>
      <c r="F761" s="173">
        <v>41395</v>
      </c>
      <c r="G761" s="175">
        <v>58937562</v>
      </c>
      <c r="H761" s="63">
        <v>2013</v>
      </c>
      <c r="I761" s="170" t="str">
        <f t="shared" si="12"/>
        <v>SI certificates_1.375_2013</v>
      </c>
    </row>
    <row r="762" spans="1:9" x14ac:dyDescent="0.35">
      <c r="A762" s="172" t="s">
        <v>41</v>
      </c>
      <c r="B762" s="172" t="s">
        <v>34</v>
      </c>
      <c r="C762" s="172" t="s">
        <v>36</v>
      </c>
      <c r="D762" s="172">
        <v>1.375</v>
      </c>
      <c r="E762" s="172">
        <v>2013</v>
      </c>
      <c r="F762" s="173">
        <v>41395</v>
      </c>
      <c r="G762" s="175">
        <v>40895949</v>
      </c>
      <c r="H762" s="63">
        <v>2013</v>
      </c>
      <c r="I762" s="170" t="str">
        <f t="shared" si="12"/>
        <v>SI certificates_1.375_2013</v>
      </c>
    </row>
    <row r="763" spans="1:9" x14ac:dyDescent="0.35">
      <c r="A763" s="172" t="s">
        <v>41</v>
      </c>
      <c r="B763" s="172" t="s">
        <v>34</v>
      </c>
      <c r="C763" s="172" t="s">
        <v>36</v>
      </c>
      <c r="D763" s="172">
        <v>1.5</v>
      </c>
      <c r="E763" s="172">
        <v>2013</v>
      </c>
      <c r="F763" s="173">
        <v>41365</v>
      </c>
      <c r="G763" s="175">
        <v>25072043</v>
      </c>
      <c r="H763" s="63">
        <v>2013</v>
      </c>
      <c r="I763" s="170" t="str">
        <f t="shared" si="12"/>
        <v>SI certificates_1.5_2013</v>
      </c>
    </row>
    <row r="764" spans="1:9" x14ac:dyDescent="0.35">
      <c r="A764" s="172" t="s">
        <v>42</v>
      </c>
      <c r="B764" s="172" t="s">
        <v>39</v>
      </c>
      <c r="C764" s="172" t="s">
        <v>35</v>
      </c>
      <c r="D764" s="172">
        <v>1.75</v>
      </c>
      <c r="E764" s="172">
        <v>2014</v>
      </c>
      <c r="F764" s="173">
        <v>41426</v>
      </c>
      <c r="G764" s="175">
        <v>7237100</v>
      </c>
      <c r="H764" s="63">
        <v>2013</v>
      </c>
      <c r="I764" s="170" t="str">
        <f t="shared" si="12"/>
        <v>SI bonds_1.75_2014</v>
      </c>
    </row>
    <row r="765" spans="1:9" x14ac:dyDescent="0.35">
      <c r="A765" s="172" t="s">
        <v>42</v>
      </c>
      <c r="B765" s="172" t="s">
        <v>39</v>
      </c>
      <c r="C765" s="172" t="s">
        <v>35</v>
      </c>
      <c r="D765" s="172">
        <v>1.75</v>
      </c>
      <c r="E765" s="172">
        <v>2015</v>
      </c>
      <c r="F765" s="173">
        <v>41426</v>
      </c>
      <c r="G765" s="175">
        <v>7237099</v>
      </c>
      <c r="H765" s="63">
        <v>2013</v>
      </c>
      <c r="I765" s="170" t="str">
        <f t="shared" si="12"/>
        <v>SI bonds_1.75_2015</v>
      </c>
    </row>
    <row r="766" spans="1:9" x14ac:dyDescent="0.35">
      <c r="A766" s="172" t="s">
        <v>42</v>
      </c>
      <c r="B766" s="172" t="s">
        <v>39</v>
      </c>
      <c r="C766" s="172" t="s">
        <v>35</v>
      </c>
      <c r="D766" s="172">
        <v>1.75</v>
      </c>
      <c r="E766" s="172">
        <v>2016</v>
      </c>
      <c r="F766" s="173">
        <v>41426</v>
      </c>
      <c r="G766" s="175">
        <v>7237099</v>
      </c>
      <c r="H766" s="63">
        <v>2013</v>
      </c>
      <c r="I766" s="170" t="str">
        <f t="shared" si="12"/>
        <v>SI bonds_1.75_2016</v>
      </c>
    </row>
    <row r="767" spans="1:9" x14ac:dyDescent="0.35">
      <c r="A767" s="172" t="s">
        <v>42</v>
      </c>
      <c r="B767" s="172" t="s">
        <v>39</v>
      </c>
      <c r="C767" s="172" t="s">
        <v>35</v>
      </c>
      <c r="D767" s="172">
        <v>1.75</v>
      </c>
      <c r="E767" s="172">
        <v>2017</v>
      </c>
      <c r="F767" s="173">
        <v>41426</v>
      </c>
      <c r="G767" s="175">
        <v>4908186</v>
      </c>
      <c r="H767" s="63">
        <v>2013</v>
      </c>
      <c r="I767" s="170" t="str">
        <f t="shared" si="12"/>
        <v>SI bonds_1.75_2017</v>
      </c>
    </row>
    <row r="768" spans="1:9" x14ac:dyDescent="0.35">
      <c r="A768" s="172" t="s">
        <v>42</v>
      </c>
      <c r="B768" s="172" t="s">
        <v>39</v>
      </c>
      <c r="C768" s="172" t="s">
        <v>35</v>
      </c>
      <c r="D768" s="172">
        <v>1.75</v>
      </c>
      <c r="E768" s="172">
        <v>2018</v>
      </c>
      <c r="F768" s="173">
        <v>41426</v>
      </c>
      <c r="G768" s="175">
        <v>4908186</v>
      </c>
      <c r="H768" s="63">
        <v>2013</v>
      </c>
      <c r="I768" s="170" t="str">
        <f t="shared" si="12"/>
        <v>SI bonds_1.75_2018</v>
      </c>
    </row>
    <row r="769" spans="1:9" x14ac:dyDescent="0.35">
      <c r="A769" s="172" t="s">
        <v>42</v>
      </c>
      <c r="B769" s="172" t="s">
        <v>39</v>
      </c>
      <c r="C769" s="172" t="s">
        <v>35</v>
      </c>
      <c r="D769" s="172">
        <v>1.75</v>
      </c>
      <c r="E769" s="172">
        <v>2019</v>
      </c>
      <c r="F769" s="173">
        <v>41426</v>
      </c>
      <c r="G769" s="175">
        <v>4908185</v>
      </c>
      <c r="H769" s="63">
        <v>2013</v>
      </c>
      <c r="I769" s="170" t="str">
        <f t="shared" si="12"/>
        <v>SI bonds_1.75_2019</v>
      </c>
    </row>
    <row r="770" spans="1:9" x14ac:dyDescent="0.35">
      <c r="A770" s="172" t="s">
        <v>42</v>
      </c>
      <c r="B770" s="172" t="s">
        <v>39</v>
      </c>
      <c r="C770" s="172" t="s">
        <v>35</v>
      </c>
      <c r="D770" s="172">
        <v>1.75</v>
      </c>
      <c r="E770" s="172">
        <v>2020</v>
      </c>
      <c r="F770" s="173">
        <v>41426</v>
      </c>
      <c r="G770" s="175">
        <v>4908185</v>
      </c>
      <c r="H770" s="63">
        <v>2013</v>
      </c>
      <c r="I770" s="170" t="str">
        <f t="shared" si="12"/>
        <v>SI bonds_1.75_2020</v>
      </c>
    </row>
    <row r="771" spans="1:9" x14ac:dyDescent="0.35">
      <c r="A771" s="172" t="s">
        <v>42</v>
      </c>
      <c r="B771" s="172" t="s">
        <v>39</v>
      </c>
      <c r="C771" s="172" t="s">
        <v>35</v>
      </c>
      <c r="D771" s="172">
        <v>1.75</v>
      </c>
      <c r="E771" s="172">
        <v>2021</v>
      </c>
      <c r="F771" s="173">
        <v>41426</v>
      </c>
      <c r="G771" s="175">
        <v>4908185</v>
      </c>
      <c r="H771" s="63">
        <v>2013</v>
      </c>
      <c r="I771" s="170" t="str">
        <f t="shared" si="12"/>
        <v>SI bonds_1.75_2021</v>
      </c>
    </row>
    <row r="772" spans="1:9" x14ac:dyDescent="0.35">
      <c r="A772" s="172" t="s">
        <v>42</v>
      </c>
      <c r="B772" s="172" t="s">
        <v>39</v>
      </c>
      <c r="C772" s="172" t="s">
        <v>35</v>
      </c>
      <c r="D772" s="172">
        <v>1.75</v>
      </c>
      <c r="E772" s="172">
        <v>2022</v>
      </c>
      <c r="F772" s="173">
        <v>41426</v>
      </c>
      <c r="G772" s="175">
        <v>4908185</v>
      </c>
      <c r="H772" s="63">
        <v>2013</v>
      </c>
      <c r="I772" s="170" t="str">
        <f t="shared" si="12"/>
        <v>SI bonds_1.75_2022</v>
      </c>
    </row>
    <row r="773" spans="1:9" x14ac:dyDescent="0.35">
      <c r="A773" s="172" t="s">
        <v>42</v>
      </c>
      <c r="B773" s="172" t="s">
        <v>39</v>
      </c>
      <c r="C773" s="172" t="s">
        <v>35</v>
      </c>
      <c r="D773" s="172">
        <v>1.75</v>
      </c>
      <c r="E773" s="172">
        <v>2023</v>
      </c>
      <c r="F773" s="173">
        <v>41426</v>
      </c>
      <c r="G773" s="175">
        <v>4908185</v>
      </c>
      <c r="H773" s="63">
        <v>2013</v>
      </c>
      <c r="I773" s="170" t="str">
        <f t="shared" si="12"/>
        <v>SI bonds_1.75_2023</v>
      </c>
    </row>
    <row r="774" spans="1:9" x14ac:dyDescent="0.35">
      <c r="A774" s="172" t="s">
        <v>42</v>
      </c>
      <c r="B774" s="172" t="s">
        <v>39</v>
      </c>
      <c r="C774" s="172" t="s">
        <v>35</v>
      </c>
      <c r="D774" s="172">
        <v>1.75</v>
      </c>
      <c r="E774" s="172">
        <v>2024</v>
      </c>
      <c r="F774" s="173">
        <v>41426</v>
      </c>
      <c r="G774" s="175">
        <v>4908185</v>
      </c>
      <c r="H774" s="63">
        <v>2013</v>
      </c>
      <c r="I774" s="170" t="str">
        <f t="shared" ref="I774:I837" si="13">_xlfn.TEXTJOIN("_", TRUE, B774, D774, E774)</f>
        <v>SI bonds_1.75_2024</v>
      </c>
    </row>
    <row r="775" spans="1:9" x14ac:dyDescent="0.35">
      <c r="A775" s="172" t="s">
        <v>42</v>
      </c>
      <c r="B775" s="172" t="s">
        <v>39</v>
      </c>
      <c r="C775" s="172" t="s">
        <v>35</v>
      </c>
      <c r="D775" s="172">
        <v>1.75</v>
      </c>
      <c r="E775" s="172">
        <v>2025</v>
      </c>
      <c r="F775" s="173">
        <v>41426</v>
      </c>
      <c r="G775" s="175">
        <v>4908185</v>
      </c>
      <c r="H775" s="63">
        <v>2013</v>
      </c>
      <c r="I775" s="170" t="str">
        <f t="shared" si="13"/>
        <v>SI bonds_1.75_2025</v>
      </c>
    </row>
    <row r="776" spans="1:9" x14ac:dyDescent="0.35">
      <c r="A776" s="172" t="s">
        <v>42</v>
      </c>
      <c r="B776" s="172" t="s">
        <v>39</v>
      </c>
      <c r="C776" s="172" t="s">
        <v>35</v>
      </c>
      <c r="D776" s="172">
        <v>1.75</v>
      </c>
      <c r="E776" s="172">
        <v>2026</v>
      </c>
      <c r="F776" s="173">
        <v>41426</v>
      </c>
      <c r="G776" s="175">
        <v>4908186</v>
      </c>
      <c r="H776" s="63">
        <v>2013</v>
      </c>
      <c r="I776" s="170" t="str">
        <f t="shared" si="13"/>
        <v>SI bonds_1.75_2026</v>
      </c>
    </row>
    <row r="777" spans="1:9" x14ac:dyDescent="0.35">
      <c r="A777" s="172" t="s">
        <v>42</v>
      </c>
      <c r="B777" s="172" t="s">
        <v>39</v>
      </c>
      <c r="C777" s="172" t="s">
        <v>35</v>
      </c>
      <c r="D777" s="172">
        <v>1.75</v>
      </c>
      <c r="E777" s="172">
        <v>2027</v>
      </c>
      <c r="F777" s="173">
        <v>41426</v>
      </c>
      <c r="G777" s="175">
        <v>4908186</v>
      </c>
      <c r="H777" s="63">
        <v>2013</v>
      </c>
      <c r="I777" s="170" t="str">
        <f t="shared" si="13"/>
        <v>SI bonds_1.75_2027</v>
      </c>
    </row>
    <row r="778" spans="1:9" x14ac:dyDescent="0.35">
      <c r="A778" s="172" t="s">
        <v>42</v>
      </c>
      <c r="B778" s="172" t="s">
        <v>39</v>
      </c>
      <c r="C778" s="172" t="s">
        <v>35</v>
      </c>
      <c r="D778" s="172">
        <v>1.75</v>
      </c>
      <c r="E778" s="172">
        <v>2028</v>
      </c>
      <c r="F778" s="173">
        <v>41426</v>
      </c>
      <c r="G778" s="175">
        <v>178148587</v>
      </c>
      <c r="H778" s="63">
        <v>2013</v>
      </c>
      <c r="I778" s="170" t="str">
        <f t="shared" si="13"/>
        <v>SI bonds_1.75_2028</v>
      </c>
    </row>
    <row r="779" spans="1:9" x14ac:dyDescent="0.35">
      <c r="A779" s="172" t="s">
        <v>42</v>
      </c>
      <c r="B779" s="172" t="s">
        <v>39</v>
      </c>
      <c r="C779" s="172" t="s">
        <v>36</v>
      </c>
      <c r="D779" s="172">
        <v>3.25</v>
      </c>
      <c r="E779" s="172">
        <v>2017</v>
      </c>
      <c r="F779" s="173">
        <v>39965</v>
      </c>
      <c r="G779" s="175">
        <v>877560</v>
      </c>
      <c r="H779" s="63">
        <v>2013</v>
      </c>
      <c r="I779" s="170" t="str">
        <f t="shared" si="13"/>
        <v>SI bonds_3.25_2017</v>
      </c>
    </row>
    <row r="780" spans="1:9" x14ac:dyDescent="0.35">
      <c r="A780" s="172" t="s">
        <v>42</v>
      </c>
      <c r="B780" s="172" t="s">
        <v>39</v>
      </c>
      <c r="C780" s="172" t="s">
        <v>36</v>
      </c>
      <c r="D780" s="172">
        <v>3.5</v>
      </c>
      <c r="E780" s="172">
        <v>2017</v>
      </c>
      <c r="F780" s="173">
        <v>37773</v>
      </c>
      <c r="G780" s="175">
        <v>1115128</v>
      </c>
      <c r="H780" s="63">
        <v>2013</v>
      </c>
      <c r="I780" s="170" t="str">
        <f t="shared" si="13"/>
        <v>SI bonds_3.5_2017</v>
      </c>
    </row>
    <row r="781" spans="1:9" x14ac:dyDescent="0.35">
      <c r="A781" s="172" t="s">
        <v>42</v>
      </c>
      <c r="B781" s="172" t="s">
        <v>39</v>
      </c>
      <c r="C781" s="172" t="s">
        <v>36</v>
      </c>
      <c r="D781" s="172">
        <v>4</v>
      </c>
      <c r="E781" s="172">
        <v>2013</v>
      </c>
      <c r="F781" s="173">
        <v>39600</v>
      </c>
      <c r="G781" s="175">
        <v>3300605</v>
      </c>
      <c r="H781" s="63">
        <v>2013</v>
      </c>
      <c r="I781" s="170" t="str">
        <f t="shared" si="13"/>
        <v>SI bonds_4_2013</v>
      </c>
    </row>
    <row r="782" spans="1:9" x14ac:dyDescent="0.35">
      <c r="A782" s="172" t="s">
        <v>42</v>
      </c>
      <c r="B782" s="172" t="s">
        <v>39</v>
      </c>
      <c r="C782" s="172" t="s">
        <v>36</v>
      </c>
      <c r="D782" s="172">
        <v>4</v>
      </c>
      <c r="E782" s="172">
        <v>2017</v>
      </c>
      <c r="F782" s="173">
        <v>39600</v>
      </c>
      <c r="G782" s="175">
        <v>8038</v>
      </c>
      <c r="H782" s="63">
        <v>2013</v>
      </c>
      <c r="I782" s="170" t="str">
        <f t="shared" si="13"/>
        <v>SI bonds_4_2017</v>
      </c>
    </row>
    <row r="783" spans="1:9" x14ac:dyDescent="0.35">
      <c r="A783" s="172" t="s">
        <v>42</v>
      </c>
      <c r="B783" s="172" t="s">
        <v>39</v>
      </c>
      <c r="C783" s="172" t="s">
        <v>36</v>
      </c>
      <c r="D783" s="172">
        <v>4.125</v>
      </c>
      <c r="E783" s="172">
        <v>2013</v>
      </c>
      <c r="F783" s="173">
        <v>38504</v>
      </c>
      <c r="G783" s="175">
        <v>10516946</v>
      </c>
      <c r="H783" s="63">
        <v>2013</v>
      </c>
      <c r="I783" s="170" t="str">
        <f t="shared" si="13"/>
        <v>SI bonds_4.125_2013</v>
      </c>
    </row>
    <row r="784" spans="1:9" x14ac:dyDescent="0.35">
      <c r="A784" s="172" t="s">
        <v>42</v>
      </c>
      <c r="B784" s="172" t="s">
        <v>39</v>
      </c>
      <c r="C784" s="172" t="s">
        <v>36</v>
      </c>
      <c r="D784" s="172">
        <v>4.625</v>
      </c>
      <c r="E784" s="172">
        <v>2013</v>
      </c>
      <c r="F784" s="173">
        <v>38139</v>
      </c>
      <c r="G784" s="175">
        <v>9167664</v>
      </c>
      <c r="H784" s="63">
        <v>2013</v>
      </c>
      <c r="I784" s="170" t="str">
        <f t="shared" si="13"/>
        <v>SI bonds_4.625_2013</v>
      </c>
    </row>
    <row r="785" spans="1:9" x14ac:dyDescent="0.35">
      <c r="A785" s="172" t="s">
        <v>42</v>
      </c>
      <c r="B785" s="172" t="s">
        <v>39</v>
      </c>
      <c r="C785" s="172" t="s">
        <v>36</v>
      </c>
      <c r="D785" s="172">
        <v>5</v>
      </c>
      <c r="E785" s="172">
        <v>2013</v>
      </c>
      <c r="F785" s="173">
        <v>39234</v>
      </c>
      <c r="G785" s="175">
        <v>12454232</v>
      </c>
      <c r="H785" s="63">
        <v>2013</v>
      </c>
      <c r="I785" s="170" t="str">
        <f t="shared" si="13"/>
        <v>SI bonds_5_2013</v>
      </c>
    </row>
    <row r="786" spans="1:9" x14ac:dyDescent="0.35">
      <c r="A786" s="172" t="s">
        <v>42</v>
      </c>
      <c r="B786" s="172" t="s">
        <v>39</v>
      </c>
      <c r="C786" s="172" t="s">
        <v>36</v>
      </c>
      <c r="D786" s="172">
        <v>5.125</v>
      </c>
      <c r="E786" s="172">
        <v>2013</v>
      </c>
      <c r="F786" s="173">
        <v>38869</v>
      </c>
      <c r="G786" s="175">
        <v>11567866</v>
      </c>
      <c r="H786" s="63">
        <v>2013</v>
      </c>
      <c r="I786" s="170" t="str">
        <f t="shared" si="13"/>
        <v>SI bonds_5.125_2013</v>
      </c>
    </row>
    <row r="787" spans="1:9" x14ac:dyDescent="0.35">
      <c r="A787" s="172" t="s">
        <v>42</v>
      </c>
      <c r="B787" s="172" t="s">
        <v>39</v>
      </c>
      <c r="C787" s="172" t="s">
        <v>36</v>
      </c>
      <c r="D787" s="172">
        <v>5.25</v>
      </c>
      <c r="E787" s="172">
        <v>2013</v>
      </c>
      <c r="F787" s="173">
        <v>37408</v>
      </c>
      <c r="G787" s="175">
        <v>9235912</v>
      </c>
      <c r="H787" s="63">
        <v>2013</v>
      </c>
      <c r="I787" s="170" t="str">
        <f t="shared" si="13"/>
        <v>SI bonds_5.25_2013</v>
      </c>
    </row>
    <row r="788" spans="1:9" x14ac:dyDescent="0.35">
      <c r="A788" s="172" t="s">
        <v>42</v>
      </c>
      <c r="B788" s="172" t="s">
        <v>39</v>
      </c>
      <c r="C788" s="172" t="s">
        <v>36</v>
      </c>
      <c r="D788" s="172">
        <v>5.625</v>
      </c>
      <c r="E788" s="172">
        <v>2013</v>
      </c>
      <c r="F788" s="173">
        <v>37043</v>
      </c>
      <c r="G788" s="175">
        <v>9621437</v>
      </c>
      <c r="H788" s="63">
        <v>2013</v>
      </c>
      <c r="I788" s="170" t="str">
        <f t="shared" si="13"/>
        <v>SI bonds_5.625_2013</v>
      </c>
    </row>
    <row r="789" spans="1:9" x14ac:dyDescent="0.35">
      <c r="A789" s="172" t="s">
        <v>42</v>
      </c>
      <c r="B789" s="172" t="s">
        <v>39</v>
      </c>
      <c r="C789" s="172" t="s">
        <v>36</v>
      </c>
      <c r="D789" s="172">
        <v>5.625</v>
      </c>
      <c r="E789" s="172">
        <v>2016</v>
      </c>
      <c r="F789" s="173">
        <v>37043</v>
      </c>
      <c r="G789" s="175">
        <v>2477853</v>
      </c>
      <c r="H789" s="63">
        <v>2013</v>
      </c>
      <c r="I789" s="170" t="str">
        <f t="shared" si="13"/>
        <v>SI bonds_5.625_2016</v>
      </c>
    </row>
    <row r="790" spans="1:9" x14ac:dyDescent="0.35">
      <c r="A790" s="172" t="s">
        <v>42</v>
      </c>
      <c r="B790" s="172" t="s">
        <v>39</v>
      </c>
      <c r="C790" s="172" t="s">
        <v>36</v>
      </c>
      <c r="D790" s="172">
        <v>5.875</v>
      </c>
      <c r="E790" s="172">
        <v>2013</v>
      </c>
      <c r="F790" s="173">
        <v>35947</v>
      </c>
      <c r="G790" s="175">
        <v>43258869</v>
      </c>
      <c r="H790" s="63">
        <v>2013</v>
      </c>
      <c r="I790" s="170" t="str">
        <f t="shared" si="13"/>
        <v>SI bonds_5.875_2013</v>
      </c>
    </row>
    <row r="791" spans="1:9" x14ac:dyDescent="0.35">
      <c r="A791" s="172" t="s">
        <v>42</v>
      </c>
      <c r="B791" s="172" t="s">
        <v>39</v>
      </c>
      <c r="C791" s="172" t="s">
        <v>36</v>
      </c>
      <c r="D791" s="172">
        <v>6</v>
      </c>
      <c r="E791" s="172">
        <v>2013</v>
      </c>
      <c r="F791" s="173">
        <v>36312</v>
      </c>
      <c r="G791" s="175">
        <v>6693628</v>
      </c>
      <c r="H791" s="63">
        <v>2013</v>
      </c>
      <c r="I791" s="170" t="str">
        <f t="shared" si="13"/>
        <v>SI bonds_6_2013</v>
      </c>
    </row>
    <row r="792" spans="1:9" x14ac:dyDescent="0.35">
      <c r="A792" s="172" t="s">
        <v>42</v>
      </c>
      <c r="B792" s="172" t="s">
        <v>39</v>
      </c>
      <c r="C792" s="172" t="s">
        <v>36</v>
      </c>
      <c r="D792" s="172">
        <v>6.5</v>
      </c>
      <c r="E792" s="172">
        <v>2013</v>
      </c>
      <c r="F792" s="173">
        <v>36678</v>
      </c>
      <c r="G792" s="175">
        <v>8577396</v>
      </c>
      <c r="H792" s="63">
        <v>2013</v>
      </c>
      <c r="I792" s="170" t="str">
        <f t="shared" si="13"/>
        <v>SI bonds_6.5_2013</v>
      </c>
    </row>
    <row r="793" spans="1:9" x14ac:dyDescent="0.35">
      <c r="A793" s="172" t="s">
        <v>42</v>
      </c>
      <c r="B793" s="172" t="s">
        <v>34</v>
      </c>
      <c r="C793" s="172" t="s">
        <v>35</v>
      </c>
      <c r="D793" s="172">
        <v>1.75</v>
      </c>
      <c r="E793" s="172">
        <v>2013</v>
      </c>
      <c r="F793" s="173">
        <v>41426</v>
      </c>
      <c r="G793" s="175">
        <v>69266667</v>
      </c>
      <c r="H793" s="63">
        <v>2013</v>
      </c>
      <c r="I793" s="170" t="str">
        <f t="shared" si="13"/>
        <v>SI certificates_1.75_2013</v>
      </c>
    </row>
    <row r="794" spans="1:9" x14ac:dyDescent="0.35">
      <c r="A794" s="172" t="s">
        <v>42</v>
      </c>
      <c r="B794" s="172" t="s">
        <v>34</v>
      </c>
      <c r="C794" s="172" t="s">
        <v>36</v>
      </c>
      <c r="D794" s="172">
        <v>1.375</v>
      </c>
      <c r="E794" s="172">
        <v>2013</v>
      </c>
      <c r="F794" s="173">
        <v>41395</v>
      </c>
      <c r="G794" s="175">
        <v>18041613</v>
      </c>
      <c r="H794" s="63">
        <v>2013</v>
      </c>
      <c r="I794" s="170" t="str">
        <f t="shared" si="13"/>
        <v>SI certificates_1.375_2013</v>
      </c>
    </row>
    <row r="795" spans="1:9" x14ac:dyDescent="0.35">
      <c r="A795" s="172" t="s">
        <v>42</v>
      </c>
      <c r="B795" s="172" t="s">
        <v>34</v>
      </c>
      <c r="C795" s="172" t="s">
        <v>36</v>
      </c>
      <c r="D795" s="172">
        <v>1.5</v>
      </c>
      <c r="E795" s="172">
        <v>2013</v>
      </c>
      <c r="F795" s="173">
        <v>41365</v>
      </c>
      <c r="G795" s="175">
        <v>18550217</v>
      </c>
      <c r="H795" s="63">
        <v>2013</v>
      </c>
      <c r="I795" s="170" t="str">
        <f t="shared" si="13"/>
        <v>SI certificates_1.5_2013</v>
      </c>
    </row>
    <row r="796" spans="1:9" x14ac:dyDescent="0.35">
      <c r="A796" s="172" t="s">
        <v>42</v>
      </c>
      <c r="B796" s="172" t="s">
        <v>34</v>
      </c>
      <c r="C796" s="172" t="s">
        <v>36</v>
      </c>
      <c r="D796" s="172">
        <v>1.625</v>
      </c>
      <c r="E796" s="172">
        <v>2013</v>
      </c>
      <c r="F796" s="173">
        <v>41306</v>
      </c>
      <c r="G796" s="175">
        <v>41597409</v>
      </c>
      <c r="H796" s="63">
        <v>2013</v>
      </c>
      <c r="I796" s="170" t="str">
        <f t="shared" si="13"/>
        <v>SI certificates_1.625_2013</v>
      </c>
    </row>
    <row r="797" spans="1:9" x14ac:dyDescent="0.35">
      <c r="A797" s="172" t="s">
        <v>42</v>
      </c>
      <c r="B797" s="172" t="s">
        <v>34</v>
      </c>
      <c r="C797" s="172" t="s">
        <v>36</v>
      </c>
      <c r="D797" s="172">
        <v>1.75</v>
      </c>
      <c r="E797" s="172">
        <v>2013</v>
      </c>
      <c r="F797" s="173">
        <v>41426</v>
      </c>
      <c r="G797" s="175">
        <v>69266667</v>
      </c>
      <c r="H797" s="63">
        <v>2013</v>
      </c>
      <c r="I797" s="170" t="str">
        <f t="shared" si="13"/>
        <v>SI certificates_1.75_2013</v>
      </c>
    </row>
    <row r="798" spans="1:9" x14ac:dyDescent="0.35">
      <c r="A798" s="172" t="s">
        <v>43</v>
      </c>
      <c r="B798" s="172" t="s">
        <v>39</v>
      </c>
      <c r="C798" s="172" t="s">
        <v>36</v>
      </c>
      <c r="D798" s="172">
        <v>1.375</v>
      </c>
      <c r="E798" s="172">
        <v>2014</v>
      </c>
      <c r="F798" s="173">
        <v>41061</v>
      </c>
      <c r="G798" s="175">
        <v>6693019</v>
      </c>
      <c r="H798" s="63">
        <v>2013</v>
      </c>
      <c r="I798" s="170" t="str">
        <f t="shared" si="13"/>
        <v>SI bonds_1.375_2014</v>
      </c>
    </row>
    <row r="799" spans="1:9" x14ac:dyDescent="0.35">
      <c r="A799" s="172" t="s">
        <v>43</v>
      </c>
      <c r="B799" s="172" t="s">
        <v>39</v>
      </c>
      <c r="C799" s="172" t="s">
        <v>36</v>
      </c>
      <c r="D799" s="172">
        <v>1.75</v>
      </c>
      <c r="E799" s="172">
        <v>2014</v>
      </c>
      <c r="F799" s="173">
        <v>41426</v>
      </c>
      <c r="G799" s="175">
        <v>7237100</v>
      </c>
      <c r="H799" s="63">
        <v>2013</v>
      </c>
      <c r="I799" s="170" t="str">
        <f t="shared" si="13"/>
        <v>SI bonds_1.75_2014</v>
      </c>
    </row>
    <row r="800" spans="1:9" x14ac:dyDescent="0.35">
      <c r="A800" s="172" t="s">
        <v>43</v>
      </c>
      <c r="B800" s="172" t="s">
        <v>39</v>
      </c>
      <c r="C800" s="172" t="s">
        <v>36</v>
      </c>
      <c r="D800" s="172">
        <v>1.75</v>
      </c>
      <c r="E800" s="172">
        <v>2015</v>
      </c>
      <c r="F800" s="173">
        <v>41426</v>
      </c>
      <c r="G800" s="175">
        <v>2328913</v>
      </c>
      <c r="H800" s="63">
        <v>2013</v>
      </c>
      <c r="I800" s="170" t="str">
        <f t="shared" si="13"/>
        <v>SI bonds_1.75_2015</v>
      </c>
    </row>
    <row r="801" spans="1:9" x14ac:dyDescent="0.35">
      <c r="A801" s="172" t="s">
        <v>43</v>
      </c>
      <c r="B801" s="172" t="s">
        <v>39</v>
      </c>
      <c r="C801" s="172" t="s">
        <v>36</v>
      </c>
      <c r="D801" s="172">
        <v>1.75</v>
      </c>
      <c r="E801" s="172">
        <v>2016</v>
      </c>
      <c r="F801" s="173">
        <v>41426</v>
      </c>
      <c r="G801" s="175">
        <v>626178</v>
      </c>
      <c r="H801" s="63">
        <v>2013</v>
      </c>
      <c r="I801" s="170" t="str">
        <f t="shared" si="13"/>
        <v>SI bonds_1.75_2016</v>
      </c>
    </row>
    <row r="802" spans="1:9" x14ac:dyDescent="0.35">
      <c r="A802" s="172" t="s">
        <v>43</v>
      </c>
      <c r="B802" s="172" t="s">
        <v>39</v>
      </c>
      <c r="C802" s="172" t="s">
        <v>36</v>
      </c>
      <c r="D802" s="172">
        <v>2.5</v>
      </c>
      <c r="E802" s="172">
        <v>2014</v>
      </c>
      <c r="F802" s="173">
        <v>40695</v>
      </c>
      <c r="G802" s="175">
        <v>1484632</v>
      </c>
      <c r="H802" s="63">
        <v>2013</v>
      </c>
      <c r="I802" s="170" t="str">
        <f t="shared" si="13"/>
        <v>SI bonds_2.5_2014</v>
      </c>
    </row>
    <row r="803" spans="1:9" x14ac:dyDescent="0.35">
      <c r="A803" s="172" t="s">
        <v>43</v>
      </c>
      <c r="B803" s="172" t="s">
        <v>34</v>
      </c>
      <c r="C803" s="172" t="s">
        <v>35</v>
      </c>
      <c r="D803" s="172">
        <v>2.125</v>
      </c>
      <c r="E803" s="172">
        <v>2014</v>
      </c>
      <c r="F803" s="173">
        <v>41456</v>
      </c>
      <c r="G803" s="175">
        <v>61673608</v>
      </c>
      <c r="H803" s="63">
        <v>2013</v>
      </c>
      <c r="I803" s="170" t="str">
        <f t="shared" si="13"/>
        <v>SI certificates_2.125_2014</v>
      </c>
    </row>
    <row r="804" spans="1:9" x14ac:dyDescent="0.35">
      <c r="A804" s="172" t="s">
        <v>43</v>
      </c>
      <c r="B804" s="172" t="s">
        <v>34</v>
      </c>
      <c r="C804" s="172" t="s">
        <v>36</v>
      </c>
      <c r="D804" s="172">
        <v>2.125</v>
      </c>
      <c r="E804" s="172">
        <v>2014</v>
      </c>
      <c r="F804" s="173">
        <v>41456</v>
      </c>
      <c r="G804" s="175">
        <v>50093780</v>
      </c>
      <c r="H804" s="63">
        <v>2013</v>
      </c>
      <c r="I804" s="170" t="str">
        <f t="shared" si="13"/>
        <v>SI certificates_2.125_2014</v>
      </c>
    </row>
    <row r="805" spans="1:9" x14ac:dyDescent="0.35">
      <c r="A805" s="172" t="s">
        <v>44</v>
      </c>
      <c r="B805" s="172" t="s">
        <v>39</v>
      </c>
      <c r="C805" s="172" t="s">
        <v>36</v>
      </c>
      <c r="D805" s="172">
        <v>1.75</v>
      </c>
      <c r="E805" s="172">
        <v>2016</v>
      </c>
      <c r="F805" s="173">
        <v>41426</v>
      </c>
      <c r="G805" s="175">
        <v>1702735</v>
      </c>
      <c r="H805" s="63">
        <v>2013</v>
      </c>
      <c r="I805" s="170" t="str">
        <f t="shared" si="13"/>
        <v>SI bonds_1.75_2016</v>
      </c>
    </row>
    <row r="806" spans="1:9" x14ac:dyDescent="0.35">
      <c r="A806" s="172" t="s">
        <v>44</v>
      </c>
      <c r="B806" s="172" t="s">
        <v>39</v>
      </c>
      <c r="C806" s="172" t="s">
        <v>36</v>
      </c>
      <c r="D806" s="172">
        <v>2.5</v>
      </c>
      <c r="E806" s="172">
        <v>2014</v>
      </c>
      <c r="F806" s="173">
        <v>40695</v>
      </c>
      <c r="G806" s="175">
        <v>4487156</v>
      </c>
      <c r="H806" s="63">
        <v>2013</v>
      </c>
      <c r="I806" s="170" t="str">
        <f t="shared" si="13"/>
        <v>SI bonds_2.5_2014</v>
      </c>
    </row>
    <row r="807" spans="1:9" x14ac:dyDescent="0.35">
      <c r="A807" s="172" t="s">
        <v>44</v>
      </c>
      <c r="B807" s="172" t="s">
        <v>39</v>
      </c>
      <c r="C807" s="172" t="s">
        <v>36</v>
      </c>
      <c r="D807" s="172">
        <v>2.875</v>
      </c>
      <c r="E807" s="172">
        <v>2014</v>
      </c>
      <c r="F807" s="173">
        <v>40330</v>
      </c>
      <c r="G807" s="175">
        <v>2782968</v>
      </c>
      <c r="H807" s="63">
        <v>2013</v>
      </c>
      <c r="I807" s="170" t="str">
        <f t="shared" si="13"/>
        <v>SI bonds_2.875_2014</v>
      </c>
    </row>
    <row r="808" spans="1:9" x14ac:dyDescent="0.35">
      <c r="A808" s="172" t="s">
        <v>44</v>
      </c>
      <c r="B808" s="172" t="s">
        <v>39</v>
      </c>
      <c r="C808" s="172" t="s">
        <v>36</v>
      </c>
      <c r="D808" s="172">
        <v>4</v>
      </c>
      <c r="E808" s="172">
        <v>2017</v>
      </c>
      <c r="F808" s="173">
        <v>39600</v>
      </c>
      <c r="G808" s="175">
        <v>614533</v>
      </c>
      <c r="H808" s="63">
        <v>2013</v>
      </c>
      <c r="I808" s="170" t="str">
        <f t="shared" si="13"/>
        <v>SI bonds_4_2017</v>
      </c>
    </row>
    <row r="809" spans="1:9" x14ac:dyDescent="0.35">
      <c r="A809" s="172" t="s">
        <v>44</v>
      </c>
      <c r="B809" s="172" t="s">
        <v>39</v>
      </c>
      <c r="C809" s="172" t="s">
        <v>36</v>
      </c>
      <c r="D809" s="172">
        <v>4.125</v>
      </c>
      <c r="E809" s="172">
        <v>2017</v>
      </c>
      <c r="F809" s="173">
        <v>38504</v>
      </c>
      <c r="G809" s="175">
        <v>677385</v>
      </c>
      <c r="H809" s="63">
        <v>2013</v>
      </c>
      <c r="I809" s="170" t="str">
        <f t="shared" si="13"/>
        <v>SI bonds_4.125_2017</v>
      </c>
    </row>
    <row r="810" spans="1:9" x14ac:dyDescent="0.35">
      <c r="A810" s="172" t="s">
        <v>44</v>
      </c>
      <c r="B810" s="172" t="s">
        <v>39</v>
      </c>
      <c r="C810" s="172" t="s">
        <v>36</v>
      </c>
      <c r="D810" s="172">
        <v>4.625</v>
      </c>
      <c r="E810" s="172">
        <v>2017</v>
      </c>
      <c r="F810" s="173">
        <v>38139</v>
      </c>
      <c r="G810" s="175">
        <v>855497</v>
      </c>
      <c r="H810" s="63">
        <v>2013</v>
      </c>
      <c r="I810" s="170" t="str">
        <f t="shared" si="13"/>
        <v>SI bonds_4.625_2017</v>
      </c>
    </row>
    <row r="811" spans="1:9" x14ac:dyDescent="0.35">
      <c r="A811" s="172" t="s">
        <v>44</v>
      </c>
      <c r="B811" s="172" t="s">
        <v>39</v>
      </c>
      <c r="C811" s="172" t="s">
        <v>36</v>
      </c>
      <c r="D811" s="172">
        <v>5</v>
      </c>
      <c r="E811" s="172">
        <v>2017</v>
      </c>
      <c r="F811" s="173">
        <v>39234</v>
      </c>
      <c r="G811" s="175">
        <v>476586</v>
      </c>
      <c r="H811" s="63">
        <v>2013</v>
      </c>
      <c r="I811" s="170" t="str">
        <f t="shared" si="13"/>
        <v>SI bonds_5_2017</v>
      </c>
    </row>
    <row r="812" spans="1:9" x14ac:dyDescent="0.35">
      <c r="A812" s="172" t="s">
        <v>44</v>
      </c>
      <c r="B812" s="172" t="s">
        <v>39</v>
      </c>
      <c r="C812" s="172" t="s">
        <v>36</v>
      </c>
      <c r="D812" s="172">
        <v>5.125</v>
      </c>
      <c r="E812" s="172">
        <v>2017</v>
      </c>
      <c r="F812" s="173">
        <v>38869</v>
      </c>
      <c r="G812" s="175">
        <v>89530</v>
      </c>
      <c r="H812" s="63">
        <v>2013</v>
      </c>
      <c r="I812" s="170" t="str">
        <f t="shared" si="13"/>
        <v>SI bonds_5.125_2017</v>
      </c>
    </row>
    <row r="813" spans="1:9" x14ac:dyDescent="0.35">
      <c r="A813" s="172" t="s">
        <v>44</v>
      </c>
      <c r="B813" s="172" t="s">
        <v>34</v>
      </c>
      <c r="C813" s="172" t="s">
        <v>35</v>
      </c>
      <c r="D813" s="172">
        <v>2.125</v>
      </c>
      <c r="E813" s="172">
        <v>2014</v>
      </c>
      <c r="F813" s="173">
        <v>41487</v>
      </c>
      <c r="G813" s="175">
        <v>56265137</v>
      </c>
      <c r="H813" s="63">
        <v>2013</v>
      </c>
      <c r="I813" s="170" t="str">
        <f t="shared" si="13"/>
        <v>SI certificates_2.125_2014</v>
      </c>
    </row>
    <row r="814" spans="1:9" x14ac:dyDescent="0.35">
      <c r="A814" s="172" t="s">
        <v>44</v>
      </c>
      <c r="B814" s="172" t="s">
        <v>34</v>
      </c>
      <c r="C814" s="172" t="s">
        <v>36</v>
      </c>
      <c r="D814" s="172">
        <v>2.125</v>
      </c>
      <c r="E814" s="172">
        <v>2014</v>
      </c>
      <c r="F814" s="173">
        <v>41456</v>
      </c>
      <c r="G814" s="175">
        <v>11579828</v>
      </c>
      <c r="H814" s="63">
        <v>2013</v>
      </c>
      <c r="I814" s="170" t="str">
        <f t="shared" si="13"/>
        <v>SI certificates_2.125_2014</v>
      </c>
    </row>
    <row r="815" spans="1:9" x14ac:dyDescent="0.35">
      <c r="A815" s="172" t="s">
        <v>44</v>
      </c>
      <c r="B815" s="172" t="s">
        <v>34</v>
      </c>
      <c r="C815" s="172" t="s">
        <v>36</v>
      </c>
      <c r="D815" s="172">
        <v>2.125</v>
      </c>
      <c r="E815" s="172">
        <v>2014</v>
      </c>
      <c r="F815" s="173">
        <v>41487</v>
      </c>
      <c r="G815" s="175">
        <v>45328149</v>
      </c>
      <c r="H815" s="63">
        <v>2013</v>
      </c>
      <c r="I815" s="170" t="str">
        <f t="shared" si="13"/>
        <v>SI certificates_2.125_2014</v>
      </c>
    </row>
    <row r="816" spans="1:9" x14ac:dyDescent="0.35">
      <c r="A816" s="172" t="s">
        <v>45</v>
      </c>
      <c r="B816" s="172" t="s">
        <v>39</v>
      </c>
      <c r="C816" s="172" t="s">
        <v>36</v>
      </c>
      <c r="D816" s="172">
        <v>2.875</v>
      </c>
      <c r="E816" s="172">
        <v>2014</v>
      </c>
      <c r="F816" s="173">
        <v>40330</v>
      </c>
      <c r="G816" s="175">
        <v>4481463</v>
      </c>
      <c r="H816" s="63">
        <v>2013</v>
      </c>
      <c r="I816" s="170" t="str">
        <f t="shared" si="13"/>
        <v>SI bonds_2.875_2014</v>
      </c>
    </row>
    <row r="817" spans="1:9" x14ac:dyDescent="0.35">
      <c r="A817" s="172" t="s">
        <v>45</v>
      </c>
      <c r="B817" s="172" t="s">
        <v>39</v>
      </c>
      <c r="C817" s="172" t="s">
        <v>36</v>
      </c>
      <c r="D817" s="172">
        <v>3.25</v>
      </c>
      <c r="E817" s="172">
        <v>2014</v>
      </c>
      <c r="F817" s="173">
        <v>39965</v>
      </c>
      <c r="G817" s="175">
        <v>8300355</v>
      </c>
      <c r="H817" s="63">
        <v>2013</v>
      </c>
      <c r="I817" s="170" t="str">
        <f t="shared" si="13"/>
        <v>SI bonds_3.25_2014</v>
      </c>
    </row>
    <row r="818" spans="1:9" x14ac:dyDescent="0.35">
      <c r="A818" s="172" t="s">
        <v>45</v>
      </c>
      <c r="B818" s="172" t="s">
        <v>39</v>
      </c>
      <c r="C818" s="172" t="s">
        <v>36</v>
      </c>
      <c r="D818" s="172">
        <v>5.125</v>
      </c>
      <c r="E818" s="172">
        <v>2017</v>
      </c>
      <c r="F818" s="173">
        <v>38869</v>
      </c>
      <c r="G818" s="175">
        <v>575601</v>
      </c>
      <c r="H818" s="63">
        <v>2013</v>
      </c>
      <c r="I818" s="170" t="str">
        <f t="shared" si="13"/>
        <v>SI bonds_5.125_2017</v>
      </c>
    </row>
    <row r="819" spans="1:9" x14ac:dyDescent="0.35">
      <c r="A819" s="172" t="s">
        <v>45</v>
      </c>
      <c r="B819" s="172" t="s">
        <v>39</v>
      </c>
      <c r="C819" s="172" t="s">
        <v>36</v>
      </c>
      <c r="D819" s="172">
        <v>5.25</v>
      </c>
      <c r="E819" s="172">
        <v>2017</v>
      </c>
      <c r="F819" s="173">
        <v>37408</v>
      </c>
      <c r="G819" s="175">
        <v>3158221</v>
      </c>
      <c r="H819" s="63">
        <v>2013</v>
      </c>
      <c r="I819" s="170" t="str">
        <f t="shared" si="13"/>
        <v>SI bonds_5.25_2017</v>
      </c>
    </row>
    <row r="820" spans="1:9" x14ac:dyDescent="0.35">
      <c r="A820" s="172" t="s">
        <v>45</v>
      </c>
      <c r="B820" s="172" t="s">
        <v>34</v>
      </c>
      <c r="C820" s="172" t="s">
        <v>35</v>
      </c>
      <c r="D820" s="172">
        <v>2.375</v>
      </c>
      <c r="E820" s="172">
        <v>2014</v>
      </c>
      <c r="F820" s="173">
        <v>41518</v>
      </c>
      <c r="G820" s="175">
        <v>65211760</v>
      </c>
      <c r="H820" s="63">
        <v>2013</v>
      </c>
      <c r="I820" s="170" t="str">
        <f t="shared" si="13"/>
        <v>SI certificates_2.375_2014</v>
      </c>
    </row>
    <row r="821" spans="1:9" x14ac:dyDescent="0.35">
      <c r="A821" s="172" t="s">
        <v>45</v>
      </c>
      <c r="B821" s="172" t="s">
        <v>34</v>
      </c>
      <c r="C821" s="172" t="s">
        <v>36</v>
      </c>
      <c r="D821" s="172">
        <v>2.125</v>
      </c>
      <c r="E821" s="172">
        <v>2014</v>
      </c>
      <c r="F821" s="173">
        <v>41487</v>
      </c>
      <c r="G821" s="175">
        <v>10936988</v>
      </c>
      <c r="H821" s="63">
        <v>2013</v>
      </c>
      <c r="I821" s="170" t="str">
        <f t="shared" si="13"/>
        <v>SI certificates_2.125_2014</v>
      </c>
    </row>
    <row r="822" spans="1:9" x14ac:dyDescent="0.35">
      <c r="A822" s="172" t="s">
        <v>45</v>
      </c>
      <c r="B822" s="172" t="s">
        <v>34</v>
      </c>
      <c r="C822" s="172" t="s">
        <v>36</v>
      </c>
      <c r="D822" s="172">
        <v>2.375</v>
      </c>
      <c r="E822" s="172">
        <v>2014</v>
      </c>
      <c r="F822" s="173">
        <v>41518</v>
      </c>
      <c r="G822" s="175">
        <v>45704044</v>
      </c>
      <c r="H822" s="63">
        <v>2013</v>
      </c>
      <c r="I822" s="170" t="str">
        <f t="shared" si="13"/>
        <v>SI certificates_2.375_2014</v>
      </c>
    </row>
    <row r="823" spans="1:9" x14ac:dyDescent="0.35">
      <c r="A823" s="172" t="s">
        <v>46</v>
      </c>
      <c r="B823" s="172" t="s">
        <v>39</v>
      </c>
      <c r="C823" s="172" t="s">
        <v>36</v>
      </c>
      <c r="D823" s="172">
        <v>3.25</v>
      </c>
      <c r="E823" s="172">
        <v>2014</v>
      </c>
      <c r="F823" s="173">
        <v>39965</v>
      </c>
      <c r="G823" s="175">
        <v>2327916</v>
      </c>
      <c r="H823" s="63">
        <v>2013</v>
      </c>
      <c r="I823" s="170" t="str">
        <f t="shared" si="13"/>
        <v>SI bonds_3.25_2014</v>
      </c>
    </row>
    <row r="824" spans="1:9" x14ac:dyDescent="0.35">
      <c r="A824" s="172" t="s">
        <v>46</v>
      </c>
      <c r="B824" s="172" t="s">
        <v>39</v>
      </c>
      <c r="C824" s="172" t="s">
        <v>36</v>
      </c>
      <c r="D824" s="172">
        <v>3.5</v>
      </c>
      <c r="E824" s="172">
        <v>2014</v>
      </c>
      <c r="F824" s="173">
        <v>37773</v>
      </c>
      <c r="G824" s="175">
        <v>2842679</v>
      </c>
      <c r="H824" s="63">
        <v>2013</v>
      </c>
      <c r="I824" s="170" t="str">
        <f t="shared" si="13"/>
        <v>SI bonds_3.5_2014</v>
      </c>
    </row>
    <row r="825" spans="1:9" x14ac:dyDescent="0.35">
      <c r="A825" s="172" t="s">
        <v>46</v>
      </c>
      <c r="B825" s="172" t="s">
        <v>39</v>
      </c>
      <c r="C825" s="172" t="s">
        <v>36</v>
      </c>
      <c r="D825" s="172">
        <v>5.25</v>
      </c>
      <c r="E825" s="172">
        <v>2017</v>
      </c>
      <c r="F825" s="173">
        <v>37408</v>
      </c>
      <c r="G825" s="175">
        <v>3700409</v>
      </c>
      <c r="H825" s="63">
        <v>2013</v>
      </c>
      <c r="I825" s="170" t="str">
        <f t="shared" si="13"/>
        <v>SI bonds_5.25_2017</v>
      </c>
    </row>
    <row r="826" spans="1:9" x14ac:dyDescent="0.35">
      <c r="A826" s="172" t="s">
        <v>46</v>
      </c>
      <c r="B826" s="172" t="s">
        <v>34</v>
      </c>
      <c r="C826" s="172" t="s">
        <v>35</v>
      </c>
      <c r="D826" s="172">
        <v>2.25</v>
      </c>
      <c r="E826" s="172">
        <v>2014</v>
      </c>
      <c r="F826" s="173">
        <v>41548</v>
      </c>
      <c r="G826" s="175">
        <v>54962840</v>
      </c>
      <c r="H826" s="63">
        <v>2013</v>
      </c>
      <c r="I826" s="170" t="str">
        <f t="shared" si="13"/>
        <v>SI certificates_2.25_2014</v>
      </c>
    </row>
    <row r="827" spans="1:9" x14ac:dyDescent="0.35">
      <c r="A827" s="172" t="s">
        <v>46</v>
      </c>
      <c r="B827" s="172" t="s">
        <v>34</v>
      </c>
      <c r="C827" s="172" t="s">
        <v>36</v>
      </c>
      <c r="D827" s="172">
        <v>2.25</v>
      </c>
      <c r="E827" s="172">
        <v>2014</v>
      </c>
      <c r="F827" s="173">
        <v>41548</v>
      </c>
      <c r="G827" s="175">
        <v>40364704</v>
      </c>
      <c r="H827" s="63">
        <v>2013</v>
      </c>
      <c r="I827" s="170" t="str">
        <f t="shared" si="13"/>
        <v>SI certificates_2.25_2014</v>
      </c>
    </row>
    <row r="828" spans="1:9" x14ac:dyDescent="0.35">
      <c r="A828" s="172" t="s">
        <v>46</v>
      </c>
      <c r="B828" s="172" t="s">
        <v>34</v>
      </c>
      <c r="C828" s="172" t="s">
        <v>36</v>
      </c>
      <c r="D828" s="172">
        <v>2.375</v>
      </c>
      <c r="E828" s="172">
        <v>2014</v>
      </c>
      <c r="F828" s="173">
        <v>41518</v>
      </c>
      <c r="G828" s="175">
        <v>19507716</v>
      </c>
      <c r="H828" s="63">
        <v>2013</v>
      </c>
      <c r="I828" s="170" t="str">
        <f t="shared" si="13"/>
        <v>SI certificates_2.375_2014</v>
      </c>
    </row>
    <row r="829" spans="1:9" x14ac:dyDescent="0.35">
      <c r="A829" s="172" t="s">
        <v>47</v>
      </c>
      <c r="B829" s="172" t="s">
        <v>39</v>
      </c>
      <c r="C829" s="172" t="s">
        <v>36</v>
      </c>
      <c r="D829" s="172">
        <v>3.25</v>
      </c>
      <c r="E829" s="172">
        <v>2018</v>
      </c>
      <c r="F829" s="173">
        <v>39965</v>
      </c>
      <c r="G829" s="175">
        <v>497144</v>
      </c>
      <c r="H829" s="63">
        <v>2013</v>
      </c>
      <c r="I829" s="170" t="str">
        <f t="shared" si="13"/>
        <v>SI bonds_3.25_2018</v>
      </c>
    </row>
    <row r="830" spans="1:9" x14ac:dyDescent="0.35">
      <c r="A830" s="172" t="s">
        <v>47</v>
      </c>
      <c r="B830" s="172" t="s">
        <v>39</v>
      </c>
      <c r="C830" s="172" t="s">
        <v>36</v>
      </c>
      <c r="D830" s="172">
        <v>3.5</v>
      </c>
      <c r="E830" s="172">
        <v>2014</v>
      </c>
      <c r="F830" s="173">
        <v>37773</v>
      </c>
      <c r="G830" s="175">
        <v>6671072</v>
      </c>
      <c r="H830" s="63">
        <v>2013</v>
      </c>
      <c r="I830" s="170" t="str">
        <f t="shared" si="13"/>
        <v>SI bonds_3.5_2014</v>
      </c>
    </row>
    <row r="831" spans="1:9" x14ac:dyDescent="0.35">
      <c r="A831" s="172" t="s">
        <v>47</v>
      </c>
      <c r="B831" s="172" t="s">
        <v>39</v>
      </c>
      <c r="C831" s="172" t="s">
        <v>36</v>
      </c>
      <c r="D831" s="172">
        <v>4</v>
      </c>
      <c r="E831" s="172">
        <v>2014</v>
      </c>
      <c r="F831" s="173">
        <v>39600</v>
      </c>
      <c r="G831" s="175">
        <v>2223404</v>
      </c>
      <c r="H831" s="63">
        <v>2013</v>
      </c>
      <c r="I831" s="170" t="str">
        <f t="shared" si="13"/>
        <v>SI bonds_4_2014</v>
      </c>
    </row>
    <row r="832" spans="1:9" x14ac:dyDescent="0.35">
      <c r="A832" s="172" t="s">
        <v>47</v>
      </c>
      <c r="B832" s="172" t="s">
        <v>39</v>
      </c>
      <c r="C832" s="172" t="s">
        <v>36</v>
      </c>
      <c r="D832" s="172">
        <v>5.25</v>
      </c>
      <c r="E832" s="172">
        <v>2017</v>
      </c>
      <c r="F832" s="173">
        <v>37408</v>
      </c>
      <c r="G832" s="175">
        <v>3404626</v>
      </c>
      <c r="H832" s="63">
        <v>2013</v>
      </c>
      <c r="I832" s="170" t="str">
        <f t="shared" si="13"/>
        <v>SI bonds_5.25_2017</v>
      </c>
    </row>
    <row r="833" spans="1:9" x14ac:dyDescent="0.35">
      <c r="A833" s="172" t="s">
        <v>47</v>
      </c>
      <c r="B833" s="172" t="s">
        <v>34</v>
      </c>
      <c r="C833" s="172" t="s">
        <v>35</v>
      </c>
      <c r="D833" s="172">
        <v>2.125</v>
      </c>
      <c r="E833" s="172">
        <v>2014</v>
      </c>
      <c r="F833" s="173">
        <v>41579</v>
      </c>
      <c r="G833" s="175">
        <v>55078265</v>
      </c>
      <c r="H833" s="63">
        <v>2013</v>
      </c>
      <c r="I833" s="170" t="str">
        <f t="shared" si="13"/>
        <v>SI certificates_2.125_2014</v>
      </c>
    </row>
    <row r="834" spans="1:9" x14ac:dyDescent="0.35">
      <c r="A834" s="172" t="s">
        <v>47</v>
      </c>
      <c r="B834" s="172" t="s">
        <v>34</v>
      </c>
      <c r="C834" s="172" t="s">
        <v>36</v>
      </c>
      <c r="D834" s="172">
        <v>2.125</v>
      </c>
      <c r="E834" s="172">
        <v>2014</v>
      </c>
      <c r="F834" s="173">
        <v>41579</v>
      </c>
      <c r="G834" s="175">
        <v>41347970</v>
      </c>
      <c r="H834" s="63">
        <v>2013</v>
      </c>
      <c r="I834" s="170" t="str">
        <f t="shared" si="13"/>
        <v>SI certificates_2.125_2014</v>
      </c>
    </row>
    <row r="835" spans="1:9" x14ac:dyDescent="0.35">
      <c r="A835" s="172" t="s">
        <v>47</v>
      </c>
      <c r="B835" s="172" t="s">
        <v>34</v>
      </c>
      <c r="C835" s="172" t="s">
        <v>36</v>
      </c>
      <c r="D835" s="172">
        <v>2.25</v>
      </c>
      <c r="E835" s="172">
        <v>2014</v>
      </c>
      <c r="F835" s="173">
        <v>41548</v>
      </c>
      <c r="G835" s="175">
        <v>14598136</v>
      </c>
      <c r="H835" s="63">
        <v>2013</v>
      </c>
      <c r="I835" s="170" t="str">
        <f t="shared" si="13"/>
        <v>SI certificates_2.25_2014</v>
      </c>
    </row>
    <row r="836" spans="1:9" x14ac:dyDescent="0.35">
      <c r="A836" s="172" t="s">
        <v>48</v>
      </c>
      <c r="B836" s="172" t="s">
        <v>39</v>
      </c>
      <c r="C836" s="172" t="s">
        <v>36</v>
      </c>
      <c r="D836" s="172">
        <v>3.25</v>
      </c>
      <c r="E836" s="172">
        <v>2018</v>
      </c>
      <c r="F836" s="173">
        <v>39965</v>
      </c>
      <c r="G836" s="175">
        <v>380416</v>
      </c>
      <c r="H836" s="63">
        <v>2013</v>
      </c>
      <c r="I836" s="170" t="str">
        <f t="shared" si="13"/>
        <v>SI bonds_3.25_2018</v>
      </c>
    </row>
    <row r="837" spans="1:9" x14ac:dyDescent="0.35">
      <c r="A837" s="172" t="s">
        <v>48</v>
      </c>
      <c r="B837" s="172" t="s">
        <v>39</v>
      </c>
      <c r="C837" s="172" t="s">
        <v>36</v>
      </c>
      <c r="D837" s="172">
        <v>3.5</v>
      </c>
      <c r="E837" s="172">
        <v>2018</v>
      </c>
      <c r="F837" s="173">
        <v>37773</v>
      </c>
      <c r="G837" s="175">
        <v>3356302</v>
      </c>
      <c r="H837" s="63">
        <v>2013</v>
      </c>
      <c r="I837" s="170" t="str">
        <f t="shared" si="13"/>
        <v>SI bonds_3.5_2018</v>
      </c>
    </row>
    <row r="838" spans="1:9" x14ac:dyDescent="0.35">
      <c r="A838" s="172" t="s">
        <v>48</v>
      </c>
      <c r="B838" s="172" t="s">
        <v>39</v>
      </c>
      <c r="C838" s="172" t="s">
        <v>36</v>
      </c>
      <c r="D838" s="172">
        <v>4</v>
      </c>
      <c r="E838" s="172">
        <v>2014</v>
      </c>
      <c r="F838" s="173">
        <v>39600</v>
      </c>
      <c r="G838" s="175">
        <v>9851788</v>
      </c>
      <c r="H838" s="63">
        <v>2013</v>
      </c>
      <c r="I838" s="170" t="str">
        <f t="shared" ref="I838:I901" si="14">_xlfn.TEXTJOIN("_", TRUE, B838, D838, E838)</f>
        <v>SI bonds_4_2014</v>
      </c>
    </row>
    <row r="839" spans="1:9" x14ac:dyDescent="0.35">
      <c r="A839" s="172" t="s">
        <v>48</v>
      </c>
      <c r="B839" s="172" t="s">
        <v>39</v>
      </c>
      <c r="C839" s="172" t="s">
        <v>36</v>
      </c>
      <c r="D839" s="172">
        <v>4.125</v>
      </c>
      <c r="E839" s="172">
        <v>2014</v>
      </c>
      <c r="F839" s="173">
        <v>38504</v>
      </c>
      <c r="G839" s="175">
        <v>1077365</v>
      </c>
      <c r="H839" s="63">
        <v>2013</v>
      </c>
      <c r="I839" s="170" t="str">
        <f t="shared" si="14"/>
        <v>SI bonds_4.125_2014</v>
      </c>
    </row>
    <row r="840" spans="1:9" x14ac:dyDescent="0.35">
      <c r="A840" s="172" t="s">
        <v>48</v>
      </c>
      <c r="B840" s="172" t="s">
        <v>34</v>
      </c>
      <c r="C840" s="172" t="s">
        <v>35</v>
      </c>
      <c r="D840" s="172">
        <v>2.25</v>
      </c>
      <c r="E840" s="172">
        <v>2014</v>
      </c>
      <c r="F840" s="173">
        <v>41609</v>
      </c>
      <c r="G840" s="175">
        <v>107800688</v>
      </c>
      <c r="H840" s="63">
        <v>2013</v>
      </c>
      <c r="I840" s="170" t="str">
        <f t="shared" si="14"/>
        <v>SI certificates_2.25_2014</v>
      </c>
    </row>
    <row r="841" spans="1:9" x14ac:dyDescent="0.35">
      <c r="A841" s="172" t="s">
        <v>48</v>
      </c>
      <c r="B841" s="172" t="s">
        <v>34</v>
      </c>
      <c r="C841" s="172" t="s">
        <v>36</v>
      </c>
      <c r="D841" s="172">
        <v>2.125</v>
      </c>
      <c r="E841" s="172">
        <v>2014</v>
      </c>
      <c r="F841" s="173">
        <v>41579</v>
      </c>
      <c r="G841" s="175">
        <v>13730295</v>
      </c>
      <c r="H841" s="63">
        <v>2013</v>
      </c>
      <c r="I841" s="170" t="str">
        <f t="shared" si="14"/>
        <v>SI certificates_2.125_2014</v>
      </c>
    </row>
    <row r="842" spans="1:9" x14ac:dyDescent="0.35">
      <c r="A842" s="172" t="s">
        <v>48</v>
      </c>
      <c r="B842" s="172" t="s">
        <v>34</v>
      </c>
      <c r="C842" s="172" t="s">
        <v>36</v>
      </c>
      <c r="D842" s="172">
        <v>2.25</v>
      </c>
      <c r="E842" s="172">
        <v>2014</v>
      </c>
      <c r="F842" s="173">
        <v>41609</v>
      </c>
      <c r="G842" s="175">
        <v>43137066</v>
      </c>
      <c r="H842" s="63">
        <v>2013</v>
      </c>
      <c r="I842" s="170" t="str">
        <f t="shared" si="14"/>
        <v>SI certificates_2.25_2014</v>
      </c>
    </row>
    <row r="843" spans="1:9" x14ac:dyDescent="0.35">
      <c r="A843" s="172" t="s">
        <v>33</v>
      </c>
      <c r="B843" s="172" t="s">
        <v>34</v>
      </c>
      <c r="C843" s="172" t="s">
        <v>35</v>
      </c>
      <c r="D843" s="172">
        <v>1.5</v>
      </c>
      <c r="E843" s="172">
        <v>2012</v>
      </c>
      <c r="F843" s="173">
        <v>40909</v>
      </c>
      <c r="G843" s="174">
        <v>74661581</v>
      </c>
      <c r="H843" s="63">
        <v>2012</v>
      </c>
      <c r="I843" s="170" t="str">
        <f t="shared" si="14"/>
        <v>SI certificates_1.5_2012</v>
      </c>
    </row>
    <row r="844" spans="1:9" x14ac:dyDescent="0.35">
      <c r="A844" s="172" t="s">
        <v>33</v>
      </c>
      <c r="B844" s="172" t="s">
        <v>34</v>
      </c>
      <c r="C844" s="172" t="s">
        <v>36</v>
      </c>
      <c r="D844" s="172">
        <v>1.5</v>
      </c>
      <c r="E844" s="172">
        <v>2012</v>
      </c>
      <c r="F844" s="173">
        <v>40909</v>
      </c>
      <c r="G844" s="175">
        <v>45964235</v>
      </c>
      <c r="H844" s="63">
        <v>2012</v>
      </c>
      <c r="I844" s="170" t="str">
        <f t="shared" si="14"/>
        <v>SI certificates_1.5_2012</v>
      </c>
    </row>
    <row r="845" spans="1:9" x14ac:dyDescent="0.35">
      <c r="A845" s="172" t="s">
        <v>33</v>
      </c>
      <c r="B845" s="172" t="s">
        <v>34</v>
      </c>
      <c r="C845" s="172" t="s">
        <v>36</v>
      </c>
      <c r="D845" s="172">
        <v>1.75</v>
      </c>
      <c r="E845" s="172">
        <v>2012</v>
      </c>
      <c r="F845" s="173">
        <v>40878</v>
      </c>
      <c r="G845" s="175">
        <v>18030411</v>
      </c>
      <c r="H845" s="63">
        <v>2012</v>
      </c>
      <c r="I845" s="170" t="str">
        <f t="shared" si="14"/>
        <v>SI certificates_1.75_2012</v>
      </c>
    </row>
    <row r="846" spans="1:9" x14ac:dyDescent="0.35">
      <c r="A846" s="172" t="s">
        <v>37</v>
      </c>
      <c r="B846" s="172" t="s">
        <v>39</v>
      </c>
      <c r="C846" s="172" t="s">
        <v>36</v>
      </c>
      <c r="D846" s="172">
        <v>5</v>
      </c>
      <c r="E846" s="172">
        <v>2014</v>
      </c>
      <c r="F846" s="173">
        <v>39234</v>
      </c>
      <c r="G846" s="175">
        <v>147273</v>
      </c>
      <c r="H846" s="63">
        <v>2012</v>
      </c>
      <c r="I846" s="170" t="str">
        <f t="shared" si="14"/>
        <v>SI bonds_5_2014</v>
      </c>
    </row>
    <row r="847" spans="1:9" x14ac:dyDescent="0.35">
      <c r="A847" s="172" t="s">
        <v>37</v>
      </c>
      <c r="B847" s="172" t="s">
        <v>39</v>
      </c>
      <c r="C847" s="172" t="s">
        <v>36</v>
      </c>
      <c r="D847" s="172">
        <v>5.125</v>
      </c>
      <c r="E847" s="172">
        <v>2014</v>
      </c>
      <c r="F847" s="173">
        <v>38869</v>
      </c>
      <c r="G847" s="175">
        <v>665131</v>
      </c>
      <c r="H847" s="63">
        <v>2012</v>
      </c>
      <c r="I847" s="170" t="str">
        <f t="shared" si="14"/>
        <v>SI bonds_5.125_2014</v>
      </c>
    </row>
    <row r="848" spans="1:9" x14ac:dyDescent="0.35">
      <c r="A848" s="172" t="s">
        <v>37</v>
      </c>
      <c r="B848" s="172" t="s">
        <v>39</v>
      </c>
      <c r="C848" s="172" t="s">
        <v>36</v>
      </c>
      <c r="D848" s="172">
        <v>5.25</v>
      </c>
      <c r="E848" s="172">
        <v>2014</v>
      </c>
      <c r="F848" s="173">
        <v>37408</v>
      </c>
      <c r="G848" s="175">
        <v>880123</v>
      </c>
      <c r="H848" s="63">
        <v>2012</v>
      </c>
      <c r="I848" s="170" t="str">
        <f t="shared" si="14"/>
        <v>SI bonds_5.25_2014</v>
      </c>
    </row>
    <row r="849" spans="1:9" x14ac:dyDescent="0.35">
      <c r="A849" s="172" t="s">
        <v>37</v>
      </c>
      <c r="B849" s="172" t="s">
        <v>34</v>
      </c>
      <c r="C849" s="172" t="s">
        <v>35</v>
      </c>
      <c r="D849" s="172">
        <v>1.5</v>
      </c>
      <c r="E849" s="172">
        <v>2012</v>
      </c>
      <c r="F849" s="173">
        <v>40940</v>
      </c>
      <c r="G849" s="175">
        <v>55802825</v>
      </c>
      <c r="H849" s="63">
        <v>2012</v>
      </c>
      <c r="I849" s="170" t="str">
        <f t="shared" si="14"/>
        <v>SI certificates_1.5_2012</v>
      </c>
    </row>
    <row r="850" spans="1:9" x14ac:dyDescent="0.35">
      <c r="A850" s="172" t="s">
        <v>37</v>
      </c>
      <c r="B850" s="172" t="s">
        <v>34</v>
      </c>
      <c r="C850" s="172" t="s">
        <v>36</v>
      </c>
      <c r="D850" s="172">
        <v>1.5</v>
      </c>
      <c r="E850" s="172">
        <v>2012</v>
      </c>
      <c r="F850" s="173">
        <v>40909</v>
      </c>
      <c r="G850" s="175">
        <v>28697346</v>
      </c>
      <c r="H850" s="63">
        <v>2012</v>
      </c>
      <c r="I850" s="170" t="str">
        <f t="shared" si="14"/>
        <v>SI certificates_1.5_2012</v>
      </c>
    </row>
    <row r="851" spans="1:9" x14ac:dyDescent="0.35">
      <c r="A851" s="172" t="s">
        <v>37</v>
      </c>
      <c r="B851" s="172" t="s">
        <v>34</v>
      </c>
      <c r="C851" s="172" t="s">
        <v>36</v>
      </c>
      <c r="D851" s="172">
        <v>1.5</v>
      </c>
      <c r="E851" s="172">
        <v>2012</v>
      </c>
      <c r="F851" s="173">
        <v>40940</v>
      </c>
      <c r="G851" s="175">
        <v>33674231</v>
      </c>
      <c r="H851" s="63">
        <v>2012</v>
      </c>
      <c r="I851" s="170" t="str">
        <f t="shared" si="14"/>
        <v>SI certificates_1.5_2012</v>
      </c>
    </row>
    <row r="852" spans="1:9" x14ac:dyDescent="0.35">
      <c r="A852" s="172" t="s">
        <v>37</v>
      </c>
      <c r="B852" s="172" t="s">
        <v>34</v>
      </c>
      <c r="C852" s="172" t="s">
        <v>36</v>
      </c>
      <c r="D852" s="172">
        <v>1.75</v>
      </c>
      <c r="E852" s="172">
        <v>2012</v>
      </c>
      <c r="F852" s="173">
        <v>40878</v>
      </c>
      <c r="G852" s="175">
        <v>590259</v>
      </c>
      <c r="H852" s="63">
        <v>2012</v>
      </c>
      <c r="I852" s="170" t="str">
        <f t="shared" si="14"/>
        <v>SI certificates_1.75_2012</v>
      </c>
    </row>
    <row r="853" spans="1:9" x14ac:dyDescent="0.35">
      <c r="A853" s="172" t="s">
        <v>38</v>
      </c>
      <c r="B853" s="172" t="s">
        <v>39</v>
      </c>
      <c r="C853" s="172" t="s">
        <v>36</v>
      </c>
      <c r="D853" s="172">
        <v>5.25</v>
      </c>
      <c r="E853" s="172">
        <v>2014</v>
      </c>
      <c r="F853" s="173">
        <v>37408</v>
      </c>
      <c r="G853" s="175">
        <v>483285</v>
      </c>
      <c r="H853" s="63">
        <v>2012</v>
      </c>
      <c r="I853" s="170" t="str">
        <f t="shared" si="14"/>
        <v>SI bonds_5.25_2014</v>
      </c>
    </row>
    <row r="854" spans="1:9" x14ac:dyDescent="0.35">
      <c r="A854" s="172" t="s">
        <v>38</v>
      </c>
      <c r="B854" s="172" t="s">
        <v>39</v>
      </c>
      <c r="C854" s="172" t="s">
        <v>36</v>
      </c>
      <c r="D854" s="172">
        <v>5.625</v>
      </c>
      <c r="E854" s="172">
        <v>2014</v>
      </c>
      <c r="F854" s="173">
        <v>37043</v>
      </c>
      <c r="G854" s="175">
        <v>1524967</v>
      </c>
      <c r="H854" s="63">
        <v>2012</v>
      </c>
      <c r="I854" s="170" t="str">
        <f t="shared" si="14"/>
        <v>SI bonds_5.625_2014</v>
      </c>
    </row>
    <row r="855" spans="1:9" x14ac:dyDescent="0.35">
      <c r="A855" s="172" t="s">
        <v>38</v>
      </c>
      <c r="B855" s="172" t="s">
        <v>39</v>
      </c>
      <c r="C855" s="172" t="s">
        <v>36</v>
      </c>
      <c r="D855" s="172">
        <v>6</v>
      </c>
      <c r="E855" s="172">
        <v>2014</v>
      </c>
      <c r="F855" s="173">
        <v>36312</v>
      </c>
      <c r="G855" s="175">
        <v>1162001</v>
      </c>
      <c r="H855" s="63">
        <v>2012</v>
      </c>
      <c r="I855" s="170" t="str">
        <f t="shared" si="14"/>
        <v>SI bonds_6_2014</v>
      </c>
    </row>
    <row r="856" spans="1:9" x14ac:dyDescent="0.35">
      <c r="A856" s="172" t="s">
        <v>38</v>
      </c>
      <c r="B856" s="172" t="s">
        <v>34</v>
      </c>
      <c r="C856" s="172" t="s">
        <v>35</v>
      </c>
      <c r="D856" s="172">
        <v>1.625</v>
      </c>
      <c r="E856" s="172">
        <v>2012</v>
      </c>
      <c r="F856" s="173">
        <v>40969</v>
      </c>
      <c r="G856" s="175">
        <v>63852571</v>
      </c>
      <c r="H856" s="63">
        <v>2012</v>
      </c>
      <c r="I856" s="170" t="str">
        <f t="shared" si="14"/>
        <v>SI certificates_1.625_2012</v>
      </c>
    </row>
    <row r="857" spans="1:9" x14ac:dyDescent="0.35">
      <c r="A857" s="172" t="s">
        <v>38</v>
      </c>
      <c r="B857" s="172" t="s">
        <v>34</v>
      </c>
      <c r="C857" s="172" t="s">
        <v>36</v>
      </c>
      <c r="D857" s="172">
        <v>1.5</v>
      </c>
      <c r="E857" s="172">
        <v>2012</v>
      </c>
      <c r="F857" s="173">
        <v>40940</v>
      </c>
      <c r="G857" s="175">
        <v>22128594</v>
      </c>
      <c r="H857" s="63">
        <v>2012</v>
      </c>
      <c r="I857" s="170" t="str">
        <f t="shared" si="14"/>
        <v>SI certificates_1.5_2012</v>
      </c>
    </row>
    <row r="858" spans="1:9" x14ac:dyDescent="0.35">
      <c r="A858" s="172" t="s">
        <v>38</v>
      </c>
      <c r="B858" s="172" t="s">
        <v>34</v>
      </c>
      <c r="C858" s="172" t="s">
        <v>36</v>
      </c>
      <c r="D858" s="172">
        <v>1.625</v>
      </c>
      <c r="E858" s="172">
        <v>2012</v>
      </c>
      <c r="F858" s="173">
        <v>40969</v>
      </c>
      <c r="G858" s="175">
        <v>38992790</v>
      </c>
      <c r="H858" s="63">
        <v>2012</v>
      </c>
      <c r="I858" s="170" t="str">
        <f t="shared" si="14"/>
        <v>SI certificates_1.625_2012</v>
      </c>
    </row>
    <row r="859" spans="1:9" x14ac:dyDescent="0.35">
      <c r="A859" s="172" t="s">
        <v>40</v>
      </c>
      <c r="B859" s="172" t="s">
        <v>39</v>
      </c>
      <c r="C859" s="172" t="s">
        <v>36</v>
      </c>
      <c r="D859" s="172">
        <v>6</v>
      </c>
      <c r="E859" s="172">
        <v>2014</v>
      </c>
      <c r="F859" s="173">
        <v>36312</v>
      </c>
      <c r="G859" s="175">
        <v>2396330</v>
      </c>
      <c r="H859" s="63">
        <v>2012</v>
      </c>
      <c r="I859" s="170" t="str">
        <f t="shared" si="14"/>
        <v>SI bonds_6_2014</v>
      </c>
    </row>
    <row r="860" spans="1:9" x14ac:dyDescent="0.35">
      <c r="A860" s="172" t="s">
        <v>40</v>
      </c>
      <c r="B860" s="172" t="s">
        <v>34</v>
      </c>
      <c r="C860" s="172" t="s">
        <v>35</v>
      </c>
      <c r="D860" s="172">
        <v>1.875</v>
      </c>
      <c r="E860" s="172">
        <v>2012</v>
      </c>
      <c r="F860" s="173">
        <v>41000</v>
      </c>
      <c r="G860" s="175">
        <v>81147992</v>
      </c>
      <c r="H860" s="63">
        <v>2012</v>
      </c>
      <c r="I860" s="170" t="str">
        <f t="shared" si="14"/>
        <v>SI certificates_1.875_2012</v>
      </c>
    </row>
    <row r="861" spans="1:9" x14ac:dyDescent="0.35">
      <c r="A861" s="172" t="s">
        <v>40</v>
      </c>
      <c r="B861" s="172" t="s">
        <v>34</v>
      </c>
      <c r="C861" s="172" t="s">
        <v>36</v>
      </c>
      <c r="D861" s="172">
        <v>1.625</v>
      </c>
      <c r="E861" s="172">
        <v>2012</v>
      </c>
      <c r="F861" s="173">
        <v>40969</v>
      </c>
      <c r="G861" s="175">
        <v>24859781</v>
      </c>
      <c r="H861" s="63">
        <v>2012</v>
      </c>
      <c r="I861" s="170" t="str">
        <f t="shared" si="14"/>
        <v>SI certificates_1.625_2012</v>
      </c>
    </row>
    <row r="862" spans="1:9" x14ac:dyDescent="0.35">
      <c r="A862" s="172" t="s">
        <v>40</v>
      </c>
      <c r="B862" s="172" t="s">
        <v>34</v>
      </c>
      <c r="C862" s="172" t="s">
        <v>36</v>
      </c>
      <c r="D862" s="172">
        <v>1.75</v>
      </c>
      <c r="E862" s="172">
        <v>2012</v>
      </c>
      <c r="F862" s="173">
        <v>40878</v>
      </c>
      <c r="G862" s="175">
        <v>31173605</v>
      </c>
      <c r="H862" s="63">
        <v>2012</v>
      </c>
      <c r="I862" s="170" t="str">
        <f t="shared" si="14"/>
        <v>SI certificates_1.75_2012</v>
      </c>
    </row>
    <row r="863" spans="1:9" x14ac:dyDescent="0.35">
      <c r="A863" s="172" t="s">
        <v>40</v>
      </c>
      <c r="B863" s="172" t="s">
        <v>34</v>
      </c>
      <c r="C863" s="172" t="s">
        <v>36</v>
      </c>
      <c r="D863" s="172">
        <v>1.875</v>
      </c>
      <c r="E863" s="172">
        <v>2012</v>
      </c>
      <c r="F863" s="173">
        <v>41000</v>
      </c>
      <c r="G863" s="175">
        <v>6500353</v>
      </c>
      <c r="H863" s="63">
        <v>2012</v>
      </c>
      <c r="I863" s="170" t="str">
        <f t="shared" si="14"/>
        <v>SI certificates_1.875_2012</v>
      </c>
    </row>
    <row r="864" spans="1:9" x14ac:dyDescent="0.35">
      <c r="A864" s="172" t="s">
        <v>41</v>
      </c>
      <c r="B864" s="172" t="s">
        <v>39</v>
      </c>
      <c r="C864" s="172" t="s">
        <v>36</v>
      </c>
      <c r="D864" s="172">
        <v>6</v>
      </c>
      <c r="E864" s="172">
        <v>2014</v>
      </c>
      <c r="F864" s="173">
        <v>36312</v>
      </c>
      <c r="G864" s="175">
        <v>1595732</v>
      </c>
      <c r="H864" s="63">
        <v>2012</v>
      </c>
      <c r="I864" s="170" t="str">
        <f t="shared" si="14"/>
        <v>SI bonds_6_2014</v>
      </c>
    </row>
    <row r="865" spans="1:9" x14ac:dyDescent="0.35">
      <c r="A865" s="172" t="s">
        <v>41</v>
      </c>
      <c r="B865" s="172" t="s">
        <v>34</v>
      </c>
      <c r="C865" s="172" t="s">
        <v>35</v>
      </c>
      <c r="D865" s="172">
        <v>1.625</v>
      </c>
      <c r="E865" s="172">
        <v>2012</v>
      </c>
      <c r="F865" s="173">
        <v>41030</v>
      </c>
      <c r="G865" s="175">
        <v>56895974</v>
      </c>
      <c r="H865" s="63">
        <v>2012</v>
      </c>
      <c r="I865" s="170" t="str">
        <f t="shared" si="14"/>
        <v>SI certificates_1.625_2012</v>
      </c>
    </row>
    <row r="866" spans="1:9" x14ac:dyDescent="0.35">
      <c r="A866" s="172" t="s">
        <v>41</v>
      </c>
      <c r="B866" s="172" t="s">
        <v>34</v>
      </c>
      <c r="C866" s="172" t="s">
        <v>36</v>
      </c>
      <c r="D866" s="172">
        <v>1.625</v>
      </c>
      <c r="E866" s="172">
        <v>2012</v>
      </c>
      <c r="F866" s="173">
        <v>41030</v>
      </c>
      <c r="G866" s="175">
        <v>42616878</v>
      </c>
      <c r="H866" s="63">
        <v>2012</v>
      </c>
      <c r="I866" s="170" t="str">
        <f t="shared" si="14"/>
        <v>SI certificates_1.625_2012</v>
      </c>
    </row>
    <row r="867" spans="1:9" x14ac:dyDescent="0.35">
      <c r="A867" s="172" t="s">
        <v>41</v>
      </c>
      <c r="B867" s="172" t="s">
        <v>34</v>
      </c>
      <c r="C867" s="172" t="s">
        <v>36</v>
      </c>
      <c r="D867" s="172">
        <v>1.75</v>
      </c>
      <c r="E867" s="172">
        <v>2012</v>
      </c>
      <c r="F867" s="173">
        <v>40878</v>
      </c>
      <c r="G867" s="175">
        <v>16692729</v>
      </c>
      <c r="H867" s="63">
        <v>2012</v>
      </c>
      <c r="I867" s="170" t="str">
        <f t="shared" si="14"/>
        <v>SI certificates_1.75_2012</v>
      </c>
    </row>
    <row r="868" spans="1:9" x14ac:dyDescent="0.35">
      <c r="A868" s="172" t="s">
        <v>41</v>
      </c>
      <c r="B868" s="172" t="s">
        <v>34</v>
      </c>
      <c r="C868" s="172" t="s">
        <v>36</v>
      </c>
      <c r="D868" s="172">
        <v>1.875</v>
      </c>
      <c r="E868" s="172">
        <v>2012</v>
      </c>
      <c r="F868" s="173">
        <v>41000</v>
      </c>
      <c r="G868" s="175">
        <v>4250045</v>
      </c>
      <c r="H868" s="63">
        <v>2012</v>
      </c>
      <c r="I868" s="170" t="str">
        <f t="shared" si="14"/>
        <v>SI certificates_1.875_2012</v>
      </c>
    </row>
    <row r="869" spans="1:9" x14ac:dyDescent="0.35">
      <c r="A869" s="172" t="s">
        <v>42</v>
      </c>
      <c r="B869" s="172" t="s">
        <v>39</v>
      </c>
      <c r="C869" s="172" t="s">
        <v>35</v>
      </c>
      <c r="D869" s="172">
        <v>1.375</v>
      </c>
      <c r="E869" s="172">
        <v>2013</v>
      </c>
      <c r="F869" s="173">
        <v>41061</v>
      </c>
      <c r="G869" s="175">
        <v>9958094</v>
      </c>
      <c r="H869" s="63">
        <v>2012</v>
      </c>
      <c r="I869" s="170" t="str">
        <f t="shared" si="14"/>
        <v>SI bonds_1.375_2013</v>
      </c>
    </row>
    <row r="870" spans="1:9" x14ac:dyDescent="0.35">
      <c r="A870" s="172" t="s">
        <v>42</v>
      </c>
      <c r="B870" s="172" t="s">
        <v>39</v>
      </c>
      <c r="C870" s="172" t="s">
        <v>35</v>
      </c>
      <c r="D870" s="172">
        <v>1.375</v>
      </c>
      <c r="E870" s="172">
        <v>2014</v>
      </c>
      <c r="F870" s="173">
        <v>41061</v>
      </c>
      <c r="G870" s="175">
        <v>9958094</v>
      </c>
      <c r="H870" s="63">
        <v>2012</v>
      </c>
      <c r="I870" s="170" t="str">
        <f t="shared" si="14"/>
        <v>SI bonds_1.375_2014</v>
      </c>
    </row>
    <row r="871" spans="1:9" x14ac:dyDescent="0.35">
      <c r="A871" s="172" t="s">
        <v>42</v>
      </c>
      <c r="B871" s="172" t="s">
        <v>39</v>
      </c>
      <c r="C871" s="172" t="s">
        <v>35</v>
      </c>
      <c r="D871" s="172">
        <v>1.375</v>
      </c>
      <c r="E871" s="172">
        <v>2015</v>
      </c>
      <c r="F871" s="173">
        <v>41061</v>
      </c>
      <c r="G871" s="175">
        <v>6693019</v>
      </c>
      <c r="H871" s="63">
        <v>2012</v>
      </c>
      <c r="I871" s="170" t="str">
        <f t="shared" si="14"/>
        <v>SI bonds_1.375_2015</v>
      </c>
    </row>
    <row r="872" spans="1:9" x14ac:dyDescent="0.35">
      <c r="A872" s="172" t="s">
        <v>42</v>
      </c>
      <c r="B872" s="172" t="s">
        <v>39</v>
      </c>
      <c r="C872" s="172" t="s">
        <v>35</v>
      </c>
      <c r="D872" s="172">
        <v>1.375</v>
      </c>
      <c r="E872" s="172">
        <v>2016</v>
      </c>
      <c r="F872" s="173">
        <v>41061</v>
      </c>
      <c r="G872" s="175">
        <v>6693019</v>
      </c>
      <c r="H872" s="63">
        <v>2012</v>
      </c>
      <c r="I872" s="170" t="str">
        <f t="shared" si="14"/>
        <v>SI bonds_1.375_2016</v>
      </c>
    </row>
    <row r="873" spans="1:9" x14ac:dyDescent="0.35">
      <c r="A873" s="172" t="s">
        <v>42</v>
      </c>
      <c r="B873" s="172" t="s">
        <v>39</v>
      </c>
      <c r="C873" s="172" t="s">
        <v>35</v>
      </c>
      <c r="D873" s="172">
        <v>1.375</v>
      </c>
      <c r="E873" s="172">
        <v>2017</v>
      </c>
      <c r="F873" s="173">
        <v>41061</v>
      </c>
      <c r="G873" s="175">
        <v>6693020</v>
      </c>
      <c r="H873" s="63">
        <v>2012</v>
      </c>
      <c r="I873" s="170" t="str">
        <f t="shared" si="14"/>
        <v>SI bonds_1.375_2017</v>
      </c>
    </row>
    <row r="874" spans="1:9" x14ac:dyDescent="0.35">
      <c r="A874" s="172" t="s">
        <v>42</v>
      </c>
      <c r="B874" s="172" t="s">
        <v>39</v>
      </c>
      <c r="C874" s="172" t="s">
        <v>35</v>
      </c>
      <c r="D874" s="172">
        <v>1.375</v>
      </c>
      <c r="E874" s="172">
        <v>2018</v>
      </c>
      <c r="F874" s="173">
        <v>41061</v>
      </c>
      <c r="G874" s="175">
        <v>6693020</v>
      </c>
      <c r="H874" s="63">
        <v>2012</v>
      </c>
      <c r="I874" s="170" t="str">
        <f t="shared" si="14"/>
        <v>SI bonds_1.375_2018</v>
      </c>
    </row>
    <row r="875" spans="1:9" x14ac:dyDescent="0.35">
      <c r="A875" s="172" t="s">
        <v>42</v>
      </c>
      <c r="B875" s="172" t="s">
        <v>39</v>
      </c>
      <c r="C875" s="172" t="s">
        <v>35</v>
      </c>
      <c r="D875" s="172">
        <v>1.375</v>
      </c>
      <c r="E875" s="172">
        <v>2019</v>
      </c>
      <c r="F875" s="173">
        <v>41061</v>
      </c>
      <c r="G875" s="175">
        <v>6693020</v>
      </c>
      <c r="H875" s="63">
        <v>2012</v>
      </c>
      <c r="I875" s="170" t="str">
        <f t="shared" si="14"/>
        <v>SI bonds_1.375_2019</v>
      </c>
    </row>
    <row r="876" spans="1:9" x14ac:dyDescent="0.35">
      <c r="A876" s="172" t="s">
        <v>42</v>
      </c>
      <c r="B876" s="172" t="s">
        <v>39</v>
      </c>
      <c r="C876" s="172" t="s">
        <v>35</v>
      </c>
      <c r="D876" s="172">
        <v>1.375</v>
      </c>
      <c r="E876" s="172">
        <v>2020</v>
      </c>
      <c r="F876" s="173">
        <v>41061</v>
      </c>
      <c r="G876" s="175">
        <v>6693020</v>
      </c>
      <c r="H876" s="63">
        <v>2012</v>
      </c>
      <c r="I876" s="170" t="str">
        <f t="shared" si="14"/>
        <v>SI bonds_1.375_2020</v>
      </c>
    </row>
    <row r="877" spans="1:9" x14ac:dyDescent="0.35">
      <c r="A877" s="172" t="s">
        <v>42</v>
      </c>
      <c r="B877" s="172" t="s">
        <v>39</v>
      </c>
      <c r="C877" s="172" t="s">
        <v>35</v>
      </c>
      <c r="D877" s="172">
        <v>1.375</v>
      </c>
      <c r="E877" s="172">
        <v>2021</v>
      </c>
      <c r="F877" s="173">
        <v>41061</v>
      </c>
      <c r="G877" s="175">
        <v>6693020</v>
      </c>
      <c r="H877" s="63">
        <v>2012</v>
      </c>
      <c r="I877" s="170" t="str">
        <f t="shared" si="14"/>
        <v>SI bonds_1.375_2021</v>
      </c>
    </row>
    <row r="878" spans="1:9" x14ac:dyDescent="0.35">
      <c r="A878" s="172" t="s">
        <v>42</v>
      </c>
      <c r="B878" s="172" t="s">
        <v>39</v>
      </c>
      <c r="C878" s="172" t="s">
        <v>35</v>
      </c>
      <c r="D878" s="172">
        <v>1.375</v>
      </c>
      <c r="E878" s="172">
        <v>2022</v>
      </c>
      <c r="F878" s="173">
        <v>41061</v>
      </c>
      <c r="G878" s="175">
        <v>6693020</v>
      </c>
      <c r="H878" s="63">
        <v>2012</v>
      </c>
      <c r="I878" s="170" t="str">
        <f t="shared" si="14"/>
        <v>SI bonds_1.375_2022</v>
      </c>
    </row>
    <row r="879" spans="1:9" x14ac:dyDescent="0.35">
      <c r="A879" s="172" t="s">
        <v>42</v>
      </c>
      <c r="B879" s="172" t="s">
        <v>39</v>
      </c>
      <c r="C879" s="172" t="s">
        <v>35</v>
      </c>
      <c r="D879" s="172">
        <v>1.375</v>
      </c>
      <c r="E879" s="172">
        <v>2023</v>
      </c>
      <c r="F879" s="173">
        <v>41061</v>
      </c>
      <c r="G879" s="175">
        <v>6693020</v>
      </c>
      <c r="H879" s="63">
        <v>2012</v>
      </c>
      <c r="I879" s="170" t="str">
        <f t="shared" si="14"/>
        <v>SI bonds_1.375_2023</v>
      </c>
    </row>
    <row r="880" spans="1:9" x14ac:dyDescent="0.35">
      <c r="A880" s="172" t="s">
        <v>42</v>
      </c>
      <c r="B880" s="172" t="s">
        <v>39</v>
      </c>
      <c r="C880" s="172" t="s">
        <v>35</v>
      </c>
      <c r="D880" s="172">
        <v>1.375</v>
      </c>
      <c r="E880" s="172">
        <v>2024</v>
      </c>
      <c r="F880" s="173">
        <v>41061</v>
      </c>
      <c r="G880" s="175">
        <v>6693020</v>
      </c>
      <c r="H880" s="63">
        <v>2012</v>
      </c>
      <c r="I880" s="170" t="str">
        <f t="shared" si="14"/>
        <v>SI bonds_1.375_2024</v>
      </c>
    </row>
    <row r="881" spans="1:9" x14ac:dyDescent="0.35">
      <c r="A881" s="172" t="s">
        <v>42</v>
      </c>
      <c r="B881" s="172" t="s">
        <v>39</v>
      </c>
      <c r="C881" s="172" t="s">
        <v>35</v>
      </c>
      <c r="D881" s="172">
        <v>1.375</v>
      </c>
      <c r="E881" s="172">
        <v>2025</v>
      </c>
      <c r="F881" s="173">
        <v>41061</v>
      </c>
      <c r="G881" s="175">
        <v>6693020</v>
      </c>
      <c r="H881" s="63">
        <v>2012</v>
      </c>
      <c r="I881" s="170" t="str">
        <f t="shared" si="14"/>
        <v>SI bonds_1.375_2025</v>
      </c>
    </row>
    <row r="882" spans="1:9" x14ac:dyDescent="0.35">
      <c r="A882" s="172" t="s">
        <v>42</v>
      </c>
      <c r="B882" s="172" t="s">
        <v>39</v>
      </c>
      <c r="C882" s="172" t="s">
        <v>35</v>
      </c>
      <c r="D882" s="172">
        <v>1.375</v>
      </c>
      <c r="E882" s="172">
        <v>2026</v>
      </c>
      <c r="F882" s="173">
        <v>41061</v>
      </c>
      <c r="G882" s="175">
        <v>6693019</v>
      </c>
      <c r="H882" s="63">
        <v>2012</v>
      </c>
      <c r="I882" s="170" t="str">
        <f t="shared" si="14"/>
        <v>SI bonds_1.375_2026</v>
      </c>
    </row>
    <row r="883" spans="1:9" x14ac:dyDescent="0.35">
      <c r="A883" s="172" t="s">
        <v>42</v>
      </c>
      <c r="B883" s="172" t="s">
        <v>39</v>
      </c>
      <c r="C883" s="172" t="s">
        <v>35</v>
      </c>
      <c r="D883" s="172">
        <v>1.375</v>
      </c>
      <c r="E883" s="172">
        <v>2027</v>
      </c>
      <c r="F883" s="173">
        <v>41061</v>
      </c>
      <c r="G883" s="175">
        <v>173240401</v>
      </c>
      <c r="H883" s="63">
        <v>2012</v>
      </c>
      <c r="I883" s="170" t="str">
        <f t="shared" si="14"/>
        <v>SI bonds_1.375_2027</v>
      </c>
    </row>
    <row r="884" spans="1:9" x14ac:dyDescent="0.35">
      <c r="A884" s="172" t="s">
        <v>42</v>
      </c>
      <c r="B884" s="172" t="s">
        <v>39</v>
      </c>
      <c r="C884" s="172" t="s">
        <v>36</v>
      </c>
      <c r="D884" s="172">
        <v>3.25</v>
      </c>
      <c r="E884" s="172">
        <v>2015</v>
      </c>
      <c r="F884" s="173">
        <v>39965</v>
      </c>
      <c r="G884" s="175">
        <v>877559</v>
      </c>
      <c r="H884" s="63">
        <v>2012</v>
      </c>
      <c r="I884" s="170" t="str">
        <f t="shared" si="14"/>
        <v>SI bonds_3.25_2015</v>
      </c>
    </row>
    <row r="885" spans="1:9" x14ac:dyDescent="0.35">
      <c r="A885" s="172" t="s">
        <v>42</v>
      </c>
      <c r="B885" s="172" t="s">
        <v>39</v>
      </c>
      <c r="C885" s="172" t="s">
        <v>36</v>
      </c>
      <c r="D885" s="172">
        <v>3.5</v>
      </c>
      <c r="E885" s="172">
        <v>2015</v>
      </c>
      <c r="F885" s="173">
        <v>37773</v>
      </c>
      <c r="G885" s="175">
        <v>410493</v>
      </c>
      <c r="H885" s="63">
        <v>2012</v>
      </c>
      <c r="I885" s="170" t="str">
        <f t="shared" si="14"/>
        <v>SI bonds_3.5_2015</v>
      </c>
    </row>
    <row r="886" spans="1:9" x14ac:dyDescent="0.35">
      <c r="A886" s="172" t="s">
        <v>42</v>
      </c>
      <c r="B886" s="172" t="s">
        <v>39</v>
      </c>
      <c r="C886" s="172" t="s">
        <v>36</v>
      </c>
      <c r="D886" s="172">
        <v>4</v>
      </c>
      <c r="E886" s="172">
        <v>2012</v>
      </c>
      <c r="F886" s="173">
        <v>39600</v>
      </c>
      <c r="G886" s="175">
        <v>9125781</v>
      </c>
      <c r="H886" s="63">
        <v>2012</v>
      </c>
      <c r="I886" s="170" t="str">
        <f t="shared" si="14"/>
        <v>SI bonds_4_2012</v>
      </c>
    </row>
    <row r="887" spans="1:9" x14ac:dyDescent="0.35">
      <c r="A887" s="172" t="s">
        <v>42</v>
      </c>
      <c r="B887" s="172" t="s">
        <v>39</v>
      </c>
      <c r="C887" s="172" t="s">
        <v>36</v>
      </c>
      <c r="D887" s="172">
        <v>4.125</v>
      </c>
      <c r="E887" s="172">
        <v>2012</v>
      </c>
      <c r="F887" s="173">
        <v>38504</v>
      </c>
      <c r="G887" s="175">
        <v>10516946</v>
      </c>
      <c r="H887" s="63">
        <v>2012</v>
      </c>
      <c r="I887" s="170" t="str">
        <f t="shared" si="14"/>
        <v>SI bonds_4.125_2012</v>
      </c>
    </row>
    <row r="888" spans="1:9" x14ac:dyDescent="0.35">
      <c r="A888" s="172" t="s">
        <v>42</v>
      </c>
      <c r="B888" s="172" t="s">
        <v>39</v>
      </c>
      <c r="C888" s="172" t="s">
        <v>36</v>
      </c>
      <c r="D888" s="172">
        <v>4.625</v>
      </c>
      <c r="E888" s="172">
        <v>2012</v>
      </c>
      <c r="F888" s="173">
        <v>38139</v>
      </c>
      <c r="G888" s="175">
        <v>9167664</v>
      </c>
      <c r="H888" s="63">
        <v>2012</v>
      </c>
      <c r="I888" s="170" t="str">
        <f t="shared" si="14"/>
        <v>SI bonds_4.625_2012</v>
      </c>
    </row>
    <row r="889" spans="1:9" x14ac:dyDescent="0.35">
      <c r="A889" s="172" t="s">
        <v>42</v>
      </c>
      <c r="B889" s="172" t="s">
        <v>39</v>
      </c>
      <c r="C889" s="172" t="s">
        <v>36</v>
      </c>
      <c r="D889" s="172">
        <v>5</v>
      </c>
      <c r="E889" s="172">
        <v>2012</v>
      </c>
      <c r="F889" s="173">
        <v>39234</v>
      </c>
      <c r="G889" s="175">
        <v>12454232</v>
      </c>
      <c r="H889" s="63">
        <v>2012</v>
      </c>
      <c r="I889" s="170" t="str">
        <f t="shared" si="14"/>
        <v>SI bonds_5_2012</v>
      </c>
    </row>
    <row r="890" spans="1:9" x14ac:dyDescent="0.35">
      <c r="A890" s="172" t="s">
        <v>42</v>
      </c>
      <c r="B890" s="172" t="s">
        <v>39</v>
      </c>
      <c r="C890" s="172" t="s">
        <v>36</v>
      </c>
      <c r="D890" s="172">
        <v>5.125</v>
      </c>
      <c r="E890" s="172">
        <v>2012</v>
      </c>
      <c r="F890" s="173">
        <v>38869</v>
      </c>
      <c r="G890" s="175">
        <v>11567866</v>
      </c>
      <c r="H890" s="63">
        <v>2012</v>
      </c>
      <c r="I890" s="170" t="str">
        <f t="shared" si="14"/>
        <v>SI bonds_5.125_2012</v>
      </c>
    </row>
    <row r="891" spans="1:9" x14ac:dyDescent="0.35">
      <c r="A891" s="172" t="s">
        <v>42</v>
      </c>
      <c r="B891" s="172" t="s">
        <v>39</v>
      </c>
      <c r="C891" s="172" t="s">
        <v>36</v>
      </c>
      <c r="D891" s="172">
        <v>5.25</v>
      </c>
      <c r="E891" s="172">
        <v>2012</v>
      </c>
      <c r="F891" s="173">
        <v>37408</v>
      </c>
      <c r="G891" s="175">
        <v>9235912</v>
      </c>
      <c r="H891" s="63">
        <v>2012</v>
      </c>
      <c r="I891" s="170" t="str">
        <f t="shared" si="14"/>
        <v>SI bonds_5.25_2012</v>
      </c>
    </row>
    <row r="892" spans="1:9" x14ac:dyDescent="0.35">
      <c r="A892" s="172" t="s">
        <v>42</v>
      </c>
      <c r="B892" s="172" t="s">
        <v>39</v>
      </c>
      <c r="C892" s="172" t="s">
        <v>36</v>
      </c>
      <c r="D892" s="172">
        <v>5.625</v>
      </c>
      <c r="E892" s="172">
        <v>2012</v>
      </c>
      <c r="F892" s="173">
        <v>37043</v>
      </c>
      <c r="G892" s="175">
        <v>9621437</v>
      </c>
      <c r="H892" s="63">
        <v>2012</v>
      </c>
      <c r="I892" s="170" t="str">
        <f t="shared" si="14"/>
        <v>SI bonds_5.625_2012</v>
      </c>
    </row>
    <row r="893" spans="1:9" x14ac:dyDescent="0.35">
      <c r="A893" s="172" t="s">
        <v>42</v>
      </c>
      <c r="B893" s="172" t="s">
        <v>39</v>
      </c>
      <c r="C893" s="172" t="s">
        <v>36</v>
      </c>
      <c r="D893" s="172">
        <v>5.875</v>
      </c>
      <c r="E893" s="172">
        <v>2012</v>
      </c>
      <c r="F893" s="173">
        <v>35947</v>
      </c>
      <c r="G893" s="175">
        <v>6169273</v>
      </c>
      <c r="H893" s="63">
        <v>2012</v>
      </c>
      <c r="I893" s="170" t="str">
        <f t="shared" si="14"/>
        <v>SI bonds_5.875_2012</v>
      </c>
    </row>
    <row r="894" spans="1:9" x14ac:dyDescent="0.35">
      <c r="A894" s="172" t="s">
        <v>42</v>
      </c>
      <c r="B894" s="172" t="s">
        <v>39</v>
      </c>
      <c r="C894" s="172" t="s">
        <v>36</v>
      </c>
      <c r="D894" s="172">
        <v>6</v>
      </c>
      <c r="E894" s="172">
        <v>2012</v>
      </c>
      <c r="F894" s="173">
        <v>36312</v>
      </c>
      <c r="G894" s="175">
        <v>6693628</v>
      </c>
      <c r="H894" s="63">
        <v>2012</v>
      </c>
      <c r="I894" s="170" t="str">
        <f t="shared" si="14"/>
        <v>SI bonds_6_2012</v>
      </c>
    </row>
    <row r="895" spans="1:9" x14ac:dyDescent="0.35">
      <c r="A895" s="172" t="s">
        <v>42</v>
      </c>
      <c r="B895" s="172" t="s">
        <v>39</v>
      </c>
      <c r="C895" s="172" t="s">
        <v>36</v>
      </c>
      <c r="D895" s="172">
        <v>6</v>
      </c>
      <c r="E895" s="172">
        <v>2014</v>
      </c>
      <c r="F895" s="173">
        <v>36312</v>
      </c>
      <c r="G895" s="175">
        <v>903709</v>
      </c>
      <c r="H895" s="63">
        <v>2012</v>
      </c>
      <c r="I895" s="170" t="str">
        <f t="shared" si="14"/>
        <v>SI bonds_6_2014</v>
      </c>
    </row>
    <row r="896" spans="1:9" x14ac:dyDescent="0.35">
      <c r="A896" s="172" t="s">
        <v>42</v>
      </c>
      <c r="B896" s="172" t="s">
        <v>39</v>
      </c>
      <c r="C896" s="172" t="s">
        <v>36</v>
      </c>
      <c r="D896" s="172">
        <v>6.5</v>
      </c>
      <c r="E896" s="172">
        <v>2012</v>
      </c>
      <c r="F896" s="173">
        <v>36678</v>
      </c>
      <c r="G896" s="175">
        <v>8577396</v>
      </c>
      <c r="H896" s="63">
        <v>2012</v>
      </c>
      <c r="I896" s="170" t="str">
        <f t="shared" si="14"/>
        <v>SI bonds_6.5_2012</v>
      </c>
    </row>
    <row r="897" spans="1:9" x14ac:dyDescent="0.35">
      <c r="A897" s="172" t="s">
        <v>42</v>
      </c>
      <c r="B897" s="172" t="s">
        <v>39</v>
      </c>
      <c r="C897" s="172" t="s">
        <v>36</v>
      </c>
      <c r="D897" s="172">
        <v>6.5</v>
      </c>
      <c r="E897" s="172">
        <v>2014</v>
      </c>
      <c r="F897" s="173">
        <v>36678</v>
      </c>
      <c r="G897" s="175">
        <v>1317109</v>
      </c>
      <c r="H897" s="63">
        <v>2012</v>
      </c>
      <c r="I897" s="170" t="str">
        <f t="shared" si="14"/>
        <v>SI bonds_6.5_2014</v>
      </c>
    </row>
    <row r="898" spans="1:9" x14ac:dyDescent="0.35">
      <c r="A898" s="172" t="s">
        <v>42</v>
      </c>
      <c r="B898" s="172" t="s">
        <v>39</v>
      </c>
      <c r="C898" s="172" t="s">
        <v>36</v>
      </c>
      <c r="D898" s="172">
        <v>6.875</v>
      </c>
      <c r="E898" s="172">
        <v>2012</v>
      </c>
      <c r="F898" s="173">
        <v>35582</v>
      </c>
      <c r="G898" s="175">
        <v>37089596</v>
      </c>
      <c r="H898" s="63">
        <v>2012</v>
      </c>
      <c r="I898" s="170" t="str">
        <f t="shared" si="14"/>
        <v>SI bonds_6.875_2012</v>
      </c>
    </row>
    <row r="899" spans="1:9" x14ac:dyDescent="0.35">
      <c r="A899" s="172" t="s">
        <v>42</v>
      </c>
      <c r="B899" s="172" t="s">
        <v>34</v>
      </c>
      <c r="C899" s="172" t="s">
        <v>35</v>
      </c>
      <c r="D899" s="172">
        <v>1.375</v>
      </c>
      <c r="E899" s="172">
        <v>2012</v>
      </c>
      <c r="F899" s="173">
        <v>41061</v>
      </c>
      <c r="G899" s="175">
        <v>66878710</v>
      </c>
      <c r="H899" s="63">
        <v>2012</v>
      </c>
      <c r="I899" s="170" t="str">
        <f t="shared" si="14"/>
        <v>SI certificates_1.375_2012</v>
      </c>
    </row>
    <row r="900" spans="1:9" x14ac:dyDescent="0.35">
      <c r="A900" s="172" t="s">
        <v>42</v>
      </c>
      <c r="B900" s="172" t="s">
        <v>34</v>
      </c>
      <c r="C900" s="172" t="s">
        <v>36</v>
      </c>
      <c r="D900" s="172">
        <v>1.375</v>
      </c>
      <c r="E900" s="172">
        <v>2012</v>
      </c>
      <c r="F900" s="173">
        <v>41061</v>
      </c>
      <c r="G900" s="175">
        <v>66878710</v>
      </c>
      <c r="H900" s="63">
        <v>2012</v>
      </c>
      <c r="I900" s="170" t="str">
        <f t="shared" si="14"/>
        <v>SI certificates_1.375_2012</v>
      </c>
    </row>
    <row r="901" spans="1:9" x14ac:dyDescent="0.35">
      <c r="A901" s="172" t="s">
        <v>42</v>
      </c>
      <c r="B901" s="172" t="s">
        <v>34</v>
      </c>
      <c r="C901" s="172" t="s">
        <v>36</v>
      </c>
      <c r="D901" s="172">
        <v>1.625</v>
      </c>
      <c r="E901" s="172">
        <v>2012</v>
      </c>
      <c r="F901" s="173">
        <v>41030</v>
      </c>
      <c r="G901" s="175">
        <v>14279096</v>
      </c>
      <c r="H901" s="63">
        <v>2012</v>
      </c>
      <c r="I901" s="170" t="str">
        <f t="shared" si="14"/>
        <v>SI certificates_1.625_2012</v>
      </c>
    </row>
    <row r="902" spans="1:9" x14ac:dyDescent="0.35">
      <c r="A902" s="172" t="s">
        <v>42</v>
      </c>
      <c r="B902" s="172" t="s">
        <v>34</v>
      </c>
      <c r="C902" s="172" t="s">
        <v>36</v>
      </c>
      <c r="D902" s="172">
        <v>1.75</v>
      </c>
      <c r="E902" s="172">
        <v>2012</v>
      </c>
      <c r="F902" s="173">
        <v>40878</v>
      </c>
      <c r="G902" s="175">
        <v>2103780</v>
      </c>
      <c r="H902" s="63">
        <v>2012</v>
      </c>
      <c r="I902" s="170" t="str">
        <f t="shared" ref="I902:I965" si="15">_xlfn.TEXTJOIN("_", TRUE, B902, D902, E902)</f>
        <v>SI certificates_1.75_2012</v>
      </c>
    </row>
    <row r="903" spans="1:9" x14ac:dyDescent="0.35">
      <c r="A903" s="172" t="s">
        <v>42</v>
      </c>
      <c r="B903" s="172" t="s">
        <v>34</v>
      </c>
      <c r="C903" s="172" t="s">
        <v>36</v>
      </c>
      <c r="D903" s="172">
        <v>1.875</v>
      </c>
      <c r="E903" s="172">
        <v>2012</v>
      </c>
      <c r="F903" s="173">
        <v>41000</v>
      </c>
      <c r="G903" s="175">
        <v>70397594</v>
      </c>
      <c r="H903" s="63">
        <v>2012</v>
      </c>
      <c r="I903" s="170" t="str">
        <f t="shared" si="15"/>
        <v>SI certificates_1.875_2012</v>
      </c>
    </row>
    <row r="904" spans="1:9" x14ac:dyDescent="0.35">
      <c r="A904" s="172" t="s">
        <v>43</v>
      </c>
      <c r="B904" s="172" t="s">
        <v>39</v>
      </c>
      <c r="C904" s="172" t="s">
        <v>36</v>
      </c>
      <c r="D904" s="172">
        <v>1.375</v>
      </c>
      <c r="E904" s="172">
        <v>2013</v>
      </c>
      <c r="F904" s="173">
        <v>41061</v>
      </c>
      <c r="G904" s="175">
        <v>9958094</v>
      </c>
      <c r="H904" s="63">
        <v>2012</v>
      </c>
      <c r="I904" s="170" t="str">
        <f t="shared" si="15"/>
        <v>SI bonds_1.375_2013</v>
      </c>
    </row>
    <row r="905" spans="1:9" x14ac:dyDescent="0.35">
      <c r="A905" s="172" t="s">
        <v>43</v>
      </c>
      <c r="B905" s="172" t="s">
        <v>39</v>
      </c>
      <c r="C905" s="172" t="s">
        <v>36</v>
      </c>
      <c r="D905" s="172">
        <v>1.375</v>
      </c>
      <c r="E905" s="172">
        <v>2014</v>
      </c>
      <c r="F905" s="173">
        <v>41061</v>
      </c>
      <c r="G905" s="175">
        <v>896355</v>
      </c>
      <c r="H905" s="63">
        <v>2012</v>
      </c>
      <c r="I905" s="170" t="str">
        <f t="shared" si="15"/>
        <v>SI bonds_1.375_2014</v>
      </c>
    </row>
    <row r="906" spans="1:9" x14ac:dyDescent="0.35">
      <c r="A906" s="172" t="s">
        <v>43</v>
      </c>
      <c r="B906" s="172" t="s">
        <v>39</v>
      </c>
      <c r="C906" s="172" t="s">
        <v>36</v>
      </c>
      <c r="D906" s="172">
        <v>2.5</v>
      </c>
      <c r="E906" s="172">
        <v>2013</v>
      </c>
      <c r="F906" s="173">
        <v>40695</v>
      </c>
      <c r="G906" s="175">
        <v>2020048</v>
      </c>
      <c r="H906" s="63">
        <v>2012</v>
      </c>
      <c r="I906" s="170" t="str">
        <f t="shared" si="15"/>
        <v>SI bonds_2.5_2013</v>
      </c>
    </row>
    <row r="907" spans="1:9" x14ac:dyDescent="0.35">
      <c r="A907" s="172" t="s">
        <v>43</v>
      </c>
      <c r="B907" s="172" t="s">
        <v>34</v>
      </c>
      <c r="C907" s="172" t="s">
        <v>35</v>
      </c>
      <c r="D907" s="172">
        <v>1.375</v>
      </c>
      <c r="E907" s="172">
        <v>2013</v>
      </c>
      <c r="F907" s="173">
        <v>41091</v>
      </c>
      <c r="G907" s="175">
        <v>59602480</v>
      </c>
      <c r="H907" s="63">
        <v>2012</v>
      </c>
      <c r="I907" s="170" t="str">
        <f t="shared" si="15"/>
        <v>SI certificates_1.375_2013</v>
      </c>
    </row>
    <row r="908" spans="1:9" x14ac:dyDescent="0.35">
      <c r="A908" s="172" t="s">
        <v>43</v>
      </c>
      <c r="B908" s="172" t="s">
        <v>34</v>
      </c>
      <c r="C908" s="172" t="s">
        <v>36</v>
      </c>
      <c r="D908" s="172">
        <v>1.375</v>
      </c>
      <c r="E908" s="172">
        <v>2013</v>
      </c>
      <c r="F908" s="173">
        <v>41091</v>
      </c>
      <c r="G908" s="175">
        <v>52405527</v>
      </c>
      <c r="H908" s="63">
        <v>2012</v>
      </c>
      <c r="I908" s="170" t="str">
        <f t="shared" si="15"/>
        <v>SI certificates_1.375_2013</v>
      </c>
    </row>
    <row r="909" spans="1:9" x14ac:dyDescent="0.35">
      <c r="A909" s="172" t="s">
        <v>44</v>
      </c>
      <c r="B909" s="172" t="s">
        <v>39</v>
      </c>
      <c r="C909" s="172" t="s">
        <v>36</v>
      </c>
      <c r="D909" s="172">
        <v>1.375</v>
      </c>
      <c r="E909" s="172">
        <v>2014</v>
      </c>
      <c r="F909" s="173">
        <v>41061</v>
      </c>
      <c r="G909" s="175">
        <v>2368720</v>
      </c>
      <c r="H909" s="63">
        <v>2012</v>
      </c>
      <c r="I909" s="170" t="str">
        <f t="shared" si="15"/>
        <v>SI bonds_1.375_2014</v>
      </c>
    </row>
    <row r="910" spans="1:9" x14ac:dyDescent="0.35">
      <c r="A910" s="172" t="s">
        <v>44</v>
      </c>
      <c r="B910" s="172" t="s">
        <v>39</v>
      </c>
      <c r="C910" s="172" t="s">
        <v>36</v>
      </c>
      <c r="D910" s="172">
        <v>2.5</v>
      </c>
      <c r="E910" s="172">
        <v>2013</v>
      </c>
      <c r="F910" s="173">
        <v>40695</v>
      </c>
      <c r="G910" s="175">
        <v>3951740</v>
      </c>
      <c r="H910" s="63">
        <v>2012</v>
      </c>
      <c r="I910" s="170" t="str">
        <f t="shared" si="15"/>
        <v>SI bonds_2.5_2013</v>
      </c>
    </row>
    <row r="911" spans="1:9" x14ac:dyDescent="0.35">
      <c r="A911" s="172" t="s">
        <v>44</v>
      </c>
      <c r="B911" s="172" t="s">
        <v>39</v>
      </c>
      <c r="C911" s="172" t="s">
        <v>36</v>
      </c>
      <c r="D911" s="172">
        <v>2.875</v>
      </c>
      <c r="E911" s="172">
        <v>2013</v>
      </c>
      <c r="F911" s="173">
        <v>40330</v>
      </c>
      <c r="G911" s="175">
        <v>7264431</v>
      </c>
      <c r="H911" s="63">
        <v>2012</v>
      </c>
      <c r="I911" s="170" t="str">
        <f t="shared" si="15"/>
        <v>SI bonds_2.875_2013</v>
      </c>
    </row>
    <row r="912" spans="1:9" x14ac:dyDescent="0.35">
      <c r="A912" s="172" t="s">
        <v>44</v>
      </c>
      <c r="B912" s="172" t="s">
        <v>39</v>
      </c>
      <c r="C912" s="172" t="s">
        <v>36</v>
      </c>
      <c r="D912" s="172">
        <v>3.25</v>
      </c>
      <c r="E912" s="172">
        <v>2013</v>
      </c>
      <c r="F912" s="173">
        <v>39965</v>
      </c>
      <c r="G912" s="175">
        <v>8963182</v>
      </c>
      <c r="H912" s="63">
        <v>2012</v>
      </c>
      <c r="I912" s="170" t="str">
        <f t="shared" si="15"/>
        <v>SI bonds_3.25_2013</v>
      </c>
    </row>
    <row r="913" spans="1:9" x14ac:dyDescent="0.35">
      <c r="A913" s="172" t="s">
        <v>44</v>
      </c>
      <c r="B913" s="172" t="s">
        <v>39</v>
      </c>
      <c r="C913" s="172" t="s">
        <v>36</v>
      </c>
      <c r="D913" s="172">
        <v>3.5</v>
      </c>
      <c r="E913" s="172">
        <v>2015</v>
      </c>
      <c r="F913" s="173">
        <v>37773</v>
      </c>
      <c r="G913" s="175">
        <v>704634</v>
      </c>
      <c r="H913" s="63">
        <v>2012</v>
      </c>
      <c r="I913" s="170" t="str">
        <f t="shared" si="15"/>
        <v>SI bonds_3.5_2015</v>
      </c>
    </row>
    <row r="914" spans="1:9" x14ac:dyDescent="0.35">
      <c r="A914" s="172" t="s">
        <v>44</v>
      </c>
      <c r="B914" s="172" t="s">
        <v>39</v>
      </c>
      <c r="C914" s="172" t="s">
        <v>36</v>
      </c>
      <c r="D914" s="172">
        <v>4</v>
      </c>
      <c r="E914" s="172">
        <v>2015</v>
      </c>
      <c r="F914" s="173">
        <v>39600</v>
      </c>
      <c r="G914" s="175">
        <v>622572</v>
      </c>
      <c r="H914" s="63">
        <v>2012</v>
      </c>
      <c r="I914" s="170" t="str">
        <f t="shared" si="15"/>
        <v>SI bonds_4_2015</v>
      </c>
    </row>
    <row r="915" spans="1:9" x14ac:dyDescent="0.35">
      <c r="A915" s="172" t="s">
        <v>44</v>
      </c>
      <c r="B915" s="172" t="s">
        <v>39</v>
      </c>
      <c r="C915" s="172" t="s">
        <v>36</v>
      </c>
      <c r="D915" s="172">
        <v>4.125</v>
      </c>
      <c r="E915" s="172">
        <v>2015</v>
      </c>
      <c r="F915" s="173">
        <v>38504</v>
      </c>
      <c r="G915" s="175">
        <v>677385</v>
      </c>
      <c r="H915" s="63">
        <v>2012</v>
      </c>
      <c r="I915" s="170" t="str">
        <f t="shared" si="15"/>
        <v>SI bonds_4.125_2015</v>
      </c>
    </row>
    <row r="916" spans="1:9" x14ac:dyDescent="0.35">
      <c r="A916" s="172" t="s">
        <v>44</v>
      </c>
      <c r="B916" s="172" t="s">
        <v>39</v>
      </c>
      <c r="C916" s="172" t="s">
        <v>36</v>
      </c>
      <c r="D916" s="172">
        <v>4.625</v>
      </c>
      <c r="E916" s="172">
        <v>2015</v>
      </c>
      <c r="F916" s="173">
        <v>38139</v>
      </c>
      <c r="G916" s="175">
        <v>855498</v>
      </c>
      <c r="H916" s="63">
        <v>2012</v>
      </c>
      <c r="I916" s="170" t="str">
        <f t="shared" si="15"/>
        <v>SI bonds_4.625_2015</v>
      </c>
    </row>
    <row r="917" spans="1:9" x14ac:dyDescent="0.35">
      <c r="A917" s="172" t="s">
        <v>44</v>
      </c>
      <c r="B917" s="172" t="s">
        <v>39</v>
      </c>
      <c r="C917" s="172" t="s">
        <v>36</v>
      </c>
      <c r="D917" s="172">
        <v>5</v>
      </c>
      <c r="E917" s="172">
        <v>2015</v>
      </c>
      <c r="F917" s="173">
        <v>39234</v>
      </c>
      <c r="G917" s="175">
        <v>476586</v>
      </c>
      <c r="H917" s="63">
        <v>2012</v>
      </c>
      <c r="I917" s="170" t="str">
        <f t="shared" si="15"/>
        <v>SI bonds_5_2015</v>
      </c>
    </row>
    <row r="918" spans="1:9" x14ac:dyDescent="0.35">
      <c r="A918" s="172" t="s">
        <v>44</v>
      </c>
      <c r="B918" s="172" t="s">
        <v>39</v>
      </c>
      <c r="C918" s="172" t="s">
        <v>36</v>
      </c>
      <c r="D918" s="172">
        <v>5.125</v>
      </c>
      <c r="E918" s="172">
        <v>2015</v>
      </c>
      <c r="F918" s="173">
        <v>38869</v>
      </c>
      <c r="G918" s="175">
        <v>665131</v>
      </c>
      <c r="H918" s="63">
        <v>2012</v>
      </c>
      <c r="I918" s="170" t="str">
        <f t="shared" si="15"/>
        <v>SI bonds_5.125_2015</v>
      </c>
    </row>
    <row r="919" spans="1:9" x14ac:dyDescent="0.35">
      <c r="A919" s="172" t="s">
        <v>44</v>
      </c>
      <c r="B919" s="172" t="s">
        <v>39</v>
      </c>
      <c r="C919" s="172" t="s">
        <v>36</v>
      </c>
      <c r="D919" s="172">
        <v>5.25</v>
      </c>
      <c r="E919" s="172">
        <v>2015</v>
      </c>
      <c r="F919" s="173">
        <v>37408</v>
      </c>
      <c r="G919" s="175">
        <v>1363408</v>
      </c>
      <c r="H919" s="63">
        <v>2012</v>
      </c>
      <c r="I919" s="170" t="str">
        <f t="shared" si="15"/>
        <v>SI bonds_5.25_2015</v>
      </c>
    </row>
    <row r="920" spans="1:9" x14ac:dyDescent="0.35">
      <c r="A920" s="172" t="s">
        <v>44</v>
      </c>
      <c r="B920" s="172" t="s">
        <v>39</v>
      </c>
      <c r="C920" s="172" t="s">
        <v>36</v>
      </c>
      <c r="D920" s="172">
        <v>5.625</v>
      </c>
      <c r="E920" s="172">
        <v>2015</v>
      </c>
      <c r="F920" s="173">
        <v>37043</v>
      </c>
      <c r="G920" s="175">
        <v>456013</v>
      </c>
      <c r="H920" s="63">
        <v>2012</v>
      </c>
      <c r="I920" s="170" t="str">
        <f t="shared" si="15"/>
        <v>SI bonds_5.625_2015</v>
      </c>
    </row>
    <row r="921" spans="1:9" x14ac:dyDescent="0.35">
      <c r="A921" s="172" t="s">
        <v>44</v>
      </c>
      <c r="B921" s="172" t="s">
        <v>34</v>
      </c>
      <c r="C921" s="172" t="s">
        <v>35</v>
      </c>
      <c r="D921" s="172">
        <v>1.25</v>
      </c>
      <c r="E921" s="172">
        <v>2013</v>
      </c>
      <c r="F921" s="173">
        <v>41122</v>
      </c>
      <c r="G921" s="175">
        <v>54082980</v>
      </c>
      <c r="H921" s="63">
        <v>2012</v>
      </c>
      <c r="I921" s="170" t="str">
        <f t="shared" si="15"/>
        <v>SI certificates_1.25_2013</v>
      </c>
    </row>
    <row r="922" spans="1:9" x14ac:dyDescent="0.35">
      <c r="A922" s="172" t="s">
        <v>44</v>
      </c>
      <c r="B922" s="172" t="s">
        <v>34</v>
      </c>
      <c r="C922" s="172" t="s">
        <v>36</v>
      </c>
      <c r="D922" s="172">
        <v>1.25</v>
      </c>
      <c r="E922" s="172">
        <v>2013</v>
      </c>
      <c r="F922" s="173">
        <v>41122</v>
      </c>
      <c r="G922" s="175">
        <v>54082980</v>
      </c>
      <c r="H922" s="63">
        <v>2012</v>
      </c>
      <c r="I922" s="170" t="str">
        <f t="shared" si="15"/>
        <v>SI certificates_1.25_2013</v>
      </c>
    </row>
    <row r="923" spans="1:9" x14ac:dyDescent="0.35">
      <c r="A923" s="172" t="s">
        <v>44</v>
      </c>
      <c r="B923" s="172" t="s">
        <v>34</v>
      </c>
      <c r="C923" s="172" t="s">
        <v>36</v>
      </c>
      <c r="D923" s="172">
        <v>1.375</v>
      </c>
      <c r="E923" s="172">
        <v>2013</v>
      </c>
      <c r="F923" s="173">
        <v>41091</v>
      </c>
      <c r="G923" s="175">
        <v>7196953</v>
      </c>
      <c r="H923" s="63">
        <v>2012</v>
      </c>
      <c r="I923" s="170" t="str">
        <f t="shared" si="15"/>
        <v>SI certificates_1.375_2013</v>
      </c>
    </row>
    <row r="924" spans="1:9" x14ac:dyDescent="0.35">
      <c r="A924" s="172" t="s">
        <v>45</v>
      </c>
      <c r="B924" s="172" t="s">
        <v>39</v>
      </c>
      <c r="C924" s="172" t="s">
        <v>36</v>
      </c>
      <c r="D924" s="172">
        <v>5.625</v>
      </c>
      <c r="E924" s="172">
        <v>2015</v>
      </c>
      <c r="F924" s="173">
        <v>37043</v>
      </c>
      <c r="G924" s="175">
        <v>285943</v>
      </c>
      <c r="H924" s="63">
        <v>2012</v>
      </c>
      <c r="I924" s="170" t="str">
        <f t="shared" si="15"/>
        <v>SI bonds_5.625_2015</v>
      </c>
    </row>
    <row r="925" spans="1:9" x14ac:dyDescent="0.35">
      <c r="A925" s="172" t="s">
        <v>45</v>
      </c>
      <c r="B925" s="172" t="s">
        <v>34</v>
      </c>
      <c r="C925" s="172" t="s">
        <v>35</v>
      </c>
      <c r="D925" s="172">
        <v>1.25</v>
      </c>
      <c r="E925" s="172">
        <v>2013</v>
      </c>
      <c r="F925" s="173">
        <v>41153</v>
      </c>
      <c r="G925" s="175">
        <v>62058024</v>
      </c>
      <c r="H925" s="63">
        <v>2012</v>
      </c>
      <c r="I925" s="170" t="str">
        <f t="shared" si="15"/>
        <v>SI certificates_1.25_2013</v>
      </c>
    </row>
    <row r="926" spans="1:9" x14ac:dyDescent="0.35">
      <c r="A926" s="172" t="s">
        <v>45</v>
      </c>
      <c r="B926" s="172" t="s">
        <v>34</v>
      </c>
      <c r="C926" s="172" t="s">
        <v>36</v>
      </c>
      <c r="D926" s="172">
        <v>1.25</v>
      </c>
      <c r="E926" s="172">
        <v>2013</v>
      </c>
      <c r="F926" s="173">
        <v>41153</v>
      </c>
      <c r="G926" s="175">
        <v>42679870</v>
      </c>
      <c r="H926" s="63">
        <v>2012</v>
      </c>
      <c r="I926" s="170" t="str">
        <f t="shared" si="15"/>
        <v>SI certificates_1.25_2013</v>
      </c>
    </row>
    <row r="927" spans="1:9" x14ac:dyDescent="0.35">
      <c r="A927" s="172" t="s">
        <v>46</v>
      </c>
      <c r="B927" s="172" t="s">
        <v>39</v>
      </c>
      <c r="C927" s="172" t="s">
        <v>36</v>
      </c>
      <c r="D927" s="172">
        <v>5.625</v>
      </c>
      <c r="E927" s="172">
        <v>2015</v>
      </c>
      <c r="F927" s="173">
        <v>37043</v>
      </c>
      <c r="G927" s="175">
        <v>783011</v>
      </c>
      <c r="H927" s="63">
        <v>2012</v>
      </c>
      <c r="I927" s="170" t="str">
        <f t="shared" si="15"/>
        <v>SI bonds_5.625_2015</v>
      </c>
    </row>
    <row r="928" spans="1:9" x14ac:dyDescent="0.35">
      <c r="A928" s="172" t="s">
        <v>46</v>
      </c>
      <c r="B928" s="172" t="s">
        <v>39</v>
      </c>
      <c r="C928" s="172" t="s">
        <v>36</v>
      </c>
      <c r="D928" s="172">
        <v>6.5</v>
      </c>
      <c r="E928" s="172">
        <v>2015</v>
      </c>
      <c r="F928" s="173">
        <v>36678</v>
      </c>
      <c r="G928" s="175">
        <v>2520140</v>
      </c>
      <c r="H928" s="63">
        <v>2012</v>
      </c>
      <c r="I928" s="170" t="str">
        <f t="shared" si="15"/>
        <v>SI bonds_6.5_2015</v>
      </c>
    </row>
    <row r="929" spans="1:9" x14ac:dyDescent="0.35">
      <c r="A929" s="172" t="s">
        <v>46</v>
      </c>
      <c r="B929" s="172" t="s">
        <v>34</v>
      </c>
      <c r="C929" s="172" t="s">
        <v>35</v>
      </c>
      <c r="D929" s="172">
        <v>1.375</v>
      </c>
      <c r="E929" s="172">
        <v>2013</v>
      </c>
      <c r="F929" s="173">
        <v>41183</v>
      </c>
      <c r="G929" s="175">
        <v>55894700</v>
      </c>
      <c r="H929" s="63">
        <v>2012</v>
      </c>
      <c r="I929" s="170" t="str">
        <f t="shared" si="15"/>
        <v>SI certificates_1.375_2013</v>
      </c>
    </row>
    <row r="930" spans="1:9" x14ac:dyDescent="0.35">
      <c r="A930" s="172" t="s">
        <v>46</v>
      </c>
      <c r="B930" s="172" t="s">
        <v>34</v>
      </c>
      <c r="C930" s="172" t="s">
        <v>36</v>
      </c>
      <c r="D930" s="172">
        <v>1.25</v>
      </c>
      <c r="E930" s="172">
        <v>2013</v>
      </c>
      <c r="F930" s="173">
        <v>41153</v>
      </c>
      <c r="G930" s="175">
        <v>19378154</v>
      </c>
      <c r="H930" s="63">
        <v>2012</v>
      </c>
      <c r="I930" s="170" t="str">
        <f t="shared" si="15"/>
        <v>SI certificates_1.25_2013</v>
      </c>
    </row>
    <row r="931" spans="1:9" x14ac:dyDescent="0.35">
      <c r="A931" s="172" t="s">
        <v>46</v>
      </c>
      <c r="B931" s="172" t="s">
        <v>34</v>
      </c>
      <c r="C931" s="172" t="s">
        <v>36</v>
      </c>
      <c r="D931" s="172">
        <v>1.375</v>
      </c>
      <c r="E931" s="172">
        <v>2013</v>
      </c>
      <c r="F931" s="173">
        <v>41183</v>
      </c>
      <c r="G931" s="175">
        <v>43444936</v>
      </c>
      <c r="H931" s="63">
        <v>2012</v>
      </c>
      <c r="I931" s="170" t="str">
        <f t="shared" si="15"/>
        <v>SI certificates_1.375_2013</v>
      </c>
    </row>
    <row r="932" spans="1:9" x14ac:dyDescent="0.35">
      <c r="A932" s="172" t="s">
        <v>47</v>
      </c>
      <c r="B932" s="172" t="s">
        <v>39</v>
      </c>
      <c r="C932" s="172" t="s">
        <v>36</v>
      </c>
      <c r="D932" s="172">
        <v>3.25</v>
      </c>
      <c r="E932" s="172">
        <v>2013</v>
      </c>
      <c r="F932" s="173">
        <v>39965</v>
      </c>
      <c r="G932" s="175">
        <v>1665089</v>
      </c>
      <c r="H932" s="63">
        <v>2012</v>
      </c>
      <c r="I932" s="170" t="str">
        <f t="shared" si="15"/>
        <v>SI bonds_3.25_2013</v>
      </c>
    </row>
    <row r="933" spans="1:9" x14ac:dyDescent="0.35">
      <c r="A933" s="172" t="s">
        <v>47</v>
      </c>
      <c r="B933" s="172" t="s">
        <v>39</v>
      </c>
      <c r="C933" s="172" t="s">
        <v>36</v>
      </c>
      <c r="D933" s="172">
        <v>3.5</v>
      </c>
      <c r="E933" s="172">
        <v>2013</v>
      </c>
      <c r="F933" s="173">
        <v>37773</v>
      </c>
      <c r="G933" s="175">
        <v>3350118</v>
      </c>
      <c r="H933" s="63">
        <v>2012</v>
      </c>
      <c r="I933" s="170" t="str">
        <f t="shared" si="15"/>
        <v>SI bonds_3.5_2013</v>
      </c>
    </row>
    <row r="934" spans="1:9" x14ac:dyDescent="0.35">
      <c r="A934" s="172" t="s">
        <v>47</v>
      </c>
      <c r="B934" s="172" t="s">
        <v>39</v>
      </c>
      <c r="C934" s="172" t="s">
        <v>36</v>
      </c>
      <c r="D934" s="172">
        <v>6.5</v>
      </c>
      <c r="E934" s="172">
        <v>2015</v>
      </c>
      <c r="F934" s="173">
        <v>36678</v>
      </c>
      <c r="G934" s="175">
        <v>3359684</v>
      </c>
      <c r="H934" s="63">
        <v>2012</v>
      </c>
      <c r="I934" s="170" t="str">
        <f t="shared" si="15"/>
        <v>SI bonds_6.5_2015</v>
      </c>
    </row>
    <row r="935" spans="1:9" x14ac:dyDescent="0.35">
      <c r="A935" s="172" t="s">
        <v>47</v>
      </c>
      <c r="B935" s="172" t="s">
        <v>34</v>
      </c>
      <c r="C935" s="172" t="s">
        <v>35</v>
      </c>
      <c r="D935" s="172">
        <v>1.375</v>
      </c>
      <c r="E935" s="172">
        <v>2013</v>
      </c>
      <c r="F935" s="173">
        <v>41214</v>
      </c>
      <c r="G935" s="175">
        <v>52998377</v>
      </c>
      <c r="H935" s="63">
        <v>2012</v>
      </c>
      <c r="I935" s="170" t="str">
        <f t="shared" si="15"/>
        <v>SI certificates_1.375_2013</v>
      </c>
    </row>
    <row r="936" spans="1:9" x14ac:dyDescent="0.35">
      <c r="A936" s="172" t="s">
        <v>47</v>
      </c>
      <c r="B936" s="172" t="s">
        <v>34</v>
      </c>
      <c r="C936" s="172" t="s">
        <v>36</v>
      </c>
      <c r="D936" s="172">
        <v>1.375</v>
      </c>
      <c r="E936" s="172">
        <v>2013</v>
      </c>
      <c r="F936" s="173">
        <v>41183</v>
      </c>
      <c r="G936" s="175">
        <v>12449764</v>
      </c>
      <c r="H936" s="63">
        <v>2012</v>
      </c>
      <c r="I936" s="170" t="str">
        <f t="shared" si="15"/>
        <v>SI certificates_1.375_2013</v>
      </c>
    </row>
    <row r="937" spans="1:9" x14ac:dyDescent="0.35">
      <c r="A937" s="172" t="s">
        <v>47</v>
      </c>
      <c r="B937" s="172" t="s">
        <v>34</v>
      </c>
      <c r="C937" s="172" t="s">
        <v>36</v>
      </c>
      <c r="D937" s="172">
        <v>1.375</v>
      </c>
      <c r="E937" s="172">
        <v>2013</v>
      </c>
      <c r="F937" s="173">
        <v>41214</v>
      </c>
      <c r="G937" s="175">
        <v>43639249</v>
      </c>
      <c r="H937" s="63">
        <v>2012</v>
      </c>
      <c r="I937" s="170" t="str">
        <f t="shared" si="15"/>
        <v>SI certificates_1.375_2013</v>
      </c>
    </row>
    <row r="938" spans="1:9" x14ac:dyDescent="0.35">
      <c r="A938" s="172" t="s">
        <v>48</v>
      </c>
      <c r="B938" s="172" t="s">
        <v>39</v>
      </c>
      <c r="C938" s="172" t="s">
        <v>36</v>
      </c>
      <c r="D938" s="172">
        <v>3.25</v>
      </c>
      <c r="E938" s="172">
        <v>2016</v>
      </c>
      <c r="F938" s="173">
        <v>39965</v>
      </c>
      <c r="G938" s="175">
        <v>877559</v>
      </c>
      <c r="H938" s="63">
        <v>2012</v>
      </c>
      <c r="I938" s="170" t="str">
        <f t="shared" si="15"/>
        <v>SI bonds_3.25_2016</v>
      </c>
    </row>
    <row r="939" spans="1:9" x14ac:dyDescent="0.35">
      <c r="A939" s="172" t="s">
        <v>48</v>
      </c>
      <c r="B939" s="172" t="s">
        <v>39</v>
      </c>
      <c r="C939" s="172" t="s">
        <v>36</v>
      </c>
      <c r="D939" s="172">
        <v>3.5</v>
      </c>
      <c r="E939" s="172">
        <v>2013</v>
      </c>
      <c r="F939" s="173">
        <v>37773</v>
      </c>
      <c r="G939" s="175">
        <v>6163633</v>
      </c>
      <c r="H939" s="63">
        <v>2012</v>
      </c>
      <c r="I939" s="170" t="str">
        <f t="shared" si="15"/>
        <v>SI bonds_3.5_2013</v>
      </c>
    </row>
    <row r="940" spans="1:9" x14ac:dyDescent="0.35">
      <c r="A940" s="172" t="s">
        <v>48</v>
      </c>
      <c r="B940" s="172" t="s">
        <v>39</v>
      </c>
      <c r="C940" s="172" t="s">
        <v>36</v>
      </c>
      <c r="D940" s="172">
        <v>3.5</v>
      </c>
      <c r="E940" s="172">
        <v>2016</v>
      </c>
      <c r="F940" s="173">
        <v>37773</v>
      </c>
      <c r="G940" s="175">
        <v>1115128</v>
      </c>
      <c r="H940" s="63">
        <v>2012</v>
      </c>
      <c r="I940" s="170" t="str">
        <f t="shared" si="15"/>
        <v>SI bonds_3.5_2016</v>
      </c>
    </row>
    <row r="941" spans="1:9" x14ac:dyDescent="0.35">
      <c r="A941" s="172" t="s">
        <v>48</v>
      </c>
      <c r="B941" s="172" t="s">
        <v>39</v>
      </c>
      <c r="C941" s="172" t="s">
        <v>36</v>
      </c>
      <c r="D941" s="172">
        <v>4</v>
      </c>
      <c r="E941" s="172">
        <v>2013</v>
      </c>
      <c r="F941" s="173">
        <v>39600</v>
      </c>
      <c r="G941" s="175">
        <v>8774587</v>
      </c>
      <c r="H941" s="63">
        <v>2012</v>
      </c>
      <c r="I941" s="170" t="str">
        <f t="shared" si="15"/>
        <v>SI bonds_4_2013</v>
      </c>
    </row>
    <row r="942" spans="1:9" x14ac:dyDescent="0.35">
      <c r="A942" s="172" t="s">
        <v>48</v>
      </c>
      <c r="B942" s="172" t="s">
        <v>39</v>
      </c>
      <c r="C942" s="172" t="s">
        <v>36</v>
      </c>
      <c r="D942" s="172">
        <v>4</v>
      </c>
      <c r="E942" s="172">
        <v>2016</v>
      </c>
      <c r="F942" s="173">
        <v>39600</v>
      </c>
      <c r="G942" s="175">
        <v>622572</v>
      </c>
      <c r="H942" s="63">
        <v>2012</v>
      </c>
      <c r="I942" s="170" t="str">
        <f t="shared" si="15"/>
        <v>SI bonds_4_2016</v>
      </c>
    </row>
    <row r="943" spans="1:9" x14ac:dyDescent="0.35">
      <c r="A943" s="172" t="s">
        <v>48</v>
      </c>
      <c r="B943" s="172" t="s">
        <v>39</v>
      </c>
      <c r="C943" s="172" t="s">
        <v>36</v>
      </c>
      <c r="D943" s="172">
        <v>4.125</v>
      </c>
      <c r="E943" s="172">
        <v>2016</v>
      </c>
      <c r="F943" s="173">
        <v>38504</v>
      </c>
      <c r="G943" s="175">
        <v>677385</v>
      </c>
      <c r="H943" s="63">
        <v>2012</v>
      </c>
      <c r="I943" s="170" t="str">
        <f t="shared" si="15"/>
        <v>SI bonds_4.125_2016</v>
      </c>
    </row>
    <row r="944" spans="1:9" x14ac:dyDescent="0.35">
      <c r="A944" s="172" t="s">
        <v>48</v>
      </c>
      <c r="B944" s="172" t="s">
        <v>39</v>
      </c>
      <c r="C944" s="172" t="s">
        <v>36</v>
      </c>
      <c r="D944" s="172">
        <v>4.625</v>
      </c>
      <c r="E944" s="172">
        <v>2016</v>
      </c>
      <c r="F944" s="173">
        <v>38139</v>
      </c>
      <c r="G944" s="175">
        <v>801029</v>
      </c>
      <c r="H944" s="63">
        <v>2012</v>
      </c>
      <c r="I944" s="170" t="str">
        <f t="shared" si="15"/>
        <v>SI bonds_4.625_2016</v>
      </c>
    </row>
    <row r="945" spans="1:9" x14ac:dyDescent="0.35">
      <c r="A945" s="172" t="s">
        <v>48</v>
      </c>
      <c r="B945" s="172" t="s">
        <v>39</v>
      </c>
      <c r="C945" s="172" t="s">
        <v>36</v>
      </c>
      <c r="D945" s="172">
        <v>6.5</v>
      </c>
      <c r="E945" s="172">
        <v>2015</v>
      </c>
      <c r="F945" s="173">
        <v>36678</v>
      </c>
      <c r="G945" s="175">
        <v>1495057</v>
      </c>
      <c r="H945" s="63">
        <v>2012</v>
      </c>
      <c r="I945" s="170" t="str">
        <f t="shared" si="15"/>
        <v>SI bonds_6.5_2015</v>
      </c>
    </row>
    <row r="946" spans="1:9" x14ac:dyDescent="0.35">
      <c r="A946" s="172" t="s">
        <v>48</v>
      </c>
      <c r="B946" s="172" t="s">
        <v>34</v>
      </c>
      <c r="C946" s="172" t="s">
        <v>35</v>
      </c>
      <c r="D946" s="172">
        <v>1.375</v>
      </c>
      <c r="E946" s="172">
        <v>2013</v>
      </c>
      <c r="F946" s="173">
        <v>41244</v>
      </c>
      <c r="G946" s="175">
        <v>108310717</v>
      </c>
      <c r="H946" s="63">
        <v>2012</v>
      </c>
      <c r="I946" s="170" t="str">
        <f t="shared" si="15"/>
        <v>SI certificates_1.375_2013</v>
      </c>
    </row>
    <row r="947" spans="1:9" x14ac:dyDescent="0.35">
      <c r="A947" s="172" t="s">
        <v>48</v>
      </c>
      <c r="B947" s="172" t="s">
        <v>34</v>
      </c>
      <c r="C947" s="172" t="s">
        <v>36</v>
      </c>
      <c r="D947" s="172">
        <v>1.375</v>
      </c>
      <c r="E947" s="172">
        <v>2013</v>
      </c>
      <c r="F947" s="173">
        <v>41214</v>
      </c>
      <c r="G947" s="175">
        <v>9359128</v>
      </c>
      <c r="H947" s="63">
        <v>2012</v>
      </c>
      <c r="I947" s="170" t="str">
        <f t="shared" si="15"/>
        <v>SI certificates_1.375_2013</v>
      </c>
    </row>
    <row r="948" spans="1:9" x14ac:dyDescent="0.35">
      <c r="A948" s="172" t="s">
        <v>48</v>
      </c>
      <c r="B948" s="172" t="s">
        <v>34</v>
      </c>
      <c r="C948" s="172" t="s">
        <v>36</v>
      </c>
      <c r="D948" s="172">
        <v>1.375</v>
      </c>
      <c r="E948" s="172">
        <v>2013</v>
      </c>
      <c r="F948" s="173">
        <v>41244</v>
      </c>
      <c r="G948" s="175">
        <v>42695876</v>
      </c>
      <c r="H948" s="63">
        <v>2012</v>
      </c>
      <c r="I948" s="170" t="str">
        <f t="shared" si="15"/>
        <v>SI certificates_1.375_2013</v>
      </c>
    </row>
    <row r="949" spans="1:9" x14ac:dyDescent="0.35">
      <c r="A949" s="172" t="s">
        <v>33</v>
      </c>
      <c r="B949" s="172" t="s">
        <v>34</v>
      </c>
      <c r="C949" s="172" t="s">
        <v>35</v>
      </c>
      <c r="D949" s="172">
        <v>2.875</v>
      </c>
      <c r="E949" s="172">
        <v>2011</v>
      </c>
      <c r="F949" s="173">
        <v>40544</v>
      </c>
      <c r="G949" s="174">
        <v>69418247</v>
      </c>
      <c r="H949" s="63">
        <v>2011</v>
      </c>
      <c r="I949" s="170" t="str">
        <f t="shared" si="15"/>
        <v>SI certificates_2.875_2011</v>
      </c>
    </row>
    <row r="950" spans="1:9" x14ac:dyDescent="0.35">
      <c r="A950" s="172" t="s">
        <v>33</v>
      </c>
      <c r="B950" s="172" t="s">
        <v>34</v>
      </c>
      <c r="C950" s="172" t="s">
        <v>36</v>
      </c>
      <c r="D950" s="172">
        <v>2.375</v>
      </c>
      <c r="E950" s="172">
        <v>2011</v>
      </c>
      <c r="F950" s="173">
        <v>40513</v>
      </c>
      <c r="G950" s="175">
        <v>55482733</v>
      </c>
      <c r="H950" s="63">
        <v>2011</v>
      </c>
      <c r="I950" s="170" t="str">
        <f t="shared" si="15"/>
        <v>SI certificates_2.375_2011</v>
      </c>
    </row>
    <row r="951" spans="1:9" x14ac:dyDescent="0.35">
      <c r="A951" s="172" t="s">
        <v>33</v>
      </c>
      <c r="B951" s="172" t="s">
        <v>34</v>
      </c>
      <c r="C951" s="172" t="s">
        <v>36</v>
      </c>
      <c r="D951" s="172">
        <v>2.875</v>
      </c>
      <c r="E951" s="172">
        <v>2011</v>
      </c>
      <c r="F951" s="173">
        <v>40544</v>
      </c>
      <c r="G951" s="175">
        <v>3589246</v>
      </c>
      <c r="H951" s="63">
        <v>2011</v>
      </c>
      <c r="I951" s="170" t="str">
        <f t="shared" si="15"/>
        <v>SI certificates_2.875_2011</v>
      </c>
    </row>
    <row r="952" spans="1:9" x14ac:dyDescent="0.35">
      <c r="A952" s="172" t="s">
        <v>37</v>
      </c>
      <c r="B952" s="172" t="s">
        <v>39</v>
      </c>
      <c r="C952" s="172" t="s">
        <v>36</v>
      </c>
      <c r="D952" s="172">
        <v>6.5</v>
      </c>
      <c r="E952" s="172">
        <v>2012</v>
      </c>
      <c r="F952" s="173">
        <v>36678</v>
      </c>
      <c r="G952" s="175">
        <v>291007</v>
      </c>
      <c r="H952" s="63">
        <v>2011</v>
      </c>
      <c r="I952" s="170" t="str">
        <f t="shared" si="15"/>
        <v>SI bonds_6.5_2012</v>
      </c>
    </row>
    <row r="953" spans="1:9" x14ac:dyDescent="0.35">
      <c r="A953" s="172" t="s">
        <v>37</v>
      </c>
      <c r="B953" s="172" t="s">
        <v>39</v>
      </c>
      <c r="C953" s="172" t="s">
        <v>36</v>
      </c>
      <c r="D953" s="172">
        <v>6.875</v>
      </c>
      <c r="E953" s="172">
        <v>2012</v>
      </c>
      <c r="F953" s="173">
        <v>35582</v>
      </c>
      <c r="G953" s="175">
        <v>1229895</v>
      </c>
      <c r="H953" s="63">
        <v>2011</v>
      </c>
      <c r="I953" s="170" t="str">
        <f t="shared" si="15"/>
        <v>SI bonds_6.875_2012</v>
      </c>
    </row>
    <row r="954" spans="1:9" x14ac:dyDescent="0.35">
      <c r="A954" s="172" t="s">
        <v>37</v>
      </c>
      <c r="B954" s="172" t="s">
        <v>34</v>
      </c>
      <c r="C954" s="172" t="s">
        <v>35</v>
      </c>
      <c r="D954" s="172">
        <v>2.875</v>
      </c>
      <c r="E954" s="172">
        <v>2011</v>
      </c>
      <c r="F954" s="173">
        <v>40575</v>
      </c>
      <c r="G954" s="175">
        <v>52346122</v>
      </c>
      <c r="H954" s="63">
        <v>2011</v>
      </c>
      <c r="I954" s="170" t="str">
        <f t="shared" si="15"/>
        <v>SI certificates_2.875_2011</v>
      </c>
    </row>
    <row r="955" spans="1:9" x14ac:dyDescent="0.35">
      <c r="A955" s="172" t="s">
        <v>37</v>
      </c>
      <c r="B955" s="172" t="s">
        <v>34</v>
      </c>
      <c r="C955" s="172" t="s">
        <v>36</v>
      </c>
      <c r="D955" s="172">
        <v>2.375</v>
      </c>
      <c r="E955" s="172">
        <v>2011</v>
      </c>
      <c r="F955" s="173">
        <v>40513</v>
      </c>
      <c r="G955" s="175">
        <v>20832598</v>
      </c>
      <c r="H955" s="63">
        <v>2011</v>
      </c>
      <c r="I955" s="170" t="str">
        <f t="shared" si="15"/>
        <v>SI certificates_2.375_2011</v>
      </c>
    </row>
    <row r="956" spans="1:9" x14ac:dyDescent="0.35">
      <c r="A956" s="172" t="s">
        <v>37</v>
      </c>
      <c r="B956" s="172" t="s">
        <v>34</v>
      </c>
      <c r="C956" s="172" t="s">
        <v>36</v>
      </c>
      <c r="D956" s="172">
        <v>2.875</v>
      </c>
      <c r="E956" s="172">
        <v>2011</v>
      </c>
      <c r="F956" s="173">
        <v>40544</v>
      </c>
      <c r="G956" s="175">
        <v>34570245</v>
      </c>
      <c r="H956" s="63">
        <v>2011</v>
      </c>
      <c r="I956" s="170" t="str">
        <f t="shared" si="15"/>
        <v>SI certificates_2.875_2011</v>
      </c>
    </row>
    <row r="957" spans="1:9" x14ac:dyDescent="0.35">
      <c r="A957" s="172" t="s">
        <v>37</v>
      </c>
      <c r="B957" s="172" t="s">
        <v>34</v>
      </c>
      <c r="C957" s="172" t="s">
        <v>36</v>
      </c>
      <c r="D957" s="172">
        <v>2.875</v>
      </c>
      <c r="E957" s="172">
        <v>2011</v>
      </c>
      <c r="F957" s="173">
        <v>40575</v>
      </c>
      <c r="G957" s="175">
        <v>3448681</v>
      </c>
      <c r="H957" s="63">
        <v>2011</v>
      </c>
      <c r="I957" s="170" t="str">
        <f t="shared" si="15"/>
        <v>SI certificates_2.875_2011</v>
      </c>
    </row>
    <row r="958" spans="1:9" x14ac:dyDescent="0.35">
      <c r="A958" s="172" t="s">
        <v>38</v>
      </c>
      <c r="B958" s="172" t="s">
        <v>39</v>
      </c>
      <c r="C958" s="172" t="s">
        <v>36</v>
      </c>
      <c r="D958" s="172">
        <v>6.875</v>
      </c>
      <c r="E958" s="172">
        <v>2012</v>
      </c>
      <c r="F958" s="173">
        <v>35582</v>
      </c>
      <c r="G958" s="175">
        <v>1342726</v>
      </c>
      <c r="H958" s="63">
        <v>2011</v>
      </c>
      <c r="I958" s="170" t="str">
        <f t="shared" si="15"/>
        <v>SI bonds_6.875_2012</v>
      </c>
    </row>
    <row r="959" spans="1:9" x14ac:dyDescent="0.35">
      <c r="A959" s="172" t="s">
        <v>38</v>
      </c>
      <c r="B959" s="172" t="s">
        <v>34</v>
      </c>
      <c r="C959" s="172" t="s">
        <v>35</v>
      </c>
      <c r="D959" s="172">
        <v>3</v>
      </c>
      <c r="E959" s="172">
        <v>2011</v>
      </c>
      <c r="F959" s="173">
        <v>40603</v>
      </c>
      <c r="G959" s="175">
        <v>56960078</v>
      </c>
      <c r="H959" s="63">
        <v>2011</v>
      </c>
      <c r="I959" s="170" t="str">
        <f t="shared" si="15"/>
        <v>SI certificates_3_2011</v>
      </c>
    </row>
    <row r="960" spans="1:9" x14ac:dyDescent="0.35">
      <c r="A960" s="172" t="s">
        <v>38</v>
      </c>
      <c r="B960" s="172" t="s">
        <v>34</v>
      </c>
      <c r="C960" s="172" t="s">
        <v>36</v>
      </c>
      <c r="D960" s="172">
        <v>2.875</v>
      </c>
      <c r="E960" s="172">
        <v>2011</v>
      </c>
      <c r="F960" s="173">
        <v>40544</v>
      </c>
      <c r="G960" s="175">
        <v>31258756</v>
      </c>
      <c r="H960" s="63">
        <v>2011</v>
      </c>
      <c r="I960" s="170" t="str">
        <f t="shared" si="15"/>
        <v>SI certificates_2.875_2011</v>
      </c>
    </row>
    <row r="961" spans="1:9" x14ac:dyDescent="0.35">
      <c r="A961" s="172" t="s">
        <v>38</v>
      </c>
      <c r="B961" s="172" t="s">
        <v>34</v>
      </c>
      <c r="C961" s="172" t="s">
        <v>36</v>
      </c>
      <c r="D961" s="172">
        <v>2.875</v>
      </c>
      <c r="E961" s="172">
        <v>2011</v>
      </c>
      <c r="F961" s="173">
        <v>40575</v>
      </c>
      <c r="G961" s="175">
        <v>24068065</v>
      </c>
      <c r="H961" s="63">
        <v>2011</v>
      </c>
      <c r="I961" s="170" t="str">
        <f t="shared" si="15"/>
        <v>SI certificates_2.875_2011</v>
      </c>
    </row>
    <row r="962" spans="1:9" x14ac:dyDescent="0.35">
      <c r="A962" s="172" t="s">
        <v>38</v>
      </c>
      <c r="B962" s="172" t="s">
        <v>34</v>
      </c>
      <c r="C962" s="172" t="s">
        <v>36</v>
      </c>
      <c r="D962" s="172">
        <v>3</v>
      </c>
      <c r="E962" s="172">
        <v>2011</v>
      </c>
      <c r="F962" s="173">
        <v>40603</v>
      </c>
      <c r="G962" s="175">
        <v>5551691</v>
      </c>
      <c r="H962" s="63">
        <v>2011</v>
      </c>
      <c r="I962" s="170" t="str">
        <f t="shared" si="15"/>
        <v>SI certificates_3_2011</v>
      </c>
    </row>
    <row r="963" spans="1:9" x14ac:dyDescent="0.35">
      <c r="A963" s="172" t="s">
        <v>40</v>
      </c>
      <c r="B963" s="172" t="s">
        <v>39</v>
      </c>
      <c r="C963" s="172" t="s">
        <v>36</v>
      </c>
      <c r="D963" s="172">
        <v>3.25</v>
      </c>
      <c r="E963" s="172">
        <v>2013</v>
      </c>
      <c r="F963" s="173">
        <v>39965</v>
      </c>
      <c r="G963" s="175">
        <v>755776</v>
      </c>
      <c r="H963" s="63">
        <v>2011</v>
      </c>
      <c r="I963" s="170" t="str">
        <f t="shared" si="15"/>
        <v>SI bonds_3.25_2013</v>
      </c>
    </row>
    <row r="964" spans="1:9" x14ac:dyDescent="0.35">
      <c r="A964" s="172" t="s">
        <v>40</v>
      </c>
      <c r="B964" s="172" t="s">
        <v>39</v>
      </c>
      <c r="C964" s="172" t="s">
        <v>36</v>
      </c>
      <c r="D964" s="172">
        <v>6.875</v>
      </c>
      <c r="E964" s="172">
        <v>2012</v>
      </c>
      <c r="F964" s="173">
        <v>35582</v>
      </c>
      <c r="G964" s="175">
        <v>1872899</v>
      </c>
      <c r="H964" s="63">
        <v>2011</v>
      </c>
      <c r="I964" s="170" t="str">
        <f t="shared" si="15"/>
        <v>SI bonds_6.875_2012</v>
      </c>
    </row>
    <row r="965" spans="1:9" x14ac:dyDescent="0.35">
      <c r="A965" s="172" t="s">
        <v>40</v>
      </c>
      <c r="B965" s="172" t="s">
        <v>34</v>
      </c>
      <c r="C965" s="172" t="s">
        <v>35</v>
      </c>
      <c r="D965" s="172">
        <v>3</v>
      </c>
      <c r="E965" s="172">
        <v>2011</v>
      </c>
      <c r="F965" s="173">
        <v>40634</v>
      </c>
      <c r="G965" s="175">
        <v>76126248</v>
      </c>
      <c r="H965" s="63">
        <v>2011</v>
      </c>
      <c r="I965" s="170" t="str">
        <f t="shared" si="15"/>
        <v>SI certificates_3_2011</v>
      </c>
    </row>
    <row r="966" spans="1:9" x14ac:dyDescent="0.35">
      <c r="A966" s="172" t="s">
        <v>40</v>
      </c>
      <c r="B966" s="172" t="s">
        <v>34</v>
      </c>
      <c r="C966" s="172" t="s">
        <v>36</v>
      </c>
      <c r="D966" s="172">
        <v>2.875</v>
      </c>
      <c r="E966" s="172">
        <v>2011</v>
      </c>
      <c r="F966" s="173">
        <v>40575</v>
      </c>
      <c r="G966" s="175">
        <v>24829376</v>
      </c>
      <c r="H966" s="63">
        <v>2011</v>
      </c>
      <c r="I966" s="170" t="str">
        <f t="shared" ref="I966:I1029" si="16">_xlfn.TEXTJOIN("_", TRUE, B966, D966, E966)</f>
        <v>SI certificates_2.875_2011</v>
      </c>
    </row>
    <row r="967" spans="1:9" x14ac:dyDescent="0.35">
      <c r="A967" s="172" t="s">
        <v>40</v>
      </c>
      <c r="B967" s="172" t="s">
        <v>34</v>
      </c>
      <c r="C967" s="172" t="s">
        <v>36</v>
      </c>
      <c r="D967" s="172">
        <v>3</v>
      </c>
      <c r="E967" s="172">
        <v>2011</v>
      </c>
      <c r="F967" s="173">
        <v>40603</v>
      </c>
      <c r="G967" s="175">
        <v>26862854</v>
      </c>
      <c r="H967" s="63">
        <v>2011</v>
      </c>
      <c r="I967" s="170" t="str">
        <f t="shared" si="16"/>
        <v>SI certificates_3_2011</v>
      </c>
    </row>
    <row r="968" spans="1:9" x14ac:dyDescent="0.35">
      <c r="A968" s="172" t="s">
        <v>40</v>
      </c>
      <c r="B968" s="172" t="s">
        <v>34</v>
      </c>
      <c r="C968" s="172" t="s">
        <v>36</v>
      </c>
      <c r="D968" s="172">
        <v>3</v>
      </c>
      <c r="E968" s="172">
        <v>2011</v>
      </c>
      <c r="F968" s="173">
        <v>40634</v>
      </c>
      <c r="G968" s="175">
        <v>5579866</v>
      </c>
      <c r="H968" s="63">
        <v>2011</v>
      </c>
      <c r="I968" s="170" t="str">
        <f t="shared" si="16"/>
        <v>SI certificates_3_2011</v>
      </c>
    </row>
    <row r="969" spans="1:9" x14ac:dyDescent="0.35">
      <c r="A969" s="172" t="s">
        <v>41</v>
      </c>
      <c r="B969" s="172" t="s">
        <v>34</v>
      </c>
      <c r="C969" s="172" t="s">
        <v>35</v>
      </c>
      <c r="D969" s="172">
        <v>2.875</v>
      </c>
      <c r="E969" s="172">
        <v>2011</v>
      </c>
      <c r="F969" s="173">
        <v>40664</v>
      </c>
      <c r="G969" s="175">
        <v>54401009</v>
      </c>
      <c r="H969" s="63">
        <v>2011</v>
      </c>
      <c r="I969" s="170" t="str">
        <f t="shared" si="16"/>
        <v>SI certificates_2.875_2011</v>
      </c>
    </row>
    <row r="970" spans="1:9" x14ac:dyDescent="0.35">
      <c r="A970" s="172" t="s">
        <v>41</v>
      </c>
      <c r="B970" s="172" t="s">
        <v>34</v>
      </c>
      <c r="C970" s="172" t="s">
        <v>36</v>
      </c>
      <c r="D970" s="172">
        <v>2.875</v>
      </c>
      <c r="E970" s="172">
        <v>2011</v>
      </c>
      <c r="F970" s="173">
        <v>40664</v>
      </c>
      <c r="G970" s="175">
        <v>41493592</v>
      </c>
      <c r="H970" s="63">
        <v>2011</v>
      </c>
      <c r="I970" s="170" t="str">
        <f t="shared" si="16"/>
        <v>SI certificates_2.875_2011</v>
      </c>
    </row>
    <row r="971" spans="1:9" x14ac:dyDescent="0.35">
      <c r="A971" s="172" t="s">
        <v>41</v>
      </c>
      <c r="B971" s="172" t="s">
        <v>34</v>
      </c>
      <c r="C971" s="172" t="s">
        <v>36</v>
      </c>
      <c r="D971" s="172">
        <v>3</v>
      </c>
      <c r="E971" s="172">
        <v>2011</v>
      </c>
      <c r="F971" s="173">
        <v>40603</v>
      </c>
      <c r="G971" s="175">
        <v>14405474</v>
      </c>
      <c r="H971" s="63">
        <v>2011</v>
      </c>
      <c r="I971" s="170" t="str">
        <f t="shared" si="16"/>
        <v>SI certificates_3_2011</v>
      </c>
    </row>
    <row r="972" spans="1:9" x14ac:dyDescent="0.35">
      <c r="A972" s="172" t="s">
        <v>41</v>
      </c>
      <c r="B972" s="172" t="s">
        <v>34</v>
      </c>
      <c r="C972" s="172" t="s">
        <v>36</v>
      </c>
      <c r="D972" s="172">
        <v>3</v>
      </c>
      <c r="E972" s="172">
        <v>2011</v>
      </c>
      <c r="F972" s="173">
        <v>40634</v>
      </c>
      <c r="G972" s="175">
        <v>5071059</v>
      </c>
      <c r="H972" s="63">
        <v>2011</v>
      </c>
      <c r="I972" s="170" t="str">
        <f t="shared" si="16"/>
        <v>SI certificates_3_2011</v>
      </c>
    </row>
    <row r="973" spans="1:9" x14ac:dyDescent="0.35">
      <c r="A973" s="172" t="s">
        <v>42</v>
      </c>
      <c r="B973" s="172" t="s">
        <v>39</v>
      </c>
      <c r="C973" s="172" t="s">
        <v>35</v>
      </c>
      <c r="D973" s="172">
        <v>2.5</v>
      </c>
      <c r="E973" s="172">
        <v>2012</v>
      </c>
      <c r="F973" s="173">
        <v>40695</v>
      </c>
      <c r="G973" s="175">
        <v>13094944</v>
      </c>
      <c r="H973" s="63">
        <v>2011</v>
      </c>
      <c r="I973" s="170" t="str">
        <f t="shared" si="16"/>
        <v>SI bonds_2.5_2012</v>
      </c>
    </row>
    <row r="974" spans="1:9" x14ac:dyDescent="0.35">
      <c r="A974" s="172" t="s">
        <v>42</v>
      </c>
      <c r="B974" s="172" t="s">
        <v>39</v>
      </c>
      <c r="C974" s="172" t="s">
        <v>35</v>
      </c>
      <c r="D974" s="172">
        <v>2.5</v>
      </c>
      <c r="E974" s="172">
        <v>2013</v>
      </c>
      <c r="F974" s="173">
        <v>40695</v>
      </c>
      <c r="G974" s="175">
        <v>5971788</v>
      </c>
      <c r="H974" s="63">
        <v>2011</v>
      </c>
      <c r="I974" s="170" t="str">
        <f t="shared" si="16"/>
        <v>SI bonds_2.5_2013</v>
      </c>
    </row>
    <row r="975" spans="1:9" x14ac:dyDescent="0.35">
      <c r="A975" s="172" t="s">
        <v>42</v>
      </c>
      <c r="B975" s="172" t="s">
        <v>39</v>
      </c>
      <c r="C975" s="172" t="s">
        <v>35</v>
      </c>
      <c r="D975" s="172">
        <v>2.5</v>
      </c>
      <c r="E975" s="172">
        <v>2014</v>
      </c>
      <c r="F975" s="173">
        <v>40695</v>
      </c>
      <c r="G975" s="175">
        <v>5971788</v>
      </c>
      <c r="H975" s="63">
        <v>2011</v>
      </c>
      <c r="I975" s="170" t="str">
        <f t="shared" si="16"/>
        <v>SI bonds_2.5_2014</v>
      </c>
    </row>
    <row r="976" spans="1:9" x14ac:dyDescent="0.35">
      <c r="A976" s="172" t="s">
        <v>42</v>
      </c>
      <c r="B976" s="172" t="s">
        <v>39</v>
      </c>
      <c r="C976" s="172" t="s">
        <v>35</v>
      </c>
      <c r="D976" s="172">
        <v>2.5</v>
      </c>
      <c r="E976" s="172">
        <v>2015</v>
      </c>
      <c r="F976" s="173">
        <v>40695</v>
      </c>
      <c r="G976" s="175">
        <v>5971788</v>
      </c>
      <c r="H976" s="63">
        <v>2011</v>
      </c>
      <c r="I976" s="170" t="str">
        <f t="shared" si="16"/>
        <v>SI bonds_2.5_2015</v>
      </c>
    </row>
    <row r="977" spans="1:9" x14ac:dyDescent="0.35">
      <c r="A977" s="172" t="s">
        <v>42</v>
      </c>
      <c r="B977" s="172" t="s">
        <v>39</v>
      </c>
      <c r="C977" s="172" t="s">
        <v>35</v>
      </c>
      <c r="D977" s="172">
        <v>2.5</v>
      </c>
      <c r="E977" s="172">
        <v>2016</v>
      </c>
      <c r="F977" s="173">
        <v>40695</v>
      </c>
      <c r="G977" s="175">
        <v>5971788</v>
      </c>
      <c r="H977" s="63">
        <v>2011</v>
      </c>
      <c r="I977" s="170" t="str">
        <f t="shared" si="16"/>
        <v>SI bonds_2.5_2016</v>
      </c>
    </row>
    <row r="978" spans="1:9" x14ac:dyDescent="0.35">
      <c r="A978" s="172" t="s">
        <v>42</v>
      </c>
      <c r="B978" s="172" t="s">
        <v>39</v>
      </c>
      <c r="C978" s="172" t="s">
        <v>35</v>
      </c>
      <c r="D978" s="172">
        <v>2.5</v>
      </c>
      <c r="E978" s="172">
        <v>2017</v>
      </c>
      <c r="F978" s="173">
        <v>40695</v>
      </c>
      <c r="G978" s="175">
        <v>5971787</v>
      </c>
      <c r="H978" s="63">
        <v>2011</v>
      </c>
      <c r="I978" s="170" t="str">
        <f t="shared" si="16"/>
        <v>SI bonds_2.5_2017</v>
      </c>
    </row>
    <row r="979" spans="1:9" x14ac:dyDescent="0.35">
      <c r="A979" s="172" t="s">
        <v>42</v>
      </c>
      <c r="B979" s="172" t="s">
        <v>39</v>
      </c>
      <c r="C979" s="172" t="s">
        <v>35</v>
      </c>
      <c r="D979" s="172">
        <v>2.5</v>
      </c>
      <c r="E979" s="172">
        <v>2018</v>
      </c>
      <c r="F979" s="173">
        <v>40695</v>
      </c>
      <c r="G979" s="175">
        <v>5971787</v>
      </c>
      <c r="H979" s="63">
        <v>2011</v>
      </c>
      <c r="I979" s="170" t="str">
        <f t="shared" si="16"/>
        <v>SI bonds_2.5_2018</v>
      </c>
    </row>
    <row r="980" spans="1:9" x14ac:dyDescent="0.35">
      <c r="A980" s="172" t="s">
        <v>42</v>
      </c>
      <c r="B980" s="172" t="s">
        <v>39</v>
      </c>
      <c r="C980" s="172" t="s">
        <v>35</v>
      </c>
      <c r="D980" s="172">
        <v>2.5</v>
      </c>
      <c r="E980" s="172">
        <v>2019</v>
      </c>
      <c r="F980" s="173">
        <v>40695</v>
      </c>
      <c r="G980" s="175">
        <v>5971787</v>
      </c>
      <c r="H980" s="63">
        <v>2011</v>
      </c>
      <c r="I980" s="170" t="str">
        <f t="shared" si="16"/>
        <v>SI bonds_2.5_2019</v>
      </c>
    </row>
    <row r="981" spans="1:9" x14ac:dyDescent="0.35">
      <c r="A981" s="172" t="s">
        <v>42</v>
      </c>
      <c r="B981" s="172" t="s">
        <v>39</v>
      </c>
      <c r="C981" s="172" t="s">
        <v>35</v>
      </c>
      <c r="D981" s="172">
        <v>2.5</v>
      </c>
      <c r="E981" s="172">
        <v>2020</v>
      </c>
      <c r="F981" s="173">
        <v>40695</v>
      </c>
      <c r="G981" s="175">
        <v>5971787</v>
      </c>
      <c r="H981" s="63">
        <v>2011</v>
      </c>
      <c r="I981" s="170" t="str">
        <f t="shared" si="16"/>
        <v>SI bonds_2.5_2020</v>
      </c>
    </row>
    <row r="982" spans="1:9" x14ac:dyDescent="0.35">
      <c r="A982" s="172" t="s">
        <v>42</v>
      </c>
      <c r="B982" s="172" t="s">
        <v>39</v>
      </c>
      <c r="C982" s="172" t="s">
        <v>35</v>
      </c>
      <c r="D982" s="172">
        <v>2.5</v>
      </c>
      <c r="E982" s="172">
        <v>2021</v>
      </c>
      <c r="F982" s="173">
        <v>40695</v>
      </c>
      <c r="G982" s="175">
        <v>5971787</v>
      </c>
      <c r="H982" s="63">
        <v>2011</v>
      </c>
      <c r="I982" s="170" t="str">
        <f t="shared" si="16"/>
        <v>SI bonds_2.5_2021</v>
      </c>
    </row>
    <row r="983" spans="1:9" x14ac:dyDescent="0.35">
      <c r="A983" s="172" t="s">
        <v>42</v>
      </c>
      <c r="B983" s="172" t="s">
        <v>39</v>
      </c>
      <c r="C983" s="172" t="s">
        <v>35</v>
      </c>
      <c r="D983" s="172">
        <v>2.5</v>
      </c>
      <c r="E983" s="172">
        <v>2022</v>
      </c>
      <c r="F983" s="173">
        <v>40695</v>
      </c>
      <c r="G983" s="175">
        <v>5971787</v>
      </c>
      <c r="H983" s="63">
        <v>2011</v>
      </c>
      <c r="I983" s="170" t="str">
        <f t="shared" si="16"/>
        <v>SI bonds_2.5_2022</v>
      </c>
    </row>
    <row r="984" spans="1:9" x14ac:dyDescent="0.35">
      <c r="A984" s="172" t="s">
        <v>42</v>
      </c>
      <c r="B984" s="172" t="s">
        <v>39</v>
      </c>
      <c r="C984" s="172" t="s">
        <v>35</v>
      </c>
      <c r="D984" s="172">
        <v>2.5</v>
      </c>
      <c r="E984" s="172">
        <v>2023</v>
      </c>
      <c r="F984" s="173">
        <v>40695</v>
      </c>
      <c r="G984" s="175">
        <v>5971787</v>
      </c>
      <c r="H984" s="63">
        <v>2011</v>
      </c>
      <c r="I984" s="170" t="str">
        <f t="shared" si="16"/>
        <v>SI bonds_2.5_2023</v>
      </c>
    </row>
    <row r="985" spans="1:9" x14ac:dyDescent="0.35">
      <c r="A985" s="172" t="s">
        <v>42</v>
      </c>
      <c r="B985" s="172" t="s">
        <v>39</v>
      </c>
      <c r="C985" s="172" t="s">
        <v>35</v>
      </c>
      <c r="D985" s="172">
        <v>2.5</v>
      </c>
      <c r="E985" s="172">
        <v>2024</v>
      </c>
      <c r="F985" s="173">
        <v>40695</v>
      </c>
      <c r="G985" s="175">
        <v>5971787</v>
      </c>
      <c r="H985" s="63">
        <v>2011</v>
      </c>
      <c r="I985" s="170" t="str">
        <f t="shared" si="16"/>
        <v>SI bonds_2.5_2024</v>
      </c>
    </row>
    <row r="986" spans="1:9" x14ac:dyDescent="0.35">
      <c r="A986" s="172" t="s">
        <v>42</v>
      </c>
      <c r="B986" s="172" t="s">
        <v>39</v>
      </c>
      <c r="C986" s="172" t="s">
        <v>35</v>
      </c>
      <c r="D986" s="172">
        <v>2.5</v>
      </c>
      <c r="E986" s="172">
        <v>2025</v>
      </c>
      <c r="F986" s="173">
        <v>40695</v>
      </c>
      <c r="G986" s="175">
        <v>5971787</v>
      </c>
      <c r="H986" s="63">
        <v>2011</v>
      </c>
      <c r="I986" s="170" t="str">
        <f t="shared" si="16"/>
        <v>SI bonds_2.5_2025</v>
      </c>
    </row>
    <row r="987" spans="1:9" x14ac:dyDescent="0.35">
      <c r="A987" s="172" t="s">
        <v>42</v>
      </c>
      <c r="B987" s="172" t="s">
        <v>39</v>
      </c>
      <c r="C987" s="172" t="s">
        <v>35</v>
      </c>
      <c r="D987" s="172">
        <v>2.5</v>
      </c>
      <c r="E987" s="172">
        <v>2026</v>
      </c>
      <c r="F987" s="173">
        <v>40695</v>
      </c>
      <c r="G987" s="175">
        <v>166547382</v>
      </c>
      <c r="H987" s="63">
        <v>2011</v>
      </c>
      <c r="I987" s="170" t="str">
        <f t="shared" si="16"/>
        <v>SI bonds_2.5_2026</v>
      </c>
    </row>
    <row r="988" spans="1:9" x14ac:dyDescent="0.35">
      <c r="A988" s="172" t="s">
        <v>42</v>
      </c>
      <c r="B988" s="172" t="s">
        <v>39</v>
      </c>
      <c r="C988" s="172" t="s">
        <v>36</v>
      </c>
      <c r="D988" s="172">
        <v>3.25</v>
      </c>
      <c r="E988" s="172">
        <v>2013</v>
      </c>
      <c r="F988" s="173">
        <v>39965</v>
      </c>
      <c r="G988" s="175">
        <v>121784</v>
      </c>
      <c r="H988" s="63">
        <v>2011</v>
      </c>
      <c r="I988" s="170" t="str">
        <f t="shared" si="16"/>
        <v>SI bonds_3.25_2013</v>
      </c>
    </row>
    <row r="989" spans="1:9" x14ac:dyDescent="0.35">
      <c r="A989" s="172" t="s">
        <v>42</v>
      </c>
      <c r="B989" s="172" t="s">
        <v>39</v>
      </c>
      <c r="C989" s="172" t="s">
        <v>36</v>
      </c>
      <c r="D989" s="172">
        <v>3.5</v>
      </c>
      <c r="E989" s="172">
        <v>2013</v>
      </c>
      <c r="F989" s="173">
        <v>37773</v>
      </c>
      <c r="G989" s="175">
        <v>1115127</v>
      </c>
      <c r="H989" s="63">
        <v>2011</v>
      </c>
      <c r="I989" s="170" t="str">
        <f t="shared" si="16"/>
        <v>SI bonds_3.5_2013</v>
      </c>
    </row>
    <row r="990" spans="1:9" x14ac:dyDescent="0.35">
      <c r="A990" s="172" t="s">
        <v>42</v>
      </c>
      <c r="B990" s="172" t="s">
        <v>39</v>
      </c>
      <c r="C990" s="172" t="s">
        <v>36</v>
      </c>
      <c r="D990" s="172">
        <v>4</v>
      </c>
      <c r="E990" s="172">
        <v>2013</v>
      </c>
      <c r="F990" s="173">
        <v>39600</v>
      </c>
      <c r="G990" s="175">
        <v>622572</v>
      </c>
      <c r="H990" s="63">
        <v>2011</v>
      </c>
      <c r="I990" s="170" t="str">
        <f t="shared" si="16"/>
        <v>SI bonds_4_2013</v>
      </c>
    </row>
    <row r="991" spans="1:9" x14ac:dyDescent="0.35">
      <c r="A991" s="172" t="s">
        <v>42</v>
      </c>
      <c r="B991" s="172" t="s">
        <v>39</v>
      </c>
      <c r="C991" s="172" t="s">
        <v>36</v>
      </c>
      <c r="D991" s="172">
        <v>4.125</v>
      </c>
      <c r="E991" s="172">
        <v>2011</v>
      </c>
      <c r="F991" s="173">
        <v>38504</v>
      </c>
      <c r="G991" s="175">
        <v>1398449</v>
      </c>
      <c r="H991" s="63">
        <v>2011</v>
      </c>
      <c r="I991" s="170" t="str">
        <f t="shared" si="16"/>
        <v>SI bonds_4.125_2011</v>
      </c>
    </row>
    <row r="992" spans="1:9" x14ac:dyDescent="0.35">
      <c r="A992" s="172" t="s">
        <v>42</v>
      </c>
      <c r="B992" s="172" t="s">
        <v>39</v>
      </c>
      <c r="C992" s="172" t="s">
        <v>36</v>
      </c>
      <c r="D992" s="172">
        <v>4.125</v>
      </c>
      <c r="E992" s="172">
        <v>2013</v>
      </c>
      <c r="F992" s="173">
        <v>38504</v>
      </c>
      <c r="G992" s="175">
        <v>677385</v>
      </c>
      <c r="H992" s="63">
        <v>2011</v>
      </c>
      <c r="I992" s="170" t="str">
        <f t="shared" si="16"/>
        <v>SI bonds_4.125_2013</v>
      </c>
    </row>
    <row r="993" spans="1:9" x14ac:dyDescent="0.35">
      <c r="A993" s="172" t="s">
        <v>42</v>
      </c>
      <c r="B993" s="172" t="s">
        <v>39</v>
      </c>
      <c r="C993" s="172" t="s">
        <v>36</v>
      </c>
      <c r="D993" s="172">
        <v>4.625</v>
      </c>
      <c r="E993" s="172">
        <v>2011</v>
      </c>
      <c r="F993" s="173">
        <v>38139</v>
      </c>
      <c r="G993" s="175">
        <v>9167664</v>
      </c>
      <c r="H993" s="63">
        <v>2011</v>
      </c>
      <c r="I993" s="170" t="str">
        <f t="shared" si="16"/>
        <v>SI bonds_4.625_2011</v>
      </c>
    </row>
    <row r="994" spans="1:9" x14ac:dyDescent="0.35">
      <c r="A994" s="172" t="s">
        <v>42</v>
      </c>
      <c r="B994" s="172" t="s">
        <v>39</v>
      </c>
      <c r="C994" s="172" t="s">
        <v>36</v>
      </c>
      <c r="D994" s="172">
        <v>4.625</v>
      </c>
      <c r="E994" s="172">
        <v>2013</v>
      </c>
      <c r="F994" s="173">
        <v>38139</v>
      </c>
      <c r="G994" s="175">
        <v>855498</v>
      </c>
      <c r="H994" s="63">
        <v>2011</v>
      </c>
      <c r="I994" s="170" t="str">
        <f t="shared" si="16"/>
        <v>SI bonds_4.625_2013</v>
      </c>
    </row>
    <row r="995" spans="1:9" x14ac:dyDescent="0.35">
      <c r="A995" s="172" t="s">
        <v>42</v>
      </c>
      <c r="B995" s="172" t="s">
        <v>39</v>
      </c>
      <c r="C995" s="172" t="s">
        <v>36</v>
      </c>
      <c r="D995" s="172">
        <v>5</v>
      </c>
      <c r="E995" s="172">
        <v>2011</v>
      </c>
      <c r="F995" s="173">
        <v>39234</v>
      </c>
      <c r="G995" s="175">
        <v>12454233</v>
      </c>
      <c r="H995" s="63">
        <v>2011</v>
      </c>
      <c r="I995" s="170" t="str">
        <f t="shared" si="16"/>
        <v>SI bonds_5_2011</v>
      </c>
    </row>
    <row r="996" spans="1:9" x14ac:dyDescent="0.35">
      <c r="A996" s="172" t="s">
        <v>42</v>
      </c>
      <c r="B996" s="172" t="s">
        <v>39</v>
      </c>
      <c r="C996" s="172" t="s">
        <v>36</v>
      </c>
      <c r="D996" s="172">
        <v>5</v>
      </c>
      <c r="E996" s="172">
        <v>2013</v>
      </c>
      <c r="F996" s="173">
        <v>39234</v>
      </c>
      <c r="G996" s="175">
        <v>422244</v>
      </c>
      <c r="H996" s="63">
        <v>2011</v>
      </c>
      <c r="I996" s="170" t="str">
        <f t="shared" si="16"/>
        <v>SI bonds_5_2013</v>
      </c>
    </row>
    <row r="997" spans="1:9" x14ac:dyDescent="0.35">
      <c r="A997" s="172" t="s">
        <v>42</v>
      </c>
      <c r="B997" s="172" t="s">
        <v>39</v>
      </c>
      <c r="C997" s="172" t="s">
        <v>36</v>
      </c>
      <c r="D997" s="172">
        <v>5.125</v>
      </c>
      <c r="E997" s="172">
        <v>2011</v>
      </c>
      <c r="F997" s="173">
        <v>38869</v>
      </c>
      <c r="G997" s="175">
        <v>11567866</v>
      </c>
      <c r="H997" s="63">
        <v>2011</v>
      </c>
      <c r="I997" s="170" t="str">
        <f t="shared" si="16"/>
        <v>SI bonds_5.125_2011</v>
      </c>
    </row>
    <row r="998" spans="1:9" x14ac:dyDescent="0.35">
      <c r="A998" s="172" t="s">
        <v>42</v>
      </c>
      <c r="B998" s="172" t="s">
        <v>39</v>
      </c>
      <c r="C998" s="172" t="s">
        <v>36</v>
      </c>
      <c r="D998" s="172">
        <v>5.25</v>
      </c>
      <c r="E998" s="172">
        <v>2011</v>
      </c>
      <c r="F998" s="173">
        <v>37408</v>
      </c>
      <c r="G998" s="175">
        <v>9235912</v>
      </c>
      <c r="H998" s="63">
        <v>2011</v>
      </c>
      <c r="I998" s="170" t="str">
        <f t="shared" si="16"/>
        <v>SI bonds_5.25_2011</v>
      </c>
    </row>
    <row r="999" spans="1:9" x14ac:dyDescent="0.35">
      <c r="A999" s="172" t="s">
        <v>42</v>
      </c>
      <c r="B999" s="172" t="s">
        <v>39</v>
      </c>
      <c r="C999" s="172" t="s">
        <v>36</v>
      </c>
      <c r="D999" s="172">
        <v>5.625</v>
      </c>
      <c r="E999" s="172">
        <v>2011</v>
      </c>
      <c r="F999" s="173">
        <v>37043</v>
      </c>
      <c r="G999" s="175">
        <v>9621438</v>
      </c>
      <c r="H999" s="63">
        <v>2011</v>
      </c>
      <c r="I999" s="170" t="str">
        <f t="shared" si="16"/>
        <v>SI bonds_5.625_2011</v>
      </c>
    </row>
    <row r="1000" spans="1:9" x14ac:dyDescent="0.35">
      <c r="A1000" s="172" t="s">
        <v>42</v>
      </c>
      <c r="B1000" s="172" t="s">
        <v>39</v>
      </c>
      <c r="C1000" s="172" t="s">
        <v>36</v>
      </c>
      <c r="D1000" s="172">
        <v>5.875</v>
      </c>
      <c r="E1000" s="172">
        <v>2011</v>
      </c>
      <c r="F1000" s="173">
        <v>35947</v>
      </c>
      <c r="G1000" s="175">
        <v>6169273</v>
      </c>
      <c r="H1000" s="63">
        <v>2011</v>
      </c>
      <c r="I1000" s="170" t="str">
        <f t="shared" si="16"/>
        <v>SI bonds_5.875_2011</v>
      </c>
    </row>
    <row r="1001" spans="1:9" x14ac:dyDescent="0.35">
      <c r="A1001" s="172" t="s">
        <v>42</v>
      </c>
      <c r="B1001" s="172" t="s">
        <v>39</v>
      </c>
      <c r="C1001" s="172" t="s">
        <v>36</v>
      </c>
      <c r="D1001" s="172">
        <v>6</v>
      </c>
      <c r="E1001" s="172">
        <v>2011</v>
      </c>
      <c r="F1001" s="173">
        <v>36312</v>
      </c>
      <c r="G1001" s="175">
        <v>6693627</v>
      </c>
      <c r="H1001" s="63">
        <v>2011</v>
      </c>
      <c r="I1001" s="170" t="str">
        <f t="shared" si="16"/>
        <v>SI bonds_6_2011</v>
      </c>
    </row>
    <row r="1002" spans="1:9" x14ac:dyDescent="0.35">
      <c r="A1002" s="172" t="s">
        <v>42</v>
      </c>
      <c r="B1002" s="172" t="s">
        <v>39</v>
      </c>
      <c r="C1002" s="172" t="s">
        <v>36</v>
      </c>
      <c r="D1002" s="172">
        <v>6.5</v>
      </c>
      <c r="E1002" s="172">
        <v>2011</v>
      </c>
      <c r="F1002" s="173">
        <v>36678</v>
      </c>
      <c r="G1002" s="175">
        <v>8577396</v>
      </c>
      <c r="H1002" s="63">
        <v>2011</v>
      </c>
      <c r="I1002" s="170" t="str">
        <f t="shared" si="16"/>
        <v>SI bonds_6.5_2011</v>
      </c>
    </row>
    <row r="1003" spans="1:9" x14ac:dyDescent="0.35">
      <c r="A1003" s="172" t="s">
        <v>42</v>
      </c>
      <c r="B1003" s="172" t="s">
        <v>39</v>
      </c>
      <c r="C1003" s="172" t="s">
        <v>36</v>
      </c>
      <c r="D1003" s="172">
        <v>6.875</v>
      </c>
      <c r="E1003" s="172">
        <v>2011</v>
      </c>
      <c r="F1003" s="173">
        <v>35582</v>
      </c>
      <c r="G1003" s="175">
        <v>3975272</v>
      </c>
      <c r="H1003" s="63">
        <v>2011</v>
      </c>
      <c r="I1003" s="170" t="str">
        <f t="shared" si="16"/>
        <v>SI bonds_6.875_2011</v>
      </c>
    </row>
    <row r="1004" spans="1:9" x14ac:dyDescent="0.35">
      <c r="A1004" s="172" t="s">
        <v>42</v>
      </c>
      <c r="B1004" s="172" t="s">
        <v>39</v>
      </c>
      <c r="C1004" s="172" t="s">
        <v>36</v>
      </c>
      <c r="D1004" s="172">
        <v>7</v>
      </c>
      <c r="E1004" s="172">
        <v>2011</v>
      </c>
      <c r="F1004" s="173">
        <v>35217</v>
      </c>
      <c r="G1004" s="175">
        <v>33114324</v>
      </c>
      <c r="H1004" s="63">
        <v>2011</v>
      </c>
      <c r="I1004" s="170" t="str">
        <f t="shared" si="16"/>
        <v>SI bonds_7_2011</v>
      </c>
    </row>
    <row r="1005" spans="1:9" x14ac:dyDescent="0.35">
      <c r="A1005" s="172" t="s">
        <v>42</v>
      </c>
      <c r="B1005" s="172" t="s">
        <v>34</v>
      </c>
      <c r="C1005" s="172" t="s">
        <v>35</v>
      </c>
      <c r="D1005" s="172">
        <v>2.5</v>
      </c>
      <c r="E1005" s="172">
        <v>2011</v>
      </c>
      <c r="F1005" s="173">
        <v>40695</v>
      </c>
      <c r="G1005" s="175">
        <v>62900681</v>
      </c>
      <c r="H1005" s="63">
        <v>2011</v>
      </c>
      <c r="I1005" s="170" t="str">
        <f t="shared" si="16"/>
        <v>SI certificates_2.5_2011</v>
      </c>
    </row>
    <row r="1006" spans="1:9" x14ac:dyDescent="0.35">
      <c r="A1006" s="172" t="s">
        <v>42</v>
      </c>
      <c r="B1006" s="172" t="s">
        <v>34</v>
      </c>
      <c r="C1006" s="172" t="s">
        <v>36</v>
      </c>
      <c r="D1006" s="172">
        <v>2.5</v>
      </c>
      <c r="E1006" s="172">
        <v>2011</v>
      </c>
      <c r="F1006" s="173">
        <v>40695</v>
      </c>
      <c r="G1006" s="175">
        <v>62900681</v>
      </c>
      <c r="H1006" s="63">
        <v>2011</v>
      </c>
      <c r="I1006" s="170" t="str">
        <f t="shared" si="16"/>
        <v>SI certificates_2.5_2011</v>
      </c>
    </row>
    <row r="1007" spans="1:9" x14ac:dyDescent="0.35">
      <c r="A1007" s="172" t="s">
        <v>42</v>
      </c>
      <c r="B1007" s="172" t="s">
        <v>34</v>
      </c>
      <c r="C1007" s="172" t="s">
        <v>36</v>
      </c>
      <c r="D1007" s="172">
        <v>2.875</v>
      </c>
      <c r="E1007" s="172">
        <v>2011</v>
      </c>
      <c r="F1007" s="173">
        <v>40664</v>
      </c>
      <c r="G1007" s="175">
        <v>12907417</v>
      </c>
      <c r="H1007" s="63">
        <v>2011</v>
      </c>
      <c r="I1007" s="170" t="str">
        <f t="shared" si="16"/>
        <v>SI certificates_2.875_2011</v>
      </c>
    </row>
    <row r="1008" spans="1:9" x14ac:dyDescent="0.35">
      <c r="A1008" s="172" t="s">
        <v>42</v>
      </c>
      <c r="B1008" s="172" t="s">
        <v>34</v>
      </c>
      <c r="C1008" s="172" t="s">
        <v>36</v>
      </c>
      <c r="D1008" s="172">
        <v>3</v>
      </c>
      <c r="E1008" s="172">
        <v>2011</v>
      </c>
      <c r="F1008" s="173">
        <v>40603</v>
      </c>
      <c r="G1008" s="175">
        <v>10140059</v>
      </c>
      <c r="H1008" s="63">
        <v>2011</v>
      </c>
      <c r="I1008" s="170" t="str">
        <f t="shared" si="16"/>
        <v>SI certificates_3_2011</v>
      </c>
    </row>
    <row r="1009" spans="1:9" x14ac:dyDescent="0.35">
      <c r="A1009" s="172" t="s">
        <v>42</v>
      </c>
      <c r="B1009" s="172" t="s">
        <v>34</v>
      </c>
      <c r="C1009" s="172" t="s">
        <v>36</v>
      </c>
      <c r="D1009" s="172">
        <v>3</v>
      </c>
      <c r="E1009" s="172">
        <v>2011</v>
      </c>
      <c r="F1009" s="173">
        <v>40634</v>
      </c>
      <c r="G1009" s="175">
        <v>65475323</v>
      </c>
      <c r="H1009" s="63">
        <v>2011</v>
      </c>
      <c r="I1009" s="170" t="str">
        <f t="shared" si="16"/>
        <v>SI certificates_3_2011</v>
      </c>
    </row>
    <row r="1010" spans="1:9" x14ac:dyDescent="0.35">
      <c r="A1010" s="172" t="s">
        <v>43</v>
      </c>
      <c r="B1010" s="172" t="s">
        <v>39</v>
      </c>
      <c r="C1010" s="172" t="s">
        <v>36</v>
      </c>
      <c r="D1010" s="172">
        <v>2.5</v>
      </c>
      <c r="E1010" s="172">
        <v>2012</v>
      </c>
      <c r="F1010" s="173">
        <v>40695</v>
      </c>
      <c r="G1010" s="175">
        <v>13094944</v>
      </c>
      <c r="H1010" s="63">
        <v>2011</v>
      </c>
      <c r="I1010" s="170" t="str">
        <f t="shared" si="16"/>
        <v>SI bonds_2.5_2012</v>
      </c>
    </row>
    <row r="1011" spans="1:9" x14ac:dyDescent="0.35">
      <c r="A1011" s="172" t="s">
        <v>43</v>
      </c>
      <c r="B1011" s="172" t="s">
        <v>39</v>
      </c>
      <c r="C1011" s="172" t="s">
        <v>36</v>
      </c>
      <c r="D1011" s="172">
        <v>2.875</v>
      </c>
      <c r="E1011" s="172">
        <v>2012</v>
      </c>
      <c r="F1011" s="173">
        <v>40330</v>
      </c>
      <c r="G1011" s="175">
        <v>7264431</v>
      </c>
      <c r="H1011" s="63">
        <v>2011</v>
      </c>
      <c r="I1011" s="170" t="str">
        <f t="shared" si="16"/>
        <v>SI bonds_2.875_2012</v>
      </c>
    </row>
    <row r="1012" spans="1:9" x14ac:dyDescent="0.35">
      <c r="A1012" s="172" t="s">
        <v>43</v>
      </c>
      <c r="B1012" s="172" t="s">
        <v>39</v>
      </c>
      <c r="C1012" s="172" t="s">
        <v>36</v>
      </c>
      <c r="D1012" s="172">
        <v>3.25</v>
      </c>
      <c r="E1012" s="172">
        <v>2012</v>
      </c>
      <c r="F1012" s="173">
        <v>39965</v>
      </c>
      <c r="G1012" s="175">
        <v>3517923</v>
      </c>
      <c r="H1012" s="63">
        <v>2011</v>
      </c>
      <c r="I1012" s="170" t="str">
        <f t="shared" si="16"/>
        <v>SI bonds_3.25_2012</v>
      </c>
    </row>
    <row r="1013" spans="1:9" x14ac:dyDescent="0.35">
      <c r="A1013" s="172" t="s">
        <v>43</v>
      </c>
      <c r="B1013" s="172" t="s">
        <v>34</v>
      </c>
      <c r="C1013" s="172" t="s">
        <v>35</v>
      </c>
      <c r="D1013" s="172">
        <v>2.625</v>
      </c>
      <c r="E1013" s="172">
        <v>2012</v>
      </c>
      <c r="F1013" s="173">
        <v>40725</v>
      </c>
      <c r="G1013" s="175">
        <v>57270204</v>
      </c>
      <c r="H1013" s="63">
        <v>2011</v>
      </c>
      <c r="I1013" s="170" t="str">
        <f t="shared" si="16"/>
        <v>SI certificates_2.625_2012</v>
      </c>
    </row>
    <row r="1014" spans="1:9" x14ac:dyDescent="0.35">
      <c r="A1014" s="172" t="s">
        <v>43</v>
      </c>
      <c r="B1014" s="172" t="s">
        <v>34</v>
      </c>
      <c r="C1014" s="172" t="s">
        <v>36</v>
      </c>
      <c r="D1014" s="172">
        <v>2.625</v>
      </c>
      <c r="E1014" s="172">
        <v>2012</v>
      </c>
      <c r="F1014" s="173">
        <v>40725</v>
      </c>
      <c r="G1014" s="175">
        <v>36378951</v>
      </c>
      <c r="H1014" s="63">
        <v>2011</v>
      </c>
      <c r="I1014" s="170" t="str">
        <f t="shared" si="16"/>
        <v>SI certificates_2.625_2012</v>
      </c>
    </row>
    <row r="1015" spans="1:9" x14ac:dyDescent="0.35">
      <c r="A1015" s="172" t="s">
        <v>44</v>
      </c>
      <c r="B1015" s="172" t="s">
        <v>39</v>
      </c>
      <c r="C1015" s="172" t="s">
        <v>36</v>
      </c>
      <c r="D1015" s="172">
        <v>5</v>
      </c>
      <c r="E1015" s="172">
        <v>2013</v>
      </c>
      <c r="F1015" s="173">
        <v>39234</v>
      </c>
      <c r="G1015" s="175">
        <v>54342</v>
      </c>
      <c r="H1015" s="63">
        <v>2011</v>
      </c>
      <c r="I1015" s="170" t="str">
        <f t="shared" si="16"/>
        <v>SI bonds_5_2013</v>
      </c>
    </row>
    <row r="1016" spans="1:9" x14ac:dyDescent="0.35">
      <c r="A1016" s="172" t="s">
        <v>44</v>
      </c>
      <c r="B1016" s="172" t="s">
        <v>39</v>
      </c>
      <c r="C1016" s="172" t="s">
        <v>36</v>
      </c>
      <c r="D1016" s="172">
        <v>5.125</v>
      </c>
      <c r="E1016" s="172">
        <v>2013</v>
      </c>
      <c r="F1016" s="173">
        <v>38869</v>
      </c>
      <c r="G1016" s="175">
        <v>665131</v>
      </c>
      <c r="H1016" s="63">
        <v>2011</v>
      </c>
      <c r="I1016" s="170" t="str">
        <f t="shared" si="16"/>
        <v>SI bonds_5.125_2013</v>
      </c>
    </row>
    <row r="1017" spans="1:9" x14ac:dyDescent="0.35">
      <c r="A1017" s="172" t="s">
        <v>44</v>
      </c>
      <c r="B1017" s="172" t="s">
        <v>39</v>
      </c>
      <c r="C1017" s="172" t="s">
        <v>36</v>
      </c>
      <c r="D1017" s="172">
        <v>5.25</v>
      </c>
      <c r="E1017" s="172">
        <v>2013</v>
      </c>
      <c r="F1017" s="173">
        <v>37408</v>
      </c>
      <c r="G1017" s="175">
        <v>462733</v>
      </c>
      <c r="H1017" s="63">
        <v>2011</v>
      </c>
      <c r="I1017" s="170" t="str">
        <f t="shared" si="16"/>
        <v>SI bonds_5.25_2013</v>
      </c>
    </row>
    <row r="1018" spans="1:9" x14ac:dyDescent="0.35">
      <c r="A1018" s="172" t="s">
        <v>44</v>
      </c>
      <c r="B1018" s="172" t="s">
        <v>34</v>
      </c>
      <c r="C1018" s="172" t="s">
        <v>35</v>
      </c>
      <c r="D1018" s="172">
        <v>2.25</v>
      </c>
      <c r="E1018" s="172">
        <v>2012</v>
      </c>
      <c r="F1018" s="173">
        <v>40756</v>
      </c>
      <c r="G1018" s="175">
        <v>52810181</v>
      </c>
      <c r="H1018" s="63">
        <v>2011</v>
      </c>
      <c r="I1018" s="170" t="str">
        <f t="shared" si="16"/>
        <v>SI certificates_2.25_2012</v>
      </c>
    </row>
    <row r="1019" spans="1:9" x14ac:dyDescent="0.35">
      <c r="A1019" s="172" t="s">
        <v>44</v>
      </c>
      <c r="B1019" s="172" t="s">
        <v>34</v>
      </c>
      <c r="C1019" s="172" t="s">
        <v>36</v>
      </c>
      <c r="D1019" s="172">
        <v>2.25</v>
      </c>
      <c r="E1019" s="172">
        <v>2012</v>
      </c>
      <c r="F1019" s="173">
        <v>40756</v>
      </c>
      <c r="G1019" s="175">
        <v>41144214</v>
      </c>
      <c r="H1019" s="63">
        <v>2011</v>
      </c>
      <c r="I1019" s="170" t="str">
        <f t="shared" si="16"/>
        <v>SI certificates_2.25_2012</v>
      </c>
    </row>
    <row r="1020" spans="1:9" x14ac:dyDescent="0.35">
      <c r="A1020" s="172" t="s">
        <v>44</v>
      </c>
      <c r="B1020" s="172" t="s">
        <v>34</v>
      </c>
      <c r="C1020" s="172" t="s">
        <v>36</v>
      </c>
      <c r="D1020" s="172">
        <v>2.625</v>
      </c>
      <c r="E1020" s="172">
        <v>2012</v>
      </c>
      <c r="F1020" s="173">
        <v>40725</v>
      </c>
      <c r="G1020" s="175">
        <v>19659548</v>
      </c>
      <c r="H1020" s="63">
        <v>2011</v>
      </c>
      <c r="I1020" s="170" t="str">
        <f t="shared" si="16"/>
        <v>SI certificates_2.625_2012</v>
      </c>
    </row>
    <row r="1021" spans="1:9" x14ac:dyDescent="0.35">
      <c r="A1021" s="172" t="s">
        <v>45</v>
      </c>
      <c r="B1021" s="172" t="s">
        <v>39</v>
      </c>
      <c r="C1021" s="172" t="s">
        <v>36</v>
      </c>
      <c r="D1021" s="172">
        <v>3.25</v>
      </c>
      <c r="E1021" s="172">
        <v>2012</v>
      </c>
      <c r="F1021" s="173">
        <v>39965</v>
      </c>
      <c r="G1021" s="175">
        <v>6773999</v>
      </c>
      <c r="H1021" s="63">
        <v>2011</v>
      </c>
      <c r="I1021" s="170" t="str">
        <f t="shared" si="16"/>
        <v>SI bonds_3.25_2012</v>
      </c>
    </row>
    <row r="1022" spans="1:9" x14ac:dyDescent="0.35">
      <c r="A1022" s="172" t="s">
        <v>45</v>
      </c>
      <c r="B1022" s="172" t="s">
        <v>39</v>
      </c>
      <c r="C1022" s="172" t="s">
        <v>36</v>
      </c>
      <c r="D1022" s="172">
        <v>5.25</v>
      </c>
      <c r="E1022" s="172">
        <v>2013</v>
      </c>
      <c r="F1022" s="173">
        <v>37408</v>
      </c>
      <c r="G1022" s="175">
        <v>900675</v>
      </c>
      <c r="H1022" s="63">
        <v>2011</v>
      </c>
      <c r="I1022" s="170" t="str">
        <f t="shared" si="16"/>
        <v>SI bonds_5.25_2013</v>
      </c>
    </row>
    <row r="1023" spans="1:9" x14ac:dyDescent="0.35">
      <c r="A1023" s="172" t="s">
        <v>45</v>
      </c>
      <c r="B1023" s="172" t="s">
        <v>39</v>
      </c>
      <c r="C1023" s="172" t="s">
        <v>36</v>
      </c>
      <c r="D1023" s="172">
        <v>5.625</v>
      </c>
      <c r="E1023" s="172">
        <v>2013</v>
      </c>
      <c r="F1023" s="173">
        <v>37043</v>
      </c>
      <c r="G1023" s="175">
        <v>1524968</v>
      </c>
      <c r="H1023" s="63">
        <v>2011</v>
      </c>
      <c r="I1023" s="170" t="str">
        <f t="shared" si="16"/>
        <v>SI bonds_5.625_2013</v>
      </c>
    </row>
    <row r="1024" spans="1:9" x14ac:dyDescent="0.35">
      <c r="A1024" s="172" t="s">
        <v>45</v>
      </c>
      <c r="B1024" s="172" t="s">
        <v>39</v>
      </c>
      <c r="C1024" s="172" t="s">
        <v>36</v>
      </c>
      <c r="D1024" s="172">
        <v>5.875</v>
      </c>
      <c r="E1024" s="172">
        <v>2013</v>
      </c>
      <c r="F1024" s="173">
        <v>35947</v>
      </c>
      <c r="G1024" s="175">
        <v>1047710</v>
      </c>
      <c r="H1024" s="63">
        <v>2011</v>
      </c>
      <c r="I1024" s="170" t="str">
        <f t="shared" si="16"/>
        <v>SI bonds_5.875_2013</v>
      </c>
    </row>
    <row r="1025" spans="1:9" x14ac:dyDescent="0.35">
      <c r="A1025" s="172" t="s">
        <v>45</v>
      </c>
      <c r="B1025" s="172" t="s">
        <v>34</v>
      </c>
      <c r="C1025" s="172" t="s">
        <v>35</v>
      </c>
      <c r="D1025" s="172">
        <v>1.875</v>
      </c>
      <c r="E1025" s="172">
        <v>2012</v>
      </c>
      <c r="F1025" s="173">
        <v>40787</v>
      </c>
      <c r="G1025" s="175">
        <v>60295944</v>
      </c>
      <c r="H1025" s="63">
        <v>2011</v>
      </c>
      <c r="I1025" s="170" t="str">
        <f t="shared" si="16"/>
        <v>SI certificates_1.875_2012</v>
      </c>
    </row>
    <row r="1026" spans="1:9" x14ac:dyDescent="0.35">
      <c r="A1026" s="172" t="s">
        <v>45</v>
      </c>
      <c r="B1026" s="172" t="s">
        <v>34</v>
      </c>
      <c r="C1026" s="172" t="s">
        <v>36</v>
      </c>
      <c r="D1026" s="172">
        <v>1.875</v>
      </c>
      <c r="E1026" s="172">
        <v>2012</v>
      </c>
      <c r="F1026" s="173">
        <v>40787</v>
      </c>
      <c r="G1026" s="175">
        <v>39707660</v>
      </c>
      <c r="H1026" s="63">
        <v>2011</v>
      </c>
      <c r="I1026" s="170" t="str">
        <f t="shared" si="16"/>
        <v>SI certificates_1.875_2012</v>
      </c>
    </row>
    <row r="1027" spans="1:9" x14ac:dyDescent="0.35">
      <c r="A1027" s="172" t="s">
        <v>45</v>
      </c>
      <c r="B1027" s="172" t="s">
        <v>34</v>
      </c>
      <c r="C1027" s="172" t="s">
        <v>36</v>
      </c>
      <c r="D1027" s="172">
        <v>2.25</v>
      </c>
      <c r="E1027" s="172">
        <v>2012</v>
      </c>
      <c r="F1027" s="173">
        <v>40756</v>
      </c>
      <c r="G1027" s="175">
        <v>11665967</v>
      </c>
      <c r="H1027" s="63">
        <v>2011</v>
      </c>
      <c r="I1027" s="170" t="str">
        <f t="shared" si="16"/>
        <v>SI certificates_2.25_2012</v>
      </c>
    </row>
    <row r="1028" spans="1:9" x14ac:dyDescent="0.35">
      <c r="A1028" s="172" t="s">
        <v>45</v>
      </c>
      <c r="B1028" s="172" t="s">
        <v>34</v>
      </c>
      <c r="C1028" s="172" t="s">
        <v>36</v>
      </c>
      <c r="D1028" s="172">
        <v>2.625</v>
      </c>
      <c r="E1028" s="172">
        <v>2012</v>
      </c>
      <c r="F1028" s="173">
        <v>40725</v>
      </c>
      <c r="G1028" s="175">
        <v>1231705</v>
      </c>
      <c r="H1028" s="63">
        <v>2011</v>
      </c>
      <c r="I1028" s="170" t="str">
        <f t="shared" si="16"/>
        <v>SI certificates_2.625_2012</v>
      </c>
    </row>
    <row r="1029" spans="1:9" x14ac:dyDescent="0.35">
      <c r="A1029" s="172" t="s">
        <v>46</v>
      </c>
      <c r="B1029" s="172" t="s">
        <v>39</v>
      </c>
      <c r="C1029" s="172" t="s">
        <v>36</v>
      </c>
      <c r="D1029" s="172">
        <v>3.25</v>
      </c>
      <c r="E1029" s="172">
        <v>2012</v>
      </c>
      <c r="F1029" s="173">
        <v>39965</v>
      </c>
      <c r="G1029" s="175">
        <v>336348</v>
      </c>
      <c r="H1029" s="63">
        <v>2011</v>
      </c>
      <c r="I1029" s="170" t="str">
        <f t="shared" si="16"/>
        <v>SI bonds_3.25_2012</v>
      </c>
    </row>
    <row r="1030" spans="1:9" x14ac:dyDescent="0.35">
      <c r="A1030" s="172" t="s">
        <v>46</v>
      </c>
      <c r="B1030" s="172" t="s">
        <v>39</v>
      </c>
      <c r="C1030" s="172" t="s">
        <v>36</v>
      </c>
      <c r="D1030" s="172">
        <v>3.5</v>
      </c>
      <c r="E1030" s="172">
        <v>2012</v>
      </c>
      <c r="F1030" s="173">
        <v>37773</v>
      </c>
      <c r="G1030" s="175">
        <v>1455908</v>
      </c>
      <c r="H1030" s="63">
        <v>2011</v>
      </c>
      <c r="I1030" s="170" t="str">
        <f t="shared" ref="I1030:I1093" si="17">_xlfn.TEXTJOIN("_", TRUE, B1030, D1030, E1030)</f>
        <v>SI bonds_3.5_2012</v>
      </c>
    </row>
    <row r="1031" spans="1:9" x14ac:dyDescent="0.35">
      <c r="A1031" s="172" t="s">
        <v>46</v>
      </c>
      <c r="B1031" s="172" t="s">
        <v>39</v>
      </c>
      <c r="C1031" s="172" t="s">
        <v>36</v>
      </c>
      <c r="D1031" s="172">
        <v>5.875</v>
      </c>
      <c r="E1031" s="172">
        <v>2013</v>
      </c>
      <c r="F1031" s="173">
        <v>35947</v>
      </c>
      <c r="G1031" s="175">
        <v>3058725</v>
      </c>
      <c r="H1031" s="63">
        <v>2011</v>
      </c>
      <c r="I1031" s="170" t="str">
        <f t="shared" si="17"/>
        <v>SI bonds_5.875_2013</v>
      </c>
    </row>
    <row r="1032" spans="1:9" x14ac:dyDescent="0.35">
      <c r="A1032" s="172" t="s">
        <v>46</v>
      </c>
      <c r="B1032" s="172" t="s">
        <v>34</v>
      </c>
      <c r="C1032" s="172" t="s">
        <v>35</v>
      </c>
      <c r="D1032" s="172">
        <v>1.625</v>
      </c>
      <c r="E1032" s="172">
        <v>2012</v>
      </c>
      <c r="F1032" s="173">
        <v>40817</v>
      </c>
      <c r="G1032" s="175">
        <v>54555633</v>
      </c>
      <c r="H1032" s="63">
        <v>2011</v>
      </c>
      <c r="I1032" s="170" t="str">
        <f t="shared" si="17"/>
        <v>SI certificates_1.625_2012</v>
      </c>
    </row>
    <row r="1033" spans="1:9" x14ac:dyDescent="0.35">
      <c r="A1033" s="172" t="s">
        <v>46</v>
      </c>
      <c r="B1033" s="172" t="s">
        <v>34</v>
      </c>
      <c r="C1033" s="172" t="s">
        <v>36</v>
      </c>
      <c r="D1033" s="172">
        <v>1.625</v>
      </c>
      <c r="E1033" s="172">
        <v>2012</v>
      </c>
      <c r="F1033" s="173">
        <v>40817</v>
      </c>
      <c r="G1033" s="175">
        <v>36106642</v>
      </c>
      <c r="H1033" s="63">
        <v>2011</v>
      </c>
      <c r="I1033" s="170" t="str">
        <f t="shared" si="17"/>
        <v>SI certificates_1.625_2012</v>
      </c>
    </row>
    <row r="1034" spans="1:9" x14ac:dyDescent="0.35">
      <c r="A1034" s="172" t="s">
        <v>46</v>
      </c>
      <c r="B1034" s="172" t="s">
        <v>34</v>
      </c>
      <c r="C1034" s="172" t="s">
        <v>36</v>
      </c>
      <c r="D1034" s="172">
        <v>1.875</v>
      </c>
      <c r="E1034" s="172">
        <v>2012</v>
      </c>
      <c r="F1034" s="173">
        <v>40787</v>
      </c>
      <c r="G1034" s="175">
        <v>20588284</v>
      </c>
      <c r="H1034" s="63">
        <v>2011</v>
      </c>
      <c r="I1034" s="170" t="str">
        <f t="shared" si="17"/>
        <v>SI certificates_1.875_2012</v>
      </c>
    </row>
    <row r="1035" spans="1:9" x14ac:dyDescent="0.35">
      <c r="A1035" s="172" t="s">
        <v>47</v>
      </c>
      <c r="B1035" s="172" t="s">
        <v>39</v>
      </c>
      <c r="C1035" s="172" t="s">
        <v>36</v>
      </c>
      <c r="D1035" s="172">
        <v>3.25</v>
      </c>
      <c r="E1035" s="172">
        <v>2014</v>
      </c>
      <c r="F1035" s="173">
        <v>39965</v>
      </c>
      <c r="G1035" s="175">
        <v>317406</v>
      </c>
      <c r="H1035" s="63">
        <v>2011</v>
      </c>
      <c r="I1035" s="170" t="str">
        <f t="shared" si="17"/>
        <v>SI bonds_3.25_2014</v>
      </c>
    </row>
    <row r="1036" spans="1:9" x14ac:dyDescent="0.35">
      <c r="A1036" s="172" t="s">
        <v>47</v>
      </c>
      <c r="B1036" s="172" t="s">
        <v>39</v>
      </c>
      <c r="C1036" s="172" t="s">
        <v>36</v>
      </c>
      <c r="D1036" s="172">
        <v>3.5</v>
      </c>
      <c r="E1036" s="172">
        <v>2012</v>
      </c>
      <c r="F1036" s="173">
        <v>37773</v>
      </c>
      <c r="G1036" s="175">
        <v>1327001</v>
      </c>
      <c r="H1036" s="63">
        <v>2011</v>
      </c>
      <c r="I1036" s="170" t="str">
        <f t="shared" si="17"/>
        <v>SI bonds_3.5_2012</v>
      </c>
    </row>
    <row r="1037" spans="1:9" x14ac:dyDescent="0.35">
      <c r="A1037" s="172" t="s">
        <v>47</v>
      </c>
      <c r="B1037" s="172" t="s">
        <v>39</v>
      </c>
      <c r="C1037" s="172" t="s">
        <v>36</v>
      </c>
      <c r="D1037" s="172">
        <v>5.875</v>
      </c>
      <c r="E1037" s="172">
        <v>2013</v>
      </c>
      <c r="F1037" s="173">
        <v>35947</v>
      </c>
      <c r="G1037" s="175">
        <v>1255370</v>
      </c>
      <c r="H1037" s="63">
        <v>2011</v>
      </c>
      <c r="I1037" s="170" t="str">
        <f t="shared" si="17"/>
        <v>SI bonds_5.875_2013</v>
      </c>
    </row>
    <row r="1038" spans="1:9" x14ac:dyDescent="0.35">
      <c r="A1038" s="172" t="s">
        <v>47</v>
      </c>
      <c r="B1038" s="172" t="s">
        <v>39</v>
      </c>
      <c r="C1038" s="172" t="s">
        <v>36</v>
      </c>
      <c r="D1038" s="172">
        <v>6</v>
      </c>
      <c r="E1038" s="172">
        <v>2013</v>
      </c>
      <c r="F1038" s="173">
        <v>36312</v>
      </c>
      <c r="G1038" s="175">
        <v>695967</v>
      </c>
      <c r="H1038" s="63">
        <v>2011</v>
      </c>
      <c r="I1038" s="170" t="str">
        <f t="shared" si="17"/>
        <v>SI bonds_6_2013</v>
      </c>
    </row>
    <row r="1039" spans="1:9" x14ac:dyDescent="0.35">
      <c r="A1039" s="172" t="s">
        <v>47</v>
      </c>
      <c r="B1039" s="172" t="s">
        <v>39</v>
      </c>
      <c r="C1039" s="172" t="s">
        <v>36</v>
      </c>
      <c r="D1039" s="172">
        <v>6.5</v>
      </c>
      <c r="E1039" s="172">
        <v>2013</v>
      </c>
      <c r="F1039" s="173">
        <v>36678</v>
      </c>
      <c r="G1039" s="175">
        <v>1317108</v>
      </c>
      <c r="H1039" s="63">
        <v>2011</v>
      </c>
      <c r="I1039" s="170" t="str">
        <f t="shared" si="17"/>
        <v>SI bonds_6.5_2013</v>
      </c>
    </row>
    <row r="1040" spans="1:9" x14ac:dyDescent="0.35">
      <c r="A1040" s="172" t="s">
        <v>47</v>
      </c>
      <c r="B1040" s="172" t="s">
        <v>34</v>
      </c>
      <c r="C1040" s="172" t="s">
        <v>35</v>
      </c>
      <c r="D1040" s="172">
        <v>1.75</v>
      </c>
      <c r="E1040" s="172">
        <v>2012</v>
      </c>
      <c r="F1040" s="173">
        <v>40848</v>
      </c>
      <c r="G1040" s="175">
        <v>51069884</v>
      </c>
      <c r="H1040" s="63">
        <v>2011</v>
      </c>
      <c r="I1040" s="170" t="str">
        <f t="shared" si="17"/>
        <v>SI certificates_1.75_2012</v>
      </c>
    </row>
    <row r="1041" spans="1:9" x14ac:dyDescent="0.35">
      <c r="A1041" s="172" t="s">
        <v>47</v>
      </c>
      <c r="B1041" s="172" t="s">
        <v>34</v>
      </c>
      <c r="C1041" s="172" t="s">
        <v>36</v>
      </c>
      <c r="D1041" s="172">
        <v>1.625</v>
      </c>
      <c r="E1041" s="172">
        <v>2012</v>
      </c>
      <c r="F1041" s="173">
        <v>40817</v>
      </c>
      <c r="G1041" s="175">
        <v>18448991</v>
      </c>
      <c r="H1041" s="63">
        <v>2011</v>
      </c>
      <c r="I1041" s="170" t="str">
        <f t="shared" si="17"/>
        <v>SI certificates_1.625_2012</v>
      </c>
    </row>
    <row r="1042" spans="1:9" x14ac:dyDescent="0.35">
      <c r="A1042" s="172" t="s">
        <v>47</v>
      </c>
      <c r="B1042" s="172" t="s">
        <v>34</v>
      </c>
      <c r="C1042" s="172" t="s">
        <v>36</v>
      </c>
      <c r="D1042" s="172">
        <v>1.75</v>
      </c>
      <c r="E1042" s="172">
        <v>2012</v>
      </c>
      <c r="F1042" s="173">
        <v>40848</v>
      </c>
      <c r="G1042" s="175">
        <v>38114127</v>
      </c>
      <c r="H1042" s="63">
        <v>2011</v>
      </c>
      <c r="I1042" s="170" t="str">
        <f t="shared" si="17"/>
        <v>SI certificates_1.75_2012</v>
      </c>
    </row>
    <row r="1043" spans="1:9" x14ac:dyDescent="0.35">
      <c r="A1043" s="172" t="s">
        <v>48</v>
      </c>
      <c r="B1043" s="172" t="s">
        <v>39</v>
      </c>
      <c r="C1043" s="172" t="s">
        <v>36</v>
      </c>
      <c r="D1043" s="172">
        <v>3.25</v>
      </c>
      <c r="E1043" s="172">
        <v>2014</v>
      </c>
      <c r="F1043" s="173">
        <v>39965</v>
      </c>
      <c r="G1043" s="175">
        <v>560154</v>
      </c>
      <c r="H1043" s="63">
        <v>2011</v>
      </c>
      <c r="I1043" s="170" t="str">
        <f t="shared" si="17"/>
        <v>SI bonds_3.25_2014</v>
      </c>
    </row>
    <row r="1044" spans="1:9" x14ac:dyDescent="0.35">
      <c r="A1044" s="172" t="s">
        <v>48</v>
      </c>
      <c r="B1044" s="172" t="s">
        <v>39</v>
      </c>
      <c r="C1044" s="172" t="s">
        <v>36</v>
      </c>
      <c r="D1044" s="172">
        <v>3.5</v>
      </c>
      <c r="E1044" s="172">
        <v>2012</v>
      </c>
      <c r="F1044" s="173">
        <v>37773</v>
      </c>
      <c r="G1044" s="175">
        <v>6730842</v>
      </c>
      <c r="H1044" s="63">
        <v>2011</v>
      </c>
      <c r="I1044" s="170" t="str">
        <f t="shared" si="17"/>
        <v>SI bonds_3.5_2012</v>
      </c>
    </row>
    <row r="1045" spans="1:9" x14ac:dyDescent="0.35">
      <c r="A1045" s="172" t="s">
        <v>48</v>
      </c>
      <c r="B1045" s="172" t="s">
        <v>39</v>
      </c>
      <c r="C1045" s="172" t="s">
        <v>36</v>
      </c>
      <c r="D1045" s="172">
        <v>3.5</v>
      </c>
      <c r="E1045" s="172">
        <v>2014</v>
      </c>
      <c r="F1045" s="173">
        <v>37773</v>
      </c>
      <c r="G1045" s="175">
        <v>1115127</v>
      </c>
      <c r="H1045" s="63">
        <v>2011</v>
      </c>
      <c r="I1045" s="170" t="str">
        <f t="shared" si="17"/>
        <v>SI bonds_3.5_2014</v>
      </c>
    </row>
    <row r="1046" spans="1:9" x14ac:dyDescent="0.35">
      <c r="A1046" s="172" t="s">
        <v>48</v>
      </c>
      <c r="B1046" s="172" t="s">
        <v>39</v>
      </c>
      <c r="C1046" s="172" t="s">
        <v>36</v>
      </c>
      <c r="D1046" s="172">
        <v>4</v>
      </c>
      <c r="E1046" s="172">
        <v>2012</v>
      </c>
      <c r="F1046" s="173">
        <v>39600</v>
      </c>
      <c r="G1046" s="175">
        <v>2949412</v>
      </c>
      <c r="H1046" s="63">
        <v>2011</v>
      </c>
      <c r="I1046" s="170" t="str">
        <f t="shared" si="17"/>
        <v>SI bonds_4_2012</v>
      </c>
    </row>
    <row r="1047" spans="1:9" x14ac:dyDescent="0.35">
      <c r="A1047" s="172" t="s">
        <v>48</v>
      </c>
      <c r="B1047" s="172" t="s">
        <v>39</v>
      </c>
      <c r="C1047" s="172" t="s">
        <v>36</v>
      </c>
      <c r="D1047" s="172">
        <v>4</v>
      </c>
      <c r="E1047" s="172">
        <v>2014</v>
      </c>
      <c r="F1047" s="173">
        <v>39600</v>
      </c>
      <c r="G1047" s="175">
        <v>622572</v>
      </c>
      <c r="H1047" s="63">
        <v>2011</v>
      </c>
      <c r="I1047" s="170" t="str">
        <f t="shared" si="17"/>
        <v>SI bonds_4_2014</v>
      </c>
    </row>
    <row r="1048" spans="1:9" x14ac:dyDescent="0.35">
      <c r="A1048" s="172" t="s">
        <v>48</v>
      </c>
      <c r="B1048" s="172" t="s">
        <v>39</v>
      </c>
      <c r="C1048" s="172" t="s">
        <v>36</v>
      </c>
      <c r="D1048" s="172">
        <v>4.125</v>
      </c>
      <c r="E1048" s="172">
        <v>2014</v>
      </c>
      <c r="F1048" s="173">
        <v>38504</v>
      </c>
      <c r="G1048" s="175">
        <v>677385</v>
      </c>
      <c r="H1048" s="63">
        <v>2011</v>
      </c>
      <c r="I1048" s="170" t="str">
        <f t="shared" si="17"/>
        <v>SI bonds_4.125_2014</v>
      </c>
    </row>
    <row r="1049" spans="1:9" x14ac:dyDescent="0.35">
      <c r="A1049" s="172" t="s">
        <v>48</v>
      </c>
      <c r="B1049" s="172" t="s">
        <v>39</v>
      </c>
      <c r="C1049" s="172" t="s">
        <v>36</v>
      </c>
      <c r="D1049" s="172">
        <v>4.625</v>
      </c>
      <c r="E1049" s="172">
        <v>2014</v>
      </c>
      <c r="F1049" s="173">
        <v>38139</v>
      </c>
      <c r="G1049" s="175">
        <v>855498</v>
      </c>
      <c r="H1049" s="63">
        <v>2011</v>
      </c>
      <c r="I1049" s="170" t="str">
        <f t="shared" si="17"/>
        <v>SI bonds_4.625_2014</v>
      </c>
    </row>
    <row r="1050" spans="1:9" x14ac:dyDescent="0.35">
      <c r="A1050" s="172" t="s">
        <v>48</v>
      </c>
      <c r="B1050" s="172" t="s">
        <v>39</v>
      </c>
      <c r="C1050" s="172" t="s">
        <v>36</v>
      </c>
      <c r="D1050" s="172">
        <v>5</v>
      </c>
      <c r="E1050" s="172">
        <v>2014</v>
      </c>
      <c r="F1050" s="173">
        <v>39234</v>
      </c>
      <c r="G1050" s="175">
        <v>329313</v>
      </c>
      <c r="H1050" s="63">
        <v>2011</v>
      </c>
      <c r="I1050" s="170" t="str">
        <f t="shared" si="17"/>
        <v>SI bonds_5_2014</v>
      </c>
    </row>
    <row r="1051" spans="1:9" x14ac:dyDescent="0.35">
      <c r="A1051" s="172" t="s">
        <v>48</v>
      </c>
      <c r="B1051" s="172" t="s">
        <v>34</v>
      </c>
      <c r="C1051" s="172" t="s">
        <v>35</v>
      </c>
      <c r="D1051" s="172">
        <v>1.75</v>
      </c>
      <c r="E1051" s="172">
        <v>2012</v>
      </c>
      <c r="F1051" s="173">
        <v>40878</v>
      </c>
      <c r="G1051" s="175">
        <v>109878936</v>
      </c>
      <c r="H1051" s="63">
        <v>2011</v>
      </c>
      <c r="I1051" s="170" t="str">
        <f t="shared" si="17"/>
        <v>SI certificates_1.75_2012</v>
      </c>
    </row>
    <row r="1052" spans="1:9" x14ac:dyDescent="0.35">
      <c r="A1052" s="172" t="s">
        <v>48</v>
      </c>
      <c r="B1052" s="172" t="s">
        <v>34</v>
      </c>
      <c r="C1052" s="172" t="s">
        <v>36</v>
      </c>
      <c r="D1052" s="172">
        <v>1.75</v>
      </c>
      <c r="E1052" s="172">
        <v>2012</v>
      </c>
      <c r="F1052" s="173">
        <v>40848</v>
      </c>
      <c r="G1052" s="175">
        <v>12955757</v>
      </c>
      <c r="H1052" s="63">
        <v>2011</v>
      </c>
      <c r="I1052" s="170" t="str">
        <f t="shared" si="17"/>
        <v>SI certificates_1.75_2012</v>
      </c>
    </row>
    <row r="1053" spans="1:9" x14ac:dyDescent="0.35">
      <c r="A1053" s="172" t="s">
        <v>48</v>
      </c>
      <c r="B1053" s="172" t="s">
        <v>34</v>
      </c>
      <c r="C1053" s="172" t="s">
        <v>36</v>
      </c>
      <c r="D1053" s="172">
        <v>1.75</v>
      </c>
      <c r="E1053" s="172">
        <v>2012</v>
      </c>
      <c r="F1053" s="173">
        <v>40878</v>
      </c>
      <c r="G1053" s="175">
        <v>41288152</v>
      </c>
      <c r="H1053" s="63">
        <v>2011</v>
      </c>
      <c r="I1053" s="170" t="str">
        <f t="shared" si="17"/>
        <v>SI certificates_1.75_2012</v>
      </c>
    </row>
    <row r="1054" spans="1:9" x14ac:dyDescent="0.35">
      <c r="A1054" s="172" t="s">
        <v>33</v>
      </c>
      <c r="B1054" s="172" t="s">
        <v>34</v>
      </c>
      <c r="C1054" s="172" t="s">
        <v>35</v>
      </c>
      <c r="D1054" s="172">
        <v>3.5</v>
      </c>
      <c r="E1054" s="172">
        <v>2010</v>
      </c>
      <c r="F1054" s="173">
        <v>40179</v>
      </c>
      <c r="G1054" s="174">
        <v>70908440</v>
      </c>
      <c r="H1054" s="63">
        <v>2010</v>
      </c>
      <c r="I1054" s="170" t="str">
        <f t="shared" si="17"/>
        <v>SI certificates_3.5_2010</v>
      </c>
    </row>
    <row r="1055" spans="1:9" x14ac:dyDescent="0.35">
      <c r="A1055" s="172" t="s">
        <v>33</v>
      </c>
      <c r="B1055" s="172" t="s">
        <v>34</v>
      </c>
      <c r="C1055" s="172" t="s">
        <v>36</v>
      </c>
      <c r="D1055" s="172">
        <v>2.875</v>
      </c>
      <c r="E1055" s="172">
        <v>2010</v>
      </c>
      <c r="F1055" s="173">
        <v>40148</v>
      </c>
      <c r="G1055" s="175">
        <v>32133258</v>
      </c>
      <c r="H1055" s="63">
        <v>2010</v>
      </c>
      <c r="I1055" s="170" t="str">
        <f t="shared" si="17"/>
        <v>SI certificates_2.875_2010</v>
      </c>
    </row>
    <row r="1056" spans="1:9" x14ac:dyDescent="0.35">
      <c r="A1056" s="172" t="s">
        <v>33</v>
      </c>
      <c r="B1056" s="172" t="s">
        <v>34</v>
      </c>
      <c r="C1056" s="172" t="s">
        <v>36</v>
      </c>
      <c r="D1056" s="172">
        <v>3.5</v>
      </c>
      <c r="E1056" s="172">
        <v>2010</v>
      </c>
      <c r="F1056" s="173">
        <v>40179</v>
      </c>
      <c r="G1056" s="175">
        <v>2324369</v>
      </c>
      <c r="H1056" s="63">
        <v>2010</v>
      </c>
      <c r="I1056" s="170" t="str">
        <f t="shared" si="17"/>
        <v>SI certificates_3.5_2010</v>
      </c>
    </row>
    <row r="1057" spans="1:9" x14ac:dyDescent="0.35">
      <c r="A1057" s="172" t="s">
        <v>37</v>
      </c>
      <c r="B1057" s="172" t="s">
        <v>34</v>
      </c>
      <c r="C1057" s="172" t="s">
        <v>35</v>
      </c>
      <c r="D1057" s="172">
        <v>3.125</v>
      </c>
      <c r="E1057" s="172">
        <v>2010</v>
      </c>
      <c r="F1057" s="173">
        <v>40210</v>
      </c>
      <c r="G1057" s="175">
        <v>50327293</v>
      </c>
      <c r="H1057" s="63">
        <v>2010</v>
      </c>
      <c r="I1057" s="170" t="str">
        <f t="shared" si="17"/>
        <v>SI certificates_3.125_2010</v>
      </c>
    </row>
    <row r="1058" spans="1:9" x14ac:dyDescent="0.35">
      <c r="A1058" s="172" t="s">
        <v>37</v>
      </c>
      <c r="B1058" s="172" t="s">
        <v>34</v>
      </c>
      <c r="C1058" s="172" t="s">
        <v>36</v>
      </c>
      <c r="D1058" s="172">
        <v>2.875</v>
      </c>
      <c r="E1058" s="172">
        <v>2010</v>
      </c>
      <c r="F1058" s="173">
        <v>40148</v>
      </c>
      <c r="G1058" s="175">
        <v>24026127</v>
      </c>
      <c r="H1058" s="63">
        <v>2010</v>
      </c>
      <c r="I1058" s="170" t="str">
        <f t="shared" si="17"/>
        <v>SI certificates_2.875_2010</v>
      </c>
    </row>
    <row r="1059" spans="1:9" x14ac:dyDescent="0.35">
      <c r="A1059" s="172" t="s">
        <v>37</v>
      </c>
      <c r="B1059" s="172" t="s">
        <v>34</v>
      </c>
      <c r="C1059" s="172" t="s">
        <v>36</v>
      </c>
      <c r="D1059" s="172">
        <v>3.125</v>
      </c>
      <c r="E1059" s="172">
        <v>2010</v>
      </c>
      <c r="F1059" s="173">
        <v>40210</v>
      </c>
      <c r="G1059" s="175">
        <v>25114897</v>
      </c>
      <c r="H1059" s="63">
        <v>2010</v>
      </c>
      <c r="I1059" s="170" t="str">
        <f t="shared" si="17"/>
        <v>SI certificates_3.125_2010</v>
      </c>
    </row>
    <row r="1060" spans="1:9" x14ac:dyDescent="0.35">
      <c r="A1060" s="172" t="s">
        <v>37</v>
      </c>
      <c r="B1060" s="172" t="s">
        <v>34</v>
      </c>
      <c r="C1060" s="172" t="s">
        <v>36</v>
      </c>
      <c r="D1060" s="172">
        <v>3.5</v>
      </c>
      <c r="E1060" s="172">
        <v>2010</v>
      </c>
      <c r="F1060" s="173">
        <v>40179</v>
      </c>
      <c r="G1060" s="175">
        <v>8644044</v>
      </c>
      <c r="H1060" s="63">
        <v>2010</v>
      </c>
      <c r="I1060" s="170" t="str">
        <f t="shared" si="17"/>
        <v>SI certificates_3.5_2010</v>
      </c>
    </row>
    <row r="1061" spans="1:9" x14ac:dyDescent="0.35">
      <c r="A1061" s="172" t="s">
        <v>38</v>
      </c>
      <c r="B1061" s="172" t="s">
        <v>39</v>
      </c>
      <c r="C1061" s="172" t="s">
        <v>36</v>
      </c>
      <c r="D1061" s="172">
        <v>4.625</v>
      </c>
      <c r="E1061" s="172">
        <v>2011</v>
      </c>
      <c r="F1061" s="173">
        <v>38139</v>
      </c>
      <c r="G1061" s="175">
        <v>615351</v>
      </c>
      <c r="H1061" s="63">
        <v>2010</v>
      </c>
      <c r="I1061" s="170" t="str">
        <f t="shared" si="17"/>
        <v>SI bonds_4.625_2011</v>
      </c>
    </row>
    <row r="1062" spans="1:9" x14ac:dyDescent="0.35">
      <c r="A1062" s="172" t="s">
        <v>38</v>
      </c>
      <c r="B1062" s="172" t="s">
        <v>39</v>
      </c>
      <c r="C1062" s="172" t="s">
        <v>36</v>
      </c>
      <c r="D1062" s="172">
        <v>5</v>
      </c>
      <c r="E1062" s="172">
        <v>2011</v>
      </c>
      <c r="F1062" s="173">
        <v>39234</v>
      </c>
      <c r="G1062" s="175">
        <v>41214</v>
      </c>
      <c r="H1062" s="63">
        <v>2010</v>
      </c>
      <c r="I1062" s="170" t="str">
        <f t="shared" si="17"/>
        <v>SI bonds_5_2011</v>
      </c>
    </row>
    <row r="1063" spans="1:9" x14ac:dyDescent="0.35">
      <c r="A1063" s="172" t="s">
        <v>38</v>
      </c>
      <c r="B1063" s="172" t="s">
        <v>34</v>
      </c>
      <c r="C1063" s="172" t="s">
        <v>35</v>
      </c>
      <c r="D1063" s="172">
        <v>3.125</v>
      </c>
      <c r="E1063" s="172">
        <v>2010</v>
      </c>
      <c r="F1063" s="173">
        <v>40238</v>
      </c>
      <c r="G1063" s="175">
        <v>55131860</v>
      </c>
      <c r="H1063" s="63">
        <v>2010</v>
      </c>
      <c r="I1063" s="170" t="str">
        <f t="shared" si="17"/>
        <v>SI certificates_3.125_2010</v>
      </c>
    </row>
    <row r="1064" spans="1:9" x14ac:dyDescent="0.35">
      <c r="A1064" s="172" t="s">
        <v>38</v>
      </c>
      <c r="B1064" s="172" t="s">
        <v>34</v>
      </c>
      <c r="C1064" s="172" t="s">
        <v>36</v>
      </c>
      <c r="D1064" s="172">
        <v>3.125</v>
      </c>
      <c r="E1064" s="172">
        <v>2010</v>
      </c>
      <c r="F1064" s="173">
        <v>40210</v>
      </c>
      <c r="G1064" s="175">
        <v>25212396</v>
      </c>
      <c r="H1064" s="63">
        <v>2010</v>
      </c>
      <c r="I1064" s="170" t="str">
        <f t="shared" si="17"/>
        <v>SI certificates_3.125_2010</v>
      </c>
    </row>
    <row r="1065" spans="1:9" x14ac:dyDescent="0.35">
      <c r="A1065" s="172" t="s">
        <v>38</v>
      </c>
      <c r="B1065" s="172" t="s">
        <v>34</v>
      </c>
      <c r="C1065" s="172" t="s">
        <v>36</v>
      </c>
      <c r="D1065" s="172">
        <v>3.125</v>
      </c>
      <c r="E1065" s="172">
        <v>2010</v>
      </c>
      <c r="F1065" s="173">
        <v>40238</v>
      </c>
      <c r="G1065" s="175">
        <v>29784991</v>
      </c>
      <c r="H1065" s="63">
        <v>2010</v>
      </c>
      <c r="I1065" s="170" t="str">
        <f t="shared" si="17"/>
        <v>SI certificates_3.125_2010</v>
      </c>
    </row>
    <row r="1066" spans="1:9" x14ac:dyDescent="0.35">
      <c r="A1066" s="172" t="s">
        <v>38</v>
      </c>
      <c r="B1066" s="172" t="s">
        <v>34</v>
      </c>
      <c r="C1066" s="172" t="s">
        <v>36</v>
      </c>
      <c r="D1066" s="172">
        <v>3.5</v>
      </c>
      <c r="E1066" s="172">
        <v>2010</v>
      </c>
      <c r="F1066" s="173">
        <v>40179</v>
      </c>
      <c r="G1066" s="175">
        <v>7217231</v>
      </c>
      <c r="H1066" s="63">
        <v>2010</v>
      </c>
      <c r="I1066" s="170" t="str">
        <f t="shared" si="17"/>
        <v>SI certificates_3.5_2010</v>
      </c>
    </row>
    <row r="1067" spans="1:9" x14ac:dyDescent="0.35">
      <c r="A1067" s="172" t="s">
        <v>40</v>
      </c>
      <c r="B1067" s="172" t="s">
        <v>39</v>
      </c>
      <c r="C1067" s="172" t="s">
        <v>36</v>
      </c>
      <c r="D1067" s="172">
        <v>5</v>
      </c>
      <c r="E1067" s="172">
        <v>2011</v>
      </c>
      <c r="F1067" s="173">
        <v>39234</v>
      </c>
      <c r="G1067" s="175">
        <v>435372</v>
      </c>
      <c r="H1067" s="63">
        <v>2010</v>
      </c>
      <c r="I1067" s="170" t="str">
        <f t="shared" si="17"/>
        <v>SI bonds_5_2011</v>
      </c>
    </row>
    <row r="1068" spans="1:9" x14ac:dyDescent="0.35">
      <c r="A1068" s="172" t="s">
        <v>40</v>
      </c>
      <c r="B1068" s="172" t="s">
        <v>39</v>
      </c>
      <c r="C1068" s="172" t="s">
        <v>36</v>
      </c>
      <c r="D1068" s="172">
        <v>5.125</v>
      </c>
      <c r="E1068" s="172">
        <v>2011</v>
      </c>
      <c r="F1068" s="173">
        <v>38869</v>
      </c>
      <c r="G1068" s="175">
        <v>665131</v>
      </c>
      <c r="H1068" s="63">
        <v>2010</v>
      </c>
      <c r="I1068" s="170" t="str">
        <f t="shared" si="17"/>
        <v>SI bonds_5.125_2011</v>
      </c>
    </row>
    <row r="1069" spans="1:9" x14ac:dyDescent="0.35">
      <c r="A1069" s="172" t="s">
        <v>40</v>
      </c>
      <c r="B1069" s="172" t="s">
        <v>39</v>
      </c>
      <c r="C1069" s="172" t="s">
        <v>36</v>
      </c>
      <c r="D1069" s="172">
        <v>5.25</v>
      </c>
      <c r="E1069" s="172">
        <v>2011</v>
      </c>
      <c r="F1069" s="173">
        <v>37408</v>
      </c>
      <c r="G1069" s="175">
        <v>1087661</v>
      </c>
      <c r="H1069" s="63">
        <v>2010</v>
      </c>
      <c r="I1069" s="170" t="str">
        <f t="shared" si="17"/>
        <v>SI bonds_5.25_2011</v>
      </c>
    </row>
    <row r="1070" spans="1:9" x14ac:dyDescent="0.35">
      <c r="A1070" s="172" t="s">
        <v>40</v>
      </c>
      <c r="B1070" s="172" t="s">
        <v>34</v>
      </c>
      <c r="C1070" s="172" t="s">
        <v>35</v>
      </c>
      <c r="D1070" s="172">
        <v>3.375</v>
      </c>
      <c r="E1070" s="172">
        <v>2010</v>
      </c>
      <c r="F1070" s="173">
        <v>40269</v>
      </c>
      <c r="G1070" s="175">
        <v>76555955</v>
      </c>
      <c r="H1070" s="63">
        <v>2010</v>
      </c>
      <c r="I1070" s="170" t="str">
        <f t="shared" si="17"/>
        <v>SI certificates_3.375_2010</v>
      </c>
    </row>
    <row r="1071" spans="1:9" x14ac:dyDescent="0.35">
      <c r="A1071" s="172" t="s">
        <v>40</v>
      </c>
      <c r="B1071" s="172" t="s">
        <v>34</v>
      </c>
      <c r="C1071" s="172" t="s">
        <v>36</v>
      </c>
      <c r="D1071" s="172">
        <v>3.125</v>
      </c>
      <c r="E1071" s="172">
        <v>2010</v>
      </c>
      <c r="F1071" s="173">
        <v>40238</v>
      </c>
      <c r="G1071" s="175">
        <v>25346869</v>
      </c>
      <c r="H1071" s="63">
        <v>2010</v>
      </c>
      <c r="I1071" s="170" t="str">
        <f t="shared" si="17"/>
        <v>SI certificates_3.125_2010</v>
      </c>
    </row>
    <row r="1072" spans="1:9" x14ac:dyDescent="0.35">
      <c r="A1072" s="172" t="s">
        <v>40</v>
      </c>
      <c r="B1072" s="172" t="s">
        <v>34</v>
      </c>
      <c r="C1072" s="172" t="s">
        <v>36</v>
      </c>
      <c r="D1072" s="172">
        <v>3.375</v>
      </c>
      <c r="E1072" s="172">
        <v>2010</v>
      </c>
      <c r="F1072" s="173">
        <v>40269</v>
      </c>
      <c r="G1072" s="175">
        <v>26495926</v>
      </c>
      <c r="H1072" s="63">
        <v>2010</v>
      </c>
      <c r="I1072" s="170" t="str">
        <f t="shared" si="17"/>
        <v>SI certificates_3.375_2010</v>
      </c>
    </row>
    <row r="1073" spans="1:9" x14ac:dyDescent="0.35">
      <c r="A1073" s="172" t="s">
        <v>40</v>
      </c>
      <c r="B1073" s="172" t="s">
        <v>34</v>
      </c>
      <c r="C1073" s="172" t="s">
        <v>36</v>
      </c>
      <c r="D1073" s="172">
        <v>3.5</v>
      </c>
      <c r="E1073" s="172">
        <v>2010</v>
      </c>
      <c r="F1073" s="173">
        <v>40179</v>
      </c>
      <c r="G1073" s="175">
        <v>4093589</v>
      </c>
      <c r="H1073" s="63">
        <v>2010</v>
      </c>
      <c r="I1073" s="170" t="str">
        <f t="shared" si="17"/>
        <v>SI certificates_3.5_2010</v>
      </c>
    </row>
    <row r="1074" spans="1:9" x14ac:dyDescent="0.35">
      <c r="A1074" s="172" t="s">
        <v>41</v>
      </c>
      <c r="B1074" s="172" t="s">
        <v>39</v>
      </c>
      <c r="C1074" s="172" t="s">
        <v>36</v>
      </c>
      <c r="D1074" s="172">
        <v>5.25</v>
      </c>
      <c r="E1074" s="172">
        <v>2011</v>
      </c>
      <c r="F1074" s="173">
        <v>37408</v>
      </c>
      <c r="G1074" s="175">
        <v>275746</v>
      </c>
      <c r="H1074" s="63">
        <v>2010</v>
      </c>
      <c r="I1074" s="170" t="str">
        <f t="shared" si="17"/>
        <v>SI bonds_5.25_2011</v>
      </c>
    </row>
    <row r="1075" spans="1:9" x14ac:dyDescent="0.35">
      <c r="A1075" s="172" t="s">
        <v>41</v>
      </c>
      <c r="B1075" s="172" t="s">
        <v>39</v>
      </c>
      <c r="C1075" s="172" t="s">
        <v>36</v>
      </c>
      <c r="D1075" s="172">
        <v>5.625</v>
      </c>
      <c r="E1075" s="172">
        <v>2011</v>
      </c>
      <c r="F1075" s="173">
        <v>37043</v>
      </c>
      <c r="G1075" s="175">
        <v>677117</v>
      </c>
      <c r="H1075" s="63">
        <v>2010</v>
      </c>
      <c r="I1075" s="170" t="str">
        <f t="shared" si="17"/>
        <v>SI bonds_5.625_2011</v>
      </c>
    </row>
    <row r="1076" spans="1:9" x14ac:dyDescent="0.35">
      <c r="A1076" s="172" t="s">
        <v>41</v>
      </c>
      <c r="B1076" s="172" t="s">
        <v>34</v>
      </c>
      <c r="C1076" s="172" t="s">
        <v>35</v>
      </c>
      <c r="D1076" s="172">
        <v>3.25</v>
      </c>
      <c r="E1076" s="172">
        <v>2010</v>
      </c>
      <c r="F1076" s="173">
        <v>40299</v>
      </c>
      <c r="G1076" s="175">
        <v>53795906</v>
      </c>
      <c r="H1076" s="63">
        <v>2010</v>
      </c>
      <c r="I1076" s="170" t="str">
        <f t="shared" si="17"/>
        <v>SI certificates_3.25_2010</v>
      </c>
    </row>
    <row r="1077" spans="1:9" x14ac:dyDescent="0.35">
      <c r="A1077" s="172" t="s">
        <v>41</v>
      </c>
      <c r="B1077" s="172" t="s">
        <v>34</v>
      </c>
      <c r="C1077" s="172" t="s">
        <v>36</v>
      </c>
      <c r="D1077" s="172">
        <v>3.25</v>
      </c>
      <c r="E1077" s="172">
        <v>2010</v>
      </c>
      <c r="F1077" s="173">
        <v>40299</v>
      </c>
      <c r="G1077" s="175">
        <v>30803377</v>
      </c>
      <c r="H1077" s="63">
        <v>2010</v>
      </c>
      <c r="I1077" s="170" t="str">
        <f t="shared" si="17"/>
        <v>SI certificates_3.25_2010</v>
      </c>
    </row>
    <row r="1078" spans="1:9" x14ac:dyDescent="0.35">
      <c r="A1078" s="172" t="s">
        <v>41</v>
      </c>
      <c r="B1078" s="172" t="s">
        <v>34</v>
      </c>
      <c r="C1078" s="172" t="s">
        <v>36</v>
      </c>
      <c r="D1078" s="172">
        <v>3.375</v>
      </c>
      <c r="E1078" s="172">
        <v>2010</v>
      </c>
      <c r="F1078" s="173">
        <v>40269</v>
      </c>
      <c r="G1078" s="175">
        <v>26706477</v>
      </c>
      <c r="H1078" s="63">
        <v>2010</v>
      </c>
      <c r="I1078" s="170" t="str">
        <f t="shared" si="17"/>
        <v>SI certificates_3.375_2010</v>
      </c>
    </row>
    <row r="1079" spans="1:9" x14ac:dyDescent="0.35">
      <c r="A1079" s="172" t="s">
        <v>42</v>
      </c>
      <c r="B1079" s="172" t="s">
        <v>39</v>
      </c>
      <c r="C1079" s="172" t="s">
        <v>35</v>
      </c>
      <c r="D1079" s="172">
        <v>2.875</v>
      </c>
      <c r="E1079" s="172">
        <v>2011</v>
      </c>
      <c r="F1079" s="173">
        <v>40330</v>
      </c>
      <c r="G1079" s="175">
        <v>14996486</v>
      </c>
      <c r="H1079" s="63">
        <v>2010</v>
      </c>
      <c r="I1079" s="170" t="str">
        <f t="shared" si="17"/>
        <v>SI bonds_2.875_2011</v>
      </c>
    </row>
    <row r="1080" spans="1:9" x14ac:dyDescent="0.35">
      <c r="A1080" s="172" t="s">
        <v>42</v>
      </c>
      <c r="B1080" s="172" t="s">
        <v>39</v>
      </c>
      <c r="C1080" s="172" t="s">
        <v>35</v>
      </c>
      <c r="D1080" s="172">
        <v>2.875</v>
      </c>
      <c r="E1080" s="172">
        <v>2012</v>
      </c>
      <c r="F1080" s="173">
        <v>40330</v>
      </c>
      <c r="G1080" s="175">
        <v>7264431</v>
      </c>
      <c r="H1080" s="63">
        <v>2010</v>
      </c>
      <c r="I1080" s="170" t="str">
        <f t="shared" si="17"/>
        <v>SI bonds_2.875_2012</v>
      </c>
    </row>
    <row r="1081" spans="1:9" x14ac:dyDescent="0.35">
      <c r="A1081" s="172" t="s">
        <v>42</v>
      </c>
      <c r="B1081" s="172" t="s">
        <v>39</v>
      </c>
      <c r="C1081" s="172" t="s">
        <v>35</v>
      </c>
      <c r="D1081" s="172">
        <v>2.875</v>
      </c>
      <c r="E1081" s="172">
        <v>2013</v>
      </c>
      <c r="F1081" s="173">
        <v>40330</v>
      </c>
      <c r="G1081" s="175">
        <v>7264431</v>
      </c>
      <c r="H1081" s="63">
        <v>2010</v>
      </c>
      <c r="I1081" s="170" t="str">
        <f t="shared" si="17"/>
        <v>SI bonds_2.875_2013</v>
      </c>
    </row>
    <row r="1082" spans="1:9" x14ac:dyDescent="0.35">
      <c r="A1082" s="172" t="s">
        <v>42</v>
      </c>
      <c r="B1082" s="172" t="s">
        <v>39</v>
      </c>
      <c r="C1082" s="172" t="s">
        <v>35</v>
      </c>
      <c r="D1082" s="172">
        <v>2.875</v>
      </c>
      <c r="E1082" s="172">
        <v>2014</v>
      </c>
      <c r="F1082" s="173">
        <v>40330</v>
      </c>
      <c r="G1082" s="175">
        <v>7264431</v>
      </c>
      <c r="H1082" s="63">
        <v>2010</v>
      </c>
      <c r="I1082" s="170" t="str">
        <f t="shared" si="17"/>
        <v>SI bonds_2.875_2014</v>
      </c>
    </row>
    <row r="1083" spans="1:9" x14ac:dyDescent="0.35">
      <c r="A1083" s="172" t="s">
        <v>42</v>
      </c>
      <c r="B1083" s="172" t="s">
        <v>39</v>
      </c>
      <c r="C1083" s="172" t="s">
        <v>35</v>
      </c>
      <c r="D1083" s="172">
        <v>2.875</v>
      </c>
      <c r="E1083" s="172">
        <v>2015</v>
      </c>
      <c r="F1083" s="173">
        <v>40330</v>
      </c>
      <c r="G1083" s="175">
        <v>7264431</v>
      </c>
      <c r="H1083" s="63">
        <v>2010</v>
      </c>
      <c r="I1083" s="170" t="str">
        <f t="shared" si="17"/>
        <v>SI bonds_2.875_2015</v>
      </c>
    </row>
    <row r="1084" spans="1:9" x14ac:dyDescent="0.35">
      <c r="A1084" s="172" t="s">
        <v>42</v>
      </c>
      <c r="B1084" s="172" t="s">
        <v>39</v>
      </c>
      <c r="C1084" s="172" t="s">
        <v>35</v>
      </c>
      <c r="D1084" s="172">
        <v>2.875</v>
      </c>
      <c r="E1084" s="172">
        <v>2016</v>
      </c>
      <c r="F1084" s="173">
        <v>40330</v>
      </c>
      <c r="G1084" s="175">
        <v>7264432</v>
      </c>
      <c r="H1084" s="63">
        <v>2010</v>
      </c>
      <c r="I1084" s="170" t="str">
        <f t="shared" si="17"/>
        <v>SI bonds_2.875_2016</v>
      </c>
    </row>
    <row r="1085" spans="1:9" x14ac:dyDescent="0.35">
      <c r="A1085" s="172" t="s">
        <v>42</v>
      </c>
      <c r="B1085" s="172" t="s">
        <v>39</v>
      </c>
      <c r="C1085" s="172" t="s">
        <v>35</v>
      </c>
      <c r="D1085" s="172">
        <v>2.875</v>
      </c>
      <c r="E1085" s="172">
        <v>2017</v>
      </c>
      <c r="F1085" s="173">
        <v>40330</v>
      </c>
      <c r="G1085" s="175">
        <v>7264432</v>
      </c>
      <c r="H1085" s="63">
        <v>2010</v>
      </c>
      <c r="I1085" s="170" t="str">
        <f t="shared" si="17"/>
        <v>SI bonds_2.875_2017</v>
      </c>
    </row>
    <row r="1086" spans="1:9" x14ac:dyDescent="0.35">
      <c r="A1086" s="172" t="s">
        <v>42</v>
      </c>
      <c r="B1086" s="172" t="s">
        <v>39</v>
      </c>
      <c r="C1086" s="172" t="s">
        <v>35</v>
      </c>
      <c r="D1086" s="172">
        <v>2.875</v>
      </c>
      <c r="E1086" s="172">
        <v>2018</v>
      </c>
      <c r="F1086" s="173">
        <v>40330</v>
      </c>
      <c r="G1086" s="175">
        <v>7264432</v>
      </c>
      <c r="H1086" s="63">
        <v>2010</v>
      </c>
      <c r="I1086" s="170" t="str">
        <f t="shared" si="17"/>
        <v>SI bonds_2.875_2018</v>
      </c>
    </row>
    <row r="1087" spans="1:9" x14ac:dyDescent="0.35">
      <c r="A1087" s="172" t="s">
        <v>42</v>
      </c>
      <c r="B1087" s="172" t="s">
        <v>39</v>
      </c>
      <c r="C1087" s="172" t="s">
        <v>35</v>
      </c>
      <c r="D1087" s="172">
        <v>2.875</v>
      </c>
      <c r="E1087" s="172">
        <v>2019</v>
      </c>
      <c r="F1087" s="173">
        <v>40330</v>
      </c>
      <c r="G1087" s="175">
        <v>7264432</v>
      </c>
      <c r="H1087" s="63">
        <v>2010</v>
      </c>
      <c r="I1087" s="170" t="str">
        <f t="shared" si="17"/>
        <v>SI bonds_2.875_2019</v>
      </c>
    </row>
    <row r="1088" spans="1:9" x14ac:dyDescent="0.35">
      <c r="A1088" s="172" t="s">
        <v>42</v>
      </c>
      <c r="B1088" s="172" t="s">
        <v>39</v>
      </c>
      <c r="C1088" s="172" t="s">
        <v>35</v>
      </c>
      <c r="D1088" s="172">
        <v>2.875</v>
      </c>
      <c r="E1088" s="172">
        <v>2020</v>
      </c>
      <c r="F1088" s="173">
        <v>40330</v>
      </c>
      <c r="G1088" s="175">
        <v>7264432</v>
      </c>
      <c r="H1088" s="63">
        <v>2010</v>
      </c>
      <c r="I1088" s="170" t="str">
        <f t="shared" si="17"/>
        <v>SI bonds_2.875_2020</v>
      </c>
    </row>
    <row r="1089" spans="1:9" x14ac:dyDescent="0.35">
      <c r="A1089" s="172" t="s">
        <v>42</v>
      </c>
      <c r="B1089" s="172" t="s">
        <v>39</v>
      </c>
      <c r="C1089" s="172" t="s">
        <v>35</v>
      </c>
      <c r="D1089" s="172">
        <v>2.875</v>
      </c>
      <c r="E1089" s="172">
        <v>2021</v>
      </c>
      <c r="F1089" s="173">
        <v>40330</v>
      </c>
      <c r="G1089" s="175">
        <v>7264432</v>
      </c>
      <c r="H1089" s="63">
        <v>2010</v>
      </c>
      <c r="I1089" s="170" t="str">
        <f t="shared" si="17"/>
        <v>SI bonds_2.875_2021</v>
      </c>
    </row>
    <row r="1090" spans="1:9" x14ac:dyDescent="0.35">
      <c r="A1090" s="172" t="s">
        <v>42</v>
      </c>
      <c r="B1090" s="172" t="s">
        <v>39</v>
      </c>
      <c r="C1090" s="172" t="s">
        <v>35</v>
      </c>
      <c r="D1090" s="172">
        <v>2.875</v>
      </c>
      <c r="E1090" s="172">
        <v>2022</v>
      </c>
      <c r="F1090" s="173">
        <v>40330</v>
      </c>
      <c r="G1090" s="175">
        <v>7264432</v>
      </c>
      <c r="H1090" s="63">
        <v>2010</v>
      </c>
      <c r="I1090" s="170" t="str">
        <f t="shared" si="17"/>
        <v>SI bonds_2.875_2022</v>
      </c>
    </row>
    <row r="1091" spans="1:9" x14ac:dyDescent="0.35">
      <c r="A1091" s="172" t="s">
        <v>42</v>
      </c>
      <c r="B1091" s="172" t="s">
        <v>39</v>
      </c>
      <c r="C1091" s="172" t="s">
        <v>35</v>
      </c>
      <c r="D1091" s="172">
        <v>2.875</v>
      </c>
      <c r="E1091" s="172">
        <v>2023</v>
      </c>
      <c r="F1091" s="173">
        <v>40330</v>
      </c>
      <c r="G1091" s="175">
        <v>7264432</v>
      </c>
      <c r="H1091" s="63">
        <v>2010</v>
      </c>
      <c r="I1091" s="170" t="str">
        <f t="shared" si="17"/>
        <v>SI bonds_2.875_2023</v>
      </c>
    </row>
    <row r="1092" spans="1:9" x14ac:dyDescent="0.35">
      <c r="A1092" s="172" t="s">
        <v>42</v>
      </c>
      <c r="B1092" s="172" t="s">
        <v>39</v>
      </c>
      <c r="C1092" s="172" t="s">
        <v>35</v>
      </c>
      <c r="D1092" s="172">
        <v>2.875</v>
      </c>
      <c r="E1092" s="172">
        <v>2024</v>
      </c>
      <c r="F1092" s="173">
        <v>40330</v>
      </c>
      <c r="G1092" s="175">
        <v>7264432</v>
      </c>
      <c r="H1092" s="63">
        <v>2010</v>
      </c>
      <c r="I1092" s="170" t="str">
        <f t="shared" si="17"/>
        <v>SI bonds_2.875_2024</v>
      </c>
    </row>
    <row r="1093" spans="1:9" x14ac:dyDescent="0.35">
      <c r="A1093" s="172" t="s">
        <v>42</v>
      </c>
      <c r="B1093" s="172" t="s">
        <v>39</v>
      </c>
      <c r="C1093" s="172" t="s">
        <v>35</v>
      </c>
      <c r="D1093" s="172">
        <v>2.875</v>
      </c>
      <c r="E1093" s="172">
        <v>2025</v>
      </c>
      <c r="F1093" s="173">
        <v>40330</v>
      </c>
      <c r="G1093" s="175">
        <v>160575595</v>
      </c>
      <c r="H1093" s="63">
        <v>2010</v>
      </c>
      <c r="I1093" s="170" t="str">
        <f t="shared" si="17"/>
        <v>SI bonds_2.875_2025</v>
      </c>
    </row>
    <row r="1094" spans="1:9" x14ac:dyDescent="0.35">
      <c r="A1094" s="172" t="s">
        <v>42</v>
      </c>
      <c r="B1094" s="172" t="s">
        <v>39</v>
      </c>
      <c r="C1094" s="172" t="s">
        <v>36</v>
      </c>
      <c r="D1094" s="172">
        <v>4.125</v>
      </c>
      <c r="E1094" s="172">
        <v>2010</v>
      </c>
      <c r="F1094" s="173">
        <v>38504</v>
      </c>
      <c r="G1094" s="175">
        <v>9423199</v>
      </c>
      <c r="H1094" s="63">
        <v>2010</v>
      </c>
      <c r="I1094" s="170" t="str">
        <f t="shared" ref="I1094:I1157" si="18">_xlfn.TEXTJOIN("_", TRUE, B1094, D1094, E1094)</f>
        <v>SI bonds_4.125_2010</v>
      </c>
    </row>
    <row r="1095" spans="1:9" x14ac:dyDescent="0.35">
      <c r="A1095" s="172" t="s">
        <v>42</v>
      </c>
      <c r="B1095" s="172" t="s">
        <v>39</v>
      </c>
      <c r="C1095" s="172" t="s">
        <v>36</v>
      </c>
      <c r="D1095" s="172">
        <v>4.625</v>
      </c>
      <c r="E1095" s="172">
        <v>2010</v>
      </c>
      <c r="F1095" s="173">
        <v>38139</v>
      </c>
      <c r="G1095" s="175">
        <v>9167664</v>
      </c>
      <c r="H1095" s="63">
        <v>2010</v>
      </c>
      <c r="I1095" s="170" t="str">
        <f t="shared" si="18"/>
        <v>SI bonds_4.625_2010</v>
      </c>
    </row>
    <row r="1096" spans="1:9" x14ac:dyDescent="0.35">
      <c r="A1096" s="172" t="s">
        <v>42</v>
      </c>
      <c r="B1096" s="172" t="s">
        <v>39</v>
      </c>
      <c r="C1096" s="172" t="s">
        <v>36</v>
      </c>
      <c r="D1096" s="172">
        <v>5</v>
      </c>
      <c r="E1096" s="172">
        <v>2010</v>
      </c>
      <c r="F1096" s="173">
        <v>39234</v>
      </c>
      <c r="G1096" s="175">
        <v>12454233</v>
      </c>
      <c r="H1096" s="63">
        <v>2010</v>
      </c>
      <c r="I1096" s="170" t="str">
        <f t="shared" si="18"/>
        <v>SI bonds_5_2010</v>
      </c>
    </row>
    <row r="1097" spans="1:9" x14ac:dyDescent="0.35">
      <c r="A1097" s="172" t="s">
        <v>42</v>
      </c>
      <c r="B1097" s="172" t="s">
        <v>39</v>
      </c>
      <c r="C1097" s="172" t="s">
        <v>36</v>
      </c>
      <c r="D1097" s="172">
        <v>5.125</v>
      </c>
      <c r="E1097" s="172">
        <v>2010</v>
      </c>
      <c r="F1097" s="173">
        <v>38869</v>
      </c>
      <c r="G1097" s="175">
        <v>11567866</v>
      </c>
      <c r="H1097" s="63">
        <v>2010</v>
      </c>
      <c r="I1097" s="170" t="str">
        <f t="shared" si="18"/>
        <v>SI bonds_5.125_2010</v>
      </c>
    </row>
    <row r="1098" spans="1:9" x14ac:dyDescent="0.35">
      <c r="A1098" s="172" t="s">
        <v>42</v>
      </c>
      <c r="B1098" s="172" t="s">
        <v>39</v>
      </c>
      <c r="C1098" s="172" t="s">
        <v>36</v>
      </c>
      <c r="D1098" s="172">
        <v>5.25</v>
      </c>
      <c r="E1098" s="172">
        <v>2010</v>
      </c>
      <c r="F1098" s="173">
        <v>37408</v>
      </c>
      <c r="G1098" s="175">
        <v>9235912</v>
      </c>
      <c r="H1098" s="63">
        <v>2010</v>
      </c>
      <c r="I1098" s="170" t="str">
        <f t="shared" si="18"/>
        <v>SI bonds_5.25_2010</v>
      </c>
    </row>
    <row r="1099" spans="1:9" x14ac:dyDescent="0.35">
      <c r="A1099" s="172" t="s">
        <v>42</v>
      </c>
      <c r="B1099" s="172" t="s">
        <v>39</v>
      </c>
      <c r="C1099" s="172" t="s">
        <v>36</v>
      </c>
      <c r="D1099" s="172">
        <v>5.625</v>
      </c>
      <c r="E1099" s="172">
        <v>2010</v>
      </c>
      <c r="F1099" s="173">
        <v>37043</v>
      </c>
      <c r="G1099" s="175">
        <v>9621438</v>
      </c>
      <c r="H1099" s="63">
        <v>2010</v>
      </c>
      <c r="I1099" s="170" t="str">
        <f t="shared" si="18"/>
        <v>SI bonds_5.625_2010</v>
      </c>
    </row>
    <row r="1100" spans="1:9" x14ac:dyDescent="0.35">
      <c r="A1100" s="172" t="s">
        <v>42</v>
      </c>
      <c r="B1100" s="172" t="s">
        <v>39</v>
      </c>
      <c r="C1100" s="172" t="s">
        <v>36</v>
      </c>
      <c r="D1100" s="172">
        <v>5.625</v>
      </c>
      <c r="E1100" s="172">
        <v>2011</v>
      </c>
      <c r="F1100" s="173">
        <v>37043</v>
      </c>
      <c r="G1100" s="175">
        <v>847851</v>
      </c>
      <c r="H1100" s="63">
        <v>2010</v>
      </c>
      <c r="I1100" s="170" t="str">
        <f t="shared" si="18"/>
        <v>SI bonds_5.625_2011</v>
      </c>
    </row>
    <row r="1101" spans="1:9" x14ac:dyDescent="0.35">
      <c r="A1101" s="172" t="s">
        <v>42</v>
      </c>
      <c r="B1101" s="172" t="s">
        <v>39</v>
      </c>
      <c r="C1101" s="172" t="s">
        <v>36</v>
      </c>
      <c r="D1101" s="172">
        <v>5.875</v>
      </c>
      <c r="E1101" s="172">
        <v>2010</v>
      </c>
      <c r="F1101" s="173">
        <v>35947</v>
      </c>
      <c r="G1101" s="175">
        <v>6169273</v>
      </c>
      <c r="H1101" s="63">
        <v>2010</v>
      </c>
      <c r="I1101" s="170" t="str">
        <f t="shared" si="18"/>
        <v>SI bonds_5.875_2010</v>
      </c>
    </row>
    <row r="1102" spans="1:9" x14ac:dyDescent="0.35">
      <c r="A1102" s="172" t="s">
        <v>42</v>
      </c>
      <c r="B1102" s="172" t="s">
        <v>39</v>
      </c>
      <c r="C1102" s="172" t="s">
        <v>36</v>
      </c>
      <c r="D1102" s="172">
        <v>5.875</v>
      </c>
      <c r="E1102" s="172">
        <v>2011</v>
      </c>
      <c r="F1102" s="173">
        <v>35947</v>
      </c>
      <c r="G1102" s="175">
        <v>916286</v>
      </c>
      <c r="H1102" s="63">
        <v>2010</v>
      </c>
      <c r="I1102" s="170" t="str">
        <f t="shared" si="18"/>
        <v>SI bonds_5.875_2011</v>
      </c>
    </row>
    <row r="1103" spans="1:9" x14ac:dyDescent="0.35">
      <c r="A1103" s="172" t="s">
        <v>42</v>
      </c>
      <c r="B1103" s="172" t="s">
        <v>39</v>
      </c>
      <c r="C1103" s="172" t="s">
        <v>36</v>
      </c>
      <c r="D1103" s="172">
        <v>6</v>
      </c>
      <c r="E1103" s="172">
        <v>2010</v>
      </c>
      <c r="F1103" s="173">
        <v>36312</v>
      </c>
      <c r="G1103" s="175">
        <v>6693627</v>
      </c>
      <c r="H1103" s="63">
        <v>2010</v>
      </c>
      <c r="I1103" s="170" t="str">
        <f t="shared" si="18"/>
        <v>SI bonds_6_2010</v>
      </c>
    </row>
    <row r="1104" spans="1:9" x14ac:dyDescent="0.35">
      <c r="A1104" s="172" t="s">
        <v>42</v>
      </c>
      <c r="B1104" s="172" t="s">
        <v>39</v>
      </c>
      <c r="C1104" s="172" t="s">
        <v>36</v>
      </c>
      <c r="D1104" s="172">
        <v>6</v>
      </c>
      <c r="E1104" s="172">
        <v>2011</v>
      </c>
      <c r="F1104" s="173">
        <v>36312</v>
      </c>
      <c r="G1104" s="175">
        <v>695966</v>
      </c>
      <c r="H1104" s="63">
        <v>2010</v>
      </c>
      <c r="I1104" s="170" t="str">
        <f t="shared" si="18"/>
        <v>SI bonds_6_2011</v>
      </c>
    </row>
    <row r="1105" spans="1:9" x14ac:dyDescent="0.35">
      <c r="A1105" s="172" t="s">
        <v>42</v>
      </c>
      <c r="B1105" s="172" t="s">
        <v>39</v>
      </c>
      <c r="C1105" s="172" t="s">
        <v>36</v>
      </c>
      <c r="D1105" s="172">
        <v>6.5</v>
      </c>
      <c r="E1105" s="172">
        <v>2010</v>
      </c>
      <c r="F1105" s="173">
        <v>34851</v>
      </c>
      <c r="G1105" s="175">
        <v>29742844</v>
      </c>
      <c r="H1105" s="63">
        <v>2010</v>
      </c>
      <c r="I1105" s="170" t="str">
        <f t="shared" si="18"/>
        <v>SI bonds_6.5_2010</v>
      </c>
    </row>
    <row r="1106" spans="1:9" x14ac:dyDescent="0.35">
      <c r="A1106" s="172" t="s">
        <v>42</v>
      </c>
      <c r="B1106" s="172" t="s">
        <v>39</v>
      </c>
      <c r="C1106" s="172" t="s">
        <v>36</v>
      </c>
      <c r="D1106" s="172">
        <v>6.5</v>
      </c>
      <c r="E1106" s="172">
        <v>2010</v>
      </c>
      <c r="F1106" s="173">
        <v>36678</v>
      </c>
      <c r="G1106" s="175">
        <v>8577396</v>
      </c>
      <c r="H1106" s="63">
        <v>2010</v>
      </c>
      <c r="I1106" s="170" t="str">
        <f t="shared" si="18"/>
        <v>SI bonds_6.5_2010</v>
      </c>
    </row>
    <row r="1107" spans="1:9" x14ac:dyDescent="0.35">
      <c r="A1107" s="172" t="s">
        <v>42</v>
      </c>
      <c r="B1107" s="172" t="s">
        <v>39</v>
      </c>
      <c r="C1107" s="172" t="s">
        <v>36</v>
      </c>
      <c r="D1107" s="172">
        <v>6.5</v>
      </c>
      <c r="E1107" s="172">
        <v>2011</v>
      </c>
      <c r="F1107" s="173">
        <v>36678</v>
      </c>
      <c r="G1107" s="175">
        <v>903287</v>
      </c>
      <c r="H1107" s="63">
        <v>2010</v>
      </c>
      <c r="I1107" s="170" t="str">
        <f t="shared" si="18"/>
        <v>SI bonds_6.5_2011</v>
      </c>
    </row>
    <row r="1108" spans="1:9" x14ac:dyDescent="0.35">
      <c r="A1108" s="172" t="s">
        <v>42</v>
      </c>
      <c r="B1108" s="172" t="s">
        <v>39</v>
      </c>
      <c r="C1108" s="172" t="s">
        <v>36</v>
      </c>
      <c r="D1108" s="172">
        <v>6.875</v>
      </c>
      <c r="E1108" s="172">
        <v>2010</v>
      </c>
      <c r="F1108" s="173">
        <v>35582</v>
      </c>
      <c r="G1108" s="175">
        <v>3975272</v>
      </c>
      <c r="H1108" s="63">
        <v>2010</v>
      </c>
      <c r="I1108" s="170" t="str">
        <f t="shared" si="18"/>
        <v>SI bonds_6.875_2010</v>
      </c>
    </row>
    <row r="1109" spans="1:9" x14ac:dyDescent="0.35">
      <c r="A1109" s="172" t="s">
        <v>42</v>
      </c>
      <c r="B1109" s="172" t="s">
        <v>39</v>
      </c>
      <c r="C1109" s="172" t="s">
        <v>36</v>
      </c>
      <c r="D1109" s="172">
        <v>7</v>
      </c>
      <c r="E1109" s="172">
        <v>2010</v>
      </c>
      <c r="F1109" s="173">
        <v>35217</v>
      </c>
      <c r="G1109" s="175">
        <v>3371480</v>
      </c>
      <c r="H1109" s="63">
        <v>2010</v>
      </c>
      <c r="I1109" s="170" t="str">
        <f t="shared" si="18"/>
        <v>SI bonds_7_2010</v>
      </c>
    </row>
    <row r="1110" spans="1:9" x14ac:dyDescent="0.35">
      <c r="A1110" s="172" t="s">
        <v>42</v>
      </c>
      <c r="B1110" s="172" t="s">
        <v>34</v>
      </c>
      <c r="C1110" s="172" t="s">
        <v>35</v>
      </c>
      <c r="D1110" s="172">
        <v>2.875</v>
      </c>
      <c r="E1110" s="172">
        <v>2010</v>
      </c>
      <c r="F1110" s="173">
        <v>40330</v>
      </c>
      <c r="G1110" s="175">
        <v>62114429</v>
      </c>
      <c r="H1110" s="63">
        <v>2010</v>
      </c>
      <c r="I1110" s="170" t="str">
        <f t="shared" si="18"/>
        <v>SI certificates_2.875_2010</v>
      </c>
    </row>
    <row r="1111" spans="1:9" x14ac:dyDescent="0.35">
      <c r="A1111" s="172" t="s">
        <v>42</v>
      </c>
      <c r="B1111" s="172" t="s">
        <v>34</v>
      </c>
      <c r="C1111" s="172" t="s">
        <v>36</v>
      </c>
      <c r="D1111" s="172">
        <v>2.875</v>
      </c>
      <c r="E1111" s="172">
        <v>2010</v>
      </c>
      <c r="F1111" s="173">
        <v>40330</v>
      </c>
      <c r="G1111" s="175">
        <v>62114429</v>
      </c>
      <c r="H1111" s="63">
        <v>2010</v>
      </c>
      <c r="I1111" s="170" t="str">
        <f t="shared" si="18"/>
        <v>SI certificates_2.875_2010</v>
      </c>
    </row>
    <row r="1112" spans="1:9" x14ac:dyDescent="0.35">
      <c r="A1112" s="172" t="s">
        <v>42</v>
      </c>
      <c r="B1112" s="172" t="s">
        <v>34</v>
      </c>
      <c r="C1112" s="172" t="s">
        <v>36</v>
      </c>
      <c r="D1112" s="172">
        <v>3.25</v>
      </c>
      <c r="E1112" s="172">
        <v>2010</v>
      </c>
      <c r="F1112" s="173">
        <v>40299</v>
      </c>
      <c r="G1112" s="175">
        <v>22992529</v>
      </c>
      <c r="H1112" s="63">
        <v>2010</v>
      </c>
      <c r="I1112" s="170" t="str">
        <f t="shared" si="18"/>
        <v>SI certificates_3.25_2010</v>
      </c>
    </row>
    <row r="1113" spans="1:9" x14ac:dyDescent="0.35">
      <c r="A1113" s="172" t="s">
        <v>42</v>
      </c>
      <c r="B1113" s="172" t="s">
        <v>34</v>
      </c>
      <c r="C1113" s="172" t="s">
        <v>36</v>
      </c>
      <c r="D1113" s="172">
        <v>3.375</v>
      </c>
      <c r="E1113" s="172">
        <v>2010</v>
      </c>
      <c r="F1113" s="173">
        <v>40269</v>
      </c>
      <c r="G1113" s="175">
        <v>23353552</v>
      </c>
      <c r="H1113" s="63">
        <v>2010</v>
      </c>
      <c r="I1113" s="170" t="str">
        <f t="shared" si="18"/>
        <v>SI certificates_3.375_2010</v>
      </c>
    </row>
    <row r="1114" spans="1:9" x14ac:dyDescent="0.35">
      <c r="A1114" s="172" t="s">
        <v>42</v>
      </c>
      <c r="B1114" s="172" t="s">
        <v>34</v>
      </c>
      <c r="C1114" s="172" t="s">
        <v>36</v>
      </c>
      <c r="D1114" s="172">
        <v>3.5</v>
      </c>
      <c r="E1114" s="172">
        <v>2010</v>
      </c>
      <c r="F1114" s="173">
        <v>40179</v>
      </c>
      <c r="G1114" s="175">
        <v>48629207</v>
      </c>
      <c r="H1114" s="63">
        <v>2010</v>
      </c>
      <c r="I1114" s="170" t="str">
        <f t="shared" si="18"/>
        <v>SI certificates_3.5_2010</v>
      </c>
    </row>
    <row r="1115" spans="1:9" x14ac:dyDescent="0.35">
      <c r="A1115" s="172" t="s">
        <v>43</v>
      </c>
      <c r="B1115" s="172" t="s">
        <v>39</v>
      </c>
      <c r="C1115" s="172" t="s">
        <v>36</v>
      </c>
      <c r="D1115" s="172">
        <v>2.875</v>
      </c>
      <c r="E1115" s="172">
        <v>2011</v>
      </c>
      <c r="F1115" s="173">
        <v>40330</v>
      </c>
      <c r="G1115" s="175">
        <v>11932061</v>
      </c>
      <c r="H1115" s="63">
        <v>2010</v>
      </c>
      <c r="I1115" s="170" t="str">
        <f t="shared" si="18"/>
        <v>SI bonds_2.875_2011</v>
      </c>
    </row>
    <row r="1116" spans="1:9" x14ac:dyDescent="0.35">
      <c r="A1116" s="172" t="s">
        <v>43</v>
      </c>
      <c r="B1116" s="172" t="s">
        <v>39</v>
      </c>
      <c r="C1116" s="172" t="s">
        <v>36</v>
      </c>
      <c r="D1116" s="172">
        <v>3.25</v>
      </c>
      <c r="E1116" s="172">
        <v>2011</v>
      </c>
      <c r="F1116" s="173">
        <v>39965</v>
      </c>
      <c r="G1116" s="175">
        <v>6552191</v>
      </c>
      <c r="H1116" s="63">
        <v>2010</v>
      </c>
      <c r="I1116" s="170" t="str">
        <f t="shared" si="18"/>
        <v>SI bonds_3.25_2011</v>
      </c>
    </row>
    <row r="1117" spans="1:9" x14ac:dyDescent="0.35">
      <c r="A1117" s="172" t="s">
        <v>43</v>
      </c>
      <c r="B1117" s="172" t="s">
        <v>34</v>
      </c>
      <c r="C1117" s="172" t="s">
        <v>35</v>
      </c>
      <c r="D1117" s="172">
        <v>2.625</v>
      </c>
      <c r="E1117" s="172">
        <v>2011</v>
      </c>
      <c r="F1117" s="173">
        <v>40360</v>
      </c>
      <c r="G1117" s="175">
        <v>55859219</v>
      </c>
      <c r="H1117" s="63">
        <v>2010</v>
      </c>
      <c r="I1117" s="170" t="str">
        <f t="shared" si="18"/>
        <v>SI certificates_2.625_2011</v>
      </c>
    </row>
    <row r="1118" spans="1:9" x14ac:dyDescent="0.35">
      <c r="A1118" s="172" t="s">
        <v>43</v>
      </c>
      <c r="B1118" s="172" t="s">
        <v>34</v>
      </c>
      <c r="C1118" s="172" t="s">
        <v>36</v>
      </c>
      <c r="D1118" s="172">
        <v>2.625</v>
      </c>
      <c r="E1118" s="172">
        <v>2011</v>
      </c>
      <c r="F1118" s="173">
        <v>40360</v>
      </c>
      <c r="G1118" s="175">
        <v>40189938</v>
      </c>
      <c r="H1118" s="63">
        <v>2010</v>
      </c>
      <c r="I1118" s="170" t="str">
        <f t="shared" si="18"/>
        <v>SI certificates_2.625_2011</v>
      </c>
    </row>
    <row r="1119" spans="1:9" x14ac:dyDescent="0.35">
      <c r="A1119" s="172" t="s">
        <v>44</v>
      </c>
      <c r="B1119" s="172" t="s">
        <v>39</v>
      </c>
      <c r="C1119" s="172" t="s">
        <v>36</v>
      </c>
      <c r="D1119" s="172">
        <v>2.875</v>
      </c>
      <c r="E1119" s="172">
        <v>2011</v>
      </c>
      <c r="F1119" s="173">
        <v>40330</v>
      </c>
      <c r="G1119" s="175">
        <v>3064425</v>
      </c>
      <c r="H1119" s="63">
        <v>2010</v>
      </c>
      <c r="I1119" s="170" t="str">
        <f t="shared" si="18"/>
        <v>SI bonds_2.875_2011</v>
      </c>
    </row>
    <row r="1120" spans="1:9" x14ac:dyDescent="0.35">
      <c r="A1120" s="172" t="s">
        <v>44</v>
      </c>
      <c r="B1120" s="172" t="s">
        <v>39</v>
      </c>
      <c r="C1120" s="172" t="s">
        <v>36</v>
      </c>
      <c r="D1120" s="172">
        <v>3.25</v>
      </c>
      <c r="E1120" s="172">
        <v>2011</v>
      </c>
      <c r="F1120" s="173">
        <v>39965</v>
      </c>
      <c r="G1120" s="175">
        <v>1909424</v>
      </c>
      <c r="H1120" s="63">
        <v>2010</v>
      </c>
      <c r="I1120" s="170" t="str">
        <f t="shared" si="18"/>
        <v>SI bonds_3.25_2011</v>
      </c>
    </row>
    <row r="1121" spans="1:9" x14ac:dyDescent="0.35">
      <c r="A1121" s="172" t="s">
        <v>44</v>
      </c>
      <c r="B1121" s="172" t="s">
        <v>39</v>
      </c>
      <c r="C1121" s="172" t="s">
        <v>36</v>
      </c>
      <c r="D1121" s="172">
        <v>6.5</v>
      </c>
      <c r="E1121" s="172">
        <v>2011</v>
      </c>
      <c r="F1121" s="173">
        <v>36678</v>
      </c>
      <c r="G1121" s="175">
        <v>247272</v>
      </c>
      <c r="H1121" s="63">
        <v>2010</v>
      </c>
      <c r="I1121" s="170" t="str">
        <f t="shared" si="18"/>
        <v>SI bonds_6.5_2011</v>
      </c>
    </row>
    <row r="1122" spans="1:9" x14ac:dyDescent="0.35">
      <c r="A1122" s="172" t="s">
        <v>44</v>
      </c>
      <c r="B1122" s="172" t="s">
        <v>34</v>
      </c>
      <c r="C1122" s="172" t="s">
        <v>35</v>
      </c>
      <c r="D1122" s="172">
        <v>2.5</v>
      </c>
      <c r="E1122" s="172">
        <v>2011</v>
      </c>
      <c r="F1122" s="173">
        <v>40391</v>
      </c>
      <c r="G1122" s="175">
        <v>50754854</v>
      </c>
      <c r="H1122" s="63">
        <v>2010</v>
      </c>
      <c r="I1122" s="170" t="str">
        <f t="shared" si="18"/>
        <v>SI certificates_2.5_2011</v>
      </c>
    </row>
    <row r="1123" spans="1:9" x14ac:dyDescent="0.35">
      <c r="A1123" s="172" t="s">
        <v>44</v>
      </c>
      <c r="B1123" s="172" t="s">
        <v>34</v>
      </c>
      <c r="C1123" s="172" t="s">
        <v>36</v>
      </c>
      <c r="D1123" s="172">
        <v>2.5</v>
      </c>
      <c r="E1123" s="172">
        <v>2011</v>
      </c>
      <c r="F1123" s="173">
        <v>40391</v>
      </c>
      <c r="G1123" s="175">
        <v>38976147</v>
      </c>
      <c r="H1123" s="63">
        <v>2010</v>
      </c>
      <c r="I1123" s="170" t="str">
        <f t="shared" si="18"/>
        <v>SI certificates_2.5_2011</v>
      </c>
    </row>
    <row r="1124" spans="1:9" x14ac:dyDescent="0.35">
      <c r="A1124" s="172" t="s">
        <v>44</v>
      </c>
      <c r="B1124" s="172" t="s">
        <v>34</v>
      </c>
      <c r="C1124" s="172" t="s">
        <v>36</v>
      </c>
      <c r="D1124" s="172">
        <v>2.625</v>
      </c>
      <c r="E1124" s="172">
        <v>2011</v>
      </c>
      <c r="F1124" s="173">
        <v>40360</v>
      </c>
      <c r="G1124" s="175">
        <v>15669281</v>
      </c>
      <c r="H1124" s="63">
        <v>2010</v>
      </c>
      <c r="I1124" s="170" t="str">
        <f t="shared" si="18"/>
        <v>SI certificates_2.625_2011</v>
      </c>
    </row>
    <row r="1125" spans="1:9" x14ac:dyDescent="0.35">
      <c r="A1125" s="172" t="s">
        <v>45</v>
      </c>
      <c r="B1125" s="172" t="s">
        <v>39</v>
      </c>
      <c r="C1125" s="172" t="s">
        <v>36</v>
      </c>
      <c r="D1125" s="172">
        <v>3.25</v>
      </c>
      <c r="E1125" s="172">
        <v>2011</v>
      </c>
      <c r="F1125" s="173">
        <v>39965</v>
      </c>
      <c r="G1125" s="175">
        <v>2166655</v>
      </c>
      <c r="H1125" s="63">
        <v>2010</v>
      </c>
      <c r="I1125" s="170" t="str">
        <f t="shared" si="18"/>
        <v>SI bonds_3.25_2011</v>
      </c>
    </row>
    <row r="1126" spans="1:9" x14ac:dyDescent="0.35">
      <c r="A1126" s="172" t="s">
        <v>45</v>
      </c>
      <c r="B1126" s="172" t="s">
        <v>39</v>
      </c>
      <c r="C1126" s="172" t="s">
        <v>36</v>
      </c>
      <c r="D1126" s="172">
        <v>3.5</v>
      </c>
      <c r="E1126" s="172">
        <v>2011</v>
      </c>
      <c r="F1126" s="173">
        <v>37773</v>
      </c>
      <c r="G1126" s="175">
        <v>9513751</v>
      </c>
      <c r="H1126" s="63">
        <v>2010</v>
      </c>
      <c r="I1126" s="170" t="str">
        <f t="shared" si="18"/>
        <v>SI bonds_3.5_2011</v>
      </c>
    </row>
    <row r="1127" spans="1:9" x14ac:dyDescent="0.35">
      <c r="A1127" s="172" t="s">
        <v>45</v>
      </c>
      <c r="B1127" s="172" t="s">
        <v>39</v>
      </c>
      <c r="C1127" s="172" t="s">
        <v>36</v>
      </c>
      <c r="D1127" s="172">
        <v>4</v>
      </c>
      <c r="E1127" s="172">
        <v>2011</v>
      </c>
      <c r="F1127" s="173">
        <v>39600</v>
      </c>
      <c r="G1127" s="175">
        <v>474596</v>
      </c>
      <c r="H1127" s="63">
        <v>2010</v>
      </c>
      <c r="I1127" s="170" t="str">
        <f t="shared" si="18"/>
        <v>SI bonds_4_2011</v>
      </c>
    </row>
    <row r="1128" spans="1:9" x14ac:dyDescent="0.35">
      <c r="A1128" s="172" t="s">
        <v>45</v>
      </c>
      <c r="B1128" s="172" t="s">
        <v>39</v>
      </c>
      <c r="C1128" s="172" t="s">
        <v>36</v>
      </c>
      <c r="D1128" s="172">
        <v>6.5</v>
      </c>
      <c r="E1128" s="172">
        <v>2011</v>
      </c>
      <c r="F1128" s="173">
        <v>36678</v>
      </c>
      <c r="G1128" s="175">
        <v>166549</v>
      </c>
      <c r="H1128" s="63">
        <v>2010</v>
      </c>
      <c r="I1128" s="170" t="str">
        <f t="shared" si="18"/>
        <v>SI bonds_6.5_2011</v>
      </c>
    </row>
    <row r="1129" spans="1:9" x14ac:dyDescent="0.35">
      <c r="A1129" s="172" t="s">
        <v>45</v>
      </c>
      <c r="B1129" s="172" t="s">
        <v>39</v>
      </c>
      <c r="C1129" s="172" t="s">
        <v>36</v>
      </c>
      <c r="D1129" s="172">
        <v>6.875</v>
      </c>
      <c r="E1129" s="172">
        <v>2011</v>
      </c>
      <c r="F1129" s="173">
        <v>35582</v>
      </c>
      <c r="G1129" s="175">
        <v>4232195</v>
      </c>
      <c r="H1129" s="63">
        <v>2010</v>
      </c>
      <c r="I1129" s="170" t="str">
        <f t="shared" si="18"/>
        <v>SI bonds_6.875_2011</v>
      </c>
    </row>
    <row r="1130" spans="1:9" x14ac:dyDescent="0.35">
      <c r="A1130" s="172" t="s">
        <v>45</v>
      </c>
      <c r="B1130" s="172" t="s">
        <v>34</v>
      </c>
      <c r="C1130" s="172" t="s">
        <v>35</v>
      </c>
      <c r="D1130" s="172">
        <v>2.125</v>
      </c>
      <c r="E1130" s="172">
        <v>2011</v>
      </c>
      <c r="F1130" s="173">
        <v>40422</v>
      </c>
      <c r="G1130" s="175">
        <v>58661040</v>
      </c>
      <c r="H1130" s="63">
        <v>2010</v>
      </c>
      <c r="I1130" s="170" t="str">
        <f t="shared" si="18"/>
        <v>SI certificates_2.125_2011</v>
      </c>
    </row>
    <row r="1131" spans="1:9" x14ac:dyDescent="0.35">
      <c r="A1131" s="172" t="s">
        <v>45</v>
      </c>
      <c r="B1131" s="172" t="s">
        <v>34</v>
      </c>
      <c r="C1131" s="172" t="s">
        <v>36</v>
      </c>
      <c r="D1131" s="172">
        <v>2.125</v>
      </c>
      <c r="E1131" s="172">
        <v>2011</v>
      </c>
      <c r="F1131" s="173">
        <v>40422</v>
      </c>
      <c r="G1131" s="175">
        <v>37299659</v>
      </c>
      <c r="H1131" s="63">
        <v>2010</v>
      </c>
      <c r="I1131" s="170" t="str">
        <f t="shared" si="18"/>
        <v>SI certificates_2.125_2011</v>
      </c>
    </row>
    <row r="1132" spans="1:9" x14ac:dyDescent="0.35">
      <c r="A1132" s="172" t="s">
        <v>45</v>
      </c>
      <c r="B1132" s="172" t="s">
        <v>34</v>
      </c>
      <c r="C1132" s="172" t="s">
        <v>36</v>
      </c>
      <c r="D1132" s="172">
        <v>2.5</v>
      </c>
      <c r="E1132" s="172">
        <v>2011</v>
      </c>
      <c r="F1132" s="173">
        <v>40391</v>
      </c>
      <c r="G1132" s="175">
        <v>11778707</v>
      </c>
      <c r="H1132" s="63">
        <v>2010</v>
      </c>
      <c r="I1132" s="170" t="str">
        <f t="shared" si="18"/>
        <v>SI certificates_2.5_2011</v>
      </c>
    </row>
    <row r="1133" spans="1:9" x14ac:dyDescent="0.35">
      <c r="A1133" s="172" t="s">
        <v>46</v>
      </c>
      <c r="B1133" s="172" t="s">
        <v>39</v>
      </c>
      <c r="C1133" s="172" t="s">
        <v>36</v>
      </c>
      <c r="D1133" s="172">
        <v>3.25</v>
      </c>
      <c r="E1133" s="172">
        <v>2012</v>
      </c>
      <c r="F1133" s="173">
        <v>39965</v>
      </c>
      <c r="G1133" s="175">
        <v>877560</v>
      </c>
      <c r="H1133" s="63">
        <v>2010</v>
      </c>
      <c r="I1133" s="170" t="str">
        <f t="shared" si="18"/>
        <v>SI bonds_3.25_2012</v>
      </c>
    </row>
    <row r="1134" spans="1:9" x14ac:dyDescent="0.35">
      <c r="A1134" s="172" t="s">
        <v>46</v>
      </c>
      <c r="B1134" s="172" t="s">
        <v>39</v>
      </c>
      <c r="C1134" s="172" t="s">
        <v>36</v>
      </c>
      <c r="D1134" s="172">
        <v>3.5</v>
      </c>
      <c r="E1134" s="172">
        <v>2012</v>
      </c>
      <c r="F1134" s="173">
        <v>37773</v>
      </c>
      <c r="G1134" s="175">
        <v>1036782</v>
      </c>
      <c r="H1134" s="63">
        <v>2010</v>
      </c>
      <c r="I1134" s="170" t="str">
        <f t="shared" si="18"/>
        <v>SI bonds_3.5_2012</v>
      </c>
    </row>
    <row r="1135" spans="1:9" x14ac:dyDescent="0.35">
      <c r="A1135" s="172" t="s">
        <v>46</v>
      </c>
      <c r="B1135" s="172" t="s">
        <v>39</v>
      </c>
      <c r="C1135" s="172" t="s">
        <v>36</v>
      </c>
      <c r="D1135" s="172">
        <v>4</v>
      </c>
      <c r="E1135" s="172">
        <v>2011</v>
      </c>
      <c r="F1135" s="173">
        <v>39600</v>
      </c>
      <c r="G1135" s="175">
        <v>4284102</v>
      </c>
      <c r="H1135" s="63">
        <v>2010</v>
      </c>
      <c r="I1135" s="170" t="str">
        <f t="shared" si="18"/>
        <v>SI bonds_4_2011</v>
      </c>
    </row>
    <row r="1136" spans="1:9" x14ac:dyDescent="0.35">
      <c r="A1136" s="172" t="s">
        <v>46</v>
      </c>
      <c r="B1136" s="172" t="s">
        <v>39</v>
      </c>
      <c r="C1136" s="172" t="s">
        <v>36</v>
      </c>
      <c r="D1136" s="172">
        <v>6.875</v>
      </c>
      <c r="E1136" s="172">
        <v>2011</v>
      </c>
      <c r="F1136" s="173">
        <v>35582</v>
      </c>
      <c r="G1136" s="175">
        <v>213325</v>
      </c>
      <c r="H1136" s="63">
        <v>2010</v>
      </c>
      <c r="I1136" s="170" t="str">
        <f t="shared" si="18"/>
        <v>SI bonds_6.875_2011</v>
      </c>
    </row>
    <row r="1137" spans="1:9" x14ac:dyDescent="0.35">
      <c r="A1137" s="172" t="s">
        <v>46</v>
      </c>
      <c r="B1137" s="172" t="s">
        <v>34</v>
      </c>
      <c r="C1137" s="172" t="s">
        <v>35</v>
      </c>
      <c r="D1137" s="172">
        <v>2.125</v>
      </c>
      <c r="E1137" s="172">
        <v>2011</v>
      </c>
      <c r="F1137" s="173">
        <v>40452</v>
      </c>
      <c r="G1137" s="175">
        <v>53468981</v>
      </c>
      <c r="H1137" s="63">
        <v>2010</v>
      </c>
      <c r="I1137" s="170" t="str">
        <f t="shared" si="18"/>
        <v>SI certificates_2.125_2011</v>
      </c>
    </row>
    <row r="1138" spans="1:9" x14ac:dyDescent="0.35">
      <c r="A1138" s="172" t="s">
        <v>46</v>
      </c>
      <c r="B1138" s="172" t="s">
        <v>34</v>
      </c>
      <c r="C1138" s="172" t="s">
        <v>36</v>
      </c>
      <c r="D1138" s="172">
        <v>2.125</v>
      </c>
      <c r="E1138" s="172">
        <v>2011</v>
      </c>
      <c r="F1138" s="173">
        <v>40422</v>
      </c>
      <c r="G1138" s="175">
        <v>21361381</v>
      </c>
      <c r="H1138" s="63">
        <v>2010</v>
      </c>
      <c r="I1138" s="170" t="str">
        <f t="shared" si="18"/>
        <v>SI certificates_2.125_2011</v>
      </c>
    </row>
    <row r="1139" spans="1:9" x14ac:dyDescent="0.35">
      <c r="A1139" s="172" t="s">
        <v>46</v>
      </c>
      <c r="B1139" s="172" t="s">
        <v>34</v>
      </c>
      <c r="C1139" s="172" t="s">
        <v>36</v>
      </c>
      <c r="D1139" s="172">
        <v>2.125</v>
      </c>
      <c r="E1139" s="172">
        <v>2011</v>
      </c>
      <c r="F1139" s="173">
        <v>40452</v>
      </c>
      <c r="G1139" s="175">
        <v>31329023</v>
      </c>
      <c r="H1139" s="63">
        <v>2010</v>
      </c>
      <c r="I1139" s="170" t="str">
        <f t="shared" si="18"/>
        <v>SI certificates_2.125_2011</v>
      </c>
    </row>
    <row r="1140" spans="1:9" x14ac:dyDescent="0.35">
      <c r="A1140" s="172" t="s">
        <v>47</v>
      </c>
      <c r="B1140" s="172" t="s">
        <v>39</v>
      </c>
      <c r="C1140" s="172" t="s">
        <v>36</v>
      </c>
      <c r="D1140" s="172">
        <v>3.5</v>
      </c>
      <c r="E1140" s="172">
        <v>2012</v>
      </c>
      <c r="F1140" s="173">
        <v>37773</v>
      </c>
      <c r="G1140" s="175">
        <v>78345</v>
      </c>
      <c r="H1140" s="63">
        <v>2010</v>
      </c>
      <c r="I1140" s="170" t="str">
        <f t="shared" si="18"/>
        <v>SI bonds_3.5_2012</v>
      </c>
    </row>
    <row r="1141" spans="1:9" x14ac:dyDescent="0.35">
      <c r="A1141" s="172" t="s">
        <v>47</v>
      </c>
      <c r="B1141" s="172" t="s">
        <v>39</v>
      </c>
      <c r="C1141" s="172" t="s">
        <v>36</v>
      </c>
      <c r="D1141" s="172">
        <v>4</v>
      </c>
      <c r="E1141" s="172">
        <v>2011</v>
      </c>
      <c r="F1141" s="173">
        <v>39600</v>
      </c>
      <c r="G1141" s="175">
        <v>4132827</v>
      </c>
      <c r="H1141" s="63">
        <v>2010</v>
      </c>
      <c r="I1141" s="170" t="str">
        <f t="shared" si="18"/>
        <v>SI bonds_4_2011</v>
      </c>
    </row>
    <row r="1142" spans="1:9" x14ac:dyDescent="0.35">
      <c r="A1142" s="172" t="s">
        <v>47</v>
      </c>
      <c r="B1142" s="172" t="s">
        <v>39</v>
      </c>
      <c r="C1142" s="172" t="s">
        <v>36</v>
      </c>
      <c r="D1142" s="172">
        <v>4</v>
      </c>
      <c r="E1142" s="172">
        <v>2012</v>
      </c>
      <c r="F1142" s="173">
        <v>39600</v>
      </c>
      <c r="G1142" s="175">
        <v>622572</v>
      </c>
      <c r="H1142" s="63">
        <v>2010</v>
      </c>
      <c r="I1142" s="170" t="str">
        <f t="shared" si="18"/>
        <v>SI bonds_4_2012</v>
      </c>
    </row>
    <row r="1143" spans="1:9" x14ac:dyDescent="0.35">
      <c r="A1143" s="172" t="s">
        <v>47</v>
      </c>
      <c r="B1143" s="172" t="s">
        <v>39</v>
      </c>
      <c r="C1143" s="172" t="s">
        <v>36</v>
      </c>
      <c r="D1143" s="172">
        <v>4.125</v>
      </c>
      <c r="E1143" s="172">
        <v>2012</v>
      </c>
      <c r="F1143" s="173">
        <v>38504</v>
      </c>
      <c r="G1143" s="175">
        <v>677385</v>
      </c>
      <c r="H1143" s="63">
        <v>2010</v>
      </c>
      <c r="I1143" s="170" t="str">
        <f t="shared" si="18"/>
        <v>SI bonds_4.125_2012</v>
      </c>
    </row>
    <row r="1144" spans="1:9" x14ac:dyDescent="0.35">
      <c r="A1144" s="172" t="s">
        <v>47</v>
      </c>
      <c r="B1144" s="172" t="s">
        <v>39</v>
      </c>
      <c r="C1144" s="172" t="s">
        <v>36</v>
      </c>
      <c r="D1144" s="172">
        <v>4.625</v>
      </c>
      <c r="E1144" s="172">
        <v>2012</v>
      </c>
      <c r="F1144" s="173">
        <v>38139</v>
      </c>
      <c r="G1144" s="175">
        <v>855498</v>
      </c>
      <c r="H1144" s="63">
        <v>2010</v>
      </c>
      <c r="I1144" s="170" t="str">
        <f t="shared" si="18"/>
        <v>SI bonds_4.625_2012</v>
      </c>
    </row>
    <row r="1145" spans="1:9" x14ac:dyDescent="0.35">
      <c r="A1145" s="172" t="s">
        <v>47</v>
      </c>
      <c r="B1145" s="172" t="s">
        <v>39</v>
      </c>
      <c r="C1145" s="172" t="s">
        <v>36</v>
      </c>
      <c r="D1145" s="172">
        <v>5</v>
      </c>
      <c r="E1145" s="172">
        <v>2012</v>
      </c>
      <c r="F1145" s="173">
        <v>39234</v>
      </c>
      <c r="G1145" s="175">
        <v>476586</v>
      </c>
      <c r="H1145" s="63">
        <v>2010</v>
      </c>
      <c r="I1145" s="170" t="str">
        <f t="shared" si="18"/>
        <v>SI bonds_5_2012</v>
      </c>
    </row>
    <row r="1146" spans="1:9" x14ac:dyDescent="0.35">
      <c r="A1146" s="172" t="s">
        <v>47</v>
      </c>
      <c r="B1146" s="172" t="s">
        <v>39</v>
      </c>
      <c r="C1146" s="172" t="s">
        <v>36</v>
      </c>
      <c r="D1146" s="172">
        <v>5.125</v>
      </c>
      <c r="E1146" s="172">
        <v>2012</v>
      </c>
      <c r="F1146" s="173">
        <v>38869</v>
      </c>
      <c r="G1146" s="175">
        <v>665131</v>
      </c>
      <c r="H1146" s="63">
        <v>2010</v>
      </c>
      <c r="I1146" s="170" t="str">
        <f t="shared" si="18"/>
        <v>SI bonds_5.125_2012</v>
      </c>
    </row>
    <row r="1147" spans="1:9" x14ac:dyDescent="0.35">
      <c r="A1147" s="172" t="s">
        <v>47</v>
      </c>
      <c r="B1147" s="172" t="s">
        <v>39</v>
      </c>
      <c r="C1147" s="172" t="s">
        <v>36</v>
      </c>
      <c r="D1147" s="172">
        <v>5.25</v>
      </c>
      <c r="E1147" s="172">
        <v>2012</v>
      </c>
      <c r="F1147" s="173">
        <v>37408</v>
      </c>
      <c r="G1147" s="175">
        <v>8238</v>
      </c>
      <c r="H1147" s="63">
        <v>2010</v>
      </c>
      <c r="I1147" s="170" t="str">
        <f t="shared" si="18"/>
        <v>SI bonds_5.25_2012</v>
      </c>
    </row>
    <row r="1148" spans="1:9" x14ac:dyDescent="0.35">
      <c r="A1148" s="172" t="s">
        <v>47</v>
      </c>
      <c r="B1148" s="172" t="s">
        <v>34</v>
      </c>
      <c r="C1148" s="172" t="s">
        <v>35</v>
      </c>
      <c r="D1148" s="172">
        <v>2.125</v>
      </c>
      <c r="E1148" s="172">
        <v>2011</v>
      </c>
      <c r="F1148" s="173">
        <v>40483</v>
      </c>
      <c r="G1148" s="175">
        <v>50933116</v>
      </c>
      <c r="H1148" s="63">
        <v>2010</v>
      </c>
      <c r="I1148" s="170" t="str">
        <f t="shared" si="18"/>
        <v>SI certificates_2.125_2011</v>
      </c>
    </row>
    <row r="1149" spans="1:9" x14ac:dyDescent="0.35">
      <c r="A1149" s="172" t="s">
        <v>47</v>
      </c>
      <c r="B1149" s="172" t="s">
        <v>34</v>
      </c>
      <c r="C1149" s="172" t="s">
        <v>36</v>
      </c>
      <c r="D1149" s="172">
        <v>2.125</v>
      </c>
      <c r="E1149" s="172">
        <v>2011</v>
      </c>
      <c r="F1149" s="173">
        <v>40452</v>
      </c>
      <c r="G1149" s="175">
        <v>22139958</v>
      </c>
      <c r="H1149" s="63">
        <v>2010</v>
      </c>
      <c r="I1149" s="170" t="str">
        <f t="shared" si="18"/>
        <v>SI certificates_2.125_2011</v>
      </c>
    </row>
    <row r="1150" spans="1:9" x14ac:dyDescent="0.35">
      <c r="A1150" s="172" t="s">
        <v>47</v>
      </c>
      <c r="B1150" s="172" t="s">
        <v>34</v>
      </c>
      <c r="C1150" s="172" t="s">
        <v>36</v>
      </c>
      <c r="D1150" s="172">
        <v>2.125</v>
      </c>
      <c r="E1150" s="172">
        <v>2011</v>
      </c>
      <c r="F1150" s="173">
        <v>40483</v>
      </c>
      <c r="G1150" s="175">
        <v>30055456</v>
      </c>
      <c r="H1150" s="63">
        <v>2010</v>
      </c>
      <c r="I1150" s="170" t="str">
        <f t="shared" si="18"/>
        <v>SI certificates_2.125_2011</v>
      </c>
    </row>
    <row r="1151" spans="1:9" x14ac:dyDescent="0.35">
      <c r="A1151" s="172" t="s">
        <v>48</v>
      </c>
      <c r="B1151" s="172" t="s">
        <v>39</v>
      </c>
      <c r="C1151" s="172" t="s">
        <v>36</v>
      </c>
      <c r="D1151" s="172">
        <v>4</v>
      </c>
      <c r="E1151" s="172">
        <v>2011</v>
      </c>
      <c r="F1151" s="173">
        <v>39600</v>
      </c>
      <c r="G1151" s="175">
        <v>3183667</v>
      </c>
      <c r="H1151" s="63">
        <v>2010</v>
      </c>
      <c r="I1151" s="170" t="str">
        <f t="shared" si="18"/>
        <v>SI bonds_4_2011</v>
      </c>
    </row>
    <row r="1152" spans="1:9" x14ac:dyDescent="0.35">
      <c r="A1152" s="172" t="s">
        <v>48</v>
      </c>
      <c r="B1152" s="172" t="s">
        <v>39</v>
      </c>
      <c r="C1152" s="172" t="s">
        <v>36</v>
      </c>
      <c r="D1152" s="172">
        <v>4.125</v>
      </c>
      <c r="E1152" s="172">
        <v>2011</v>
      </c>
      <c r="F1152" s="173">
        <v>38504</v>
      </c>
      <c r="G1152" s="175">
        <v>9118497</v>
      </c>
      <c r="H1152" s="63">
        <v>2010</v>
      </c>
      <c r="I1152" s="170" t="str">
        <f t="shared" si="18"/>
        <v>SI bonds_4.125_2011</v>
      </c>
    </row>
    <row r="1153" spans="1:9" x14ac:dyDescent="0.35">
      <c r="A1153" s="172" t="s">
        <v>48</v>
      </c>
      <c r="B1153" s="172" t="s">
        <v>39</v>
      </c>
      <c r="C1153" s="172" t="s">
        <v>36</v>
      </c>
      <c r="D1153" s="172">
        <v>5.25</v>
      </c>
      <c r="E1153" s="172">
        <v>2012</v>
      </c>
      <c r="F1153" s="173">
        <v>37408</v>
      </c>
      <c r="G1153" s="175">
        <v>1355170</v>
      </c>
      <c r="H1153" s="63">
        <v>2010</v>
      </c>
      <c r="I1153" s="170" t="str">
        <f t="shared" si="18"/>
        <v>SI bonds_5.25_2012</v>
      </c>
    </row>
    <row r="1154" spans="1:9" x14ac:dyDescent="0.35">
      <c r="A1154" s="172" t="s">
        <v>48</v>
      </c>
      <c r="B1154" s="172" t="s">
        <v>39</v>
      </c>
      <c r="C1154" s="172" t="s">
        <v>36</v>
      </c>
      <c r="D1154" s="172">
        <v>5.625</v>
      </c>
      <c r="E1154" s="172">
        <v>2012</v>
      </c>
      <c r="F1154" s="173">
        <v>37043</v>
      </c>
      <c r="G1154" s="175">
        <v>1524968</v>
      </c>
      <c r="H1154" s="63">
        <v>2010</v>
      </c>
      <c r="I1154" s="170" t="str">
        <f t="shared" si="18"/>
        <v>SI bonds_5.625_2012</v>
      </c>
    </row>
    <row r="1155" spans="1:9" x14ac:dyDescent="0.35">
      <c r="A1155" s="172" t="s">
        <v>48</v>
      </c>
      <c r="B1155" s="172" t="s">
        <v>39</v>
      </c>
      <c r="C1155" s="172" t="s">
        <v>36</v>
      </c>
      <c r="D1155" s="172">
        <v>5.875</v>
      </c>
      <c r="E1155" s="172">
        <v>2012</v>
      </c>
      <c r="F1155" s="173">
        <v>35947</v>
      </c>
      <c r="G1155" s="175">
        <v>916286</v>
      </c>
      <c r="H1155" s="63">
        <v>2010</v>
      </c>
      <c r="I1155" s="170" t="str">
        <f t="shared" si="18"/>
        <v>SI bonds_5.875_2012</v>
      </c>
    </row>
    <row r="1156" spans="1:9" x14ac:dyDescent="0.35">
      <c r="A1156" s="172" t="s">
        <v>48</v>
      </c>
      <c r="B1156" s="172" t="s">
        <v>39</v>
      </c>
      <c r="C1156" s="172" t="s">
        <v>36</v>
      </c>
      <c r="D1156" s="172">
        <v>6</v>
      </c>
      <c r="E1156" s="172">
        <v>2012</v>
      </c>
      <c r="F1156" s="173">
        <v>36312</v>
      </c>
      <c r="G1156" s="175">
        <v>695966</v>
      </c>
      <c r="H1156" s="63">
        <v>2010</v>
      </c>
      <c r="I1156" s="170" t="str">
        <f t="shared" si="18"/>
        <v>SI bonds_6_2012</v>
      </c>
    </row>
    <row r="1157" spans="1:9" x14ac:dyDescent="0.35">
      <c r="A1157" s="172" t="s">
        <v>48</v>
      </c>
      <c r="B1157" s="172" t="s">
        <v>39</v>
      </c>
      <c r="C1157" s="172" t="s">
        <v>36</v>
      </c>
      <c r="D1157" s="172">
        <v>6.5</v>
      </c>
      <c r="E1157" s="172">
        <v>2012</v>
      </c>
      <c r="F1157" s="173">
        <v>36678</v>
      </c>
      <c r="G1157" s="175">
        <v>1026101</v>
      </c>
      <c r="H1157" s="63">
        <v>2010</v>
      </c>
      <c r="I1157" s="170" t="str">
        <f t="shared" si="18"/>
        <v>SI bonds_6.5_2012</v>
      </c>
    </row>
    <row r="1158" spans="1:9" x14ac:dyDescent="0.35">
      <c r="A1158" s="172" t="s">
        <v>48</v>
      </c>
      <c r="B1158" s="172" t="s">
        <v>34</v>
      </c>
      <c r="C1158" s="172" t="s">
        <v>35</v>
      </c>
      <c r="D1158" s="172">
        <v>2.375</v>
      </c>
      <c r="E1158" s="172">
        <v>2011</v>
      </c>
      <c r="F1158" s="173">
        <v>40513</v>
      </c>
      <c r="G1158" s="175">
        <v>111318531</v>
      </c>
      <c r="H1158" s="63">
        <v>2010</v>
      </c>
      <c r="I1158" s="170" t="str">
        <f t="shared" ref="I1158:I1221" si="19">_xlfn.TEXTJOIN("_", TRUE, B1158, D1158, E1158)</f>
        <v>SI certificates_2.375_2011</v>
      </c>
    </row>
    <row r="1159" spans="1:9" x14ac:dyDescent="0.35">
      <c r="A1159" s="172" t="s">
        <v>48</v>
      </c>
      <c r="B1159" s="172" t="s">
        <v>34</v>
      </c>
      <c r="C1159" s="172" t="s">
        <v>36</v>
      </c>
      <c r="D1159" s="172">
        <v>2.125</v>
      </c>
      <c r="E1159" s="172">
        <v>2011</v>
      </c>
      <c r="F1159" s="173">
        <v>40483</v>
      </c>
      <c r="G1159" s="175">
        <v>20877660</v>
      </c>
      <c r="H1159" s="63">
        <v>2010</v>
      </c>
      <c r="I1159" s="170" t="str">
        <f t="shared" si="19"/>
        <v>SI certificates_2.125_2011</v>
      </c>
    </row>
    <row r="1160" spans="1:9" x14ac:dyDescent="0.35">
      <c r="A1160" s="172" t="s">
        <v>48</v>
      </c>
      <c r="B1160" s="172" t="s">
        <v>34</v>
      </c>
      <c r="C1160" s="172" t="s">
        <v>36</v>
      </c>
      <c r="D1160" s="172">
        <v>2.375</v>
      </c>
      <c r="E1160" s="172">
        <v>2011</v>
      </c>
      <c r="F1160" s="173">
        <v>40513</v>
      </c>
      <c r="G1160" s="175">
        <v>35003200</v>
      </c>
      <c r="H1160" s="63">
        <v>2010</v>
      </c>
      <c r="I1160" s="170" t="str">
        <f t="shared" si="19"/>
        <v>SI certificates_2.375_2011</v>
      </c>
    </row>
    <row r="1161" spans="1:9" x14ac:dyDescent="0.35">
      <c r="A1161" s="172" t="s">
        <v>33</v>
      </c>
      <c r="B1161" s="172" t="s">
        <v>34</v>
      </c>
      <c r="C1161" s="172" t="s">
        <v>35</v>
      </c>
      <c r="D1161" s="172">
        <v>2.125</v>
      </c>
      <c r="E1161" s="172">
        <v>2009</v>
      </c>
      <c r="F1161" s="173">
        <v>39814</v>
      </c>
      <c r="G1161" s="174">
        <v>71856150</v>
      </c>
      <c r="H1161" s="63">
        <v>2009</v>
      </c>
      <c r="I1161" s="170" t="str">
        <f t="shared" si="19"/>
        <v>SI certificates_2.125_2009</v>
      </c>
    </row>
    <row r="1162" spans="1:9" x14ac:dyDescent="0.35">
      <c r="A1162" s="172" t="s">
        <v>33</v>
      </c>
      <c r="B1162" s="172" t="s">
        <v>34</v>
      </c>
      <c r="C1162" s="172" t="s">
        <v>36</v>
      </c>
      <c r="D1162" s="172">
        <v>2.125</v>
      </c>
      <c r="E1162" s="172">
        <v>2009</v>
      </c>
      <c r="F1162" s="173">
        <v>39814</v>
      </c>
      <c r="G1162" s="175">
        <v>32722395</v>
      </c>
      <c r="H1162" s="63">
        <v>2009</v>
      </c>
      <c r="I1162" s="170" t="str">
        <f t="shared" si="19"/>
        <v>SI certificates_2.125_2009</v>
      </c>
    </row>
    <row r="1163" spans="1:9" x14ac:dyDescent="0.35">
      <c r="A1163" s="172" t="s">
        <v>33</v>
      </c>
      <c r="B1163" s="172" t="s">
        <v>34</v>
      </c>
      <c r="C1163" s="172" t="s">
        <v>36</v>
      </c>
      <c r="D1163" s="172">
        <v>2.75</v>
      </c>
      <c r="E1163" s="172">
        <v>2009</v>
      </c>
      <c r="F1163" s="173">
        <v>39783</v>
      </c>
      <c r="G1163" s="175">
        <v>22712021</v>
      </c>
      <c r="H1163" s="63">
        <v>2009</v>
      </c>
      <c r="I1163" s="170" t="str">
        <f t="shared" si="19"/>
        <v>SI certificates_2.75_2009</v>
      </c>
    </row>
    <row r="1164" spans="1:9" x14ac:dyDescent="0.35">
      <c r="A1164" s="172" t="s">
        <v>37</v>
      </c>
      <c r="B1164" s="172" t="s">
        <v>34</v>
      </c>
      <c r="C1164" s="172" t="s">
        <v>35</v>
      </c>
      <c r="D1164" s="172">
        <v>2.75</v>
      </c>
      <c r="E1164" s="172">
        <v>2009</v>
      </c>
      <c r="F1164" s="173">
        <v>39845</v>
      </c>
      <c r="G1164" s="175">
        <v>54418877</v>
      </c>
      <c r="H1164" s="63">
        <v>2009</v>
      </c>
      <c r="I1164" s="170" t="str">
        <f t="shared" si="19"/>
        <v>SI certificates_2.75_2009</v>
      </c>
    </row>
    <row r="1165" spans="1:9" x14ac:dyDescent="0.35">
      <c r="A1165" s="172" t="s">
        <v>37</v>
      </c>
      <c r="B1165" s="172" t="s">
        <v>34</v>
      </c>
      <c r="C1165" s="172" t="s">
        <v>36</v>
      </c>
      <c r="D1165" s="172">
        <v>2.125</v>
      </c>
      <c r="E1165" s="172">
        <v>2009</v>
      </c>
      <c r="F1165" s="173">
        <v>39814</v>
      </c>
      <c r="G1165" s="175">
        <v>39133755</v>
      </c>
      <c r="H1165" s="63">
        <v>2009</v>
      </c>
      <c r="I1165" s="170" t="str">
        <f t="shared" si="19"/>
        <v>SI certificates_2.125_2009</v>
      </c>
    </row>
    <row r="1166" spans="1:9" x14ac:dyDescent="0.35">
      <c r="A1166" s="172" t="s">
        <v>37</v>
      </c>
      <c r="B1166" s="172" t="s">
        <v>34</v>
      </c>
      <c r="C1166" s="172" t="s">
        <v>36</v>
      </c>
      <c r="D1166" s="172">
        <v>2.75</v>
      </c>
      <c r="E1166" s="172">
        <v>2009</v>
      </c>
      <c r="F1166" s="173">
        <v>39783</v>
      </c>
      <c r="G1166" s="175">
        <v>14987593</v>
      </c>
      <c r="H1166" s="63">
        <v>2009</v>
      </c>
      <c r="I1166" s="170" t="str">
        <f t="shared" si="19"/>
        <v>SI certificates_2.75_2009</v>
      </c>
    </row>
    <row r="1167" spans="1:9" x14ac:dyDescent="0.35">
      <c r="A1167" s="172" t="s">
        <v>37</v>
      </c>
      <c r="B1167" s="172" t="s">
        <v>34</v>
      </c>
      <c r="C1167" s="172" t="s">
        <v>36</v>
      </c>
      <c r="D1167" s="172">
        <v>2.75</v>
      </c>
      <c r="E1167" s="172">
        <v>2009</v>
      </c>
      <c r="F1167" s="173">
        <v>39845</v>
      </c>
      <c r="G1167" s="175">
        <v>1453868</v>
      </c>
      <c r="H1167" s="63">
        <v>2009</v>
      </c>
      <c r="I1167" s="170" t="str">
        <f t="shared" si="19"/>
        <v>SI certificates_2.75_2009</v>
      </c>
    </row>
    <row r="1168" spans="1:9" x14ac:dyDescent="0.35">
      <c r="A1168" s="172" t="s">
        <v>38</v>
      </c>
      <c r="B1168" s="172" t="s">
        <v>34</v>
      </c>
      <c r="C1168" s="172" t="s">
        <v>35</v>
      </c>
      <c r="D1168" s="172">
        <v>2.875</v>
      </c>
      <c r="E1168" s="172">
        <v>2009</v>
      </c>
      <c r="F1168" s="173">
        <v>39873</v>
      </c>
      <c r="G1168" s="175">
        <v>58698377</v>
      </c>
      <c r="H1168" s="63">
        <v>2009</v>
      </c>
      <c r="I1168" s="170" t="str">
        <f t="shared" si="19"/>
        <v>SI certificates_2.875_2009</v>
      </c>
    </row>
    <row r="1169" spans="1:9" x14ac:dyDescent="0.35">
      <c r="A1169" s="172" t="s">
        <v>38</v>
      </c>
      <c r="B1169" s="172" t="s">
        <v>34</v>
      </c>
      <c r="C1169" s="172" t="s">
        <v>36</v>
      </c>
      <c r="D1169" s="172">
        <v>2.75</v>
      </c>
      <c r="E1169" s="172">
        <v>2009</v>
      </c>
      <c r="F1169" s="173">
        <v>39783</v>
      </c>
      <c r="G1169" s="175">
        <v>38405579</v>
      </c>
      <c r="H1169" s="63">
        <v>2009</v>
      </c>
      <c r="I1169" s="170" t="str">
        <f t="shared" si="19"/>
        <v>SI certificates_2.75_2009</v>
      </c>
    </row>
    <row r="1170" spans="1:9" x14ac:dyDescent="0.35">
      <c r="A1170" s="172" t="s">
        <v>38</v>
      </c>
      <c r="B1170" s="172" t="s">
        <v>34</v>
      </c>
      <c r="C1170" s="172" t="s">
        <v>36</v>
      </c>
      <c r="D1170" s="172">
        <v>2.75</v>
      </c>
      <c r="E1170" s="172">
        <v>2009</v>
      </c>
      <c r="F1170" s="173">
        <v>39845</v>
      </c>
      <c r="G1170" s="175">
        <v>13925049</v>
      </c>
      <c r="H1170" s="63">
        <v>2009</v>
      </c>
      <c r="I1170" s="170" t="str">
        <f t="shared" si="19"/>
        <v>SI certificates_2.75_2009</v>
      </c>
    </row>
    <row r="1171" spans="1:9" x14ac:dyDescent="0.35">
      <c r="A1171" s="172" t="s">
        <v>38</v>
      </c>
      <c r="B1171" s="172" t="s">
        <v>34</v>
      </c>
      <c r="C1171" s="172" t="s">
        <v>36</v>
      </c>
      <c r="D1171" s="172">
        <v>2.875</v>
      </c>
      <c r="E1171" s="172">
        <v>2009</v>
      </c>
      <c r="F1171" s="173">
        <v>39873</v>
      </c>
      <c r="G1171" s="175">
        <v>3674188</v>
      </c>
      <c r="H1171" s="63">
        <v>2009</v>
      </c>
      <c r="I1171" s="170" t="str">
        <f t="shared" si="19"/>
        <v>SI certificates_2.875_2009</v>
      </c>
    </row>
    <row r="1172" spans="1:9" x14ac:dyDescent="0.35">
      <c r="A1172" s="172" t="s">
        <v>40</v>
      </c>
      <c r="B1172" s="172" t="s">
        <v>34</v>
      </c>
      <c r="C1172" s="172" t="s">
        <v>35</v>
      </c>
      <c r="D1172" s="172">
        <v>2.5</v>
      </c>
      <c r="E1172" s="172">
        <v>2009</v>
      </c>
      <c r="F1172" s="173">
        <v>39904</v>
      </c>
      <c r="G1172" s="175">
        <v>77094030</v>
      </c>
      <c r="H1172" s="63">
        <v>2009</v>
      </c>
      <c r="I1172" s="170" t="str">
        <f t="shared" si="19"/>
        <v>SI certificates_2.5_2009</v>
      </c>
    </row>
    <row r="1173" spans="1:9" x14ac:dyDescent="0.35">
      <c r="A1173" s="172" t="s">
        <v>40</v>
      </c>
      <c r="B1173" s="172" t="s">
        <v>34</v>
      </c>
      <c r="C1173" s="172" t="s">
        <v>36</v>
      </c>
      <c r="D1173" s="172">
        <v>2.5</v>
      </c>
      <c r="E1173" s="172">
        <v>2009</v>
      </c>
      <c r="F1173" s="173">
        <v>39904</v>
      </c>
      <c r="G1173" s="175">
        <v>41464232</v>
      </c>
      <c r="H1173" s="63">
        <v>2009</v>
      </c>
      <c r="I1173" s="170" t="str">
        <f t="shared" si="19"/>
        <v>SI certificates_2.5_2009</v>
      </c>
    </row>
    <row r="1174" spans="1:9" x14ac:dyDescent="0.35">
      <c r="A1174" s="172" t="s">
        <v>40</v>
      </c>
      <c r="B1174" s="172" t="s">
        <v>34</v>
      </c>
      <c r="C1174" s="172" t="s">
        <v>36</v>
      </c>
      <c r="D1174" s="172">
        <v>2.75</v>
      </c>
      <c r="E1174" s="172">
        <v>2009</v>
      </c>
      <c r="F1174" s="173">
        <v>39845</v>
      </c>
      <c r="G1174" s="175">
        <v>10741038</v>
      </c>
      <c r="H1174" s="63">
        <v>2009</v>
      </c>
      <c r="I1174" s="170" t="str">
        <f t="shared" si="19"/>
        <v>SI certificates_2.75_2009</v>
      </c>
    </row>
    <row r="1175" spans="1:9" x14ac:dyDescent="0.35">
      <c r="A1175" s="172" t="s">
        <v>40</v>
      </c>
      <c r="B1175" s="172" t="s">
        <v>34</v>
      </c>
      <c r="C1175" s="172" t="s">
        <v>36</v>
      </c>
      <c r="D1175" s="172">
        <v>2.875</v>
      </c>
      <c r="E1175" s="172">
        <v>2009</v>
      </c>
      <c r="F1175" s="173">
        <v>39873</v>
      </c>
      <c r="G1175" s="175">
        <v>4179935</v>
      </c>
      <c r="H1175" s="63">
        <v>2009</v>
      </c>
      <c r="I1175" s="170" t="str">
        <f t="shared" si="19"/>
        <v>SI certificates_2.875_2009</v>
      </c>
    </row>
    <row r="1176" spans="1:9" x14ac:dyDescent="0.35">
      <c r="A1176" s="172" t="s">
        <v>41</v>
      </c>
      <c r="B1176" s="172" t="s">
        <v>39</v>
      </c>
      <c r="C1176" s="172" t="s">
        <v>36</v>
      </c>
      <c r="D1176" s="172">
        <v>7</v>
      </c>
      <c r="E1176" s="172">
        <v>2009</v>
      </c>
      <c r="F1176" s="173">
        <v>35217</v>
      </c>
      <c r="G1176" s="175">
        <v>837698</v>
      </c>
      <c r="H1176" s="63">
        <v>2009</v>
      </c>
      <c r="I1176" s="170" t="str">
        <f t="shared" si="19"/>
        <v>SI bonds_7_2009</v>
      </c>
    </row>
    <row r="1177" spans="1:9" x14ac:dyDescent="0.35">
      <c r="A1177" s="172" t="s">
        <v>41</v>
      </c>
      <c r="B1177" s="172" t="s">
        <v>34</v>
      </c>
      <c r="C1177" s="172" t="s">
        <v>35</v>
      </c>
      <c r="D1177" s="172">
        <v>2.875</v>
      </c>
      <c r="E1177" s="172">
        <v>2009</v>
      </c>
      <c r="F1177" s="173">
        <v>39934</v>
      </c>
      <c r="G1177" s="175">
        <v>54422807</v>
      </c>
      <c r="H1177" s="63">
        <v>2009</v>
      </c>
      <c r="I1177" s="170" t="str">
        <f t="shared" si="19"/>
        <v>SI certificates_2.875_2009</v>
      </c>
    </row>
    <row r="1178" spans="1:9" x14ac:dyDescent="0.35">
      <c r="A1178" s="172" t="s">
        <v>41</v>
      </c>
      <c r="B1178" s="172" t="s">
        <v>34</v>
      </c>
      <c r="C1178" s="172" t="s">
        <v>36</v>
      </c>
      <c r="D1178" s="172">
        <v>2.5</v>
      </c>
      <c r="E1178" s="172">
        <v>2009</v>
      </c>
      <c r="F1178" s="173">
        <v>39904</v>
      </c>
      <c r="G1178" s="175">
        <v>35629798</v>
      </c>
      <c r="H1178" s="63">
        <v>2009</v>
      </c>
      <c r="I1178" s="170" t="str">
        <f t="shared" si="19"/>
        <v>SI certificates_2.5_2009</v>
      </c>
    </row>
    <row r="1179" spans="1:9" x14ac:dyDescent="0.35">
      <c r="A1179" s="172" t="s">
        <v>41</v>
      </c>
      <c r="B1179" s="172" t="s">
        <v>34</v>
      </c>
      <c r="C1179" s="172" t="s">
        <v>36</v>
      </c>
      <c r="D1179" s="172">
        <v>2.75</v>
      </c>
      <c r="E1179" s="172">
        <v>2009</v>
      </c>
      <c r="F1179" s="173">
        <v>39845</v>
      </c>
      <c r="G1179" s="175">
        <v>15362068</v>
      </c>
      <c r="H1179" s="63">
        <v>2009</v>
      </c>
      <c r="I1179" s="170" t="str">
        <f t="shared" si="19"/>
        <v>SI certificates_2.75_2009</v>
      </c>
    </row>
    <row r="1180" spans="1:9" x14ac:dyDescent="0.35">
      <c r="A1180" s="172" t="s">
        <v>41</v>
      </c>
      <c r="B1180" s="172" t="s">
        <v>34</v>
      </c>
      <c r="C1180" s="172" t="s">
        <v>36</v>
      </c>
      <c r="D1180" s="172">
        <v>2.875</v>
      </c>
      <c r="E1180" s="172">
        <v>2009</v>
      </c>
      <c r="F1180" s="173">
        <v>39873</v>
      </c>
      <c r="G1180" s="175">
        <v>683118</v>
      </c>
      <c r="H1180" s="63">
        <v>2009</v>
      </c>
      <c r="I1180" s="170" t="str">
        <f t="shared" si="19"/>
        <v>SI certificates_2.875_2009</v>
      </c>
    </row>
    <row r="1181" spans="1:9" x14ac:dyDescent="0.35">
      <c r="A1181" s="172" t="s">
        <v>41</v>
      </c>
      <c r="B1181" s="172" t="s">
        <v>34</v>
      </c>
      <c r="C1181" s="172" t="s">
        <v>36</v>
      </c>
      <c r="D1181" s="172">
        <v>2.875</v>
      </c>
      <c r="E1181" s="172">
        <v>2009</v>
      </c>
      <c r="F1181" s="173">
        <v>39934</v>
      </c>
      <c r="G1181" s="175">
        <v>3401076</v>
      </c>
      <c r="H1181" s="63">
        <v>2009</v>
      </c>
      <c r="I1181" s="170" t="str">
        <f t="shared" si="19"/>
        <v>SI certificates_2.875_2009</v>
      </c>
    </row>
    <row r="1182" spans="1:9" x14ac:dyDescent="0.35">
      <c r="A1182" s="172" t="s">
        <v>42</v>
      </c>
      <c r="B1182" s="172" t="s">
        <v>39</v>
      </c>
      <c r="C1182" s="172" t="s">
        <v>35</v>
      </c>
      <c r="D1182" s="172">
        <v>3.25</v>
      </c>
      <c r="E1182" s="172">
        <v>2010</v>
      </c>
      <c r="F1182" s="173">
        <v>39965</v>
      </c>
      <c r="G1182" s="175">
        <v>11505830</v>
      </c>
      <c r="H1182" s="63">
        <v>2009</v>
      </c>
      <c r="I1182" s="170" t="str">
        <f t="shared" si="19"/>
        <v>SI bonds_3.25_2010</v>
      </c>
    </row>
    <row r="1183" spans="1:9" x14ac:dyDescent="0.35">
      <c r="A1183" s="172" t="s">
        <v>42</v>
      </c>
      <c r="B1183" s="172" t="s">
        <v>39</v>
      </c>
      <c r="C1183" s="172" t="s">
        <v>35</v>
      </c>
      <c r="D1183" s="172">
        <v>3.25</v>
      </c>
      <c r="E1183" s="172">
        <v>2011</v>
      </c>
      <c r="F1183" s="173">
        <v>39965</v>
      </c>
      <c r="G1183" s="175">
        <v>11505830</v>
      </c>
      <c r="H1183" s="63">
        <v>2009</v>
      </c>
      <c r="I1183" s="170" t="str">
        <f t="shared" si="19"/>
        <v>SI bonds_3.25_2011</v>
      </c>
    </row>
    <row r="1184" spans="1:9" x14ac:dyDescent="0.35">
      <c r="A1184" s="172" t="s">
        <v>42</v>
      </c>
      <c r="B1184" s="172" t="s">
        <v>39</v>
      </c>
      <c r="C1184" s="172" t="s">
        <v>35</v>
      </c>
      <c r="D1184" s="172">
        <v>3.25</v>
      </c>
      <c r="E1184" s="172">
        <v>2012</v>
      </c>
      <c r="F1184" s="173">
        <v>39965</v>
      </c>
      <c r="G1184" s="175">
        <v>11505830</v>
      </c>
      <c r="H1184" s="63">
        <v>2009</v>
      </c>
      <c r="I1184" s="170" t="str">
        <f t="shared" si="19"/>
        <v>SI bonds_3.25_2012</v>
      </c>
    </row>
    <row r="1185" spans="1:9" x14ac:dyDescent="0.35">
      <c r="A1185" s="172" t="s">
        <v>42</v>
      </c>
      <c r="B1185" s="172" t="s">
        <v>39</v>
      </c>
      <c r="C1185" s="172" t="s">
        <v>35</v>
      </c>
      <c r="D1185" s="172">
        <v>3.25</v>
      </c>
      <c r="E1185" s="172">
        <v>2013</v>
      </c>
      <c r="F1185" s="173">
        <v>39965</v>
      </c>
      <c r="G1185" s="175">
        <v>11505831</v>
      </c>
      <c r="H1185" s="63">
        <v>2009</v>
      </c>
      <c r="I1185" s="170" t="str">
        <f t="shared" si="19"/>
        <v>SI bonds_3.25_2013</v>
      </c>
    </row>
    <row r="1186" spans="1:9" x14ac:dyDescent="0.35">
      <c r="A1186" s="172" t="s">
        <v>42</v>
      </c>
      <c r="B1186" s="172" t="s">
        <v>39</v>
      </c>
      <c r="C1186" s="172" t="s">
        <v>35</v>
      </c>
      <c r="D1186" s="172">
        <v>3.25</v>
      </c>
      <c r="E1186" s="172">
        <v>2014</v>
      </c>
      <c r="F1186" s="173">
        <v>39965</v>
      </c>
      <c r="G1186" s="175">
        <v>11505831</v>
      </c>
      <c r="H1186" s="63">
        <v>2009</v>
      </c>
      <c r="I1186" s="170" t="str">
        <f t="shared" si="19"/>
        <v>SI bonds_3.25_2014</v>
      </c>
    </row>
    <row r="1187" spans="1:9" x14ac:dyDescent="0.35">
      <c r="A1187" s="172" t="s">
        <v>42</v>
      </c>
      <c r="B1187" s="172" t="s">
        <v>39</v>
      </c>
      <c r="C1187" s="172" t="s">
        <v>35</v>
      </c>
      <c r="D1187" s="172">
        <v>3.25</v>
      </c>
      <c r="E1187" s="172">
        <v>2015</v>
      </c>
      <c r="F1187" s="173">
        <v>39965</v>
      </c>
      <c r="G1187" s="175">
        <v>11505830</v>
      </c>
      <c r="H1187" s="63">
        <v>2009</v>
      </c>
      <c r="I1187" s="170" t="str">
        <f t="shared" si="19"/>
        <v>SI bonds_3.25_2015</v>
      </c>
    </row>
    <row r="1188" spans="1:9" x14ac:dyDescent="0.35">
      <c r="A1188" s="172" t="s">
        <v>42</v>
      </c>
      <c r="B1188" s="172" t="s">
        <v>39</v>
      </c>
      <c r="C1188" s="172" t="s">
        <v>35</v>
      </c>
      <c r="D1188" s="172">
        <v>3.25</v>
      </c>
      <c r="E1188" s="172">
        <v>2016</v>
      </c>
      <c r="F1188" s="173">
        <v>39965</v>
      </c>
      <c r="G1188" s="175">
        <v>11505829</v>
      </c>
      <c r="H1188" s="63">
        <v>2009</v>
      </c>
      <c r="I1188" s="170" t="str">
        <f t="shared" si="19"/>
        <v>SI bonds_3.25_2016</v>
      </c>
    </row>
    <row r="1189" spans="1:9" x14ac:dyDescent="0.35">
      <c r="A1189" s="172" t="s">
        <v>42</v>
      </c>
      <c r="B1189" s="172" t="s">
        <v>39</v>
      </c>
      <c r="C1189" s="172" t="s">
        <v>35</v>
      </c>
      <c r="D1189" s="172">
        <v>3.25</v>
      </c>
      <c r="E1189" s="172">
        <v>2017</v>
      </c>
      <c r="F1189" s="173">
        <v>39965</v>
      </c>
      <c r="G1189" s="175">
        <v>11505830</v>
      </c>
      <c r="H1189" s="63">
        <v>2009</v>
      </c>
      <c r="I1189" s="170" t="str">
        <f t="shared" si="19"/>
        <v>SI bonds_3.25_2017</v>
      </c>
    </row>
    <row r="1190" spans="1:9" x14ac:dyDescent="0.35">
      <c r="A1190" s="172" t="s">
        <v>42</v>
      </c>
      <c r="B1190" s="172" t="s">
        <v>39</v>
      </c>
      <c r="C1190" s="172" t="s">
        <v>35</v>
      </c>
      <c r="D1190" s="172">
        <v>3.25</v>
      </c>
      <c r="E1190" s="172">
        <v>2018</v>
      </c>
      <c r="F1190" s="173">
        <v>39965</v>
      </c>
      <c r="G1190" s="175">
        <v>11505830</v>
      </c>
      <c r="H1190" s="63">
        <v>2009</v>
      </c>
      <c r="I1190" s="170" t="str">
        <f t="shared" si="19"/>
        <v>SI bonds_3.25_2018</v>
      </c>
    </row>
    <row r="1191" spans="1:9" x14ac:dyDescent="0.35">
      <c r="A1191" s="172" t="s">
        <v>42</v>
      </c>
      <c r="B1191" s="172" t="s">
        <v>39</v>
      </c>
      <c r="C1191" s="172" t="s">
        <v>35</v>
      </c>
      <c r="D1191" s="172">
        <v>3.25</v>
      </c>
      <c r="E1191" s="172">
        <v>2019</v>
      </c>
      <c r="F1191" s="173">
        <v>39965</v>
      </c>
      <c r="G1191" s="175">
        <v>11505830</v>
      </c>
      <c r="H1191" s="63">
        <v>2009</v>
      </c>
      <c r="I1191" s="170" t="str">
        <f t="shared" si="19"/>
        <v>SI bonds_3.25_2019</v>
      </c>
    </row>
    <row r="1192" spans="1:9" x14ac:dyDescent="0.35">
      <c r="A1192" s="172" t="s">
        <v>42</v>
      </c>
      <c r="B1192" s="172" t="s">
        <v>39</v>
      </c>
      <c r="C1192" s="172" t="s">
        <v>35</v>
      </c>
      <c r="D1192" s="172">
        <v>3.25</v>
      </c>
      <c r="E1192" s="172">
        <v>2020</v>
      </c>
      <c r="F1192" s="173">
        <v>39965</v>
      </c>
      <c r="G1192" s="175">
        <v>11505830</v>
      </c>
      <c r="H1192" s="63">
        <v>2009</v>
      </c>
      <c r="I1192" s="170" t="str">
        <f t="shared" si="19"/>
        <v>SI bonds_3.25_2020</v>
      </c>
    </row>
    <row r="1193" spans="1:9" x14ac:dyDescent="0.35">
      <c r="A1193" s="172" t="s">
        <v>42</v>
      </c>
      <c r="B1193" s="172" t="s">
        <v>39</v>
      </c>
      <c r="C1193" s="172" t="s">
        <v>35</v>
      </c>
      <c r="D1193" s="172">
        <v>3.25</v>
      </c>
      <c r="E1193" s="172">
        <v>2021</v>
      </c>
      <c r="F1193" s="173">
        <v>39965</v>
      </c>
      <c r="G1193" s="175">
        <v>10628270</v>
      </c>
      <c r="H1193" s="63">
        <v>2009</v>
      </c>
      <c r="I1193" s="170" t="str">
        <f t="shared" si="19"/>
        <v>SI bonds_3.25_2021</v>
      </c>
    </row>
    <row r="1194" spans="1:9" x14ac:dyDescent="0.35">
      <c r="A1194" s="172" t="s">
        <v>42</v>
      </c>
      <c r="B1194" s="172" t="s">
        <v>39</v>
      </c>
      <c r="C1194" s="172" t="s">
        <v>35</v>
      </c>
      <c r="D1194" s="172">
        <v>3.25</v>
      </c>
      <c r="E1194" s="172">
        <v>2022</v>
      </c>
      <c r="F1194" s="173">
        <v>39965</v>
      </c>
      <c r="G1194" s="175">
        <v>10628270</v>
      </c>
      <c r="H1194" s="63">
        <v>2009</v>
      </c>
      <c r="I1194" s="170" t="str">
        <f t="shared" si="19"/>
        <v>SI bonds_3.25_2022</v>
      </c>
    </row>
    <row r="1195" spans="1:9" x14ac:dyDescent="0.35">
      <c r="A1195" s="172" t="s">
        <v>42</v>
      </c>
      <c r="B1195" s="172" t="s">
        <v>39</v>
      </c>
      <c r="C1195" s="172" t="s">
        <v>35</v>
      </c>
      <c r="D1195" s="172">
        <v>3.25</v>
      </c>
      <c r="E1195" s="172">
        <v>2023</v>
      </c>
      <c r="F1195" s="173">
        <v>39965</v>
      </c>
      <c r="G1195" s="175">
        <v>10628270</v>
      </c>
      <c r="H1195" s="63">
        <v>2009</v>
      </c>
      <c r="I1195" s="170" t="str">
        <f t="shared" si="19"/>
        <v>SI bonds_3.25_2023</v>
      </c>
    </row>
    <row r="1196" spans="1:9" x14ac:dyDescent="0.35">
      <c r="A1196" s="172" t="s">
        <v>42</v>
      </c>
      <c r="B1196" s="172" t="s">
        <v>39</v>
      </c>
      <c r="C1196" s="172" t="s">
        <v>35</v>
      </c>
      <c r="D1196" s="172">
        <v>3.25</v>
      </c>
      <c r="E1196" s="172">
        <v>2024</v>
      </c>
      <c r="F1196" s="173">
        <v>39965</v>
      </c>
      <c r="G1196" s="175">
        <v>153311163</v>
      </c>
      <c r="H1196" s="63">
        <v>2009</v>
      </c>
      <c r="I1196" s="170" t="str">
        <f t="shared" si="19"/>
        <v>SI bonds_3.25_2024</v>
      </c>
    </row>
    <row r="1197" spans="1:9" x14ac:dyDescent="0.35">
      <c r="A1197" s="172" t="s">
        <v>42</v>
      </c>
      <c r="B1197" s="172" t="s">
        <v>39</v>
      </c>
      <c r="C1197" s="172" t="s">
        <v>36</v>
      </c>
      <c r="D1197" s="172">
        <v>4</v>
      </c>
      <c r="E1197" s="172">
        <v>2009</v>
      </c>
      <c r="F1197" s="173">
        <v>39600</v>
      </c>
      <c r="G1197" s="175">
        <v>4526627</v>
      </c>
      <c r="H1197" s="63">
        <v>2009</v>
      </c>
      <c r="I1197" s="170" t="str">
        <f t="shared" si="19"/>
        <v>SI bonds_4_2009</v>
      </c>
    </row>
    <row r="1198" spans="1:9" x14ac:dyDescent="0.35">
      <c r="A1198" s="172" t="s">
        <v>42</v>
      </c>
      <c r="B1198" s="172" t="s">
        <v>39</v>
      </c>
      <c r="C1198" s="172" t="s">
        <v>36</v>
      </c>
      <c r="D1198" s="172">
        <v>4.125</v>
      </c>
      <c r="E1198" s="172">
        <v>2009</v>
      </c>
      <c r="F1198" s="173">
        <v>38504</v>
      </c>
      <c r="G1198" s="175">
        <v>10516946</v>
      </c>
      <c r="H1198" s="63">
        <v>2009</v>
      </c>
      <c r="I1198" s="170" t="str">
        <f t="shared" si="19"/>
        <v>SI bonds_4.125_2009</v>
      </c>
    </row>
    <row r="1199" spans="1:9" x14ac:dyDescent="0.35">
      <c r="A1199" s="172" t="s">
        <v>42</v>
      </c>
      <c r="B1199" s="172" t="s">
        <v>39</v>
      </c>
      <c r="C1199" s="172" t="s">
        <v>36</v>
      </c>
      <c r="D1199" s="172">
        <v>4.625</v>
      </c>
      <c r="E1199" s="172">
        <v>2009</v>
      </c>
      <c r="F1199" s="173">
        <v>38139</v>
      </c>
      <c r="G1199" s="175">
        <v>9167664</v>
      </c>
      <c r="H1199" s="63">
        <v>2009</v>
      </c>
      <c r="I1199" s="170" t="str">
        <f t="shared" si="19"/>
        <v>SI bonds_4.625_2009</v>
      </c>
    </row>
    <row r="1200" spans="1:9" x14ac:dyDescent="0.35">
      <c r="A1200" s="172" t="s">
        <v>42</v>
      </c>
      <c r="B1200" s="172" t="s">
        <v>39</v>
      </c>
      <c r="C1200" s="172" t="s">
        <v>36</v>
      </c>
      <c r="D1200" s="172">
        <v>5</v>
      </c>
      <c r="E1200" s="172">
        <v>2009</v>
      </c>
      <c r="F1200" s="173">
        <v>39234</v>
      </c>
      <c r="G1200" s="175">
        <v>12454234</v>
      </c>
      <c r="H1200" s="63">
        <v>2009</v>
      </c>
      <c r="I1200" s="170" t="str">
        <f t="shared" si="19"/>
        <v>SI bonds_5_2009</v>
      </c>
    </row>
    <row r="1201" spans="1:9" x14ac:dyDescent="0.35">
      <c r="A1201" s="172" t="s">
        <v>42</v>
      </c>
      <c r="B1201" s="172" t="s">
        <v>39</v>
      </c>
      <c r="C1201" s="172" t="s">
        <v>36</v>
      </c>
      <c r="D1201" s="172">
        <v>5.125</v>
      </c>
      <c r="E1201" s="172">
        <v>2009</v>
      </c>
      <c r="F1201" s="173">
        <v>38869</v>
      </c>
      <c r="G1201" s="175">
        <v>11567865</v>
      </c>
      <c r="H1201" s="63">
        <v>2009</v>
      </c>
      <c r="I1201" s="170" t="str">
        <f t="shared" si="19"/>
        <v>SI bonds_5.125_2009</v>
      </c>
    </row>
    <row r="1202" spans="1:9" x14ac:dyDescent="0.35">
      <c r="A1202" s="172" t="s">
        <v>42</v>
      </c>
      <c r="B1202" s="172" t="s">
        <v>39</v>
      </c>
      <c r="C1202" s="172" t="s">
        <v>36</v>
      </c>
      <c r="D1202" s="172">
        <v>5.25</v>
      </c>
      <c r="E1202" s="172">
        <v>2009</v>
      </c>
      <c r="F1202" s="173">
        <v>37408</v>
      </c>
      <c r="G1202" s="175">
        <v>9235912</v>
      </c>
      <c r="H1202" s="63">
        <v>2009</v>
      </c>
      <c r="I1202" s="170" t="str">
        <f t="shared" si="19"/>
        <v>SI bonds_5.25_2009</v>
      </c>
    </row>
    <row r="1203" spans="1:9" x14ac:dyDescent="0.35">
      <c r="A1203" s="172" t="s">
        <v>42</v>
      </c>
      <c r="B1203" s="172" t="s">
        <v>39</v>
      </c>
      <c r="C1203" s="172" t="s">
        <v>36</v>
      </c>
      <c r="D1203" s="172">
        <v>5.625</v>
      </c>
      <c r="E1203" s="172">
        <v>2009</v>
      </c>
      <c r="F1203" s="173">
        <v>37043</v>
      </c>
      <c r="G1203" s="175">
        <v>9621438</v>
      </c>
      <c r="H1203" s="63">
        <v>2009</v>
      </c>
      <c r="I1203" s="170" t="str">
        <f t="shared" si="19"/>
        <v>SI bonds_5.625_2009</v>
      </c>
    </row>
    <row r="1204" spans="1:9" x14ac:dyDescent="0.35">
      <c r="A1204" s="172" t="s">
        <v>42</v>
      </c>
      <c r="B1204" s="172" t="s">
        <v>39</v>
      </c>
      <c r="C1204" s="172" t="s">
        <v>36</v>
      </c>
      <c r="D1204" s="172">
        <v>5.875</v>
      </c>
      <c r="E1204" s="172">
        <v>2009</v>
      </c>
      <c r="F1204" s="173">
        <v>35947</v>
      </c>
      <c r="G1204" s="175">
        <v>6169273</v>
      </c>
      <c r="H1204" s="63">
        <v>2009</v>
      </c>
      <c r="I1204" s="170" t="str">
        <f t="shared" si="19"/>
        <v>SI bonds_5.875_2009</v>
      </c>
    </row>
    <row r="1205" spans="1:9" x14ac:dyDescent="0.35">
      <c r="A1205" s="172" t="s">
        <v>42</v>
      </c>
      <c r="B1205" s="172" t="s">
        <v>39</v>
      </c>
      <c r="C1205" s="172" t="s">
        <v>36</v>
      </c>
      <c r="D1205" s="172">
        <v>6</v>
      </c>
      <c r="E1205" s="172">
        <v>2009</v>
      </c>
      <c r="F1205" s="173">
        <v>36312</v>
      </c>
      <c r="G1205" s="175">
        <v>6693627</v>
      </c>
      <c r="H1205" s="63">
        <v>2009</v>
      </c>
      <c r="I1205" s="170" t="str">
        <f t="shared" si="19"/>
        <v>SI bonds_6_2009</v>
      </c>
    </row>
    <row r="1206" spans="1:9" x14ac:dyDescent="0.35">
      <c r="A1206" s="172" t="s">
        <v>42</v>
      </c>
      <c r="B1206" s="172" t="s">
        <v>39</v>
      </c>
      <c r="C1206" s="172" t="s">
        <v>36</v>
      </c>
      <c r="D1206" s="172">
        <v>6.5</v>
      </c>
      <c r="E1206" s="172">
        <v>2009</v>
      </c>
      <c r="F1206" s="173">
        <v>34851</v>
      </c>
      <c r="G1206" s="175">
        <v>2431254</v>
      </c>
      <c r="H1206" s="63">
        <v>2009</v>
      </c>
      <c r="I1206" s="170" t="str">
        <f t="shared" si="19"/>
        <v>SI bonds_6.5_2009</v>
      </c>
    </row>
    <row r="1207" spans="1:9" x14ac:dyDescent="0.35">
      <c r="A1207" s="172" t="s">
        <v>42</v>
      </c>
      <c r="B1207" s="172" t="s">
        <v>39</v>
      </c>
      <c r="C1207" s="172" t="s">
        <v>36</v>
      </c>
      <c r="D1207" s="172">
        <v>6.5</v>
      </c>
      <c r="E1207" s="172">
        <v>2009</v>
      </c>
      <c r="F1207" s="173">
        <v>36678</v>
      </c>
      <c r="G1207" s="175">
        <v>8577396</v>
      </c>
      <c r="H1207" s="63">
        <v>2009</v>
      </c>
      <c r="I1207" s="170" t="str">
        <f t="shared" si="19"/>
        <v>SI bonds_6.5_2009</v>
      </c>
    </row>
    <row r="1208" spans="1:9" x14ac:dyDescent="0.35">
      <c r="A1208" s="172" t="s">
        <v>42</v>
      </c>
      <c r="B1208" s="172" t="s">
        <v>39</v>
      </c>
      <c r="C1208" s="172" t="s">
        <v>36</v>
      </c>
      <c r="D1208" s="172">
        <v>6.875</v>
      </c>
      <c r="E1208" s="172">
        <v>2009</v>
      </c>
      <c r="F1208" s="173">
        <v>35582</v>
      </c>
      <c r="G1208" s="175">
        <v>3975271</v>
      </c>
      <c r="H1208" s="63">
        <v>2009</v>
      </c>
      <c r="I1208" s="170" t="str">
        <f t="shared" si="19"/>
        <v>SI bonds_6.875_2009</v>
      </c>
    </row>
    <row r="1209" spans="1:9" x14ac:dyDescent="0.35">
      <c r="A1209" s="172" t="s">
        <v>42</v>
      </c>
      <c r="B1209" s="172" t="s">
        <v>39</v>
      </c>
      <c r="C1209" s="172" t="s">
        <v>36</v>
      </c>
      <c r="D1209" s="172">
        <v>7</v>
      </c>
      <c r="E1209" s="172">
        <v>2009</v>
      </c>
      <c r="F1209" s="173">
        <v>35217</v>
      </c>
      <c r="G1209" s="175">
        <v>5142164</v>
      </c>
      <c r="H1209" s="63">
        <v>2009</v>
      </c>
      <c r="I1209" s="170" t="str">
        <f t="shared" si="19"/>
        <v>SI bonds_7_2009</v>
      </c>
    </row>
    <row r="1210" spans="1:9" x14ac:dyDescent="0.35">
      <c r="A1210" s="172" t="s">
        <v>42</v>
      </c>
      <c r="B1210" s="172" t="s">
        <v>39</v>
      </c>
      <c r="C1210" s="172" t="s">
        <v>36</v>
      </c>
      <c r="D1210" s="172">
        <v>7.25</v>
      </c>
      <c r="E1210" s="172">
        <v>2009</v>
      </c>
      <c r="F1210" s="173">
        <v>34486</v>
      </c>
      <c r="G1210" s="175">
        <v>27311591</v>
      </c>
      <c r="H1210" s="63">
        <v>2009</v>
      </c>
      <c r="I1210" s="170" t="str">
        <f t="shared" si="19"/>
        <v>SI bonds_7.25_2009</v>
      </c>
    </row>
    <row r="1211" spans="1:9" x14ac:dyDescent="0.35">
      <c r="A1211" s="172" t="s">
        <v>42</v>
      </c>
      <c r="B1211" s="172" t="s">
        <v>34</v>
      </c>
      <c r="C1211" s="172" t="s">
        <v>35</v>
      </c>
      <c r="D1211" s="172">
        <v>3.25</v>
      </c>
      <c r="E1211" s="172">
        <v>2009</v>
      </c>
      <c r="F1211" s="173">
        <v>39965</v>
      </c>
      <c r="G1211" s="175">
        <v>60712279</v>
      </c>
      <c r="H1211" s="63">
        <v>2009</v>
      </c>
      <c r="I1211" s="170" t="str">
        <f t="shared" si="19"/>
        <v>SI certificates_3.25_2009</v>
      </c>
    </row>
    <row r="1212" spans="1:9" x14ac:dyDescent="0.35">
      <c r="A1212" s="172" t="s">
        <v>42</v>
      </c>
      <c r="B1212" s="172" t="s">
        <v>34</v>
      </c>
      <c r="C1212" s="172" t="s">
        <v>36</v>
      </c>
      <c r="D1212" s="172">
        <v>2.75</v>
      </c>
      <c r="E1212" s="172">
        <v>2009</v>
      </c>
      <c r="F1212" s="173">
        <v>39845</v>
      </c>
      <c r="G1212" s="175">
        <v>12936854</v>
      </c>
      <c r="H1212" s="63">
        <v>2009</v>
      </c>
      <c r="I1212" s="170" t="str">
        <f t="shared" si="19"/>
        <v>SI certificates_2.75_2009</v>
      </c>
    </row>
    <row r="1213" spans="1:9" x14ac:dyDescent="0.35">
      <c r="A1213" s="172" t="s">
        <v>42</v>
      </c>
      <c r="B1213" s="172" t="s">
        <v>34</v>
      </c>
      <c r="C1213" s="172" t="s">
        <v>36</v>
      </c>
      <c r="D1213" s="172">
        <v>2.875</v>
      </c>
      <c r="E1213" s="172">
        <v>2009</v>
      </c>
      <c r="F1213" s="173">
        <v>39873</v>
      </c>
      <c r="G1213" s="175">
        <v>50161136</v>
      </c>
      <c r="H1213" s="63">
        <v>2009</v>
      </c>
      <c r="I1213" s="170" t="str">
        <f t="shared" si="19"/>
        <v>SI certificates_2.875_2009</v>
      </c>
    </row>
    <row r="1214" spans="1:9" x14ac:dyDescent="0.35">
      <c r="A1214" s="172" t="s">
        <v>42</v>
      </c>
      <c r="B1214" s="172" t="s">
        <v>34</v>
      </c>
      <c r="C1214" s="172" t="s">
        <v>36</v>
      </c>
      <c r="D1214" s="172">
        <v>2.875</v>
      </c>
      <c r="E1214" s="172">
        <v>2009</v>
      </c>
      <c r="F1214" s="173">
        <v>39934</v>
      </c>
      <c r="G1214" s="175">
        <v>51021731</v>
      </c>
      <c r="H1214" s="63">
        <v>2009</v>
      </c>
      <c r="I1214" s="170" t="str">
        <f t="shared" si="19"/>
        <v>SI certificates_2.875_2009</v>
      </c>
    </row>
    <row r="1215" spans="1:9" x14ac:dyDescent="0.35">
      <c r="A1215" s="172" t="s">
        <v>42</v>
      </c>
      <c r="B1215" s="172" t="s">
        <v>34</v>
      </c>
      <c r="C1215" s="172" t="s">
        <v>36</v>
      </c>
      <c r="D1215" s="172">
        <v>3.25</v>
      </c>
      <c r="E1215" s="172">
        <v>2009</v>
      </c>
      <c r="F1215" s="173">
        <v>39965</v>
      </c>
      <c r="G1215" s="175">
        <v>60712279</v>
      </c>
      <c r="H1215" s="63">
        <v>2009</v>
      </c>
      <c r="I1215" s="170" t="str">
        <f t="shared" si="19"/>
        <v>SI certificates_3.25_2009</v>
      </c>
    </row>
    <row r="1216" spans="1:9" x14ac:dyDescent="0.35">
      <c r="A1216" s="172" t="s">
        <v>42</v>
      </c>
      <c r="B1216" s="172" t="s">
        <v>34</v>
      </c>
      <c r="C1216" s="172" t="s">
        <v>36</v>
      </c>
      <c r="D1216" s="172">
        <v>3.75</v>
      </c>
      <c r="E1216" s="172">
        <v>2009</v>
      </c>
      <c r="F1216" s="173">
        <v>39753</v>
      </c>
      <c r="G1216" s="175">
        <v>7420648</v>
      </c>
      <c r="H1216" s="63">
        <v>2009</v>
      </c>
      <c r="I1216" s="170" t="str">
        <f t="shared" si="19"/>
        <v>SI certificates_3.75_2009</v>
      </c>
    </row>
    <row r="1217" spans="1:9" x14ac:dyDescent="0.35">
      <c r="A1217" s="172" t="s">
        <v>42</v>
      </c>
      <c r="B1217" s="172" t="s">
        <v>34</v>
      </c>
      <c r="C1217" s="172" t="s">
        <v>36</v>
      </c>
      <c r="D1217" s="172">
        <v>3.875</v>
      </c>
      <c r="E1217" s="172">
        <v>2009</v>
      </c>
      <c r="F1217" s="173">
        <v>39661</v>
      </c>
      <c r="G1217" s="175">
        <v>4440134</v>
      </c>
      <c r="H1217" s="63">
        <v>2009</v>
      </c>
      <c r="I1217" s="170" t="str">
        <f t="shared" si="19"/>
        <v>SI certificates_3.875_2009</v>
      </c>
    </row>
    <row r="1218" spans="1:9" x14ac:dyDescent="0.35">
      <c r="A1218" s="172" t="s">
        <v>43</v>
      </c>
      <c r="B1218" s="172" t="s">
        <v>39</v>
      </c>
      <c r="C1218" s="172" t="s">
        <v>36</v>
      </c>
      <c r="D1218" s="172">
        <v>3.25</v>
      </c>
      <c r="E1218" s="172">
        <v>2010</v>
      </c>
      <c r="F1218" s="173">
        <v>39965</v>
      </c>
      <c r="G1218" s="175">
        <v>11505830</v>
      </c>
      <c r="H1218" s="63">
        <v>2009</v>
      </c>
      <c r="I1218" s="170" t="str">
        <f t="shared" si="19"/>
        <v>SI bonds_3.25_2010</v>
      </c>
    </row>
    <row r="1219" spans="1:9" x14ac:dyDescent="0.35">
      <c r="A1219" s="172" t="s">
        <v>43</v>
      </c>
      <c r="B1219" s="172" t="s">
        <v>39</v>
      </c>
      <c r="C1219" s="172" t="s">
        <v>36</v>
      </c>
      <c r="D1219" s="172">
        <v>3.5</v>
      </c>
      <c r="E1219" s="172">
        <v>2010</v>
      </c>
      <c r="F1219" s="173">
        <v>37773</v>
      </c>
      <c r="G1219" s="175">
        <v>5666500</v>
      </c>
      <c r="H1219" s="63">
        <v>2009</v>
      </c>
      <c r="I1219" s="170" t="str">
        <f t="shared" si="19"/>
        <v>SI bonds_3.5_2010</v>
      </c>
    </row>
    <row r="1220" spans="1:9" x14ac:dyDescent="0.35">
      <c r="A1220" s="172" t="s">
        <v>43</v>
      </c>
      <c r="B1220" s="172" t="s">
        <v>39</v>
      </c>
      <c r="C1220" s="172" t="s">
        <v>36</v>
      </c>
      <c r="D1220" s="172">
        <v>4</v>
      </c>
      <c r="E1220" s="172">
        <v>2010</v>
      </c>
      <c r="F1220" s="173">
        <v>39600</v>
      </c>
      <c r="G1220" s="175">
        <v>622572</v>
      </c>
      <c r="H1220" s="63">
        <v>2009</v>
      </c>
      <c r="I1220" s="170" t="str">
        <f t="shared" si="19"/>
        <v>SI bonds_4_2010</v>
      </c>
    </row>
    <row r="1221" spans="1:9" x14ac:dyDescent="0.35">
      <c r="A1221" s="172" t="s">
        <v>43</v>
      </c>
      <c r="B1221" s="172" t="s">
        <v>39</v>
      </c>
      <c r="C1221" s="172" t="s">
        <v>36</v>
      </c>
      <c r="D1221" s="172">
        <v>4.125</v>
      </c>
      <c r="E1221" s="172">
        <v>2010</v>
      </c>
      <c r="F1221" s="173">
        <v>38504</v>
      </c>
      <c r="G1221" s="175">
        <v>677386</v>
      </c>
      <c r="H1221" s="63">
        <v>2009</v>
      </c>
      <c r="I1221" s="170" t="str">
        <f t="shared" si="19"/>
        <v>SI bonds_4.125_2010</v>
      </c>
    </row>
    <row r="1222" spans="1:9" x14ac:dyDescent="0.35">
      <c r="A1222" s="172" t="s">
        <v>43</v>
      </c>
      <c r="B1222" s="172" t="s">
        <v>39</v>
      </c>
      <c r="C1222" s="172" t="s">
        <v>36</v>
      </c>
      <c r="D1222" s="172">
        <v>4.625</v>
      </c>
      <c r="E1222" s="172">
        <v>2010</v>
      </c>
      <c r="F1222" s="173">
        <v>38139</v>
      </c>
      <c r="G1222" s="175">
        <v>855497</v>
      </c>
      <c r="H1222" s="63">
        <v>2009</v>
      </c>
      <c r="I1222" s="170" t="str">
        <f t="shared" ref="I1222:I1285" si="20">_xlfn.TEXTJOIN("_", TRUE, B1222, D1222, E1222)</f>
        <v>SI bonds_4.625_2010</v>
      </c>
    </row>
    <row r="1223" spans="1:9" x14ac:dyDescent="0.35">
      <c r="A1223" s="172" t="s">
        <v>43</v>
      </c>
      <c r="B1223" s="172" t="s">
        <v>39</v>
      </c>
      <c r="C1223" s="172" t="s">
        <v>36</v>
      </c>
      <c r="D1223" s="172">
        <v>5</v>
      </c>
      <c r="E1223" s="172">
        <v>2010</v>
      </c>
      <c r="F1223" s="173">
        <v>39234</v>
      </c>
      <c r="G1223" s="175">
        <v>476586</v>
      </c>
      <c r="H1223" s="63">
        <v>2009</v>
      </c>
      <c r="I1223" s="170" t="str">
        <f t="shared" si="20"/>
        <v>SI bonds_5_2010</v>
      </c>
    </row>
    <row r="1224" spans="1:9" x14ac:dyDescent="0.35">
      <c r="A1224" s="172" t="s">
        <v>43</v>
      </c>
      <c r="B1224" s="172" t="s">
        <v>39</v>
      </c>
      <c r="C1224" s="172" t="s">
        <v>36</v>
      </c>
      <c r="D1224" s="172">
        <v>5.125</v>
      </c>
      <c r="E1224" s="172">
        <v>2010</v>
      </c>
      <c r="F1224" s="173">
        <v>38869</v>
      </c>
      <c r="G1224" s="175">
        <v>349995</v>
      </c>
      <c r="H1224" s="63">
        <v>2009</v>
      </c>
      <c r="I1224" s="170" t="str">
        <f t="shared" si="20"/>
        <v>SI bonds_5.125_2010</v>
      </c>
    </row>
    <row r="1225" spans="1:9" x14ac:dyDescent="0.35">
      <c r="A1225" s="172" t="s">
        <v>43</v>
      </c>
      <c r="B1225" s="172" t="s">
        <v>34</v>
      </c>
      <c r="C1225" s="172" t="s">
        <v>35</v>
      </c>
      <c r="D1225" s="172">
        <v>3.25</v>
      </c>
      <c r="E1225" s="172">
        <v>2010</v>
      </c>
      <c r="F1225" s="173">
        <v>39995</v>
      </c>
      <c r="G1225" s="175">
        <v>56350275</v>
      </c>
      <c r="H1225" s="63">
        <v>2009</v>
      </c>
      <c r="I1225" s="170" t="str">
        <f t="shared" si="20"/>
        <v>SI certificates_3.25_2010</v>
      </c>
    </row>
    <row r="1226" spans="1:9" x14ac:dyDescent="0.35">
      <c r="A1226" s="172" t="s">
        <v>43</v>
      </c>
      <c r="B1226" s="172" t="s">
        <v>34</v>
      </c>
      <c r="C1226" s="172" t="s">
        <v>36</v>
      </c>
      <c r="D1226" s="172">
        <v>3.25</v>
      </c>
      <c r="E1226" s="172">
        <v>2010</v>
      </c>
      <c r="F1226" s="173">
        <v>39995</v>
      </c>
      <c r="G1226" s="175">
        <v>36731520</v>
      </c>
      <c r="H1226" s="63">
        <v>2009</v>
      </c>
      <c r="I1226" s="170" t="str">
        <f t="shared" si="20"/>
        <v>SI certificates_3.25_2010</v>
      </c>
    </row>
    <row r="1227" spans="1:9" x14ac:dyDescent="0.35">
      <c r="A1227" s="172" t="s">
        <v>44</v>
      </c>
      <c r="B1227" s="172" t="s">
        <v>39</v>
      </c>
      <c r="C1227" s="172" t="s">
        <v>36</v>
      </c>
      <c r="D1227" s="172">
        <v>3.5</v>
      </c>
      <c r="E1227" s="172">
        <v>2010</v>
      </c>
      <c r="F1227" s="173">
        <v>37773</v>
      </c>
      <c r="G1227" s="175">
        <v>4962379</v>
      </c>
      <c r="H1227" s="63">
        <v>2009</v>
      </c>
      <c r="I1227" s="170" t="str">
        <f t="shared" si="20"/>
        <v>SI bonds_3.5_2010</v>
      </c>
    </row>
    <row r="1228" spans="1:9" x14ac:dyDescent="0.35">
      <c r="A1228" s="172" t="s">
        <v>44</v>
      </c>
      <c r="B1228" s="172" t="s">
        <v>39</v>
      </c>
      <c r="C1228" s="172" t="s">
        <v>36</v>
      </c>
      <c r="D1228" s="172">
        <v>4</v>
      </c>
      <c r="E1228" s="172">
        <v>2010</v>
      </c>
      <c r="F1228" s="173">
        <v>39600</v>
      </c>
      <c r="G1228" s="175">
        <v>802709</v>
      </c>
      <c r="H1228" s="63">
        <v>2009</v>
      </c>
      <c r="I1228" s="170" t="str">
        <f t="shared" si="20"/>
        <v>SI bonds_4_2010</v>
      </c>
    </row>
    <row r="1229" spans="1:9" x14ac:dyDescent="0.35">
      <c r="A1229" s="172" t="s">
        <v>44</v>
      </c>
      <c r="B1229" s="172" t="s">
        <v>39</v>
      </c>
      <c r="C1229" s="172" t="s">
        <v>36</v>
      </c>
      <c r="D1229" s="172">
        <v>5.125</v>
      </c>
      <c r="E1229" s="172">
        <v>2010</v>
      </c>
      <c r="F1229" s="173">
        <v>38869</v>
      </c>
      <c r="G1229" s="175">
        <v>315136</v>
      </c>
      <c r="H1229" s="63">
        <v>2009</v>
      </c>
      <c r="I1229" s="170" t="str">
        <f t="shared" si="20"/>
        <v>SI bonds_5.125_2010</v>
      </c>
    </row>
    <row r="1230" spans="1:9" x14ac:dyDescent="0.35">
      <c r="A1230" s="172" t="s">
        <v>44</v>
      </c>
      <c r="B1230" s="172" t="s">
        <v>39</v>
      </c>
      <c r="C1230" s="172" t="s">
        <v>36</v>
      </c>
      <c r="D1230" s="172">
        <v>5.25</v>
      </c>
      <c r="E1230" s="172">
        <v>2010</v>
      </c>
      <c r="F1230" s="173">
        <v>37408</v>
      </c>
      <c r="G1230" s="175">
        <v>1363407</v>
      </c>
      <c r="H1230" s="63">
        <v>2009</v>
      </c>
      <c r="I1230" s="170" t="str">
        <f t="shared" si="20"/>
        <v>SI bonds_5.25_2010</v>
      </c>
    </row>
    <row r="1231" spans="1:9" x14ac:dyDescent="0.35">
      <c r="A1231" s="172" t="s">
        <v>44</v>
      </c>
      <c r="B1231" s="172" t="s">
        <v>39</v>
      </c>
      <c r="C1231" s="172" t="s">
        <v>36</v>
      </c>
      <c r="D1231" s="172">
        <v>5.625</v>
      </c>
      <c r="E1231" s="172">
        <v>2010</v>
      </c>
      <c r="F1231" s="173">
        <v>37043</v>
      </c>
      <c r="G1231" s="175">
        <v>769942</v>
      </c>
      <c r="H1231" s="63">
        <v>2009</v>
      </c>
      <c r="I1231" s="170" t="str">
        <f t="shared" si="20"/>
        <v>SI bonds_5.625_2010</v>
      </c>
    </row>
    <row r="1232" spans="1:9" x14ac:dyDescent="0.35">
      <c r="A1232" s="172" t="s">
        <v>44</v>
      </c>
      <c r="B1232" s="172" t="s">
        <v>34</v>
      </c>
      <c r="C1232" s="172" t="s">
        <v>35</v>
      </c>
      <c r="D1232" s="172">
        <v>3.25</v>
      </c>
      <c r="E1232" s="172">
        <v>2010</v>
      </c>
      <c r="F1232" s="173">
        <v>40026</v>
      </c>
      <c r="G1232" s="175">
        <v>50664009</v>
      </c>
      <c r="H1232" s="63">
        <v>2009</v>
      </c>
      <c r="I1232" s="170" t="str">
        <f t="shared" si="20"/>
        <v>SI certificates_3.25_2010</v>
      </c>
    </row>
    <row r="1233" spans="1:9" x14ac:dyDescent="0.35">
      <c r="A1233" s="172" t="s">
        <v>44</v>
      </c>
      <c r="B1233" s="172" t="s">
        <v>34</v>
      </c>
      <c r="C1233" s="172" t="s">
        <v>36</v>
      </c>
      <c r="D1233" s="172">
        <v>3.25</v>
      </c>
      <c r="E1233" s="172">
        <v>2010</v>
      </c>
      <c r="F1233" s="173">
        <v>39995</v>
      </c>
      <c r="G1233" s="175">
        <v>19618755</v>
      </c>
      <c r="H1233" s="63">
        <v>2009</v>
      </c>
      <c r="I1233" s="170" t="str">
        <f t="shared" si="20"/>
        <v>SI certificates_3.25_2010</v>
      </c>
    </row>
    <row r="1234" spans="1:9" x14ac:dyDescent="0.35">
      <c r="A1234" s="172" t="s">
        <v>44</v>
      </c>
      <c r="B1234" s="172" t="s">
        <v>34</v>
      </c>
      <c r="C1234" s="172" t="s">
        <v>36</v>
      </c>
      <c r="D1234" s="172">
        <v>3.25</v>
      </c>
      <c r="E1234" s="172">
        <v>2010</v>
      </c>
      <c r="F1234" s="173">
        <v>40026</v>
      </c>
      <c r="G1234" s="175">
        <v>28697138</v>
      </c>
      <c r="H1234" s="63">
        <v>2009</v>
      </c>
      <c r="I1234" s="170" t="str">
        <f t="shared" si="20"/>
        <v>SI certificates_3.25_2010</v>
      </c>
    </row>
    <row r="1235" spans="1:9" x14ac:dyDescent="0.35">
      <c r="A1235" s="172" t="s">
        <v>45</v>
      </c>
      <c r="B1235" s="172" t="s">
        <v>39</v>
      </c>
      <c r="C1235" s="172" t="s">
        <v>36</v>
      </c>
      <c r="D1235" s="172">
        <v>5.625</v>
      </c>
      <c r="E1235" s="172">
        <v>2010</v>
      </c>
      <c r="F1235" s="173">
        <v>37043</v>
      </c>
      <c r="G1235" s="175">
        <v>755026</v>
      </c>
      <c r="H1235" s="63">
        <v>2009</v>
      </c>
      <c r="I1235" s="170" t="str">
        <f t="shared" si="20"/>
        <v>SI bonds_5.625_2010</v>
      </c>
    </row>
    <row r="1236" spans="1:9" x14ac:dyDescent="0.35">
      <c r="A1236" s="172" t="s">
        <v>45</v>
      </c>
      <c r="B1236" s="172" t="s">
        <v>39</v>
      </c>
      <c r="C1236" s="172" t="s">
        <v>36</v>
      </c>
      <c r="D1236" s="172">
        <v>5.875</v>
      </c>
      <c r="E1236" s="172">
        <v>2010</v>
      </c>
      <c r="F1236" s="173">
        <v>35947</v>
      </c>
      <c r="G1236" s="175">
        <v>916286</v>
      </c>
      <c r="H1236" s="63">
        <v>2009</v>
      </c>
      <c r="I1236" s="170" t="str">
        <f t="shared" si="20"/>
        <v>SI bonds_5.875_2010</v>
      </c>
    </row>
    <row r="1237" spans="1:9" x14ac:dyDescent="0.35">
      <c r="A1237" s="172" t="s">
        <v>45</v>
      </c>
      <c r="B1237" s="172" t="s">
        <v>39</v>
      </c>
      <c r="C1237" s="172" t="s">
        <v>36</v>
      </c>
      <c r="D1237" s="172">
        <v>6</v>
      </c>
      <c r="E1237" s="172">
        <v>2010</v>
      </c>
      <c r="F1237" s="173">
        <v>36312</v>
      </c>
      <c r="G1237" s="175">
        <v>556047</v>
      </c>
      <c r="H1237" s="63">
        <v>2009</v>
      </c>
      <c r="I1237" s="170" t="str">
        <f t="shared" si="20"/>
        <v>SI bonds_6_2010</v>
      </c>
    </row>
    <row r="1238" spans="1:9" x14ac:dyDescent="0.35">
      <c r="A1238" s="172" t="s">
        <v>45</v>
      </c>
      <c r="B1238" s="172" t="s">
        <v>34</v>
      </c>
      <c r="C1238" s="172" t="s">
        <v>35</v>
      </c>
      <c r="D1238" s="172">
        <v>3.125</v>
      </c>
      <c r="E1238" s="172">
        <v>2010</v>
      </c>
      <c r="F1238" s="173">
        <v>40057</v>
      </c>
      <c r="G1238" s="175">
        <v>58507264</v>
      </c>
      <c r="H1238" s="63">
        <v>2009</v>
      </c>
      <c r="I1238" s="170" t="str">
        <f t="shared" si="20"/>
        <v>SI certificates_3.125_2010</v>
      </c>
    </row>
    <row r="1239" spans="1:9" x14ac:dyDescent="0.35">
      <c r="A1239" s="172" t="s">
        <v>45</v>
      </c>
      <c r="B1239" s="172" t="s">
        <v>34</v>
      </c>
      <c r="C1239" s="172" t="s">
        <v>36</v>
      </c>
      <c r="D1239" s="172">
        <v>3.125</v>
      </c>
      <c r="E1239" s="172">
        <v>2010</v>
      </c>
      <c r="F1239" s="173">
        <v>40057</v>
      </c>
      <c r="G1239" s="175">
        <v>40916708</v>
      </c>
      <c r="H1239" s="63">
        <v>2009</v>
      </c>
      <c r="I1239" s="170" t="str">
        <f t="shared" si="20"/>
        <v>SI certificates_3.125_2010</v>
      </c>
    </row>
    <row r="1240" spans="1:9" x14ac:dyDescent="0.35">
      <c r="A1240" s="172" t="s">
        <v>45</v>
      </c>
      <c r="B1240" s="172" t="s">
        <v>34</v>
      </c>
      <c r="C1240" s="172" t="s">
        <v>36</v>
      </c>
      <c r="D1240" s="172">
        <v>3.25</v>
      </c>
      <c r="E1240" s="172">
        <v>2010</v>
      </c>
      <c r="F1240" s="173">
        <v>40026</v>
      </c>
      <c r="G1240" s="175">
        <v>19492795</v>
      </c>
      <c r="H1240" s="63">
        <v>2009</v>
      </c>
      <c r="I1240" s="170" t="str">
        <f t="shared" si="20"/>
        <v>SI certificates_3.25_2010</v>
      </c>
    </row>
    <row r="1241" spans="1:9" x14ac:dyDescent="0.35">
      <c r="A1241" s="172" t="s">
        <v>46</v>
      </c>
      <c r="B1241" s="172" t="s">
        <v>39</v>
      </c>
      <c r="C1241" s="172" t="s">
        <v>36</v>
      </c>
      <c r="D1241" s="172">
        <v>6</v>
      </c>
      <c r="E1241" s="172">
        <v>2010</v>
      </c>
      <c r="F1241" s="173">
        <v>36312</v>
      </c>
      <c r="G1241" s="175">
        <v>139919</v>
      </c>
      <c r="H1241" s="63">
        <v>2009</v>
      </c>
      <c r="I1241" s="170" t="str">
        <f t="shared" si="20"/>
        <v>SI bonds_6_2010</v>
      </c>
    </row>
    <row r="1242" spans="1:9" x14ac:dyDescent="0.35">
      <c r="A1242" s="172" t="s">
        <v>46</v>
      </c>
      <c r="B1242" s="172" t="s">
        <v>39</v>
      </c>
      <c r="C1242" s="172" t="s">
        <v>36</v>
      </c>
      <c r="D1242" s="172">
        <v>6.5</v>
      </c>
      <c r="E1242" s="172">
        <v>2010</v>
      </c>
      <c r="F1242" s="173">
        <v>36678</v>
      </c>
      <c r="G1242" s="175">
        <v>1317108</v>
      </c>
      <c r="H1242" s="63">
        <v>2009</v>
      </c>
      <c r="I1242" s="170" t="str">
        <f t="shared" si="20"/>
        <v>SI bonds_6.5_2010</v>
      </c>
    </row>
    <row r="1243" spans="1:9" x14ac:dyDescent="0.35">
      <c r="A1243" s="172" t="s">
        <v>46</v>
      </c>
      <c r="B1243" s="172" t="s">
        <v>39</v>
      </c>
      <c r="C1243" s="172" t="s">
        <v>36</v>
      </c>
      <c r="D1243" s="172">
        <v>6.875</v>
      </c>
      <c r="E1243" s="172">
        <v>2010</v>
      </c>
      <c r="F1243" s="173">
        <v>35582</v>
      </c>
      <c r="G1243" s="175">
        <v>471048</v>
      </c>
      <c r="H1243" s="63">
        <v>2009</v>
      </c>
      <c r="I1243" s="170" t="str">
        <f t="shared" si="20"/>
        <v>SI bonds_6.875_2010</v>
      </c>
    </row>
    <row r="1244" spans="1:9" x14ac:dyDescent="0.35">
      <c r="A1244" s="172" t="s">
        <v>46</v>
      </c>
      <c r="B1244" s="172" t="s">
        <v>34</v>
      </c>
      <c r="C1244" s="172" t="s">
        <v>35</v>
      </c>
      <c r="D1244" s="172">
        <v>3</v>
      </c>
      <c r="E1244" s="172">
        <v>2010</v>
      </c>
      <c r="F1244" s="173">
        <v>40087</v>
      </c>
      <c r="G1244" s="175">
        <v>52679948</v>
      </c>
      <c r="H1244" s="63">
        <v>2009</v>
      </c>
      <c r="I1244" s="170" t="str">
        <f t="shared" si="20"/>
        <v>SI certificates_3_2010</v>
      </c>
    </row>
    <row r="1245" spans="1:9" x14ac:dyDescent="0.35">
      <c r="A1245" s="172" t="s">
        <v>46</v>
      </c>
      <c r="B1245" s="172" t="s">
        <v>34</v>
      </c>
      <c r="C1245" s="172" t="s">
        <v>36</v>
      </c>
      <c r="D1245" s="172">
        <v>3</v>
      </c>
      <c r="E1245" s="172">
        <v>2010</v>
      </c>
      <c r="F1245" s="173">
        <v>40087</v>
      </c>
      <c r="G1245" s="175">
        <v>38020152</v>
      </c>
      <c r="H1245" s="63">
        <v>2009</v>
      </c>
      <c r="I1245" s="170" t="str">
        <f t="shared" si="20"/>
        <v>SI certificates_3_2010</v>
      </c>
    </row>
    <row r="1246" spans="1:9" x14ac:dyDescent="0.35">
      <c r="A1246" s="172" t="s">
        <v>46</v>
      </c>
      <c r="B1246" s="172" t="s">
        <v>34</v>
      </c>
      <c r="C1246" s="172" t="s">
        <v>36</v>
      </c>
      <c r="D1246" s="172">
        <v>3.125</v>
      </c>
      <c r="E1246" s="172">
        <v>2010</v>
      </c>
      <c r="F1246" s="173">
        <v>40057</v>
      </c>
      <c r="G1246" s="175">
        <v>16901059</v>
      </c>
      <c r="H1246" s="63">
        <v>2009</v>
      </c>
      <c r="I1246" s="170" t="str">
        <f t="shared" si="20"/>
        <v>SI certificates_3.125_2010</v>
      </c>
    </row>
    <row r="1247" spans="1:9" x14ac:dyDescent="0.35">
      <c r="A1247" s="172" t="s">
        <v>47</v>
      </c>
      <c r="B1247" s="172" t="s">
        <v>39</v>
      </c>
      <c r="C1247" s="172" t="s">
        <v>36</v>
      </c>
      <c r="D1247" s="172">
        <v>4</v>
      </c>
      <c r="E1247" s="172">
        <v>2010</v>
      </c>
      <c r="F1247" s="173">
        <v>39600</v>
      </c>
      <c r="G1247" s="175">
        <v>1873372</v>
      </c>
      <c r="H1247" s="63">
        <v>2009</v>
      </c>
      <c r="I1247" s="170" t="str">
        <f t="shared" si="20"/>
        <v>SI bonds_4_2010</v>
      </c>
    </row>
    <row r="1248" spans="1:9" x14ac:dyDescent="0.35">
      <c r="A1248" s="172" t="s">
        <v>47</v>
      </c>
      <c r="B1248" s="172" t="s">
        <v>39</v>
      </c>
      <c r="C1248" s="172" t="s">
        <v>36</v>
      </c>
      <c r="D1248" s="172">
        <v>6.875</v>
      </c>
      <c r="E1248" s="172">
        <v>2010</v>
      </c>
      <c r="F1248" s="173">
        <v>35582</v>
      </c>
      <c r="G1248" s="175">
        <v>3333397</v>
      </c>
      <c r="H1248" s="63">
        <v>2009</v>
      </c>
      <c r="I1248" s="170" t="str">
        <f t="shared" si="20"/>
        <v>SI bonds_6.875_2010</v>
      </c>
    </row>
    <row r="1249" spans="1:9" x14ac:dyDescent="0.35">
      <c r="A1249" s="172" t="s">
        <v>47</v>
      </c>
      <c r="B1249" s="172" t="s">
        <v>34</v>
      </c>
      <c r="C1249" s="172" t="s">
        <v>35</v>
      </c>
      <c r="D1249" s="172">
        <v>3.125</v>
      </c>
      <c r="E1249" s="172">
        <v>2010</v>
      </c>
      <c r="F1249" s="173">
        <v>40118</v>
      </c>
      <c r="G1249" s="175">
        <v>51417675</v>
      </c>
      <c r="H1249" s="63">
        <v>2009</v>
      </c>
      <c r="I1249" s="170" t="str">
        <f t="shared" si="20"/>
        <v>SI certificates_3.125_2010</v>
      </c>
    </row>
    <row r="1250" spans="1:9" x14ac:dyDescent="0.35">
      <c r="A1250" s="172" t="s">
        <v>47</v>
      </c>
      <c r="B1250" s="172" t="s">
        <v>34</v>
      </c>
      <c r="C1250" s="172" t="s">
        <v>36</v>
      </c>
      <c r="D1250" s="172">
        <v>3</v>
      </c>
      <c r="E1250" s="172">
        <v>2010</v>
      </c>
      <c r="F1250" s="173">
        <v>40087</v>
      </c>
      <c r="G1250" s="175">
        <v>14659796</v>
      </c>
      <c r="H1250" s="63">
        <v>2009</v>
      </c>
      <c r="I1250" s="170" t="str">
        <f t="shared" si="20"/>
        <v>SI certificates_3_2010</v>
      </c>
    </row>
    <row r="1251" spans="1:9" x14ac:dyDescent="0.35">
      <c r="A1251" s="172" t="s">
        <v>47</v>
      </c>
      <c r="B1251" s="172" t="s">
        <v>34</v>
      </c>
      <c r="C1251" s="172" t="s">
        <v>36</v>
      </c>
      <c r="D1251" s="172">
        <v>3.125</v>
      </c>
      <c r="E1251" s="172">
        <v>2010</v>
      </c>
      <c r="F1251" s="173">
        <v>40057</v>
      </c>
      <c r="G1251" s="175">
        <v>689497</v>
      </c>
      <c r="H1251" s="63">
        <v>2009</v>
      </c>
      <c r="I1251" s="170" t="str">
        <f t="shared" si="20"/>
        <v>SI certificates_3.125_2010</v>
      </c>
    </row>
    <row r="1252" spans="1:9" x14ac:dyDescent="0.35">
      <c r="A1252" s="172" t="s">
        <v>47</v>
      </c>
      <c r="B1252" s="172" t="s">
        <v>34</v>
      </c>
      <c r="C1252" s="172" t="s">
        <v>36</v>
      </c>
      <c r="D1252" s="172">
        <v>3.125</v>
      </c>
      <c r="E1252" s="172">
        <v>2010</v>
      </c>
      <c r="F1252" s="173">
        <v>40118</v>
      </c>
      <c r="G1252" s="175">
        <v>34077369</v>
      </c>
      <c r="H1252" s="63">
        <v>2009</v>
      </c>
      <c r="I1252" s="170" t="str">
        <f t="shared" si="20"/>
        <v>SI certificates_3.125_2010</v>
      </c>
    </row>
    <row r="1253" spans="1:9" x14ac:dyDescent="0.35">
      <c r="A1253" s="172" t="s">
        <v>47</v>
      </c>
      <c r="B1253" s="172" t="s">
        <v>34</v>
      </c>
      <c r="C1253" s="172" t="s">
        <v>36</v>
      </c>
      <c r="D1253" s="172">
        <v>3.25</v>
      </c>
      <c r="E1253" s="172">
        <v>2010</v>
      </c>
      <c r="F1253" s="173">
        <v>40026</v>
      </c>
      <c r="G1253" s="175">
        <v>2474076</v>
      </c>
      <c r="H1253" s="63">
        <v>2009</v>
      </c>
      <c r="I1253" s="170" t="str">
        <f t="shared" si="20"/>
        <v>SI certificates_3.25_2010</v>
      </c>
    </row>
    <row r="1254" spans="1:9" x14ac:dyDescent="0.35">
      <c r="A1254" s="172" t="s">
        <v>48</v>
      </c>
      <c r="B1254" s="172" t="s">
        <v>39</v>
      </c>
      <c r="C1254" s="172" t="s">
        <v>36</v>
      </c>
      <c r="D1254" s="172">
        <v>3.25</v>
      </c>
      <c r="E1254" s="172">
        <v>2011</v>
      </c>
      <c r="F1254" s="173">
        <v>39965</v>
      </c>
      <c r="G1254" s="175">
        <v>877560</v>
      </c>
      <c r="H1254" s="63">
        <v>2009</v>
      </c>
      <c r="I1254" s="170" t="str">
        <f t="shared" si="20"/>
        <v>SI bonds_3.25_2011</v>
      </c>
    </row>
    <row r="1255" spans="1:9" x14ac:dyDescent="0.35">
      <c r="A1255" s="172" t="s">
        <v>48</v>
      </c>
      <c r="B1255" s="172" t="s">
        <v>39</v>
      </c>
      <c r="C1255" s="172" t="s">
        <v>36</v>
      </c>
      <c r="D1255" s="172">
        <v>3.5</v>
      </c>
      <c r="E1255" s="172">
        <v>2011</v>
      </c>
      <c r="F1255" s="173">
        <v>37773</v>
      </c>
      <c r="G1255" s="175">
        <v>1115128</v>
      </c>
      <c r="H1255" s="63">
        <v>2009</v>
      </c>
      <c r="I1255" s="170" t="str">
        <f t="shared" si="20"/>
        <v>SI bonds_3.5_2011</v>
      </c>
    </row>
    <row r="1256" spans="1:9" x14ac:dyDescent="0.35">
      <c r="A1256" s="172" t="s">
        <v>48</v>
      </c>
      <c r="B1256" s="172" t="s">
        <v>39</v>
      </c>
      <c r="C1256" s="172" t="s">
        <v>36</v>
      </c>
      <c r="D1256" s="172">
        <v>4</v>
      </c>
      <c r="E1256" s="172">
        <v>2010</v>
      </c>
      <c r="F1256" s="173">
        <v>39600</v>
      </c>
      <c r="G1256" s="175">
        <v>9399111</v>
      </c>
      <c r="H1256" s="63">
        <v>2009</v>
      </c>
      <c r="I1256" s="170" t="str">
        <f t="shared" si="20"/>
        <v>SI bonds_4_2010</v>
      </c>
    </row>
    <row r="1257" spans="1:9" x14ac:dyDescent="0.35">
      <c r="A1257" s="172" t="s">
        <v>48</v>
      </c>
      <c r="B1257" s="172" t="s">
        <v>39</v>
      </c>
      <c r="C1257" s="172" t="s">
        <v>36</v>
      </c>
      <c r="D1257" s="172">
        <v>4</v>
      </c>
      <c r="E1257" s="172">
        <v>2011</v>
      </c>
      <c r="F1257" s="173">
        <v>39600</v>
      </c>
      <c r="G1257" s="175">
        <v>622572</v>
      </c>
      <c r="H1257" s="63">
        <v>2009</v>
      </c>
      <c r="I1257" s="170" t="str">
        <f t="shared" si="20"/>
        <v>SI bonds_4_2011</v>
      </c>
    </row>
    <row r="1258" spans="1:9" x14ac:dyDescent="0.35">
      <c r="A1258" s="172" t="s">
        <v>48</v>
      </c>
      <c r="B1258" s="172" t="s">
        <v>39</v>
      </c>
      <c r="C1258" s="172" t="s">
        <v>36</v>
      </c>
      <c r="D1258" s="172">
        <v>4.125</v>
      </c>
      <c r="E1258" s="172">
        <v>2010</v>
      </c>
      <c r="F1258" s="173">
        <v>38504</v>
      </c>
      <c r="G1258" s="175">
        <v>1093747</v>
      </c>
      <c r="H1258" s="63">
        <v>2009</v>
      </c>
      <c r="I1258" s="170" t="str">
        <f t="shared" si="20"/>
        <v>SI bonds_4.125_2010</v>
      </c>
    </row>
    <row r="1259" spans="1:9" x14ac:dyDescent="0.35">
      <c r="A1259" s="172" t="s">
        <v>48</v>
      </c>
      <c r="B1259" s="172" t="s">
        <v>39</v>
      </c>
      <c r="C1259" s="172" t="s">
        <v>36</v>
      </c>
      <c r="D1259" s="172">
        <v>4.125</v>
      </c>
      <c r="E1259" s="172">
        <v>2011</v>
      </c>
      <c r="F1259" s="173">
        <v>38504</v>
      </c>
      <c r="G1259" s="175">
        <v>677386</v>
      </c>
      <c r="H1259" s="63">
        <v>2009</v>
      </c>
      <c r="I1259" s="170" t="str">
        <f t="shared" si="20"/>
        <v>SI bonds_4.125_2011</v>
      </c>
    </row>
    <row r="1260" spans="1:9" x14ac:dyDescent="0.35">
      <c r="A1260" s="172" t="s">
        <v>48</v>
      </c>
      <c r="B1260" s="172" t="s">
        <v>39</v>
      </c>
      <c r="C1260" s="172" t="s">
        <v>36</v>
      </c>
      <c r="D1260" s="172">
        <v>4.625</v>
      </c>
      <c r="E1260" s="172">
        <v>2011</v>
      </c>
      <c r="F1260" s="173">
        <v>38139</v>
      </c>
      <c r="G1260" s="175">
        <v>240146</v>
      </c>
      <c r="H1260" s="63">
        <v>2009</v>
      </c>
      <c r="I1260" s="170" t="str">
        <f t="shared" si="20"/>
        <v>SI bonds_4.625_2011</v>
      </c>
    </row>
    <row r="1261" spans="1:9" x14ac:dyDescent="0.35">
      <c r="A1261" s="172" t="s">
        <v>48</v>
      </c>
      <c r="B1261" s="172" t="s">
        <v>39</v>
      </c>
      <c r="C1261" s="172" t="s">
        <v>36</v>
      </c>
      <c r="D1261" s="172">
        <v>6.875</v>
      </c>
      <c r="E1261" s="172">
        <v>2010</v>
      </c>
      <c r="F1261" s="173">
        <v>35582</v>
      </c>
      <c r="G1261" s="175">
        <v>641075</v>
      </c>
      <c r="H1261" s="63">
        <v>2009</v>
      </c>
      <c r="I1261" s="170" t="str">
        <f t="shared" si="20"/>
        <v>SI bonds_6.875_2010</v>
      </c>
    </row>
    <row r="1262" spans="1:9" x14ac:dyDescent="0.35">
      <c r="A1262" s="172" t="s">
        <v>48</v>
      </c>
      <c r="B1262" s="172" t="s">
        <v>34</v>
      </c>
      <c r="C1262" s="172" t="s">
        <v>35</v>
      </c>
      <c r="D1262" s="172">
        <v>2.875</v>
      </c>
      <c r="E1262" s="172">
        <v>2010</v>
      </c>
      <c r="F1262" s="173">
        <v>40148</v>
      </c>
      <c r="G1262" s="175">
        <v>90662374</v>
      </c>
      <c r="H1262" s="63">
        <v>2009</v>
      </c>
      <c r="I1262" s="170" t="str">
        <f t="shared" si="20"/>
        <v>SI certificates_2.875_2010</v>
      </c>
    </row>
    <row r="1263" spans="1:9" x14ac:dyDescent="0.35">
      <c r="A1263" s="172" t="s">
        <v>48</v>
      </c>
      <c r="B1263" s="172" t="s">
        <v>34</v>
      </c>
      <c r="C1263" s="172" t="s">
        <v>36</v>
      </c>
      <c r="D1263" s="172">
        <v>2.875</v>
      </c>
      <c r="E1263" s="172">
        <v>2010</v>
      </c>
      <c r="F1263" s="173">
        <v>40148</v>
      </c>
      <c r="G1263" s="175">
        <v>34502989</v>
      </c>
      <c r="H1263" s="63">
        <v>2009</v>
      </c>
      <c r="I1263" s="170" t="str">
        <f t="shared" si="20"/>
        <v>SI certificates_2.875_2010</v>
      </c>
    </row>
    <row r="1264" spans="1:9" x14ac:dyDescent="0.35">
      <c r="A1264" s="172" t="s">
        <v>48</v>
      </c>
      <c r="B1264" s="172" t="s">
        <v>34</v>
      </c>
      <c r="C1264" s="172" t="s">
        <v>36</v>
      </c>
      <c r="D1264" s="172">
        <v>3.125</v>
      </c>
      <c r="E1264" s="172">
        <v>2010</v>
      </c>
      <c r="F1264" s="173">
        <v>40118</v>
      </c>
      <c r="G1264" s="175">
        <v>17340306</v>
      </c>
      <c r="H1264" s="63">
        <v>2009</v>
      </c>
      <c r="I1264" s="170" t="str">
        <f t="shared" si="20"/>
        <v>SI certificates_3.125_2010</v>
      </c>
    </row>
    <row r="1265" spans="1:9" x14ac:dyDescent="0.35">
      <c r="A1265" s="172" t="s">
        <v>33</v>
      </c>
      <c r="B1265" s="172" t="s">
        <v>34</v>
      </c>
      <c r="C1265" s="172" t="s">
        <v>35</v>
      </c>
      <c r="D1265" s="172">
        <v>4</v>
      </c>
      <c r="E1265" s="172">
        <v>2008</v>
      </c>
      <c r="F1265" s="173">
        <v>39448</v>
      </c>
      <c r="G1265" s="174">
        <v>70180936</v>
      </c>
      <c r="H1265" s="63">
        <v>2008</v>
      </c>
      <c r="I1265" s="170" t="str">
        <f t="shared" si="20"/>
        <v>SI certificates_4_2008</v>
      </c>
    </row>
    <row r="1266" spans="1:9" x14ac:dyDescent="0.35">
      <c r="A1266" s="172" t="s">
        <v>33</v>
      </c>
      <c r="B1266" s="172" t="s">
        <v>34</v>
      </c>
      <c r="C1266" s="172" t="s">
        <v>36</v>
      </c>
      <c r="D1266" s="172">
        <v>4</v>
      </c>
      <c r="E1266" s="172">
        <v>2008</v>
      </c>
      <c r="F1266" s="173">
        <v>39417</v>
      </c>
      <c r="G1266" s="175">
        <v>50575182</v>
      </c>
      <c r="H1266" s="63">
        <v>2008</v>
      </c>
      <c r="I1266" s="170" t="str">
        <f t="shared" si="20"/>
        <v>SI certificates_4_2008</v>
      </c>
    </row>
    <row r="1267" spans="1:9" x14ac:dyDescent="0.35">
      <c r="A1267" s="172" t="s">
        <v>33</v>
      </c>
      <c r="B1267" s="172" t="s">
        <v>34</v>
      </c>
      <c r="C1267" s="172" t="s">
        <v>36</v>
      </c>
      <c r="D1267" s="172">
        <v>4</v>
      </c>
      <c r="E1267" s="172">
        <v>2008</v>
      </c>
      <c r="F1267" s="173">
        <v>39448</v>
      </c>
      <c r="G1267" s="175">
        <v>485447</v>
      </c>
      <c r="H1267" s="63">
        <v>2008</v>
      </c>
      <c r="I1267" s="170" t="str">
        <f t="shared" si="20"/>
        <v>SI certificates_4_2008</v>
      </c>
    </row>
    <row r="1268" spans="1:9" x14ac:dyDescent="0.35">
      <c r="A1268" s="172" t="s">
        <v>37</v>
      </c>
      <c r="B1268" s="172" t="s">
        <v>34</v>
      </c>
      <c r="C1268" s="172" t="s">
        <v>35</v>
      </c>
      <c r="D1268" s="172">
        <v>3.5</v>
      </c>
      <c r="E1268" s="172">
        <v>2008</v>
      </c>
      <c r="F1268" s="173">
        <v>39479</v>
      </c>
      <c r="G1268" s="175">
        <v>53612576</v>
      </c>
      <c r="H1268" s="63">
        <v>2008</v>
      </c>
      <c r="I1268" s="170" t="str">
        <f t="shared" si="20"/>
        <v>SI certificates_3.5_2008</v>
      </c>
    </row>
    <row r="1269" spans="1:9" x14ac:dyDescent="0.35">
      <c r="A1269" s="172" t="s">
        <v>37</v>
      </c>
      <c r="B1269" s="172" t="s">
        <v>34</v>
      </c>
      <c r="C1269" s="172" t="s">
        <v>36</v>
      </c>
      <c r="D1269" s="172">
        <v>3.5</v>
      </c>
      <c r="E1269" s="172">
        <v>2008</v>
      </c>
      <c r="F1269" s="173">
        <v>39479</v>
      </c>
      <c r="G1269" s="175">
        <v>24132482</v>
      </c>
      <c r="H1269" s="63">
        <v>2008</v>
      </c>
      <c r="I1269" s="170" t="str">
        <f t="shared" si="20"/>
        <v>SI certificates_3.5_2008</v>
      </c>
    </row>
    <row r="1270" spans="1:9" x14ac:dyDescent="0.35">
      <c r="A1270" s="172" t="s">
        <v>37</v>
      </c>
      <c r="B1270" s="172" t="s">
        <v>34</v>
      </c>
      <c r="C1270" s="172" t="s">
        <v>36</v>
      </c>
      <c r="D1270" s="172">
        <v>4</v>
      </c>
      <c r="E1270" s="172">
        <v>2008</v>
      </c>
      <c r="F1270" s="173">
        <v>39417</v>
      </c>
      <c r="G1270" s="175">
        <v>22069024</v>
      </c>
      <c r="H1270" s="63">
        <v>2008</v>
      </c>
      <c r="I1270" s="170" t="str">
        <f t="shared" si="20"/>
        <v>SI certificates_4_2008</v>
      </c>
    </row>
    <row r="1271" spans="1:9" x14ac:dyDescent="0.35">
      <c r="A1271" s="172" t="s">
        <v>37</v>
      </c>
      <c r="B1271" s="172" t="s">
        <v>34</v>
      </c>
      <c r="C1271" s="172" t="s">
        <v>36</v>
      </c>
      <c r="D1271" s="172">
        <v>4</v>
      </c>
      <c r="E1271" s="172">
        <v>2008</v>
      </c>
      <c r="F1271" s="173">
        <v>39448</v>
      </c>
      <c r="G1271" s="175">
        <v>4500235</v>
      </c>
      <c r="H1271" s="63">
        <v>2008</v>
      </c>
      <c r="I1271" s="170" t="str">
        <f t="shared" si="20"/>
        <v>SI certificates_4_2008</v>
      </c>
    </row>
    <row r="1272" spans="1:9" x14ac:dyDescent="0.35">
      <c r="A1272" s="172" t="s">
        <v>38</v>
      </c>
      <c r="B1272" s="172" t="s">
        <v>34</v>
      </c>
      <c r="C1272" s="172" t="s">
        <v>35</v>
      </c>
      <c r="D1272" s="172">
        <v>3.375</v>
      </c>
      <c r="E1272" s="172">
        <v>2008</v>
      </c>
      <c r="F1272" s="173">
        <v>39508</v>
      </c>
      <c r="G1272" s="175">
        <v>59138942</v>
      </c>
      <c r="H1272" s="63">
        <v>2008</v>
      </c>
      <c r="I1272" s="170" t="str">
        <f t="shared" si="20"/>
        <v>SI certificates_3.375_2008</v>
      </c>
    </row>
    <row r="1273" spans="1:9" x14ac:dyDescent="0.35">
      <c r="A1273" s="172" t="s">
        <v>38</v>
      </c>
      <c r="B1273" s="172" t="s">
        <v>34</v>
      </c>
      <c r="C1273" s="172" t="s">
        <v>36</v>
      </c>
      <c r="D1273" s="172">
        <v>3.375</v>
      </c>
      <c r="E1273" s="172">
        <v>2008</v>
      </c>
      <c r="F1273" s="173">
        <v>39508</v>
      </c>
      <c r="G1273" s="175">
        <v>24785296</v>
      </c>
      <c r="H1273" s="63">
        <v>2008</v>
      </c>
      <c r="I1273" s="170" t="str">
        <f t="shared" si="20"/>
        <v>SI certificates_3.375_2008</v>
      </c>
    </row>
    <row r="1274" spans="1:9" x14ac:dyDescent="0.35">
      <c r="A1274" s="172" t="s">
        <v>38</v>
      </c>
      <c r="B1274" s="172" t="s">
        <v>34</v>
      </c>
      <c r="C1274" s="172" t="s">
        <v>36</v>
      </c>
      <c r="D1274" s="172">
        <v>3.5</v>
      </c>
      <c r="E1274" s="172">
        <v>2008</v>
      </c>
      <c r="F1274" s="173">
        <v>39479</v>
      </c>
      <c r="G1274" s="175">
        <v>25698978</v>
      </c>
      <c r="H1274" s="63">
        <v>2008</v>
      </c>
      <c r="I1274" s="170" t="str">
        <f t="shared" si="20"/>
        <v>SI certificates_3.5_2008</v>
      </c>
    </row>
    <row r="1275" spans="1:9" x14ac:dyDescent="0.35">
      <c r="A1275" s="172" t="s">
        <v>38</v>
      </c>
      <c r="B1275" s="172" t="s">
        <v>34</v>
      </c>
      <c r="C1275" s="172" t="s">
        <v>36</v>
      </c>
      <c r="D1275" s="172">
        <v>4</v>
      </c>
      <c r="E1275" s="172">
        <v>2008</v>
      </c>
      <c r="F1275" s="173">
        <v>39448</v>
      </c>
      <c r="G1275" s="175">
        <v>1003051</v>
      </c>
      <c r="H1275" s="63">
        <v>2008</v>
      </c>
      <c r="I1275" s="170" t="str">
        <f t="shared" si="20"/>
        <v>SI certificates_4_2008</v>
      </c>
    </row>
    <row r="1276" spans="1:9" x14ac:dyDescent="0.35">
      <c r="A1276" s="172" t="s">
        <v>40</v>
      </c>
      <c r="B1276" s="172" t="s">
        <v>34</v>
      </c>
      <c r="C1276" s="172" t="s">
        <v>35</v>
      </c>
      <c r="D1276" s="172">
        <v>3.375</v>
      </c>
      <c r="E1276" s="172">
        <v>2008</v>
      </c>
      <c r="F1276" s="173">
        <v>39539</v>
      </c>
      <c r="G1276" s="175">
        <v>75651621</v>
      </c>
      <c r="H1276" s="63">
        <v>2008</v>
      </c>
      <c r="I1276" s="170" t="str">
        <f t="shared" si="20"/>
        <v>SI certificates_3.375_2008</v>
      </c>
    </row>
    <row r="1277" spans="1:9" x14ac:dyDescent="0.35">
      <c r="A1277" s="172" t="s">
        <v>40</v>
      </c>
      <c r="B1277" s="172" t="s">
        <v>34</v>
      </c>
      <c r="C1277" s="172" t="s">
        <v>36</v>
      </c>
      <c r="D1277" s="172">
        <v>3.375</v>
      </c>
      <c r="E1277" s="172">
        <v>2008</v>
      </c>
      <c r="F1277" s="173">
        <v>39508</v>
      </c>
      <c r="G1277" s="175">
        <v>34353646</v>
      </c>
      <c r="H1277" s="63">
        <v>2008</v>
      </c>
      <c r="I1277" s="170" t="str">
        <f t="shared" si="20"/>
        <v>SI certificates_3.375_2008</v>
      </c>
    </row>
    <row r="1278" spans="1:9" x14ac:dyDescent="0.35">
      <c r="A1278" s="172" t="s">
        <v>40</v>
      </c>
      <c r="B1278" s="172" t="s">
        <v>34</v>
      </c>
      <c r="C1278" s="172" t="s">
        <v>36</v>
      </c>
      <c r="D1278" s="172">
        <v>3.375</v>
      </c>
      <c r="E1278" s="172">
        <v>2008</v>
      </c>
      <c r="F1278" s="173">
        <v>39539</v>
      </c>
      <c r="G1278" s="175">
        <v>16708188</v>
      </c>
      <c r="H1278" s="63">
        <v>2008</v>
      </c>
      <c r="I1278" s="170" t="str">
        <f t="shared" si="20"/>
        <v>SI certificates_3.375_2008</v>
      </c>
    </row>
    <row r="1279" spans="1:9" x14ac:dyDescent="0.35">
      <c r="A1279" s="172" t="s">
        <v>40</v>
      </c>
      <c r="B1279" s="172" t="s">
        <v>34</v>
      </c>
      <c r="C1279" s="172" t="s">
        <v>36</v>
      </c>
      <c r="D1279" s="172">
        <v>4</v>
      </c>
      <c r="E1279" s="172">
        <v>2008</v>
      </c>
      <c r="F1279" s="173">
        <v>39448</v>
      </c>
      <c r="G1279" s="175">
        <v>757834</v>
      </c>
      <c r="H1279" s="63">
        <v>2008</v>
      </c>
      <c r="I1279" s="170" t="str">
        <f t="shared" si="20"/>
        <v>SI certificates_4_2008</v>
      </c>
    </row>
    <row r="1280" spans="1:9" x14ac:dyDescent="0.35">
      <c r="A1280" s="172" t="s">
        <v>41</v>
      </c>
      <c r="B1280" s="172" t="s">
        <v>34</v>
      </c>
      <c r="C1280" s="172" t="s">
        <v>35</v>
      </c>
      <c r="D1280" s="172">
        <v>3.75</v>
      </c>
      <c r="E1280" s="172">
        <v>2008</v>
      </c>
      <c r="F1280" s="173">
        <v>39569</v>
      </c>
      <c r="G1280" s="175">
        <v>55059269</v>
      </c>
      <c r="H1280" s="63">
        <v>2008</v>
      </c>
      <c r="I1280" s="170" t="str">
        <f t="shared" si="20"/>
        <v>SI certificates_3.75_2008</v>
      </c>
    </row>
    <row r="1281" spans="1:9" x14ac:dyDescent="0.35">
      <c r="A1281" s="172" t="s">
        <v>41</v>
      </c>
      <c r="B1281" s="172" t="s">
        <v>34</v>
      </c>
      <c r="C1281" s="172" t="s">
        <v>36</v>
      </c>
      <c r="D1281" s="172">
        <v>3.375</v>
      </c>
      <c r="E1281" s="172">
        <v>2008</v>
      </c>
      <c r="F1281" s="173">
        <v>39539</v>
      </c>
      <c r="G1281" s="175">
        <v>48518726</v>
      </c>
      <c r="H1281" s="63">
        <v>2008</v>
      </c>
      <c r="I1281" s="170" t="str">
        <f t="shared" si="20"/>
        <v>SI certificates_3.375_2008</v>
      </c>
    </row>
    <row r="1282" spans="1:9" x14ac:dyDescent="0.35">
      <c r="A1282" s="172" t="s">
        <v>41</v>
      </c>
      <c r="B1282" s="172" t="s">
        <v>34</v>
      </c>
      <c r="C1282" s="172" t="s">
        <v>36</v>
      </c>
      <c r="D1282" s="172">
        <v>3.75</v>
      </c>
      <c r="E1282" s="172">
        <v>2008</v>
      </c>
      <c r="F1282" s="173">
        <v>39569</v>
      </c>
      <c r="G1282" s="175">
        <v>2327213</v>
      </c>
      <c r="H1282" s="63">
        <v>2008</v>
      </c>
      <c r="I1282" s="170" t="str">
        <f t="shared" si="20"/>
        <v>SI certificates_3.75_2008</v>
      </c>
    </row>
    <row r="1283" spans="1:9" x14ac:dyDescent="0.35">
      <c r="A1283" s="172" t="s">
        <v>42</v>
      </c>
      <c r="B1283" s="172" t="s">
        <v>39</v>
      </c>
      <c r="C1283" s="172" t="s">
        <v>35</v>
      </c>
      <c r="D1283" s="172">
        <v>4</v>
      </c>
      <c r="E1283" s="172">
        <v>2009</v>
      </c>
      <c r="F1283" s="173">
        <v>39600</v>
      </c>
      <c r="G1283" s="175">
        <v>12697764</v>
      </c>
      <c r="H1283" s="63">
        <v>2008</v>
      </c>
      <c r="I1283" s="170" t="str">
        <f t="shared" si="20"/>
        <v>SI bonds_4_2009</v>
      </c>
    </row>
    <row r="1284" spans="1:9" x14ac:dyDescent="0.35">
      <c r="A1284" s="172" t="s">
        <v>42</v>
      </c>
      <c r="B1284" s="172" t="s">
        <v>39</v>
      </c>
      <c r="C1284" s="172" t="s">
        <v>35</v>
      </c>
      <c r="D1284" s="172">
        <v>4</v>
      </c>
      <c r="E1284" s="172">
        <v>2010</v>
      </c>
      <c r="F1284" s="173">
        <v>39600</v>
      </c>
      <c r="G1284" s="175">
        <v>12697764</v>
      </c>
      <c r="H1284" s="63">
        <v>2008</v>
      </c>
      <c r="I1284" s="170" t="str">
        <f t="shared" si="20"/>
        <v>SI bonds_4_2010</v>
      </c>
    </row>
    <row r="1285" spans="1:9" x14ac:dyDescent="0.35">
      <c r="A1285" s="172" t="s">
        <v>42</v>
      </c>
      <c r="B1285" s="172" t="s">
        <v>39</v>
      </c>
      <c r="C1285" s="172" t="s">
        <v>35</v>
      </c>
      <c r="D1285" s="172">
        <v>4</v>
      </c>
      <c r="E1285" s="172">
        <v>2011</v>
      </c>
      <c r="F1285" s="173">
        <v>39600</v>
      </c>
      <c r="G1285" s="175">
        <v>12697764</v>
      </c>
      <c r="H1285" s="63">
        <v>2008</v>
      </c>
      <c r="I1285" s="170" t="str">
        <f t="shared" si="20"/>
        <v>SI bonds_4_2011</v>
      </c>
    </row>
    <row r="1286" spans="1:9" x14ac:dyDescent="0.35">
      <c r="A1286" s="172" t="s">
        <v>42</v>
      </c>
      <c r="B1286" s="172" t="s">
        <v>39</v>
      </c>
      <c r="C1286" s="172" t="s">
        <v>35</v>
      </c>
      <c r="D1286" s="172">
        <v>4</v>
      </c>
      <c r="E1286" s="172">
        <v>2012</v>
      </c>
      <c r="F1286" s="173">
        <v>39600</v>
      </c>
      <c r="G1286" s="175">
        <v>12697765</v>
      </c>
      <c r="H1286" s="63">
        <v>2008</v>
      </c>
      <c r="I1286" s="170" t="str">
        <f t="shared" ref="I1286:I1349" si="21">_xlfn.TEXTJOIN("_", TRUE, B1286, D1286, E1286)</f>
        <v>SI bonds_4_2012</v>
      </c>
    </row>
    <row r="1287" spans="1:9" x14ac:dyDescent="0.35">
      <c r="A1287" s="172" t="s">
        <v>42</v>
      </c>
      <c r="B1287" s="172" t="s">
        <v>39</v>
      </c>
      <c r="C1287" s="172" t="s">
        <v>35</v>
      </c>
      <c r="D1287" s="172">
        <v>4</v>
      </c>
      <c r="E1287" s="172">
        <v>2013</v>
      </c>
      <c r="F1287" s="173">
        <v>39600</v>
      </c>
      <c r="G1287" s="175">
        <v>12697764</v>
      </c>
      <c r="H1287" s="63">
        <v>2008</v>
      </c>
      <c r="I1287" s="170" t="str">
        <f t="shared" si="21"/>
        <v>SI bonds_4_2013</v>
      </c>
    </row>
    <row r="1288" spans="1:9" x14ac:dyDescent="0.35">
      <c r="A1288" s="172" t="s">
        <v>42</v>
      </c>
      <c r="B1288" s="172" t="s">
        <v>39</v>
      </c>
      <c r="C1288" s="172" t="s">
        <v>35</v>
      </c>
      <c r="D1288" s="172">
        <v>4</v>
      </c>
      <c r="E1288" s="172">
        <v>2014</v>
      </c>
      <c r="F1288" s="173">
        <v>39600</v>
      </c>
      <c r="G1288" s="175">
        <v>12697764</v>
      </c>
      <c r="H1288" s="63">
        <v>2008</v>
      </c>
      <c r="I1288" s="170" t="str">
        <f t="shared" si="21"/>
        <v>SI bonds_4_2014</v>
      </c>
    </row>
    <row r="1289" spans="1:9" x14ac:dyDescent="0.35">
      <c r="A1289" s="172" t="s">
        <v>42</v>
      </c>
      <c r="B1289" s="172" t="s">
        <v>39</v>
      </c>
      <c r="C1289" s="172" t="s">
        <v>35</v>
      </c>
      <c r="D1289" s="172">
        <v>4</v>
      </c>
      <c r="E1289" s="172">
        <v>2015</v>
      </c>
      <c r="F1289" s="173">
        <v>39600</v>
      </c>
      <c r="G1289" s="175">
        <v>12697764</v>
      </c>
      <c r="H1289" s="63">
        <v>2008</v>
      </c>
      <c r="I1289" s="170" t="str">
        <f t="shared" si="21"/>
        <v>SI bonds_4_2015</v>
      </c>
    </row>
    <row r="1290" spans="1:9" x14ac:dyDescent="0.35">
      <c r="A1290" s="172" t="s">
        <v>42</v>
      </c>
      <c r="B1290" s="172" t="s">
        <v>39</v>
      </c>
      <c r="C1290" s="172" t="s">
        <v>35</v>
      </c>
      <c r="D1290" s="172">
        <v>4</v>
      </c>
      <c r="E1290" s="172">
        <v>2016</v>
      </c>
      <c r="F1290" s="173">
        <v>39600</v>
      </c>
      <c r="G1290" s="175">
        <v>12697764</v>
      </c>
      <c r="H1290" s="63">
        <v>2008</v>
      </c>
      <c r="I1290" s="170" t="str">
        <f t="shared" si="21"/>
        <v>SI bonds_4_2016</v>
      </c>
    </row>
    <row r="1291" spans="1:9" x14ac:dyDescent="0.35">
      <c r="A1291" s="172" t="s">
        <v>42</v>
      </c>
      <c r="B1291" s="172" t="s">
        <v>39</v>
      </c>
      <c r="C1291" s="172" t="s">
        <v>35</v>
      </c>
      <c r="D1291" s="172">
        <v>4</v>
      </c>
      <c r="E1291" s="172">
        <v>2017</v>
      </c>
      <c r="F1291" s="173">
        <v>39600</v>
      </c>
      <c r="G1291" s="175">
        <v>12697763</v>
      </c>
      <c r="H1291" s="63">
        <v>2008</v>
      </c>
      <c r="I1291" s="170" t="str">
        <f t="shared" si="21"/>
        <v>SI bonds_4_2017</v>
      </c>
    </row>
    <row r="1292" spans="1:9" x14ac:dyDescent="0.35">
      <c r="A1292" s="172" t="s">
        <v>42</v>
      </c>
      <c r="B1292" s="172" t="s">
        <v>39</v>
      </c>
      <c r="C1292" s="172" t="s">
        <v>35</v>
      </c>
      <c r="D1292" s="172">
        <v>4</v>
      </c>
      <c r="E1292" s="172">
        <v>2018</v>
      </c>
      <c r="F1292" s="173">
        <v>39600</v>
      </c>
      <c r="G1292" s="175">
        <v>12697763</v>
      </c>
      <c r="H1292" s="63">
        <v>2008</v>
      </c>
      <c r="I1292" s="170" t="str">
        <f t="shared" si="21"/>
        <v>SI bonds_4_2018</v>
      </c>
    </row>
    <row r="1293" spans="1:9" x14ac:dyDescent="0.35">
      <c r="A1293" s="172" t="s">
        <v>42</v>
      </c>
      <c r="B1293" s="172" t="s">
        <v>39</v>
      </c>
      <c r="C1293" s="172" t="s">
        <v>35</v>
      </c>
      <c r="D1293" s="172">
        <v>4</v>
      </c>
      <c r="E1293" s="172">
        <v>2019</v>
      </c>
      <c r="F1293" s="173">
        <v>39600</v>
      </c>
      <c r="G1293" s="175">
        <v>12697763</v>
      </c>
      <c r="H1293" s="63">
        <v>2008</v>
      </c>
      <c r="I1293" s="170" t="str">
        <f t="shared" si="21"/>
        <v>SI bonds_4_2019</v>
      </c>
    </row>
    <row r="1294" spans="1:9" x14ac:dyDescent="0.35">
      <c r="A1294" s="172" t="s">
        <v>42</v>
      </c>
      <c r="B1294" s="172" t="s">
        <v>39</v>
      </c>
      <c r="C1294" s="172" t="s">
        <v>35</v>
      </c>
      <c r="D1294" s="172">
        <v>4</v>
      </c>
      <c r="E1294" s="172">
        <v>2020</v>
      </c>
      <c r="F1294" s="173">
        <v>39600</v>
      </c>
      <c r="G1294" s="175">
        <v>12697764</v>
      </c>
      <c r="H1294" s="63">
        <v>2008</v>
      </c>
      <c r="I1294" s="170" t="str">
        <f t="shared" si="21"/>
        <v>SI bonds_4_2020</v>
      </c>
    </row>
    <row r="1295" spans="1:9" x14ac:dyDescent="0.35">
      <c r="A1295" s="172" t="s">
        <v>42</v>
      </c>
      <c r="B1295" s="172" t="s">
        <v>39</v>
      </c>
      <c r="C1295" s="172" t="s">
        <v>35</v>
      </c>
      <c r="D1295" s="172">
        <v>4</v>
      </c>
      <c r="E1295" s="172">
        <v>2021</v>
      </c>
      <c r="F1295" s="173">
        <v>39600</v>
      </c>
      <c r="G1295" s="175">
        <v>12697764</v>
      </c>
      <c r="H1295" s="63">
        <v>2008</v>
      </c>
      <c r="I1295" s="170" t="str">
        <f t="shared" si="21"/>
        <v>SI bonds_4_2021</v>
      </c>
    </row>
    <row r="1296" spans="1:9" x14ac:dyDescent="0.35">
      <c r="A1296" s="172" t="s">
        <v>42</v>
      </c>
      <c r="B1296" s="172" t="s">
        <v>39</v>
      </c>
      <c r="C1296" s="172" t="s">
        <v>35</v>
      </c>
      <c r="D1296" s="172">
        <v>4</v>
      </c>
      <c r="E1296" s="172">
        <v>2022</v>
      </c>
      <c r="F1296" s="173">
        <v>39600</v>
      </c>
      <c r="G1296" s="175">
        <v>12697764</v>
      </c>
      <c r="H1296" s="63">
        <v>2008</v>
      </c>
      <c r="I1296" s="170" t="str">
        <f t="shared" si="21"/>
        <v>SI bonds_4_2022</v>
      </c>
    </row>
    <row r="1297" spans="1:9" x14ac:dyDescent="0.35">
      <c r="A1297" s="172" t="s">
        <v>42</v>
      </c>
      <c r="B1297" s="172" t="s">
        <v>39</v>
      </c>
      <c r="C1297" s="172" t="s">
        <v>35</v>
      </c>
      <c r="D1297" s="172">
        <v>4</v>
      </c>
      <c r="E1297" s="172">
        <v>2023</v>
      </c>
      <c r="F1297" s="173">
        <v>39600</v>
      </c>
      <c r="G1297" s="175">
        <v>157358447</v>
      </c>
      <c r="H1297" s="63">
        <v>2008</v>
      </c>
      <c r="I1297" s="170" t="str">
        <f t="shared" si="21"/>
        <v>SI bonds_4_2023</v>
      </c>
    </row>
    <row r="1298" spans="1:9" x14ac:dyDescent="0.35">
      <c r="A1298" s="172" t="s">
        <v>42</v>
      </c>
      <c r="B1298" s="172" t="s">
        <v>39</v>
      </c>
      <c r="C1298" s="172" t="s">
        <v>36</v>
      </c>
      <c r="D1298" s="172">
        <v>5.125</v>
      </c>
      <c r="E1298" s="172">
        <v>2008</v>
      </c>
      <c r="F1298" s="173">
        <v>38869</v>
      </c>
      <c r="G1298" s="175">
        <v>11567865</v>
      </c>
      <c r="H1298" s="63">
        <v>2008</v>
      </c>
      <c r="I1298" s="170" t="str">
        <f t="shared" si="21"/>
        <v>SI bonds_5.125_2008</v>
      </c>
    </row>
    <row r="1299" spans="1:9" x14ac:dyDescent="0.35">
      <c r="A1299" s="172" t="s">
        <v>42</v>
      </c>
      <c r="B1299" s="172" t="s">
        <v>39</v>
      </c>
      <c r="C1299" s="172" t="s">
        <v>36</v>
      </c>
      <c r="D1299" s="172">
        <v>5.25</v>
      </c>
      <c r="E1299" s="172">
        <v>2008</v>
      </c>
      <c r="F1299" s="173">
        <v>37408</v>
      </c>
      <c r="G1299" s="175">
        <v>9235912</v>
      </c>
      <c r="H1299" s="63">
        <v>2008</v>
      </c>
      <c r="I1299" s="170" t="str">
        <f t="shared" si="21"/>
        <v>SI bonds_5.25_2008</v>
      </c>
    </row>
    <row r="1300" spans="1:9" x14ac:dyDescent="0.35">
      <c r="A1300" s="172" t="s">
        <v>42</v>
      </c>
      <c r="B1300" s="172" t="s">
        <v>39</v>
      </c>
      <c r="C1300" s="172" t="s">
        <v>36</v>
      </c>
      <c r="D1300" s="172">
        <v>5.625</v>
      </c>
      <c r="E1300" s="172">
        <v>2008</v>
      </c>
      <c r="F1300" s="173">
        <v>37043</v>
      </c>
      <c r="G1300" s="175">
        <v>9826770</v>
      </c>
      <c r="H1300" s="63">
        <v>2008</v>
      </c>
      <c r="I1300" s="170" t="str">
        <f t="shared" si="21"/>
        <v>SI bonds_5.625_2008</v>
      </c>
    </row>
    <row r="1301" spans="1:9" x14ac:dyDescent="0.35">
      <c r="A1301" s="172" t="s">
        <v>42</v>
      </c>
      <c r="B1301" s="172" t="s">
        <v>39</v>
      </c>
      <c r="C1301" s="172" t="s">
        <v>36</v>
      </c>
      <c r="D1301" s="172">
        <v>5.875</v>
      </c>
      <c r="E1301" s="172">
        <v>2008</v>
      </c>
      <c r="F1301" s="173">
        <v>35947</v>
      </c>
      <c r="G1301" s="175">
        <v>7085559</v>
      </c>
      <c r="H1301" s="63">
        <v>2008</v>
      </c>
      <c r="I1301" s="170" t="str">
        <f t="shared" si="21"/>
        <v>SI bonds_5.875_2008</v>
      </c>
    </row>
    <row r="1302" spans="1:9" x14ac:dyDescent="0.35">
      <c r="A1302" s="172" t="s">
        <v>42</v>
      </c>
      <c r="B1302" s="172" t="s">
        <v>39</v>
      </c>
      <c r="C1302" s="172" t="s">
        <v>36</v>
      </c>
      <c r="D1302" s="172">
        <v>6</v>
      </c>
      <c r="E1302" s="172">
        <v>2008</v>
      </c>
      <c r="F1302" s="173">
        <v>36312</v>
      </c>
      <c r="G1302" s="175">
        <v>7389593</v>
      </c>
      <c r="H1302" s="63">
        <v>2008</v>
      </c>
      <c r="I1302" s="170" t="str">
        <f t="shared" si="21"/>
        <v>SI bonds_6_2008</v>
      </c>
    </row>
    <row r="1303" spans="1:9" x14ac:dyDescent="0.35">
      <c r="A1303" s="172" t="s">
        <v>42</v>
      </c>
      <c r="B1303" s="172" t="s">
        <v>39</v>
      </c>
      <c r="C1303" s="172" t="s">
        <v>36</v>
      </c>
      <c r="D1303" s="172">
        <v>6.25</v>
      </c>
      <c r="E1303" s="172">
        <v>2008</v>
      </c>
      <c r="F1303" s="173">
        <v>34121</v>
      </c>
      <c r="G1303" s="175">
        <v>23350034</v>
      </c>
      <c r="H1303" s="63">
        <v>2008</v>
      </c>
      <c r="I1303" s="170" t="str">
        <f t="shared" si="21"/>
        <v>SI bonds_6.25_2008</v>
      </c>
    </row>
    <row r="1304" spans="1:9" x14ac:dyDescent="0.35">
      <c r="A1304" s="172" t="s">
        <v>42</v>
      </c>
      <c r="B1304" s="172" t="s">
        <v>39</v>
      </c>
      <c r="C1304" s="172" t="s">
        <v>36</v>
      </c>
      <c r="D1304" s="172">
        <v>6.5</v>
      </c>
      <c r="E1304" s="172">
        <v>2008</v>
      </c>
      <c r="F1304" s="173">
        <v>34851</v>
      </c>
      <c r="G1304" s="175">
        <v>5495374</v>
      </c>
      <c r="H1304" s="63">
        <v>2008</v>
      </c>
      <c r="I1304" s="170" t="str">
        <f t="shared" si="21"/>
        <v>SI bonds_6.5_2008</v>
      </c>
    </row>
    <row r="1305" spans="1:9" x14ac:dyDescent="0.35">
      <c r="A1305" s="172" t="s">
        <v>42</v>
      </c>
      <c r="B1305" s="172" t="s">
        <v>39</v>
      </c>
      <c r="C1305" s="172" t="s">
        <v>36</v>
      </c>
      <c r="D1305" s="172">
        <v>6.5</v>
      </c>
      <c r="E1305" s="172">
        <v>2008</v>
      </c>
      <c r="F1305" s="173">
        <v>36678</v>
      </c>
      <c r="G1305" s="175">
        <v>9894504</v>
      </c>
      <c r="H1305" s="63">
        <v>2008</v>
      </c>
      <c r="I1305" s="170" t="str">
        <f t="shared" si="21"/>
        <v>SI bonds_6.5_2008</v>
      </c>
    </row>
    <row r="1306" spans="1:9" x14ac:dyDescent="0.35">
      <c r="A1306" s="172" t="s">
        <v>42</v>
      </c>
      <c r="B1306" s="172" t="s">
        <v>39</v>
      </c>
      <c r="C1306" s="172" t="s">
        <v>36</v>
      </c>
      <c r="D1306" s="172">
        <v>6.875</v>
      </c>
      <c r="E1306" s="172">
        <v>2008</v>
      </c>
      <c r="F1306" s="173">
        <v>35582</v>
      </c>
      <c r="G1306" s="175">
        <v>4240520</v>
      </c>
      <c r="H1306" s="63">
        <v>2008</v>
      </c>
      <c r="I1306" s="170" t="str">
        <f t="shared" si="21"/>
        <v>SI bonds_6.875_2008</v>
      </c>
    </row>
    <row r="1307" spans="1:9" x14ac:dyDescent="0.35">
      <c r="A1307" s="172" t="s">
        <v>42</v>
      </c>
      <c r="B1307" s="172" t="s">
        <v>39</v>
      </c>
      <c r="C1307" s="172" t="s">
        <v>36</v>
      </c>
      <c r="D1307" s="172">
        <v>7</v>
      </c>
      <c r="E1307" s="172">
        <v>2008</v>
      </c>
      <c r="F1307" s="173">
        <v>35217</v>
      </c>
      <c r="G1307" s="175">
        <v>4487631</v>
      </c>
      <c r="H1307" s="63">
        <v>2008</v>
      </c>
      <c r="I1307" s="170" t="str">
        <f t="shared" si="21"/>
        <v>SI bonds_7_2008</v>
      </c>
    </row>
    <row r="1308" spans="1:9" x14ac:dyDescent="0.35">
      <c r="A1308" s="172" t="s">
        <v>42</v>
      </c>
      <c r="B1308" s="172" t="s">
        <v>39</v>
      </c>
      <c r="C1308" s="172" t="s">
        <v>36</v>
      </c>
      <c r="D1308" s="172">
        <v>7.25</v>
      </c>
      <c r="E1308" s="172">
        <v>2008</v>
      </c>
      <c r="F1308" s="173">
        <v>34486</v>
      </c>
      <c r="G1308" s="175">
        <v>3961557</v>
      </c>
      <c r="H1308" s="63">
        <v>2008</v>
      </c>
      <c r="I1308" s="170" t="str">
        <f t="shared" si="21"/>
        <v>SI bonds_7.25_2008</v>
      </c>
    </row>
    <row r="1309" spans="1:9" x14ac:dyDescent="0.35">
      <c r="A1309" s="172" t="s">
        <v>42</v>
      </c>
      <c r="B1309" s="172" t="s">
        <v>34</v>
      </c>
      <c r="C1309" s="172" t="s">
        <v>35</v>
      </c>
      <c r="D1309" s="172">
        <v>4</v>
      </c>
      <c r="E1309" s="172">
        <v>2008</v>
      </c>
      <c r="F1309" s="173">
        <v>39600</v>
      </c>
      <c r="G1309" s="175">
        <v>58813826</v>
      </c>
      <c r="H1309" s="63">
        <v>2008</v>
      </c>
      <c r="I1309" s="170" t="str">
        <f t="shared" si="21"/>
        <v>SI certificates_4_2008</v>
      </c>
    </row>
    <row r="1310" spans="1:9" x14ac:dyDescent="0.35">
      <c r="A1310" s="172" t="s">
        <v>42</v>
      </c>
      <c r="B1310" s="172" t="s">
        <v>34</v>
      </c>
      <c r="C1310" s="172" t="s">
        <v>36</v>
      </c>
      <c r="D1310" s="172">
        <v>3.375</v>
      </c>
      <c r="E1310" s="172">
        <v>2008</v>
      </c>
      <c r="F1310" s="173">
        <v>39539</v>
      </c>
      <c r="G1310" s="175">
        <v>10424707</v>
      </c>
      <c r="H1310" s="63">
        <v>2008</v>
      </c>
      <c r="I1310" s="170" t="str">
        <f t="shared" si="21"/>
        <v>SI certificates_3.375_2008</v>
      </c>
    </row>
    <row r="1311" spans="1:9" x14ac:dyDescent="0.35">
      <c r="A1311" s="172" t="s">
        <v>42</v>
      </c>
      <c r="B1311" s="172" t="s">
        <v>34</v>
      </c>
      <c r="C1311" s="172" t="s">
        <v>36</v>
      </c>
      <c r="D1311" s="172">
        <v>3.5</v>
      </c>
      <c r="E1311" s="172">
        <v>2008</v>
      </c>
      <c r="F1311" s="173">
        <v>39479</v>
      </c>
      <c r="G1311" s="175">
        <v>3781116</v>
      </c>
      <c r="H1311" s="63">
        <v>2008</v>
      </c>
      <c r="I1311" s="170" t="str">
        <f t="shared" si="21"/>
        <v>SI certificates_3.5_2008</v>
      </c>
    </row>
    <row r="1312" spans="1:9" x14ac:dyDescent="0.35">
      <c r="A1312" s="172" t="s">
        <v>42</v>
      </c>
      <c r="B1312" s="172" t="s">
        <v>34</v>
      </c>
      <c r="C1312" s="172" t="s">
        <v>36</v>
      </c>
      <c r="D1312" s="172">
        <v>3.75</v>
      </c>
      <c r="E1312" s="172">
        <v>2008</v>
      </c>
      <c r="F1312" s="173">
        <v>39569</v>
      </c>
      <c r="G1312" s="175">
        <v>52732056</v>
      </c>
      <c r="H1312" s="63">
        <v>2008</v>
      </c>
      <c r="I1312" s="170" t="str">
        <f t="shared" si="21"/>
        <v>SI certificates_3.75_2008</v>
      </c>
    </row>
    <row r="1313" spans="1:9" x14ac:dyDescent="0.35">
      <c r="A1313" s="172" t="s">
        <v>42</v>
      </c>
      <c r="B1313" s="172" t="s">
        <v>34</v>
      </c>
      <c r="C1313" s="172" t="s">
        <v>36</v>
      </c>
      <c r="D1313" s="172">
        <v>4</v>
      </c>
      <c r="E1313" s="172">
        <v>2008</v>
      </c>
      <c r="F1313" s="173">
        <v>39417</v>
      </c>
      <c r="G1313" s="175">
        <v>9591725</v>
      </c>
      <c r="H1313" s="63">
        <v>2008</v>
      </c>
      <c r="I1313" s="170" t="str">
        <f t="shared" si="21"/>
        <v>SI certificates_4_2008</v>
      </c>
    </row>
    <row r="1314" spans="1:9" x14ac:dyDescent="0.35">
      <c r="A1314" s="172" t="s">
        <v>42</v>
      </c>
      <c r="B1314" s="172" t="s">
        <v>34</v>
      </c>
      <c r="C1314" s="172" t="s">
        <v>36</v>
      </c>
      <c r="D1314" s="172">
        <v>4</v>
      </c>
      <c r="E1314" s="172">
        <v>2008</v>
      </c>
      <c r="F1314" s="173">
        <v>39448</v>
      </c>
      <c r="G1314" s="175">
        <v>63434369</v>
      </c>
      <c r="H1314" s="63">
        <v>2008</v>
      </c>
      <c r="I1314" s="170" t="str">
        <f t="shared" si="21"/>
        <v>SI certificates_4_2008</v>
      </c>
    </row>
    <row r="1315" spans="1:9" x14ac:dyDescent="0.35">
      <c r="A1315" s="172" t="s">
        <v>42</v>
      </c>
      <c r="B1315" s="172" t="s">
        <v>34</v>
      </c>
      <c r="C1315" s="172" t="s">
        <v>36</v>
      </c>
      <c r="D1315" s="172">
        <v>4</v>
      </c>
      <c r="E1315" s="172">
        <v>2008</v>
      </c>
      <c r="F1315" s="173">
        <v>39600</v>
      </c>
      <c r="G1315" s="175">
        <v>58813826</v>
      </c>
      <c r="H1315" s="63">
        <v>2008</v>
      </c>
      <c r="I1315" s="170" t="str">
        <f t="shared" si="21"/>
        <v>SI certificates_4_2008</v>
      </c>
    </row>
    <row r="1316" spans="1:9" x14ac:dyDescent="0.35">
      <c r="A1316" s="172" t="s">
        <v>42</v>
      </c>
      <c r="B1316" s="172" t="s">
        <v>34</v>
      </c>
      <c r="C1316" s="172" t="s">
        <v>36</v>
      </c>
      <c r="D1316" s="172">
        <v>4.5</v>
      </c>
      <c r="E1316" s="172">
        <v>2008</v>
      </c>
      <c r="F1316" s="173">
        <v>39387</v>
      </c>
      <c r="G1316" s="175">
        <v>13370722</v>
      </c>
      <c r="H1316" s="63">
        <v>2008</v>
      </c>
      <c r="I1316" s="170" t="str">
        <f t="shared" si="21"/>
        <v>SI certificates_4.5_2008</v>
      </c>
    </row>
    <row r="1317" spans="1:9" x14ac:dyDescent="0.35">
      <c r="A1317" s="172" t="s">
        <v>42</v>
      </c>
      <c r="B1317" s="172" t="s">
        <v>34</v>
      </c>
      <c r="C1317" s="172" t="s">
        <v>36</v>
      </c>
      <c r="D1317" s="172">
        <v>5</v>
      </c>
      <c r="E1317" s="172">
        <v>2008</v>
      </c>
      <c r="F1317" s="173">
        <v>39264</v>
      </c>
      <c r="G1317" s="175">
        <v>22046087</v>
      </c>
      <c r="H1317" s="63">
        <v>2008</v>
      </c>
      <c r="I1317" s="170" t="str">
        <f t="shared" si="21"/>
        <v>SI certificates_5_2008</v>
      </c>
    </row>
    <row r="1318" spans="1:9" x14ac:dyDescent="0.35">
      <c r="A1318" s="172" t="s">
        <v>43</v>
      </c>
      <c r="B1318" s="172" t="s">
        <v>39</v>
      </c>
      <c r="C1318" s="172" t="s">
        <v>36</v>
      </c>
      <c r="D1318" s="172">
        <v>3.5</v>
      </c>
      <c r="E1318" s="172">
        <v>2009</v>
      </c>
      <c r="F1318" s="173">
        <v>37773</v>
      </c>
      <c r="G1318" s="175">
        <v>10628879</v>
      </c>
      <c r="H1318" s="63">
        <v>2008</v>
      </c>
      <c r="I1318" s="170" t="str">
        <f t="shared" si="21"/>
        <v>SI bonds_3.5_2009</v>
      </c>
    </row>
    <row r="1319" spans="1:9" x14ac:dyDescent="0.35">
      <c r="A1319" s="172" t="s">
        <v>43</v>
      </c>
      <c r="B1319" s="172" t="s">
        <v>39</v>
      </c>
      <c r="C1319" s="172" t="s">
        <v>36</v>
      </c>
      <c r="D1319" s="172">
        <v>4</v>
      </c>
      <c r="E1319" s="172">
        <v>2009</v>
      </c>
      <c r="F1319" s="173">
        <v>39600</v>
      </c>
      <c r="G1319" s="175">
        <v>4466454</v>
      </c>
      <c r="H1319" s="63">
        <v>2008</v>
      </c>
      <c r="I1319" s="170" t="str">
        <f t="shared" si="21"/>
        <v>SI bonds_4_2009</v>
      </c>
    </row>
    <row r="1320" spans="1:9" x14ac:dyDescent="0.35">
      <c r="A1320" s="172" t="s">
        <v>43</v>
      </c>
      <c r="B1320" s="172" t="s">
        <v>39</v>
      </c>
      <c r="C1320" s="172" t="s">
        <v>36</v>
      </c>
      <c r="D1320" s="172">
        <v>4.125</v>
      </c>
      <c r="E1320" s="172">
        <v>2009</v>
      </c>
      <c r="F1320" s="173">
        <v>38504</v>
      </c>
      <c r="G1320" s="175">
        <v>677386</v>
      </c>
      <c r="H1320" s="63">
        <v>2008</v>
      </c>
      <c r="I1320" s="170" t="str">
        <f t="shared" si="21"/>
        <v>SI bonds_4.125_2009</v>
      </c>
    </row>
    <row r="1321" spans="1:9" x14ac:dyDescent="0.35">
      <c r="A1321" s="172" t="s">
        <v>43</v>
      </c>
      <c r="B1321" s="172" t="s">
        <v>39</v>
      </c>
      <c r="C1321" s="172" t="s">
        <v>36</v>
      </c>
      <c r="D1321" s="172">
        <v>4.625</v>
      </c>
      <c r="E1321" s="172">
        <v>2009</v>
      </c>
      <c r="F1321" s="173">
        <v>38139</v>
      </c>
      <c r="G1321" s="175">
        <v>855497</v>
      </c>
      <c r="H1321" s="63">
        <v>2008</v>
      </c>
      <c r="I1321" s="170" t="str">
        <f t="shared" si="21"/>
        <v>SI bonds_4.625_2009</v>
      </c>
    </row>
    <row r="1322" spans="1:9" x14ac:dyDescent="0.35">
      <c r="A1322" s="172" t="s">
        <v>43</v>
      </c>
      <c r="B1322" s="172" t="s">
        <v>39</v>
      </c>
      <c r="C1322" s="172" t="s">
        <v>36</v>
      </c>
      <c r="D1322" s="172">
        <v>5</v>
      </c>
      <c r="E1322" s="172">
        <v>2009</v>
      </c>
      <c r="F1322" s="173">
        <v>39234</v>
      </c>
      <c r="G1322" s="175">
        <v>476586</v>
      </c>
      <c r="H1322" s="63">
        <v>2008</v>
      </c>
      <c r="I1322" s="170" t="str">
        <f t="shared" si="21"/>
        <v>SI bonds_5_2009</v>
      </c>
    </row>
    <row r="1323" spans="1:9" x14ac:dyDescent="0.35">
      <c r="A1323" s="172" t="s">
        <v>43</v>
      </c>
      <c r="B1323" s="172" t="s">
        <v>39</v>
      </c>
      <c r="C1323" s="172" t="s">
        <v>36</v>
      </c>
      <c r="D1323" s="172">
        <v>5.125</v>
      </c>
      <c r="E1323" s="172">
        <v>2009</v>
      </c>
      <c r="F1323" s="173">
        <v>38869</v>
      </c>
      <c r="G1323" s="175">
        <v>156123</v>
      </c>
      <c r="H1323" s="63">
        <v>2008</v>
      </c>
      <c r="I1323" s="170" t="str">
        <f t="shared" si="21"/>
        <v>SI bonds_5.125_2009</v>
      </c>
    </row>
    <row r="1324" spans="1:9" x14ac:dyDescent="0.35">
      <c r="A1324" s="172" t="s">
        <v>43</v>
      </c>
      <c r="B1324" s="172" t="s">
        <v>34</v>
      </c>
      <c r="C1324" s="172" t="s">
        <v>35</v>
      </c>
      <c r="D1324" s="172">
        <v>3.875</v>
      </c>
      <c r="E1324" s="172">
        <v>2009</v>
      </c>
      <c r="F1324" s="173">
        <v>39630</v>
      </c>
      <c r="G1324" s="175">
        <v>55706072</v>
      </c>
      <c r="H1324" s="63">
        <v>2008</v>
      </c>
      <c r="I1324" s="170" t="str">
        <f t="shared" si="21"/>
        <v>SI certificates_3.875_2009</v>
      </c>
    </row>
    <row r="1325" spans="1:9" x14ac:dyDescent="0.35">
      <c r="A1325" s="172" t="s">
        <v>43</v>
      </c>
      <c r="B1325" s="172" t="s">
        <v>34</v>
      </c>
      <c r="C1325" s="172" t="s">
        <v>36</v>
      </c>
      <c r="D1325" s="172">
        <v>3.875</v>
      </c>
      <c r="E1325" s="172">
        <v>2009</v>
      </c>
      <c r="F1325" s="173">
        <v>39630</v>
      </c>
      <c r="G1325" s="175">
        <v>34925897</v>
      </c>
      <c r="H1325" s="63">
        <v>2008</v>
      </c>
      <c r="I1325" s="170" t="str">
        <f t="shared" si="21"/>
        <v>SI certificates_3.875_2009</v>
      </c>
    </row>
    <row r="1326" spans="1:9" x14ac:dyDescent="0.35">
      <c r="A1326" s="172" t="s">
        <v>44</v>
      </c>
      <c r="B1326" s="172" t="s">
        <v>39</v>
      </c>
      <c r="C1326" s="172" t="s">
        <v>36</v>
      </c>
      <c r="D1326" s="172">
        <v>4</v>
      </c>
      <c r="E1326" s="172">
        <v>2009</v>
      </c>
      <c r="F1326" s="173">
        <v>39600</v>
      </c>
      <c r="G1326" s="175">
        <v>3704683</v>
      </c>
      <c r="H1326" s="63">
        <v>2008</v>
      </c>
      <c r="I1326" s="170" t="str">
        <f t="shared" si="21"/>
        <v>SI bonds_4_2009</v>
      </c>
    </row>
    <row r="1327" spans="1:9" x14ac:dyDescent="0.35">
      <c r="A1327" s="172" t="s">
        <v>44</v>
      </c>
      <c r="B1327" s="172" t="s">
        <v>39</v>
      </c>
      <c r="C1327" s="172" t="s">
        <v>36</v>
      </c>
      <c r="D1327" s="172">
        <v>5.125</v>
      </c>
      <c r="E1327" s="172">
        <v>2009</v>
      </c>
      <c r="F1327" s="173">
        <v>38869</v>
      </c>
      <c r="G1327" s="175">
        <v>509008</v>
      </c>
      <c r="H1327" s="63">
        <v>2008</v>
      </c>
      <c r="I1327" s="170" t="str">
        <f t="shared" si="21"/>
        <v>SI bonds_5.125_2009</v>
      </c>
    </row>
    <row r="1328" spans="1:9" x14ac:dyDescent="0.35">
      <c r="A1328" s="172" t="s">
        <v>44</v>
      </c>
      <c r="B1328" s="172" t="s">
        <v>39</v>
      </c>
      <c r="C1328" s="172" t="s">
        <v>36</v>
      </c>
      <c r="D1328" s="172">
        <v>5.25</v>
      </c>
      <c r="E1328" s="172">
        <v>2009</v>
      </c>
      <c r="F1328" s="173">
        <v>37408</v>
      </c>
      <c r="G1328" s="175">
        <v>1363407</v>
      </c>
      <c r="H1328" s="63">
        <v>2008</v>
      </c>
      <c r="I1328" s="170" t="str">
        <f t="shared" si="21"/>
        <v>SI bonds_5.25_2009</v>
      </c>
    </row>
    <row r="1329" spans="1:9" x14ac:dyDescent="0.35">
      <c r="A1329" s="172" t="s">
        <v>44</v>
      </c>
      <c r="B1329" s="172" t="s">
        <v>39</v>
      </c>
      <c r="C1329" s="172" t="s">
        <v>36</v>
      </c>
      <c r="D1329" s="172">
        <v>5.625</v>
      </c>
      <c r="E1329" s="172">
        <v>2009</v>
      </c>
      <c r="F1329" s="173">
        <v>37043</v>
      </c>
      <c r="G1329" s="175">
        <v>166422</v>
      </c>
      <c r="H1329" s="63">
        <v>2008</v>
      </c>
      <c r="I1329" s="170" t="str">
        <f t="shared" si="21"/>
        <v>SI bonds_5.625_2009</v>
      </c>
    </row>
    <row r="1330" spans="1:9" x14ac:dyDescent="0.35">
      <c r="A1330" s="172" t="s">
        <v>44</v>
      </c>
      <c r="B1330" s="172" t="s">
        <v>34</v>
      </c>
      <c r="C1330" s="172" t="s">
        <v>35</v>
      </c>
      <c r="D1330" s="172">
        <v>3.875</v>
      </c>
      <c r="E1330" s="172">
        <v>2009</v>
      </c>
      <c r="F1330" s="173">
        <v>39661</v>
      </c>
      <c r="G1330" s="175">
        <v>51747896</v>
      </c>
      <c r="H1330" s="63">
        <v>2008</v>
      </c>
      <c r="I1330" s="170" t="str">
        <f t="shared" si="21"/>
        <v>SI certificates_3.875_2009</v>
      </c>
    </row>
    <row r="1331" spans="1:9" x14ac:dyDescent="0.35">
      <c r="A1331" s="172" t="s">
        <v>44</v>
      </c>
      <c r="B1331" s="172" t="s">
        <v>34</v>
      </c>
      <c r="C1331" s="172" t="s">
        <v>36</v>
      </c>
      <c r="D1331" s="172">
        <v>3.875</v>
      </c>
      <c r="E1331" s="172">
        <v>2009</v>
      </c>
      <c r="F1331" s="173">
        <v>39630</v>
      </c>
      <c r="G1331" s="175">
        <v>20780175</v>
      </c>
      <c r="H1331" s="63">
        <v>2008</v>
      </c>
      <c r="I1331" s="170" t="str">
        <f t="shared" si="21"/>
        <v>SI certificates_3.875_2009</v>
      </c>
    </row>
    <row r="1332" spans="1:9" x14ac:dyDescent="0.35">
      <c r="A1332" s="172" t="s">
        <v>44</v>
      </c>
      <c r="B1332" s="172" t="s">
        <v>34</v>
      </c>
      <c r="C1332" s="172" t="s">
        <v>36</v>
      </c>
      <c r="D1332" s="172">
        <v>3.875</v>
      </c>
      <c r="E1332" s="172">
        <v>2009</v>
      </c>
      <c r="F1332" s="173">
        <v>39661</v>
      </c>
      <c r="G1332" s="175">
        <v>24601249</v>
      </c>
      <c r="H1332" s="63">
        <v>2008</v>
      </c>
      <c r="I1332" s="170" t="str">
        <f t="shared" si="21"/>
        <v>SI certificates_3.875_2009</v>
      </c>
    </row>
    <row r="1333" spans="1:9" x14ac:dyDescent="0.35">
      <c r="A1333" s="172" t="s">
        <v>45</v>
      </c>
      <c r="B1333" s="172" t="s">
        <v>39</v>
      </c>
      <c r="C1333" s="172" t="s">
        <v>36</v>
      </c>
      <c r="D1333" s="172">
        <v>5.625</v>
      </c>
      <c r="E1333" s="172">
        <v>2009</v>
      </c>
      <c r="F1333" s="173">
        <v>37043</v>
      </c>
      <c r="G1333" s="175">
        <v>671717</v>
      </c>
      <c r="H1333" s="63">
        <v>2008</v>
      </c>
      <c r="I1333" s="170" t="str">
        <f t="shared" si="21"/>
        <v>SI bonds_5.625_2009</v>
      </c>
    </row>
    <row r="1334" spans="1:9" x14ac:dyDescent="0.35">
      <c r="A1334" s="172" t="s">
        <v>45</v>
      </c>
      <c r="B1334" s="172" t="s">
        <v>34</v>
      </c>
      <c r="C1334" s="172" t="s">
        <v>35</v>
      </c>
      <c r="D1334" s="172">
        <v>3.75</v>
      </c>
      <c r="E1334" s="172">
        <v>2009</v>
      </c>
      <c r="F1334" s="173">
        <v>39692</v>
      </c>
      <c r="G1334" s="175">
        <v>59772874</v>
      </c>
      <c r="H1334" s="63">
        <v>2008</v>
      </c>
      <c r="I1334" s="170" t="str">
        <f t="shared" si="21"/>
        <v>SI certificates_3.75_2009</v>
      </c>
    </row>
    <row r="1335" spans="1:9" x14ac:dyDescent="0.35">
      <c r="A1335" s="172" t="s">
        <v>45</v>
      </c>
      <c r="B1335" s="172" t="s">
        <v>34</v>
      </c>
      <c r="C1335" s="172" t="s">
        <v>36</v>
      </c>
      <c r="D1335" s="172">
        <v>3.75</v>
      </c>
      <c r="E1335" s="172">
        <v>2009</v>
      </c>
      <c r="F1335" s="173">
        <v>39692</v>
      </c>
      <c r="G1335" s="175">
        <v>37297212</v>
      </c>
      <c r="H1335" s="63">
        <v>2008</v>
      </c>
      <c r="I1335" s="170" t="str">
        <f t="shared" si="21"/>
        <v>SI certificates_3.75_2009</v>
      </c>
    </row>
    <row r="1336" spans="1:9" x14ac:dyDescent="0.35">
      <c r="A1336" s="172" t="s">
        <v>45</v>
      </c>
      <c r="B1336" s="172" t="s">
        <v>34</v>
      </c>
      <c r="C1336" s="172" t="s">
        <v>36</v>
      </c>
      <c r="D1336" s="172">
        <v>3.875</v>
      </c>
      <c r="E1336" s="172">
        <v>2009</v>
      </c>
      <c r="F1336" s="173">
        <v>39661</v>
      </c>
      <c r="G1336" s="175">
        <v>19184730</v>
      </c>
      <c r="H1336" s="63">
        <v>2008</v>
      </c>
      <c r="I1336" s="170" t="str">
        <f t="shared" si="21"/>
        <v>SI certificates_3.875_2009</v>
      </c>
    </row>
    <row r="1337" spans="1:9" x14ac:dyDescent="0.35">
      <c r="A1337" s="172" t="s">
        <v>46</v>
      </c>
      <c r="B1337" s="172" t="s">
        <v>39</v>
      </c>
      <c r="C1337" s="172" t="s">
        <v>36</v>
      </c>
      <c r="D1337" s="172">
        <v>5.625</v>
      </c>
      <c r="E1337" s="172">
        <v>2009</v>
      </c>
      <c r="F1337" s="173">
        <v>37043</v>
      </c>
      <c r="G1337" s="175">
        <v>686829</v>
      </c>
      <c r="H1337" s="63">
        <v>2008</v>
      </c>
      <c r="I1337" s="170" t="str">
        <f t="shared" si="21"/>
        <v>SI bonds_5.625_2009</v>
      </c>
    </row>
    <row r="1338" spans="1:9" x14ac:dyDescent="0.35">
      <c r="A1338" s="172" t="s">
        <v>46</v>
      </c>
      <c r="B1338" s="172" t="s">
        <v>39</v>
      </c>
      <c r="C1338" s="172" t="s">
        <v>36</v>
      </c>
      <c r="D1338" s="172">
        <v>5.875</v>
      </c>
      <c r="E1338" s="172">
        <v>2009</v>
      </c>
      <c r="F1338" s="173">
        <v>35947</v>
      </c>
      <c r="G1338" s="175">
        <v>830947</v>
      </c>
      <c r="H1338" s="63">
        <v>2008</v>
      </c>
      <c r="I1338" s="170" t="str">
        <f t="shared" si="21"/>
        <v>SI bonds_5.875_2009</v>
      </c>
    </row>
    <row r="1339" spans="1:9" x14ac:dyDescent="0.35">
      <c r="A1339" s="172" t="s">
        <v>46</v>
      </c>
      <c r="B1339" s="172" t="s">
        <v>34</v>
      </c>
      <c r="C1339" s="172" t="s">
        <v>35</v>
      </c>
      <c r="D1339" s="172">
        <v>3.625</v>
      </c>
      <c r="E1339" s="172">
        <v>2009</v>
      </c>
      <c r="F1339" s="173">
        <v>39722</v>
      </c>
      <c r="G1339" s="175">
        <v>51722096</v>
      </c>
      <c r="H1339" s="63">
        <v>2008</v>
      </c>
      <c r="I1339" s="170" t="str">
        <f t="shared" si="21"/>
        <v>SI certificates_3.625_2009</v>
      </c>
    </row>
    <row r="1340" spans="1:9" x14ac:dyDescent="0.35">
      <c r="A1340" s="172" t="s">
        <v>46</v>
      </c>
      <c r="B1340" s="172" t="s">
        <v>34</v>
      </c>
      <c r="C1340" s="172" t="s">
        <v>36</v>
      </c>
      <c r="D1340" s="172">
        <v>3.625</v>
      </c>
      <c r="E1340" s="172">
        <v>2009</v>
      </c>
      <c r="F1340" s="173">
        <v>39722</v>
      </c>
      <c r="G1340" s="175">
        <v>32012858</v>
      </c>
      <c r="H1340" s="63">
        <v>2008</v>
      </c>
      <c r="I1340" s="170" t="str">
        <f t="shared" si="21"/>
        <v>SI certificates_3.625_2009</v>
      </c>
    </row>
    <row r="1341" spans="1:9" x14ac:dyDescent="0.35">
      <c r="A1341" s="172" t="s">
        <v>46</v>
      </c>
      <c r="B1341" s="172" t="s">
        <v>34</v>
      </c>
      <c r="C1341" s="172" t="s">
        <v>36</v>
      </c>
      <c r="D1341" s="172">
        <v>3.75</v>
      </c>
      <c r="E1341" s="172">
        <v>2009</v>
      </c>
      <c r="F1341" s="173">
        <v>39692</v>
      </c>
      <c r="G1341" s="175">
        <v>18690971</v>
      </c>
      <c r="H1341" s="63">
        <v>2008</v>
      </c>
      <c r="I1341" s="170" t="str">
        <f t="shared" si="21"/>
        <v>SI certificates_3.75_2009</v>
      </c>
    </row>
    <row r="1342" spans="1:9" x14ac:dyDescent="0.35">
      <c r="A1342" s="172" t="s">
        <v>47</v>
      </c>
      <c r="B1342" s="172" t="s">
        <v>39</v>
      </c>
      <c r="C1342" s="172" t="s">
        <v>36</v>
      </c>
      <c r="D1342" s="172">
        <v>5.875</v>
      </c>
      <c r="E1342" s="172">
        <v>2009</v>
      </c>
      <c r="F1342" s="173">
        <v>35947</v>
      </c>
      <c r="G1342" s="175">
        <v>85339</v>
      </c>
      <c r="H1342" s="63">
        <v>2008</v>
      </c>
      <c r="I1342" s="170" t="str">
        <f t="shared" si="21"/>
        <v>SI bonds_5.875_2009</v>
      </c>
    </row>
    <row r="1343" spans="1:9" x14ac:dyDescent="0.35">
      <c r="A1343" s="172" t="s">
        <v>47</v>
      </c>
      <c r="B1343" s="172" t="s">
        <v>39</v>
      </c>
      <c r="C1343" s="172" t="s">
        <v>36</v>
      </c>
      <c r="D1343" s="172">
        <v>6</v>
      </c>
      <c r="E1343" s="172">
        <v>2009</v>
      </c>
      <c r="F1343" s="173">
        <v>36312</v>
      </c>
      <c r="G1343" s="175">
        <v>695966</v>
      </c>
      <c r="H1343" s="63">
        <v>2008</v>
      </c>
      <c r="I1343" s="170" t="str">
        <f t="shared" si="21"/>
        <v>SI bonds_6_2009</v>
      </c>
    </row>
    <row r="1344" spans="1:9" x14ac:dyDescent="0.35">
      <c r="A1344" s="172" t="s">
        <v>47</v>
      </c>
      <c r="B1344" s="172" t="s">
        <v>39</v>
      </c>
      <c r="C1344" s="172" t="s">
        <v>36</v>
      </c>
      <c r="D1344" s="172">
        <v>6.5</v>
      </c>
      <c r="E1344" s="172">
        <v>2009</v>
      </c>
      <c r="F1344" s="173">
        <v>36678</v>
      </c>
      <c r="G1344" s="175">
        <v>1317108</v>
      </c>
      <c r="H1344" s="63">
        <v>2008</v>
      </c>
      <c r="I1344" s="170" t="str">
        <f t="shared" si="21"/>
        <v>SI bonds_6.5_2009</v>
      </c>
    </row>
    <row r="1345" spans="1:9" x14ac:dyDescent="0.35">
      <c r="A1345" s="172" t="s">
        <v>47</v>
      </c>
      <c r="B1345" s="172" t="s">
        <v>39</v>
      </c>
      <c r="C1345" s="172" t="s">
        <v>36</v>
      </c>
      <c r="D1345" s="172">
        <v>6.875</v>
      </c>
      <c r="E1345" s="172">
        <v>2009</v>
      </c>
      <c r="F1345" s="173">
        <v>35582</v>
      </c>
      <c r="G1345" s="175">
        <v>33062</v>
      </c>
      <c r="H1345" s="63">
        <v>2008</v>
      </c>
      <c r="I1345" s="170" t="str">
        <f t="shared" si="21"/>
        <v>SI bonds_6.875_2009</v>
      </c>
    </row>
    <row r="1346" spans="1:9" x14ac:dyDescent="0.35">
      <c r="A1346" s="172" t="s">
        <v>47</v>
      </c>
      <c r="B1346" s="172" t="s">
        <v>34</v>
      </c>
      <c r="C1346" s="172" t="s">
        <v>35</v>
      </c>
      <c r="D1346" s="172">
        <v>3.75</v>
      </c>
      <c r="E1346" s="172">
        <v>2009</v>
      </c>
      <c r="F1346" s="173">
        <v>39753</v>
      </c>
      <c r="G1346" s="175">
        <v>51442897</v>
      </c>
      <c r="H1346" s="63">
        <v>2008</v>
      </c>
      <c r="I1346" s="170" t="str">
        <f t="shared" si="21"/>
        <v>SI certificates_3.75_2009</v>
      </c>
    </row>
    <row r="1347" spans="1:9" x14ac:dyDescent="0.35">
      <c r="A1347" s="172" t="s">
        <v>47</v>
      </c>
      <c r="B1347" s="172" t="s">
        <v>34</v>
      </c>
      <c r="C1347" s="172" t="s">
        <v>36</v>
      </c>
      <c r="D1347" s="172">
        <v>3.625</v>
      </c>
      <c r="E1347" s="172">
        <v>2009</v>
      </c>
      <c r="F1347" s="173">
        <v>39722</v>
      </c>
      <c r="G1347" s="175">
        <v>19709238</v>
      </c>
      <c r="H1347" s="63">
        <v>2008</v>
      </c>
      <c r="I1347" s="170" t="str">
        <f t="shared" si="21"/>
        <v>SI certificates_3.625_2009</v>
      </c>
    </row>
    <row r="1348" spans="1:9" x14ac:dyDescent="0.35">
      <c r="A1348" s="172" t="s">
        <v>47</v>
      </c>
      <c r="B1348" s="172" t="s">
        <v>34</v>
      </c>
      <c r="C1348" s="172" t="s">
        <v>36</v>
      </c>
      <c r="D1348" s="172">
        <v>3.75</v>
      </c>
      <c r="E1348" s="172">
        <v>2009</v>
      </c>
      <c r="F1348" s="173">
        <v>39692</v>
      </c>
      <c r="G1348" s="175">
        <v>3784691</v>
      </c>
      <c r="H1348" s="63">
        <v>2008</v>
      </c>
      <c r="I1348" s="170" t="str">
        <f t="shared" si="21"/>
        <v>SI certificates_3.75_2009</v>
      </c>
    </row>
    <row r="1349" spans="1:9" x14ac:dyDescent="0.35">
      <c r="A1349" s="172" t="s">
        <v>47</v>
      </c>
      <c r="B1349" s="172" t="s">
        <v>34</v>
      </c>
      <c r="C1349" s="172" t="s">
        <v>36</v>
      </c>
      <c r="D1349" s="172">
        <v>3.75</v>
      </c>
      <c r="E1349" s="172">
        <v>2009</v>
      </c>
      <c r="F1349" s="173">
        <v>39753</v>
      </c>
      <c r="G1349" s="175">
        <v>22087965</v>
      </c>
      <c r="H1349" s="63">
        <v>2008</v>
      </c>
      <c r="I1349" s="170" t="str">
        <f t="shared" si="21"/>
        <v>SI certificates_3.75_2009</v>
      </c>
    </row>
    <row r="1350" spans="1:9" x14ac:dyDescent="0.35">
      <c r="A1350" s="172" t="s">
        <v>47</v>
      </c>
      <c r="B1350" s="172" t="s">
        <v>34</v>
      </c>
      <c r="C1350" s="172" t="s">
        <v>36</v>
      </c>
      <c r="D1350" s="172">
        <v>3.875</v>
      </c>
      <c r="E1350" s="172">
        <v>2009</v>
      </c>
      <c r="F1350" s="173">
        <v>39661</v>
      </c>
      <c r="G1350" s="175">
        <v>3521783</v>
      </c>
      <c r="H1350" s="63">
        <v>2008</v>
      </c>
      <c r="I1350" s="170" t="str">
        <f t="shared" ref="I1350:I1355" si="22">_xlfn.TEXTJOIN("_", TRUE, B1350, D1350, E1350)</f>
        <v>SI certificates_3.875_2009</v>
      </c>
    </row>
    <row r="1351" spans="1:9" x14ac:dyDescent="0.35">
      <c r="A1351" s="172" t="s">
        <v>48</v>
      </c>
      <c r="B1351" s="172" t="s">
        <v>39</v>
      </c>
      <c r="C1351" s="172" t="s">
        <v>36</v>
      </c>
      <c r="D1351" s="172">
        <v>6.875</v>
      </c>
      <c r="E1351" s="172">
        <v>2009</v>
      </c>
      <c r="F1351" s="173">
        <v>35582</v>
      </c>
      <c r="G1351" s="175">
        <v>232187</v>
      </c>
      <c r="H1351" s="63">
        <v>2008</v>
      </c>
      <c r="I1351" s="170" t="str">
        <f t="shared" si="22"/>
        <v>SI bonds_6.875_2009</v>
      </c>
    </row>
    <row r="1352" spans="1:9" x14ac:dyDescent="0.35">
      <c r="A1352" s="172" t="s">
        <v>48</v>
      </c>
      <c r="B1352" s="172" t="s">
        <v>39</v>
      </c>
      <c r="C1352" s="172" t="s">
        <v>36</v>
      </c>
      <c r="D1352" s="172">
        <v>7</v>
      </c>
      <c r="E1352" s="172">
        <v>2009</v>
      </c>
      <c r="F1352" s="173">
        <v>35217</v>
      </c>
      <c r="G1352" s="175">
        <v>1571889</v>
      </c>
      <c r="H1352" s="63">
        <v>2008</v>
      </c>
      <c r="I1352" s="170" t="str">
        <f t="shared" si="22"/>
        <v>SI bonds_7_2009</v>
      </c>
    </row>
    <row r="1353" spans="1:9" x14ac:dyDescent="0.35">
      <c r="A1353" s="172" t="s">
        <v>48</v>
      </c>
      <c r="B1353" s="172" t="s">
        <v>34</v>
      </c>
      <c r="C1353" s="172" t="s">
        <v>35</v>
      </c>
      <c r="D1353" s="172">
        <v>2.75</v>
      </c>
      <c r="E1353" s="172">
        <v>2009</v>
      </c>
      <c r="F1353" s="173">
        <v>39783</v>
      </c>
      <c r="G1353" s="175">
        <v>112275248</v>
      </c>
      <c r="H1353" s="63">
        <v>2008</v>
      </c>
      <c r="I1353" s="170" t="str">
        <f t="shared" si="22"/>
        <v>SI certificates_2.75_2009</v>
      </c>
    </row>
    <row r="1354" spans="1:9" x14ac:dyDescent="0.35">
      <c r="A1354" s="172" t="s">
        <v>48</v>
      </c>
      <c r="B1354" s="172" t="s">
        <v>34</v>
      </c>
      <c r="C1354" s="172" t="s">
        <v>36</v>
      </c>
      <c r="D1354" s="172">
        <v>2.75</v>
      </c>
      <c r="E1354" s="172">
        <v>2009</v>
      </c>
      <c r="F1354" s="173">
        <v>39783</v>
      </c>
      <c r="G1354" s="175">
        <v>36170055</v>
      </c>
      <c r="H1354" s="63">
        <v>2008</v>
      </c>
      <c r="I1354" s="170" t="str">
        <f t="shared" si="22"/>
        <v>SI certificates_2.75_2009</v>
      </c>
    </row>
    <row r="1355" spans="1:9" x14ac:dyDescent="0.35">
      <c r="A1355" s="172" t="s">
        <v>48</v>
      </c>
      <c r="B1355" s="172" t="s">
        <v>34</v>
      </c>
      <c r="C1355" s="172" t="s">
        <v>36</v>
      </c>
      <c r="D1355" s="172">
        <v>3.75</v>
      </c>
      <c r="E1355" s="172">
        <v>2009</v>
      </c>
      <c r="F1355" s="173">
        <v>39753</v>
      </c>
      <c r="G1355" s="175">
        <v>21934284</v>
      </c>
      <c r="H1355" s="63">
        <v>2008</v>
      </c>
      <c r="I1355" s="170" t="str">
        <f t="shared" si="22"/>
        <v>SI certificates_3.75_2009</v>
      </c>
    </row>
    <row r="1357" spans="1:9" x14ac:dyDescent="0.35">
      <c r="G1357" s="176"/>
    </row>
    <row r="1358" spans="1:9" x14ac:dyDescent="0.35">
      <c r="G1358" s="1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Documentation</vt:lpstr>
      <vt:lpstr>Summary</vt:lpstr>
      <vt:lpstr>Asset Duration Calculation</vt:lpstr>
      <vt:lpstr>Liabiliy Duration Calculation</vt:lpstr>
      <vt:lpstr>PortfolioSummary</vt:lpstr>
      <vt:lpstr>Portfolio_History</vt:lpstr>
      <vt:lpstr>Data -&gt;</vt:lpstr>
      <vt:lpstr>Portfolio_Holdings</vt:lpstr>
      <vt:lpstr>Transactions_History</vt:lpstr>
      <vt:lpstr>Rates</vt:lpstr>
      <vt:lpstr>TaxablePayroll</vt:lpstr>
      <vt:lpstr>Liability_Projections</vt:lpstr>
      <vt:lpstr>Report_History</vt:lpstr>
      <vt:lpstr>i_durYield</vt:lpstr>
      <vt:lpstr>i_valDate</vt:lpstr>
      <vt:lpstr>Liability_Projections!IV_A_SRest</vt:lpstr>
      <vt:lpstr>Rates!IV_B_LRest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Farmer</dc:creator>
  <cp:lastModifiedBy>Matthew Farmer</cp:lastModifiedBy>
  <dcterms:created xsi:type="dcterms:W3CDTF">2023-01-13T22:39:25Z</dcterms:created>
  <dcterms:modified xsi:type="dcterms:W3CDTF">2023-01-18T11:31:39Z</dcterms:modified>
</cp:coreProperties>
</file>